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aa\Downloads\"/>
    </mc:Choice>
  </mc:AlternateContent>
  <xr:revisionPtr revIDLastSave="0" documentId="13_ncr:1_{AA78F4B0-1599-480A-BF0B-E1CB267B99FD}" xr6:coauthVersionLast="47" xr6:coauthVersionMax="47" xr10:uidLastSave="{00000000-0000-0000-0000-000000000000}"/>
  <bookViews>
    <workbookView xWindow="-96" yWindow="-96" windowWidth="19392" windowHeight="10392" tabRatio="990" activeTab="5" xr2:uid="{00000000-000D-0000-FFFF-FFFF00000000}"/>
  </bookViews>
  <sheets>
    <sheet name="results_summary" sheetId="79" r:id="rId1"/>
    <sheet name="parameters" sheetId="80" r:id="rId2"/>
    <sheet name="demand" sheetId="72" r:id="rId3"/>
    <sheet name="scenarios" sheetId="67" r:id="rId4"/>
    <sheet name="food savings" sheetId="77" r:id="rId5"/>
    <sheet name="land use change" sheetId="75" r:id="rId6"/>
    <sheet name="surplus" sheetId="73" r:id="rId7"/>
    <sheet name="crop production" sheetId="51" r:id="rId8"/>
    <sheet name="grassland production" sheetId="48" r:id="rId9"/>
    <sheet name="grainfed livestock" sheetId="74" r:id="rId10"/>
    <sheet name="meta-analysis" sheetId="78" r:id="rId11"/>
  </sheets>
  <externalReferences>
    <externalReference r:id="rId12"/>
  </externalReferenc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C225" i="75" l="1"/>
  <c r="AB174" i="75"/>
  <c r="AC245" i="75"/>
  <c r="AB247" i="75"/>
  <c r="AA247" i="75"/>
  <c r="AB246" i="75"/>
  <c r="AA246" i="75"/>
  <c r="AA195" i="75"/>
  <c r="AB196" i="75"/>
  <c r="AA196" i="75"/>
  <c r="AB195" i="75"/>
  <c r="AB145" i="75"/>
  <c r="AA145" i="75"/>
  <c r="AA144" i="75"/>
  <c r="AB144" i="75"/>
  <c r="AC215" i="75"/>
  <c r="AB215" i="75"/>
  <c r="AC164" i="75"/>
  <c r="AB164" i="75"/>
  <c r="AB113" i="75"/>
  <c r="AC113" i="75"/>
  <c r="O210" i="75"/>
  <c r="O211" i="75"/>
  <c r="O212" i="75"/>
  <c r="O213" i="75"/>
  <c r="T213" i="75" s="1"/>
  <c r="O214" i="75"/>
  <c r="O215" i="75"/>
  <c r="O216" i="75"/>
  <c r="O217" i="75"/>
  <c r="O218" i="75"/>
  <c r="O219" i="75"/>
  <c r="O220" i="75"/>
  <c r="O221" i="75"/>
  <c r="O222" i="75"/>
  <c r="O223" i="75"/>
  <c r="O224" i="75"/>
  <c r="O225" i="75"/>
  <c r="O226" i="75"/>
  <c r="O227" i="75"/>
  <c r="O228" i="75"/>
  <c r="O229" i="75"/>
  <c r="O230" i="75"/>
  <c r="O231" i="75"/>
  <c r="O232" i="75"/>
  <c r="O233" i="75"/>
  <c r="O234" i="75"/>
  <c r="O235" i="75"/>
  <c r="O236" i="75"/>
  <c r="O237" i="75"/>
  <c r="O238" i="75"/>
  <c r="O239" i="75"/>
  <c r="O240" i="75"/>
  <c r="O241" i="75"/>
  <c r="T241" i="75" s="1"/>
  <c r="O242" i="75"/>
  <c r="O243" i="75"/>
  <c r="O244" i="75"/>
  <c r="O245" i="75"/>
  <c r="O246" i="75"/>
  <c r="O247" i="75"/>
  <c r="O248" i="75"/>
  <c r="O249" i="75"/>
  <c r="O250" i="75"/>
  <c r="O251" i="75"/>
  <c r="O252" i="75"/>
  <c r="O253" i="75"/>
  <c r="O254" i="75"/>
  <c r="O255" i="75"/>
  <c r="O209" i="75"/>
  <c r="T255" i="75"/>
  <c r="T252" i="75"/>
  <c r="T244" i="75"/>
  <c r="T240" i="75"/>
  <c r="T236" i="75"/>
  <c r="T232" i="75"/>
  <c r="T228" i="75"/>
  <c r="T224" i="75"/>
  <c r="T220" i="75"/>
  <c r="T212" i="75"/>
  <c r="T174" i="75"/>
  <c r="T109" i="75"/>
  <c r="T124" i="75"/>
  <c r="Y210" i="75"/>
  <c r="Y211" i="75"/>
  <c r="Y212" i="75"/>
  <c r="Y213" i="75"/>
  <c r="Z213" i="75" s="1"/>
  <c r="Y214" i="75"/>
  <c r="Y215" i="75"/>
  <c r="Z215" i="75" s="1"/>
  <c r="Y216" i="75"/>
  <c r="Y217" i="75"/>
  <c r="Y218" i="75"/>
  <c r="Y219" i="75"/>
  <c r="Y220" i="75"/>
  <c r="Y221" i="75"/>
  <c r="Y222" i="75"/>
  <c r="Y223" i="75"/>
  <c r="Y224" i="75"/>
  <c r="Z224" i="75" s="1"/>
  <c r="Y225" i="75"/>
  <c r="Y226" i="75"/>
  <c r="Y227" i="75"/>
  <c r="Z227" i="75" s="1"/>
  <c r="Y228" i="75"/>
  <c r="Y229" i="75"/>
  <c r="Z229" i="75" s="1"/>
  <c r="Y230" i="75"/>
  <c r="Y231" i="75"/>
  <c r="Y232" i="75"/>
  <c r="Y233" i="75"/>
  <c r="Y234" i="75"/>
  <c r="Y235" i="75"/>
  <c r="Y236" i="75"/>
  <c r="Z236" i="75" s="1"/>
  <c r="Y237" i="75"/>
  <c r="Y238" i="75"/>
  <c r="Y239" i="75"/>
  <c r="Z239" i="75" s="1"/>
  <c r="Y240" i="75"/>
  <c r="Y241" i="75"/>
  <c r="Y242" i="75"/>
  <c r="Y243" i="75"/>
  <c r="Y244" i="75"/>
  <c r="Y245" i="75"/>
  <c r="Y246" i="75"/>
  <c r="Y247" i="75"/>
  <c r="Y248" i="75"/>
  <c r="Y249" i="75"/>
  <c r="Y250" i="75"/>
  <c r="Y251" i="75"/>
  <c r="Y252" i="75"/>
  <c r="Y253" i="75"/>
  <c r="Y254" i="75"/>
  <c r="Y255" i="75"/>
  <c r="Y209" i="75"/>
  <c r="X210" i="75"/>
  <c r="X211" i="75"/>
  <c r="X212" i="75"/>
  <c r="X213" i="75"/>
  <c r="X214" i="75"/>
  <c r="X215" i="75"/>
  <c r="X216" i="75"/>
  <c r="X217" i="75"/>
  <c r="X218" i="75"/>
  <c r="X219" i="75"/>
  <c r="X220" i="75"/>
  <c r="X221" i="75"/>
  <c r="X222" i="75"/>
  <c r="X223" i="75"/>
  <c r="X224" i="75"/>
  <c r="X225" i="75"/>
  <c r="X226" i="75"/>
  <c r="X227" i="75"/>
  <c r="X228" i="75"/>
  <c r="X229" i="75"/>
  <c r="X230" i="75"/>
  <c r="X231" i="75"/>
  <c r="X232" i="75"/>
  <c r="X233" i="75"/>
  <c r="X234" i="75"/>
  <c r="X235" i="75"/>
  <c r="X236" i="75"/>
  <c r="X237" i="75"/>
  <c r="X238" i="75"/>
  <c r="X239" i="75"/>
  <c r="X240" i="75"/>
  <c r="X241" i="75"/>
  <c r="X242" i="75"/>
  <c r="X243" i="75"/>
  <c r="X244" i="75"/>
  <c r="X245" i="75"/>
  <c r="X246" i="75"/>
  <c r="X247" i="75"/>
  <c r="X248" i="75"/>
  <c r="X249" i="75"/>
  <c r="X250" i="75"/>
  <c r="X251" i="75"/>
  <c r="X252" i="75"/>
  <c r="X253" i="75"/>
  <c r="X254" i="75"/>
  <c r="X255" i="75"/>
  <c r="X209" i="75"/>
  <c r="W210" i="75"/>
  <c r="W211" i="75"/>
  <c r="W212" i="75"/>
  <c r="W213" i="75"/>
  <c r="W214" i="75"/>
  <c r="W215" i="75"/>
  <c r="W216" i="75"/>
  <c r="W217" i="75"/>
  <c r="W218" i="75"/>
  <c r="W219" i="75"/>
  <c r="W220" i="75"/>
  <c r="W221" i="75"/>
  <c r="W222" i="75"/>
  <c r="W223" i="75"/>
  <c r="W224" i="75"/>
  <c r="W225" i="75"/>
  <c r="W226" i="75"/>
  <c r="W227" i="75"/>
  <c r="W228" i="75"/>
  <c r="W229" i="75"/>
  <c r="W230" i="75"/>
  <c r="W231" i="75"/>
  <c r="W232" i="75"/>
  <c r="W233" i="75"/>
  <c r="W234" i="75"/>
  <c r="W235" i="75"/>
  <c r="W236" i="75"/>
  <c r="W237" i="75"/>
  <c r="W238" i="75"/>
  <c r="W239" i="75"/>
  <c r="W240" i="75"/>
  <c r="W241" i="75"/>
  <c r="W242" i="75"/>
  <c r="W243" i="75"/>
  <c r="W244" i="75"/>
  <c r="W245" i="75"/>
  <c r="W246" i="75"/>
  <c r="W247" i="75"/>
  <c r="W248" i="75"/>
  <c r="W249" i="75"/>
  <c r="W250" i="75"/>
  <c r="W251" i="75"/>
  <c r="W252" i="75"/>
  <c r="W253" i="75"/>
  <c r="W254" i="75"/>
  <c r="W255" i="75"/>
  <c r="W209" i="75"/>
  <c r="V210" i="75"/>
  <c r="V211" i="75"/>
  <c r="V212" i="75"/>
  <c r="V213" i="75"/>
  <c r="V214" i="75"/>
  <c r="V215" i="75"/>
  <c r="V216" i="75"/>
  <c r="V217" i="75"/>
  <c r="V218" i="75"/>
  <c r="V219" i="75"/>
  <c r="V220" i="75"/>
  <c r="V221" i="75"/>
  <c r="V222" i="75"/>
  <c r="V223" i="75"/>
  <c r="V224" i="75"/>
  <c r="V225" i="75"/>
  <c r="V226" i="75"/>
  <c r="V227" i="75"/>
  <c r="V228" i="75"/>
  <c r="V229" i="75"/>
  <c r="V230" i="75"/>
  <c r="V231" i="75"/>
  <c r="V232" i="75"/>
  <c r="V233" i="75"/>
  <c r="V234" i="75"/>
  <c r="V235" i="75"/>
  <c r="V236" i="75"/>
  <c r="V237" i="75"/>
  <c r="V238" i="75"/>
  <c r="V239" i="75"/>
  <c r="V240" i="75"/>
  <c r="V241" i="75"/>
  <c r="V242" i="75"/>
  <c r="V243" i="75"/>
  <c r="V244" i="75"/>
  <c r="V245" i="75"/>
  <c r="V246" i="75"/>
  <c r="V247" i="75"/>
  <c r="V248" i="75"/>
  <c r="V249" i="75"/>
  <c r="V250" i="75"/>
  <c r="V251" i="75"/>
  <c r="V252" i="75"/>
  <c r="V253" i="75"/>
  <c r="V254" i="75"/>
  <c r="V255" i="75"/>
  <c r="V209" i="75"/>
  <c r="U210" i="75"/>
  <c r="U211" i="75"/>
  <c r="U212" i="75"/>
  <c r="Z212" i="75" s="1"/>
  <c r="U213" i="75"/>
  <c r="U214" i="75"/>
  <c r="U215" i="75"/>
  <c r="U216" i="75"/>
  <c r="Z216" i="75" s="1"/>
  <c r="U217" i="75"/>
  <c r="Z217" i="75" s="1"/>
  <c r="U218" i="75"/>
  <c r="U219" i="75"/>
  <c r="Z219" i="75" s="1"/>
  <c r="U220" i="75"/>
  <c r="U221" i="75"/>
  <c r="Z221" i="75" s="1"/>
  <c r="U222" i="75"/>
  <c r="U223" i="75"/>
  <c r="U224" i="75"/>
  <c r="U225" i="75"/>
  <c r="Z225" i="75" s="1"/>
  <c r="U226" i="75"/>
  <c r="U227" i="75"/>
  <c r="U228" i="75"/>
  <c r="Z228" i="75" s="1"/>
  <c r="U229" i="75"/>
  <c r="U230" i="75"/>
  <c r="U231" i="75"/>
  <c r="U232" i="75"/>
  <c r="Z232" i="75" s="1"/>
  <c r="U233" i="75"/>
  <c r="Z233" i="75" s="1"/>
  <c r="U234" i="75"/>
  <c r="U235" i="75"/>
  <c r="Z235" i="75" s="1"/>
  <c r="U236" i="75"/>
  <c r="U237" i="75"/>
  <c r="Z237" i="75" s="1"/>
  <c r="U238" i="75"/>
  <c r="U239" i="75"/>
  <c r="U240" i="75"/>
  <c r="U241" i="75"/>
  <c r="Z241" i="75" s="1"/>
  <c r="U242" i="75"/>
  <c r="U243" i="75"/>
  <c r="U244" i="75"/>
  <c r="U245" i="75"/>
  <c r="Z245" i="75" s="1"/>
  <c r="U246" i="75"/>
  <c r="U247" i="75"/>
  <c r="U248" i="75"/>
  <c r="Z248" i="75" s="1"/>
  <c r="U249" i="75"/>
  <c r="Z249" i="75" s="1"/>
  <c r="U250" i="75"/>
  <c r="U251" i="75"/>
  <c r="U252" i="75"/>
  <c r="Z252" i="75" s="1"/>
  <c r="U253" i="75"/>
  <c r="U254" i="75"/>
  <c r="U255" i="75"/>
  <c r="U209" i="75"/>
  <c r="S210" i="75"/>
  <c r="S211" i="75"/>
  <c r="S212" i="75"/>
  <c r="S213" i="75"/>
  <c r="S214" i="75"/>
  <c r="S215" i="75"/>
  <c r="S216" i="75"/>
  <c r="S217" i="75"/>
  <c r="S218" i="75"/>
  <c r="S219" i="75"/>
  <c r="S220" i="75"/>
  <c r="S221" i="75"/>
  <c r="S222" i="75"/>
  <c r="S223" i="75"/>
  <c r="S224" i="75"/>
  <c r="S225" i="75"/>
  <c r="S226" i="75"/>
  <c r="S227" i="75"/>
  <c r="S228" i="75"/>
  <c r="S229" i="75"/>
  <c r="S230" i="75"/>
  <c r="S231" i="75"/>
  <c r="S232" i="75"/>
  <c r="S233" i="75"/>
  <c r="S234" i="75"/>
  <c r="S235" i="75"/>
  <c r="S236" i="75"/>
  <c r="S237" i="75"/>
  <c r="S238" i="75"/>
  <c r="S239" i="75"/>
  <c r="S240" i="75"/>
  <c r="S241" i="75"/>
  <c r="S242" i="75"/>
  <c r="S243" i="75"/>
  <c r="S244" i="75"/>
  <c r="S245" i="75"/>
  <c r="S246" i="75"/>
  <c r="S247" i="75"/>
  <c r="S248" i="75"/>
  <c r="S249" i="75"/>
  <c r="S250" i="75"/>
  <c r="S251" i="75"/>
  <c r="S252" i="75"/>
  <c r="S253" i="75"/>
  <c r="S254" i="75"/>
  <c r="S255" i="75"/>
  <c r="S209" i="75"/>
  <c r="R210" i="75"/>
  <c r="R211" i="75"/>
  <c r="R212" i="75"/>
  <c r="R213" i="75"/>
  <c r="R214" i="75"/>
  <c r="R215" i="75"/>
  <c r="R216" i="75"/>
  <c r="R217" i="75"/>
  <c r="R218" i="75"/>
  <c r="R219" i="75"/>
  <c r="R220" i="75"/>
  <c r="R221" i="75"/>
  <c r="R222" i="75"/>
  <c r="R223" i="75"/>
  <c r="R224" i="75"/>
  <c r="R225" i="75"/>
  <c r="R226" i="75"/>
  <c r="R227" i="75"/>
  <c r="R228" i="75"/>
  <c r="R229" i="75"/>
  <c r="R230" i="75"/>
  <c r="R231" i="75"/>
  <c r="R232" i="75"/>
  <c r="R233" i="75"/>
  <c r="R234" i="75"/>
  <c r="R235" i="75"/>
  <c r="R236" i="75"/>
  <c r="R237" i="75"/>
  <c r="R238" i="75"/>
  <c r="R239" i="75"/>
  <c r="R240" i="75"/>
  <c r="R241" i="75"/>
  <c r="R242" i="75"/>
  <c r="R243" i="75"/>
  <c r="R244" i="75"/>
  <c r="R245" i="75"/>
  <c r="R246" i="75"/>
  <c r="R247" i="75"/>
  <c r="R248" i="75"/>
  <c r="R249" i="75"/>
  <c r="R250" i="75"/>
  <c r="R251" i="75"/>
  <c r="R252" i="75"/>
  <c r="R253" i="75"/>
  <c r="R254" i="75"/>
  <c r="R255" i="75"/>
  <c r="R209" i="75"/>
  <c r="Q210" i="75"/>
  <c r="Q211" i="75"/>
  <c r="Q212" i="75"/>
  <c r="Q213" i="75"/>
  <c r="Q214" i="75"/>
  <c r="Q215" i="75"/>
  <c r="Q216" i="75"/>
  <c r="Q217" i="75"/>
  <c r="Q218" i="75"/>
  <c r="Q219" i="75"/>
  <c r="Q220" i="75"/>
  <c r="Q221" i="75"/>
  <c r="Q222" i="75"/>
  <c r="Q223" i="75"/>
  <c r="Q224" i="75"/>
  <c r="Q225" i="75"/>
  <c r="Q226" i="75"/>
  <c r="Q227" i="75"/>
  <c r="Q228" i="75"/>
  <c r="Q229" i="75"/>
  <c r="Q230" i="75"/>
  <c r="Q231" i="75"/>
  <c r="Q232" i="75"/>
  <c r="Q233" i="75"/>
  <c r="Q234" i="75"/>
  <c r="Q235" i="75"/>
  <c r="Q236" i="75"/>
  <c r="Q237" i="75"/>
  <c r="Q238" i="75"/>
  <c r="Q239" i="75"/>
  <c r="Q240" i="75"/>
  <c r="Q241" i="75"/>
  <c r="Q242" i="75"/>
  <c r="Q243" i="75"/>
  <c r="Q244" i="75"/>
  <c r="Q245" i="75"/>
  <c r="Q246" i="75"/>
  <c r="Q247" i="75"/>
  <c r="Q248" i="75"/>
  <c r="Q249" i="75"/>
  <c r="Q250" i="75"/>
  <c r="Q251" i="75"/>
  <c r="Q252" i="75"/>
  <c r="Q253" i="75"/>
  <c r="Q254" i="75"/>
  <c r="Q255" i="75"/>
  <c r="Q209" i="75"/>
  <c r="P210" i="75"/>
  <c r="P211" i="75"/>
  <c r="P212" i="75"/>
  <c r="P213" i="75"/>
  <c r="P214" i="75"/>
  <c r="P215" i="75"/>
  <c r="P216" i="75"/>
  <c r="P217" i="75"/>
  <c r="P218" i="75"/>
  <c r="P219" i="75"/>
  <c r="P220" i="75"/>
  <c r="P221" i="75"/>
  <c r="P222" i="75"/>
  <c r="P223" i="75"/>
  <c r="P224" i="75"/>
  <c r="P225" i="75"/>
  <c r="P226" i="75"/>
  <c r="P227" i="75"/>
  <c r="P228" i="75"/>
  <c r="P229" i="75"/>
  <c r="P230" i="75"/>
  <c r="P231" i="75"/>
  <c r="P232" i="75"/>
  <c r="P233" i="75"/>
  <c r="P234" i="75"/>
  <c r="P235" i="75"/>
  <c r="P236" i="75"/>
  <c r="P237" i="75"/>
  <c r="P238" i="75"/>
  <c r="P239" i="75"/>
  <c r="P240" i="75"/>
  <c r="P241" i="75"/>
  <c r="P242" i="75"/>
  <c r="P243" i="75"/>
  <c r="P244" i="75"/>
  <c r="P245" i="75"/>
  <c r="P246" i="75"/>
  <c r="P247" i="75"/>
  <c r="P248" i="75"/>
  <c r="P249" i="75"/>
  <c r="P250" i="75"/>
  <c r="P251" i="75"/>
  <c r="P252" i="75"/>
  <c r="P253" i="75"/>
  <c r="P254" i="75"/>
  <c r="P255" i="75"/>
  <c r="P209" i="75"/>
  <c r="Z255" i="75"/>
  <c r="Z254" i="75"/>
  <c r="T254" i="75"/>
  <c r="Z253" i="75"/>
  <c r="Z251" i="75"/>
  <c r="T251" i="75"/>
  <c r="Z250" i="75"/>
  <c r="T250" i="75"/>
  <c r="T249" i="75"/>
  <c r="T248" i="75"/>
  <c r="Z247" i="75"/>
  <c r="T247" i="75"/>
  <c r="Z246" i="75"/>
  <c r="T246" i="75"/>
  <c r="Z244" i="75"/>
  <c r="Z243" i="75"/>
  <c r="T243" i="75"/>
  <c r="Z242" i="75"/>
  <c r="T242" i="75"/>
  <c r="Z240" i="75"/>
  <c r="T239" i="75"/>
  <c r="Z238" i="75"/>
  <c r="T238" i="75"/>
  <c r="T235" i="75"/>
  <c r="Z234" i="75"/>
  <c r="T234" i="75"/>
  <c r="Z231" i="75"/>
  <c r="T231" i="75"/>
  <c r="Z230" i="75"/>
  <c r="T230" i="75"/>
  <c r="T227" i="75"/>
  <c r="Z226" i="75"/>
  <c r="T226" i="75"/>
  <c r="Z223" i="75"/>
  <c r="T223" i="75"/>
  <c r="Z222" i="75"/>
  <c r="T222" i="75"/>
  <c r="Z220" i="75"/>
  <c r="T219" i="75"/>
  <c r="Z218" i="75"/>
  <c r="T218" i="75"/>
  <c r="T216" i="75"/>
  <c r="T215" i="75"/>
  <c r="Z214" i="75"/>
  <c r="T214" i="75"/>
  <c r="Z211" i="75"/>
  <c r="T211" i="75"/>
  <c r="Z210" i="75"/>
  <c r="T210" i="75"/>
  <c r="T114" i="75"/>
  <c r="S107" i="75"/>
  <c r="O113" i="75"/>
  <c r="T253" i="75" l="1"/>
  <c r="T245" i="75"/>
  <c r="T237" i="75"/>
  <c r="T233" i="75"/>
  <c r="T229" i="75"/>
  <c r="T225" i="75"/>
  <c r="T221" i="75"/>
  <c r="T217" i="75"/>
  <c r="T209" i="75"/>
  <c r="Z209" i="75"/>
  <c r="AE65" i="75"/>
  <c r="AF65" i="75" s="1"/>
  <c r="AG65" i="75" s="1"/>
  <c r="AE66" i="75"/>
  <c r="AF66" i="75" s="1"/>
  <c r="AG66" i="75" s="1"/>
  <c r="AE67" i="75"/>
  <c r="AF67" i="75"/>
  <c r="AG67" i="75" s="1"/>
  <c r="AE68" i="75"/>
  <c r="AF68" i="75" s="1"/>
  <c r="AG68" i="75" s="1"/>
  <c r="AE69" i="75"/>
  <c r="AF69" i="75" s="1"/>
  <c r="AG69" i="75" s="1"/>
  <c r="AE70" i="75"/>
  <c r="AF70" i="75" s="1"/>
  <c r="AG70" i="75" s="1"/>
  <c r="AE71" i="75"/>
  <c r="AF71" i="75" s="1"/>
  <c r="AG71" i="75" s="1"/>
  <c r="AE72" i="75"/>
  <c r="AF72" i="75" s="1"/>
  <c r="AG72" i="75" s="1"/>
  <c r="AE73" i="75"/>
  <c r="AF73" i="75" s="1"/>
  <c r="AG73" i="75" s="1"/>
  <c r="AE74" i="75"/>
  <c r="AF74" i="75" s="1"/>
  <c r="AG74" i="75" s="1"/>
  <c r="AE75" i="75"/>
  <c r="AF75" i="75" s="1"/>
  <c r="AG75" i="75" s="1"/>
  <c r="AE76" i="75"/>
  <c r="AF76" i="75" s="1"/>
  <c r="AG76" i="75" s="1"/>
  <c r="AE77" i="75"/>
  <c r="AF77" i="75" s="1"/>
  <c r="AG77" i="75" s="1"/>
  <c r="AE78" i="75"/>
  <c r="AF78" i="75" s="1"/>
  <c r="AG78" i="75" s="1"/>
  <c r="AE79" i="75"/>
  <c r="AF79" i="75" s="1"/>
  <c r="AG79" i="75" s="1"/>
  <c r="AE80" i="75"/>
  <c r="AF80" i="75" s="1"/>
  <c r="AG80" i="75" s="1"/>
  <c r="AE81" i="75"/>
  <c r="AF81" i="75" s="1"/>
  <c r="AG81" i="75" s="1"/>
  <c r="AE82" i="75"/>
  <c r="AF82" i="75" s="1"/>
  <c r="AG82" i="75" s="1"/>
  <c r="AE83" i="75"/>
  <c r="AF83" i="75" s="1"/>
  <c r="AG83" i="75" s="1"/>
  <c r="AE84" i="75"/>
  <c r="AF84" i="75" s="1"/>
  <c r="AG84" i="75" s="1"/>
  <c r="AE85" i="75"/>
  <c r="AF85" i="75" s="1"/>
  <c r="AG85" i="75" s="1"/>
  <c r="AE86" i="75"/>
  <c r="AF86" i="75" s="1"/>
  <c r="AG86" i="75" s="1"/>
  <c r="AE87" i="75"/>
  <c r="AF87" i="75" s="1"/>
  <c r="AG87" i="75" s="1"/>
  <c r="AE88" i="75"/>
  <c r="AF88" i="75" s="1"/>
  <c r="AG88" i="75" s="1"/>
  <c r="AE89" i="75"/>
  <c r="AF89" i="75" s="1"/>
  <c r="AG89" i="75" s="1"/>
  <c r="AE90" i="75"/>
  <c r="AF90" i="75" s="1"/>
  <c r="AG90" i="75" s="1"/>
  <c r="AE91" i="75"/>
  <c r="AF91" i="75" s="1"/>
  <c r="AG91" i="75" s="1"/>
  <c r="AE92" i="75"/>
  <c r="AF92" i="75" s="1"/>
  <c r="AG92" i="75" s="1"/>
  <c r="AE93" i="75"/>
  <c r="AF93" i="75" s="1"/>
  <c r="AG93" i="75" s="1"/>
  <c r="AE94" i="75"/>
  <c r="AF94" i="75" s="1"/>
  <c r="AG94" i="75" s="1"/>
  <c r="AE95" i="75"/>
  <c r="AF95" i="75"/>
  <c r="AG95" i="75" s="1"/>
  <c r="AE96" i="75"/>
  <c r="AF96" i="75" s="1"/>
  <c r="AG96" i="75" s="1"/>
  <c r="AE97" i="75"/>
  <c r="AF97" i="75" s="1"/>
  <c r="AG97" i="75" s="1"/>
  <c r="AE98" i="75"/>
  <c r="AF98" i="75" s="1"/>
  <c r="AG98" i="75" s="1"/>
  <c r="AE99" i="75"/>
  <c r="AF99" i="75" s="1"/>
  <c r="AG99" i="75" s="1"/>
  <c r="AE100" i="75"/>
  <c r="AF100" i="75" s="1"/>
  <c r="AG100" i="75" s="1"/>
  <c r="AE101" i="75"/>
  <c r="AF101" i="75" s="1"/>
  <c r="AG101" i="75" s="1"/>
  <c r="AE102" i="75"/>
  <c r="AF102" i="75" s="1"/>
  <c r="AG102" i="75" s="1"/>
  <c r="AE64" i="75"/>
  <c r="AF64" i="75" s="1"/>
  <c r="AG64" i="75" s="1"/>
  <c r="Y57" i="75"/>
  <c r="Y58" i="75"/>
  <c r="Y59" i="75"/>
  <c r="Y60" i="75"/>
  <c r="Y61" i="75"/>
  <c r="Y62" i="75"/>
  <c r="Y63" i="75"/>
  <c r="Z63" i="75" s="1"/>
  <c r="Y64" i="75"/>
  <c r="Y65" i="75"/>
  <c r="Y66" i="75"/>
  <c r="Y67" i="75"/>
  <c r="Y68" i="75"/>
  <c r="Y69" i="75"/>
  <c r="Y70" i="75"/>
  <c r="Y71" i="75"/>
  <c r="Y72" i="75"/>
  <c r="Y73" i="75"/>
  <c r="Y74" i="75"/>
  <c r="Y75" i="75"/>
  <c r="Y76" i="75"/>
  <c r="Y77" i="75"/>
  <c r="Y78" i="75"/>
  <c r="Y79" i="75"/>
  <c r="Y80" i="75"/>
  <c r="Y81" i="75"/>
  <c r="Y82" i="75"/>
  <c r="Y83" i="75"/>
  <c r="Y84" i="75"/>
  <c r="Y85" i="75"/>
  <c r="Y86" i="75"/>
  <c r="Y87" i="75"/>
  <c r="Y88" i="75"/>
  <c r="Y89" i="75"/>
  <c r="Y90" i="75"/>
  <c r="Y91" i="75"/>
  <c r="Y92" i="75"/>
  <c r="Y93" i="75"/>
  <c r="Y94" i="75"/>
  <c r="Y95" i="75"/>
  <c r="Y96" i="75"/>
  <c r="Y97" i="75"/>
  <c r="Y98" i="75"/>
  <c r="Y99" i="75"/>
  <c r="Y100" i="75"/>
  <c r="Y101" i="75"/>
  <c r="Y102" i="75"/>
  <c r="Y56" i="75"/>
  <c r="Z56" i="75" s="1"/>
  <c r="V159" i="75"/>
  <c r="V160" i="75"/>
  <c r="V161" i="75"/>
  <c r="V162" i="75"/>
  <c r="V163" i="75"/>
  <c r="V164" i="75"/>
  <c r="V158" i="75"/>
  <c r="U159" i="75"/>
  <c r="U160" i="75"/>
  <c r="U161" i="75"/>
  <c r="U162" i="75"/>
  <c r="U163" i="75"/>
  <c r="U164" i="75"/>
  <c r="U158" i="75"/>
  <c r="P159" i="75"/>
  <c r="P160" i="75"/>
  <c r="P161" i="75"/>
  <c r="P162" i="75"/>
  <c r="P163" i="75"/>
  <c r="P164" i="75"/>
  <c r="P158" i="75"/>
  <c r="O159" i="75"/>
  <c r="O160" i="75"/>
  <c r="O161" i="75"/>
  <c r="O162" i="75"/>
  <c r="O163" i="75"/>
  <c r="O164" i="75"/>
  <c r="O158" i="75"/>
  <c r="U108" i="75" l="1"/>
  <c r="U109" i="75"/>
  <c r="U110" i="75"/>
  <c r="U111" i="75"/>
  <c r="U112" i="75"/>
  <c r="U113" i="75"/>
  <c r="U107" i="75"/>
  <c r="V108" i="75"/>
  <c r="V109" i="75"/>
  <c r="V110" i="75"/>
  <c r="V111" i="75"/>
  <c r="V112" i="75"/>
  <c r="V113" i="75"/>
  <c r="V107" i="75"/>
  <c r="P107" i="75"/>
  <c r="P108" i="75"/>
  <c r="P109" i="75"/>
  <c r="P110" i="75"/>
  <c r="P111" i="75"/>
  <c r="P112" i="75"/>
  <c r="P113" i="75"/>
  <c r="O107" i="75"/>
  <c r="O108" i="75"/>
  <c r="O109" i="75"/>
  <c r="O110" i="75"/>
  <c r="O111" i="75"/>
  <c r="O112" i="75"/>
  <c r="B403" i="72" l="1"/>
  <c r="D495" i="72" l="1"/>
  <c r="D494" i="72" s="1"/>
  <c r="C495" i="72"/>
  <c r="C494" i="72" s="1"/>
  <c r="F493" i="72" l="1"/>
  <c r="F206" i="72"/>
  <c r="X13" i="75" l="1"/>
  <c r="Y13" i="75" s="1"/>
  <c r="X12" i="75"/>
  <c r="Y12" i="75" s="1"/>
  <c r="N435" i="72" l="1"/>
  <c r="B9" i="51"/>
  <c r="I402" i="72" l="1"/>
  <c r="CA61" i="51"/>
  <c r="CH164" i="51"/>
  <c r="CH165" i="51"/>
  <c r="CH166" i="51"/>
  <c r="CH167" i="51"/>
  <c r="CH168" i="51"/>
  <c r="CH169" i="51"/>
  <c r="CH170" i="51"/>
  <c r="CH171" i="51"/>
  <c r="CH172" i="51"/>
  <c r="CH173" i="51"/>
  <c r="CH174" i="51"/>
  <c r="CH175" i="51"/>
  <c r="CH176" i="51"/>
  <c r="CH177" i="51"/>
  <c r="CH178" i="51"/>
  <c r="CH179" i="51"/>
  <c r="CH180" i="51"/>
  <c r="CH181" i="51"/>
  <c r="CH182" i="51"/>
  <c r="CH183" i="51"/>
  <c r="CH184" i="51"/>
  <c r="CH185" i="51"/>
  <c r="CH186" i="51"/>
  <c r="CH187" i="51"/>
  <c r="CH188" i="51"/>
  <c r="CH189" i="51"/>
  <c r="CH190" i="51"/>
  <c r="CH191" i="51"/>
  <c r="CH192" i="51"/>
  <c r="CH193" i="51"/>
  <c r="CH194" i="51"/>
  <c r="CH195" i="51"/>
  <c r="CH196" i="51"/>
  <c r="CH197" i="51"/>
  <c r="CH198" i="51"/>
  <c r="CH199" i="51"/>
  <c r="CH200" i="51"/>
  <c r="CH201" i="51"/>
  <c r="CH202" i="51"/>
  <c r="CH203" i="51"/>
  <c r="CH204" i="51"/>
  <c r="CH163" i="51"/>
  <c r="CH113" i="51"/>
  <c r="CH114" i="51"/>
  <c r="CH115" i="51"/>
  <c r="CH116" i="51"/>
  <c r="CH117" i="51"/>
  <c r="CH118" i="51"/>
  <c r="CH119" i="51"/>
  <c r="CH120" i="51"/>
  <c r="CH121" i="51"/>
  <c r="CH122" i="51"/>
  <c r="CH123" i="51"/>
  <c r="CH124" i="51"/>
  <c r="CH125" i="51"/>
  <c r="CH126" i="51"/>
  <c r="CH127" i="51"/>
  <c r="CH128" i="51"/>
  <c r="CH129" i="51"/>
  <c r="CH130" i="51"/>
  <c r="CH131" i="51"/>
  <c r="CH132" i="51"/>
  <c r="CH133" i="51"/>
  <c r="CH134" i="51"/>
  <c r="CH135" i="51"/>
  <c r="CH136" i="51"/>
  <c r="CH137" i="51"/>
  <c r="CH138" i="51"/>
  <c r="CH139" i="51"/>
  <c r="CH140" i="51"/>
  <c r="CH141" i="51"/>
  <c r="CH142" i="51"/>
  <c r="CH143" i="51"/>
  <c r="CH144" i="51"/>
  <c r="CH145" i="51"/>
  <c r="CH146" i="51"/>
  <c r="CH147" i="51"/>
  <c r="CH148" i="51"/>
  <c r="CH149" i="51"/>
  <c r="CH150" i="51"/>
  <c r="CH151" i="51"/>
  <c r="CH152" i="51"/>
  <c r="CH153" i="51"/>
  <c r="CH112" i="51"/>
  <c r="CH62" i="51"/>
  <c r="CH63" i="51"/>
  <c r="CH64" i="51"/>
  <c r="CH65" i="51"/>
  <c r="CH66" i="51"/>
  <c r="CH67" i="51"/>
  <c r="CH68" i="51"/>
  <c r="CH69" i="51"/>
  <c r="CH70" i="51"/>
  <c r="CH71" i="51"/>
  <c r="CH72" i="51"/>
  <c r="CH73" i="51"/>
  <c r="CH74" i="51"/>
  <c r="CH75" i="51"/>
  <c r="CH76" i="51"/>
  <c r="CH77" i="51"/>
  <c r="CH78" i="51"/>
  <c r="CH79" i="51"/>
  <c r="CH80" i="51"/>
  <c r="CH81" i="51"/>
  <c r="CH82" i="51"/>
  <c r="CH83" i="51"/>
  <c r="CH84" i="51"/>
  <c r="CH85" i="51"/>
  <c r="CH86" i="51"/>
  <c r="CH87" i="51"/>
  <c r="CH88" i="51"/>
  <c r="CH89" i="51"/>
  <c r="CH90" i="51"/>
  <c r="CH91" i="51"/>
  <c r="CH92" i="51"/>
  <c r="CH93" i="51"/>
  <c r="CH94" i="51"/>
  <c r="CH95" i="51"/>
  <c r="CH96" i="51"/>
  <c r="CH97" i="51"/>
  <c r="CH98" i="51"/>
  <c r="CH99" i="51"/>
  <c r="CH100" i="51"/>
  <c r="CH101" i="51"/>
  <c r="CH102" i="51"/>
  <c r="CH61" i="51"/>
  <c r="CH5" i="51"/>
  <c r="CA62" i="51"/>
  <c r="CA5" i="51" l="1"/>
  <c r="CA6" i="51"/>
  <c r="CA7" i="51"/>
  <c r="CA8" i="51"/>
  <c r="CA9" i="51"/>
  <c r="CA10" i="51"/>
  <c r="CA11" i="51"/>
  <c r="CA12" i="51"/>
  <c r="CA13" i="51"/>
  <c r="CA14" i="51"/>
  <c r="CA15" i="51"/>
  <c r="CA16" i="51"/>
  <c r="CA17" i="51"/>
  <c r="CA18" i="51"/>
  <c r="CA19" i="51"/>
  <c r="CA20" i="51"/>
  <c r="CA21" i="51"/>
  <c r="CA22" i="51"/>
  <c r="CA23" i="51"/>
  <c r="CA24" i="51"/>
  <c r="CA25" i="51"/>
  <c r="CA26" i="51"/>
  <c r="CA27" i="51"/>
  <c r="CA28" i="51"/>
  <c r="CA29" i="51"/>
  <c r="CA30" i="51"/>
  <c r="CA31" i="51"/>
  <c r="CA32" i="51"/>
  <c r="CA33" i="51"/>
  <c r="CA34" i="51"/>
  <c r="CA35" i="51"/>
  <c r="CA36" i="51"/>
  <c r="CA37" i="51"/>
  <c r="CA38" i="51"/>
  <c r="CA39" i="51"/>
  <c r="CA40" i="51"/>
  <c r="CA41" i="51"/>
  <c r="CA42" i="51"/>
  <c r="CA43" i="51"/>
  <c r="CA44" i="51"/>
  <c r="CA45" i="51"/>
  <c r="CA46" i="51"/>
  <c r="CA47" i="51"/>
  <c r="CA48" i="51"/>
  <c r="CA49" i="51"/>
  <c r="CA50" i="51"/>
  <c r="CA51" i="51"/>
  <c r="BK5" i="51"/>
  <c r="CP159" i="48" l="1"/>
  <c r="CP160" i="48"/>
  <c r="CP161" i="48"/>
  <c r="CP162" i="48"/>
  <c r="CP163" i="48"/>
  <c r="CP164" i="48"/>
  <c r="CP165" i="48"/>
  <c r="CP166" i="48"/>
  <c r="CP167" i="48"/>
  <c r="CP168" i="48"/>
  <c r="CP169" i="48"/>
  <c r="CP170" i="48"/>
  <c r="CP171" i="48"/>
  <c r="CP172" i="48"/>
  <c r="CP173" i="48"/>
  <c r="CP174" i="48"/>
  <c r="CP175" i="48"/>
  <c r="CP176" i="48"/>
  <c r="CP177" i="48"/>
  <c r="CP178" i="48"/>
  <c r="CP179" i="48"/>
  <c r="CP180" i="48"/>
  <c r="CP181" i="48"/>
  <c r="CP182" i="48"/>
  <c r="CP183" i="48"/>
  <c r="CP184" i="48"/>
  <c r="CP185" i="48"/>
  <c r="CP186" i="48"/>
  <c r="CP187" i="48"/>
  <c r="CP188" i="48"/>
  <c r="CP189" i="48"/>
  <c r="CP190" i="48"/>
  <c r="CP191" i="48"/>
  <c r="CP192" i="48"/>
  <c r="CP193" i="48"/>
  <c r="CP194" i="48"/>
  <c r="CP195" i="48"/>
  <c r="CP196" i="48"/>
  <c r="CP197" i="48"/>
  <c r="CP198" i="48"/>
  <c r="CP199" i="48"/>
  <c r="CP200" i="48"/>
  <c r="CP201" i="48"/>
  <c r="CP202" i="48"/>
  <c r="CP203" i="48"/>
  <c r="CP204" i="48"/>
  <c r="CP158" i="48"/>
  <c r="CP108" i="48"/>
  <c r="CP109" i="48"/>
  <c r="CP110" i="48"/>
  <c r="CP111" i="48"/>
  <c r="CP112" i="48"/>
  <c r="CP113" i="48"/>
  <c r="CP114" i="48"/>
  <c r="CP115" i="48"/>
  <c r="CP116" i="48"/>
  <c r="CP117" i="48"/>
  <c r="CP118" i="48"/>
  <c r="CP119" i="48"/>
  <c r="CP120" i="48"/>
  <c r="CP121" i="48"/>
  <c r="CP122" i="48"/>
  <c r="CP123" i="48"/>
  <c r="CP124" i="48"/>
  <c r="CP125" i="48"/>
  <c r="CP126" i="48"/>
  <c r="CP127" i="48"/>
  <c r="CP128" i="48"/>
  <c r="CP129" i="48"/>
  <c r="CP130" i="48"/>
  <c r="CP131" i="48"/>
  <c r="CP132" i="48"/>
  <c r="CP133" i="48"/>
  <c r="CP134" i="48"/>
  <c r="CP135" i="48"/>
  <c r="CP136" i="48"/>
  <c r="CP137" i="48"/>
  <c r="CP138" i="48"/>
  <c r="CP139" i="48"/>
  <c r="CP140" i="48"/>
  <c r="CP141" i="48"/>
  <c r="CP142" i="48"/>
  <c r="CP143" i="48"/>
  <c r="CP144" i="48"/>
  <c r="CP145" i="48"/>
  <c r="CP146" i="48"/>
  <c r="CP147" i="48"/>
  <c r="CP148" i="48"/>
  <c r="CP149" i="48"/>
  <c r="CP150" i="48"/>
  <c r="CP151" i="48"/>
  <c r="CP152" i="48"/>
  <c r="CP153" i="48"/>
  <c r="CP107" i="48"/>
  <c r="CP57" i="48"/>
  <c r="CP58" i="48"/>
  <c r="CP59" i="48"/>
  <c r="CP60" i="48"/>
  <c r="CP61" i="48"/>
  <c r="CP62" i="48"/>
  <c r="CP63" i="48"/>
  <c r="CP64" i="48"/>
  <c r="CP65" i="48"/>
  <c r="CP66" i="48"/>
  <c r="CP67" i="48"/>
  <c r="CP68" i="48"/>
  <c r="CP69" i="48"/>
  <c r="CP70" i="48"/>
  <c r="CP71" i="48"/>
  <c r="CP72" i="48"/>
  <c r="CP73" i="48"/>
  <c r="CP74" i="48"/>
  <c r="CP75" i="48"/>
  <c r="CP76" i="48"/>
  <c r="CP77" i="48"/>
  <c r="CP78" i="48"/>
  <c r="CP79" i="48"/>
  <c r="CP80" i="48"/>
  <c r="CP81" i="48"/>
  <c r="CP82" i="48"/>
  <c r="CP83" i="48"/>
  <c r="CP84" i="48"/>
  <c r="CP85" i="48"/>
  <c r="CP86" i="48"/>
  <c r="CP87" i="48"/>
  <c r="CP88" i="48"/>
  <c r="CP89" i="48"/>
  <c r="CP90" i="48"/>
  <c r="CP91" i="48"/>
  <c r="CP92" i="48"/>
  <c r="CP93" i="48"/>
  <c r="CP94" i="48"/>
  <c r="CP95" i="48"/>
  <c r="CP96" i="48"/>
  <c r="CP97" i="48"/>
  <c r="CP98" i="48"/>
  <c r="CP99" i="48"/>
  <c r="CP100" i="48"/>
  <c r="CP101" i="48"/>
  <c r="CP102" i="48"/>
  <c r="CP56" i="48"/>
  <c r="CP6" i="48"/>
  <c r="CP7" i="48"/>
  <c r="CP8" i="48"/>
  <c r="CP9" i="48"/>
  <c r="CP10" i="48"/>
  <c r="CP11" i="48"/>
  <c r="CP12" i="48"/>
  <c r="CP13" i="48"/>
  <c r="CP14" i="48"/>
  <c r="CP15" i="48"/>
  <c r="CP16" i="48"/>
  <c r="CP17" i="48"/>
  <c r="CP18" i="48"/>
  <c r="CP19" i="48"/>
  <c r="CP20" i="48"/>
  <c r="CP21" i="48"/>
  <c r="CP22" i="48"/>
  <c r="CP23" i="48"/>
  <c r="CP24" i="48"/>
  <c r="CP25" i="48"/>
  <c r="CP26" i="48"/>
  <c r="CP27" i="48"/>
  <c r="CP28" i="48"/>
  <c r="CP29" i="48"/>
  <c r="CP30" i="48"/>
  <c r="CP31" i="48"/>
  <c r="CP32" i="48"/>
  <c r="CP33" i="48"/>
  <c r="CP34" i="48"/>
  <c r="CP35" i="48"/>
  <c r="CP36" i="48"/>
  <c r="CP37" i="48"/>
  <c r="CP38" i="48"/>
  <c r="CP39" i="48"/>
  <c r="CP40" i="48"/>
  <c r="CP41" i="48"/>
  <c r="CP42" i="48"/>
  <c r="CP43" i="48"/>
  <c r="CP44" i="48"/>
  <c r="CP45" i="48"/>
  <c r="CP46" i="48"/>
  <c r="CP47" i="48"/>
  <c r="CP48" i="48"/>
  <c r="CP49" i="48"/>
  <c r="CP50" i="48"/>
  <c r="CP51" i="48"/>
  <c r="CP5" i="48"/>
  <c r="CE159" i="51" l="1"/>
  <c r="CE160" i="51"/>
  <c r="CE161" i="51"/>
  <c r="CE162" i="51"/>
  <c r="CE163" i="51"/>
  <c r="CE164" i="51"/>
  <c r="CE165" i="51"/>
  <c r="CE166" i="51"/>
  <c r="CE167" i="51"/>
  <c r="CE168" i="51"/>
  <c r="CE169" i="51"/>
  <c r="CE170" i="51"/>
  <c r="CE171" i="51"/>
  <c r="CE172" i="51"/>
  <c r="CE173" i="51"/>
  <c r="CE174" i="51"/>
  <c r="CE175" i="51"/>
  <c r="CE176" i="51"/>
  <c r="CE177" i="51"/>
  <c r="CE178" i="51"/>
  <c r="CE179" i="51"/>
  <c r="CE180" i="51"/>
  <c r="CE181" i="51"/>
  <c r="CE182" i="51"/>
  <c r="CE183" i="51"/>
  <c r="CE184" i="51"/>
  <c r="CE185" i="51"/>
  <c r="CE186" i="51"/>
  <c r="CE187" i="51"/>
  <c r="CE188" i="51"/>
  <c r="CE189" i="51"/>
  <c r="CE190" i="51"/>
  <c r="CE191" i="51"/>
  <c r="CE192" i="51"/>
  <c r="CE193" i="51"/>
  <c r="CE194" i="51"/>
  <c r="CE195" i="51"/>
  <c r="CE196" i="51"/>
  <c r="CE197" i="51"/>
  <c r="CE198" i="51"/>
  <c r="CE199" i="51"/>
  <c r="CE200" i="51"/>
  <c r="CE201" i="51"/>
  <c r="CE202" i="51"/>
  <c r="CE203" i="51"/>
  <c r="CE204" i="51"/>
  <c r="CE158" i="51"/>
  <c r="CE108" i="51"/>
  <c r="CE109" i="51"/>
  <c r="CE110" i="51"/>
  <c r="CE111" i="51"/>
  <c r="CE112" i="51"/>
  <c r="CE113" i="51"/>
  <c r="CE114" i="51"/>
  <c r="CE115" i="51"/>
  <c r="CE116" i="51"/>
  <c r="CE117" i="51"/>
  <c r="CE118" i="51"/>
  <c r="CE119" i="51"/>
  <c r="CE120" i="51"/>
  <c r="CE121" i="51"/>
  <c r="CE122" i="51"/>
  <c r="CE123" i="51"/>
  <c r="CE124" i="51"/>
  <c r="CE125" i="51"/>
  <c r="CE126" i="51"/>
  <c r="CE127" i="51"/>
  <c r="CE128" i="51"/>
  <c r="CE129" i="51"/>
  <c r="CE130" i="51"/>
  <c r="CE131" i="51"/>
  <c r="CE132" i="51"/>
  <c r="CE133" i="51"/>
  <c r="CE134" i="51"/>
  <c r="CE135" i="51"/>
  <c r="CE136" i="51"/>
  <c r="CE137" i="51"/>
  <c r="CE138" i="51"/>
  <c r="CE139" i="51"/>
  <c r="CE140" i="51"/>
  <c r="CE141" i="51"/>
  <c r="CE142" i="51"/>
  <c r="CE143" i="51"/>
  <c r="CE144" i="51"/>
  <c r="CE145" i="51"/>
  <c r="CE146" i="51"/>
  <c r="CE147" i="51"/>
  <c r="CE148" i="51"/>
  <c r="CE149" i="51"/>
  <c r="CE150" i="51"/>
  <c r="CE151" i="51"/>
  <c r="CE152" i="51"/>
  <c r="CE153" i="51"/>
  <c r="CE107" i="51"/>
  <c r="CE57" i="51"/>
  <c r="CE58" i="51"/>
  <c r="CE59" i="51"/>
  <c r="CE60" i="51"/>
  <c r="CE61" i="51"/>
  <c r="CE62" i="51"/>
  <c r="CE63" i="51"/>
  <c r="CE64" i="51"/>
  <c r="CE65" i="51"/>
  <c r="CE66" i="51"/>
  <c r="CE67" i="51"/>
  <c r="CE68" i="51"/>
  <c r="CE69" i="51"/>
  <c r="CE70" i="51"/>
  <c r="CE71" i="51"/>
  <c r="CE72" i="51"/>
  <c r="CE73" i="51"/>
  <c r="CE74" i="51"/>
  <c r="CE75" i="51"/>
  <c r="CE76" i="51"/>
  <c r="CE77" i="51"/>
  <c r="CE78" i="51"/>
  <c r="CE79" i="51"/>
  <c r="CE80" i="51"/>
  <c r="CE81" i="51"/>
  <c r="CE82" i="51"/>
  <c r="CE83" i="51"/>
  <c r="CE84" i="51"/>
  <c r="CE85" i="51"/>
  <c r="CE86" i="51"/>
  <c r="CE87" i="51"/>
  <c r="CE88" i="51"/>
  <c r="CE89" i="51"/>
  <c r="CE90" i="51"/>
  <c r="CE91" i="51"/>
  <c r="CE92" i="51"/>
  <c r="CE93" i="51"/>
  <c r="CE94" i="51"/>
  <c r="CE95" i="51"/>
  <c r="CE96" i="51"/>
  <c r="CE97" i="51"/>
  <c r="CE98" i="51"/>
  <c r="CE99" i="51"/>
  <c r="CE100" i="51"/>
  <c r="CE101" i="51"/>
  <c r="CE102" i="51"/>
  <c r="CE56" i="51"/>
  <c r="CH56" i="51" s="1"/>
  <c r="CH6" i="51"/>
  <c r="CH7" i="51"/>
  <c r="CH8" i="51"/>
  <c r="CH9" i="51"/>
  <c r="CH10" i="51"/>
  <c r="CH11" i="51"/>
  <c r="CH12" i="51"/>
  <c r="CH13" i="51"/>
  <c r="CH14" i="51"/>
  <c r="CH15" i="51"/>
  <c r="CH16" i="51"/>
  <c r="CH17" i="51"/>
  <c r="CH18" i="51"/>
  <c r="CH19" i="51"/>
  <c r="CH20" i="51"/>
  <c r="CH21" i="51"/>
  <c r="CH22" i="51"/>
  <c r="CH23" i="51"/>
  <c r="CH24" i="51"/>
  <c r="CH25" i="51"/>
  <c r="CH26" i="51"/>
  <c r="CH27" i="51"/>
  <c r="CH28" i="51"/>
  <c r="CH29" i="51"/>
  <c r="CH30" i="51"/>
  <c r="CH31" i="51"/>
  <c r="CH32" i="51"/>
  <c r="CH33" i="51"/>
  <c r="CH34" i="51"/>
  <c r="CH35" i="51"/>
  <c r="CH36" i="51"/>
  <c r="CH37" i="51"/>
  <c r="CH38" i="51"/>
  <c r="CH39" i="51"/>
  <c r="CH40" i="51"/>
  <c r="CH41" i="51"/>
  <c r="CH42" i="51"/>
  <c r="CH43" i="51"/>
  <c r="CH44" i="51"/>
  <c r="CH45" i="51"/>
  <c r="CH46" i="51"/>
  <c r="CH47" i="51"/>
  <c r="CH48" i="51"/>
  <c r="CH49" i="51"/>
  <c r="CH50" i="51"/>
  <c r="CH51" i="51"/>
  <c r="CD102" i="48"/>
  <c r="CD101" i="48"/>
  <c r="CD100" i="48"/>
  <c r="CD99" i="48"/>
  <c r="CD98" i="48"/>
  <c r="CD97" i="48"/>
  <c r="CD96" i="48"/>
  <c r="CD95" i="48"/>
  <c r="CD94" i="48"/>
  <c r="CD93" i="48"/>
  <c r="CD92" i="48"/>
  <c r="CD91" i="48"/>
  <c r="CD90" i="48"/>
  <c r="CD89" i="48"/>
  <c r="CD88" i="48"/>
  <c r="CD87" i="48"/>
  <c r="CD86" i="48"/>
  <c r="CD85" i="48"/>
  <c r="CD84" i="48"/>
  <c r="CD83" i="48"/>
  <c r="CD82" i="48"/>
  <c r="CD81" i="48"/>
  <c r="CD80" i="48"/>
  <c r="CD79" i="48"/>
  <c r="CD78" i="48"/>
  <c r="CD77" i="48"/>
  <c r="CD76" i="48"/>
  <c r="CD75" i="48"/>
  <c r="CD74" i="48"/>
  <c r="CD73" i="48"/>
  <c r="CD72" i="48"/>
  <c r="CD71" i="48"/>
  <c r="CD70" i="48"/>
  <c r="CD69" i="48"/>
  <c r="CD68" i="48"/>
  <c r="CD67" i="48"/>
  <c r="CD66" i="48"/>
  <c r="CD65" i="48"/>
  <c r="CD64" i="48"/>
  <c r="CD63" i="48"/>
  <c r="CD62" i="48"/>
  <c r="CD61" i="48"/>
  <c r="CD153" i="48"/>
  <c r="CD152" i="48"/>
  <c r="CD151" i="48"/>
  <c r="CD150" i="48"/>
  <c r="CD149" i="48"/>
  <c r="CD148" i="48"/>
  <c r="CD147" i="48"/>
  <c r="CD146" i="48"/>
  <c r="CD145" i="48"/>
  <c r="CD144" i="48"/>
  <c r="CD143" i="48"/>
  <c r="CD142" i="48"/>
  <c r="CD141" i="48"/>
  <c r="CD140" i="48"/>
  <c r="CD139" i="48"/>
  <c r="CD138" i="48"/>
  <c r="CD137" i="48"/>
  <c r="CD136" i="48"/>
  <c r="CD135" i="48"/>
  <c r="CD134" i="48"/>
  <c r="CD133" i="48"/>
  <c r="CD132" i="48"/>
  <c r="CD131" i="48"/>
  <c r="CD130" i="48"/>
  <c r="CD129" i="48"/>
  <c r="CD128" i="48"/>
  <c r="CD127" i="48"/>
  <c r="CD126" i="48"/>
  <c r="CD125" i="48"/>
  <c r="CD124" i="48"/>
  <c r="CD123" i="48"/>
  <c r="CD122" i="48"/>
  <c r="CD121" i="48"/>
  <c r="CD120" i="48"/>
  <c r="CD119" i="48"/>
  <c r="CD118" i="48"/>
  <c r="CD117" i="48"/>
  <c r="CD116" i="48"/>
  <c r="CD115" i="48"/>
  <c r="CD114" i="48"/>
  <c r="CD113" i="48"/>
  <c r="CD112" i="48"/>
  <c r="CD204" i="48"/>
  <c r="CD203" i="48"/>
  <c r="CD202" i="48"/>
  <c r="CD201" i="48"/>
  <c r="CD200" i="48"/>
  <c r="CD199" i="48"/>
  <c r="CD198" i="48"/>
  <c r="CD197" i="48"/>
  <c r="CD196" i="48"/>
  <c r="CD195" i="48"/>
  <c r="CD194" i="48"/>
  <c r="CD193" i="48"/>
  <c r="CD192" i="48"/>
  <c r="CD191" i="48"/>
  <c r="CD190" i="48"/>
  <c r="CD189" i="48"/>
  <c r="CD188" i="48"/>
  <c r="CD187" i="48"/>
  <c r="CD186" i="48"/>
  <c r="CD185" i="48"/>
  <c r="CD184" i="48"/>
  <c r="CD183" i="48"/>
  <c r="CD182" i="48"/>
  <c r="CD181" i="48"/>
  <c r="CD180" i="48"/>
  <c r="CD179" i="48"/>
  <c r="CD178" i="48"/>
  <c r="CD177" i="48"/>
  <c r="CD176" i="48"/>
  <c r="CD175" i="48"/>
  <c r="CD174" i="48"/>
  <c r="CD173" i="48"/>
  <c r="CD172" i="48"/>
  <c r="CD171" i="48"/>
  <c r="CD170" i="48"/>
  <c r="CD169" i="48"/>
  <c r="CD168" i="48"/>
  <c r="CD167" i="48"/>
  <c r="CD166" i="48"/>
  <c r="CD165" i="48"/>
  <c r="CD164" i="48"/>
  <c r="CD163" i="48"/>
  <c r="BX102" i="51"/>
  <c r="BX101" i="51"/>
  <c r="BX100" i="51"/>
  <c r="BX99" i="51"/>
  <c r="BX98" i="51"/>
  <c r="BX97" i="51"/>
  <c r="BX96" i="51"/>
  <c r="BX95" i="51"/>
  <c r="BX94" i="51"/>
  <c r="BX93" i="51"/>
  <c r="BX92" i="51"/>
  <c r="BX91" i="51"/>
  <c r="BX90" i="51"/>
  <c r="BX89" i="51"/>
  <c r="BX88" i="51"/>
  <c r="BX87" i="51"/>
  <c r="BX86" i="51"/>
  <c r="BX85" i="51"/>
  <c r="BX84" i="51"/>
  <c r="BX83" i="51"/>
  <c r="BX82" i="51"/>
  <c r="BX81" i="51"/>
  <c r="BX80" i="51"/>
  <c r="BX79" i="51"/>
  <c r="BX78" i="51"/>
  <c r="BX77" i="51"/>
  <c r="BX76" i="51"/>
  <c r="BX75" i="51"/>
  <c r="BX74" i="51"/>
  <c r="BX73" i="51"/>
  <c r="BX72" i="51"/>
  <c r="BX71" i="51"/>
  <c r="BX70" i="51"/>
  <c r="BX69" i="51"/>
  <c r="BX68" i="51"/>
  <c r="BX67" i="51"/>
  <c r="BX66" i="51"/>
  <c r="BX65" i="51"/>
  <c r="BX64" i="51"/>
  <c r="BX63" i="51"/>
  <c r="BX62" i="51"/>
  <c r="BX61" i="51"/>
  <c r="BX153" i="51"/>
  <c r="BX152" i="51"/>
  <c r="BX151" i="51"/>
  <c r="BX150" i="51"/>
  <c r="BX149" i="51"/>
  <c r="BX148" i="51"/>
  <c r="BX147" i="51"/>
  <c r="BX146" i="51"/>
  <c r="BX145" i="51"/>
  <c r="BX144" i="51"/>
  <c r="BX143" i="51"/>
  <c r="BX142" i="51"/>
  <c r="BX141" i="51"/>
  <c r="BX140" i="51"/>
  <c r="BX139" i="51"/>
  <c r="BX138" i="51"/>
  <c r="BX137" i="51"/>
  <c r="BX136" i="51"/>
  <c r="BX135" i="51"/>
  <c r="BX134" i="51"/>
  <c r="BX133" i="51"/>
  <c r="BX132" i="51"/>
  <c r="BX131" i="51"/>
  <c r="BX130" i="51"/>
  <c r="BX129" i="51"/>
  <c r="BX128" i="51"/>
  <c r="BX127" i="51"/>
  <c r="BX126" i="51"/>
  <c r="BX125" i="51"/>
  <c r="BX124" i="51"/>
  <c r="BX123" i="51"/>
  <c r="BX122" i="51"/>
  <c r="BX121" i="51"/>
  <c r="BX120" i="51"/>
  <c r="BX119" i="51"/>
  <c r="BX118" i="51"/>
  <c r="BX117" i="51"/>
  <c r="BX116" i="51"/>
  <c r="BX115" i="51"/>
  <c r="BX114" i="51"/>
  <c r="BX113" i="51"/>
  <c r="BX112" i="51"/>
  <c r="BX164" i="51"/>
  <c r="BX165" i="51"/>
  <c r="BX166" i="51"/>
  <c r="BX167" i="51"/>
  <c r="BX168" i="51"/>
  <c r="BX169" i="51"/>
  <c r="BX170" i="51"/>
  <c r="BX171" i="51"/>
  <c r="BX172" i="51"/>
  <c r="BX173" i="51"/>
  <c r="BX174" i="51"/>
  <c r="BX175" i="51"/>
  <c r="BX176" i="51"/>
  <c r="BX177" i="51"/>
  <c r="BX178" i="51"/>
  <c r="BX179" i="51"/>
  <c r="BX180" i="51"/>
  <c r="BX181" i="51"/>
  <c r="BX182" i="51"/>
  <c r="BX183" i="51"/>
  <c r="BX184" i="51"/>
  <c r="BX185" i="51"/>
  <c r="BX186" i="51"/>
  <c r="BX187" i="51"/>
  <c r="BX188" i="51"/>
  <c r="BX189" i="51"/>
  <c r="BX190" i="51"/>
  <c r="BX191" i="51"/>
  <c r="BX192" i="51"/>
  <c r="BX193" i="51"/>
  <c r="BX194" i="51"/>
  <c r="BX195" i="51"/>
  <c r="BX196" i="51"/>
  <c r="BX197" i="51"/>
  <c r="BX198" i="51"/>
  <c r="BX199" i="51"/>
  <c r="BX200" i="51"/>
  <c r="BX201" i="51"/>
  <c r="BX202" i="51"/>
  <c r="BX203" i="51"/>
  <c r="BX204" i="51"/>
  <c r="BX163" i="51"/>
  <c r="BC10" i="48" l="1"/>
  <c r="BC11" i="48"/>
  <c r="BC12" i="48"/>
  <c r="BC13" i="48"/>
  <c r="BC14" i="48"/>
  <c r="BC15" i="48"/>
  <c r="BC16" i="48"/>
  <c r="BC17" i="48"/>
  <c r="BC18" i="48"/>
  <c r="BC19" i="48"/>
  <c r="BC20" i="48"/>
  <c r="BC21" i="48"/>
  <c r="BC22" i="48"/>
  <c r="BC23" i="48"/>
  <c r="BC24" i="48"/>
  <c r="BC25" i="48"/>
  <c r="BC26" i="48"/>
  <c r="BC27" i="48"/>
  <c r="BC28" i="48"/>
  <c r="BC29" i="48"/>
  <c r="BC30" i="48"/>
  <c r="BC31" i="48"/>
  <c r="BC32" i="48"/>
  <c r="BC33" i="48"/>
  <c r="BC34" i="48"/>
  <c r="BC35" i="48"/>
  <c r="BC36" i="48"/>
  <c r="BC37" i="48"/>
  <c r="BC38" i="48"/>
  <c r="BC39" i="48"/>
  <c r="BC40" i="48"/>
  <c r="BC41" i="48"/>
  <c r="BC42" i="48"/>
  <c r="BC43" i="48"/>
  <c r="BC44" i="48"/>
  <c r="BC45" i="48"/>
  <c r="BC46" i="48"/>
  <c r="BC47" i="48"/>
  <c r="BC48" i="48"/>
  <c r="BC49" i="48"/>
  <c r="BC50" i="48"/>
  <c r="BC51" i="48"/>
  <c r="AX6" i="51" l="1"/>
  <c r="AX7" i="51"/>
  <c r="AX8" i="51"/>
  <c r="AX9" i="51"/>
  <c r="AX10" i="51"/>
  <c r="AX11" i="51"/>
  <c r="AX12" i="51"/>
  <c r="AX13" i="51"/>
  <c r="AX14" i="51"/>
  <c r="AX15" i="51"/>
  <c r="AX16" i="51"/>
  <c r="AX17" i="51"/>
  <c r="AX18" i="51"/>
  <c r="AX19" i="51"/>
  <c r="AX20" i="51"/>
  <c r="AX21" i="51"/>
  <c r="AX22" i="51"/>
  <c r="AX23" i="51"/>
  <c r="AX24" i="51"/>
  <c r="AX25" i="51"/>
  <c r="AX26" i="51"/>
  <c r="AX27" i="51"/>
  <c r="AX28" i="51"/>
  <c r="AX29" i="51"/>
  <c r="AX30" i="51"/>
  <c r="AX31" i="51"/>
  <c r="AX32" i="51"/>
  <c r="AX33" i="51"/>
  <c r="AX34" i="51"/>
  <c r="AX35" i="51"/>
  <c r="AX36" i="51"/>
  <c r="AX37" i="51"/>
  <c r="AX38" i="51"/>
  <c r="AX39" i="51"/>
  <c r="AX40" i="51"/>
  <c r="AX41" i="51"/>
  <c r="AX42" i="51"/>
  <c r="AX43" i="51"/>
  <c r="AX44" i="51"/>
  <c r="AX45" i="51"/>
  <c r="AX46" i="51"/>
  <c r="AX47" i="51"/>
  <c r="AX48" i="51"/>
  <c r="AX49" i="51"/>
  <c r="AX50" i="51"/>
  <c r="AX51" i="51"/>
  <c r="AX5" i="51"/>
  <c r="BL5" i="51" l="1"/>
  <c r="BL6" i="51" s="1"/>
  <c r="BL7" i="51" s="1"/>
  <c r="BL8" i="51" s="1"/>
  <c r="BL9" i="51" s="1"/>
  <c r="BL10" i="51" s="1"/>
  <c r="BL11" i="51" s="1"/>
  <c r="BL12" i="51" s="1"/>
  <c r="BL13" i="51" s="1"/>
  <c r="BL14" i="51" s="1"/>
  <c r="BL15" i="51" s="1"/>
  <c r="BL16" i="51" s="1"/>
  <c r="BL17" i="51" s="1"/>
  <c r="BL18" i="51" s="1"/>
  <c r="BL19" i="51" s="1"/>
  <c r="BL20" i="51" s="1"/>
  <c r="BL21" i="51" s="1"/>
  <c r="BL22" i="51" s="1"/>
  <c r="BL23" i="51" s="1"/>
  <c r="BL24" i="51" s="1"/>
  <c r="BL25" i="51" s="1"/>
  <c r="BL26" i="51" s="1"/>
  <c r="BL27" i="51" s="1"/>
  <c r="BL28" i="51" s="1"/>
  <c r="BL29" i="51" s="1"/>
  <c r="BL30" i="51" s="1"/>
  <c r="BL31" i="51" s="1"/>
  <c r="BL32" i="51" s="1"/>
  <c r="BL33" i="51" s="1"/>
  <c r="BL34" i="51" s="1"/>
  <c r="BL35" i="51" s="1"/>
  <c r="BL36" i="51" s="1"/>
  <c r="BL37" i="51" s="1"/>
  <c r="BL38" i="51" s="1"/>
  <c r="BL39" i="51" s="1"/>
  <c r="BL40" i="51" s="1"/>
  <c r="BL41" i="51" s="1"/>
  <c r="BL42" i="51" s="1"/>
  <c r="BL43" i="51" s="1"/>
  <c r="BL44" i="51" s="1"/>
  <c r="BL45" i="51" s="1"/>
  <c r="BL46" i="51" s="1"/>
  <c r="BL47" i="51" s="1"/>
  <c r="BL48" i="51" s="1"/>
  <c r="BL49" i="51" s="1"/>
  <c r="BL50" i="51" s="1"/>
  <c r="BL51" i="51" s="1"/>
  <c r="AK5" i="48" l="1"/>
  <c r="AQ5" i="48" s="1"/>
  <c r="AC536" i="72" l="1"/>
  <c r="AC147" i="72"/>
  <c r="AC55" i="72"/>
  <c r="BH56" i="51" l="1"/>
  <c r="BH5" i="51"/>
  <c r="CG5" i="48" l="1"/>
  <c r="BQ60" i="48"/>
  <c r="BC204" i="48"/>
  <c r="BC203" i="48"/>
  <c r="BC202" i="48"/>
  <c r="BC201" i="48"/>
  <c r="BC200" i="48"/>
  <c r="BC199" i="48"/>
  <c r="BC198" i="48"/>
  <c r="BC197" i="48"/>
  <c r="BC196" i="48"/>
  <c r="BC195" i="48"/>
  <c r="BC194" i="48"/>
  <c r="BC193" i="48"/>
  <c r="BC192" i="48"/>
  <c r="BC191" i="48"/>
  <c r="BC190" i="48"/>
  <c r="BC189" i="48"/>
  <c r="BC188" i="48"/>
  <c r="BC187" i="48"/>
  <c r="BC186" i="48"/>
  <c r="BC185" i="48"/>
  <c r="BC184" i="48"/>
  <c r="BC183" i="48"/>
  <c r="BC182" i="48"/>
  <c r="BC181" i="48"/>
  <c r="BC180" i="48"/>
  <c r="BC179" i="48"/>
  <c r="BC178" i="48"/>
  <c r="BC177" i="48"/>
  <c r="BC176" i="48"/>
  <c r="BC175" i="48"/>
  <c r="BC174" i="48"/>
  <c r="BC173" i="48"/>
  <c r="BC172" i="48"/>
  <c r="BC171" i="48"/>
  <c r="BC170" i="48"/>
  <c r="BC169" i="48"/>
  <c r="BC168" i="48"/>
  <c r="BC167" i="48"/>
  <c r="BC166" i="48"/>
  <c r="BC165" i="48"/>
  <c r="BC164" i="48"/>
  <c r="BC163" i="48"/>
  <c r="BC162" i="48"/>
  <c r="BC153" i="48"/>
  <c r="BC152" i="48"/>
  <c r="BC151" i="48"/>
  <c r="BC150" i="48"/>
  <c r="BC149" i="48"/>
  <c r="BC148" i="48"/>
  <c r="BC147" i="48"/>
  <c r="BC146" i="48"/>
  <c r="BC145" i="48"/>
  <c r="BC144" i="48"/>
  <c r="BC143" i="48"/>
  <c r="BC142" i="48"/>
  <c r="BC141" i="48"/>
  <c r="BC140" i="48"/>
  <c r="BC139" i="48"/>
  <c r="BC138" i="48"/>
  <c r="BC137" i="48"/>
  <c r="BC136" i="48"/>
  <c r="BC135" i="48"/>
  <c r="BC134" i="48"/>
  <c r="BC133" i="48"/>
  <c r="BC132" i="48"/>
  <c r="BC131" i="48"/>
  <c r="BC130" i="48"/>
  <c r="BC129" i="48"/>
  <c r="BC128" i="48"/>
  <c r="BC127" i="48"/>
  <c r="BC126" i="48"/>
  <c r="BC125" i="48"/>
  <c r="BC124" i="48"/>
  <c r="BC123" i="48"/>
  <c r="BC122" i="48"/>
  <c r="BC121" i="48"/>
  <c r="BC120" i="48"/>
  <c r="BC119" i="48"/>
  <c r="BC118" i="48"/>
  <c r="BC117" i="48"/>
  <c r="BC116" i="48"/>
  <c r="BC115" i="48"/>
  <c r="BC114" i="48"/>
  <c r="BC113" i="48"/>
  <c r="BC112" i="48"/>
  <c r="BC111" i="48"/>
  <c r="BC102" i="48"/>
  <c r="BC101" i="48"/>
  <c r="BC100" i="48"/>
  <c r="BC99" i="48"/>
  <c r="BC98" i="48"/>
  <c r="BC97" i="48"/>
  <c r="BC96" i="48"/>
  <c r="BC95" i="48"/>
  <c r="BC94" i="48"/>
  <c r="BC93" i="48"/>
  <c r="BC92" i="48"/>
  <c r="BC91" i="48"/>
  <c r="BC90" i="48"/>
  <c r="BC89" i="48"/>
  <c r="BC88" i="48"/>
  <c r="BC87" i="48"/>
  <c r="BC86" i="48"/>
  <c r="BC85" i="48"/>
  <c r="BC84" i="48"/>
  <c r="BC83" i="48"/>
  <c r="BC82" i="48"/>
  <c r="BC81" i="48"/>
  <c r="BC80" i="48"/>
  <c r="BC79" i="48"/>
  <c r="BC78" i="48"/>
  <c r="BC77" i="48"/>
  <c r="BC76" i="48"/>
  <c r="BC75" i="48"/>
  <c r="BC74" i="48"/>
  <c r="BC73" i="48"/>
  <c r="BC72" i="48"/>
  <c r="BC71" i="48"/>
  <c r="BC70" i="48"/>
  <c r="BC69" i="48"/>
  <c r="BC68" i="48"/>
  <c r="BC67" i="48"/>
  <c r="BC66" i="48"/>
  <c r="BC65" i="48"/>
  <c r="BC64" i="48"/>
  <c r="BC63" i="48"/>
  <c r="BC62" i="48"/>
  <c r="BC61" i="48"/>
  <c r="BC9" i="48"/>
  <c r="AP5" i="51"/>
  <c r="AP6" i="51" s="1"/>
  <c r="AP7" i="51" s="1"/>
  <c r="AP8" i="51" s="1"/>
  <c r="AP9" i="51" s="1"/>
  <c r="AP10" i="51" s="1"/>
  <c r="AP11" i="51" s="1"/>
  <c r="AP12" i="51" s="1"/>
  <c r="AP13" i="51" s="1"/>
  <c r="AP14" i="51" s="1"/>
  <c r="AP15" i="51" s="1"/>
  <c r="AP16" i="51" s="1"/>
  <c r="AP17" i="51" s="1"/>
  <c r="AP18" i="51" s="1"/>
  <c r="AP19" i="51" s="1"/>
  <c r="AP20" i="51" s="1"/>
  <c r="AP21" i="51" s="1"/>
  <c r="AP22" i="51" s="1"/>
  <c r="AP23" i="51" s="1"/>
  <c r="AP24" i="51" s="1"/>
  <c r="AP25" i="51" s="1"/>
  <c r="AP26" i="51" s="1"/>
  <c r="AP27" i="51" s="1"/>
  <c r="AP28" i="51" s="1"/>
  <c r="AP29" i="51" s="1"/>
  <c r="AP30" i="51" s="1"/>
  <c r="AP31" i="51" s="1"/>
  <c r="AP32" i="51" s="1"/>
  <c r="AP33" i="51" s="1"/>
  <c r="AP34" i="51" s="1"/>
  <c r="AP35" i="51" s="1"/>
  <c r="AP36" i="51" s="1"/>
  <c r="AP37" i="51" s="1"/>
  <c r="AP38" i="51" s="1"/>
  <c r="AP39" i="51" s="1"/>
  <c r="AP40" i="51" s="1"/>
  <c r="AP41" i="51" s="1"/>
  <c r="AP42" i="51" s="1"/>
  <c r="AP43" i="51" s="1"/>
  <c r="AP44" i="51" s="1"/>
  <c r="AP45" i="51" s="1"/>
  <c r="AP46" i="51" s="1"/>
  <c r="AP47" i="51" s="1"/>
  <c r="AP48" i="51" s="1"/>
  <c r="AP49" i="51" s="1"/>
  <c r="AP50" i="51" s="1"/>
  <c r="AP51" i="51" s="1"/>
  <c r="AP56" i="51" s="1"/>
  <c r="AP57" i="51" s="1"/>
  <c r="AP58" i="51" s="1"/>
  <c r="AP59" i="51" s="1"/>
  <c r="AP60" i="51" s="1"/>
  <c r="AP61" i="51" s="1"/>
  <c r="AP62" i="51" s="1"/>
  <c r="AP63" i="51" s="1"/>
  <c r="AP64" i="51" s="1"/>
  <c r="AP65" i="51" s="1"/>
  <c r="AP66" i="51" s="1"/>
  <c r="AP67" i="51" s="1"/>
  <c r="AP68" i="51" s="1"/>
  <c r="AP69" i="51" s="1"/>
  <c r="AP70" i="51" s="1"/>
  <c r="AP71" i="51" s="1"/>
  <c r="AP72" i="51" s="1"/>
  <c r="AP73" i="51" s="1"/>
  <c r="AP74" i="51" s="1"/>
  <c r="AP75" i="51" s="1"/>
  <c r="AP76" i="51" s="1"/>
  <c r="AP77" i="51" s="1"/>
  <c r="AP78" i="51" s="1"/>
  <c r="AP79" i="51" s="1"/>
  <c r="AP80" i="51" s="1"/>
  <c r="AP81" i="51" s="1"/>
  <c r="AP82" i="51" s="1"/>
  <c r="AP83" i="51" s="1"/>
  <c r="AP84" i="51" s="1"/>
  <c r="AP85" i="51" s="1"/>
  <c r="AP86" i="51" s="1"/>
  <c r="AP87" i="51" s="1"/>
  <c r="AP88" i="51" s="1"/>
  <c r="AP89" i="51" s="1"/>
  <c r="AP90" i="51" s="1"/>
  <c r="AP91" i="51" s="1"/>
  <c r="AP92" i="51" s="1"/>
  <c r="AP93" i="51" s="1"/>
  <c r="AP94" i="51" s="1"/>
  <c r="AP95" i="51" s="1"/>
  <c r="AP96" i="51" s="1"/>
  <c r="AP97" i="51" s="1"/>
  <c r="AP98" i="51" s="1"/>
  <c r="AP99" i="51" s="1"/>
  <c r="AP100" i="51" s="1"/>
  <c r="AP101" i="51" s="1"/>
  <c r="AP102" i="51" s="1"/>
  <c r="AP107" i="51" s="1"/>
  <c r="AP108" i="51" s="1"/>
  <c r="AP109" i="51" s="1"/>
  <c r="AP110" i="51" s="1"/>
  <c r="AP111" i="51" s="1"/>
  <c r="AP112" i="51" s="1"/>
  <c r="AP113" i="51" s="1"/>
  <c r="AP114" i="51" s="1"/>
  <c r="AP115" i="51" s="1"/>
  <c r="AP116" i="51" s="1"/>
  <c r="AP117" i="51" s="1"/>
  <c r="AP118" i="51" s="1"/>
  <c r="AP119" i="51" s="1"/>
  <c r="AP120" i="51" s="1"/>
  <c r="AP121" i="51" s="1"/>
  <c r="AP122" i="51" s="1"/>
  <c r="AP123" i="51" s="1"/>
  <c r="AP124" i="51" s="1"/>
  <c r="AP125" i="51" s="1"/>
  <c r="AP126" i="51" s="1"/>
  <c r="AP127" i="51" s="1"/>
  <c r="AP128" i="51" s="1"/>
  <c r="AP129" i="51" s="1"/>
  <c r="AP130" i="51" s="1"/>
  <c r="AP131" i="51" s="1"/>
  <c r="AP132" i="51" s="1"/>
  <c r="AP133" i="51" s="1"/>
  <c r="AP134" i="51" s="1"/>
  <c r="AP135" i="51" s="1"/>
  <c r="AP136" i="51" s="1"/>
  <c r="AP137" i="51" s="1"/>
  <c r="AP138" i="51" s="1"/>
  <c r="AP139" i="51" s="1"/>
  <c r="AP140" i="51" s="1"/>
  <c r="AP141" i="51" s="1"/>
  <c r="AP142" i="51" s="1"/>
  <c r="AP143" i="51" s="1"/>
  <c r="AP144" i="51" s="1"/>
  <c r="AP145" i="51" s="1"/>
  <c r="AP146" i="51" s="1"/>
  <c r="AP147" i="51" s="1"/>
  <c r="AP148" i="51" s="1"/>
  <c r="AP149" i="51" s="1"/>
  <c r="AP150" i="51" s="1"/>
  <c r="AP151" i="51" s="1"/>
  <c r="AP152" i="51" s="1"/>
  <c r="AP153" i="51" s="1"/>
  <c r="AP158" i="51" s="1"/>
  <c r="AP159" i="51" s="1"/>
  <c r="AP160" i="51" s="1"/>
  <c r="AP161" i="51" s="1"/>
  <c r="AP162" i="51" s="1"/>
  <c r="AP163" i="51" s="1"/>
  <c r="AP164" i="51" s="1"/>
  <c r="AP165" i="51" s="1"/>
  <c r="AP166" i="51" s="1"/>
  <c r="AP167" i="51" s="1"/>
  <c r="AP168" i="51" s="1"/>
  <c r="AP169" i="51" s="1"/>
  <c r="AP170" i="51" s="1"/>
  <c r="AP171" i="51" s="1"/>
  <c r="AP172" i="51" s="1"/>
  <c r="AP173" i="51" s="1"/>
  <c r="AP174" i="51" s="1"/>
  <c r="AP175" i="51" s="1"/>
  <c r="AP176" i="51" s="1"/>
  <c r="AP177" i="51" s="1"/>
  <c r="AP178" i="51" s="1"/>
  <c r="AP179" i="51" s="1"/>
  <c r="AP180" i="51" s="1"/>
  <c r="AP181" i="51" s="1"/>
  <c r="AP182" i="51" s="1"/>
  <c r="AP183" i="51" s="1"/>
  <c r="AP184" i="51" s="1"/>
  <c r="AP185" i="51" s="1"/>
  <c r="AP186" i="51" s="1"/>
  <c r="AP187" i="51" s="1"/>
  <c r="AP188" i="51" s="1"/>
  <c r="AP189" i="51" s="1"/>
  <c r="AP190" i="51" s="1"/>
  <c r="AP191" i="51" s="1"/>
  <c r="AP192" i="51" s="1"/>
  <c r="AP193" i="51" s="1"/>
  <c r="AP194" i="51" s="1"/>
  <c r="AP195" i="51" s="1"/>
  <c r="AP196" i="51" s="1"/>
  <c r="AP197" i="51" s="1"/>
  <c r="AP198" i="51" s="1"/>
  <c r="AP199" i="51" s="1"/>
  <c r="AP200" i="51" s="1"/>
  <c r="AP201" i="51" s="1"/>
  <c r="AP202" i="51" s="1"/>
  <c r="AP203" i="51" s="1"/>
  <c r="AP204" i="51" s="1"/>
  <c r="K5" i="75"/>
  <c r="CC10" i="48"/>
  <c r="CC11" i="48" s="1"/>
  <c r="CC12" i="48" s="1"/>
  <c r="CC13" i="48" s="1"/>
  <c r="CC14" i="48" s="1"/>
  <c r="CC15" i="48" s="1"/>
  <c r="CC16" i="48" s="1"/>
  <c r="CC17" i="48" s="1"/>
  <c r="CC18" i="48" s="1"/>
  <c r="CC19" i="48" s="1"/>
  <c r="CC20" i="48" s="1"/>
  <c r="CC21" i="48" s="1"/>
  <c r="CC22" i="48" s="1"/>
  <c r="CC23" i="48" s="1"/>
  <c r="CC24" i="48" s="1"/>
  <c r="CC25" i="48" s="1"/>
  <c r="CC26" i="48" s="1"/>
  <c r="CC27" i="48" s="1"/>
  <c r="CC28" i="48" s="1"/>
  <c r="CC29" i="48" s="1"/>
  <c r="CC30" i="48" s="1"/>
  <c r="CC31" i="48" s="1"/>
  <c r="CC32" i="48" s="1"/>
  <c r="CC33" i="48" s="1"/>
  <c r="CC34" i="48" s="1"/>
  <c r="CC35" i="48" s="1"/>
  <c r="CC36" i="48" s="1"/>
  <c r="CC37" i="48" s="1"/>
  <c r="CC38" i="48" s="1"/>
  <c r="CC39" i="48" s="1"/>
  <c r="CC40" i="48" s="1"/>
  <c r="CC41" i="48" s="1"/>
  <c r="CC42" i="48" s="1"/>
  <c r="CC43" i="48" s="1"/>
  <c r="CC44" i="48" s="1"/>
  <c r="CC45" i="48" s="1"/>
  <c r="CC46" i="48" s="1"/>
  <c r="CC47" i="48" s="1"/>
  <c r="CC48" i="48" s="1"/>
  <c r="CC49" i="48" s="1"/>
  <c r="CC50" i="48" s="1"/>
  <c r="CC51" i="48" s="1"/>
  <c r="E6" i="48" l="1"/>
  <c r="E7" i="48" s="1"/>
  <c r="E8" i="48" s="1"/>
  <c r="E9" i="48" s="1"/>
  <c r="E10" i="48" s="1"/>
  <c r="E11" i="48" s="1"/>
  <c r="E12" i="48" s="1"/>
  <c r="E13" i="48" s="1"/>
  <c r="E14" i="48" s="1"/>
  <c r="E15" i="48" s="1"/>
  <c r="E16" i="48" s="1"/>
  <c r="E17" i="48" s="1"/>
  <c r="E18" i="48" s="1"/>
  <c r="E19" i="48" s="1"/>
  <c r="E20" i="48" s="1"/>
  <c r="E21" i="48" s="1"/>
  <c r="E22" i="48" s="1"/>
  <c r="E23" i="48" s="1"/>
  <c r="E24" i="48" s="1"/>
  <c r="E25" i="48" s="1"/>
  <c r="E26" i="48" s="1"/>
  <c r="E27" i="48" s="1"/>
  <c r="E28" i="48" s="1"/>
  <c r="E29" i="48" s="1"/>
  <c r="E30" i="48" s="1"/>
  <c r="E31" i="48" s="1"/>
  <c r="E32" i="48" s="1"/>
  <c r="E33" i="48" s="1"/>
  <c r="E34" i="48" s="1"/>
  <c r="E35" i="48" s="1"/>
  <c r="E36" i="48" s="1"/>
  <c r="E37" i="48" s="1"/>
  <c r="E38" i="48" s="1"/>
  <c r="E39" i="48" s="1"/>
  <c r="E40" i="48" s="1"/>
  <c r="E41" i="48" s="1"/>
  <c r="E42" i="48" s="1"/>
  <c r="E43" i="48" s="1"/>
  <c r="E44" i="48" s="1"/>
  <c r="E45" i="48" s="1"/>
  <c r="E46" i="48" s="1"/>
  <c r="E47" i="48" s="1"/>
  <c r="E48" i="48" s="1"/>
  <c r="E49" i="48" s="1"/>
  <c r="E50" i="48" s="1"/>
  <c r="E51" i="48" s="1"/>
  <c r="M331" i="78"/>
  <c r="M332" i="78"/>
  <c r="S332" i="78" s="1"/>
  <c r="C306" i="72" l="1"/>
  <c r="D306" i="72"/>
  <c r="E306" i="72"/>
  <c r="F306" i="72"/>
  <c r="G306" i="72"/>
  <c r="H306" i="72"/>
  <c r="I306" i="72"/>
  <c r="J306" i="72"/>
  <c r="K306" i="72"/>
  <c r="L306" i="72"/>
  <c r="M306" i="72"/>
  <c r="N306" i="72"/>
  <c r="O306" i="72"/>
  <c r="P306" i="72"/>
  <c r="Q306" i="72"/>
  <c r="R306" i="72"/>
  <c r="S306" i="72"/>
  <c r="T306" i="72"/>
  <c r="U306" i="72"/>
  <c r="V306" i="72"/>
  <c r="W306" i="72"/>
  <c r="X306" i="72"/>
  <c r="Y306" i="72"/>
  <c r="Z306" i="72"/>
  <c r="C307" i="72"/>
  <c r="D307" i="72"/>
  <c r="E307" i="72"/>
  <c r="F307" i="72"/>
  <c r="G307" i="72"/>
  <c r="H307" i="72"/>
  <c r="I307" i="72"/>
  <c r="J307" i="72"/>
  <c r="K307" i="72"/>
  <c r="L307" i="72"/>
  <c r="M307" i="72"/>
  <c r="N307" i="72"/>
  <c r="O307" i="72"/>
  <c r="P307" i="72"/>
  <c r="Q307" i="72"/>
  <c r="R307" i="72"/>
  <c r="S307" i="72"/>
  <c r="T307" i="72"/>
  <c r="U307" i="72"/>
  <c r="V307" i="72"/>
  <c r="W307" i="72"/>
  <c r="X307" i="72"/>
  <c r="Y307" i="72"/>
  <c r="Z307" i="72"/>
  <c r="C308" i="72"/>
  <c r="D308" i="72"/>
  <c r="E308" i="72"/>
  <c r="F308" i="72"/>
  <c r="G308" i="72"/>
  <c r="H308" i="72"/>
  <c r="I308" i="72"/>
  <c r="J308" i="72"/>
  <c r="K308" i="72"/>
  <c r="L308" i="72"/>
  <c r="M308" i="72"/>
  <c r="N308" i="72"/>
  <c r="O308" i="72"/>
  <c r="P308" i="72"/>
  <c r="Q308" i="72"/>
  <c r="R308" i="72"/>
  <c r="S308" i="72"/>
  <c r="T308" i="72"/>
  <c r="U308" i="72"/>
  <c r="V308" i="72"/>
  <c r="W308" i="72"/>
  <c r="X308" i="72"/>
  <c r="Y308" i="72"/>
  <c r="Z308" i="72"/>
  <c r="C309" i="72"/>
  <c r="D309" i="72"/>
  <c r="E309" i="72"/>
  <c r="F309" i="72"/>
  <c r="G309" i="72"/>
  <c r="H309" i="72"/>
  <c r="I309" i="72"/>
  <c r="J309" i="72"/>
  <c r="K309" i="72"/>
  <c r="L309" i="72"/>
  <c r="M309" i="72"/>
  <c r="N309" i="72"/>
  <c r="O309" i="72"/>
  <c r="P309" i="72"/>
  <c r="Q309" i="72"/>
  <c r="R309" i="72"/>
  <c r="S309" i="72"/>
  <c r="T309" i="72"/>
  <c r="U309" i="72"/>
  <c r="V309" i="72"/>
  <c r="W309" i="72"/>
  <c r="X309" i="72"/>
  <c r="Y309" i="72"/>
  <c r="Z309" i="72"/>
  <c r="C310" i="72"/>
  <c r="D310" i="72"/>
  <c r="E310" i="72"/>
  <c r="F310" i="72"/>
  <c r="G310" i="72"/>
  <c r="H310" i="72"/>
  <c r="I310" i="72"/>
  <c r="J310" i="72"/>
  <c r="K310" i="72"/>
  <c r="L310" i="72"/>
  <c r="M310" i="72"/>
  <c r="N310" i="72"/>
  <c r="O310" i="72"/>
  <c r="P310" i="72"/>
  <c r="Q310" i="72"/>
  <c r="R310" i="72"/>
  <c r="S310" i="72"/>
  <c r="T310" i="72"/>
  <c r="U310" i="72"/>
  <c r="V310" i="72"/>
  <c r="W310" i="72"/>
  <c r="X310" i="72"/>
  <c r="Y310" i="72"/>
  <c r="Z310" i="72"/>
  <c r="C311" i="72"/>
  <c r="D311" i="72"/>
  <c r="E311" i="72"/>
  <c r="F311" i="72"/>
  <c r="G311" i="72"/>
  <c r="H311" i="72"/>
  <c r="I311" i="72"/>
  <c r="J311" i="72"/>
  <c r="K311" i="72"/>
  <c r="L311" i="72"/>
  <c r="M311" i="72"/>
  <c r="N311" i="72"/>
  <c r="O311" i="72"/>
  <c r="P311" i="72"/>
  <c r="Q311" i="72"/>
  <c r="R311" i="72"/>
  <c r="S311" i="72"/>
  <c r="T311" i="72"/>
  <c r="U311" i="72"/>
  <c r="V311" i="72"/>
  <c r="W311" i="72"/>
  <c r="X311" i="72"/>
  <c r="Y311" i="72"/>
  <c r="Z311" i="72"/>
  <c r="C312" i="72"/>
  <c r="D312" i="72"/>
  <c r="E312" i="72"/>
  <c r="F312" i="72"/>
  <c r="G312" i="72"/>
  <c r="H312" i="72"/>
  <c r="I312" i="72"/>
  <c r="J312" i="72"/>
  <c r="K312" i="72"/>
  <c r="L312" i="72"/>
  <c r="M312" i="72"/>
  <c r="N312" i="72"/>
  <c r="O312" i="72"/>
  <c r="P312" i="72"/>
  <c r="Q312" i="72"/>
  <c r="R312" i="72"/>
  <c r="S312" i="72"/>
  <c r="T312" i="72"/>
  <c r="U312" i="72"/>
  <c r="V312" i="72"/>
  <c r="W312" i="72"/>
  <c r="X312" i="72"/>
  <c r="Y312" i="72"/>
  <c r="Z312" i="72"/>
  <c r="C313" i="72"/>
  <c r="D313" i="72"/>
  <c r="E313" i="72"/>
  <c r="F313" i="72"/>
  <c r="G313" i="72"/>
  <c r="H313" i="72"/>
  <c r="I313" i="72"/>
  <c r="J313" i="72"/>
  <c r="K313" i="72"/>
  <c r="L313" i="72"/>
  <c r="M313" i="72"/>
  <c r="N313" i="72"/>
  <c r="O313" i="72"/>
  <c r="P313" i="72"/>
  <c r="Q313" i="72"/>
  <c r="R313" i="72"/>
  <c r="S313" i="72"/>
  <c r="T313" i="72"/>
  <c r="U313" i="72"/>
  <c r="V313" i="72"/>
  <c r="W313" i="72"/>
  <c r="X313" i="72"/>
  <c r="Y313" i="72"/>
  <c r="Z313" i="72"/>
  <c r="C314" i="72"/>
  <c r="D314" i="72"/>
  <c r="E314" i="72"/>
  <c r="F314" i="72"/>
  <c r="G314" i="72"/>
  <c r="H314" i="72"/>
  <c r="I314" i="72"/>
  <c r="J314" i="72"/>
  <c r="K314" i="72"/>
  <c r="L314" i="72"/>
  <c r="M314" i="72"/>
  <c r="N314" i="72"/>
  <c r="O314" i="72"/>
  <c r="P314" i="72"/>
  <c r="Q314" i="72"/>
  <c r="R314" i="72"/>
  <c r="S314" i="72"/>
  <c r="T314" i="72"/>
  <c r="U314" i="72"/>
  <c r="V314" i="72"/>
  <c r="W314" i="72"/>
  <c r="X314" i="72"/>
  <c r="Y314" i="72"/>
  <c r="Z314" i="72"/>
  <c r="C315" i="72"/>
  <c r="D315" i="72"/>
  <c r="E315" i="72"/>
  <c r="F315" i="72"/>
  <c r="G315" i="72"/>
  <c r="H315" i="72"/>
  <c r="I315" i="72"/>
  <c r="J315" i="72"/>
  <c r="K315" i="72"/>
  <c r="L315" i="72"/>
  <c r="M315" i="72"/>
  <c r="N315" i="72"/>
  <c r="O315" i="72"/>
  <c r="P315" i="72"/>
  <c r="Q315" i="72"/>
  <c r="R315" i="72"/>
  <c r="S315" i="72"/>
  <c r="T315" i="72"/>
  <c r="U315" i="72"/>
  <c r="V315" i="72"/>
  <c r="W315" i="72"/>
  <c r="X315" i="72"/>
  <c r="Y315" i="72"/>
  <c r="Z315" i="72"/>
  <c r="C316" i="72"/>
  <c r="D316" i="72"/>
  <c r="E316" i="72"/>
  <c r="F316" i="72"/>
  <c r="G316" i="72"/>
  <c r="H316" i="72"/>
  <c r="I316" i="72"/>
  <c r="J316" i="72"/>
  <c r="K316" i="72"/>
  <c r="L316" i="72"/>
  <c r="M316" i="72"/>
  <c r="N316" i="72"/>
  <c r="O316" i="72"/>
  <c r="P316" i="72"/>
  <c r="Q316" i="72"/>
  <c r="R316" i="72"/>
  <c r="S316" i="72"/>
  <c r="T316" i="72"/>
  <c r="U316" i="72"/>
  <c r="V316" i="72"/>
  <c r="W316" i="72"/>
  <c r="X316" i="72"/>
  <c r="Y316" i="72"/>
  <c r="Z316" i="72"/>
  <c r="C317" i="72"/>
  <c r="D317" i="72"/>
  <c r="E317" i="72"/>
  <c r="F317" i="72"/>
  <c r="G317" i="72"/>
  <c r="H317" i="72"/>
  <c r="I317" i="72"/>
  <c r="J317" i="72"/>
  <c r="K317" i="72"/>
  <c r="L317" i="72"/>
  <c r="M317" i="72"/>
  <c r="N317" i="72"/>
  <c r="O317" i="72"/>
  <c r="P317" i="72"/>
  <c r="Q317" i="72"/>
  <c r="R317" i="72"/>
  <c r="S317" i="72"/>
  <c r="T317" i="72"/>
  <c r="U317" i="72"/>
  <c r="V317" i="72"/>
  <c r="W317" i="72"/>
  <c r="X317" i="72"/>
  <c r="Y317" i="72"/>
  <c r="Z317" i="72"/>
  <c r="C318" i="72"/>
  <c r="D318" i="72"/>
  <c r="E318" i="72"/>
  <c r="F318" i="72"/>
  <c r="G318" i="72"/>
  <c r="H318" i="72"/>
  <c r="I318" i="72"/>
  <c r="J318" i="72"/>
  <c r="K318" i="72"/>
  <c r="L318" i="72"/>
  <c r="M318" i="72"/>
  <c r="N318" i="72"/>
  <c r="O318" i="72"/>
  <c r="P318" i="72"/>
  <c r="Q318" i="72"/>
  <c r="R318" i="72"/>
  <c r="S318" i="72"/>
  <c r="T318" i="72"/>
  <c r="U318" i="72"/>
  <c r="V318" i="72"/>
  <c r="W318" i="72"/>
  <c r="X318" i="72"/>
  <c r="Y318" i="72"/>
  <c r="Z318" i="72"/>
  <c r="C319" i="72"/>
  <c r="D319" i="72"/>
  <c r="E319" i="72"/>
  <c r="F319" i="72"/>
  <c r="G319" i="72"/>
  <c r="H319" i="72"/>
  <c r="I319" i="72"/>
  <c r="J319" i="72"/>
  <c r="K319" i="72"/>
  <c r="L319" i="72"/>
  <c r="M319" i="72"/>
  <c r="N319" i="72"/>
  <c r="O319" i="72"/>
  <c r="P319" i="72"/>
  <c r="Q319" i="72"/>
  <c r="R319" i="72"/>
  <c r="S319" i="72"/>
  <c r="T319" i="72"/>
  <c r="U319" i="72"/>
  <c r="V319" i="72"/>
  <c r="W319" i="72"/>
  <c r="X319" i="72"/>
  <c r="Y319" i="72"/>
  <c r="Z319" i="72"/>
  <c r="C320" i="72"/>
  <c r="D320" i="72"/>
  <c r="E320" i="72"/>
  <c r="F320" i="72"/>
  <c r="G320" i="72"/>
  <c r="H320" i="72"/>
  <c r="I320" i="72"/>
  <c r="J320" i="72"/>
  <c r="K320" i="72"/>
  <c r="L320" i="72"/>
  <c r="M320" i="72"/>
  <c r="N320" i="72"/>
  <c r="O320" i="72"/>
  <c r="P320" i="72"/>
  <c r="Q320" i="72"/>
  <c r="R320" i="72"/>
  <c r="S320" i="72"/>
  <c r="T320" i="72"/>
  <c r="U320" i="72"/>
  <c r="V320" i="72"/>
  <c r="W320" i="72"/>
  <c r="X320" i="72"/>
  <c r="Y320" i="72"/>
  <c r="Z320" i="72"/>
  <c r="C321" i="72"/>
  <c r="D321" i="72"/>
  <c r="E321" i="72"/>
  <c r="F321" i="72"/>
  <c r="G321" i="72"/>
  <c r="H321" i="72"/>
  <c r="I321" i="72"/>
  <c r="J321" i="72"/>
  <c r="K321" i="72"/>
  <c r="L321" i="72"/>
  <c r="M321" i="72"/>
  <c r="N321" i="72"/>
  <c r="O321" i="72"/>
  <c r="P321" i="72"/>
  <c r="Q321" i="72"/>
  <c r="R321" i="72"/>
  <c r="S321" i="72"/>
  <c r="T321" i="72"/>
  <c r="U321" i="72"/>
  <c r="V321" i="72"/>
  <c r="W321" i="72"/>
  <c r="X321" i="72"/>
  <c r="Y321" i="72"/>
  <c r="Z321" i="72"/>
  <c r="C322" i="72"/>
  <c r="D322" i="72"/>
  <c r="E322" i="72"/>
  <c r="F322" i="72"/>
  <c r="G322" i="72"/>
  <c r="H322" i="72"/>
  <c r="I322" i="72"/>
  <c r="J322" i="72"/>
  <c r="K322" i="72"/>
  <c r="L322" i="72"/>
  <c r="M322" i="72"/>
  <c r="N322" i="72"/>
  <c r="O322" i="72"/>
  <c r="P322" i="72"/>
  <c r="Q322" i="72"/>
  <c r="R322" i="72"/>
  <c r="S322" i="72"/>
  <c r="T322" i="72"/>
  <c r="U322" i="72"/>
  <c r="V322" i="72"/>
  <c r="W322" i="72"/>
  <c r="X322" i="72"/>
  <c r="Y322" i="72"/>
  <c r="Z322" i="72"/>
  <c r="C323" i="72"/>
  <c r="D323" i="72"/>
  <c r="E323" i="72"/>
  <c r="F323" i="72"/>
  <c r="G323" i="72"/>
  <c r="H323" i="72"/>
  <c r="I323" i="72"/>
  <c r="J323" i="72"/>
  <c r="K323" i="72"/>
  <c r="L323" i="72"/>
  <c r="M323" i="72"/>
  <c r="N323" i="72"/>
  <c r="O323" i="72"/>
  <c r="P323" i="72"/>
  <c r="Q323" i="72"/>
  <c r="R323" i="72"/>
  <c r="S323" i="72"/>
  <c r="T323" i="72"/>
  <c r="U323" i="72"/>
  <c r="V323" i="72"/>
  <c r="W323" i="72"/>
  <c r="X323" i="72"/>
  <c r="Y323" i="72"/>
  <c r="Z323" i="72"/>
  <c r="C324" i="72"/>
  <c r="D324" i="72"/>
  <c r="E324" i="72"/>
  <c r="F324" i="72"/>
  <c r="G324" i="72"/>
  <c r="H324" i="72"/>
  <c r="I324" i="72"/>
  <c r="J324" i="72"/>
  <c r="K324" i="72"/>
  <c r="L324" i="72"/>
  <c r="M324" i="72"/>
  <c r="N324" i="72"/>
  <c r="O324" i="72"/>
  <c r="P324" i="72"/>
  <c r="Q324" i="72"/>
  <c r="R324" i="72"/>
  <c r="S324" i="72"/>
  <c r="T324" i="72"/>
  <c r="U324" i="72"/>
  <c r="V324" i="72"/>
  <c r="W324" i="72"/>
  <c r="X324" i="72"/>
  <c r="Y324" i="72"/>
  <c r="Z324" i="72"/>
  <c r="C325" i="72"/>
  <c r="D325" i="72"/>
  <c r="E325" i="72"/>
  <c r="F325" i="72"/>
  <c r="G325" i="72"/>
  <c r="H325" i="72"/>
  <c r="I325" i="72"/>
  <c r="J325" i="72"/>
  <c r="K325" i="72"/>
  <c r="L325" i="72"/>
  <c r="M325" i="72"/>
  <c r="N325" i="72"/>
  <c r="O325" i="72"/>
  <c r="P325" i="72"/>
  <c r="Q325" i="72"/>
  <c r="R325" i="72"/>
  <c r="S325" i="72"/>
  <c r="T325" i="72"/>
  <c r="U325" i="72"/>
  <c r="V325" i="72"/>
  <c r="W325" i="72"/>
  <c r="X325" i="72"/>
  <c r="Y325" i="72"/>
  <c r="Z325" i="72"/>
  <c r="C326" i="72"/>
  <c r="D326" i="72"/>
  <c r="E326" i="72"/>
  <c r="F326" i="72"/>
  <c r="G326" i="72"/>
  <c r="H326" i="72"/>
  <c r="I326" i="72"/>
  <c r="J326" i="72"/>
  <c r="K326" i="72"/>
  <c r="L326" i="72"/>
  <c r="M326" i="72"/>
  <c r="N326" i="72"/>
  <c r="O326" i="72"/>
  <c r="P326" i="72"/>
  <c r="Q326" i="72"/>
  <c r="R326" i="72"/>
  <c r="S326" i="72"/>
  <c r="T326" i="72"/>
  <c r="U326" i="72"/>
  <c r="V326" i="72"/>
  <c r="W326" i="72"/>
  <c r="X326" i="72"/>
  <c r="Y326" i="72"/>
  <c r="Z326" i="72"/>
  <c r="C327" i="72"/>
  <c r="D327" i="72"/>
  <c r="E327" i="72"/>
  <c r="F327" i="72"/>
  <c r="G327" i="72"/>
  <c r="H327" i="72"/>
  <c r="I327" i="72"/>
  <c r="J327" i="72"/>
  <c r="K327" i="72"/>
  <c r="L327" i="72"/>
  <c r="M327" i="72"/>
  <c r="N327" i="72"/>
  <c r="O327" i="72"/>
  <c r="P327" i="72"/>
  <c r="Q327" i="72"/>
  <c r="R327" i="72"/>
  <c r="S327" i="72"/>
  <c r="T327" i="72"/>
  <c r="U327" i="72"/>
  <c r="V327" i="72"/>
  <c r="W327" i="72"/>
  <c r="X327" i="72"/>
  <c r="Y327" i="72"/>
  <c r="Z327" i="72"/>
  <c r="C328" i="72"/>
  <c r="D328" i="72"/>
  <c r="E328" i="72"/>
  <c r="F328" i="72"/>
  <c r="G328" i="72"/>
  <c r="H328" i="72"/>
  <c r="I328" i="72"/>
  <c r="J328" i="72"/>
  <c r="K328" i="72"/>
  <c r="L328" i="72"/>
  <c r="M328" i="72"/>
  <c r="N328" i="72"/>
  <c r="O328" i="72"/>
  <c r="P328" i="72"/>
  <c r="Q328" i="72"/>
  <c r="R328" i="72"/>
  <c r="S328" i="72"/>
  <c r="T328" i="72"/>
  <c r="U328" i="72"/>
  <c r="V328" i="72"/>
  <c r="W328" i="72"/>
  <c r="X328" i="72"/>
  <c r="Y328" i="72"/>
  <c r="Z328" i="72"/>
  <c r="C329" i="72"/>
  <c r="D329" i="72"/>
  <c r="E329" i="72"/>
  <c r="F329" i="72"/>
  <c r="G329" i="72"/>
  <c r="H329" i="72"/>
  <c r="I329" i="72"/>
  <c r="J329" i="72"/>
  <c r="K329" i="72"/>
  <c r="L329" i="72"/>
  <c r="M329" i="72"/>
  <c r="N329" i="72"/>
  <c r="O329" i="72"/>
  <c r="P329" i="72"/>
  <c r="Q329" i="72"/>
  <c r="R329" i="72"/>
  <c r="S329" i="72"/>
  <c r="T329" i="72"/>
  <c r="U329" i="72"/>
  <c r="V329" i="72"/>
  <c r="W329" i="72"/>
  <c r="X329" i="72"/>
  <c r="Y329" i="72"/>
  <c r="Z329" i="72"/>
  <c r="C330" i="72"/>
  <c r="D330" i="72"/>
  <c r="E330" i="72"/>
  <c r="F330" i="72"/>
  <c r="G330" i="72"/>
  <c r="H330" i="72"/>
  <c r="I330" i="72"/>
  <c r="J330" i="72"/>
  <c r="K330" i="72"/>
  <c r="L330" i="72"/>
  <c r="M330" i="72"/>
  <c r="N330" i="72"/>
  <c r="O330" i="72"/>
  <c r="P330" i="72"/>
  <c r="Q330" i="72"/>
  <c r="R330" i="72"/>
  <c r="S330" i="72"/>
  <c r="T330" i="72"/>
  <c r="U330" i="72"/>
  <c r="V330" i="72"/>
  <c r="W330" i="72"/>
  <c r="X330" i="72"/>
  <c r="Y330" i="72"/>
  <c r="Z330" i="72"/>
  <c r="C331" i="72"/>
  <c r="D331" i="72"/>
  <c r="E331" i="72"/>
  <c r="F331" i="72"/>
  <c r="G331" i="72"/>
  <c r="H331" i="72"/>
  <c r="I331" i="72"/>
  <c r="J331" i="72"/>
  <c r="K331" i="72"/>
  <c r="L331" i="72"/>
  <c r="M331" i="72"/>
  <c r="N331" i="72"/>
  <c r="O331" i="72"/>
  <c r="P331" i="72"/>
  <c r="Q331" i="72"/>
  <c r="R331" i="72"/>
  <c r="S331" i="72"/>
  <c r="T331" i="72"/>
  <c r="U331" i="72"/>
  <c r="V331" i="72"/>
  <c r="W331" i="72"/>
  <c r="X331" i="72"/>
  <c r="Y331" i="72"/>
  <c r="Z331" i="72"/>
  <c r="C332" i="72"/>
  <c r="D332" i="72"/>
  <c r="E332" i="72"/>
  <c r="F332" i="72"/>
  <c r="G332" i="72"/>
  <c r="H332" i="72"/>
  <c r="I332" i="72"/>
  <c r="J332" i="72"/>
  <c r="K332" i="72"/>
  <c r="L332" i="72"/>
  <c r="M332" i="72"/>
  <c r="N332" i="72"/>
  <c r="O332" i="72"/>
  <c r="P332" i="72"/>
  <c r="Q332" i="72"/>
  <c r="R332" i="72"/>
  <c r="S332" i="72"/>
  <c r="T332" i="72"/>
  <c r="U332" i="72"/>
  <c r="V332" i="72"/>
  <c r="W332" i="72"/>
  <c r="X332" i="72"/>
  <c r="Y332" i="72"/>
  <c r="Z332" i="72"/>
  <c r="C333" i="72"/>
  <c r="D333" i="72"/>
  <c r="E333" i="72"/>
  <c r="F333" i="72"/>
  <c r="G333" i="72"/>
  <c r="H333" i="72"/>
  <c r="I333" i="72"/>
  <c r="J333" i="72"/>
  <c r="K333" i="72"/>
  <c r="L333" i="72"/>
  <c r="M333" i="72"/>
  <c r="N333" i="72"/>
  <c r="O333" i="72"/>
  <c r="P333" i="72"/>
  <c r="Q333" i="72"/>
  <c r="R333" i="72"/>
  <c r="S333" i="72"/>
  <c r="T333" i="72"/>
  <c r="U333" i="72"/>
  <c r="V333" i="72"/>
  <c r="W333" i="72"/>
  <c r="X333" i="72"/>
  <c r="Y333" i="72"/>
  <c r="Z333" i="72"/>
  <c r="C334" i="72"/>
  <c r="D334" i="72"/>
  <c r="E334" i="72"/>
  <c r="F334" i="72"/>
  <c r="G334" i="72"/>
  <c r="H334" i="72"/>
  <c r="I334" i="72"/>
  <c r="J334" i="72"/>
  <c r="K334" i="72"/>
  <c r="L334" i="72"/>
  <c r="M334" i="72"/>
  <c r="N334" i="72"/>
  <c r="O334" i="72"/>
  <c r="P334" i="72"/>
  <c r="Q334" i="72"/>
  <c r="R334" i="72"/>
  <c r="S334" i="72"/>
  <c r="T334" i="72"/>
  <c r="U334" i="72"/>
  <c r="V334" i="72"/>
  <c r="W334" i="72"/>
  <c r="X334" i="72"/>
  <c r="Y334" i="72"/>
  <c r="Z334" i="72"/>
  <c r="C335" i="72"/>
  <c r="D335" i="72"/>
  <c r="E335" i="72"/>
  <c r="F335" i="72"/>
  <c r="G335" i="72"/>
  <c r="H335" i="72"/>
  <c r="I335" i="72"/>
  <c r="J335" i="72"/>
  <c r="K335" i="72"/>
  <c r="L335" i="72"/>
  <c r="M335" i="72"/>
  <c r="N335" i="72"/>
  <c r="O335" i="72"/>
  <c r="P335" i="72"/>
  <c r="Q335" i="72"/>
  <c r="R335" i="72"/>
  <c r="S335" i="72"/>
  <c r="T335" i="72"/>
  <c r="U335" i="72"/>
  <c r="V335" i="72"/>
  <c r="W335" i="72"/>
  <c r="X335" i="72"/>
  <c r="Y335" i="72"/>
  <c r="Z335" i="72"/>
  <c r="C336" i="72"/>
  <c r="D336" i="72"/>
  <c r="E336" i="72"/>
  <c r="F336" i="72"/>
  <c r="G336" i="72"/>
  <c r="H336" i="72"/>
  <c r="I336" i="72"/>
  <c r="J336" i="72"/>
  <c r="K336" i="72"/>
  <c r="L336" i="72"/>
  <c r="M336" i="72"/>
  <c r="N336" i="72"/>
  <c r="O336" i="72"/>
  <c r="P336" i="72"/>
  <c r="Q336" i="72"/>
  <c r="R336" i="72"/>
  <c r="S336" i="72"/>
  <c r="T336" i="72"/>
  <c r="U336" i="72"/>
  <c r="V336" i="72"/>
  <c r="W336" i="72"/>
  <c r="X336" i="72"/>
  <c r="Y336" i="72"/>
  <c r="Z336" i="72"/>
  <c r="C337" i="72"/>
  <c r="D337" i="72"/>
  <c r="E337" i="72"/>
  <c r="F337" i="72"/>
  <c r="G337" i="72"/>
  <c r="H337" i="72"/>
  <c r="I337" i="72"/>
  <c r="J337" i="72"/>
  <c r="K337" i="72"/>
  <c r="L337" i="72"/>
  <c r="M337" i="72"/>
  <c r="N337" i="72"/>
  <c r="O337" i="72"/>
  <c r="P337" i="72"/>
  <c r="Q337" i="72"/>
  <c r="R337" i="72"/>
  <c r="S337" i="72"/>
  <c r="T337" i="72"/>
  <c r="U337" i="72"/>
  <c r="V337" i="72"/>
  <c r="W337" i="72"/>
  <c r="X337" i="72"/>
  <c r="Y337" i="72"/>
  <c r="Z337" i="72"/>
  <c r="C338" i="72"/>
  <c r="D338" i="72"/>
  <c r="E338" i="72"/>
  <c r="F338" i="72"/>
  <c r="G338" i="72"/>
  <c r="H338" i="72"/>
  <c r="I338" i="72"/>
  <c r="J338" i="72"/>
  <c r="K338" i="72"/>
  <c r="L338" i="72"/>
  <c r="M338" i="72"/>
  <c r="N338" i="72"/>
  <c r="O338" i="72"/>
  <c r="P338" i="72"/>
  <c r="Q338" i="72"/>
  <c r="R338" i="72"/>
  <c r="S338" i="72"/>
  <c r="T338" i="72"/>
  <c r="U338" i="72"/>
  <c r="V338" i="72"/>
  <c r="W338" i="72"/>
  <c r="X338" i="72"/>
  <c r="Y338" i="72"/>
  <c r="Z338" i="72"/>
  <c r="C339" i="72"/>
  <c r="D339" i="72"/>
  <c r="E339" i="72"/>
  <c r="F339" i="72"/>
  <c r="G339" i="72"/>
  <c r="H339" i="72"/>
  <c r="I339" i="72"/>
  <c r="J339" i="72"/>
  <c r="K339" i="72"/>
  <c r="L339" i="72"/>
  <c r="M339" i="72"/>
  <c r="N339" i="72"/>
  <c r="O339" i="72"/>
  <c r="P339" i="72"/>
  <c r="Q339" i="72"/>
  <c r="R339" i="72"/>
  <c r="S339" i="72"/>
  <c r="T339" i="72"/>
  <c r="U339" i="72"/>
  <c r="V339" i="72"/>
  <c r="W339" i="72"/>
  <c r="X339" i="72"/>
  <c r="Y339" i="72"/>
  <c r="Z339" i="72"/>
  <c r="C340" i="72"/>
  <c r="D340" i="72"/>
  <c r="E340" i="72"/>
  <c r="F340" i="72"/>
  <c r="G340" i="72"/>
  <c r="H340" i="72"/>
  <c r="I340" i="72"/>
  <c r="J340" i="72"/>
  <c r="K340" i="72"/>
  <c r="L340" i="72"/>
  <c r="M340" i="72"/>
  <c r="N340" i="72"/>
  <c r="O340" i="72"/>
  <c r="P340" i="72"/>
  <c r="Q340" i="72"/>
  <c r="R340" i="72"/>
  <c r="S340" i="72"/>
  <c r="T340" i="72"/>
  <c r="U340" i="72"/>
  <c r="V340" i="72"/>
  <c r="W340" i="72"/>
  <c r="X340" i="72"/>
  <c r="Y340" i="72"/>
  <c r="Z340" i="72"/>
  <c r="C341" i="72"/>
  <c r="D341" i="72"/>
  <c r="E341" i="72"/>
  <c r="F341" i="72"/>
  <c r="G341" i="72"/>
  <c r="H341" i="72"/>
  <c r="I341" i="72"/>
  <c r="J341" i="72"/>
  <c r="K341" i="72"/>
  <c r="L341" i="72"/>
  <c r="M341" i="72"/>
  <c r="N341" i="72"/>
  <c r="O341" i="72"/>
  <c r="P341" i="72"/>
  <c r="Q341" i="72"/>
  <c r="R341" i="72"/>
  <c r="S341" i="72"/>
  <c r="T341" i="72"/>
  <c r="U341" i="72"/>
  <c r="V341" i="72"/>
  <c r="W341" i="72"/>
  <c r="X341" i="72"/>
  <c r="Y341" i="72"/>
  <c r="Z341" i="72"/>
  <c r="C342" i="72"/>
  <c r="D342" i="72"/>
  <c r="E342" i="72"/>
  <c r="F342" i="72"/>
  <c r="G342" i="72"/>
  <c r="H342" i="72"/>
  <c r="I342" i="72"/>
  <c r="J342" i="72"/>
  <c r="K342" i="72"/>
  <c r="L342" i="72"/>
  <c r="M342" i="72"/>
  <c r="N342" i="72"/>
  <c r="O342" i="72"/>
  <c r="P342" i="72"/>
  <c r="Q342" i="72"/>
  <c r="R342" i="72"/>
  <c r="S342" i="72"/>
  <c r="T342" i="72"/>
  <c r="U342" i="72"/>
  <c r="V342" i="72"/>
  <c r="W342" i="72"/>
  <c r="X342" i="72"/>
  <c r="Y342" i="72"/>
  <c r="Z342" i="72"/>
  <c r="C343" i="72"/>
  <c r="D343" i="72"/>
  <c r="E343" i="72"/>
  <c r="F343" i="72"/>
  <c r="G343" i="72"/>
  <c r="H343" i="72"/>
  <c r="I343" i="72"/>
  <c r="J343" i="72"/>
  <c r="K343" i="72"/>
  <c r="L343" i="72"/>
  <c r="M343" i="72"/>
  <c r="N343" i="72"/>
  <c r="O343" i="72"/>
  <c r="P343" i="72"/>
  <c r="Q343" i="72"/>
  <c r="R343" i="72"/>
  <c r="S343" i="72"/>
  <c r="T343" i="72"/>
  <c r="U343" i="72"/>
  <c r="V343" i="72"/>
  <c r="W343" i="72"/>
  <c r="X343" i="72"/>
  <c r="Y343" i="72"/>
  <c r="Z343" i="72"/>
  <c r="C344" i="72"/>
  <c r="D344" i="72"/>
  <c r="E344" i="72"/>
  <c r="F344" i="72"/>
  <c r="G344" i="72"/>
  <c r="H344" i="72"/>
  <c r="I344" i="72"/>
  <c r="J344" i="72"/>
  <c r="K344" i="72"/>
  <c r="L344" i="72"/>
  <c r="M344" i="72"/>
  <c r="N344" i="72"/>
  <c r="O344" i="72"/>
  <c r="P344" i="72"/>
  <c r="Q344" i="72"/>
  <c r="R344" i="72"/>
  <c r="S344" i="72"/>
  <c r="T344" i="72"/>
  <c r="U344" i="72"/>
  <c r="V344" i="72"/>
  <c r="W344" i="72"/>
  <c r="X344" i="72"/>
  <c r="Y344" i="72"/>
  <c r="Z344" i="72"/>
  <c r="C345" i="72"/>
  <c r="D345" i="72"/>
  <c r="E345" i="72"/>
  <c r="F345" i="72"/>
  <c r="G345" i="72"/>
  <c r="H345" i="72"/>
  <c r="I345" i="72"/>
  <c r="J345" i="72"/>
  <c r="K345" i="72"/>
  <c r="L345" i="72"/>
  <c r="M345" i="72"/>
  <c r="N345" i="72"/>
  <c r="O345" i="72"/>
  <c r="P345" i="72"/>
  <c r="Q345" i="72"/>
  <c r="R345" i="72"/>
  <c r="S345" i="72"/>
  <c r="T345" i="72"/>
  <c r="U345" i="72"/>
  <c r="V345" i="72"/>
  <c r="W345" i="72"/>
  <c r="X345" i="72"/>
  <c r="Y345" i="72"/>
  <c r="Z345" i="72"/>
  <c r="C346" i="72"/>
  <c r="D346" i="72"/>
  <c r="E346" i="72"/>
  <c r="F346" i="72"/>
  <c r="G346" i="72"/>
  <c r="H346" i="72"/>
  <c r="I346" i="72"/>
  <c r="J346" i="72"/>
  <c r="K346" i="72"/>
  <c r="L346" i="72"/>
  <c r="M346" i="72"/>
  <c r="N346" i="72"/>
  <c r="O346" i="72"/>
  <c r="P346" i="72"/>
  <c r="Q346" i="72"/>
  <c r="R346" i="72"/>
  <c r="S346" i="72"/>
  <c r="T346" i="72"/>
  <c r="U346" i="72"/>
  <c r="V346" i="72"/>
  <c r="W346" i="72"/>
  <c r="X346" i="72"/>
  <c r="Y346" i="72"/>
  <c r="Z346" i="72"/>
  <c r="C347" i="72"/>
  <c r="D347" i="72"/>
  <c r="E347" i="72"/>
  <c r="F347" i="72"/>
  <c r="G347" i="72"/>
  <c r="H347" i="72"/>
  <c r="I347" i="72"/>
  <c r="J347" i="72"/>
  <c r="K347" i="72"/>
  <c r="L347" i="72"/>
  <c r="M347" i="72"/>
  <c r="N347" i="72"/>
  <c r="O347" i="72"/>
  <c r="P347" i="72"/>
  <c r="Q347" i="72"/>
  <c r="R347" i="72"/>
  <c r="S347" i="72"/>
  <c r="T347" i="72"/>
  <c r="U347" i="72"/>
  <c r="V347" i="72"/>
  <c r="W347" i="72"/>
  <c r="X347" i="72"/>
  <c r="Y347" i="72"/>
  <c r="Z347" i="72"/>
  <c r="C348" i="72"/>
  <c r="D348" i="72"/>
  <c r="E348" i="72"/>
  <c r="F348" i="72"/>
  <c r="G348" i="72"/>
  <c r="H348" i="72"/>
  <c r="I348" i="72"/>
  <c r="J348" i="72"/>
  <c r="K348" i="72"/>
  <c r="L348" i="72"/>
  <c r="M348" i="72"/>
  <c r="N348" i="72"/>
  <c r="O348" i="72"/>
  <c r="P348" i="72"/>
  <c r="Q348" i="72"/>
  <c r="R348" i="72"/>
  <c r="S348" i="72"/>
  <c r="T348" i="72"/>
  <c r="U348" i="72"/>
  <c r="V348" i="72"/>
  <c r="W348" i="72"/>
  <c r="X348" i="72"/>
  <c r="Y348" i="72"/>
  <c r="Z348" i="72"/>
  <c r="C349" i="72"/>
  <c r="D349" i="72"/>
  <c r="E349" i="72"/>
  <c r="F349" i="72"/>
  <c r="G349" i="72"/>
  <c r="H349" i="72"/>
  <c r="I349" i="72"/>
  <c r="J349" i="72"/>
  <c r="K349" i="72"/>
  <c r="L349" i="72"/>
  <c r="M349" i="72"/>
  <c r="N349" i="72"/>
  <c r="O349" i="72"/>
  <c r="P349" i="72"/>
  <c r="Q349" i="72"/>
  <c r="R349" i="72"/>
  <c r="S349" i="72"/>
  <c r="T349" i="72"/>
  <c r="U349" i="72"/>
  <c r="V349" i="72"/>
  <c r="W349" i="72"/>
  <c r="X349" i="72"/>
  <c r="Y349" i="72"/>
  <c r="Z349" i="72"/>
  <c r="C350" i="72"/>
  <c r="D350" i="72"/>
  <c r="E350" i="72"/>
  <c r="F350" i="72"/>
  <c r="G350" i="72"/>
  <c r="H350" i="72"/>
  <c r="I350" i="72"/>
  <c r="J350" i="72"/>
  <c r="K350" i="72"/>
  <c r="L350" i="72"/>
  <c r="M350" i="72"/>
  <c r="N350" i="72"/>
  <c r="O350" i="72"/>
  <c r="P350" i="72"/>
  <c r="Q350" i="72"/>
  <c r="R350" i="72"/>
  <c r="S350" i="72"/>
  <c r="T350" i="72"/>
  <c r="U350" i="72"/>
  <c r="V350" i="72"/>
  <c r="W350" i="72"/>
  <c r="X350" i="72"/>
  <c r="Y350" i="72"/>
  <c r="Z350" i="72"/>
  <c r="C351" i="72"/>
  <c r="D351" i="72"/>
  <c r="E351" i="72"/>
  <c r="F351" i="72"/>
  <c r="G351" i="72"/>
  <c r="H351" i="72"/>
  <c r="I351" i="72"/>
  <c r="J351" i="72"/>
  <c r="K351" i="72"/>
  <c r="L351" i="72"/>
  <c r="M351" i="72"/>
  <c r="N351" i="72"/>
  <c r="O351" i="72"/>
  <c r="P351" i="72"/>
  <c r="Q351" i="72"/>
  <c r="R351" i="72"/>
  <c r="S351" i="72"/>
  <c r="T351" i="72"/>
  <c r="U351" i="72"/>
  <c r="V351" i="72"/>
  <c r="W351" i="72"/>
  <c r="X351" i="72"/>
  <c r="Y351" i="72"/>
  <c r="Z351" i="72"/>
  <c r="C352" i="72"/>
  <c r="D352" i="72"/>
  <c r="E352" i="72"/>
  <c r="F352" i="72"/>
  <c r="G352" i="72"/>
  <c r="H352" i="72"/>
  <c r="I352" i="72"/>
  <c r="J352" i="72"/>
  <c r="K352" i="72"/>
  <c r="L352" i="72"/>
  <c r="M352" i="72"/>
  <c r="N352" i="72"/>
  <c r="O352" i="72"/>
  <c r="P352" i="72"/>
  <c r="Q352" i="72"/>
  <c r="R352" i="72"/>
  <c r="S352" i="72"/>
  <c r="T352" i="72"/>
  <c r="U352" i="72"/>
  <c r="V352" i="72"/>
  <c r="W352" i="72"/>
  <c r="X352" i="72"/>
  <c r="Y352" i="72"/>
  <c r="Z352" i="72"/>
  <c r="C353" i="72"/>
  <c r="D353" i="72"/>
  <c r="E353" i="72"/>
  <c r="F353" i="72"/>
  <c r="G353" i="72"/>
  <c r="H353" i="72"/>
  <c r="I353" i="72"/>
  <c r="J353" i="72"/>
  <c r="K353" i="72"/>
  <c r="L353" i="72"/>
  <c r="M353" i="72"/>
  <c r="N353" i="72"/>
  <c r="O353" i="72"/>
  <c r="P353" i="72"/>
  <c r="Q353" i="72"/>
  <c r="R353" i="72"/>
  <c r="S353" i="72"/>
  <c r="T353" i="72"/>
  <c r="U353" i="72"/>
  <c r="V353" i="72"/>
  <c r="W353" i="72"/>
  <c r="X353" i="72"/>
  <c r="Y353" i="72"/>
  <c r="Z353" i="72"/>
  <c r="C354" i="72"/>
  <c r="D354" i="72"/>
  <c r="E354" i="72"/>
  <c r="F354" i="72"/>
  <c r="G354" i="72"/>
  <c r="H354" i="72"/>
  <c r="I354" i="72"/>
  <c r="J354" i="72"/>
  <c r="K354" i="72"/>
  <c r="L354" i="72"/>
  <c r="M354" i="72"/>
  <c r="N354" i="72"/>
  <c r="O354" i="72"/>
  <c r="P354" i="72"/>
  <c r="Q354" i="72"/>
  <c r="R354" i="72"/>
  <c r="S354" i="72"/>
  <c r="T354" i="72"/>
  <c r="U354" i="72"/>
  <c r="V354" i="72"/>
  <c r="W354" i="72"/>
  <c r="X354" i="72"/>
  <c r="Y354" i="72"/>
  <c r="Z354" i="72"/>
  <c r="C355" i="72"/>
  <c r="D355" i="72"/>
  <c r="E355" i="72"/>
  <c r="F355" i="72"/>
  <c r="G355" i="72"/>
  <c r="H355" i="72"/>
  <c r="I355" i="72"/>
  <c r="J355" i="72"/>
  <c r="K355" i="72"/>
  <c r="L355" i="72"/>
  <c r="M355" i="72"/>
  <c r="N355" i="72"/>
  <c r="O355" i="72"/>
  <c r="P355" i="72"/>
  <c r="Q355" i="72"/>
  <c r="R355" i="72"/>
  <c r="S355" i="72"/>
  <c r="T355" i="72"/>
  <c r="U355" i="72"/>
  <c r="V355" i="72"/>
  <c r="W355" i="72"/>
  <c r="X355" i="72"/>
  <c r="Y355" i="72"/>
  <c r="Z355" i="72"/>
  <c r="C356" i="72"/>
  <c r="D356" i="72"/>
  <c r="E356" i="72"/>
  <c r="F356" i="72"/>
  <c r="G356" i="72"/>
  <c r="H356" i="72"/>
  <c r="I356" i="72"/>
  <c r="J356" i="72"/>
  <c r="K356" i="72"/>
  <c r="L356" i="72"/>
  <c r="M356" i="72"/>
  <c r="N356" i="72"/>
  <c r="O356" i="72"/>
  <c r="P356" i="72"/>
  <c r="Q356" i="72"/>
  <c r="R356" i="72"/>
  <c r="S356" i="72"/>
  <c r="T356" i="72"/>
  <c r="U356" i="72"/>
  <c r="V356" i="72"/>
  <c r="W356" i="72"/>
  <c r="X356" i="72"/>
  <c r="Y356" i="72"/>
  <c r="Z356" i="72"/>
  <c r="C357" i="72"/>
  <c r="D357" i="72"/>
  <c r="E357" i="72"/>
  <c r="F357" i="72"/>
  <c r="G357" i="72"/>
  <c r="H357" i="72"/>
  <c r="I357" i="72"/>
  <c r="J357" i="72"/>
  <c r="K357" i="72"/>
  <c r="L357" i="72"/>
  <c r="M357" i="72"/>
  <c r="N357" i="72"/>
  <c r="O357" i="72"/>
  <c r="P357" i="72"/>
  <c r="Q357" i="72"/>
  <c r="R357" i="72"/>
  <c r="S357" i="72"/>
  <c r="T357" i="72"/>
  <c r="U357" i="72"/>
  <c r="V357" i="72"/>
  <c r="W357" i="72"/>
  <c r="X357" i="72"/>
  <c r="Y357" i="72"/>
  <c r="Z357" i="72"/>
  <c r="C358" i="72"/>
  <c r="D358" i="72"/>
  <c r="E358" i="72"/>
  <c r="F358" i="72"/>
  <c r="G358" i="72"/>
  <c r="H358" i="72"/>
  <c r="I358" i="72"/>
  <c r="J358" i="72"/>
  <c r="K358" i="72"/>
  <c r="L358" i="72"/>
  <c r="M358" i="72"/>
  <c r="N358" i="72"/>
  <c r="O358" i="72"/>
  <c r="P358" i="72"/>
  <c r="Q358" i="72"/>
  <c r="R358" i="72"/>
  <c r="S358" i="72"/>
  <c r="T358" i="72"/>
  <c r="U358" i="72"/>
  <c r="V358" i="72"/>
  <c r="W358" i="72"/>
  <c r="X358" i="72"/>
  <c r="Y358" i="72"/>
  <c r="Z358" i="72"/>
  <c r="C359" i="72"/>
  <c r="D359" i="72"/>
  <c r="E359" i="72"/>
  <c r="F359" i="72"/>
  <c r="G359" i="72"/>
  <c r="H359" i="72"/>
  <c r="I359" i="72"/>
  <c r="J359" i="72"/>
  <c r="K359" i="72"/>
  <c r="L359" i="72"/>
  <c r="M359" i="72"/>
  <c r="N359" i="72"/>
  <c r="O359" i="72"/>
  <c r="P359" i="72"/>
  <c r="Q359" i="72"/>
  <c r="R359" i="72"/>
  <c r="S359" i="72"/>
  <c r="T359" i="72"/>
  <c r="U359" i="72"/>
  <c r="V359" i="72"/>
  <c r="W359" i="72"/>
  <c r="X359" i="72"/>
  <c r="Y359" i="72"/>
  <c r="Z359" i="72"/>
  <c r="C360" i="72"/>
  <c r="D360" i="72"/>
  <c r="E360" i="72"/>
  <c r="F360" i="72"/>
  <c r="G360" i="72"/>
  <c r="H360" i="72"/>
  <c r="I360" i="72"/>
  <c r="J360" i="72"/>
  <c r="K360" i="72"/>
  <c r="L360" i="72"/>
  <c r="M360" i="72"/>
  <c r="N360" i="72"/>
  <c r="O360" i="72"/>
  <c r="P360" i="72"/>
  <c r="Q360" i="72"/>
  <c r="R360" i="72"/>
  <c r="S360" i="72"/>
  <c r="T360" i="72"/>
  <c r="U360" i="72"/>
  <c r="V360" i="72"/>
  <c r="W360" i="72"/>
  <c r="X360" i="72"/>
  <c r="Y360" i="72"/>
  <c r="Z360" i="72"/>
  <c r="C361" i="72"/>
  <c r="D361" i="72"/>
  <c r="E361" i="72"/>
  <c r="F361" i="72"/>
  <c r="G361" i="72"/>
  <c r="H361" i="72"/>
  <c r="I361" i="72"/>
  <c r="J361" i="72"/>
  <c r="K361" i="72"/>
  <c r="L361" i="72"/>
  <c r="M361" i="72"/>
  <c r="N361" i="72"/>
  <c r="O361" i="72"/>
  <c r="P361" i="72"/>
  <c r="Q361" i="72"/>
  <c r="R361" i="72"/>
  <c r="S361" i="72"/>
  <c r="T361" i="72"/>
  <c r="U361" i="72"/>
  <c r="V361" i="72"/>
  <c r="W361" i="72"/>
  <c r="X361" i="72"/>
  <c r="Y361" i="72"/>
  <c r="Z361" i="72"/>
  <c r="C362" i="72"/>
  <c r="D362" i="72"/>
  <c r="E362" i="72"/>
  <c r="F362" i="72"/>
  <c r="G362" i="72"/>
  <c r="H362" i="72"/>
  <c r="I362" i="72"/>
  <c r="J362" i="72"/>
  <c r="K362" i="72"/>
  <c r="L362" i="72"/>
  <c r="M362" i="72"/>
  <c r="N362" i="72"/>
  <c r="O362" i="72"/>
  <c r="P362" i="72"/>
  <c r="Q362" i="72"/>
  <c r="R362" i="72"/>
  <c r="S362" i="72"/>
  <c r="T362" i="72"/>
  <c r="U362" i="72"/>
  <c r="V362" i="72"/>
  <c r="W362" i="72"/>
  <c r="X362" i="72"/>
  <c r="Y362" i="72"/>
  <c r="Z362" i="72"/>
  <c r="C363" i="72"/>
  <c r="D363" i="72"/>
  <c r="E363" i="72"/>
  <c r="F363" i="72"/>
  <c r="G363" i="72"/>
  <c r="H363" i="72"/>
  <c r="I363" i="72"/>
  <c r="J363" i="72"/>
  <c r="K363" i="72"/>
  <c r="L363" i="72"/>
  <c r="M363" i="72"/>
  <c r="N363" i="72"/>
  <c r="O363" i="72"/>
  <c r="P363" i="72"/>
  <c r="Q363" i="72"/>
  <c r="R363" i="72"/>
  <c r="S363" i="72"/>
  <c r="T363" i="72"/>
  <c r="U363" i="72"/>
  <c r="V363" i="72"/>
  <c r="W363" i="72"/>
  <c r="X363" i="72"/>
  <c r="Y363" i="72"/>
  <c r="Z363" i="72"/>
  <c r="C364" i="72"/>
  <c r="D364" i="72"/>
  <c r="E364" i="72"/>
  <c r="F364" i="72"/>
  <c r="G364" i="72"/>
  <c r="H364" i="72"/>
  <c r="I364" i="72"/>
  <c r="J364" i="72"/>
  <c r="K364" i="72"/>
  <c r="L364" i="72"/>
  <c r="M364" i="72"/>
  <c r="N364" i="72"/>
  <c r="O364" i="72"/>
  <c r="P364" i="72"/>
  <c r="Q364" i="72"/>
  <c r="R364" i="72"/>
  <c r="S364" i="72"/>
  <c r="T364" i="72"/>
  <c r="U364" i="72"/>
  <c r="V364" i="72"/>
  <c r="W364" i="72"/>
  <c r="X364" i="72"/>
  <c r="Y364" i="72"/>
  <c r="Z364" i="72"/>
  <c r="C365" i="72"/>
  <c r="D365" i="72"/>
  <c r="E365" i="72"/>
  <c r="F365" i="72"/>
  <c r="G365" i="72"/>
  <c r="H365" i="72"/>
  <c r="I365" i="72"/>
  <c r="J365" i="72"/>
  <c r="K365" i="72"/>
  <c r="L365" i="72"/>
  <c r="M365" i="72"/>
  <c r="N365" i="72"/>
  <c r="O365" i="72"/>
  <c r="P365" i="72"/>
  <c r="Q365" i="72"/>
  <c r="R365" i="72"/>
  <c r="S365" i="72"/>
  <c r="T365" i="72"/>
  <c r="U365" i="72"/>
  <c r="V365" i="72"/>
  <c r="W365" i="72"/>
  <c r="X365" i="72"/>
  <c r="Y365" i="72"/>
  <c r="Z365" i="72"/>
  <c r="C366" i="72"/>
  <c r="D366" i="72"/>
  <c r="E366" i="72"/>
  <c r="F366" i="72"/>
  <c r="G366" i="72"/>
  <c r="H366" i="72"/>
  <c r="I366" i="72"/>
  <c r="J366" i="72"/>
  <c r="K366" i="72"/>
  <c r="L366" i="72"/>
  <c r="M366" i="72"/>
  <c r="N366" i="72"/>
  <c r="O366" i="72"/>
  <c r="P366" i="72"/>
  <c r="Q366" i="72"/>
  <c r="R366" i="72"/>
  <c r="S366" i="72"/>
  <c r="T366" i="72"/>
  <c r="U366" i="72"/>
  <c r="V366" i="72"/>
  <c r="W366" i="72"/>
  <c r="X366" i="72"/>
  <c r="Y366" i="72"/>
  <c r="Z366" i="72"/>
  <c r="C367" i="72"/>
  <c r="D367" i="72"/>
  <c r="E367" i="72"/>
  <c r="F367" i="72"/>
  <c r="G367" i="72"/>
  <c r="H367" i="72"/>
  <c r="I367" i="72"/>
  <c r="J367" i="72"/>
  <c r="K367" i="72"/>
  <c r="L367" i="72"/>
  <c r="M367" i="72"/>
  <c r="N367" i="72"/>
  <c r="O367" i="72"/>
  <c r="P367" i="72"/>
  <c r="Q367" i="72"/>
  <c r="R367" i="72"/>
  <c r="S367" i="72"/>
  <c r="T367" i="72"/>
  <c r="U367" i="72"/>
  <c r="V367" i="72"/>
  <c r="W367" i="72"/>
  <c r="X367" i="72"/>
  <c r="Y367" i="72"/>
  <c r="Z367" i="72"/>
  <c r="C368" i="72"/>
  <c r="D368" i="72"/>
  <c r="E368" i="72"/>
  <c r="F368" i="72"/>
  <c r="G368" i="72"/>
  <c r="H368" i="72"/>
  <c r="I368" i="72"/>
  <c r="J368" i="72"/>
  <c r="K368" i="72"/>
  <c r="L368" i="72"/>
  <c r="M368" i="72"/>
  <c r="N368" i="72"/>
  <c r="O368" i="72"/>
  <c r="P368" i="72"/>
  <c r="Q368" i="72"/>
  <c r="R368" i="72"/>
  <c r="S368" i="72"/>
  <c r="T368" i="72"/>
  <c r="U368" i="72"/>
  <c r="V368" i="72"/>
  <c r="W368" i="72"/>
  <c r="X368" i="72"/>
  <c r="Y368" i="72"/>
  <c r="Z368" i="72"/>
  <c r="C369" i="72"/>
  <c r="D369" i="72"/>
  <c r="E369" i="72"/>
  <c r="F369" i="72"/>
  <c r="G369" i="72"/>
  <c r="H369" i="72"/>
  <c r="I369" i="72"/>
  <c r="J369" i="72"/>
  <c r="K369" i="72"/>
  <c r="L369" i="72"/>
  <c r="M369" i="72"/>
  <c r="N369" i="72"/>
  <c r="O369" i="72"/>
  <c r="P369" i="72"/>
  <c r="Q369" i="72"/>
  <c r="R369" i="72"/>
  <c r="S369" i="72"/>
  <c r="T369" i="72"/>
  <c r="U369" i="72"/>
  <c r="V369" i="72"/>
  <c r="W369" i="72"/>
  <c r="X369" i="72"/>
  <c r="Y369" i="72"/>
  <c r="Z369" i="72"/>
  <c r="C370" i="72"/>
  <c r="D370" i="72"/>
  <c r="E370" i="72"/>
  <c r="F370" i="72"/>
  <c r="G370" i="72"/>
  <c r="H370" i="72"/>
  <c r="I370" i="72"/>
  <c r="J370" i="72"/>
  <c r="K370" i="72"/>
  <c r="L370" i="72"/>
  <c r="M370" i="72"/>
  <c r="N370" i="72"/>
  <c r="O370" i="72"/>
  <c r="P370" i="72"/>
  <c r="Q370" i="72"/>
  <c r="R370" i="72"/>
  <c r="S370" i="72"/>
  <c r="T370" i="72"/>
  <c r="U370" i="72"/>
  <c r="V370" i="72"/>
  <c r="W370" i="72"/>
  <c r="X370" i="72"/>
  <c r="Y370" i="72"/>
  <c r="Z370" i="72"/>
  <c r="C371" i="72"/>
  <c r="D371" i="72"/>
  <c r="E371" i="72"/>
  <c r="F371" i="72"/>
  <c r="G371" i="72"/>
  <c r="H371" i="72"/>
  <c r="I371" i="72"/>
  <c r="J371" i="72"/>
  <c r="K371" i="72"/>
  <c r="L371" i="72"/>
  <c r="M371" i="72"/>
  <c r="N371" i="72"/>
  <c r="O371" i="72"/>
  <c r="P371" i="72"/>
  <c r="Q371" i="72"/>
  <c r="R371" i="72"/>
  <c r="S371" i="72"/>
  <c r="T371" i="72"/>
  <c r="U371" i="72"/>
  <c r="V371" i="72"/>
  <c r="W371" i="72"/>
  <c r="X371" i="72"/>
  <c r="Y371" i="72"/>
  <c r="Z371" i="72"/>
  <c r="C372" i="72"/>
  <c r="D372" i="72"/>
  <c r="E372" i="72"/>
  <c r="F372" i="72"/>
  <c r="G372" i="72"/>
  <c r="H372" i="72"/>
  <c r="I372" i="72"/>
  <c r="J372" i="72"/>
  <c r="K372" i="72"/>
  <c r="L372" i="72"/>
  <c r="M372" i="72"/>
  <c r="N372" i="72"/>
  <c r="O372" i="72"/>
  <c r="P372" i="72"/>
  <c r="Q372" i="72"/>
  <c r="R372" i="72"/>
  <c r="S372" i="72"/>
  <c r="T372" i="72"/>
  <c r="U372" i="72"/>
  <c r="V372" i="72"/>
  <c r="W372" i="72"/>
  <c r="X372" i="72"/>
  <c r="Y372" i="72"/>
  <c r="Z372" i="72"/>
  <c r="C373" i="72"/>
  <c r="D373" i="72"/>
  <c r="E373" i="72"/>
  <c r="F373" i="72"/>
  <c r="G373" i="72"/>
  <c r="H373" i="72"/>
  <c r="I373" i="72"/>
  <c r="J373" i="72"/>
  <c r="K373" i="72"/>
  <c r="L373" i="72"/>
  <c r="M373" i="72"/>
  <c r="N373" i="72"/>
  <c r="O373" i="72"/>
  <c r="P373" i="72"/>
  <c r="Q373" i="72"/>
  <c r="R373" i="72"/>
  <c r="S373" i="72"/>
  <c r="T373" i="72"/>
  <c r="U373" i="72"/>
  <c r="V373" i="72"/>
  <c r="W373" i="72"/>
  <c r="X373" i="72"/>
  <c r="Y373" i="72"/>
  <c r="Z373" i="72"/>
  <c r="C374" i="72"/>
  <c r="D374" i="72"/>
  <c r="E374" i="72"/>
  <c r="F374" i="72"/>
  <c r="G374" i="72"/>
  <c r="H374" i="72"/>
  <c r="I374" i="72"/>
  <c r="J374" i="72"/>
  <c r="K374" i="72"/>
  <c r="L374" i="72"/>
  <c r="M374" i="72"/>
  <c r="N374" i="72"/>
  <c r="O374" i="72"/>
  <c r="P374" i="72"/>
  <c r="Q374" i="72"/>
  <c r="R374" i="72"/>
  <c r="S374" i="72"/>
  <c r="T374" i="72"/>
  <c r="U374" i="72"/>
  <c r="V374" i="72"/>
  <c r="W374" i="72"/>
  <c r="X374" i="72"/>
  <c r="Y374" i="72"/>
  <c r="Z374" i="72"/>
  <c r="C375" i="72"/>
  <c r="D375" i="72"/>
  <c r="E375" i="72"/>
  <c r="F375" i="72"/>
  <c r="G375" i="72"/>
  <c r="H375" i="72"/>
  <c r="I375" i="72"/>
  <c r="J375" i="72"/>
  <c r="K375" i="72"/>
  <c r="L375" i="72"/>
  <c r="M375" i="72"/>
  <c r="N375" i="72"/>
  <c r="O375" i="72"/>
  <c r="P375" i="72"/>
  <c r="Q375" i="72"/>
  <c r="R375" i="72"/>
  <c r="S375" i="72"/>
  <c r="T375" i="72"/>
  <c r="U375" i="72"/>
  <c r="V375" i="72"/>
  <c r="W375" i="72"/>
  <c r="X375" i="72"/>
  <c r="Y375" i="72"/>
  <c r="Z375" i="72"/>
  <c r="C376" i="72"/>
  <c r="D376" i="72"/>
  <c r="E376" i="72"/>
  <c r="F376" i="72"/>
  <c r="G376" i="72"/>
  <c r="H376" i="72"/>
  <c r="I376" i="72"/>
  <c r="J376" i="72"/>
  <c r="K376" i="72"/>
  <c r="L376" i="72"/>
  <c r="M376" i="72"/>
  <c r="N376" i="72"/>
  <c r="O376" i="72"/>
  <c r="P376" i="72"/>
  <c r="Q376" i="72"/>
  <c r="R376" i="72"/>
  <c r="S376" i="72"/>
  <c r="T376" i="72"/>
  <c r="U376" i="72"/>
  <c r="V376" i="72"/>
  <c r="W376" i="72"/>
  <c r="X376" i="72"/>
  <c r="Y376" i="72"/>
  <c r="Z376" i="72"/>
  <c r="C377" i="72"/>
  <c r="D377" i="72"/>
  <c r="E377" i="72"/>
  <c r="F377" i="72"/>
  <c r="G377" i="72"/>
  <c r="H377" i="72"/>
  <c r="I377" i="72"/>
  <c r="J377" i="72"/>
  <c r="K377" i="72"/>
  <c r="L377" i="72"/>
  <c r="M377" i="72"/>
  <c r="N377" i="72"/>
  <c r="O377" i="72"/>
  <c r="P377" i="72"/>
  <c r="Q377" i="72"/>
  <c r="R377" i="72"/>
  <c r="S377" i="72"/>
  <c r="T377" i="72"/>
  <c r="U377" i="72"/>
  <c r="V377" i="72"/>
  <c r="W377" i="72"/>
  <c r="X377" i="72"/>
  <c r="Y377" i="72"/>
  <c r="Z377" i="72"/>
  <c r="C378" i="72"/>
  <c r="D378" i="72"/>
  <c r="E378" i="72"/>
  <c r="F378" i="72"/>
  <c r="G378" i="72"/>
  <c r="H378" i="72"/>
  <c r="I378" i="72"/>
  <c r="J378" i="72"/>
  <c r="K378" i="72"/>
  <c r="L378" i="72"/>
  <c r="M378" i="72"/>
  <c r="N378" i="72"/>
  <c r="O378" i="72"/>
  <c r="P378" i="72"/>
  <c r="Q378" i="72"/>
  <c r="R378" i="72"/>
  <c r="S378" i="72"/>
  <c r="T378" i="72"/>
  <c r="U378" i="72"/>
  <c r="V378" i="72"/>
  <c r="W378" i="72"/>
  <c r="X378" i="72"/>
  <c r="Y378" i="72"/>
  <c r="Z378" i="72"/>
  <c r="C379" i="72"/>
  <c r="D379" i="72"/>
  <c r="E379" i="72"/>
  <c r="F379" i="72"/>
  <c r="G379" i="72"/>
  <c r="H379" i="72"/>
  <c r="I379" i="72"/>
  <c r="J379" i="72"/>
  <c r="K379" i="72"/>
  <c r="L379" i="72"/>
  <c r="M379" i="72"/>
  <c r="N379" i="72"/>
  <c r="O379" i="72"/>
  <c r="P379" i="72"/>
  <c r="Q379" i="72"/>
  <c r="R379" i="72"/>
  <c r="S379" i="72"/>
  <c r="T379" i="72"/>
  <c r="U379" i="72"/>
  <c r="V379" i="72"/>
  <c r="W379" i="72"/>
  <c r="X379" i="72"/>
  <c r="Y379" i="72"/>
  <c r="Z379" i="72"/>
  <c r="C380" i="72"/>
  <c r="D380" i="72"/>
  <c r="E380" i="72"/>
  <c r="F380" i="72"/>
  <c r="G380" i="72"/>
  <c r="H380" i="72"/>
  <c r="I380" i="72"/>
  <c r="J380" i="72"/>
  <c r="K380" i="72"/>
  <c r="L380" i="72"/>
  <c r="M380" i="72"/>
  <c r="N380" i="72"/>
  <c r="O380" i="72"/>
  <c r="P380" i="72"/>
  <c r="Q380" i="72"/>
  <c r="R380" i="72"/>
  <c r="S380" i="72"/>
  <c r="T380" i="72"/>
  <c r="U380" i="72"/>
  <c r="V380" i="72"/>
  <c r="W380" i="72"/>
  <c r="X380" i="72"/>
  <c r="Y380" i="72"/>
  <c r="Z380" i="72"/>
  <c r="C381" i="72"/>
  <c r="D381" i="72"/>
  <c r="E381" i="72"/>
  <c r="F381" i="72"/>
  <c r="G381" i="72"/>
  <c r="H381" i="72"/>
  <c r="I381" i="72"/>
  <c r="J381" i="72"/>
  <c r="K381" i="72"/>
  <c r="L381" i="72"/>
  <c r="M381" i="72"/>
  <c r="N381" i="72"/>
  <c r="O381" i="72"/>
  <c r="P381" i="72"/>
  <c r="Q381" i="72"/>
  <c r="R381" i="72"/>
  <c r="S381" i="72"/>
  <c r="T381" i="72"/>
  <c r="U381" i="72"/>
  <c r="V381" i="72"/>
  <c r="W381" i="72"/>
  <c r="X381" i="72"/>
  <c r="Y381" i="72"/>
  <c r="Z381" i="72"/>
  <c r="C382" i="72"/>
  <c r="D382" i="72"/>
  <c r="E382" i="72"/>
  <c r="F382" i="72"/>
  <c r="G382" i="72"/>
  <c r="H382" i="72"/>
  <c r="I382" i="72"/>
  <c r="J382" i="72"/>
  <c r="K382" i="72"/>
  <c r="L382" i="72"/>
  <c r="M382" i="72"/>
  <c r="N382" i="72"/>
  <c r="O382" i="72"/>
  <c r="P382" i="72"/>
  <c r="Q382" i="72"/>
  <c r="R382" i="72"/>
  <c r="S382" i="72"/>
  <c r="T382" i="72"/>
  <c r="U382" i="72"/>
  <c r="V382" i="72"/>
  <c r="W382" i="72"/>
  <c r="X382" i="72"/>
  <c r="Y382" i="72"/>
  <c r="Z382" i="72"/>
  <c r="C383" i="72"/>
  <c r="D383" i="72"/>
  <c r="E383" i="72"/>
  <c r="F383" i="72"/>
  <c r="G383" i="72"/>
  <c r="H383" i="72"/>
  <c r="I383" i="72"/>
  <c r="J383" i="72"/>
  <c r="K383" i="72"/>
  <c r="L383" i="72"/>
  <c r="M383" i="72"/>
  <c r="N383" i="72"/>
  <c r="O383" i="72"/>
  <c r="P383" i="72"/>
  <c r="Q383" i="72"/>
  <c r="R383" i="72"/>
  <c r="S383" i="72"/>
  <c r="T383" i="72"/>
  <c r="U383" i="72"/>
  <c r="V383" i="72"/>
  <c r="W383" i="72"/>
  <c r="X383" i="72"/>
  <c r="Y383" i="72"/>
  <c r="Z383" i="72"/>
  <c r="C384" i="72"/>
  <c r="D384" i="72"/>
  <c r="E384" i="72"/>
  <c r="F384" i="72"/>
  <c r="G384" i="72"/>
  <c r="H384" i="72"/>
  <c r="I384" i="72"/>
  <c r="J384" i="72"/>
  <c r="K384" i="72"/>
  <c r="L384" i="72"/>
  <c r="M384" i="72"/>
  <c r="N384" i="72"/>
  <c r="O384" i="72"/>
  <c r="P384" i="72"/>
  <c r="Q384" i="72"/>
  <c r="R384" i="72"/>
  <c r="S384" i="72"/>
  <c r="T384" i="72"/>
  <c r="U384" i="72"/>
  <c r="V384" i="72"/>
  <c r="W384" i="72"/>
  <c r="X384" i="72"/>
  <c r="Y384" i="72"/>
  <c r="Z384" i="72"/>
  <c r="C385" i="72"/>
  <c r="D385" i="72"/>
  <c r="E385" i="72"/>
  <c r="F385" i="72"/>
  <c r="G385" i="72"/>
  <c r="H385" i="72"/>
  <c r="I385" i="72"/>
  <c r="J385" i="72"/>
  <c r="K385" i="72"/>
  <c r="L385" i="72"/>
  <c r="M385" i="72"/>
  <c r="N385" i="72"/>
  <c r="O385" i="72"/>
  <c r="P385" i="72"/>
  <c r="Q385" i="72"/>
  <c r="R385" i="72"/>
  <c r="S385" i="72"/>
  <c r="T385" i="72"/>
  <c r="U385" i="72"/>
  <c r="V385" i="72"/>
  <c r="W385" i="72"/>
  <c r="X385" i="72"/>
  <c r="Y385" i="72"/>
  <c r="Z385" i="72"/>
  <c r="C386" i="72"/>
  <c r="D386" i="72"/>
  <c r="E386" i="72"/>
  <c r="F386" i="72"/>
  <c r="G386" i="72"/>
  <c r="H386" i="72"/>
  <c r="I386" i="72"/>
  <c r="J386" i="72"/>
  <c r="K386" i="72"/>
  <c r="L386" i="72"/>
  <c r="M386" i="72"/>
  <c r="N386" i="72"/>
  <c r="O386" i="72"/>
  <c r="P386" i="72"/>
  <c r="Q386" i="72"/>
  <c r="R386" i="72"/>
  <c r="S386" i="72"/>
  <c r="T386" i="72"/>
  <c r="U386" i="72"/>
  <c r="V386" i="72"/>
  <c r="W386" i="72"/>
  <c r="X386" i="72"/>
  <c r="Y386" i="72"/>
  <c r="Z386" i="72"/>
  <c r="C387" i="72"/>
  <c r="D387" i="72"/>
  <c r="E387" i="72"/>
  <c r="F387" i="72"/>
  <c r="G387" i="72"/>
  <c r="H387" i="72"/>
  <c r="I387" i="72"/>
  <c r="J387" i="72"/>
  <c r="K387" i="72"/>
  <c r="L387" i="72"/>
  <c r="M387" i="72"/>
  <c r="N387" i="72"/>
  <c r="O387" i="72"/>
  <c r="P387" i="72"/>
  <c r="Q387" i="72"/>
  <c r="R387" i="72"/>
  <c r="S387" i="72"/>
  <c r="T387" i="72"/>
  <c r="U387" i="72"/>
  <c r="V387" i="72"/>
  <c r="W387" i="72"/>
  <c r="X387" i="72"/>
  <c r="Y387" i="72"/>
  <c r="Z387" i="72"/>
  <c r="C388" i="72"/>
  <c r="D388" i="72"/>
  <c r="E388" i="72"/>
  <c r="F388" i="72"/>
  <c r="G388" i="72"/>
  <c r="H388" i="72"/>
  <c r="I388" i="72"/>
  <c r="J388" i="72"/>
  <c r="K388" i="72"/>
  <c r="L388" i="72"/>
  <c r="M388" i="72"/>
  <c r="N388" i="72"/>
  <c r="O388" i="72"/>
  <c r="P388" i="72"/>
  <c r="Q388" i="72"/>
  <c r="R388" i="72"/>
  <c r="S388" i="72"/>
  <c r="T388" i="72"/>
  <c r="U388" i="72"/>
  <c r="V388" i="72"/>
  <c r="W388" i="72"/>
  <c r="X388" i="72"/>
  <c r="Y388" i="72"/>
  <c r="Z388" i="72"/>
  <c r="C389" i="72"/>
  <c r="D389" i="72"/>
  <c r="E389" i="72"/>
  <c r="F389" i="72"/>
  <c r="G389" i="72"/>
  <c r="H389" i="72"/>
  <c r="I389" i="72"/>
  <c r="J389" i="72"/>
  <c r="K389" i="72"/>
  <c r="L389" i="72"/>
  <c r="M389" i="72"/>
  <c r="N389" i="72"/>
  <c r="O389" i="72"/>
  <c r="P389" i="72"/>
  <c r="Q389" i="72"/>
  <c r="R389" i="72"/>
  <c r="S389" i="72"/>
  <c r="T389" i="72"/>
  <c r="U389" i="72"/>
  <c r="V389" i="72"/>
  <c r="W389" i="72"/>
  <c r="X389" i="72"/>
  <c r="Y389" i="72"/>
  <c r="Z389" i="72"/>
  <c r="C390" i="72"/>
  <c r="D390" i="72"/>
  <c r="E390" i="72"/>
  <c r="F390" i="72"/>
  <c r="G390" i="72"/>
  <c r="H390" i="72"/>
  <c r="I390" i="72"/>
  <c r="J390" i="72"/>
  <c r="K390" i="72"/>
  <c r="L390" i="72"/>
  <c r="M390" i="72"/>
  <c r="N390" i="72"/>
  <c r="O390" i="72"/>
  <c r="P390" i="72"/>
  <c r="Q390" i="72"/>
  <c r="R390" i="72"/>
  <c r="S390" i="72"/>
  <c r="T390" i="72"/>
  <c r="U390" i="72"/>
  <c r="V390" i="72"/>
  <c r="W390" i="72"/>
  <c r="X390" i="72"/>
  <c r="Y390" i="72"/>
  <c r="Z390" i="72"/>
  <c r="C391" i="72"/>
  <c r="D391" i="72"/>
  <c r="E391" i="72"/>
  <c r="F391" i="72"/>
  <c r="G391" i="72"/>
  <c r="H391" i="72"/>
  <c r="I391" i="72"/>
  <c r="J391" i="72"/>
  <c r="K391" i="72"/>
  <c r="L391" i="72"/>
  <c r="M391" i="72"/>
  <c r="N391" i="72"/>
  <c r="O391" i="72"/>
  <c r="P391" i="72"/>
  <c r="Q391" i="72"/>
  <c r="R391" i="72"/>
  <c r="S391" i="72"/>
  <c r="T391" i="72"/>
  <c r="U391" i="72"/>
  <c r="V391" i="72"/>
  <c r="W391" i="72"/>
  <c r="X391" i="72"/>
  <c r="Y391" i="72"/>
  <c r="Z391" i="72"/>
  <c r="C392" i="72"/>
  <c r="D392" i="72"/>
  <c r="E392" i="72"/>
  <c r="F392" i="72"/>
  <c r="G392" i="72"/>
  <c r="H392" i="72"/>
  <c r="I392" i="72"/>
  <c r="J392" i="72"/>
  <c r="K392" i="72"/>
  <c r="L392" i="72"/>
  <c r="M392" i="72"/>
  <c r="N392" i="72"/>
  <c r="O392" i="72"/>
  <c r="P392" i="72"/>
  <c r="Q392" i="72"/>
  <c r="R392" i="72"/>
  <c r="S392" i="72"/>
  <c r="T392" i="72"/>
  <c r="U392" i="72"/>
  <c r="V392" i="72"/>
  <c r="W392" i="72"/>
  <c r="X392" i="72"/>
  <c r="Y392" i="72"/>
  <c r="Z392" i="72"/>
  <c r="B307" i="72"/>
  <c r="B308" i="72"/>
  <c r="B309" i="72"/>
  <c r="B310" i="72"/>
  <c r="B311" i="72"/>
  <c r="B312" i="72"/>
  <c r="B313" i="72"/>
  <c r="B314" i="72"/>
  <c r="B315" i="72"/>
  <c r="B316" i="72"/>
  <c r="B317" i="72"/>
  <c r="B318" i="72"/>
  <c r="B319" i="72"/>
  <c r="B320" i="72"/>
  <c r="B321" i="72"/>
  <c r="B322" i="72"/>
  <c r="B323" i="72"/>
  <c r="B324" i="72"/>
  <c r="B325" i="72"/>
  <c r="B326" i="72"/>
  <c r="B327" i="72"/>
  <c r="B328" i="72"/>
  <c r="B329" i="72"/>
  <c r="B330" i="72"/>
  <c r="B331" i="72"/>
  <c r="B332" i="72"/>
  <c r="B333" i="72"/>
  <c r="B334" i="72"/>
  <c r="B335" i="72"/>
  <c r="B336" i="72"/>
  <c r="B337" i="72"/>
  <c r="B338" i="72"/>
  <c r="B339" i="72"/>
  <c r="B340" i="72"/>
  <c r="B341" i="72"/>
  <c r="B342" i="72"/>
  <c r="B343" i="72"/>
  <c r="B344" i="72"/>
  <c r="B345" i="72"/>
  <c r="B346" i="72"/>
  <c r="B347" i="72"/>
  <c r="B348" i="72"/>
  <c r="B349" i="72"/>
  <c r="B350" i="72"/>
  <c r="B351" i="72"/>
  <c r="B352" i="72"/>
  <c r="B353" i="72"/>
  <c r="B354" i="72"/>
  <c r="B355" i="72"/>
  <c r="B356" i="72"/>
  <c r="B357" i="72"/>
  <c r="B358" i="72"/>
  <c r="B359" i="72"/>
  <c r="B360" i="72"/>
  <c r="B361" i="72"/>
  <c r="B362" i="72"/>
  <c r="B363" i="72"/>
  <c r="B364" i="72"/>
  <c r="B365" i="72"/>
  <c r="B366" i="72"/>
  <c r="B367" i="72"/>
  <c r="B368" i="72"/>
  <c r="B369" i="72"/>
  <c r="B370" i="72"/>
  <c r="B371" i="72"/>
  <c r="B372" i="72"/>
  <c r="B373" i="72"/>
  <c r="B374" i="72"/>
  <c r="B375" i="72"/>
  <c r="B376" i="72"/>
  <c r="B377" i="72"/>
  <c r="B378" i="72"/>
  <c r="B379" i="72"/>
  <c r="B380" i="72"/>
  <c r="B381" i="72"/>
  <c r="B382" i="72"/>
  <c r="B383" i="72"/>
  <c r="B384" i="72"/>
  <c r="B385" i="72"/>
  <c r="B386" i="72"/>
  <c r="B387" i="72"/>
  <c r="B388" i="72"/>
  <c r="B389" i="72"/>
  <c r="B390" i="72"/>
  <c r="B391" i="72"/>
  <c r="B392" i="72"/>
  <c r="B306" i="72"/>
  <c r="J107" i="73" l="1"/>
  <c r="J102" i="73"/>
  <c r="J101" i="73"/>
  <c r="J100" i="73"/>
  <c r="J99" i="73"/>
  <c r="J98" i="73"/>
  <c r="J97" i="73"/>
  <c r="J96" i="73"/>
  <c r="J95" i="73"/>
  <c r="J94" i="73"/>
  <c r="J93" i="73"/>
  <c r="J92" i="73"/>
  <c r="J91" i="73"/>
  <c r="J90" i="73"/>
  <c r="J89" i="73"/>
  <c r="J88" i="73"/>
  <c r="J87" i="73"/>
  <c r="J86" i="73"/>
  <c r="J85" i="73"/>
  <c r="J84" i="73"/>
  <c r="J83" i="73"/>
  <c r="J82" i="73"/>
  <c r="J81" i="73"/>
  <c r="J80" i="73"/>
  <c r="J79" i="73"/>
  <c r="J78" i="73"/>
  <c r="J77" i="73"/>
  <c r="J76" i="73"/>
  <c r="J75" i="73"/>
  <c r="J74" i="73"/>
  <c r="J73" i="73"/>
  <c r="J72" i="73"/>
  <c r="J71" i="73"/>
  <c r="J70" i="73"/>
  <c r="J69" i="73"/>
  <c r="J68" i="73"/>
  <c r="J67" i="73"/>
  <c r="J66" i="73"/>
  <c r="J65" i="73"/>
  <c r="J64" i="73"/>
  <c r="J63" i="73"/>
  <c r="J62" i="73"/>
  <c r="J61" i="73"/>
  <c r="J60" i="73"/>
  <c r="J59" i="73"/>
  <c r="J58" i="73"/>
  <c r="J57" i="73"/>
  <c r="J56" i="73"/>
  <c r="J51" i="73"/>
  <c r="J50" i="73"/>
  <c r="J49" i="73"/>
  <c r="J48" i="73"/>
  <c r="J47" i="73"/>
  <c r="J46" i="73"/>
  <c r="J45" i="73"/>
  <c r="J44" i="73"/>
  <c r="J43" i="73"/>
  <c r="J42" i="73"/>
  <c r="J41" i="73"/>
  <c r="J40" i="73"/>
  <c r="J39" i="73"/>
  <c r="J38" i="73"/>
  <c r="J37" i="73"/>
  <c r="J36" i="73"/>
  <c r="J35" i="73"/>
  <c r="J34" i="73"/>
  <c r="J33" i="73"/>
  <c r="J32" i="73"/>
  <c r="J31" i="73"/>
  <c r="J30" i="73"/>
  <c r="J29" i="73"/>
  <c r="J28" i="73"/>
  <c r="J27" i="73"/>
  <c r="J26" i="73"/>
  <c r="J25" i="73"/>
  <c r="J24" i="73"/>
  <c r="J23" i="73"/>
  <c r="J22" i="73"/>
  <c r="J21" i="73"/>
  <c r="J20" i="73"/>
  <c r="J19" i="73"/>
  <c r="J18" i="73"/>
  <c r="J17" i="73"/>
  <c r="J16" i="73"/>
  <c r="J15" i="73"/>
  <c r="J14" i="73"/>
  <c r="J13" i="73"/>
  <c r="J12" i="73"/>
  <c r="J11" i="73"/>
  <c r="J10" i="73"/>
  <c r="J9" i="73"/>
  <c r="J8" i="73"/>
  <c r="J7" i="73"/>
  <c r="J6" i="73"/>
  <c r="J5" i="73"/>
  <c r="B153" i="73"/>
  <c r="B152" i="73"/>
  <c r="B151" i="73"/>
  <c r="B150" i="73"/>
  <c r="B149" i="73"/>
  <c r="B148" i="73"/>
  <c r="B147" i="73"/>
  <c r="B146" i="73"/>
  <c r="B145" i="73"/>
  <c r="B144" i="73"/>
  <c r="B143" i="73"/>
  <c r="B142" i="73"/>
  <c r="B141" i="73"/>
  <c r="B140" i="73"/>
  <c r="B139" i="73"/>
  <c r="B138" i="73"/>
  <c r="B137" i="73"/>
  <c r="B136" i="73"/>
  <c r="B135" i="73"/>
  <c r="B134" i="73"/>
  <c r="B133" i="73"/>
  <c r="B132" i="73"/>
  <c r="B131" i="73"/>
  <c r="B130" i="73"/>
  <c r="B129" i="73"/>
  <c r="B128" i="73"/>
  <c r="B127" i="73"/>
  <c r="B126" i="73"/>
  <c r="B125" i="73"/>
  <c r="B124" i="73"/>
  <c r="B123" i="73"/>
  <c r="B122" i="73"/>
  <c r="B121" i="73"/>
  <c r="B120" i="73"/>
  <c r="B119" i="73"/>
  <c r="B118" i="73"/>
  <c r="B117" i="73"/>
  <c r="B116" i="73"/>
  <c r="B115" i="73"/>
  <c r="B114" i="73"/>
  <c r="B113" i="73"/>
  <c r="B112" i="73"/>
  <c r="B111" i="73"/>
  <c r="B110" i="73"/>
  <c r="B109" i="73"/>
  <c r="B108" i="73"/>
  <c r="B107" i="73"/>
  <c r="B210" i="73"/>
  <c r="B102" i="73"/>
  <c r="B101" i="73"/>
  <c r="B100" i="73"/>
  <c r="B99" i="73"/>
  <c r="B98" i="73"/>
  <c r="B97" i="73"/>
  <c r="B96" i="73"/>
  <c r="B95" i="73"/>
  <c r="B94" i="73"/>
  <c r="B93" i="73"/>
  <c r="B92" i="73"/>
  <c r="B91" i="73"/>
  <c r="B90" i="73"/>
  <c r="B89" i="73"/>
  <c r="B88" i="73"/>
  <c r="B87" i="73"/>
  <c r="B86" i="73"/>
  <c r="B85" i="73"/>
  <c r="B84" i="73"/>
  <c r="B83" i="73"/>
  <c r="B82" i="73"/>
  <c r="B81" i="73"/>
  <c r="B80" i="73"/>
  <c r="B79" i="73"/>
  <c r="B78" i="73"/>
  <c r="B77" i="73"/>
  <c r="B76" i="73"/>
  <c r="B75" i="73"/>
  <c r="B74" i="73"/>
  <c r="B73" i="73"/>
  <c r="B72" i="73"/>
  <c r="B71" i="73"/>
  <c r="B70" i="73"/>
  <c r="B69" i="73"/>
  <c r="B68" i="73"/>
  <c r="B67" i="73"/>
  <c r="B66" i="73"/>
  <c r="B65" i="73"/>
  <c r="B64" i="73"/>
  <c r="B63" i="73"/>
  <c r="B62" i="73"/>
  <c r="B61" i="73"/>
  <c r="B60" i="73"/>
  <c r="B59" i="73"/>
  <c r="B58" i="73"/>
  <c r="B57" i="73"/>
  <c r="B56" i="73"/>
  <c r="B51" i="73"/>
  <c r="B50" i="73"/>
  <c r="B49" i="73"/>
  <c r="B48" i="73"/>
  <c r="B47" i="73"/>
  <c r="B46" i="73"/>
  <c r="B45" i="73"/>
  <c r="B44" i="73"/>
  <c r="B43" i="73"/>
  <c r="B42" i="73"/>
  <c r="B41" i="73"/>
  <c r="B40" i="73"/>
  <c r="B39" i="73"/>
  <c r="B38" i="73"/>
  <c r="B37" i="73"/>
  <c r="B36" i="73"/>
  <c r="B35" i="73"/>
  <c r="B34" i="73"/>
  <c r="B33" i="73"/>
  <c r="B32" i="73"/>
  <c r="B31" i="73"/>
  <c r="B30" i="73"/>
  <c r="B29" i="73"/>
  <c r="B28" i="73"/>
  <c r="B27" i="73"/>
  <c r="B26" i="73"/>
  <c r="B25" i="73"/>
  <c r="B24" i="73"/>
  <c r="B23" i="73"/>
  <c r="B22" i="73"/>
  <c r="B21" i="73"/>
  <c r="B20" i="73"/>
  <c r="B19" i="73"/>
  <c r="B18" i="73"/>
  <c r="B17" i="73"/>
  <c r="B16" i="73"/>
  <c r="B15" i="73"/>
  <c r="B14" i="73"/>
  <c r="B13" i="73"/>
  <c r="B12" i="73"/>
  <c r="B11" i="73"/>
  <c r="B10" i="73"/>
  <c r="B9" i="73"/>
  <c r="B8" i="73"/>
  <c r="B7" i="73"/>
  <c r="B6" i="73"/>
  <c r="B5" i="73"/>
  <c r="AT153" i="73"/>
  <c r="AT152" i="73"/>
  <c r="AT151" i="73"/>
  <c r="AT150" i="73"/>
  <c r="AT149" i="73"/>
  <c r="AT148" i="73"/>
  <c r="AT147" i="73"/>
  <c r="AT146" i="73"/>
  <c r="AT145" i="73"/>
  <c r="AT144" i="73"/>
  <c r="AT102" i="73"/>
  <c r="AT101" i="73"/>
  <c r="AT100" i="73"/>
  <c r="AT99" i="73"/>
  <c r="AT98" i="73"/>
  <c r="AT97" i="73"/>
  <c r="AT96" i="73"/>
  <c r="AT95" i="73"/>
  <c r="AT94" i="73"/>
  <c r="AT93" i="73"/>
  <c r="AT51" i="73"/>
  <c r="AT50" i="73"/>
  <c r="AT49" i="73"/>
  <c r="AT48" i="73"/>
  <c r="AT47" i="73"/>
  <c r="AT46" i="73"/>
  <c r="AT45" i="73"/>
  <c r="AT44" i="73"/>
  <c r="AT43" i="73"/>
  <c r="AT42" i="73"/>
  <c r="AP153" i="73"/>
  <c r="AP152" i="73"/>
  <c r="AP151" i="73"/>
  <c r="AP150" i="73"/>
  <c r="AP149" i="73"/>
  <c r="AP148" i="73"/>
  <c r="AP147" i="73"/>
  <c r="AP146" i="73"/>
  <c r="AP145" i="73"/>
  <c r="AP144" i="73"/>
  <c r="AP102" i="73"/>
  <c r="AP101" i="73"/>
  <c r="AP100" i="73"/>
  <c r="AP99" i="73"/>
  <c r="AP98" i="73"/>
  <c r="AP97" i="73"/>
  <c r="AP96" i="73"/>
  <c r="AP95" i="73"/>
  <c r="AP94" i="73"/>
  <c r="AP93" i="73"/>
  <c r="AP51" i="73"/>
  <c r="AP50" i="73"/>
  <c r="AP49" i="73"/>
  <c r="AP48" i="73"/>
  <c r="AP47" i="73"/>
  <c r="AP46" i="73"/>
  <c r="AP45" i="73"/>
  <c r="AP44" i="73"/>
  <c r="AP43" i="73"/>
  <c r="AP42" i="73"/>
  <c r="AM153" i="73"/>
  <c r="AM152" i="73"/>
  <c r="AM151" i="73"/>
  <c r="AM150" i="73"/>
  <c r="AM149" i="73"/>
  <c r="AM148" i="73"/>
  <c r="AM147" i="73"/>
  <c r="AM146" i="73"/>
  <c r="AM145" i="73"/>
  <c r="AM144" i="73"/>
  <c r="AM102" i="73"/>
  <c r="AM101" i="73"/>
  <c r="AM100" i="73"/>
  <c r="AM99" i="73"/>
  <c r="AM98" i="73"/>
  <c r="AM97" i="73"/>
  <c r="AM96" i="73"/>
  <c r="AM95" i="73"/>
  <c r="AM94" i="73"/>
  <c r="AM93" i="73"/>
  <c r="AM51" i="73"/>
  <c r="AM50" i="73"/>
  <c r="AM49" i="73"/>
  <c r="AM48" i="73"/>
  <c r="AM47" i="73"/>
  <c r="AM46" i="73"/>
  <c r="AM45" i="73"/>
  <c r="AM44" i="73"/>
  <c r="AM43" i="73"/>
  <c r="AM42" i="73"/>
  <c r="AJ153" i="73"/>
  <c r="AK153" i="73" s="1"/>
  <c r="AJ152" i="73"/>
  <c r="AK152" i="73" s="1"/>
  <c r="AJ151" i="73"/>
  <c r="AK151" i="73" s="1"/>
  <c r="AJ150" i="73"/>
  <c r="AK150" i="73" s="1"/>
  <c r="AJ149" i="73"/>
  <c r="AK149" i="73" s="1"/>
  <c r="AJ148" i="73"/>
  <c r="AK148" i="73" s="1"/>
  <c r="AJ147" i="73"/>
  <c r="AK147" i="73" s="1"/>
  <c r="AJ146" i="73"/>
  <c r="AK146" i="73" s="1"/>
  <c r="AJ145" i="73"/>
  <c r="AK145" i="73" s="1"/>
  <c r="AJ144" i="73"/>
  <c r="AK144" i="73" s="1"/>
  <c r="AJ102" i="73"/>
  <c r="AK102" i="73" s="1"/>
  <c r="AJ101" i="73"/>
  <c r="AK101" i="73" s="1"/>
  <c r="AJ100" i="73"/>
  <c r="AK100" i="73" s="1"/>
  <c r="AJ99" i="73"/>
  <c r="AK99" i="73" s="1"/>
  <c r="AJ98" i="73"/>
  <c r="AK98" i="73" s="1"/>
  <c r="AJ97" i="73"/>
  <c r="AK97" i="73" s="1"/>
  <c r="AJ96" i="73"/>
  <c r="AK96" i="73" s="1"/>
  <c r="AJ95" i="73"/>
  <c r="AK95" i="73" s="1"/>
  <c r="AJ94" i="73"/>
  <c r="AK94" i="73" s="1"/>
  <c r="AJ93" i="73"/>
  <c r="AK93" i="73" s="1"/>
  <c r="AJ51" i="73"/>
  <c r="AJ50" i="73"/>
  <c r="AJ49" i="73"/>
  <c r="AJ48" i="73"/>
  <c r="AJ47" i="73"/>
  <c r="AJ46" i="73"/>
  <c r="AJ45" i="73"/>
  <c r="AJ44" i="73"/>
  <c r="AJ43" i="73"/>
  <c r="AJ42" i="73"/>
  <c r="AF153" i="73"/>
  <c r="AF152" i="73"/>
  <c r="AF151" i="73"/>
  <c r="AF150" i="73"/>
  <c r="AF149" i="73"/>
  <c r="AF148" i="73"/>
  <c r="AF147" i="73"/>
  <c r="AF146" i="73"/>
  <c r="AF145" i="73"/>
  <c r="AF144" i="73"/>
  <c r="AF102" i="73"/>
  <c r="AF101" i="73"/>
  <c r="AF100" i="73"/>
  <c r="AF99" i="73"/>
  <c r="AF98" i="73"/>
  <c r="AF97" i="73"/>
  <c r="AF96" i="73"/>
  <c r="AF95" i="73"/>
  <c r="AF94" i="73"/>
  <c r="AF93" i="73"/>
  <c r="AF51" i="73"/>
  <c r="AF50" i="73"/>
  <c r="AF49" i="73"/>
  <c r="AF48" i="73"/>
  <c r="AF47" i="73"/>
  <c r="AF46" i="73"/>
  <c r="AF45" i="73"/>
  <c r="AF44" i="73"/>
  <c r="AF43" i="73"/>
  <c r="AF42" i="73"/>
  <c r="AB153" i="73"/>
  <c r="AB152" i="73"/>
  <c r="AB151" i="73"/>
  <c r="AB150" i="73"/>
  <c r="AB149" i="73"/>
  <c r="AB148" i="73"/>
  <c r="AB147" i="73"/>
  <c r="AB146" i="73"/>
  <c r="AB145" i="73"/>
  <c r="AB144" i="73"/>
  <c r="AB102" i="73"/>
  <c r="AB101" i="73"/>
  <c r="AB100" i="73"/>
  <c r="AB99" i="73"/>
  <c r="AB98" i="73"/>
  <c r="AB97" i="73"/>
  <c r="AB96" i="73"/>
  <c r="AB95" i="73"/>
  <c r="AB94" i="73"/>
  <c r="AB93" i="73"/>
  <c r="AB51" i="73"/>
  <c r="AB50" i="73"/>
  <c r="AB49" i="73"/>
  <c r="AB48" i="73"/>
  <c r="AB47" i="73"/>
  <c r="AB46" i="73"/>
  <c r="AB45" i="73"/>
  <c r="AB44" i="73"/>
  <c r="AB43" i="73"/>
  <c r="AB42" i="73"/>
  <c r="Y153" i="73"/>
  <c r="Y152" i="73"/>
  <c r="Y151" i="73"/>
  <c r="Y150" i="73"/>
  <c r="Y149" i="73"/>
  <c r="Y148" i="73"/>
  <c r="Y147" i="73"/>
  <c r="Y146" i="73"/>
  <c r="Y145" i="73"/>
  <c r="Y144" i="73"/>
  <c r="Y102" i="73"/>
  <c r="Z102" i="73" s="1"/>
  <c r="Y101" i="73"/>
  <c r="Z101" i="73" s="1"/>
  <c r="Y100" i="73"/>
  <c r="Z100" i="73" s="1"/>
  <c r="Y99" i="73"/>
  <c r="Z99" i="73" s="1"/>
  <c r="Y98" i="73"/>
  <c r="Z98" i="73" s="1"/>
  <c r="Y97" i="73"/>
  <c r="Z97" i="73" s="1"/>
  <c r="Y96" i="73"/>
  <c r="Z96" i="73" s="1"/>
  <c r="Y95" i="73"/>
  <c r="Z95" i="73" s="1"/>
  <c r="Y94" i="73"/>
  <c r="Z94" i="73" s="1"/>
  <c r="Y93" i="73"/>
  <c r="Z93" i="73" s="1"/>
  <c r="Y51" i="73"/>
  <c r="Y50" i="73"/>
  <c r="Y49" i="73"/>
  <c r="Y48" i="73"/>
  <c r="Y47" i="73"/>
  <c r="Y46" i="73"/>
  <c r="Y45" i="73"/>
  <c r="Y44" i="73"/>
  <c r="Y43" i="73"/>
  <c r="Y42" i="73"/>
  <c r="V153" i="73"/>
  <c r="V152" i="73"/>
  <c r="V151" i="73"/>
  <c r="W151" i="73" s="1"/>
  <c r="V150" i="73"/>
  <c r="V149" i="73"/>
  <c r="V148" i="73"/>
  <c r="V147" i="73"/>
  <c r="W147" i="73" s="1"/>
  <c r="V146" i="73"/>
  <c r="V145" i="73"/>
  <c r="V144" i="73"/>
  <c r="V102" i="73"/>
  <c r="V101" i="73"/>
  <c r="V100" i="73"/>
  <c r="V99" i="73"/>
  <c r="V98" i="73"/>
  <c r="V97" i="73"/>
  <c r="V96" i="73"/>
  <c r="V95" i="73"/>
  <c r="V94" i="73"/>
  <c r="V93" i="73"/>
  <c r="V51" i="73"/>
  <c r="W51" i="73" s="1"/>
  <c r="V50" i="73"/>
  <c r="V49" i="73"/>
  <c r="V48" i="73"/>
  <c r="V47" i="73"/>
  <c r="V46" i="73"/>
  <c r="V45" i="73"/>
  <c r="V44" i="73"/>
  <c r="V43" i="73"/>
  <c r="V42" i="73"/>
  <c r="R153" i="73"/>
  <c r="R152" i="73"/>
  <c r="R151" i="73"/>
  <c r="R150" i="73"/>
  <c r="R149" i="73"/>
  <c r="R148" i="73"/>
  <c r="R147" i="73"/>
  <c r="R146" i="73"/>
  <c r="R145" i="73"/>
  <c r="R144" i="73"/>
  <c r="R102" i="73"/>
  <c r="R101" i="73"/>
  <c r="R100" i="73"/>
  <c r="R99" i="73"/>
  <c r="R98" i="73"/>
  <c r="R97" i="73"/>
  <c r="R96" i="73"/>
  <c r="R95" i="73"/>
  <c r="R94" i="73"/>
  <c r="R93" i="73"/>
  <c r="R51" i="73"/>
  <c r="R50" i="73"/>
  <c r="R49" i="73"/>
  <c r="R48" i="73"/>
  <c r="R47" i="73"/>
  <c r="R46" i="73"/>
  <c r="R45" i="73"/>
  <c r="R44" i="73"/>
  <c r="R43" i="73"/>
  <c r="R42" i="73"/>
  <c r="N153" i="73"/>
  <c r="N152" i="73"/>
  <c r="N151" i="73"/>
  <c r="N150" i="73"/>
  <c r="N149" i="73"/>
  <c r="N148" i="73"/>
  <c r="N147" i="73"/>
  <c r="N146" i="73"/>
  <c r="N145" i="73"/>
  <c r="N144" i="73"/>
  <c r="N102" i="73"/>
  <c r="N101" i="73"/>
  <c r="N100" i="73"/>
  <c r="N99" i="73"/>
  <c r="N98" i="73"/>
  <c r="N97" i="73"/>
  <c r="N96" i="73"/>
  <c r="N95" i="73"/>
  <c r="N94" i="73"/>
  <c r="N93" i="73"/>
  <c r="N51" i="73"/>
  <c r="N50" i="73"/>
  <c r="N49" i="73"/>
  <c r="N48" i="73"/>
  <c r="N47" i="73"/>
  <c r="N46" i="73"/>
  <c r="N45" i="73"/>
  <c r="N44" i="73"/>
  <c r="N43" i="73"/>
  <c r="N42" i="73"/>
  <c r="J153" i="73"/>
  <c r="J152" i="73"/>
  <c r="J151" i="73"/>
  <c r="J150" i="73"/>
  <c r="J149" i="73"/>
  <c r="J148" i="73"/>
  <c r="J147" i="73"/>
  <c r="J146" i="73"/>
  <c r="J145" i="73"/>
  <c r="J144" i="73"/>
  <c r="D255" i="74"/>
  <c r="D254" i="74"/>
  <c r="D253" i="74"/>
  <c r="D252" i="74"/>
  <c r="D251" i="74"/>
  <c r="D250" i="74"/>
  <c r="D249" i="74"/>
  <c r="D248" i="74"/>
  <c r="D247" i="74"/>
  <c r="D246" i="74"/>
  <c r="BQ204" i="48"/>
  <c r="BQ203" i="48"/>
  <c r="BQ202" i="48"/>
  <c r="BQ201" i="48"/>
  <c r="BQ200" i="48"/>
  <c r="BQ199" i="48"/>
  <c r="BQ198" i="48"/>
  <c r="BQ197" i="48"/>
  <c r="BQ196" i="48"/>
  <c r="BQ195" i="48"/>
  <c r="BQ153" i="48"/>
  <c r="BQ152" i="48"/>
  <c r="BQ151" i="48"/>
  <c r="BQ150" i="48"/>
  <c r="BQ149" i="48"/>
  <c r="BQ148" i="48"/>
  <c r="BQ147" i="48"/>
  <c r="BQ146" i="48"/>
  <c r="BQ145" i="48"/>
  <c r="BQ144" i="48"/>
  <c r="BQ102" i="48"/>
  <c r="BQ101" i="48"/>
  <c r="BQ100" i="48"/>
  <c r="BQ99" i="48"/>
  <c r="BQ98" i="48"/>
  <c r="BQ97" i="48"/>
  <c r="BQ96" i="48"/>
  <c r="BQ95" i="48"/>
  <c r="BQ94" i="48"/>
  <c r="BQ93" i="48"/>
  <c r="AY5" i="51"/>
  <c r="F5" i="51" s="1"/>
  <c r="AX194" i="51"/>
  <c r="AY194" i="51" s="1"/>
  <c r="AX193" i="51"/>
  <c r="AY193" i="51" s="1"/>
  <c r="AX192" i="51"/>
  <c r="AY192" i="51" s="1"/>
  <c r="AX191" i="51"/>
  <c r="AY191" i="51" s="1"/>
  <c r="AX190" i="51"/>
  <c r="AY190" i="51" s="1"/>
  <c r="AX189" i="51"/>
  <c r="AY189" i="51" s="1"/>
  <c r="AX188" i="51"/>
  <c r="AY188" i="51" s="1"/>
  <c r="AX187" i="51"/>
  <c r="AY187" i="51" s="1"/>
  <c r="AX186" i="51"/>
  <c r="AY186" i="51" s="1"/>
  <c r="AX185" i="51"/>
  <c r="AY185" i="51" s="1"/>
  <c r="AX184" i="51"/>
  <c r="AY184" i="51" s="1"/>
  <c r="AX183" i="51"/>
  <c r="AY183" i="51" s="1"/>
  <c r="AX182" i="51"/>
  <c r="AY182" i="51" s="1"/>
  <c r="AX181" i="51"/>
  <c r="AY181" i="51" s="1"/>
  <c r="AX180" i="51"/>
  <c r="AY180" i="51" s="1"/>
  <c r="AX179" i="51"/>
  <c r="AY179" i="51" s="1"/>
  <c r="AX178" i="51"/>
  <c r="AY178" i="51" s="1"/>
  <c r="AX177" i="51"/>
  <c r="AY177" i="51" s="1"/>
  <c r="AX176" i="51"/>
  <c r="AY176" i="51" s="1"/>
  <c r="AX175" i="51"/>
  <c r="AY175" i="51" s="1"/>
  <c r="AX174" i="51"/>
  <c r="AY174" i="51" s="1"/>
  <c r="AX173" i="51"/>
  <c r="AY173" i="51" s="1"/>
  <c r="AX172" i="51"/>
  <c r="AY172" i="51" s="1"/>
  <c r="AX171" i="51"/>
  <c r="AY171" i="51" s="1"/>
  <c r="AX170" i="51"/>
  <c r="AY170" i="51" s="1"/>
  <c r="AX169" i="51"/>
  <c r="AY169" i="51" s="1"/>
  <c r="AX168" i="51"/>
  <c r="AY168" i="51" s="1"/>
  <c r="AX167" i="51"/>
  <c r="AY167" i="51" s="1"/>
  <c r="AX166" i="51"/>
  <c r="AY166" i="51" s="1"/>
  <c r="AX165" i="51"/>
  <c r="AY165" i="51" s="1"/>
  <c r="AX164" i="51"/>
  <c r="AY164" i="51" s="1"/>
  <c r="AX163" i="51"/>
  <c r="AY163" i="51" s="1"/>
  <c r="AX162" i="51"/>
  <c r="AY162" i="51" s="1"/>
  <c r="AX161" i="51"/>
  <c r="AY161" i="51" s="1"/>
  <c r="AX160" i="51"/>
  <c r="AY160" i="51" s="1"/>
  <c r="AX159" i="51"/>
  <c r="AY159" i="51" s="1"/>
  <c r="AX158" i="51"/>
  <c r="AY158" i="51" s="1"/>
  <c r="AX143" i="51"/>
  <c r="AY143" i="51" s="1"/>
  <c r="AX142" i="51"/>
  <c r="AY142" i="51" s="1"/>
  <c r="AX141" i="51"/>
  <c r="AY141" i="51" s="1"/>
  <c r="AX140" i="51"/>
  <c r="AY140" i="51" s="1"/>
  <c r="AX139" i="51"/>
  <c r="AY139" i="51" s="1"/>
  <c r="AX138" i="51"/>
  <c r="AY138" i="51" s="1"/>
  <c r="AX137" i="51"/>
  <c r="AY137" i="51" s="1"/>
  <c r="AX136" i="51"/>
  <c r="AY136" i="51" s="1"/>
  <c r="AX135" i="51"/>
  <c r="AY135" i="51" s="1"/>
  <c r="AX134" i="51"/>
  <c r="AY134" i="51" s="1"/>
  <c r="AX133" i="51"/>
  <c r="AY133" i="51" s="1"/>
  <c r="AX132" i="51"/>
  <c r="AY132" i="51" s="1"/>
  <c r="AX131" i="51"/>
  <c r="AY131" i="51" s="1"/>
  <c r="AX130" i="51"/>
  <c r="AY130" i="51" s="1"/>
  <c r="AX129" i="51"/>
  <c r="AY129" i="51" s="1"/>
  <c r="AX128" i="51"/>
  <c r="AY128" i="51" s="1"/>
  <c r="AX127" i="51"/>
  <c r="AY127" i="51" s="1"/>
  <c r="AX126" i="51"/>
  <c r="AY126" i="51" s="1"/>
  <c r="AX125" i="51"/>
  <c r="AY125" i="51" s="1"/>
  <c r="AX124" i="51"/>
  <c r="AY124" i="51" s="1"/>
  <c r="AX123" i="51"/>
  <c r="AY123" i="51" s="1"/>
  <c r="AX122" i="51"/>
  <c r="AY122" i="51" s="1"/>
  <c r="AX121" i="51"/>
  <c r="AY121" i="51" s="1"/>
  <c r="AX120" i="51"/>
  <c r="AY120" i="51" s="1"/>
  <c r="AX119" i="51"/>
  <c r="AY119" i="51" s="1"/>
  <c r="AX118" i="51"/>
  <c r="AY118" i="51" s="1"/>
  <c r="AX117" i="51"/>
  <c r="AY117" i="51" s="1"/>
  <c r="AX116" i="51"/>
  <c r="AY116" i="51" s="1"/>
  <c r="AX115" i="51"/>
  <c r="AY115" i="51" s="1"/>
  <c r="AX114" i="51"/>
  <c r="AY114" i="51" s="1"/>
  <c r="AX113" i="51"/>
  <c r="AY113" i="51" s="1"/>
  <c r="AX112" i="51"/>
  <c r="AY112" i="51" s="1"/>
  <c r="AX111" i="51"/>
  <c r="AY111" i="51" s="1"/>
  <c r="AX110" i="51"/>
  <c r="AY110" i="51" s="1"/>
  <c r="AX109" i="51"/>
  <c r="AY109" i="51" s="1"/>
  <c r="AX108" i="51"/>
  <c r="AY108" i="51" s="1"/>
  <c r="AX107" i="51"/>
  <c r="AY107" i="51" s="1"/>
  <c r="AX92" i="51"/>
  <c r="AY92" i="51" s="1"/>
  <c r="AX91" i="51"/>
  <c r="AY91" i="51" s="1"/>
  <c r="AX90" i="51"/>
  <c r="AY90" i="51" s="1"/>
  <c r="AX89" i="51"/>
  <c r="AY89" i="51" s="1"/>
  <c r="AX88" i="51"/>
  <c r="AY88" i="51" s="1"/>
  <c r="AX87" i="51"/>
  <c r="AY87" i="51" s="1"/>
  <c r="AX86" i="51"/>
  <c r="AY86" i="51" s="1"/>
  <c r="AX85" i="51"/>
  <c r="AY85" i="51" s="1"/>
  <c r="AX84" i="51"/>
  <c r="AY84" i="51" s="1"/>
  <c r="AX83" i="51"/>
  <c r="AY83" i="51" s="1"/>
  <c r="AX82" i="51"/>
  <c r="AY82" i="51" s="1"/>
  <c r="AX81" i="51"/>
  <c r="AY81" i="51" s="1"/>
  <c r="AX80" i="51"/>
  <c r="AY80" i="51" s="1"/>
  <c r="AX79" i="51"/>
  <c r="AY79" i="51" s="1"/>
  <c r="AX78" i="51"/>
  <c r="AY78" i="51" s="1"/>
  <c r="AX77" i="51"/>
  <c r="AY77" i="51" s="1"/>
  <c r="AX76" i="51"/>
  <c r="AY76" i="51" s="1"/>
  <c r="AX75" i="51"/>
  <c r="AY75" i="51" s="1"/>
  <c r="AX74" i="51"/>
  <c r="AY74" i="51" s="1"/>
  <c r="AX73" i="51"/>
  <c r="AY73" i="51" s="1"/>
  <c r="AX72" i="51"/>
  <c r="AY72" i="51" s="1"/>
  <c r="AX71" i="51"/>
  <c r="AY71" i="51" s="1"/>
  <c r="AX70" i="51"/>
  <c r="AY70" i="51" s="1"/>
  <c r="AX69" i="51"/>
  <c r="AY69" i="51" s="1"/>
  <c r="AX68" i="51"/>
  <c r="AY68" i="51" s="1"/>
  <c r="AX67" i="51"/>
  <c r="AY67" i="51" s="1"/>
  <c r="AX66" i="51"/>
  <c r="AY66" i="51" s="1"/>
  <c r="AX65" i="51"/>
  <c r="AY65" i="51" s="1"/>
  <c r="AX64" i="51"/>
  <c r="AY64" i="51" s="1"/>
  <c r="AX63" i="51"/>
  <c r="AY63" i="51" s="1"/>
  <c r="AX62" i="51"/>
  <c r="AY62" i="51" s="1"/>
  <c r="AX61" i="51"/>
  <c r="AY61" i="51" s="1"/>
  <c r="AX60" i="51"/>
  <c r="AY60" i="51" s="1"/>
  <c r="AX59" i="51"/>
  <c r="AY59" i="51" s="1"/>
  <c r="AX58" i="51"/>
  <c r="AY58" i="51" s="1"/>
  <c r="AX57" i="51"/>
  <c r="AY57" i="51" s="1"/>
  <c r="AX56" i="51"/>
  <c r="AY56" i="51" s="1"/>
  <c r="BM195" i="51"/>
  <c r="BM196" i="51" s="1"/>
  <c r="BM197" i="51" s="1"/>
  <c r="BM198" i="51" s="1"/>
  <c r="BM199" i="51" s="1"/>
  <c r="BM200" i="51" s="1"/>
  <c r="BM201" i="51" s="1"/>
  <c r="BM202" i="51" s="1"/>
  <c r="BM203" i="51" s="1"/>
  <c r="BM204" i="51" s="1"/>
  <c r="BM144" i="51"/>
  <c r="BM145" i="51" s="1"/>
  <c r="BM146" i="51" s="1"/>
  <c r="BM147" i="51" s="1"/>
  <c r="BM148" i="51" s="1"/>
  <c r="BM149" i="51" s="1"/>
  <c r="BM150" i="51" s="1"/>
  <c r="BM151" i="51" s="1"/>
  <c r="BM152" i="51" s="1"/>
  <c r="BM153" i="51" s="1"/>
  <c r="BM93" i="51"/>
  <c r="BM94" i="51" s="1"/>
  <c r="BM95" i="51" s="1"/>
  <c r="BM96" i="51" s="1"/>
  <c r="BM97" i="51" s="1"/>
  <c r="BM98" i="51" s="1"/>
  <c r="BM99" i="51" s="1"/>
  <c r="BM100" i="51" s="1"/>
  <c r="BM101" i="51" s="1"/>
  <c r="BM102" i="51" s="1"/>
  <c r="AW195" i="51"/>
  <c r="AW196" i="51" s="1"/>
  <c r="AW197" i="51" s="1"/>
  <c r="AW198" i="51" s="1"/>
  <c r="AW199" i="51" s="1"/>
  <c r="AW200" i="51" s="1"/>
  <c r="AW201" i="51" s="1"/>
  <c r="AW202" i="51" s="1"/>
  <c r="AW203" i="51" s="1"/>
  <c r="AW204" i="51" s="1"/>
  <c r="AX204" i="51" s="1"/>
  <c r="AY204" i="51" s="1"/>
  <c r="AW144" i="51"/>
  <c r="AW145" i="51" s="1"/>
  <c r="AW146" i="51" s="1"/>
  <c r="AW147" i="51" s="1"/>
  <c r="AW148" i="51" s="1"/>
  <c r="AW149" i="51" s="1"/>
  <c r="AW150" i="51" s="1"/>
  <c r="AW151" i="51" s="1"/>
  <c r="AW152" i="51" s="1"/>
  <c r="AW153" i="51" s="1"/>
  <c r="AX153" i="51" s="1"/>
  <c r="AY153" i="51" s="1"/>
  <c r="AW93" i="51"/>
  <c r="AW94" i="51" s="1"/>
  <c r="AW95" i="51" s="1"/>
  <c r="AW96" i="51" s="1"/>
  <c r="AW97" i="51" s="1"/>
  <c r="AW98" i="51" s="1"/>
  <c r="AW99" i="51" s="1"/>
  <c r="AW100" i="51" s="1"/>
  <c r="AW101" i="51" s="1"/>
  <c r="AW102" i="51" s="1"/>
  <c r="AX102" i="51" s="1"/>
  <c r="AY102" i="51" s="1"/>
  <c r="AM96" i="74" l="1"/>
  <c r="W96" i="73"/>
  <c r="AM97" i="74"/>
  <c r="W97" i="73"/>
  <c r="AM98" i="74"/>
  <c r="W98" i="73"/>
  <c r="AM99" i="74"/>
  <c r="W99" i="73"/>
  <c r="AM100" i="74"/>
  <c r="W100" i="73"/>
  <c r="AM101" i="74"/>
  <c r="W101" i="73"/>
  <c r="AM102" i="74"/>
  <c r="W102" i="73"/>
  <c r="AM93" i="74"/>
  <c r="W93" i="73"/>
  <c r="AM94" i="74"/>
  <c r="W94" i="73"/>
  <c r="AM95" i="74"/>
  <c r="W95" i="73"/>
  <c r="BN5" i="51"/>
  <c r="I5" i="51"/>
  <c r="AX94" i="51"/>
  <c r="AY94" i="51" s="1"/>
  <c r="AX99" i="51"/>
  <c r="AY99" i="51" s="1"/>
  <c r="AX199" i="51"/>
  <c r="AY199" i="51" s="1"/>
  <c r="AX95" i="51"/>
  <c r="AY95" i="51" s="1"/>
  <c r="AX100" i="51"/>
  <c r="AY100" i="51" s="1"/>
  <c r="AX195" i="51"/>
  <c r="AY195" i="51" s="1"/>
  <c r="AX200" i="51"/>
  <c r="AY200" i="51" s="1"/>
  <c r="AX96" i="51"/>
  <c r="AY96" i="51" s="1"/>
  <c r="AX196" i="51"/>
  <c r="AY196" i="51" s="1"/>
  <c r="AX202" i="51"/>
  <c r="AY202" i="51" s="1"/>
  <c r="AX98" i="51"/>
  <c r="AY98" i="51" s="1"/>
  <c r="AX198" i="51"/>
  <c r="AY198" i="51" s="1"/>
  <c r="AX203" i="51"/>
  <c r="AY203" i="51" s="1"/>
  <c r="AN45" i="73"/>
  <c r="AQ45" i="74" s="1"/>
  <c r="AN49" i="73"/>
  <c r="AQ49" i="74" s="1"/>
  <c r="AQ94" i="74"/>
  <c r="AN94" i="73"/>
  <c r="AQ98" i="74"/>
  <c r="AN98" i="73"/>
  <c r="AQ102" i="74"/>
  <c r="AN102" i="73"/>
  <c r="AQ147" i="74"/>
  <c r="AN147" i="73"/>
  <c r="AQ151" i="74"/>
  <c r="AN151" i="73"/>
  <c r="AN42" i="73"/>
  <c r="AQ42" i="74" s="1"/>
  <c r="AN46" i="73"/>
  <c r="AQ46" i="74" s="1"/>
  <c r="AN50" i="73"/>
  <c r="AQ50" i="74" s="1"/>
  <c r="AQ95" i="74"/>
  <c r="AN95" i="73"/>
  <c r="AQ99" i="74"/>
  <c r="AN99" i="73"/>
  <c r="AQ144" i="74"/>
  <c r="AN144" i="73"/>
  <c r="AQ148" i="74"/>
  <c r="AN148" i="73"/>
  <c r="AQ152" i="74"/>
  <c r="AN152" i="73"/>
  <c r="AN43" i="73"/>
  <c r="AQ43" i="74" s="1"/>
  <c r="AN47" i="73"/>
  <c r="AQ47" i="74" s="1"/>
  <c r="AN51" i="73"/>
  <c r="AQ51" i="74" s="1"/>
  <c r="AQ96" i="74"/>
  <c r="AN96" i="73"/>
  <c r="AQ100" i="74"/>
  <c r="AN100" i="73"/>
  <c r="AQ145" i="74"/>
  <c r="AN145" i="73"/>
  <c r="AQ149" i="74"/>
  <c r="AN149" i="73"/>
  <c r="AQ153" i="74"/>
  <c r="AN153" i="73"/>
  <c r="AN44" i="73"/>
  <c r="AQ44" i="74" s="1"/>
  <c r="AN48" i="73"/>
  <c r="AQ48" i="74" s="1"/>
  <c r="AQ93" i="74"/>
  <c r="AN93" i="73"/>
  <c r="AQ97" i="74"/>
  <c r="AN97" i="73"/>
  <c r="AQ101" i="74"/>
  <c r="AN101" i="73"/>
  <c r="AQ146" i="74"/>
  <c r="AN146" i="73"/>
  <c r="AQ150" i="74"/>
  <c r="AN150" i="73"/>
  <c r="AK43" i="73"/>
  <c r="AE43" i="74" s="1"/>
  <c r="AK47" i="73"/>
  <c r="AE47" i="74" s="1"/>
  <c r="AK51" i="73"/>
  <c r="AE51" i="74" s="1"/>
  <c r="AK44" i="73"/>
  <c r="AE44" i="74" s="1"/>
  <c r="AK48" i="73"/>
  <c r="AE48" i="74" s="1"/>
  <c r="AK45" i="73"/>
  <c r="AE45" i="74" s="1"/>
  <c r="AK49" i="73"/>
  <c r="AE49" i="74" s="1"/>
  <c r="AK42" i="73"/>
  <c r="AE42" i="74" s="1"/>
  <c r="AK46" i="73"/>
  <c r="AE46" i="74" s="1"/>
  <c r="AK50" i="73"/>
  <c r="AE50" i="74" s="1"/>
  <c r="Z45" i="73"/>
  <c r="AI45" i="74" s="1"/>
  <c r="Z49" i="73"/>
  <c r="AI49" i="74" s="1"/>
  <c r="AI147" i="74"/>
  <c r="Z147" i="73"/>
  <c r="AI151" i="74"/>
  <c r="Z151" i="73"/>
  <c r="Z42" i="73"/>
  <c r="AI42" i="74" s="1"/>
  <c r="Z46" i="73"/>
  <c r="AI46" i="74" s="1"/>
  <c r="Z50" i="73"/>
  <c r="AI50" i="74" s="1"/>
  <c r="AI144" i="74"/>
  <c r="Z144" i="73"/>
  <c r="AI148" i="74"/>
  <c r="Z148" i="73"/>
  <c r="AI152" i="74"/>
  <c r="Z152" i="73"/>
  <c r="Z43" i="73"/>
  <c r="AI43" i="74" s="1"/>
  <c r="Z47" i="73"/>
  <c r="AI47" i="74" s="1"/>
  <c r="Z51" i="73"/>
  <c r="AI51" i="74" s="1"/>
  <c r="AI145" i="74"/>
  <c r="Z145" i="73"/>
  <c r="AI149" i="74"/>
  <c r="Z149" i="73"/>
  <c r="AI153" i="74"/>
  <c r="Z153" i="73"/>
  <c r="Z44" i="73"/>
  <c r="AI44" i="74" s="1"/>
  <c r="Z48" i="73"/>
  <c r="AI48" i="74" s="1"/>
  <c r="AI146" i="74"/>
  <c r="Z146" i="73"/>
  <c r="AI150" i="74"/>
  <c r="Z150" i="73"/>
  <c r="W43" i="73"/>
  <c r="AM43" i="74" s="1"/>
  <c r="W47" i="73"/>
  <c r="AM47" i="74" s="1"/>
  <c r="AM51" i="74"/>
  <c r="AM145" i="74"/>
  <c r="W145" i="73"/>
  <c r="AM149" i="74"/>
  <c r="W149" i="73"/>
  <c r="AM153" i="74"/>
  <c r="W153" i="73"/>
  <c r="W44" i="73"/>
  <c r="AM44" i="74" s="1"/>
  <c r="W48" i="73"/>
  <c r="AM48" i="74" s="1"/>
  <c r="AM146" i="74"/>
  <c r="W146" i="73"/>
  <c r="AM150" i="74"/>
  <c r="W150" i="73"/>
  <c r="W45" i="73"/>
  <c r="AM45" i="74" s="1"/>
  <c r="W49" i="73"/>
  <c r="AM49" i="74" s="1"/>
  <c r="W42" i="73"/>
  <c r="AM42" i="74" s="1"/>
  <c r="W46" i="73"/>
  <c r="AM46" i="74" s="1"/>
  <c r="W50" i="73"/>
  <c r="AM50" i="74" s="1"/>
  <c r="AM144" i="74"/>
  <c r="W144" i="73"/>
  <c r="AM148" i="74"/>
  <c r="W148" i="73"/>
  <c r="AM152" i="74"/>
  <c r="W152" i="73"/>
  <c r="AX147" i="51"/>
  <c r="AY147" i="51" s="1"/>
  <c r="AX151" i="51"/>
  <c r="AY151" i="51" s="1"/>
  <c r="AX150" i="51"/>
  <c r="AY150" i="51" s="1"/>
  <c r="AX144" i="51"/>
  <c r="AY144" i="51" s="1"/>
  <c r="AX148" i="51"/>
  <c r="AY148" i="51" s="1"/>
  <c r="AX152" i="51"/>
  <c r="AY152" i="51" s="1"/>
  <c r="AX146" i="51"/>
  <c r="AY146" i="51" s="1"/>
  <c r="AX93" i="51"/>
  <c r="AY93" i="51" s="1"/>
  <c r="AX97" i="51"/>
  <c r="AY97" i="51" s="1"/>
  <c r="AX101" i="51"/>
  <c r="AY101" i="51" s="1"/>
  <c r="AX145" i="51"/>
  <c r="AY145" i="51" s="1"/>
  <c r="AX149" i="51"/>
  <c r="AY149" i="51" s="1"/>
  <c r="AX197" i="51"/>
  <c r="AY197" i="51" s="1"/>
  <c r="AX201" i="51"/>
  <c r="AY201" i="51" s="1"/>
  <c r="AI96" i="74"/>
  <c r="AI100" i="74"/>
  <c r="AM147" i="74"/>
  <c r="AM151" i="74"/>
  <c r="AI95" i="74"/>
  <c r="AI99" i="74"/>
  <c r="AE96" i="74"/>
  <c r="AE100" i="74"/>
  <c r="AE145" i="74"/>
  <c r="AE149" i="74"/>
  <c r="AE153" i="74"/>
  <c r="AI94" i="74"/>
  <c r="AI98" i="74"/>
  <c r="AI102" i="74"/>
  <c r="AE147" i="74"/>
  <c r="BB147" i="74"/>
  <c r="BB151" i="74"/>
  <c r="AE97" i="74"/>
  <c r="AE102" i="74"/>
  <c r="AE148" i="74"/>
  <c r="AE152" i="74"/>
  <c r="AE95" i="74"/>
  <c r="AE99" i="74"/>
  <c r="AE144" i="74"/>
  <c r="BB144" i="74"/>
  <c r="BB148" i="74"/>
  <c r="BB152" i="74"/>
  <c r="AE93" i="74"/>
  <c r="AE98" i="74"/>
  <c r="AI97" i="74"/>
  <c r="BB145" i="74"/>
  <c r="BB149" i="74"/>
  <c r="BB153" i="74"/>
  <c r="AE94" i="74"/>
  <c r="AI101" i="74"/>
  <c r="AE150" i="74"/>
  <c r="BB146" i="74"/>
  <c r="BB150" i="74"/>
  <c r="AE101" i="74"/>
  <c r="AE146" i="74"/>
  <c r="AE151" i="74"/>
  <c r="AI93" i="74"/>
  <c r="F204" i="51" l="1"/>
  <c r="BK204" i="51" s="1"/>
  <c r="F203" i="51"/>
  <c r="BK203" i="51" s="1"/>
  <c r="F202" i="51"/>
  <c r="BK202" i="51" s="1"/>
  <c r="F201" i="51"/>
  <c r="BK201" i="51" s="1"/>
  <c r="F200" i="51"/>
  <c r="BK200" i="51" s="1"/>
  <c r="F199" i="51"/>
  <c r="BK199" i="51" s="1"/>
  <c r="F198" i="51"/>
  <c r="BK198" i="51" s="1"/>
  <c r="F197" i="51"/>
  <c r="BK197" i="51" s="1"/>
  <c r="F196" i="51"/>
  <c r="BK196" i="51" s="1"/>
  <c r="F195" i="51"/>
  <c r="BK195" i="51" s="1"/>
  <c r="F153" i="51"/>
  <c r="BK153" i="51" s="1"/>
  <c r="F152" i="51"/>
  <c r="BK152" i="51" s="1"/>
  <c r="F151" i="51"/>
  <c r="BK151" i="51" s="1"/>
  <c r="F150" i="51"/>
  <c r="BK150" i="51" s="1"/>
  <c r="F149" i="51"/>
  <c r="BK149" i="51" s="1"/>
  <c r="F148" i="51"/>
  <c r="BK148" i="51" s="1"/>
  <c r="F147" i="51"/>
  <c r="BK147" i="51" s="1"/>
  <c r="F146" i="51"/>
  <c r="BK146" i="51" s="1"/>
  <c r="F145" i="51"/>
  <c r="BK145" i="51" s="1"/>
  <c r="F144" i="51"/>
  <c r="BK144" i="51" s="1"/>
  <c r="F102" i="51"/>
  <c r="BK102" i="51" s="1"/>
  <c r="F101" i="51"/>
  <c r="BK101" i="51" s="1"/>
  <c r="F100" i="51"/>
  <c r="BK100" i="51" s="1"/>
  <c r="F99" i="51"/>
  <c r="BK99" i="51" s="1"/>
  <c r="F98" i="51"/>
  <c r="BK98" i="51" s="1"/>
  <c r="F97" i="51"/>
  <c r="BK97" i="51" s="1"/>
  <c r="F96" i="51"/>
  <c r="BK96" i="51" s="1"/>
  <c r="F95" i="51"/>
  <c r="BK95" i="51" s="1"/>
  <c r="F94" i="51"/>
  <c r="BK94" i="51" s="1"/>
  <c r="F93" i="51"/>
  <c r="BK93" i="51" s="1"/>
  <c r="BQ51" i="48" l="1"/>
  <c r="BQ50" i="48"/>
  <c r="BQ49" i="48"/>
  <c r="BQ48" i="48"/>
  <c r="BQ47" i="48"/>
  <c r="BQ46" i="48"/>
  <c r="BQ45" i="48"/>
  <c r="BQ44" i="48"/>
  <c r="BQ43" i="48"/>
  <c r="BQ42" i="48"/>
  <c r="AY51" i="51"/>
  <c r="AY48" i="51"/>
  <c r="AY47" i="51"/>
  <c r="AY45" i="51"/>
  <c r="AY44" i="51"/>
  <c r="AY43" i="51"/>
  <c r="AY49" i="51" l="1"/>
  <c r="BB49" i="51" s="1"/>
  <c r="AY46" i="51"/>
  <c r="AY42" i="51"/>
  <c r="AY50" i="51"/>
  <c r="K192" i="78" l="1"/>
  <c r="M192" i="78" s="1"/>
  <c r="K191" i="78"/>
  <c r="M162" i="78"/>
  <c r="S162" i="78"/>
  <c r="M165" i="78"/>
  <c r="M164" i="78"/>
  <c r="M163" i="78"/>
  <c r="M160" i="78"/>
  <c r="M159" i="78"/>
  <c r="M158" i="78"/>
  <c r="M161" i="78"/>
  <c r="M157" i="78"/>
  <c r="M155" i="78"/>
  <c r="M154" i="78"/>
  <c r="M156" i="78"/>
  <c r="AY41" i="51" l="1"/>
  <c r="AY40" i="51"/>
  <c r="AY39" i="51"/>
  <c r="AY38" i="51"/>
  <c r="AY37" i="51"/>
  <c r="AY36" i="51"/>
  <c r="AY35" i="51"/>
  <c r="AY34" i="51"/>
  <c r="AY33" i="51"/>
  <c r="AY32" i="51"/>
  <c r="AY31" i="51"/>
  <c r="AY30" i="51"/>
  <c r="AY29" i="51"/>
  <c r="AY28" i="51"/>
  <c r="AY27" i="51"/>
  <c r="AY26" i="51"/>
  <c r="AY25" i="51"/>
  <c r="AY24" i="51"/>
  <c r="AY23" i="51"/>
  <c r="AY22" i="51"/>
  <c r="AY21" i="51"/>
  <c r="AY20" i="51"/>
  <c r="AY19" i="51"/>
  <c r="AY18" i="51"/>
  <c r="AY17" i="51"/>
  <c r="AY16" i="51"/>
  <c r="AY15" i="51"/>
  <c r="AY14" i="51"/>
  <c r="AY13" i="51"/>
  <c r="AY12" i="51"/>
  <c r="AY11" i="51"/>
  <c r="AY10" i="51"/>
  <c r="AY9" i="51"/>
  <c r="AY8" i="51"/>
  <c r="AY7" i="51"/>
  <c r="AY6" i="51"/>
  <c r="F42" i="51" l="1"/>
  <c r="BK42" i="51" s="1"/>
  <c r="BN42" i="51" s="1"/>
  <c r="U493" i="78"/>
  <c r="U494" i="78"/>
  <c r="U495" i="78"/>
  <c r="U497" i="78"/>
  <c r="U498" i="78"/>
  <c r="U499" i="78"/>
  <c r="U500" i="78"/>
  <c r="U501" i="78"/>
  <c r="U502" i="78"/>
  <c r="U503" i="78"/>
  <c r="U505" i="78"/>
  <c r="U506" i="78"/>
  <c r="AB504" i="78"/>
  <c r="O488" i="78" s="1"/>
  <c r="M334" i="78"/>
  <c r="U504" i="78" l="1"/>
  <c r="F43" i="51"/>
  <c r="BK43" i="51" s="1"/>
  <c r="BN43" i="51" s="1"/>
  <c r="O490" i="78"/>
  <c r="O487" i="78"/>
  <c r="O489" i="78"/>
  <c r="O491" i="78"/>
  <c r="O492" i="78"/>
  <c r="O110" i="78"/>
  <c r="O111" i="78"/>
  <c r="O112" i="78"/>
  <c r="O113" i="78"/>
  <c r="O114" i="78"/>
  <c r="O115" i="78"/>
  <c r="O116" i="78"/>
  <c r="O117" i="78"/>
  <c r="O118" i="78"/>
  <c r="O119" i="78"/>
  <c r="O120" i="78"/>
  <c r="O121" i="78"/>
  <c r="O122" i="78"/>
  <c r="O123" i="78"/>
  <c r="O124" i="78"/>
  <c r="O125" i="78"/>
  <c r="O126" i="78"/>
  <c r="O127" i="78"/>
  <c r="O128" i="78"/>
  <c r="O129" i="78"/>
  <c r="O130" i="78"/>
  <c r="O131" i="78"/>
  <c r="O132" i="78"/>
  <c r="O133" i="78"/>
  <c r="O134" i="78"/>
  <c r="O135" i="78"/>
  <c r="O136" i="78"/>
  <c r="O137" i="78"/>
  <c r="O138" i="78"/>
  <c r="F44" i="51" l="1"/>
  <c r="BK44" i="51" s="1"/>
  <c r="BN44" i="51" s="1"/>
  <c r="AN8" i="78"/>
  <c r="AG8" i="78" s="1"/>
  <c r="AH8" i="78" s="1"/>
  <c r="AO8" i="78"/>
  <c r="AJ9" i="78" s="1"/>
  <c r="AJ104" i="78" l="1"/>
  <c r="O104" i="78" s="1"/>
  <c r="AJ93" i="78"/>
  <c r="AJ83" i="78"/>
  <c r="AJ72" i="78"/>
  <c r="O72" i="78" s="1"/>
  <c r="AJ61" i="78"/>
  <c r="AJ51" i="78"/>
  <c r="AJ40" i="78"/>
  <c r="O40" i="78" s="1"/>
  <c r="AJ29" i="78"/>
  <c r="AK29" i="78" s="1"/>
  <c r="AJ19" i="78"/>
  <c r="AJ103" i="78"/>
  <c r="O103" i="78" s="1"/>
  <c r="AJ92" i="78"/>
  <c r="AJ81" i="78"/>
  <c r="O81" i="78" s="1"/>
  <c r="AJ71" i="78"/>
  <c r="O71" i="78" s="1"/>
  <c r="AJ60" i="78"/>
  <c r="AJ49" i="78"/>
  <c r="AK49" i="78" s="1"/>
  <c r="AJ39" i="78"/>
  <c r="O39" i="78" s="1"/>
  <c r="AJ28" i="78"/>
  <c r="AJ17" i="78"/>
  <c r="O17" i="78" s="1"/>
  <c r="F45" i="51"/>
  <c r="BK45" i="51" s="1"/>
  <c r="BN45" i="51" s="1"/>
  <c r="AJ108" i="78"/>
  <c r="AJ97" i="78"/>
  <c r="AJ87" i="78"/>
  <c r="O87" i="78" s="1"/>
  <c r="AJ76" i="78"/>
  <c r="AJ65" i="78"/>
  <c r="AK65" i="78" s="1"/>
  <c r="AJ55" i="78"/>
  <c r="O55" i="78" s="1"/>
  <c r="AJ44" i="78"/>
  <c r="AJ33" i="78"/>
  <c r="AK33" i="78" s="1"/>
  <c r="AJ23" i="78"/>
  <c r="O23" i="78" s="1"/>
  <c r="AJ11" i="78"/>
  <c r="AJ109" i="78"/>
  <c r="O109" i="78" s="1"/>
  <c r="AJ99" i="78"/>
  <c r="AJ88" i="78"/>
  <c r="O88" i="78" s="1"/>
  <c r="AJ77" i="78"/>
  <c r="AK77" i="78" s="1"/>
  <c r="AJ67" i="78"/>
  <c r="AJ56" i="78"/>
  <c r="O56" i="78" s="1"/>
  <c r="AJ45" i="78"/>
  <c r="O45" i="78" s="1"/>
  <c r="AJ35" i="78"/>
  <c r="AJ24" i="78"/>
  <c r="O24" i="78" s="1"/>
  <c r="AJ13" i="78"/>
  <c r="AK13" i="78" s="1"/>
  <c r="AK93" i="78"/>
  <c r="O93" i="78"/>
  <c r="AK61" i="78"/>
  <c r="O61" i="78"/>
  <c r="AK45" i="78"/>
  <c r="AK39" i="78"/>
  <c r="AK103" i="78"/>
  <c r="AK9" i="78"/>
  <c r="O9" i="78"/>
  <c r="AJ107" i="78"/>
  <c r="AJ101" i="78"/>
  <c r="AJ96" i="78"/>
  <c r="AJ91" i="78"/>
  <c r="AJ85" i="78"/>
  <c r="AJ80" i="78"/>
  <c r="AJ75" i="78"/>
  <c r="AJ69" i="78"/>
  <c r="AJ64" i="78"/>
  <c r="AJ59" i="78"/>
  <c r="AJ53" i="78"/>
  <c r="AJ48" i="78"/>
  <c r="AJ43" i="78"/>
  <c r="AJ37" i="78"/>
  <c r="AJ32" i="78"/>
  <c r="AJ27" i="78"/>
  <c r="AJ21" i="78"/>
  <c r="AJ16" i="78"/>
  <c r="AK109" i="78"/>
  <c r="O13" i="78"/>
  <c r="AK97" i="78"/>
  <c r="O97" i="78"/>
  <c r="AK17" i="78"/>
  <c r="AK56" i="78"/>
  <c r="AK88" i="78"/>
  <c r="AK104" i="78"/>
  <c r="AJ105" i="78"/>
  <c r="AJ100" i="78"/>
  <c r="AJ95" i="78"/>
  <c r="AJ89" i="78"/>
  <c r="AJ84" i="78"/>
  <c r="AJ79" i="78"/>
  <c r="AJ73" i="78"/>
  <c r="AJ68" i="78"/>
  <c r="AJ63" i="78"/>
  <c r="AJ57" i="78"/>
  <c r="AJ52" i="78"/>
  <c r="AJ47" i="78"/>
  <c r="AJ41" i="78"/>
  <c r="AJ36" i="78"/>
  <c r="AJ31" i="78"/>
  <c r="AJ25" i="78"/>
  <c r="AJ20" i="78"/>
  <c r="AJ15" i="78"/>
  <c r="AJ12" i="78"/>
  <c r="AJ8" i="78"/>
  <c r="AJ106" i="78"/>
  <c r="AJ102" i="78"/>
  <c r="AJ98" i="78"/>
  <c r="AJ94" i="78"/>
  <c r="AJ90" i="78"/>
  <c r="AJ86" i="78"/>
  <c r="AJ82" i="78"/>
  <c r="AJ78" i="78"/>
  <c r="AJ74" i="78"/>
  <c r="AJ70" i="78"/>
  <c r="AJ66" i="78"/>
  <c r="AJ62" i="78"/>
  <c r="AJ58" i="78"/>
  <c r="AJ54" i="78"/>
  <c r="AJ50" i="78"/>
  <c r="AJ46" i="78"/>
  <c r="AJ42" i="78"/>
  <c r="AJ38" i="78"/>
  <c r="AJ34" i="78"/>
  <c r="AJ30" i="78"/>
  <c r="AJ26" i="78"/>
  <c r="AJ22" i="78"/>
  <c r="AJ18" i="78"/>
  <c r="AJ14" i="78"/>
  <c r="AJ10" i="78"/>
  <c r="M867" i="78"/>
  <c r="M866" i="78"/>
  <c r="M865" i="78"/>
  <c r="M864" i="78"/>
  <c r="M863" i="78"/>
  <c r="M862" i="78"/>
  <c r="M861" i="78"/>
  <c r="M733" i="78"/>
  <c r="M732" i="78"/>
  <c r="M731" i="78"/>
  <c r="M730" i="78"/>
  <c r="M729" i="78"/>
  <c r="M728" i="78"/>
  <c r="S343" i="78"/>
  <c r="S344" i="78"/>
  <c r="S345" i="78"/>
  <c r="S346" i="78"/>
  <c r="S347" i="78"/>
  <c r="S348" i="78"/>
  <c r="S349" i="78"/>
  <c r="S350" i="78"/>
  <c r="O33" i="78" l="1"/>
  <c r="AK40" i="78"/>
  <c r="O49" i="78"/>
  <c r="AK87" i="78"/>
  <c r="AK81" i="78"/>
  <c r="AK55" i="78"/>
  <c r="O77" i="78"/>
  <c r="O108" i="78"/>
  <c r="AK108" i="78"/>
  <c r="O28" i="78"/>
  <c r="AK28" i="78"/>
  <c r="O29" i="78"/>
  <c r="O65" i="78"/>
  <c r="O35" i="78"/>
  <c r="AK35" i="78"/>
  <c r="O76" i="78"/>
  <c r="AK76" i="78"/>
  <c r="F46" i="51"/>
  <c r="BK46" i="51" s="1"/>
  <c r="BN46" i="51" s="1"/>
  <c r="O83" i="78"/>
  <c r="AK83" i="78"/>
  <c r="O67" i="78"/>
  <c r="AK67" i="78"/>
  <c r="AK24" i="78"/>
  <c r="AK23" i="78"/>
  <c r="O44" i="78"/>
  <c r="AK44" i="78"/>
  <c r="O92" i="78"/>
  <c r="AK92" i="78"/>
  <c r="O51" i="78"/>
  <c r="AK51" i="78"/>
  <c r="AK72" i="78"/>
  <c r="AK71" i="78"/>
  <c r="O99" i="78"/>
  <c r="AK99" i="78"/>
  <c r="O11" i="78"/>
  <c r="AK11" i="78"/>
  <c r="O60" i="78"/>
  <c r="AK60" i="78"/>
  <c r="O19" i="78"/>
  <c r="AK19" i="78"/>
  <c r="AK70" i="78"/>
  <c r="O70" i="78"/>
  <c r="O20" i="78"/>
  <c r="AK20" i="78"/>
  <c r="AK41" i="78"/>
  <c r="O41" i="78"/>
  <c r="O63" i="78"/>
  <c r="AK63" i="78"/>
  <c r="O84" i="78"/>
  <c r="AK84" i="78"/>
  <c r="AK105" i="78"/>
  <c r="O105" i="78"/>
  <c r="O27" i="78"/>
  <c r="AK27" i="78"/>
  <c r="O48" i="78"/>
  <c r="AK48" i="78"/>
  <c r="AK69" i="78"/>
  <c r="O69" i="78"/>
  <c r="O91" i="78"/>
  <c r="AK91" i="78"/>
  <c r="AK38" i="78"/>
  <c r="O38" i="78"/>
  <c r="AK102" i="78"/>
  <c r="O102" i="78"/>
  <c r="AK26" i="78"/>
  <c r="O26" i="78"/>
  <c r="AK90" i="78"/>
  <c r="O90" i="78"/>
  <c r="AK25" i="78"/>
  <c r="O25" i="78"/>
  <c r="O47" i="78"/>
  <c r="AK47" i="78"/>
  <c r="O68" i="78"/>
  <c r="AK68" i="78"/>
  <c r="AK89" i="78"/>
  <c r="O89" i="78"/>
  <c r="O32" i="78"/>
  <c r="AK32" i="78"/>
  <c r="AK53" i="78"/>
  <c r="O53" i="78"/>
  <c r="O75" i="78"/>
  <c r="AK75" i="78"/>
  <c r="O96" i="78"/>
  <c r="AK96" i="78"/>
  <c r="AK54" i="78"/>
  <c r="O54" i="78"/>
  <c r="AK42" i="78"/>
  <c r="O42" i="78"/>
  <c r="AK74" i="78"/>
  <c r="O74" i="78"/>
  <c r="AK14" i="78"/>
  <c r="O14" i="78"/>
  <c r="AK30" i="78"/>
  <c r="O30" i="78"/>
  <c r="AK46" i="78"/>
  <c r="O46" i="78"/>
  <c r="AK62" i="78"/>
  <c r="O62" i="78"/>
  <c r="AK78" i="78"/>
  <c r="O78" i="78"/>
  <c r="AK94" i="78"/>
  <c r="O94" i="78"/>
  <c r="O8" i="78"/>
  <c r="AK8" i="78"/>
  <c r="O31" i="78"/>
  <c r="AK31" i="78"/>
  <c r="O52" i="78"/>
  <c r="AK52" i="78"/>
  <c r="AK73" i="78"/>
  <c r="O73" i="78"/>
  <c r="O95" i="78"/>
  <c r="AK95" i="78"/>
  <c r="O16" i="78"/>
  <c r="AK16" i="78"/>
  <c r="AK37" i="78"/>
  <c r="O37" i="78"/>
  <c r="O59" i="78"/>
  <c r="AK59" i="78"/>
  <c r="O80" i="78"/>
  <c r="AK80" i="78"/>
  <c r="AK101" i="78"/>
  <c r="O101" i="78"/>
  <c r="AK22" i="78"/>
  <c r="O22" i="78"/>
  <c r="AK86" i="78"/>
  <c r="O86" i="78"/>
  <c r="AK10" i="78"/>
  <c r="O10" i="78"/>
  <c r="AK58" i="78"/>
  <c r="O58" i="78"/>
  <c r="AK106" i="78"/>
  <c r="O106" i="78"/>
  <c r="AK18" i="78"/>
  <c r="O18" i="78"/>
  <c r="AK34" i="78"/>
  <c r="O34" i="78"/>
  <c r="AK50" i="78"/>
  <c r="O50" i="78"/>
  <c r="AK66" i="78"/>
  <c r="O66" i="78"/>
  <c r="AK82" i="78"/>
  <c r="O82" i="78"/>
  <c r="AK98" i="78"/>
  <c r="O98" i="78"/>
  <c r="AK12" i="78"/>
  <c r="O12" i="78"/>
  <c r="O15" i="78"/>
  <c r="AK15" i="78"/>
  <c r="O36" i="78"/>
  <c r="AK36" i="78"/>
  <c r="AK57" i="78"/>
  <c r="O57" i="78"/>
  <c r="O79" i="78"/>
  <c r="AK79" i="78"/>
  <c r="O100" i="78"/>
  <c r="AK100" i="78"/>
  <c r="AK21" i="78"/>
  <c r="O21" i="78"/>
  <c r="O43" i="78"/>
  <c r="AK43" i="78"/>
  <c r="O64" i="78"/>
  <c r="AK64" i="78"/>
  <c r="AK85" i="78"/>
  <c r="O85" i="78"/>
  <c r="O107" i="78"/>
  <c r="AK107" i="78"/>
  <c r="V301" i="78"/>
  <c r="V302" i="78"/>
  <c r="V303" i="78"/>
  <c r="V304" i="78"/>
  <c r="V305" i="78"/>
  <c r="V306" i="78"/>
  <c r="V307" i="78"/>
  <c r="V308" i="78"/>
  <c r="V309" i="78"/>
  <c r="V310" i="78"/>
  <c r="V311" i="78"/>
  <c r="V312" i="78"/>
  <c r="V300" i="78"/>
  <c r="M231" i="78"/>
  <c r="U231" i="78" s="1"/>
  <c r="U232" i="78"/>
  <c r="U233" i="78"/>
  <c r="U234" i="78"/>
  <c r="U235" i="78"/>
  <c r="U236" i="78"/>
  <c r="U237" i="78"/>
  <c r="U238" i="78"/>
  <c r="U239" i="78"/>
  <c r="U240" i="78"/>
  <c r="U241" i="78"/>
  <c r="U242" i="78"/>
  <c r="U243" i="78"/>
  <c r="U244" i="78"/>
  <c r="U245" i="78"/>
  <c r="U246" i="78"/>
  <c r="U247" i="78"/>
  <c r="U248" i="78"/>
  <c r="U249" i="78"/>
  <c r="N205" i="78"/>
  <c r="M205" i="78"/>
  <c r="N204" i="78"/>
  <c r="M204" i="78"/>
  <c r="N203" i="78"/>
  <c r="M203" i="78"/>
  <c r="N202" i="78"/>
  <c r="M202" i="78"/>
  <c r="N201" i="78"/>
  <c r="M201" i="78"/>
  <c r="N200" i="78"/>
  <c r="M200" i="78"/>
  <c r="N199" i="78"/>
  <c r="M199" i="78"/>
  <c r="N198" i="78"/>
  <c r="K198" i="78"/>
  <c r="M198" i="78" s="1"/>
  <c r="N197" i="78"/>
  <c r="K197" i="78"/>
  <c r="M197" i="78" s="1"/>
  <c r="N196" i="78"/>
  <c r="K196" i="78"/>
  <c r="M196" i="78" s="1"/>
  <c r="N195" i="78"/>
  <c r="K195" i="78"/>
  <c r="M195" i="78" s="1"/>
  <c r="N194" i="78"/>
  <c r="K194" i="78"/>
  <c r="M194" i="78" s="1"/>
  <c r="N193" i="78"/>
  <c r="K193" i="78"/>
  <c r="M193" i="78" s="1"/>
  <c r="N192" i="78"/>
  <c r="N191" i="78"/>
  <c r="M191" i="78"/>
  <c r="S206" i="78"/>
  <c r="U206" i="78"/>
  <c r="S207" i="78"/>
  <c r="U207" i="78"/>
  <c r="S208" i="78"/>
  <c r="U208" i="78"/>
  <c r="S209" i="78"/>
  <c r="T209" i="78" s="1"/>
  <c r="U209" i="78"/>
  <c r="S210" i="78"/>
  <c r="T210" i="78" s="1"/>
  <c r="U210" i="78"/>
  <c r="S211" i="78"/>
  <c r="T211" i="78" s="1"/>
  <c r="U211" i="78"/>
  <c r="S212" i="78"/>
  <c r="T212" i="78" s="1"/>
  <c r="U212" i="78"/>
  <c r="S213" i="78"/>
  <c r="T213" i="78" s="1"/>
  <c r="U213" i="78"/>
  <c r="S214" i="78"/>
  <c r="T214" i="78" s="1"/>
  <c r="U214" i="78"/>
  <c r="S215" i="78"/>
  <c r="T215" i="78" s="1"/>
  <c r="U215" i="78"/>
  <c r="B205" i="78"/>
  <c r="B206" i="78"/>
  <c r="B207" i="78"/>
  <c r="B208" i="78"/>
  <c r="B209" i="78"/>
  <c r="B210" i="78"/>
  <c r="B211" i="78"/>
  <c r="B212" i="78"/>
  <c r="B213" i="78"/>
  <c r="B214" i="78"/>
  <c r="B215" i="78"/>
  <c r="N206" i="78"/>
  <c r="V206" i="78" s="1"/>
  <c r="N207" i="78"/>
  <c r="V207" i="78" s="1"/>
  <c r="N208" i="78"/>
  <c r="V208" i="78" s="1"/>
  <c r="N209" i="78"/>
  <c r="V209" i="78" s="1"/>
  <c r="N210" i="78"/>
  <c r="V210" i="78" s="1"/>
  <c r="N211" i="78"/>
  <c r="V211" i="78" s="1"/>
  <c r="N212" i="78"/>
  <c r="V212" i="78" s="1"/>
  <c r="N213" i="78"/>
  <c r="V213" i="78" s="1"/>
  <c r="N214" i="78"/>
  <c r="V214" i="78" s="1"/>
  <c r="N215" i="78"/>
  <c r="V215" i="78" s="1"/>
  <c r="M153" i="78"/>
  <c r="F47" i="51" l="1"/>
  <c r="BK47" i="51" s="1"/>
  <c r="BN47" i="51" s="1"/>
  <c r="U154" i="78"/>
  <c r="U155" i="78"/>
  <c r="U156" i="78"/>
  <c r="U157" i="78"/>
  <c r="U161" i="78"/>
  <c r="U162" i="78"/>
  <c r="U163" i="78"/>
  <c r="U164" i="78"/>
  <c r="U165" i="78"/>
  <c r="U166" i="78"/>
  <c r="U167" i="78"/>
  <c r="U168" i="78"/>
  <c r="U169" i="78"/>
  <c r="U170" i="78"/>
  <c r="U171" i="78"/>
  <c r="U172" i="78"/>
  <c r="U153" i="78"/>
  <c r="AS153" i="78" s="1"/>
  <c r="V153" i="78"/>
  <c r="B9" i="78"/>
  <c r="B10" i="78"/>
  <c r="B11" i="78"/>
  <c r="B12" i="78"/>
  <c r="B13" i="78"/>
  <c r="B14" i="78"/>
  <c r="B15" i="78"/>
  <c r="B16" i="78"/>
  <c r="B17" i="78"/>
  <c r="B18" i="78"/>
  <c r="B19" i="78"/>
  <c r="B20" i="78"/>
  <c r="B21" i="78"/>
  <c r="B22" i="78"/>
  <c r="B23" i="78"/>
  <c r="B24" i="78"/>
  <c r="B25" i="78"/>
  <c r="B26" i="78"/>
  <c r="B27" i="78"/>
  <c r="B28" i="78"/>
  <c r="B29" i="78"/>
  <c r="B30" i="78"/>
  <c r="B31" i="78"/>
  <c r="B32" i="78"/>
  <c r="B33" i="78"/>
  <c r="B34" i="78"/>
  <c r="B35" i="78"/>
  <c r="B36" i="78"/>
  <c r="B37" i="78"/>
  <c r="B38" i="78"/>
  <c r="B39" i="78"/>
  <c r="B40" i="78"/>
  <c r="B41" i="78"/>
  <c r="B42" i="78"/>
  <c r="B43" i="78"/>
  <c r="B44" i="78"/>
  <c r="B45" i="78"/>
  <c r="B46" i="78"/>
  <c r="B47" i="78"/>
  <c r="B48" i="78"/>
  <c r="B49" i="78"/>
  <c r="B50" i="78"/>
  <c r="B51" i="78"/>
  <c r="B52" i="78"/>
  <c r="B53" i="78"/>
  <c r="B54" i="78"/>
  <c r="B55" i="78"/>
  <c r="B56" i="78"/>
  <c r="B57" i="78"/>
  <c r="B58" i="78"/>
  <c r="B59" i="78"/>
  <c r="B60" i="78"/>
  <c r="B61" i="78"/>
  <c r="B62" i="78"/>
  <c r="B63" i="78"/>
  <c r="B64" i="78"/>
  <c r="B65" i="78"/>
  <c r="B66" i="78"/>
  <c r="B67" i="78"/>
  <c r="B68" i="78"/>
  <c r="B69" i="78"/>
  <c r="B70" i="78"/>
  <c r="B71" i="78"/>
  <c r="B72" i="78"/>
  <c r="B73" i="78"/>
  <c r="B74" i="78"/>
  <c r="B75" i="78"/>
  <c r="B76" i="78"/>
  <c r="B77" i="78"/>
  <c r="B78" i="78"/>
  <c r="B79" i="78"/>
  <c r="B80" i="78"/>
  <c r="B81" i="78"/>
  <c r="B82" i="78"/>
  <c r="B83" i="78"/>
  <c r="B84" i="78"/>
  <c r="B85" i="78"/>
  <c r="B86" i="78"/>
  <c r="B87" i="78"/>
  <c r="B88" i="78"/>
  <c r="B89" i="78"/>
  <c r="B90" i="78"/>
  <c r="B91" i="78"/>
  <c r="B92" i="78"/>
  <c r="B93" i="78"/>
  <c r="B94" i="78"/>
  <c r="B95" i="78"/>
  <c r="B96" i="78"/>
  <c r="B97" i="78"/>
  <c r="B98" i="78"/>
  <c r="B99" i="78"/>
  <c r="B100" i="78"/>
  <c r="B101" i="78"/>
  <c r="B102" i="78"/>
  <c r="B103" i="78"/>
  <c r="B104" i="78"/>
  <c r="B105" i="78"/>
  <c r="B106" i="78"/>
  <c r="B107" i="78"/>
  <c r="B108" i="78"/>
  <c r="B109" i="78"/>
  <c r="B110" i="78"/>
  <c r="B111" i="78"/>
  <c r="B112" i="78"/>
  <c r="B113" i="78"/>
  <c r="B114" i="78"/>
  <c r="B115" i="78"/>
  <c r="B116" i="78"/>
  <c r="B117" i="78"/>
  <c r="B118" i="78"/>
  <c r="B119" i="78"/>
  <c r="B120" i="78"/>
  <c r="B121" i="78"/>
  <c r="B122" i="78"/>
  <c r="B123" i="78"/>
  <c r="B124" i="78"/>
  <c r="B125" i="78"/>
  <c r="B126" i="78"/>
  <c r="B127" i="78"/>
  <c r="B128" i="78"/>
  <c r="B129" i="78"/>
  <c r="B130" i="78"/>
  <c r="B131" i="78"/>
  <c r="B132" i="78"/>
  <c r="B133" i="78"/>
  <c r="B134" i="78"/>
  <c r="B135" i="78"/>
  <c r="B136" i="78"/>
  <c r="B137" i="78"/>
  <c r="B138" i="78"/>
  <c r="B8" i="78"/>
  <c r="F48" i="51" l="1"/>
  <c r="BK48" i="51" s="1"/>
  <c r="BN48" i="51" s="1"/>
  <c r="AG9" i="78"/>
  <c r="U9" i="78" s="1"/>
  <c r="AS9" i="78" s="1"/>
  <c r="V9" i="78"/>
  <c r="V10" i="78"/>
  <c r="V11" i="78"/>
  <c r="V12" i="78"/>
  <c r="V13" i="78"/>
  <c r="V14" i="78"/>
  <c r="V15" i="78"/>
  <c r="V16" i="78"/>
  <c r="V17" i="78"/>
  <c r="V18" i="78"/>
  <c r="V19" i="78"/>
  <c r="V20" i="78"/>
  <c r="V21" i="78"/>
  <c r="V22" i="78"/>
  <c r="V23" i="78"/>
  <c r="V24" i="78"/>
  <c r="V25" i="78"/>
  <c r="V26" i="78"/>
  <c r="V27" i="78"/>
  <c r="V28" i="78"/>
  <c r="V29" i="78"/>
  <c r="V30" i="78"/>
  <c r="V31" i="78"/>
  <c r="V32" i="78"/>
  <c r="V33" i="78"/>
  <c r="V34" i="78"/>
  <c r="V35" i="78"/>
  <c r="V36" i="78"/>
  <c r="V37" i="78"/>
  <c r="V38" i="78"/>
  <c r="V39" i="78"/>
  <c r="V40" i="78"/>
  <c r="V41" i="78"/>
  <c r="V42" i="78"/>
  <c r="V43" i="78"/>
  <c r="V44" i="78"/>
  <c r="V45" i="78"/>
  <c r="V46" i="78"/>
  <c r="V47" i="78"/>
  <c r="V48" i="78"/>
  <c r="V49" i="78"/>
  <c r="V50" i="78"/>
  <c r="V51" i="78"/>
  <c r="V52" i="78"/>
  <c r="V53" i="78"/>
  <c r="V54" i="78"/>
  <c r="V55" i="78"/>
  <c r="V56" i="78"/>
  <c r="V57" i="78"/>
  <c r="V58" i="78"/>
  <c r="V59" i="78"/>
  <c r="V60" i="78"/>
  <c r="V61" i="78"/>
  <c r="V62" i="78"/>
  <c r="V63" i="78"/>
  <c r="V64" i="78"/>
  <c r="V65" i="78"/>
  <c r="V66" i="78"/>
  <c r="V67" i="78"/>
  <c r="V68" i="78"/>
  <c r="V69" i="78"/>
  <c r="V70" i="78"/>
  <c r="V71" i="78"/>
  <c r="V72" i="78"/>
  <c r="V73" i="78"/>
  <c r="V74" i="78"/>
  <c r="V75" i="78"/>
  <c r="V76" i="78"/>
  <c r="V77" i="78"/>
  <c r="V78" i="78"/>
  <c r="V79" i="78"/>
  <c r="V80" i="78"/>
  <c r="V81" i="78"/>
  <c r="V82" i="78"/>
  <c r="V83" i="78"/>
  <c r="V84" i="78"/>
  <c r="V85" i="78"/>
  <c r="V86" i="78"/>
  <c r="V87" i="78"/>
  <c r="V88" i="78"/>
  <c r="V89" i="78"/>
  <c r="V90" i="78"/>
  <c r="V91" i="78"/>
  <c r="V92" i="78"/>
  <c r="V93" i="78"/>
  <c r="V94" i="78"/>
  <c r="V95" i="78"/>
  <c r="V96" i="78"/>
  <c r="V97" i="78"/>
  <c r="V98" i="78"/>
  <c r="V99" i="78"/>
  <c r="V100" i="78"/>
  <c r="V101" i="78"/>
  <c r="V102" i="78"/>
  <c r="V103" i="78"/>
  <c r="V104" i="78"/>
  <c r="V105" i="78"/>
  <c r="V106" i="78"/>
  <c r="V107" i="78"/>
  <c r="V108" i="78"/>
  <c r="V109" i="78"/>
  <c r="V110" i="78"/>
  <c r="V111" i="78"/>
  <c r="V112" i="78"/>
  <c r="V113" i="78"/>
  <c r="V114" i="78"/>
  <c r="V115" i="78"/>
  <c r="V116" i="78"/>
  <c r="V117" i="78"/>
  <c r="V118" i="78"/>
  <c r="V119" i="78"/>
  <c r="V120" i="78"/>
  <c r="V121" i="78"/>
  <c r="V122" i="78"/>
  <c r="V123" i="78"/>
  <c r="V124" i="78"/>
  <c r="V125" i="78"/>
  <c r="V126" i="78"/>
  <c r="V127" i="78"/>
  <c r="V128" i="78"/>
  <c r="V129" i="78"/>
  <c r="V130" i="78"/>
  <c r="V131" i="78"/>
  <c r="V132" i="78"/>
  <c r="V133" i="78"/>
  <c r="V134" i="78"/>
  <c r="V135" i="78"/>
  <c r="V136" i="78"/>
  <c r="V137" i="78"/>
  <c r="V138" i="78"/>
  <c r="V8" i="78"/>
  <c r="S9" i="78"/>
  <c r="CF9" i="78"/>
  <c r="CG9" i="78"/>
  <c r="S10" i="78"/>
  <c r="CF10" i="78"/>
  <c r="CG10" i="78"/>
  <c r="S11" i="78"/>
  <c r="CF11" i="78"/>
  <c r="CG11" i="78"/>
  <c r="S12" i="78"/>
  <c r="CF12" i="78"/>
  <c r="CG12" i="78"/>
  <c r="S13" i="78"/>
  <c r="CF13" i="78"/>
  <c r="CG13" i="78"/>
  <c r="S14" i="78"/>
  <c r="CF14" i="78"/>
  <c r="CG14" i="78"/>
  <c r="S15" i="78"/>
  <c r="CF15" i="78"/>
  <c r="CG15" i="78"/>
  <c r="S16" i="78"/>
  <c r="CF16" i="78"/>
  <c r="CG16" i="78"/>
  <c r="S17" i="78"/>
  <c r="CF17" i="78"/>
  <c r="CG17" i="78"/>
  <c r="S18" i="78"/>
  <c r="CF18" i="78"/>
  <c r="CG18" i="78"/>
  <c r="S19" i="78"/>
  <c r="CF19" i="78"/>
  <c r="CG19" i="78"/>
  <c r="S20" i="78"/>
  <c r="CF20" i="78"/>
  <c r="CG20" i="78"/>
  <c r="S21" i="78"/>
  <c r="CF21" i="78"/>
  <c r="CG21" i="78"/>
  <c r="S22" i="78"/>
  <c r="CF22" i="78"/>
  <c r="CG22" i="78"/>
  <c r="S23" i="78"/>
  <c r="CF23" i="78"/>
  <c r="CG23" i="78"/>
  <c r="S24" i="78"/>
  <c r="CF24" i="78"/>
  <c r="CG24" i="78"/>
  <c r="S25" i="78"/>
  <c r="CF25" i="78"/>
  <c r="CG25" i="78"/>
  <c r="S26" i="78"/>
  <c r="CF26" i="78"/>
  <c r="CG26" i="78"/>
  <c r="S27" i="78"/>
  <c r="CF27" i="78"/>
  <c r="CG27" i="78"/>
  <c r="S28" i="78"/>
  <c r="CF28" i="78"/>
  <c r="CG28" i="78"/>
  <c r="S29" i="78"/>
  <c r="CF29" i="78"/>
  <c r="CG29" i="78"/>
  <c r="S30" i="78"/>
  <c r="CF30" i="78"/>
  <c r="CG30" i="78"/>
  <c r="S31" i="78"/>
  <c r="CF31" i="78"/>
  <c r="CG31" i="78"/>
  <c r="S32" i="78"/>
  <c r="CF32" i="78"/>
  <c r="CG32" i="78"/>
  <c r="S33" i="78"/>
  <c r="CF33" i="78"/>
  <c r="CG33" i="78"/>
  <c r="S34" i="78"/>
  <c r="CF34" i="78"/>
  <c r="CG34" i="78"/>
  <c r="S35" i="78"/>
  <c r="CF35" i="78"/>
  <c r="CG35" i="78"/>
  <c r="S36" i="78"/>
  <c r="CF36" i="78"/>
  <c r="CG36" i="78"/>
  <c r="S37" i="78"/>
  <c r="CF37" i="78"/>
  <c r="CG37" i="78"/>
  <c r="S38" i="78"/>
  <c r="CF38" i="78"/>
  <c r="CG38" i="78"/>
  <c r="S39" i="78"/>
  <c r="CF39" i="78"/>
  <c r="CG39" i="78"/>
  <c r="S40" i="78"/>
  <c r="CF40" i="78"/>
  <c r="CG40" i="78"/>
  <c r="S41" i="78"/>
  <c r="CF41" i="78"/>
  <c r="CG41" i="78"/>
  <c r="S42" i="78"/>
  <c r="CF42" i="78"/>
  <c r="CG42" i="78"/>
  <c r="S43" i="78"/>
  <c r="CF43" i="78"/>
  <c r="CG43" i="78"/>
  <c r="S44" i="78"/>
  <c r="CF44" i="78"/>
  <c r="CG44" i="78"/>
  <c r="S45" i="78"/>
  <c r="CF45" i="78"/>
  <c r="CG45" i="78"/>
  <c r="S46" i="78"/>
  <c r="CF46" i="78"/>
  <c r="CG46" i="78"/>
  <c r="S47" i="78"/>
  <c r="CF47" i="78"/>
  <c r="CG47" i="78"/>
  <c r="S48" i="78"/>
  <c r="CF48" i="78"/>
  <c r="CG48" i="78"/>
  <c r="S49" i="78"/>
  <c r="CF49" i="78"/>
  <c r="CG49" i="78"/>
  <c r="S50" i="78"/>
  <c r="CF50" i="78"/>
  <c r="CG50" i="78"/>
  <c r="S51" i="78"/>
  <c r="CF51" i="78"/>
  <c r="CG51" i="78"/>
  <c r="S52" i="78"/>
  <c r="CF52" i="78"/>
  <c r="CG52" i="78"/>
  <c r="S53" i="78"/>
  <c r="CF53" i="78"/>
  <c r="CG53" i="78"/>
  <c r="S54" i="78"/>
  <c r="CF54" i="78"/>
  <c r="CG54" i="78"/>
  <c r="S55" i="78"/>
  <c r="CF55" i="78"/>
  <c r="CG55" i="78"/>
  <c r="S56" i="78"/>
  <c r="CF56" i="78"/>
  <c r="CG56" i="78"/>
  <c r="S57" i="78"/>
  <c r="CF57" i="78"/>
  <c r="CG57" i="78"/>
  <c r="S58" i="78"/>
  <c r="CF58" i="78"/>
  <c r="CG58" i="78"/>
  <c r="S59" i="78"/>
  <c r="CF59" i="78"/>
  <c r="CG59" i="78"/>
  <c r="S60" i="78"/>
  <c r="CF60" i="78"/>
  <c r="CG60" i="78"/>
  <c r="S61" i="78"/>
  <c r="CF61" i="78"/>
  <c r="CG61" i="78"/>
  <c r="S62" i="78"/>
  <c r="CF62" i="78"/>
  <c r="CG62" i="78"/>
  <c r="S63" i="78"/>
  <c r="CF63" i="78"/>
  <c r="CG63" i="78"/>
  <c r="S64" i="78"/>
  <c r="CF64" i="78"/>
  <c r="CG64" i="78"/>
  <c r="S65" i="78"/>
  <c r="CF65" i="78"/>
  <c r="CG65" i="78"/>
  <c r="S66" i="78"/>
  <c r="CF66" i="78"/>
  <c r="CG66" i="78"/>
  <c r="S67" i="78"/>
  <c r="CF67" i="78"/>
  <c r="CG67" i="78"/>
  <c r="S68" i="78"/>
  <c r="CF68" i="78"/>
  <c r="CG68" i="78"/>
  <c r="S69" i="78"/>
  <c r="CF69" i="78"/>
  <c r="CG69" i="78"/>
  <c r="S70" i="78"/>
  <c r="CF70" i="78"/>
  <c r="CG70" i="78"/>
  <c r="S71" i="78"/>
  <c r="CF71" i="78"/>
  <c r="CG71" i="78"/>
  <c r="S72" i="78"/>
  <c r="CF72" i="78"/>
  <c r="CG72" i="78"/>
  <c r="S73" i="78"/>
  <c r="CF73" i="78"/>
  <c r="CG73" i="78"/>
  <c r="S74" i="78"/>
  <c r="CF74" i="78"/>
  <c r="CG74" i="78"/>
  <c r="S75" i="78"/>
  <c r="CF75" i="78"/>
  <c r="CG75" i="78"/>
  <c r="S76" i="78"/>
  <c r="CF76" i="78"/>
  <c r="CG76" i="78"/>
  <c r="S77" i="78"/>
  <c r="CF77" i="78"/>
  <c r="CG77" i="78"/>
  <c r="S78" i="78"/>
  <c r="CF78" i="78"/>
  <c r="CG78" i="78"/>
  <c r="S79" i="78"/>
  <c r="CF79" i="78"/>
  <c r="CG79" i="78"/>
  <c r="S80" i="78"/>
  <c r="CF80" i="78"/>
  <c r="CG80" i="78"/>
  <c r="S81" i="78"/>
  <c r="CF81" i="78"/>
  <c r="CG81" i="78"/>
  <c r="S82" i="78"/>
  <c r="CF82" i="78"/>
  <c r="CG82" i="78"/>
  <c r="S83" i="78"/>
  <c r="CF83" i="78"/>
  <c r="CG83" i="78"/>
  <c r="S84" i="78"/>
  <c r="CF84" i="78"/>
  <c r="CG84" i="78"/>
  <c r="S85" i="78"/>
  <c r="CF85" i="78"/>
  <c r="CG85" i="78"/>
  <c r="S86" i="78"/>
  <c r="CF86" i="78"/>
  <c r="CG86" i="78"/>
  <c r="S87" i="78"/>
  <c r="CF87" i="78"/>
  <c r="CG87" i="78"/>
  <c r="S88" i="78"/>
  <c r="CF88" i="78"/>
  <c r="CG88" i="78"/>
  <c r="S89" i="78"/>
  <c r="CF89" i="78"/>
  <c r="CG89" i="78"/>
  <c r="S90" i="78"/>
  <c r="CF90" i="78"/>
  <c r="CG90" i="78"/>
  <c r="S91" i="78"/>
  <c r="CF91" i="78"/>
  <c r="CG91" i="78"/>
  <c r="S92" i="78"/>
  <c r="CF92" i="78"/>
  <c r="CG92" i="78"/>
  <c r="S93" i="78"/>
  <c r="CF93" i="78"/>
  <c r="CG93" i="78"/>
  <c r="S94" i="78"/>
  <c r="CF94" i="78"/>
  <c r="CG94" i="78"/>
  <c r="S95" i="78"/>
  <c r="CF95" i="78"/>
  <c r="CG95" i="78"/>
  <c r="S96" i="78"/>
  <c r="CF96" i="78"/>
  <c r="CG96" i="78"/>
  <c r="S97" i="78"/>
  <c r="CF97" i="78"/>
  <c r="CG97" i="78"/>
  <c r="S98" i="78"/>
  <c r="CF98" i="78"/>
  <c r="CG98" i="78"/>
  <c r="S99" i="78"/>
  <c r="CF99" i="78"/>
  <c r="CG99" i="78"/>
  <c r="S100" i="78"/>
  <c r="CF100" i="78"/>
  <c r="CG100" i="78"/>
  <c r="S101" i="78"/>
  <c r="CF101" i="78"/>
  <c r="CG101" i="78"/>
  <c r="S102" i="78"/>
  <c r="CF102" i="78"/>
  <c r="CG102" i="78"/>
  <c r="S103" i="78"/>
  <c r="CF103" i="78"/>
  <c r="CG103" i="78"/>
  <c r="S104" i="78"/>
  <c r="CF104" i="78"/>
  <c r="CG104" i="78"/>
  <c r="S105" i="78"/>
  <c r="CF105" i="78"/>
  <c r="CG105" i="78"/>
  <c r="S106" i="78"/>
  <c r="CF106" i="78"/>
  <c r="CG106" i="78"/>
  <c r="S107" i="78"/>
  <c r="CF107" i="78"/>
  <c r="CG107" i="78"/>
  <c r="S108" i="78"/>
  <c r="CF108" i="78"/>
  <c r="CG108" i="78"/>
  <c r="S109" i="78"/>
  <c r="CF109" i="78"/>
  <c r="CG109" i="78"/>
  <c r="S110" i="78"/>
  <c r="T110" i="78" s="1"/>
  <c r="U110" i="78"/>
  <c r="AS110" i="78" s="1"/>
  <c r="CF110" i="78"/>
  <c r="CG110" i="78"/>
  <c r="S111" i="78"/>
  <c r="T111" i="78" s="1"/>
  <c r="U111" i="78"/>
  <c r="AS111" i="78" s="1"/>
  <c r="CF111" i="78"/>
  <c r="CG111" i="78"/>
  <c r="S112" i="78"/>
  <c r="T112" i="78" s="1"/>
  <c r="U112" i="78"/>
  <c r="AS112" i="78" s="1"/>
  <c r="CF112" i="78"/>
  <c r="CG112" i="78"/>
  <c r="S113" i="78"/>
  <c r="T113" i="78" s="1"/>
  <c r="U113" i="78"/>
  <c r="AS113" i="78" s="1"/>
  <c r="CF113" i="78"/>
  <c r="CG113" i="78"/>
  <c r="S114" i="78"/>
  <c r="T114" i="78" s="1"/>
  <c r="U114" i="78"/>
  <c r="AS114" i="78" s="1"/>
  <c r="CF114" i="78"/>
  <c r="CG114" i="78"/>
  <c r="S115" i="78"/>
  <c r="T115" i="78" s="1"/>
  <c r="U115" i="78"/>
  <c r="AS115" i="78" s="1"/>
  <c r="CF115" i="78"/>
  <c r="CG115" i="78"/>
  <c r="S116" i="78"/>
  <c r="T116" i="78" s="1"/>
  <c r="U116" i="78"/>
  <c r="AS116" i="78" s="1"/>
  <c r="CF116" i="78"/>
  <c r="CG116" i="78"/>
  <c r="S117" i="78"/>
  <c r="T117" i="78" s="1"/>
  <c r="U117" i="78"/>
  <c r="AS117" i="78" s="1"/>
  <c r="CF117" i="78"/>
  <c r="CG117" i="78"/>
  <c r="S118" i="78"/>
  <c r="T118" i="78" s="1"/>
  <c r="U118" i="78"/>
  <c r="AS118" i="78" s="1"/>
  <c r="CF118" i="78"/>
  <c r="CG118" i="78"/>
  <c r="S119" i="78"/>
  <c r="T119" i="78" s="1"/>
  <c r="U119" i="78"/>
  <c r="AS119" i="78" s="1"/>
  <c r="CF119" i="78"/>
  <c r="CG119" i="78"/>
  <c r="S120" i="78"/>
  <c r="T120" i="78" s="1"/>
  <c r="U120" i="78"/>
  <c r="AS120" i="78" s="1"/>
  <c r="CF120" i="78"/>
  <c r="CG120" i="78"/>
  <c r="S121" i="78"/>
  <c r="T121" i="78" s="1"/>
  <c r="U121" i="78"/>
  <c r="AS121" i="78" s="1"/>
  <c r="CF121" i="78"/>
  <c r="CG121" i="78"/>
  <c r="S122" i="78"/>
  <c r="T122" i="78" s="1"/>
  <c r="U122" i="78"/>
  <c r="AS122" i="78" s="1"/>
  <c r="CF122" i="78"/>
  <c r="CG122" i="78"/>
  <c r="S123" i="78"/>
  <c r="T123" i="78" s="1"/>
  <c r="U123" i="78"/>
  <c r="AS123" i="78" s="1"/>
  <c r="CF123" i="78"/>
  <c r="CG123" i="78"/>
  <c r="S124" i="78"/>
  <c r="T124" i="78" s="1"/>
  <c r="U124" i="78"/>
  <c r="AS124" i="78" s="1"/>
  <c r="CF124" i="78"/>
  <c r="CG124" i="78"/>
  <c r="S125" i="78"/>
  <c r="T125" i="78" s="1"/>
  <c r="U125" i="78"/>
  <c r="AS125" i="78" s="1"/>
  <c r="CF125" i="78"/>
  <c r="CG125" i="78"/>
  <c r="S126" i="78"/>
  <c r="T126" i="78" s="1"/>
  <c r="U126" i="78"/>
  <c r="AS126" i="78" s="1"/>
  <c r="CF126" i="78"/>
  <c r="CG126" i="78"/>
  <c r="S127" i="78"/>
  <c r="T127" i="78" s="1"/>
  <c r="U127" i="78"/>
  <c r="AS127" i="78" s="1"/>
  <c r="CF127" i="78"/>
  <c r="CG127" i="78"/>
  <c r="S128" i="78"/>
  <c r="T128" i="78" s="1"/>
  <c r="U128" i="78"/>
  <c r="AS128" i="78" s="1"/>
  <c r="CF128" i="78"/>
  <c r="CG128" i="78"/>
  <c r="S129" i="78"/>
  <c r="T129" i="78" s="1"/>
  <c r="U129" i="78"/>
  <c r="AS129" i="78" s="1"/>
  <c r="CF129" i="78"/>
  <c r="CG129" i="78"/>
  <c r="S130" i="78"/>
  <c r="T130" i="78" s="1"/>
  <c r="U130" i="78"/>
  <c r="AS130" i="78" s="1"/>
  <c r="CF130" i="78"/>
  <c r="CG130" i="78"/>
  <c r="S131" i="78"/>
  <c r="T131" i="78" s="1"/>
  <c r="U131" i="78"/>
  <c r="AS131" i="78" s="1"/>
  <c r="CF131" i="78"/>
  <c r="CG131" i="78"/>
  <c r="S132" i="78"/>
  <c r="T132" i="78" s="1"/>
  <c r="U132" i="78"/>
  <c r="AS132" i="78" s="1"/>
  <c r="CF132" i="78"/>
  <c r="CG132" i="78"/>
  <c r="S133" i="78"/>
  <c r="T133" i="78" s="1"/>
  <c r="U133" i="78"/>
  <c r="AS133" i="78" s="1"/>
  <c r="CF133" i="78"/>
  <c r="CG133" i="78"/>
  <c r="S134" i="78"/>
  <c r="T134" i="78" s="1"/>
  <c r="U134" i="78"/>
  <c r="AS134" i="78" s="1"/>
  <c r="CF134" i="78"/>
  <c r="CG134" i="78"/>
  <c r="S135" i="78"/>
  <c r="T135" i="78" s="1"/>
  <c r="U135" i="78"/>
  <c r="AS135" i="78" s="1"/>
  <c r="CF135" i="78"/>
  <c r="CG135" i="78"/>
  <c r="S136" i="78"/>
  <c r="T136" i="78" s="1"/>
  <c r="U136" i="78"/>
  <c r="AS136" i="78" s="1"/>
  <c r="CF136" i="78"/>
  <c r="CG136" i="78"/>
  <c r="S137" i="78"/>
  <c r="T137" i="78" s="1"/>
  <c r="U137" i="78"/>
  <c r="AS137" i="78" s="1"/>
  <c r="CF137" i="78"/>
  <c r="CG137" i="78"/>
  <c r="S8" i="78"/>
  <c r="F49" i="51" l="1"/>
  <c r="BK49" i="51" s="1"/>
  <c r="BN49" i="51" s="1"/>
  <c r="AG96" i="78"/>
  <c r="U96" i="78" s="1"/>
  <c r="AS96" i="78" s="1"/>
  <c r="AG64" i="78"/>
  <c r="U64" i="78" s="1"/>
  <c r="AS64" i="78" s="1"/>
  <c r="AG16" i="78"/>
  <c r="U16" i="78" s="1"/>
  <c r="AS16" i="78" s="1"/>
  <c r="AG108" i="78"/>
  <c r="U108" i="78" s="1"/>
  <c r="AS108" i="78" s="1"/>
  <c r="AG92" i="78"/>
  <c r="U92" i="78" s="1"/>
  <c r="AS92" i="78" s="1"/>
  <c r="AG76" i="78"/>
  <c r="U76" i="78" s="1"/>
  <c r="AS76" i="78" s="1"/>
  <c r="AG60" i="78"/>
  <c r="U60" i="78" s="1"/>
  <c r="AS60" i="78" s="1"/>
  <c r="AG44" i="78"/>
  <c r="U44" i="78" s="1"/>
  <c r="AS44" i="78" s="1"/>
  <c r="AG28" i="78"/>
  <c r="U28" i="78" s="1"/>
  <c r="AS28" i="78" s="1"/>
  <c r="AG12" i="78"/>
  <c r="U12" i="78" s="1"/>
  <c r="AS12" i="78" s="1"/>
  <c r="AG104" i="78"/>
  <c r="U104" i="78" s="1"/>
  <c r="AS104" i="78" s="1"/>
  <c r="AG88" i="78"/>
  <c r="U88" i="78" s="1"/>
  <c r="AS88" i="78" s="1"/>
  <c r="AG72" i="78"/>
  <c r="U72" i="78" s="1"/>
  <c r="AS72" i="78" s="1"/>
  <c r="AG56" i="78"/>
  <c r="U56" i="78" s="1"/>
  <c r="AS56" i="78" s="1"/>
  <c r="AG40" i="78"/>
  <c r="U40" i="78" s="1"/>
  <c r="AS40" i="78" s="1"/>
  <c r="AG24" i="78"/>
  <c r="U24" i="78" s="1"/>
  <c r="AS24" i="78" s="1"/>
  <c r="T9" i="78"/>
  <c r="AG80" i="78"/>
  <c r="U80" i="78" s="1"/>
  <c r="AS80" i="78" s="1"/>
  <c r="AG48" i="78"/>
  <c r="U48" i="78" s="1"/>
  <c r="AS48" i="78" s="1"/>
  <c r="AG32" i="78"/>
  <c r="U32" i="78" s="1"/>
  <c r="AS32" i="78" s="1"/>
  <c r="AG100" i="78"/>
  <c r="U100" i="78" s="1"/>
  <c r="AS100" i="78" s="1"/>
  <c r="AG84" i="78"/>
  <c r="U84" i="78" s="1"/>
  <c r="AS84" i="78" s="1"/>
  <c r="AG68" i="78"/>
  <c r="U68" i="78" s="1"/>
  <c r="AS68" i="78" s="1"/>
  <c r="AG52" i="78"/>
  <c r="U52" i="78" s="1"/>
  <c r="AS52" i="78" s="1"/>
  <c r="AG36" i="78"/>
  <c r="U36" i="78" s="1"/>
  <c r="AS36" i="78" s="1"/>
  <c r="AG20" i="78"/>
  <c r="U20" i="78" s="1"/>
  <c r="AS20" i="78" s="1"/>
  <c r="AG107" i="78"/>
  <c r="U107" i="78" s="1"/>
  <c r="AS107" i="78" s="1"/>
  <c r="AG103" i="78"/>
  <c r="AG99" i="78"/>
  <c r="U99" i="78" s="1"/>
  <c r="AS99" i="78" s="1"/>
  <c r="AG95" i="78"/>
  <c r="AG91" i="78"/>
  <c r="U91" i="78" s="1"/>
  <c r="AS91" i="78" s="1"/>
  <c r="AG87" i="78"/>
  <c r="AG83" i="78"/>
  <c r="U83" i="78" s="1"/>
  <c r="AS83" i="78" s="1"/>
  <c r="AG79" i="78"/>
  <c r="U79" i="78" s="1"/>
  <c r="AS79" i="78" s="1"/>
  <c r="AG75" i="78"/>
  <c r="U75" i="78" s="1"/>
  <c r="AS75" i="78" s="1"/>
  <c r="AG71" i="78"/>
  <c r="AG67" i="78"/>
  <c r="U67" i="78" s="1"/>
  <c r="AS67" i="78" s="1"/>
  <c r="AG63" i="78"/>
  <c r="AG59" i="78"/>
  <c r="U59" i="78" s="1"/>
  <c r="AS59" i="78" s="1"/>
  <c r="AG55" i="78"/>
  <c r="AG51" i="78"/>
  <c r="U51" i="78" s="1"/>
  <c r="AS51" i="78" s="1"/>
  <c r="AG47" i="78"/>
  <c r="AG43" i="78"/>
  <c r="U43" i="78" s="1"/>
  <c r="AS43" i="78" s="1"/>
  <c r="AG39" i="78"/>
  <c r="AG35" i="78"/>
  <c r="U35" i="78" s="1"/>
  <c r="AS35" i="78" s="1"/>
  <c r="AG31" i="78"/>
  <c r="AG27" i="78"/>
  <c r="U27" i="78" s="1"/>
  <c r="AS27" i="78" s="1"/>
  <c r="AG23" i="78"/>
  <c r="AG19" i="78"/>
  <c r="U19" i="78" s="1"/>
  <c r="AS19" i="78" s="1"/>
  <c r="AG15" i="78"/>
  <c r="U15" i="78" s="1"/>
  <c r="AS15" i="78" s="1"/>
  <c r="AG11" i="78"/>
  <c r="U11" i="78" s="1"/>
  <c r="AS11" i="78" s="1"/>
  <c r="AG106" i="78"/>
  <c r="U106" i="78" s="1"/>
  <c r="AS106" i="78" s="1"/>
  <c r="AG102" i="78"/>
  <c r="AG98" i="78"/>
  <c r="U98" i="78" s="1"/>
  <c r="AS98" i="78" s="1"/>
  <c r="AG94" i="78"/>
  <c r="U94" i="78" s="1"/>
  <c r="AS94" i="78" s="1"/>
  <c r="AG90" i="78"/>
  <c r="U90" i="78" s="1"/>
  <c r="AS90" i="78" s="1"/>
  <c r="AG86" i="78"/>
  <c r="AG82" i="78"/>
  <c r="U82" i="78" s="1"/>
  <c r="AS82" i="78" s="1"/>
  <c r="AG78" i="78"/>
  <c r="U78" i="78" s="1"/>
  <c r="AS78" i="78" s="1"/>
  <c r="AG74" i="78"/>
  <c r="U74" i="78" s="1"/>
  <c r="AS74" i="78" s="1"/>
  <c r="AG70" i="78"/>
  <c r="AG66" i="78"/>
  <c r="U66" i="78" s="1"/>
  <c r="AS66" i="78" s="1"/>
  <c r="AG62" i="78"/>
  <c r="U62" i="78" s="1"/>
  <c r="AS62" i="78" s="1"/>
  <c r="AG58" i="78"/>
  <c r="U58" i="78" s="1"/>
  <c r="AS58" i="78" s="1"/>
  <c r="AG54" i="78"/>
  <c r="AG50" i="78"/>
  <c r="U50" i="78" s="1"/>
  <c r="AS50" i="78" s="1"/>
  <c r="AG46" i="78"/>
  <c r="U46" i="78" s="1"/>
  <c r="AS46" i="78" s="1"/>
  <c r="AG42" i="78"/>
  <c r="U42" i="78" s="1"/>
  <c r="AS42" i="78" s="1"/>
  <c r="AG38" i="78"/>
  <c r="AG34" i="78"/>
  <c r="U34" i="78" s="1"/>
  <c r="AS34" i="78" s="1"/>
  <c r="AG30" i="78"/>
  <c r="U30" i="78" s="1"/>
  <c r="AS30" i="78" s="1"/>
  <c r="AG26" i="78"/>
  <c r="U26" i="78" s="1"/>
  <c r="AS26" i="78" s="1"/>
  <c r="AG22" i="78"/>
  <c r="AG18" i="78"/>
  <c r="U18" i="78" s="1"/>
  <c r="AS18" i="78" s="1"/>
  <c r="AG14" i="78"/>
  <c r="U14" i="78" s="1"/>
  <c r="AS14" i="78" s="1"/>
  <c r="AG10" i="78"/>
  <c r="U10" i="78" s="1"/>
  <c r="AS10" i="78" s="1"/>
  <c r="AG109" i="78"/>
  <c r="U109" i="78" s="1"/>
  <c r="AS109" i="78" s="1"/>
  <c r="AG105" i="78"/>
  <c r="U105" i="78" s="1"/>
  <c r="AS105" i="78" s="1"/>
  <c r="AG101" i="78"/>
  <c r="U101" i="78" s="1"/>
  <c r="AS101" i="78" s="1"/>
  <c r="AG97" i="78"/>
  <c r="U97" i="78" s="1"/>
  <c r="AS97" i="78" s="1"/>
  <c r="AG93" i="78"/>
  <c r="U93" i="78" s="1"/>
  <c r="AS93" i="78" s="1"/>
  <c r="AG89" i="78"/>
  <c r="U89" i="78" s="1"/>
  <c r="AS89" i="78" s="1"/>
  <c r="AG85" i="78"/>
  <c r="U85" i="78" s="1"/>
  <c r="AS85" i="78" s="1"/>
  <c r="AG81" i="78"/>
  <c r="U81" i="78" s="1"/>
  <c r="AS81" i="78" s="1"/>
  <c r="AG77" i="78"/>
  <c r="U77" i="78" s="1"/>
  <c r="AS77" i="78" s="1"/>
  <c r="AG73" i="78"/>
  <c r="U73" i="78" s="1"/>
  <c r="AS73" i="78" s="1"/>
  <c r="AG69" i="78"/>
  <c r="U69" i="78" s="1"/>
  <c r="AS69" i="78" s="1"/>
  <c r="AG65" i="78"/>
  <c r="U65" i="78" s="1"/>
  <c r="AS65" i="78" s="1"/>
  <c r="AG61" i="78"/>
  <c r="U61" i="78" s="1"/>
  <c r="AS61" i="78" s="1"/>
  <c r="AG57" i="78"/>
  <c r="U57" i="78" s="1"/>
  <c r="AS57" i="78" s="1"/>
  <c r="AG53" i="78"/>
  <c r="U53" i="78" s="1"/>
  <c r="AS53" i="78" s="1"/>
  <c r="AG49" i="78"/>
  <c r="U49" i="78" s="1"/>
  <c r="AS49" i="78" s="1"/>
  <c r="AG45" i="78"/>
  <c r="U45" i="78" s="1"/>
  <c r="AS45" i="78" s="1"/>
  <c r="AG41" i="78"/>
  <c r="U41" i="78" s="1"/>
  <c r="AS41" i="78" s="1"/>
  <c r="AG37" i="78"/>
  <c r="U37" i="78" s="1"/>
  <c r="AS37" i="78" s="1"/>
  <c r="AG33" i="78"/>
  <c r="AG29" i="78"/>
  <c r="U29" i="78" s="1"/>
  <c r="AS29" i="78" s="1"/>
  <c r="AG25" i="78"/>
  <c r="U25" i="78" s="1"/>
  <c r="AS25" i="78" s="1"/>
  <c r="AG21" i="78"/>
  <c r="U21" i="78" s="1"/>
  <c r="AS21" i="78" s="1"/>
  <c r="AG17" i="78"/>
  <c r="AG13" i="78"/>
  <c r="U13" i="78" s="1"/>
  <c r="AS13" i="78" s="1"/>
  <c r="AH12" i="78"/>
  <c r="AH16" i="78"/>
  <c r="AH28" i="78"/>
  <c r="AH40" i="78"/>
  <c r="AH68" i="78"/>
  <c r="AH80" i="78"/>
  <c r="AH104" i="78"/>
  <c r="AH9" i="78"/>
  <c r="AH25" i="78"/>
  <c r="AH37" i="78"/>
  <c r="AH73" i="78"/>
  <c r="AH85" i="78"/>
  <c r="AH18" i="78"/>
  <c r="AH82" i="78"/>
  <c r="AH27" i="78"/>
  <c r="AH43" i="78"/>
  <c r="AH59" i="78"/>
  <c r="AH91" i="78"/>
  <c r="AH107" i="78"/>
  <c r="AH78" i="78"/>
  <c r="AH62" i="78"/>
  <c r="AH14" i="78"/>
  <c r="N198" i="72"/>
  <c r="L5" i="77" s="1"/>
  <c r="N397" i="72"/>
  <c r="N398" i="72"/>
  <c r="N399" i="72"/>
  <c r="N484" i="72" s="1"/>
  <c r="L8" i="77" s="1"/>
  <c r="N400" i="72"/>
  <c r="N401" i="72"/>
  <c r="N402" i="72"/>
  <c r="N403" i="72"/>
  <c r="N404" i="72"/>
  <c r="N405" i="72"/>
  <c r="N406" i="72"/>
  <c r="N407" i="72"/>
  <c r="N408" i="72"/>
  <c r="N409" i="72"/>
  <c r="N410" i="72"/>
  <c r="N411" i="72"/>
  <c r="N412" i="72"/>
  <c r="N413" i="72"/>
  <c r="N414" i="72"/>
  <c r="N415" i="72"/>
  <c r="N416" i="72"/>
  <c r="N417" i="72"/>
  <c r="N418" i="72"/>
  <c r="N419" i="72"/>
  <c r="N420" i="72"/>
  <c r="N421" i="72"/>
  <c r="N422" i="72"/>
  <c r="N423" i="72"/>
  <c r="N424" i="72"/>
  <c r="N425" i="72"/>
  <c r="N426" i="72"/>
  <c r="N427" i="72"/>
  <c r="N428" i="72"/>
  <c r="N429" i="72"/>
  <c r="N430" i="72"/>
  <c r="N431" i="72"/>
  <c r="N432" i="72"/>
  <c r="N433" i="72"/>
  <c r="N393" i="72"/>
  <c r="L6" i="77" s="1"/>
  <c r="B198" i="72"/>
  <c r="B5" i="77" s="1"/>
  <c r="B397" i="72"/>
  <c r="B398" i="72"/>
  <c r="B399" i="72"/>
  <c r="B400" i="72"/>
  <c r="B401" i="72"/>
  <c r="B402" i="72"/>
  <c r="B404" i="72"/>
  <c r="B405" i="72"/>
  <c r="B406" i="72"/>
  <c r="B407" i="72"/>
  <c r="B408" i="72"/>
  <c r="B409" i="72"/>
  <c r="B410" i="72"/>
  <c r="B411" i="72"/>
  <c r="B412" i="72"/>
  <c r="B413" i="72"/>
  <c r="B414" i="72"/>
  <c r="B415" i="72"/>
  <c r="B416" i="72"/>
  <c r="B417" i="72"/>
  <c r="B418" i="72"/>
  <c r="B419" i="72"/>
  <c r="B420" i="72"/>
  <c r="B421" i="72"/>
  <c r="B422" i="72"/>
  <c r="B423" i="72"/>
  <c r="B424" i="72"/>
  <c r="B425" i="72"/>
  <c r="B426" i="72"/>
  <c r="B427" i="72"/>
  <c r="B428" i="72"/>
  <c r="B429" i="72"/>
  <c r="B430" i="72"/>
  <c r="B431" i="72"/>
  <c r="B432" i="72"/>
  <c r="B433" i="72"/>
  <c r="B393" i="72"/>
  <c r="B6" i="77" s="1"/>
  <c r="C198" i="72"/>
  <c r="C5" i="77" s="1"/>
  <c r="C397" i="72"/>
  <c r="C398" i="72"/>
  <c r="C399" i="72"/>
  <c r="C400" i="72"/>
  <c r="C401" i="72"/>
  <c r="C402" i="72"/>
  <c r="C403" i="72"/>
  <c r="C404" i="72"/>
  <c r="C405" i="72"/>
  <c r="C406" i="72"/>
  <c r="C407" i="72"/>
  <c r="C408" i="72"/>
  <c r="C409" i="72"/>
  <c r="C410" i="72"/>
  <c r="C411" i="72"/>
  <c r="C412" i="72"/>
  <c r="C413" i="72"/>
  <c r="C414" i="72"/>
  <c r="C415" i="72"/>
  <c r="C416" i="72"/>
  <c r="C417" i="72"/>
  <c r="C418" i="72"/>
  <c r="C419" i="72"/>
  <c r="C420" i="72"/>
  <c r="C421" i="72"/>
  <c r="C422" i="72"/>
  <c r="C423" i="72"/>
  <c r="C424" i="72"/>
  <c r="C425" i="72"/>
  <c r="C426" i="72"/>
  <c r="C427" i="72"/>
  <c r="C428" i="72"/>
  <c r="C429" i="72"/>
  <c r="C430" i="72"/>
  <c r="C431" i="72"/>
  <c r="C432" i="72"/>
  <c r="C433" i="72"/>
  <c r="AB433" i="72" s="1"/>
  <c r="C393" i="72"/>
  <c r="C6" i="77" s="1"/>
  <c r="D198" i="72"/>
  <c r="D5" i="77" s="1"/>
  <c r="D397" i="72"/>
  <c r="D398" i="72"/>
  <c r="D399" i="72"/>
  <c r="D400" i="72"/>
  <c r="D401" i="72"/>
  <c r="D402" i="72"/>
  <c r="D403" i="72"/>
  <c r="D404" i="72"/>
  <c r="D405" i="72"/>
  <c r="D406" i="72"/>
  <c r="D407" i="72"/>
  <c r="D408" i="72"/>
  <c r="D409" i="72"/>
  <c r="D410" i="72"/>
  <c r="D411" i="72"/>
  <c r="D412" i="72"/>
  <c r="D413" i="72"/>
  <c r="D414" i="72"/>
  <c r="D415" i="72"/>
  <c r="D416" i="72"/>
  <c r="D417" i="72"/>
  <c r="D418" i="72"/>
  <c r="D419" i="72"/>
  <c r="D420" i="72"/>
  <c r="D421" i="72"/>
  <c r="D422" i="72"/>
  <c r="D423" i="72"/>
  <c r="D424" i="72"/>
  <c r="D425" i="72"/>
  <c r="D426" i="72"/>
  <c r="D427" i="72"/>
  <c r="D428" i="72"/>
  <c r="D429" i="72"/>
  <c r="D430" i="72"/>
  <c r="D431" i="72"/>
  <c r="D432" i="72"/>
  <c r="D433" i="72"/>
  <c r="D393" i="72"/>
  <c r="D6" i="77" s="1"/>
  <c r="E198" i="72"/>
  <c r="E5" i="77" s="1"/>
  <c r="E397" i="72"/>
  <c r="E398" i="72"/>
  <c r="E399" i="72"/>
  <c r="E400" i="72"/>
  <c r="E401" i="72"/>
  <c r="E402" i="72"/>
  <c r="E403" i="72"/>
  <c r="E404" i="72"/>
  <c r="E405" i="72"/>
  <c r="E406" i="72"/>
  <c r="E407" i="72"/>
  <c r="E408" i="72"/>
  <c r="E409" i="72"/>
  <c r="E410" i="72"/>
  <c r="E411" i="72"/>
  <c r="E412" i="72"/>
  <c r="E413" i="72"/>
  <c r="E414" i="72"/>
  <c r="E415" i="72"/>
  <c r="E416" i="72"/>
  <c r="E417" i="72"/>
  <c r="E418" i="72"/>
  <c r="E419" i="72"/>
  <c r="E420" i="72"/>
  <c r="E421" i="72"/>
  <c r="E422" i="72"/>
  <c r="E423" i="72"/>
  <c r="E424" i="72"/>
  <c r="E425" i="72"/>
  <c r="E426" i="72"/>
  <c r="E427" i="72"/>
  <c r="E428" i="72"/>
  <c r="E429" i="72"/>
  <c r="E430" i="72"/>
  <c r="E431" i="72"/>
  <c r="E432" i="72"/>
  <c r="E433" i="72"/>
  <c r="E393" i="72"/>
  <c r="E6" i="77" s="1"/>
  <c r="F198" i="72"/>
  <c r="F5" i="77" s="1"/>
  <c r="F397" i="72"/>
  <c r="F398" i="72"/>
  <c r="F399" i="72"/>
  <c r="F400" i="72"/>
  <c r="F401" i="72"/>
  <c r="F402" i="72"/>
  <c r="F403" i="72"/>
  <c r="F404" i="72"/>
  <c r="F405" i="72"/>
  <c r="F406" i="72"/>
  <c r="F407" i="72"/>
  <c r="F408" i="72"/>
  <c r="F409" i="72"/>
  <c r="F410" i="72"/>
  <c r="F411" i="72"/>
  <c r="F412" i="72"/>
  <c r="F413" i="72"/>
  <c r="F414" i="72"/>
  <c r="F415" i="72"/>
  <c r="F416" i="72"/>
  <c r="F417" i="72"/>
  <c r="F418" i="72"/>
  <c r="F419" i="72"/>
  <c r="F420" i="72"/>
  <c r="F421" i="72"/>
  <c r="F422" i="72"/>
  <c r="F423" i="72"/>
  <c r="F424" i="72"/>
  <c r="F425" i="72"/>
  <c r="F426" i="72"/>
  <c r="F427" i="72"/>
  <c r="F428" i="72"/>
  <c r="F429" i="72"/>
  <c r="F430" i="72"/>
  <c r="F431" i="72"/>
  <c r="F432" i="72"/>
  <c r="F433" i="72"/>
  <c r="F393" i="72"/>
  <c r="F6" i="77" s="1"/>
  <c r="G198" i="72"/>
  <c r="G5" i="77" s="1"/>
  <c r="G397" i="72"/>
  <c r="G398" i="72"/>
  <c r="G399" i="72"/>
  <c r="G400" i="72"/>
  <c r="G401" i="72"/>
  <c r="G402" i="72"/>
  <c r="G403" i="72"/>
  <c r="G404" i="72"/>
  <c r="G405" i="72"/>
  <c r="G406" i="72"/>
  <c r="G407" i="72"/>
  <c r="G408" i="72"/>
  <c r="G409" i="72"/>
  <c r="G410" i="72"/>
  <c r="G411" i="72"/>
  <c r="G412" i="72"/>
  <c r="G413" i="72"/>
  <c r="G414" i="72"/>
  <c r="G415" i="72"/>
  <c r="G416" i="72"/>
  <c r="G417" i="72"/>
  <c r="G418" i="72"/>
  <c r="G419" i="72"/>
  <c r="G420" i="72"/>
  <c r="G421" i="72"/>
  <c r="G422" i="72"/>
  <c r="G423" i="72"/>
  <c r="G424" i="72"/>
  <c r="G425" i="72"/>
  <c r="G426" i="72"/>
  <c r="G427" i="72"/>
  <c r="G428" i="72"/>
  <c r="G429" i="72"/>
  <c r="G430" i="72"/>
  <c r="G431" i="72"/>
  <c r="G432" i="72"/>
  <c r="G433" i="72"/>
  <c r="G393" i="72"/>
  <c r="G6" i="77" s="1"/>
  <c r="H198" i="72"/>
  <c r="H5" i="77" s="1"/>
  <c r="H397" i="72"/>
  <c r="H398" i="72"/>
  <c r="H399" i="72"/>
  <c r="H400" i="72"/>
  <c r="H401" i="72"/>
  <c r="H402" i="72"/>
  <c r="H403" i="72"/>
  <c r="H404" i="72"/>
  <c r="H405" i="72"/>
  <c r="H406" i="72"/>
  <c r="H407" i="72"/>
  <c r="H408" i="72"/>
  <c r="H409" i="72"/>
  <c r="H410" i="72"/>
  <c r="H411" i="72"/>
  <c r="H412" i="72"/>
  <c r="H413" i="72"/>
  <c r="H414" i="72"/>
  <c r="H415" i="72"/>
  <c r="H416" i="72"/>
  <c r="H417" i="72"/>
  <c r="H418" i="72"/>
  <c r="H419" i="72"/>
  <c r="H420" i="72"/>
  <c r="H421" i="72"/>
  <c r="H422" i="72"/>
  <c r="H423" i="72"/>
  <c r="H424" i="72"/>
  <c r="H425" i="72"/>
  <c r="H426" i="72"/>
  <c r="H427" i="72"/>
  <c r="H428" i="72"/>
  <c r="H429" i="72"/>
  <c r="H430" i="72"/>
  <c r="H431" i="72"/>
  <c r="H432" i="72"/>
  <c r="H433" i="72"/>
  <c r="H393" i="72"/>
  <c r="H6" i="77" s="1"/>
  <c r="J198" i="72"/>
  <c r="I5" i="77" s="1"/>
  <c r="J397" i="72"/>
  <c r="J398" i="72"/>
  <c r="J399" i="72"/>
  <c r="J400" i="72"/>
  <c r="J401" i="72"/>
  <c r="J402" i="72"/>
  <c r="J403" i="72"/>
  <c r="J404" i="72"/>
  <c r="J405" i="72"/>
  <c r="J406" i="72"/>
  <c r="J407" i="72"/>
  <c r="J408" i="72"/>
  <c r="J409" i="72"/>
  <c r="J410" i="72"/>
  <c r="J411" i="72"/>
  <c r="J412" i="72"/>
  <c r="J413" i="72"/>
  <c r="J414" i="72"/>
  <c r="J415" i="72"/>
  <c r="J416" i="72"/>
  <c r="J417" i="72"/>
  <c r="J418" i="72"/>
  <c r="J419" i="72"/>
  <c r="J420" i="72"/>
  <c r="J421" i="72"/>
  <c r="J422" i="72"/>
  <c r="J423" i="72"/>
  <c r="J424" i="72"/>
  <c r="J425" i="72"/>
  <c r="J426" i="72"/>
  <c r="J427" i="72"/>
  <c r="J428" i="72"/>
  <c r="J429" i="72"/>
  <c r="J430" i="72"/>
  <c r="J431" i="72"/>
  <c r="J432" i="72"/>
  <c r="J433" i="72"/>
  <c r="J393" i="72"/>
  <c r="I6" i="77" s="1"/>
  <c r="L198" i="72"/>
  <c r="J5" i="77" s="1"/>
  <c r="L397" i="72"/>
  <c r="L398" i="72"/>
  <c r="L399" i="72"/>
  <c r="L400" i="72"/>
  <c r="L401" i="72"/>
  <c r="L402" i="72"/>
  <c r="L403" i="72"/>
  <c r="L404" i="72"/>
  <c r="L405" i="72"/>
  <c r="L406" i="72"/>
  <c r="L407" i="72"/>
  <c r="L408" i="72"/>
  <c r="L409" i="72"/>
  <c r="L410" i="72"/>
  <c r="L411" i="72"/>
  <c r="L412" i="72"/>
  <c r="L413" i="72"/>
  <c r="L414" i="72"/>
  <c r="L415" i="72"/>
  <c r="L416" i="72"/>
  <c r="L417" i="72"/>
  <c r="L418" i="72"/>
  <c r="L419" i="72"/>
  <c r="L420" i="72"/>
  <c r="L421" i="72"/>
  <c r="L422" i="72"/>
  <c r="L423" i="72"/>
  <c r="L424" i="72"/>
  <c r="L425" i="72"/>
  <c r="L426" i="72"/>
  <c r="L427" i="72"/>
  <c r="L428" i="72"/>
  <c r="L429" i="72"/>
  <c r="L430" i="72"/>
  <c r="L431" i="72"/>
  <c r="L432" i="72"/>
  <c r="L433" i="72"/>
  <c r="L393" i="72"/>
  <c r="J6" i="77" s="1"/>
  <c r="M198" i="72"/>
  <c r="K5" i="77" s="1"/>
  <c r="M397" i="72"/>
  <c r="M398" i="72"/>
  <c r="M399" i="72"/>
  <c r="M400" i="72"/>
  <c r="M401" i="72"/>
  <c r="M402" i="72"/>
  <c r="M403" i="72"/>
  <c r="M404" i="72"/>
  <c r="M405" i="72"/>
  <c r="M406" i="72"/>
  <c r="M407" i="72"/>
  <c r="M408" i="72"/>
  <c r="M409" i="72"/>
  <c r="M410" i="72"/>
  <c r="M411" i="72"/>
  <c r="M412" i="72"/>
  <c r="M413" i="72"/>
  <c r="M414" i="72"/>
  <c r="M415" i="72"/>
  <c r="M416" i="72"/>
  <c r="M417" i="72"/>
  <c r="M418" i="72"/>
  <c r="M419" i="72"/>
  <c r="M420" i="72"/>
  <c r="M421" i="72"/>
  <c r="M422" i="72"/>
  <c r="M423" i="72"/>
  <c r="M424" i="72"/>
  <c r="M425" i="72"/>
  <c r="M426" i="72"/>
  <c r="M427" i="72"/>
  <c r="M428" i="72"/>
  <c r="M429" i="72"/>
  <c r="M430" i="72"/>
  <c r="M431" i="72"/>
  <c r="M432" i="72"/>
  <c r="M433" i="72"/>
  <c r="M393" i="72"/>
  <c r="K6" i="77" s="1"/>
  <c r="B106" i="72"/>
  <c r="B300" i="72"/>
  <c r="C300" i="72"/>
  <c r="D300" i="72"/>
  <c r="E300" i="72"/>
  <c r="F300" i="72"/>
  <c r="G300" i="72"/>
  <c r="H300" i="72"/>
  <c r="J300" i="72"/>
  <c r="K300" i="72"/>
  <c r="L300" i="72"/>
  <c r="M300" i="72"/>
  <c r="N300" i="72"/>
  <c r="I300" i="72"/>
  <c r="O300" i="72"/>
  <c r="P300" i="72"/>
  <c r="Q300" i="72"/>
  <c r="R300" i="72"/>
  <c r="S300" i="72"/>
  <c r="T300" i="72"/>
  <c r="U300" i="72"/>
  <c r="V300" i="72"/>
  <c r="W300" i="72"/>
  <c r="X300" i="72"/>
  <c r="Y300" i="72"/>
  <c r="Z300" i="72"/>
  <c r="B18" i="72"/>
  <c r="C18" i="72"/>
  <c r="C110" i="72" s="1"/>
  <c r="D18" i="72"/>
  <c r="D110" i="72" s="1"/>
  <c r="E18" i="72"/>
  <c r="E110" i="72" s="1"/>
  <c r="F18" i="72"/>
  <c r="F110" i="72" s="1"/>
  <c r="G18" i="72"/>
  <c r="G110" i="72" s="1"/>
  <c r="H18" i="72"/>
  <c r="H110" i="72"/>
  <c r="I18" i="72"/>
  <c r="I110" i="72" s="1"/>
  <c r="J18" i="72"/>
  <c r="J110" i="72"/>
  <c r="K18" i="72"/>
  <c r="K110" i="72" s="1"/>
  <c r="L18" i="72"/>
  <c r="L110" i="72" s="1"/>
  <c r="M18" i="72"/>
  <c r="M110" i="72" s="1"/>
  <c r="N18" i="72"/>
  <c r="N110" i="72" s="1"/>
  <c r="P18" i="72"/>
  <c r="P110" i="72" s="1"/>
  <c r="Q18" i="72"/>
  <c r="Q110" i="72"/>
  <c r="R18" i="72"/>
  <c r="R110" i="72" s="1"/>
  <c r="S18" i="72"/>
  <c r="S110" i="72"/>
  <c r="T18" i="72"/>
  <c r="T110" i="72" s="1"/>
  <c r="U18" i="72"/>
  <c r="U110" i="72" s="1"/>
  <c r="V18" i="72"/>
  <c r="V110" i="72" s="1"/>
  <c r="W18" i="72"/>
  <c r="W110" i="72" s="1"/>
  <c r="X18" i="72"/>
  <c r="X110" i="72" s="1"/>
  <c r="Y18" i="72"/>
  <c r="Y110" i="72"/>
  <c r="Z18" i="72"/>
  <c r="Z110" i="72" s="1"/>
  <c r="O18" i="72"/>
  <c r="O110" i="72"/>
  <c r="B973" i="72"/>
  <c r="C973" i="72"/>
  <c r="D973" i="72"/>
  <c r="E973" i="72"/>
  <c r="F973" i="72"/>
  <c r="G973" i="72"/>
  <c r="H973" i="72"/>
  <c r="I973" i="72"/>
  <c r="J973" i="72"/>
  <c r="K973" i="72"/>
  <c r="L973" i="72"/>
  <c r="M973" i="72"/>
  <c r="N973" i="72"/>
  <c r="O973" i="72"/>
  <c r="P973" i="72"/>
  <c r="Q973" i="72"/>
  <c r="R973" i="72"/>
  <c r="S973" i="72"/>
  <c r="T973" i="72"/>
  <c r="U973" i="72"/>
  <c r="V973" i="72"/>
  <c r="W973" i="72"/>
  <c r="X973" i="72"/>
  <c r="Y973" i="72"/>
  <c r="Z973" i="72"/>
  <c r="B974" i="72"/>
  <c r="C974" i="72"/>
  <c r="D974" i="72"/>
  <c r="E974" i="72"/>
  <c r="F974" i="72"/>
  <c r="G974" i="72"/>
  <c r="H974" i="72"/>
  <c r="I974" i="72"/>
  <c r="J974" i="72"/>
  <c r="K974" i="72"/>
  <c r="L974" i="72"/>
  <c r="M974" i="72"/>
  <c r="N974" i="72"/>
  <c r="O974" i="72"/>
  <c r="P974" i="72"/>
  <c r="Q974" i="72"/>
  <c r="R974" i="72"/>
  <c r="S974" i="72"/>
  <c r="T974" i="72"/>
  <c r="U974" i="72"/>
  <c r="V974" i="72"/>
  <c r="W974" i="72"/>
  <c r="X974" i="72"/>
  <c r="Y974" i="72"/>
  <c r="Z974" i="72"/>
  <c r="B975" i="72"/>
  <c r="C975" i="72"/>
  <c r="D975" i="72"/>
  <c r="E975" i="72"/>
  <c r="F975" i="72"/>
  <c r="G975" i="72"/>
  <c r="H975" i="72"/>
  <c r="I975" i="72"/>
  <c r="J975" i="72"/>
  <c r="K975" i="72"/>
  <c r="L975" i="72"/>
  <c r="M975" i="72"/>
  <c r="N975" i="72"/>
  <c r="O975" i="72"/>
  <c r="P975" i="72"/>
  <c r="Q975" i="72"/>
  <c r="R975" i="72"/>
  <c r="S975" i="72"/>
  <c r="T975" i="72"/>
  <c r="U975" i="72"/>
  <c r="V975" i="72"/>
  <c r="W975" i="72"/>
  <c r="X975" i="72"/>
  <c r="Y975" i="72"/>
  <c r="Z975" i="72"/>
  <c r="B976" i="72"/>
  <c r="C976" i="72"/>
  <c r="D976" i="72"/>
  <c r="E976" i="72"/>
  <c r="F976" i="72"/>
  <c r="G976" i="72"/>
  <c r="H976" i="72"/>
  <c r="I976" i="72"/>
  <c r="J976" i="72"/>
  <c r="K976" i="72"/>
  <c r="L976" i="72"/>
  <c r="M976" i="72"/>
  <c r="N976" i="72"/>
  <c r="O976" i="72"/>
  <c r="P976" i="72"/>
  <c r="Q976" i="72"/>
  <c r="R976" i="72"/>
  <c r="S976" i="72"/>
  <c r="T976" i="72"/>
  <c r="U976" i="72"/>
  <c r="V976" i="72"/>
  <c r="W976" i="72"/>
  <c r="X976" i="72"/>
  <c r="Y976" i="72"/>
  <c r="Z976" i="72"/>
  <c r="B977" i="72"/>
  <c r="C977" i="72"/>
  <c r="D977" i="72"/>
  <c r="E977" i="72"/>
  <c r="F977" i="72"/>
  <c r="G977" i="72"/>
  <c r="H977" i="72"/>
  <c r="I977" i="72"/>
  <c r="J977" i="72"/>
  <c r="K977" i="72"/>
  <c r="L977" i="72"/>
  <c r="M977" i="72"/>
  <c r="N977" i="72"/>
  <c r="O977" i="72"/>
  <c r="P977" i="72"/>
  <c r="Q977" i="72"/>
  <c r="R977" i="72"/>
  <c r="S977" i="72"/>
  <c r="T977" i="72"/>
  <c r="U977" i="72"/>
  <c r="V977" i="72"/>
  <c r="W977" i="72"/>
  <c r="X977" i="72"/>
  <c r="Y977" i="72"/>
  <c r="Z977" i="72"/>
  <c r="B978" i="72"/>
  <c r="C978" i="72"/>
  <c r="D978" i="72"/>
  <c r="E978" i="72"/>
  <c r="F978" i="72"/>
  <c r="G978" i="72"/>
  <c r="H978" i="72"/>
  <c r="I978" i="72"/>
  <c r="J978" i="72"/>
  <c r="K978" i="72"/>
  <c r="L978" i="72"/>
  <c r="M978" i="72"/>
  <c r="N978" i="72"/>
  <c r="O978" i="72"/>
  <c r="P978" i="72"/>
  <c r="Q978" i="72"/>
  <c r="R978" i="72"/>
  <c r="S978" i="72"/>
  <c r="T978" i="72"/>
  <c r="U978" i="72"/>
  <c r="V978" i="72"/>
  <c r="W978" i="72"/>
  <c r="X978" i="72"/>
  <c r="Y978" i="72"/>
  <c r="Z978" i="72"/>
  <c r="B979" i="72"/>
  <c r="C979" i="72"/>
  <c r="D979" i="72"/>
  <c r="E979" i="72"/>
  <c r="F979" i="72"/>
  <c r="G979" i="72"/>
  <c r="H979" i="72"/>
  <c r="I979" i="72"/>
  <c r="J979" i="72"/>
  <c r="K979" i="72"/>
  <c r="L979" i="72"/>
  <c r="M979" i="72"/>
  <c r="N979" i="72"/>
  <c r="O979" i="72"/>
  <c r="P979" i="72"/>
  <c r="Q979" i="72"/>
  <c r="R979" i="72"/>
  <c r="S979" i="72"/>
  <c r="T979" i="72"/>
  <c r="U979" i="72"/>
  <c r="V979" i="72"/>
  <c r="W979" i="72"/>
  <c r="X979" i="72"/>
  <c r="Y979" i="72"/>
  <c r="Z979" i="72"/>
  <c r="B980" i="72"/>
  <c r="C980" i="72"/>
  <c r="D980" i="72"/>
  <c r="E980" i="72"/>
  <c r="F980" i="72"/>
  <c r="G980" i="72"/>
  <c r="H980" i="72"/>
  <c r="I980" i="72"/>
  <c r="J980" i="72"/>
  <c r="K980" i="72"/>
  <c r="L980" i="72"/>
  <c r="M980" i="72"/>
  <c r="N980" i="72"/>
  <c r="O980" i="72"/>
  <c r="P980" i="72"/>
  <c r="Q980" i="72"/>
  <c r="R980" i="72"/>
  <c r="S980" i="72"/>
  <c r="T980" i="72"/>
  <c r="U980" i="72"/>
  <c r="V980" i="72"/>
  <c r="W980" i="72"/>
  <c r="X980" i="72"/>
  <c r="Y980" i="72"/>
  <c r="Z980" i="72"/>
  <c r="B981" i="72"/>
  <c r="C981" i="72"/>
  <c r="D981" i="72"/>
  <c r="E981" i="72"/>
  <c r="F981" i="72"/>
  <c r="G981" i="72"/>
  <c r="H981" i="72"/>
  <c r="I981" i="72"/>
  <c r="J981" i="72"/>
  <c r="K981" i="72"/>
  <c r="L981" i="72"/>
  <c r="M981" i="72"/>
  <c r="N981" i="72"/>
  <c r="O981" i="72"/>
  <c r="P981" i="72"/>
  <c r="Q981" i="72"/>
  <c r="R981" i="72"/>
  <c r="S981" i="72"/>
  <c r="T981" i="72"/>
  <c r="U981" i="72"/>
  <c r="V981" i="72"/>
  <c r="W981" i="72"/>
  <c r="X981" i="72"/>
  <c r="Y981" i="72"/>
  <c r="Z981" i="72"/>
  <c r="B982" i="72"/>
  <c r="C982" i="72"/>
  <c r="D982" i="72"/>
  <c r="E982" i="72"/>
  <c r="F982" i="72"/>
  <c r="G982" i="72"/>
  <c r="H982" i="72"/>
  <c r="I982" i="72"/>
  <c r="J982" i="72"/>
  <c r="K982" i="72"/>
  <c r="L982" i="72"/>
  <c r="M982" i="72"/>
  <c r="N982" i="72"/>
  <c r="O982" i="72"/>
  <c r="P982" i="72"/>
  <c r="Q982" i="72"/>
  <c r="R982" i="72"/>
  <c r="S982" i="72"/>
  <c r="T982" i="72"/>
  <c r="U982" i="72"/>
  <c r="V982" i="72"/>
  <c r="W982" i="72"/>
  <c r="X982" i="72"/>
  <c r="Y982" i="72"/>
  <c r="Z982" i="72"/>
  <c r="B983" i="72"/>
  <c r="C983" i="72"/>
  <c r="D983" i="72"/>
  <c r="E983" i="72"/>
  <c r="F983" i="72"/>
  <c r="G983" i="72"/>
  <c r="H983" i="72"/>
  <c r="I983" i="72"/>
  <c r="J983" i="72"/>
  <c r="K983" i="72"/>
  <c r="L983" i="72"/>
  <c r="M983" i="72"/>
  <c r="N983" i="72"/>
  <c r="O983" i="72"/>
  <c r="P983" i="72"/>
  <c r="Q983" i="72"/>
  <c r="R983" i="72"/>
  <c r="S983" i="72"/>
  <c r="T983" i="72"/>
  <c r="U983" i="72"/>
  <c r="V983" i="72"/>
  <c r="W983" i="72"/>
  <c r="X983" i="72"/>
  <c r="Y983" i="72"/>
  <c r="Z983" i="72"/>
  <c r="B984" i="72"/>
  <c r="C984" i="72"/>
  <c r="D984" i="72"/>
  <c r="E984" i="72"/>
  <c r="F984" i="72"/>
  <c r="G984" i="72"/>
  <c r="H984" i="72"/>
  <c r="I984" i="72"/>
  <c r="J984" i="72"/>
  <c r="K984" i="72"/>
  <c r="L984" i="72"/>
  <c r="M984" i="72"/>
  <c r="N984" i="72"/>
  <c r="O984" i="72"/>
  <c r="P984" i="72"/>
  <c r="Q984" i="72"/>
  <c r="R984" i="72"/>
  <c r="S984" i="72"/>
  <c r="T984" i="72"/>
  <c r="U984" i="72"/>
  <c r="V984" i="72"/>
  <c r="W984" i="72"/>
  <c r="X984" i="72"/>
  <c r="Y984" i="72"/>
  <c r="Z984" i="72"/>
  <c r="B985" i="72"/>
  <c r="C985" i="72"/>
  <c r="D985" i="72"/>
  <c r="E985" i="72"/>
  <c r="F985" i="72"/>
  <c r="G985" i="72"/>
  <c r="H985" i="72"/>
  <c r="I985" i="72"/>
  <c r="J985" i="72"/>
  <c r="K985" i="72"/>
  <c r="L985" i="72"/>
  <c r="M985" i="72"/>
  <c r="N985" i="72"/>
  <c r="O985" i="72"/>
  <c r="P985" i="72"/>
  <c r="Q985" i="72"/>
  <c r="R985" i="72"/>
  <c r="S985" i="72"/>
  <c r="T985" i="72"/>
  <c r="U985" i="72"/>
  <c r="V985" i="72"/>
  <c r="W985" i="72"/>
  <c r="X985" i="72"/>
  <c r="Y985" i="72"/>
  <c r="Z985" i="72"/>
  <c r="B986" i="72"/>
  <c r="C986" i="72"/>
  <c r="D986" i="72"/>
  <c r="E986" i="72"/>
  <c r="F986" i="72"/>
  <c r="G986" i="72"/>
  <c r="H986" i="72"/>
  <c r="I986" i="72"/>
  <c r="J986" i="72"/>
  <c r="K986" i="72"/>
  <c r="L986" i="72"/>
  <c r="M986" i="72"/>
  <c r="N986" i="72"/>
  <c r="O986" i="72"/>
  <c r="P986" i="72"/>
  <c r="Q986" i="72"/>
  <c r="R986" i="72"/>
  <c r="S986" i="72"/>
  <c r="T986" i="72"/>
  <c r="U986" i="72"/>
  <c r="V986" i="72"/>
  <c r="W986" i="72"/>
  <c r="X986" i="72"/>
  <c r="Y986" i="72"/>
  <c r="Z986" i="72"/>
  <c r="B987" i="72"/>
  <c r="C987" i="72"/>
  <c r="D987" i="72"/>
  <c r="E987" i="72"/>
  <c r="F987" i="72"/>
  <c r="G987" i="72"/>
  <c r="H987" i="72"/>
  <c r="I987" i="72"/>
  <c r="J987" i="72"/>
  <c r="K987" i="72"/>
  <c r="L987" i="72"/>
  <c r="M987" i="72"/>
  <c r="N987" i="72"/>
  <c r="O987" i="72"/>
  <c r="P987" i="72"/>
  <c r="Q987" i="72"/>
  <c r="R987" i="72"/>
  <c r="S987" i="72"/>
  <c r="T987" i="72"/>
  <c r="U987" i="72"/>
  <c r="V987" i="72"/>
  <c r="W987" i="72"/>
  <c r="X987" i="72"/>
  <c r="Y987" i="72"/>
  <c r="Z987" i="72"/>
  <c r="B988" i="72"/>
  <c r="C988" i="72"/>
  <c r="D988" i="72"/>
  <c r="E988" i="72"/>
  <c r="F988" i="72"/>
  <c r="G988" i="72"/>
  <c r="H988" i="72"/>
  <c r="I988" i="72"/>
  <c r="J988" i="72"/>
  <c r="K988" i="72"/>
  <c r="L988" i="72"/>
  <c r="M988" i="72"/>
  <c r="N988" i="72"/>
  <c r="O988" i="72"/>
  <c r="P988" i="72"/>
  <c r="Q988" i="72"/>
  <c r="R988" i="72"/>
  <c r="S988" i="72"/>
  <c r="T988" i="72"/>
  <c r="U988" i="72"/>
  <c r="V988" i="72"/>
  <c r="W988" i="72"/>
  <c r="X988" i="72"/>
  <c r="Y988" i="72"/>
  <c r="Z988" i="72"/>
  <c r="B989" i="72"/>
  <c r="C989" i="72"/>
  <c r="D989" i="72"/>
  <c r="E989" i="72"/>
  <c r="F989" i="72"/>
  <c r="G989" i="72"/>
  <c r="H989" i="72"/>
  <c r="I989" i="72"/>
  <c r="J989" i="72"/>
  <c r="K989" i="72"/>
  <c r="L989" i="72"/>
  <c r="M989" i="72"/>
  <c r="N989" i="72"/>
  <c r="O989" i="72"/>
  <c r="P989" i="72"/>
  <c r="Q989" i="72"/>
  <c r="R989" i="72"/>
  <c r="S989" i="72"/>
  <c r="T989" i="72"/>
  <c r="U989" i="72"/>
  <c r="V989" i="72"/>
  <c r="W989" i="72"/>
  <c r="X989" i="72"/>
  <c r="Y989" i="72"/>
  <c r="Z989" i="72"/>
  <c r="B990" i="72"/>
  <c r="C990" i="72"/>
  <c r="D990" i="72"/>
  <c r="E990" i="72"/>
  <c r="F990" i="72"/>
  <c r="G990" i="72"/>
  <c r="H990" i="72"/>
  <c r="I990" i="72"/>
  <c r="J990" i="72"/>
  <c r="K990" i="72"/>
  <c r="L990" i="72"/>
  <c r="M990" i="72"/>
  <c r="N990" i="72"/>
  <c r="O990" i="72"/>
  <c r="P990" i="72"/>
  <c r="Q990" i="72"/>
  <c r="R990" i="72"/>
  <c r="S990" i="72"/>
  <c r="T990" i="72"/>
  <c r="U990" i="72"/>
  <c r="V990" i="72"/>
  <c r="W990" i="72"/>
  <c r="X990" i="72"/>
  <c r="Y990" i="72"/>
  <c r="Z990" i="72"/>
  <c r="B991" i="72"/>
  <c r="C991" i="72"/>
  <c r="D991" i="72"/>
  <c r="E991" i="72"/>
  <c r="F991" i="72"/>
  <c r="G991" i="72"/>
  <c r="H991" i="72"/>
  <c r="I991" i="72"/>
  <c r="J991" i="72"/>
  <c r="K991" i="72"/>
  <c r="L991" i="72"/>
  <c r="M991" i="72"/>
  <c r="N991" i="72"/>
  <c r="O991" i="72"/>
  <c r="P991" i="72"/>
  <c r="Q991" i="72"/>
  <c r="R991" i="72"/>
  <c r="S991" i="72"/>
  <c r="T991" i="72"/>
  <c r="U991" i="72"/>
  <c r="V991" i="72"/>
  <c r="W991" i="72"/>
  <c r="X991" i="72"/>
  <c r="Y991" i="72"/>
  <c r="Z991" i="72"/>
  <c r="B992" i="72"/>
  <c r="C992" i="72"/>
  <c r="D992" i="72"/>
  <c r="E992" i="72"/>
  <c r="F992" i="72"/>
  <c r="G992" i="72"/>
  <c r="H992" i="72"/>
  <c r="I992" i="72"/>
  <c r="J992" i="72"/>
  <c r="K992" i="72"/>
  <c r="L992" i="72"/>
  <c r="M992" i="72"/>
  <c r="N992" i="72"/>
  <c r="O992" i="72"/>
  <c r="P992" i="72"/>
  <c r="Q992" i="72"/>
  <c r="R992" i="72"/>
  <c r="S992" i="72"/>
  <c r="T992" i="72"/>
  <c r="U992" i="72"/>
  <c r="V992" i="72"/>
  <c r="W992" i="72"/>
  <c r="X992" i="72"/>
  <c r="Y992" i="72"/>
  <c r="Z992" i="72"/>
  <c r="B993" i="72"/>
  <c r="C993" i="72"/>
  <c r="D993" i="72"/>
  <c r="E993" i="72"/>
  <c r="F993" i="72"/>
  <c r="G993" i="72"/>
  <c r="H993" i="72"/>
  <c r="I993" i="72"/>
  <c r="J993" i="72"/>
  <c r="K993" i="72"/>
  <c r="L993" i="72"/>
  <c r="M993" i="72"/>
  <c r="N993" i="72"/>
  <c r="O993" i="72"/>
  <c r="P993" i="72"/>
  <c r="Q993" i="72"/>
  <c r="R993" i="72"/>
  <c r="S993" i="72"/>
  <c r="T993" i="72"/>
  <c r="U993" i="72"/>
  <c r="V993" i="72"/>
  <c r="W993" i="72"/>
  <c r="X993" i="72"/>
  <c r="Y993" i="72"/>
  <c r="Z993" i="72"/>
  <c r="B994" i="72"/>
  <c r="C994" i="72"/>
  <c r="D994" i="72"/>
  <c r="E994" i="72"/>
  <c r="F994" i="72"/>
  <c r="G994" i="72"/>
  <c r="H994" i="72"/>
  <c r="I994" i="72"/>
  <c r="J994" i="72"/>
  <c r="K994" i="72"/>
  <c r="L994" i="72"/>
  <c r="M994" i="72"/>
  <c r="N994" i="72"/>
  <c r="O994" i="72"/>
  <c r="P994" i="72"/>
  <c r="Q994" i="72"/>
  <c r="R994" i="72"/>
  <c r="S994" i="72"/>
  <c r="T994" i="72"/>
  <c r="U994" i="72"/>
  <c r="V994" i="72"/>
  <c r="W994" i="72"/>
  <c r="X994" i="72"/>
  <c r="Y994" i="72"/>
  <c r="Z994" i="72"/>
  <c r="B995" i="72"/>
  <c r="C995" i="72"/>
  <c r="D995" i="72"/>
  <c r="E995" i="72"/>
  <c r="F995" i="72"/>
  <c r="G995" i="72"/>
  <c r="H995" i="72"/>
  <c r="I995" i="72"/>
  <c r="J995" i="72"/>
  <c r="K995" i="72"/>
  <c r="L995" i="72"/>
  <c r="M995" i="72"/>
  <c r="N995" i="72"/>
  <c r="O995" i="72"/>
  <c r="P995" i="72"/>
  <c r="Q995" i="72"/>
  <c r="R995" i="72"/>
  <c r="S995" i="72"/>
  <c r="T995" i="72"/>
  <c r="U995" i="72"/>
  <c r="V995" i="72"/>
  <c r="W995" i="72"/>
  <c r="X995" i="72"/>
  <c r="Y995" i="72"/>
  <c r="Z995" i="72"/>
  <c r="B996" i="72"/>
  <c r="C996" i="72"/>
  <c r="D996" i="72"/>
  <c r="E996" i="72"/>
  <c r="F996" i="72"/>
  <c r="G996" i="72"/>
  <c r="H996" i="72"/>
  <c r="I996" i="72"/>
  <c r="J996" i="72"/>
  <c r="K996" i="72"/>
  <c r="L996" i="72"/>
  <c r="M996" i="72"/>
  <c r="N996" i="72"/>
  <c r="O996" i="72"/>
  <c r="P996" i="72"/>
  <c r="Q996" i="72"/>
  <c r="R996" i="72"/>
  <c r="S996" i="72"/>
  <c r="T996" i="72"/>
  <c r="U996" i="72"/>
  <c r="V996" i="72"/>
  <c r="W996" i="72"/>
  <c r="X996" i="72"/>
  <c r="Y996" i="72"/>
  <c r="Z996" i="72"/>
  <c r="B997" i="72"/>
  <c r="C997" i="72"/>
  <c r="D997" i="72"/>
  <c r="E997" i="72"/>
  <c r="F997" i="72"/>
  <c r="G997" i="72"/>
  <c r="H997" i="72"/>
  <c r="I997" i="72"/>
  <c r="J997" i="72"/>
  <c r="K997" i="72"/>
  <c r="L997" i="72"/>
  <c r="M997" i="72"/>
  <c r="N997" i="72"/>
  <c r="O997" i="72"/>
  <c r="P997" i="72"/>
  <c r="Q997" i="72"/>
  <c r="R997" i="72"/>
  <c r="S997" i="72"/>
  <c r="T997" i="72"/>
  <c r="U997" i="72"/>
  <c r="V997" i="72"/>
  <c r="W997" i="72"/>
  <c r="X997" i="72"/>
  <c r="Y997" i="72"/>
  <c r="Z997" i="72"/>
  <c r="B998" i="72"/>
  <c r="C998" i="72"/>
  <c r="D998" i="72"/>
  <c r="E998" i="72"/>
  <c r="F998" i="72"/>
  <c r="G998" i="72"/>
  <c r="H998" i="72"/>
  <c r="I998" i="72"/>
  <c r="J998" i="72"/>
  <c r="K998" i="72"/>
  <c r="L998" i="72"/>
  <c r="M998" i="72"/>
  <c r="N998" i="72"/>
  <c r="O998" i="72"/>
  <c r="P998" i="72"/>
  <c r="Q998" i="72"/>
  <c r="R998" i="72"/>
  <c r="S998" i="72"/>
  <c r="T998" i="72"/>
  <c r="U998" i="72"/>
  <c r="V998" i="72"/>
  <c r="W998" i="72"/>
  <c r="X998" i="72"/>
  <c r="Y998" i="72"/>
  <c r="Z998" i="72"/>
  <c r="B999" i="72"/>
  <c r="C999" i="72"/>
  <c r="D999" i="72"/>
  <c r="E999" i="72"/>
  <c r="F999" i="72"/>
  <c r="G999" i="72"/>
  <c r="H999" i="72"/>
  <c r="I999" i="72"/>
  <c r="J999" i="72"/>
  <c r="K999" i="72"/>
  <c r="L999" i="72"/>
  <c r="M999" i="72"/>
  <c r="N999" i="72"/>
  <c r="O999" i="72"/>
  <c r="P999" i="72"/>
  <c r="Q999" i="72"/>
  <c r="R999" i="72"/>
  <c r="S999" i="72"/>
  <c r="T999" i="72"/>
  <c r="U999" i="72"/>
  <c r="V999" i="72"/>
  <c r="W999" i="72"/>
  <c r="X999" i="72"/>
  <c r="Y999" i="72"/>
  <c r="Z999" i="72"/>
  <c r="B1000" i="72"/>
  <c r="C1000" i="72"/>
  <c r="D1000" i="72"/>
  <c r="E1000" i="72"/>
  <c r="F1000" i="72"/>
  <c r="G1000" i="72"/>
  <c r="H1000" i="72"/>
  <c r="I1000" i="72"/>
  <c r="J1000" i="72"/>
  <c r="K1000" i="72"/>
  <c r="L1000" i="72"/>
  <c r="M1000" i="72"/>
  <c r="N1000" i="72"/>
  <c r="O1000" i="72"/>
  <c r="P1000" i="72"/>
  <c r="Q1000" i="72"/>
  <c r="R1000" i="72"/>
  <c r="S1000" i="72"/>
  <c r="T1000" i="72"/>
  <c r="U1000" i="72"/>
  <c r="V1000" i="72"/>
  <c r="W1000" i="72"/>
  <c r="X1000" i="72"/>
  <c r="Y1000" i="72"/>
  <c r="Z1000" i="72"/>
  <c r="B1001" i="72"/>
  <c r="C1001" i="72"/>
  <c r="D1001" i="72"/>
  <c r="E1001" i="72"/>
  <c r="F1001" i="72"/>
  <c r="G1001" i="72"/>
  <c r="H1001" i="72"/>
  <c r="I1001" i="72"/>
  <c r="J1001" i="72"/>
  <c r="K1001" i="72"/>
  <c r="L1001" i="72"/>
  <c r="M1001" i="72"/>
  <c r="N1001" i="72"/>
  <c r="O1001" i="72"/>
  <c r="P1001" i="72"/>
  <c r="Q1001" i="72"/>
  <c r="R1001" i="72"/>
  <c r="S1001" i="72"/>
  <c r="T1001" i="72"/>
  <c r="U1001" i="72"/>
  <c r="V1001" i="72"/>
  <c r="W1001" i="72"/>
  <c r="X1001" i="72"/>
  <c r="Y1001" i="72"/>
  <c r="Z1001" i="72"/>
  <c r="B1002" i="72"/>
  <c r="C1002" i="72"/>
  <c r="D1002" i="72"/>
  <c r="E1002" i="72"/>
  <c r="F1002" i="72"/>
  <c r="G1002" i="72"/>
  <c r="H1002" i="72"/>
  <c r="I1002" i="72"/>
  <c r="J1002" i="72"/>
  <c r="K1002" i="72"/>
  <c r="L1002" i="72"/>
  <c r="M1002" i="72"/>
  <c r="N1002" i="72"/>
  <c r="O1002" i="72"/>
  <c r="P1002" i="72"/>
  <c r="Q1002" i="72"/>
  <c r="R1002" i="72"/>
  <c r="S1002" i="72"/>
  <c r="T1002" i="72"/>
  <c r="U1002" i="72"/>
  <c r="V1002" i="72"/>
  <c r="W1002" i="72"/>
  <c r="X1002" i="72"/>
  <c r="Y1002" i="72"/>
  <c r="Z1002" i="72"/>
  <c r="B1003" i="72"/>
  <c r="C1003" i="72"/>
  <c r="D1003" i="72"/>
  <c r="E1003" i="72"/>
  <c r="F1003" i="72"/>
  <c r="G1003" i="72"/>
  <c r="H1003" i="72"/>
  <c r="I1003" i="72"/>
  <c r="J1003" i="72"/>
  <c r="K1003" i="72"/>
  <c r="L1003" i="72"/>
  <c r="M1003" i="72"/>
  <c r="N1003" i="72"/>
  <c r="O1003" i="72"/>
  <c r="P1003" i="72"/>
  <c r="Q1003" i="72"/>
  <c r="R1003" i="72"/>
  <c r="S1003" i="72"/>
  <c r="T1003" i="72"/>
  <c r="U1003" i="72"/>
  <c r="V1003" i="72"/>
  <c r="W1003" i="72"/>
  <c r="X1003" i="72"/>
  <c r="Y1003" i="72"/>
  <c r="Z1003" i="72"/>
  <c r="B1004" i="72"/>
  <c r="C1004" i="72"/>
  <c r="D1004" i="72"/>
  <c r="E1004" i="72"/>
  <c r="F1004" i="72"/>
  <c r="G1004" i="72"/>
  <c r="H1004" i="72"/>
  <c r="I1004" i="72"/>
  <c r="J1004" i="72"/>
  <c r="K1004" i="72"/>
  <c r="L1004" i="72"/>
  <c r="M1004" i="72"/>
  <c r="N1004" i="72"/>
  <c r="O1004" i="72"/>
  <c r="P1004" i="72"/>
  <c r="Q1004" i="72"/>
  <c r="R1004" i="72"/>
  <c r="S1004" i="72"/>
  <c r="T1004" i="72"/>
  <c r="U1004" i="72"/>
  <c r="V1004" i="72"/>
  <c r="W1004" i="72"/>
  <c r="X1004" i="72"/>
  <c r="Y1004" i="72"/>
  <c r="Z1004" i="72"/>
  <c r="B1005" i="72"/>
  <c r="C1005" i="72"/>
  <c r="D1005" i="72"/>
  <c r="E1005" i="72"/>
  <c r="F1005" i="72"/>
  <c r="G1005" i="72"/>
  <c r="H1005" i="72"/>
  <c r="I1005" i="72"/>
  <c r="J1005" i="72"/>
  <c r="K1005" i="72"/>
  <c r="L1005" i="72"/>
  <c r="M1005" i="72"/>
  <c r="N1005" i="72"/>
  <c r="O1005" i="72"/>
  <c r="P1005" i="72"/>
  <c r="Q1005" i="72"/>
  <c r="R1005" i="72"/>
  <c r="S1005" i="72"/>
  <c r="T1005" i="72"/>
  <c r="U1005" i="72"/>
  <c r="V1005" i="72"/>
  <c r="W1005" i="72"/>
  <c r="X1005" i="72"/>
  <c r="Y1005" i="72"/>
  <c r="Z1005" i="72"/>
  <c r="B1006" i="72"/>
  <c r="C1006" i="72"/>
  <c r="D1006" i="72"/>
  <c r="E1006" i="72"/>
  <c r="F1006" i="72"/>
  <c r="G1006" i="72"/>
  <c r="H1006" i="72"/>
  <c r="I1006" i="72"/>
  <c r="J1006" i="72"/>
  <c r="K1006" i="72"/>
  <c r="L1006" i="72"/>
  <c r="M1006" i="72"/>
  <c r="N1006" i="72"/>
  <c r="O1006" i="72"/>
  <c r="P1006" i="72"/>
  <c r="Q1006" i="72"/>
  <c r="R1006" i="72"/>
  <c r="S1006" i="72"/>
  <c r="T1006" i="72"/>
  <c r="U1006" i="72"/>
  <c r="V1006" i="72"/>
  <c r="W1006" i="72"/>
  <c r="X1006" i="72"/>
  <c r="Y1006" i="72"/>
  <c r="Z1006" i="72"/>
  <c r="B1007" i="72"/>
  <c r="C1007" i="72"/>
  <c r="D1007" i="72"/>
  <c r="E1007" i="72"/>
  <c r="F1007" i="72"/>
  <c r="G1007" i="72"/>
  <c r="H1007" i="72"/>
  <c r="I1007" i="72"/>
  <c r="J1007" i="72"/>
  <c r="K1007" i="72"/>
  <c r="L1007" i="72"/>
  <c r="M1007" i="72"/>
  <c r="N1007" i="72"/>
  <c r="O1007" i="72"/>
  <c r="P1007" i="72"/>
  <c r="Q1007" i="72"/>
  <c r="R1007" i="72"/>
  <c r="S1007" i="72"/>
  <c r="T1007" i="72"/>
  <c r="U1007" i="72"/>
  <c r="V1007" i="72"/>
  <c r="W1007" i="72"/>
  <c r="X1007" i="72"/>
  <c r="Y1007" i="72"/>
  <c r="Z1007" i="72"/>
  <c r="B1008" i="72"/>
  <c r="C1008" i="72"/>
  <c r="D1008" i="72"/>
  <c r="E1008" i="72"/>
  <c r="F1008" i="72"/>
  <c r="G1008" i="72"/>
  <c r="H1008" i="72"/>
  <c r="I1008" i="72"/>
  <c r="J1008" i="72"/>
  <c r="K1008" i="72"/>
  <c r="L1008" i="72"/>
  <c r="M1008" i="72"/>
  <c r="N1008" i="72"/>
  <c r="O1008" i="72"/>
  <c r="P1008" i="72"/>
  <c r="Q1008" i="72"/>
  <c r="R1008" i="72"/>
  <c r="S1008" i="72"/>
  <c r="T1008" i="72"/>
  <c r="U1008" i="72"/>
  <c r="V1008" i="72"/>
  <c r="W1008" i="72"/>
  <c r="X1008" i="72"/>
  <c r="Y1008" i="72"/>
  <c r="Z1008" i="72"/>
  <c r="B1009" i="72"/>
  <c r="C1009" i="72"/>
  <c r="D1009" i="72"/>
  <c r="E1009" i="72"/>
  <c r="F1009" i="72"/>
  <c r="G1009" i="72"/>
  <c r="H1009" i="72"/>
  <c r="I1009" i="72"/>
  <c r="J1009" i="72"/>
  <c r="K1009" i="72"/>
  <c r="L1009" i="72"/>
  <c r="M1009" i="72"/>
  <c r="N1009" i="72"/>
  <c r="O1009" i="72"/>
  <c r="P1009" i="72"/>
  <c r="Q1009" i="72"/>
  <c r="R1009" i="72"/>
  <c r="S1009" i="72"/>
  <c r="T1009" i="72"/>
  <c r="U1009" i="72"/>
  <c r="V1009" i="72"/>
  <c r="W1009" i="72"/>
  <c r="X1009" i="72"/>
  <c r="Y1009" i="72"/>
  <c r="Z1009" i="72"/>
  <c r="B1010" i="72"/>
  <c r="C1010" i="72"/>
  <c r="D1010" i="72"/>
  <c r="E1010" i="72"/>
  <c r="F1010" i="72"/>
  <c r="G1010" i="72"/>
  <c r="H1010" i="72"/>
  <c r="I1010" i="72"/>
  <c r="J1010" i="72"/>
  <c r="K1010" i="72"/>
  <c r="L1010" i="72"/>
  <c r="M1010" i="72"/>
  <c r="N1010" i="72"/>
  <c r="O1010" i="72"/>
  <c r="P1010" i="72"/>
  <c r="Q1010" i="72"/>
  <c r="R1010" i="72"/>
  <c r="S1010" i="72"/>
  <c r="T1010" i="72"/>
  <c r="U1010" i="72"/>
  <c r="V1010" i="72"/>
  <c r="W1010" i="72"/>
  <c r="X1010" i="72"/>
  <c r="Y1010" i="72"/>
  <c r="Z1010" i="72"/>
  <c r="B1011" i="72"/>
  <c r="C1011" i="72"/>
  <c r="D1011" i="72"/>
  <c r="E1011" i="72"/>
  <c r="F1011" i="72"/>
  <c r="G1011" i="72"/>
  <c r="H1011" i="72"/>
  <c r="I1011" i="72"/>
  <c r="J1011" i="72"/>
  <c r="K1011" i="72"/>
  <c r="L1011" i="72"/>
  <c r="M1011" i="72"/>
  <c r="N1011" i="72"/>
  <c r="O1011" i="72"/>
  <c r="P1011" i="72"/>
  <c r="Q1011" i="72"/>
  <c r="R1011" i="72"/>
  <c r="S1011" i="72"/>
  <c r="T1011" i="72"/>
  <c r="U1011" i="72"/>
  <c r="V1011" i="72"/>
  <c r="W1011" i="72"/>
  <c r="X1011" i="72"/>
  <c r="Y1011" i="72"/>
  <c r="Z1011" i="72"/>
  <c r="B1012" i="72"/>
  <c r="C1012" i="72"/>
  <c r="D1012" i="72"/>
  <c r="E1012" i="72"/>
  <c r="F1012" i="72"/>
  <c r="G1012" i="72"/>
  <c r="H1012" i="72"/>
  <c r="I1012" i="72"/>
  <c r="J1012" i="72"/>
  <c r="K1012" i="72"/>
  <c r="L1012" i="72"/>
  <c r="M1012" i="72"/>
  <c r="N1012" i="72"/>
  <c r="O1012" i="72"/>
  <c r="P1012" i="72"/>
  <c r="Q1012" i="72"/>
  <c r="R1012" i="72"/>
  <c r="S1012" i="72"/>
  <c r="T1012" i="72"/>
  <c r="U1012" i="72"/>
  <c r="V1012" i="72"/>
  <c r="W1012" i="72"/>
  <c r="X1012" i="72"/>
  <c r="Y1012" i="72"/>
  <c r="Z1012" i="72"/>
  <c r="B1013" i="72"/>
  <c r="C1013" i="72"/>
  <c r="D1013" i="72"/>
  <c r="E1013" i="72"/>
  <c r="F1013" i="72"/>
  <c r="G1013" i="72"/>
  <c r="H1013" i="72"/>
  <c r="I1013" i="72"/>
  <c r="J1013" i="72"/>
  <c r="K1013" i="72"/>
  <c r="L1013" i="72"/>
  <c r="M1013" i="72"/>
  <c r="N1013" i="72"/>
  <c r="O1013" i="72"/>
  <c r="P1013" i="72"/>
  <c r="Q1013" i="72"/>
  <c r="R1013" i="72"/>
  <c r="S1013" i="72"/>
  <c r="T1013" i="72"/>
  <c r="U1013" i="72"/>
  <c r="V1013" i="72"/>
  <c r="W1013" i="72"/>
  <c r="X1013" i="72"/>
  <c r="Y1013" i="72"/>
  <c r="Z1013" i="72"/>
  <c r="B1014" i="72"/>
  <c r="C1014" i="72"/>
  <c r="D1014" i="72"/>
  <c r="E1014" i="72"/>
  <c r="F1014" i="72"/>
  <c r="G1014" i="72"/>
  <c r="H1014" i="72"/>
  <c r="I1014" i="72"/>
  <c r="J1014" i="72"/>
  <c r="K1014" i="72"/>
  <c r="L1014" i="72"/>
  <c r="M1014" i="72"/>
  <c r="N1014" i="72"/>
  <c r="O1014" i="72"/>
  <c r="P1014" i="72"/>
  <c r="Q1014" i="72"/>
  <c r="R1014" i="72"/>
  <c r="S1014" i="72"/>
  <c r="T1014" i="72"/>
  <c r="U1014" i="72"/>
  <c r="V1014" i="72"/>
  <c r="W1014" i="72"/>
  <c r="X1014" i="72"/>
  <c r="Y1014" i="72"/>
  <c r="Z1014" i="72"/>
  <c r="B1015" i="72"/>
  <c r="C1015" i="72"/>
  <c r="D1015" i="72"/>
  <c r="E1015" i="72"/>
  <c r="F1015" i="72"/>
  <c r="G1015" i="72"/>
  <c r="H1015" i="72"/>
  <c r="I1015" i="72"/>
  <c r="J1015" i="72"/>
  <c r="K1015" i="72"/>
  <c r="L1015" i="72"/>
  <c r="M1015" i="72"/>
  <c r="N1015" i="72"/>
  <c r="O1015" i="72"/>
  <c r="P1015" i="72"/>
  <c r="Q1015" i="72"/>
  <c r="R1015" i="72"/>
  <c r="S1015" i="72"/>
  <c r="T1015" i="72"/>
  <c r="U1015" i="72"/>
  <c r="V1015" i="72"/>
  <c r="W1015" i="72"/>
  <c r="X1015" i="72"/>
  <c r="Y1015" i="72"/>
  <c r="Z1015" i="72"/>
  <c r="B1016" i="72"/>
  <c r="C1016" i="72"/>
  <c r="D1016" i="72"/>
  <c r="E1016" i="72"/>
  <c r="F1016" i="72"/>
  <c r="G1016" i="72"/>
  <c r="H1016" i="72"/>
  <c r="I1016" i="72"/>
  <c r="J1016" i="72"/>
  <c r="K1016" i="72"/>
  <c r="L1016" i="72"/>
  <c r="M1016" i="72"/>
  <c r="N1016" i="72"/>
  <c r="O1016" i="72"/>
  <c r="P1016" i="72"/>
  <c r="Q1016" i="72"/>
  <c r="R1016" i="72"/>
  <c r="S1016" i="72"/>
  <c r="T1016" i="72"/>
  <c r="U1016" i="72"/>
  <c r="V1016" i="72"/>
  <c r="W1016" i="72"/>
  <c r="X1016" i="72"/>
  <c r="Y1016" i="72"/>
  <c r="Z1016" i="72"/>
  <c r="B1017" i="72"/>
  <c r="C1017" i="72"/>
  <c r="D1017" i="72"/>
  <c r="E1017" i="72"/>
  <c r="F1017" i="72"/>
  <c r="G1017" i="72"/>
  <c r="H1017" i="72"/>
  <c r="I1017" i="72"/>
  <c r="J1017" i="72"/>
  <c r="K1017" i="72"/>
  <c r="L1017" i="72"/>
  <c r="M1017" i="72"/>
  <c r="N1017" i="72"/>
  <c r="O1017" i="72"/>
  <c r="P1017" i="72"/>
  <c r="Q1017" i="72"/>
  <c r="R1017" i="72"/>
  <c r="S1017" i="72"/>
  <c r="T1017" i="72"/>
  <c r="U1017" i="72"/>
  <c r="V1017" i="72"/>
  <c r="W1017" i="72"/>
  <c r="X1017" i="72"/>
  <c r="Y1017" i="72"/>
  <c r="Z1017" i="72"/>
  <c r="B1018" i="72"/>
  <c r="C1018" i="72"/>
  <c r="D1018" i="72"/>
  <c r="E1018" i="72"/>
  <c r="F1018" i="72"/>
  <c r="G1018" i="72"/>
  <c r="H1018" i="72"/>
  <c r="I1018" i="72"/>
  <c r="J1018" i="72"/>
  <c r="K1018" i="72"/>
  <c r="L1018" i="72"/>
  <c r="M1018" i="72"/>
  <c r="N1018" i="72"/>
  <c r="O1018" i="72"/>
  <c r="P1018" i="72"/>
  <c r="Q1018" i="72"/>
  <c r="R1018" i="72"/>
  <c r="S1018" i="72"/>
  <c r="T1018" i="72"/>
  <c r="U1018" i="72"/>
  <c r="V1018" i="72"/>
  <c r="W1018" i="72"/>
  <c r="X1018" i="72"/>
  <c r="Y1018" i="72"/>
  <c r="Z1018" i="72"/>
  <c r="B1019" i="72"/>
  <c r="C1019" i="72"/>
  <c r="D1019" i="72"/>
  <c r="E1019" i="72"/>
  <c r="F1019" i="72"/>
  <c r="G1019" i="72"/>
  <c r="H1019" i="72"/>
  <c r="I1019" i="72"/>
  <c r="J1019" i="72"/>
  <c r="K1019" i="72"/>
  <c r="L1019" i="72"/>
  <c r="M1019" i="72"/>
  <c r="N1019" i="72"/>
  <c r="O1019" i="72"/>
  <c r="P1019" i="72"/>
  <c r="Q1019" i="72"/>
  <c r="R1019" i="72"/>
  <c r="S1019" i="72"/>
  <c r="T1019" i="72"/>
  <c r="U1019" i="72"/>
  <c r="V1019" i="72"/>
  <c r="W1019" i="72"/>
  <c r="X1019" i="72"/>
  <c r="Y1019" i="72"/>
  <c r="Z1019" i="72"/>
  <c r="B1020" i="72"/>
  <c r="C1020" i="72"/>
  <c r="D1020" i="72"/>
  <c r="E1020" i="72"/>
  <c r="F1020" i="72"/>
  <c r="G1020" i="72"/>
  <c r="H1020" i="72"/>
  <c r="I1020" i="72"/>
  <c r="J1020" i="72"/>
  <c r="K1020" i="72"/>
  <c r="L1020" i="72"/>
  <c r="M1020" i="72"/>
  <c r="N1020" i="72"/>
  <c r="O1020" i="72"/>
  <c r="P1020" i="72"/>
  <c r="Q1020" i="72"/>
  <c r="R1020" i="72"/>
  <c r="S1020" i="72"/>
  <c r="T1020" i="72"/>
  <c r="U1020" i="72"/>
  <c r="V1020" i="72"/>
  <c r="W1020" i="72"/>
  <c r="X1020" i="72"/>
  <c r="Y1020" i="72"/>
  <c r="Z1020" i="72"/>
  <c r="B1021" i="72"/>
  <c r="C1021" i="72"/>
  <c r="D1021" i="72"/>
  <c r="E1021" i="72"/>
  <c r="F1021" i="72"/>
  <c r="G1021" i="72"/>
  <c r="H1021" i="72"/>
  <c r="I1021" i="72"/>
  <c r="J1021" i="72"/>
  <c r="K1021" i="72"/>
  <c r="L1021" i="72"/>
  <c r="M1021" i="72"/>
  <c r="N1021" i="72"/>
  <c r="O1021" i="72"/>
  <c r="P1021" i="72"/>
  <c r="Q1021" i="72"/>
  <c r="R1021" i="72"/>
  <c r="S1021" i="72"/>
  <c r="T1021" i="72"/>
  <c r="U1021" i="72"/>
  <c r="V1021" i="72"/>
  <c r="W1021" i="72"/>
  <c r="X1021" i="72"/>
  <c r="Y1021" i="72"/>
  <c r="Z1021" i="72"/>
  <c r="B1022" i="72"/>
  <c r="C1022" i="72"/>
  <c r="D1022" i="72"/>
  <c r="E1022" i="72"/>
  <c r="F1022" i="72"/>
  <c r="G1022" i="72"/>
  <c r="H1022" i="72"/>
  <c r="I1022" i="72"/>
  <c r="J1022" i="72"/>
  <c r="K1022" i="72"/>
  <c r="L1022" i="72"/>
  <c r="M1022" i="72"/>
  <c r="N1022" i="72"/>
  <c r="O1022" i="72"/>
  <c r="P1022" i="72"/>
  <c r="Q1022" i="72"/>
  <c r="R1022" i="72"/>
  <c r="S1022" i="72"/>
  <c r="T1022" i="72"/>
  <c r="U1022" i="72"/>
  <c r="V1022" i="72"/>
  <c r="W1022" i="72"/>
  <c r="X1022" i="72"/>
  <c r="Y1022" i="72"/>
  <c r="Z1022" i="72"/>
  <c r="B1023" i="72"/>
  <c r="C1023" i="72"/>
  <c r="D1023" i="72"/>
  <c r="E1023" i="72"/>
  <c r="F1023" i="72"/>
  <c r="G1023" i="72"/>
  <c r="H1023" i="72"/>
  <c r="I1023" i="72"/>
  <c r="J1023" i="72"/>
  <c r="K1023" i="72"/>
  <c r="L1023" i="72"/>
  <c r="M1023" i="72"/>
  <c r="N1023" i="72"/>
  <c r="O1023" i="72"/>
  <c r="P1023" i="72"/>
  <c r="Q1023" i="72"/>
  <c r="R1023" i="72"/>
  <c r="S1023" i="72"/>
  <c r="T1023" i="72"/>
  <c r="U1023" i="72"/>
  <c r="V1023" i="72"/>
  <c r="W1023" i="72"/>
  <c r="X1023" i="72"/>
  <c r="Y1023" i="72"/>
  <c r="Z1023" i="72"/>
  <c r="B1024" i="72"/>
  <c r="C1024" i="72"/>
  <c r="D1024" i="72"/>
  <c r="E1024" i="72"/>
  <c r="F1024" i="72"/>
  <c r="G1024" i="72"/>
  <c r="H1024" i="72"/>
  <c r="I1024" i="72"/>
  <c r="J1024" i="72"/>
  <c r="K1024" i="72"/>
  <c r="L1024" i="72"/>
  <c r="M1024" i="72"/>
  <c r="N1024" i="72"/>
  <c r="O1024" i="72"/>
  <c r="P1024" i="72"/>
  <c r="Q1024" i="72"/>
  <c r="R1024" i="72"/>
  <c r="S1024" i="72"/>
  <c r="T1024" i="72"/>
  <c r="U1024" i="72"/>
  <c r="V1024" i="72"/>
  <c r="W1024" i="72"/>
  <c r="X1024" i="72"/>
  <c r="Y1024" i="72"/>
  <c r="Z1024" i="72"/>
  <c r="B1025" i="72"/>
  <c r="C1025" i="72"/>
  <c r="D1025" i="72"/>
  <c r="E1025" i="72"/>
  <c r="F1025" i="72"/>
  <c r="G1025" i="72"/>
  <c r="H1025" i="72"/>
  <c r="I1025" i="72"/>
  <c r="J1025" i="72"/>
  <c r="K1025" i="72"/>
  <c r="L1025" i="72"/>
  <c r="M1025" i="72"/>
  <c r="N1025" i="72"/>
  <c r="O1025" i="72"/>
  <c r="P1025" i="72"/>
  <c r="Q1025" i="72"/>
  <c r="R1025" i="72"/>
  <c r="S1025" i="72"/>
  <c r="T1025" i="72"/>
  <c r="U1025" i="72"/>
  <c r="V1025" i="72"/>
  <c r="W1025" i="72"/>
  <c r="X1025" i="72"/>
  <c r="Y1025" i="72"/>
  <c r="Z1025" i="72"/>
  <c r="B1026" i="72"/>
  <c r="C1026" i="72"/>
  <c r="D1026" i="72"/>
  <c r="E1026" i="72"/>
  <c r="F1026" i="72"/>
  <c r="G1026" i="72"/>
  <c r="H1026" i="72"/>
  <c r="I1026" i="72"/>
  <c r="J1026" i="72"/>
  <c r="K1026" i="72"/>
  <c r="L1026" i="72"/>
  <c r="M1026" i="72"/>
  <c r="N1026" i="72"/>
  <c r="O1026" i="72"/>
  <c r="P1026" i="72"/>
  <c r="Q1026" i="72"/>
  <c r="R1026" i="72"/>
  <c r="S1026" i="72"/>
  <c r="T1026" i="72"/>
  <c r="U1026" i="72"/>
  <c r="V1026" i="72"/>
  <c r="W1026" i="72"/>
  <c r="X1026" i="72"/>
  <c r="Y1026" i="72"/>
  <c r="Z1026" i="72"/>
  <c r="B1027" i="72"/>
  <c r="C1027" i="72"/>
  <c r="D1027" i="72"/>
  <c r="E1027" i="72"/>
  <c r="F1027" i="72"/>
  <c r="G1027" i="72"/>
  <c r="H1027" i="72"/>
  <c r="I1027" i="72"/>
  <c r="J1027" i="72"/>
  <c r="K1027" i="72"/>
  <c r="L1027" i="72"/>
  <c r="M1027" i="72"/>
  <c r="N1027" i="72"/>
  <c r="O1027" i="72"/>
  <c r="P1027" i="72"/>
  <c r="Q1027" i="72"/>
  <c r="R1027" i="72"/>
  <c r="S1027" i="72"/>
  <c r="T1027" i="72"/>
  <c r="U1027" i="72"/>
  <c r="V1027" i="72"/>
  <c r="W1027" i="72"/>
  <c r="X1027" i="72"/>
  <c r="Y1027" i="72"/>
  <c r="Z1027" i="72"/>
  <c r="B1028" i="72"/>
  <c r="C1028" i="72"/>
  <c r="D1028" i="72"/>
  <c r="E1028" i="72"/>
  <c r="F1028" i="72"/>
  <c r="G1028" i="72"/>
  <c r="H1028" i="72"/>
  <c r="I1028" i="72"/>
  <c r="J1028" i="72"/>
  <c r="K1028" i="72"/>
  <c r="L1028" i="72"/>
  <c r="M1028" i="72"/>
  <c r="N1028" i="72"/>
  <c r="O1028" i="72"/>
  <c r="P1028" i="72"/>
  <c r="Q1028" i="72"/>
  <c r="R1028" i="72"/>
  <c r="S1028" i="72"/>
  <c r="T1028" i="72"/>
  <c r="U1028" i="72"/>
  <c r="V1028" i="72"/>
  <c r="W1028" i="72"/>
  <c r="X1028" i="72"/>
  <c r="Y1028" i="72"/>
  <c r="Z1028" i="72"/>
  <c r="B1029" i="72"/>
  <c r="C1029" i="72"/>
  <c r="D1029" i="72"/>
  <c r="E1029" i="72"/>
  <c r="F1029" i="72"/>
  <c r="G1029" i="72"/>
  <c r="H1029" i="72"/>
  <c r="I1029" i="72"/>
  <c r="J1029" i="72"/>
  <c r="K1029" i="72"/>
  <c r="L1029" i="72"/>
  <c r="M1029" i="72"/>
  <c r="N1029" i="72"/>
  <c r="O1029" i="72"/>
  <c r="P1029" i="72"/>
  <c r="Q1029" i="72"/>
  <c r="R1029" i="72"/>
  <c r="S1029" i="72"/>
  <c r="T1029" i="72"/>
  <c r="U1029" i="72"/>
  <c r="V1029" i="72"/>
  <c r="W1029" i="72"/>
  <c r="X1029" i="72"/>
  <c r="Y1029" i="72"/>
  <c r="Z1029" i="72"/>
  <c r="B1030" i="72"/>
  <c r="C1030" i="72"/>
  <c r="D1030" i="72"/>
  <c r="E1030" i="72"/>
  <c r="F1030" i="72"/>
  <c r="G1030" i="72"/>
  <c r="H1030" i="72"/>
  <c r="I1030" i="72"/>
  <c r="J1030" i="72"/>
  <c r="K1030" i="72"/>
  <c r="L1030" i="72"/>
  <c r="M1030" i="72"/>
  <c r="N1030" i="72"/>
  <c r="O1030" i="72"/>
  <c r="P1030" i="72"/>
  <c r="Q1030" i="72"/>
  <c r="R1030" i="72"/>
  <c r="S1030" i="72"/>
  <c r="T1030" i="72"/>
  <c r="U1030" i="72"/>
  <c r="V1030" i="72"/>
  <c r="W1030" i="72"/>
  <c r="X1030" i="72"/>
  <c r="Y1030" i="72"/>
  <c r="Z1030" i="72"/>
  <c r="B1031" i="72"/>
  <c r="C1031" i="72"/>
  <c r="D1031" i="72"/>
  <c r="E1031" i="72"/>
  <c r="F1031" i="72"/>
  <c r="G1031" i="72"/>
  <c r="H1031" i="72"/>
  <c r="I1031" i="72"/>
  <c r="J1031" i="72"/>
  <c r="K1031" i="72"/>
  <c r="L1031" i="72"/>
  <c r="M1031" i="72"/>
  <c r="N1031" i="72"/>
  <c r="O1031" i="72"/>
  <c r="P1031" i="72"/>
  <c r="Q1031" i="72"/>
  <c r="R1031" i="72"/>
  <c r="S1031" i="72"/>
  <c r="T1031" i="72"/>
  <c r="U1031" i="72"/>
  <c r="V1031" i="72"/>
  <c r="W1031" i="72"/>
  <c r="X1031" i="72"/>
  <c r="Y1031" i="72"/>
  <c r="Z1031" i="72"/>
  <c r="B1032" i="72"/>
  <c r="C1032" i="72"/>
  <c r="D1032" i="72"/>
  <c r="E1032" i="72"/>
  <c r="F1032" i="72"/>
  <c r="G1032" i="72"/>
  <c r="H1032" i="72"/>
  <c r="I1032" i="72"/>
  <c r="J1032" i="72"/>
  <c r="K1032" i="72"/>
  <c r="L1032" i="72"/>
  <c r="M1032" i="72"/>
  <c r="N1032" i="72"/>
  <c r="O1032" i="72"/>
  <c r="P1032" i="72"/>
  <c r="Q1032" i="72"/>
  <c r="R1032" i="72"/>
  <c r="S1032" i="72"/>
  <c r="T1032" i="72"/>
  <c r="U1032" i="72"/>
  <c r="V1032" i="72"/>
  <c r="W1032" i="72"/>
  <c r="X1032" i="72"/>
  <c r="Y1032" i="72"/>
  <c r="Z1032" i="72"/>
  <c r="B1033" i="72"/>
  <c r="C1033" i="72"/>
  <c r="D1033" i="72"/>
  <c r="E1033" i="72"/>
  <c r="F1033" i="72"/>
  <c r="G1033" i="72"/>
  <c r="H1033" i="72"/>
  <c r="I1033" i="72"/>
  <c r="J1033" i="72"/>
  <c r="K1033" i="72"/>
  <c r="L1033" i="72"/>
  <c r="M1033" i="72"/>
  <c r="N1033" i="72"/>
  <c r="O1033" i="72"/>
  <c r="P1033" i="72"/>
  <c r="Q1033" i="72"/>
  <c r="R1033" i="72"/>
  <c r="S1033" i="72"/>
  <c r="T1033" i="72"/>
  <c r="U1033" i="72"/>
  <c r="V1033" i="72"/>
  <c r="W1033" i="72"/>
  <c r="X1033" i="72"/>
  <c r="Y1033" i="72"/>
  <c r="Z1033" i="72"/>
  <c r="B1034" i="72"/>
  <c r="C1034" i="72"/>
  <c r="D1034" i="72"/>
  <c r="E1034" i="72"/>
  <c r="F1034" i="72"/>
  <c r="G1034" i="72"/>
  <c r="H1034" i="72"/>
  <c r="I1034" i="72"/>
  <c r="J1034" i="72"/>
  <c r="K1034" i="72"/>
  <c r="L1034" i="72"/>
  <c r="M1034" i="72"/>
  <c r="N1034" i="72"/>
  <c r="O1034" i="72"/>
  <c r="P1034" i="72"/>
  <c r="Q1034" i="72"/>
  <c r="R1034" i="72"/>
  <c r="S1034" i="72"/>
  <c r="T1034" i="72"/>
  <c r="U1034" i="72"/>
  <c r="V1034" i="72"/>
  <c r="W1034" i="72"/>
  <c r="X1034" i="72"/>
  <c r="Y1034" i="72"/>
  <c r="Z1034" i="72"/>
  <c r="B1035" i="72"/>
  <c r="C1035" i="72"/>
  <c r="D1035" i="72"/>
  <c r="E1035" i="72"/>
  <c r="F1035" i="72"/>
  <c r="G1035" i="72"/>
  <c r="H1035" i="72"/>
  <c r="I1035" i="72"/>
  <c r="J1035" i="72"/>
  <c r="K1035" i="72"/>
  <c r="L1035" i="72"/>
  <c r="M1035" i="72"/>
  <c r="N1035" i="72"/>
  <c r="O1035" i="72"/>
  <c r="P1035" i="72"/>
  <c r="Q1035" i="72"/>
  <c r="R1035" i="72"/>
  <c r="S1035" i="72"/>
  <c r="T1035" i="72"/>
  <c r="U1035" i="72"/>
  <c r="V1035" i="72"/>
  <c r="W1035" i="72"/>
  <c r="X1035" i="72"/>
  <c r="Y1035" i="72"/>
  <c r="Z1035" i="72"/>
  <c r="B1036" i="72"/>
  <c r="C1036" i="72"/>
  <c r="D1036" i="72"/>
  <c r="E1036" i="72"/>
  <c r="F1036" i="72"/>
  <c r="G1036" i="72"/>
  <c r="H1036" i="72"/>
  <c r="I1036" i="72"/>
  <c r="J1036" i="72"/>
  <c r="K1036" i="72"/>
  <c r="L1036" i="72"/>
  <c r="M1036" i="72"/>
  <c r="N1036" i="72"/>
  <c r="O1036" i="72"/>
  <c r="P1036" i="72"/>
  <c r="Q1036" i="72"/>
  <c r="R1036" i="72"/>
  <c r="S1036" i="72"/>
  <c r="T1036" i="72"/>
  <c r="U1036" i="72"/>
  <c r="V1036" i="72"/>
  <c r="W1036" i="72"/>
  <c r="X1036" i="72"/>
  <c r="Y1036" i="72"/>
  <c r="Z1036" i="72"/>
  <c r="B1037" i="72"/>
  <c r="C1037" i="72"/>
  <c r="D1037" i="72"/>
  <c r="E1037" i="72"/>
  <c r="F1037" i="72"/>
  <c r="G1037" i="72"/>
  <c r="H1037" i="72"/>
  <c r="I1037" i="72"/>
  <c r="J1037" i="72"/>
  <c r="K1037" i="72"/>
  <c r="L1037" i="72"/>
  <c r="M1037" i="72"/>
  <c r="N1037" i="72"/>
  <c r="O1037" i="72"/>
  <c r="P1037" i="72"/>
  <c r="Q1037" i="72"/>
  <c r="R1037" i="72"/>
  <c r="S1037" i="72"/>
  <c r="T1037" i="72"/>
  <c r="U1037" i="72"/>
  <c r="V1037" i="72"/>
  <c r="W1037" i="72"/>
  <c r="X1037" i="72"/>
  <c r="Y1037" i="72"/>
  <c r="Z1037" i="72"/>
  <c r="B1038" i="72"/>
  <c r="C1038" i="72"/>
  <c r="D1038" i="72"/>
  <c r="E1038" i="72"/>
  <c r="F1038" i="72"/>
  <c r="G1038" i="72"/>
  <c r="H1038" i="72"/>
  <c r="I1038" i="72"/>
  <c r="J1038" i="72"/>
  <c r="K1038" i="72"/>
  <c r="L1038" i="72"/>
  <c r="M1038" i="72"/>
  <c r="N1038" i="72"/>
  <c r="O1038" i="72"/>
  <c r="P1038" i="72"/>
  <c r="Q1038" i="72"/>
  <c r="R1038" i="72"/>
  <c r="S1038" i="72"/>
  <c r="T1038" i="72"/>
  <c r="U1038" i="72"/>
  <c r="V1038" i="72"/>
  <c r="W1038" i="72"/>
  <c r="X1038" i="72"/>
  <c r="Y1038" i="72"/>
  <c r="Z1038" i="72"/>
  <c r="B1039" i="72"/>
  <c r="C1039" i="72"/>
  <c r="D1039" i="72"/>
  <c r="E1039" i="72"/>
  <c r="F1039" i="72"/>
  <c r="G1039" i="72"/>
  <c r="H1039" i="72"/>
  <c r="I1039" i="72"/>
  <c r="J1039" i="72"/>
  <c r="K1039" i="72"/>
  <c r="L1039" i="72"/>
  <c r="M1039" i="72"/>
  <c r="N1039" i="72"/>
  <c r="O1039" i="72"/>
  <c r="P1039" i="72"/>
  <c r="Q1039" i="72"/>
  <c r="R1039" i="72"/>
  <c r="S1039" i="72"/>
  <c r="T1039" i="72"/>
  <c r="U1039" i="72"/>
  <c r="V1039" i="72"/>
  <c r="W1039" i="72"/>
  <c r="X1039" i="72"/>
  <c r="Y1039" i="72"/>
  <c r="Z1039" i="72"/>
  <c r="B1040" i="72"/>
  <c r="C1040" i="72"/>
  <c r="D1040" i="72"/>
  <c r="E1040" i="72"/>
  <c r="F1040" i="72"/>
  <c r="G1040" i="72"/>
  <c r="H1040" i="72"/>
  <c r="I1040" i="72"/>
  <c r="J1040" i="72"/>
  <c r="K1040" i="72"/>
  <c r="L1040" i="72"/>
  <c r="M1040" i="72"/>
  <c r="N1040" i="72"/>
  <c r="O1040" i="72"/>
  <c r="P1040" i="72"/>
  <c r="Q1040" i="72"/>
  <c r="R1040" i="72"/>
  <c r="S1040" i="72"/>
  <c r="T1040" i="72"/>
  <c r="U1040" i="72"/>
  <c r="V1040" i="72"/>
  <c r="W1040" i="72"/>
  <c r="X1040" i="72"/>
  <c r="Y1040" i="72"/>
  <c r="Z1040" i="72"/>
  <c r="B1041" i="72"/>
  <c r="C1041" i="72"/>
  <c r="D1041" i="72"/>
  <c r="E1041" i="72"/>
  <c r="F1041" i="72"/>
  <c r="G1041" i="72"/>
  <c r="H1041" i="72"/>
  <c r="I1041" i="72"/>
  <c r="J1041" i="72"/>
  <c r="K1041" i="72"/>
  <c r="L1041" i="72"/>
  <c r="M1041" i="72"/>
  <c r="N1041" i="72"/>
  <c r="O1041" i="72"/>
  <c r="P1041" i="72"/>
  <c r="Q1041" i="72"/>
  <c r="R1041" i="72"/>
  <c r="S1041" i="72"/>
  <c r="T1041" i="72"/>
  <c r="U1041" i="72"/>
  <c r="V1041" i="72"/>
  <c r="W1041" i="72"/>
  <c r="X1041" i="72"/>
  <c r="Y1041" i="72"/>
  <c r="Z1041" i="72"/>
  <c r="B1042" i="72"/>
  <c r="C1042" i="72"/>
  <c r="D1042" i="72"/>
  <c r="E1042" i="72"/>
  <c r="F1042" i="72"/>
  <c r="G1042" i="72"/>
  <c r="H1042" i="72"/>
  <c r="I1042" i="72"/>
  <c r="J1042" i="72"/>
  <c r="K1042" i="72"/>
  <c r="L1042" i="72"/>
  <c r="M1042" i="72"/>
  <c r="N1042" i="72"/>
  <c r="O1042" i="72"/>
  <c r="P1042" i="72"/>
  <c r="Q1042" i="72"/>
  <c r="R1042" i="72"/>
  <c r="S1042" i="72"/>
  <c r="T1042" i="72"/>
  <c r="U1042" i="72"/>
  <c r="V1042" i="72"/>
  <c r="W1042" i="72"/>
  <c r="X1042" i="72"/>
  <c r="Y1042" i="72"/>
  <c r="Z1042" i="72"/>
  <c r="B1043" i="72"/>
  <c r="C1043" i="72"/>
  <c r="D1043" i="72"/>
  <c r="E1043" i="72"/>
  <c r="F1043" i="72"/>
  <c r="G1043" i="72"/>
  <c r="H1043" i="72"/>
  <c r="I1043" i="72"/>
  <c r="J1043" i="72"/>
  <c r="K1043" i="72"/>
  <c r="L1043" i="72"/>
  <c r="M1043" i="72"/>
  <c r="N1043" i="72"/>
  <c r="O1043" i="72"/>
  <c r="P1043" i="72"/>
  <c r="Q1043" i="72"/>
  <c r="R1043" i="72"/>
  <c r="S1043" i="72"/>
  <c r="T1043" i="72"/>
  <c r="U1043" i="72"/>
  <c r="V1043" i="72"/>
  <c r="W1043" i="72"/>
  <c r="X1043" i="72"/>
  <c r="Y1043" i="72"/>
  <c r="Z1043" i="72"/>
  <c r="B1044" i="72"/>
  <c r="C1044" i="72"/>
  <c r="D1044" i="72"/>
  <c r="E1044" i="72"/>
  <c r="F1044" i="72"/>
  <c r="G1044" i="72"/>
  <c r="H1044" i="72"/>
  <c r="I1044" i="72"/>
  <c r="J1044" i="72"/>
  <c r="K1044" i="72"/>
  <c r="L1044" i="72"/>
  <c r="M1044" i="72"/>
  <c r="N1044" i="72"/>
  <c r="O1044" i="72"/>
  <c r="P1044" i="72"/>
  <c r="Q1044" i="72"/>
  <c r="R1044" i="72"/>
  <c r="S1044" i="72"/>
  <c r="T1044" i="72"/>
  <c r="U1044" i="72"/>
  <c r="V1044" i="72"/>
  <c r="W1044" i="72"/>
  <c r="X1044" i="72"/>
  <c r="Y1044" i="72"/>
  <c r="Z1044" i="72"/>
  <c r="B1045" i="72"/>
  <c r="C1045" i="72"/>
  <c r="D1045" i="72"/>
  <c r="E1045" i="72"/>
  <c r="F1045" i="72"/>
  <c r="G1045" i="72"/>
  <c r="H1045" i="72"/>
  <c r="I1045" i="72"/>
  <c r="J1045" i="72"/>
  <c r="K1045" i="72"/>
  <c r="L1045" i="72"/>
  <c r="M1045" i="72"/>
  <c r="N1045" i="72"/>
  <c r="O1045" i="72"/>
  <c r="P1045" i="72"/>
  <c r="Q1045" i="72"/>
  <c r="R1045" i="72"/>
  <c r="S1045" i="72"/>
  <c r="T1045" i="72"/>
  <c r="U1045" i="72"/>
  <c r="V1045" i="72"/>
  <c r="W1045" i="72"/>
  <c r="X1045" i="72"/>
  <c r="Y1045" i="72"/>
  <c r="Z1045" i="72"/>
  <c r="B1046" i="72"/>
  <c r="C1046" i="72"/>
  <c r="D1046" i="72"/>
  <c r="E1046" i="72"/>
  <c r="F1046" i="72"/>
  <c r="G1046" i="72"/>
  <c r="H1046" i="72"/>
  <c r="I1046" i="72"/>
  <c r="J1046" i="72"/>
  <c r="K1046" i="72"/>
  <c r="L1046" i="72"/>
  <c r="M1046" i="72"/>
  <c r="N1046" i="72"/>
  <c r="O1046" i="72"/>
  <c r="P1046" i="72"/>
  <c r="Q1046" i="72"/>
  <c r="R1046" i="72"/>
  <c r="S1046" i="72"/>
  <c r="T1046" i="72"/>
  <c r="U1046" i="72"/>
  <c r="V1046" i="72"/>
  <c r="W1046" i="72"/>
  <c r="X1046" i="72"/>
  <c r="Y1046" i="72"/>
  <c r="Z1046" i="72"/>
  <c r="B1047" i="72"/>
  <c r="C1047" i="72"/>
  <c r="D1047" i="72"/>
  <c r="E1047" i="72"/>
  <c r="F1047" i="72"/>
  <c r="G1047" i="72"/>
  <c r="H1047" i="72"/>
  <c r="I1047" i="72"/>
  <c r="J1047" i="72"/>
  <c r="K1047" i="72"/>
  <c r="L1047" i="72"/>
  <c r="M1047" i="72"/>
  <c r="N1047" i="72"/>
  <c r="O1047" i="72"/>
  <c r="P1047" i="72"/>
  <c r="Q1047" i="72"/>
  <c r="R1047" i="72"/>
  <c r="S1047" i="72"/>
  <c r="T1047" i="72"/>
  <c r="U1047" i="72"/>
  <c r="V1047" i="72"/>
  <c r="W1047" i="72"/>
  <c r="X1047" i="72"/>
  <c r="Y1047" i="72"/>
  <c r="Z1047" i="72"/>
  <c r="B1048" i="72"/>
  <c r="C1048" i="72"/>
  <c r="D1048" i="72"/>
  <c r="E1048" i="72"/>
  <c r="F1048" i="72"/>
  <c r="G1048" i="72"/>
  <c r="H1048" i="72"/>
  <c r="I1048" i="72"/>
  <c r="J1048" i="72"/>
  <c r="K1048" i="72"/>
  <c r="L1048" i="72"/>
  <c r="M1048" i="72"/>
  <c r="N1048" i="72"/>
  <c r="O1048" i="72"/>
  <c r="P1048" i="72"/>
  <c r="Q1048" i="72"/>
  <c r="R1048" i="72"/>
  <c r="S1048" i="72"/>
  <c r="T1048" i="72"/>
  <c r="U1048" i="72"/>
  <c r="V1048" i="72"/>
  <c r="W1048" i="72"/>
  <c r="X1048" i="72"/>
  <c r="Y1048" i="72"/>
  <c r="Z1048" i="72"/>
  <c r="B1049" i="72"/>
  <c r="C1049" i="72"/>
  <c r="D1049" i="72"/>
  <c r="E1049" i="72"/>
  <c r="F1049" i="72"/>
  <c r="G1049" i="72"/>
  <c r="H1049" i="72"/>
  <c r="I1049" i="72"/>
  <c r="J1049" i="72"/>
  <c r="K1049" i="72"/>
  <c r="L1049" i="72"/>
  <c r="M1049" i="72"/>
  <c r="N1049" i="72"/>
  <c r="O1049" i="72"/>
  <c r="P1049" i="72"/>
  <c r="Q1049" i="72"/>
  <c r="R1049" i="72"/>
  <c r="S1049" i="72"/>
  <c r="T1049" i="72"/>
  <c r="U1049" i="72"/>
  <c r="V1049" i="72"/>
  <c r="W1049" i="72"/>
  <c r="X1049" i="72"/>
  <c r="Y1049" i="72"/>
  <c r="Z1049" i="72"/>
  <c r="B1050" i="72"/>
  <c r="C1050" i="72"/>
  <c r="D1050" i="72"/>
  <c r="E1050" i="72"/>
  <c r="F1050" i="72"/>
  <c r="G1050" i="72"/>
  <c r="H1050" i="72"/>
  <c r="I1050" i="72"/>
  <c r="J1050" i="72"/>
  <c r="K1050" i="72"/>
  <c r="L1050" i="72"/>
  <c r="M1050" i="72"/>
  <c r="N1050" i="72"/>
  <c r="O1050" i="72"/>
  <c r="P1050" i="72"/>
  <c r="Q1050" i="72"/>
  <c r="R1050" i="72"/>
  <c r="S1050" i="72"/>
  <c r="T1050" i="72"/>
  <c r="U1050" i="72"/>
  <c r="V1050" i="72"/>
  <c r="W1050" i="72"/>
  <c r="X1050" i="72"/>
  <c r="Y1050" i="72"/>
  <c r="Z1050" i="72"/>
  <c r="B1051" i="72"/>
  <c r="C1051" i="72"/>
  <c r="D1051" i="72"/>
  <c r="E1051" i="72"/>
  <c r="F1051" i="72"/>
  <c r="G1051" i="72"/>
  <c r="H1051" i="72"/>
  <c r="I1051" i="72"/>
  <c r="J1051" i="72"/>
  <c r="K1051" i="72"/>
  <c r="L1051" i="72"/>
  <c r="M1051" i="72"/>
  <c r="N1051" i="72"/>
  <c r="O1051" i="72"/>
  <c r="P1051" i="72"/>
  <c r="Q1051" i="72"/>
  <c r="R1051" i="72"/>
  <c r="S1051" i="72"/>
  <c r="T1051" i="72"/>
  <c r="U1051" i="72"/>
  <c r="V1051" i="72"/>
  <c r="W1051" i="72"/>
  <c r="X1051" i="72"/>
  <c r="Y1051" i="72"/>
  <c r="Z1051" i="72"/>
  <c r="B1052" i="72"/>
  <c r="C1052" i="72"/>
  <c r="D1052" i="72"/>
  <c r="E1052" i="72"/>
  <c r="F1052" i="72"/>
  <c r="G1052" i="72"/>
  <c r="H1052" i="72"/>
  <c r="I1052" i="72"/>
  <c r="J1052" i="72"/>
  <c r="K1052" i="72"/>
  <c r="L1052" i="72"/>
  <c r="M1052" i="72"/>
  <c r="N1052" i="72"/>
  <c r="O1052" i="72"/>
  <c r="P1052" i="72"/>
  <c r="Q1052" i="72"/>
  <c r="R1052" i="72"/>
  <c r="S1052" i="72"/>
  <c r="T1052" i="72"/>
  <c r="U1052" i="72"/>
  <c r="V1052" i="72"/>
  <c r="W1052" i="72"/>
  <c r="X1052" i="72"/>
  <c r="Y1052" i="72"/>
  <c r="Z1052" i="72"/>
  <c r="B1053" i="72"/>
  <c r="C1053" i="72"/>
  <c r="D1053" i="72"/>
  <c r="E1053" i="72"/>
  <c r="F1053" i="72"/>
  <c r="G1053" i="72"/>
  <c r="H1053" i="72"/>
  <c r="I1053" i="72"/>
  <c r="J1053" i="72"/>
  <c r="K1053" i="72"/>
  <c r="L1053" i="72"/>
  <c r="M1053" i="72"/>
  <c r="N1053" i="72"/>
  <c r="O1053" i="72"/>
  <c r="P1053" i="72"/>
  <c r="Q1053" i="72"/>
  <c r="R1053" i="72"/>
  <c r="S1053" i="72"/>
  <c r="T1053" i="72"/>
  <c r="U1053" i="72"/>
  <c r="V1053" i="72"/>
  <c r="W1053" i="72"/>
  <c r="X1053" i="72"/>
  <c r="Y1053" i="72"/>
  <c r="Z1053" i="72"/>
  <c r="B1054" i="72"/>
  <c r="C1054" i="72"/>
  <c r="D1054" i="72"/>
  <c r="E1054" i="72"/>
  <c r="F1054" i="72"/>
  <c r="G1054" i="72"/>
  <c r="H1054" i="72"/>
  <c r="I1054" i="72"/>
  <c r="J1054" i="72"/>
  <c r="K1054" i="72"/>
  <c r="L1054" i="72"/>
  <c r="M1054" i="72"/>
  <c r="N1054" i="72"/>
  <c r="O1054" i="72"/>
  <c r="P1054" i="72"/>
  <c r="Q1054" i="72"/>
  <c r="R1054" i="72"/>
  <c r="S1054" i="72"/>
  <c r="T1054" i="72"/>
  <c r="U1054" i="72"/>
  <c r="V1054" i="72"/>
  <c r="W1054" i="72"/>
  <c r="X1054" i="72"/>
  <c r="Y1054" i="72"/>
  <c r="Z1054" i="72"/>
  <c r="B1055" i="72"/>
  <c r="C1055" i="72"/>
  <c r="D1055" i="72"/>
  <c r="E1055" i="72"/>
  <c r="F1055" i="72"/>
  <c r="G1055" i="72"/>
  <c r="H1055" i="72"/>
  <c r="I1055" i="72"/>
  <c r="J1055" i="72"/>
  <c r="K1055" i="72"/>
  <c r="L1055" i="72"/>
  <c r="M1055" i="72"/>
  <c r="N1055" i="72"/>
  <c r="O1055" i="72"/>
  <c r="P1055" i="72"/>
  <c r="Q1055" i="72"/>
  <c r="R1055" i="72"/>
  <c r="S1055" i="72"/>
  <c r="T1055" i="72"/>
  <c r="U1055" i="72"/>
  <c r="V1055" i="72"/>
  <c r="W1055" i="72"/>
  <c r="X1055" i="72"/>
  <c r="Y1055" i="72"/>
  <c r="Z1055" i="72"/>
  <c r="B1056" i="72"/>
  <c r="C1056" i="72"/>
  <c r="D1056" i="72"/>
  <c r="E1056" i="72"/>
  <c r="F1056" i="72"/>
  <c r="G1056" i="72"/>
  <c r="H1056" i="72"/>
  <c r="I1056" i="72"/>
  <c r="J1056" i="72"/>
  <c r="K1056" i="72"/>
  <c r="L1056" i="72"/>
  <c r="M1056" i="72"/>
  <c r="N1056" i="72"/>
  <c r="O1056" i="72"/>
  <c r="P1056" i="72"/>
  <c r="Q1056" i="72"/>
  <c r="R1056" i="72"/>
  <c r="S1056" i="72"/>
  <c r="T1056" i="72"/>
  <c r="U1056" i="72"/>
  <c r="V1056" i="72"/>
  <c r="W1056" i="72"/>
  <c r="X1056" i="72"/>
  <c r="Y1056" i="72"/>
  <c r="Z1056" i="72"/>
  <c r="B1057" i="72"/>
  <c r="C1057" i="72"/>
  <c r="D1057" i="72"/>
  <c r="E1057" i="72"/>
  <c r="F1057" i="72"/>
  <c r="G1057" i="72"/>
  <c r="H1057" i="72"/>
  <c r="I1057" i="72"/>
  <c r="J1057" i="72"/>
  <c r="K1057" i="72"/>
  <c r="L1057" i="72"/>
  <c r="M1057" i="72"/>
  <c r="N1057" i="72"/>
  <c r="O1057" i="72"/>
  <c r="P1057" i="72"/>
  <c r="Q1057" i="72"/>
  <c r="R1057" i="72"/>
  <c r="S1057" i="72"/>
  <c r="T1057" i="72"/>
  <c r="U1057" i="72"/>
  <c r="V1057" i="72"/>
  <c r="W1057" i="72"/>
  <c r="X1057" i="72"/>
  <c r="Y1057" i="72"/>
  <c r="Z1057" i="72"/>
  <c r="B1058" i="72"/>
  <c r="C1058" i="72"/>
  <c r="D1058" i="72"/>
  <c r="E1058" i="72"/>
  <c r="F1058" i="72"/>
  <c r="G1058" i="72"/>
  <c r="H1058" i="72"/>
  <c r="I1058" i="72"/>
  <c r="J1058" i="72"/>
  <c r="K1058" i="72"/>
  <c r="L1058" i="72"/>
  <c r="M1058" i="72"/>
  <c r="N1058" i="72"/>
  <c r="O1058" i="72"/>
  <c r="P1058" i="72"/>
  <c r="Q1058" i="72"/>
  <c r="R1058" i="72"/>
  <c r="S1058" i="72"/>
  <c r="T1058" i="72"/>
  <c r="U1058" i="72"/>
  <c r="V1058" i="72"/>
  <c r="W1058" i="72"/>
  <c r="X1058" i="72"/>
  <c r="Y1058" i="72"/>
  <c r="Z1058" i="72"/>
  <c r="C972" i="72"/>
  <c r="D972" i="72"/>
  <c r="E972" i="72"/>
  <c r="F972" i="72"/>
  <c r="G972" i="72"/>
  <c r="H972" i="72"/>
  <c r="I972" i="72"/>
  <c r="J972" i="72"/>
  <c r="K972" i="72"/>
  <c r="L972" i="72"/>
  <c r="M972" i="72"/>
  <c r="N972" i="72"/>
  <c r="O972" i="72"/>
  <c r="P972" i="72"/>
  <c r="Q972" i="72"/>
  <c r="R972" i="72"/>
  <c r="S972" i="72"/>
  <c r="T972" i="72"/>
  <c r="U972" i="72"/>
  <c r="V972" i="72"/>
  <c r="W972" i="72"/>
  <c r="X972" i="72"/>
  <c r="Y972" i="72"/>
  <c r="Z972" i="72"/>
  <c r="B972" i="72"/>
  <c r="B971" i="72"/>
  <c r="B882" i="72"/>
  <c r="C882" i="72"/>
  <c r="J210" i="73" s="1"/>
  <c r="D882" i="72"/>
  <c r="E882" i="72"/>
  <c r="F882" i="72"/>
  <c r="G882" i="72"/>
  <c r="H882" i="72"/>
  <c r="I882" i="72"/>
  <c r="J882" i="72"/>
  <c r="AF210" i="73" s="1"/>
  <c r="K882" i="72"/>
  <c r="L882" i="72"/>
  <c r="M882" i="72"/>
  <c r="N882" i="72"/>
  <c r="O882" i="72"/>
  <c r="P882" i="72"/>
  <c r="Q882" i="72"/>
  <c r="R882" i="72"/>
  <c r="S882" i="72"/>
  <c r="T882" i="72"/>
  <c r="U882" i="72"/>
  <c r="V882" i="72"/>
  <c r="W882" i="72"/>
  <c r="X882" i="72"/>
  <c r="Y882" i="72"/>
  <c r="Z882" i="72"/>
  <c r="B883" i="72"/>
  <c r="B211" i="73" s="1"/>
  <c r="C883" i="72"/>
  <c r="J211" i="73" s="1"/>
  <c r="D883" i="72"/>
  <c r="E883" i="72"/>
  <c r="F883" i="72"/>
  <c r="G883" i="72"/>
  <c r="H883" i="72"/>
  <c r="I883" i="72"/>
  <c r="J883" i="72"/>
  <c r="K883" i="72"/>
  <c r="L883" i="72"/>
  <c r="M883" i="72"/>
  <c r="N883" i="72"/>
  <c r="O883" i="72"/>
  <c r="P883" i="72"/>
  <c r="P968" i="72" s="1"/>
  <c r="Q883" i="72"/>
  <c r="Q968" i="72" s="1"/>
  <c r="R883" i="72"/>
  <c r="S883" i="72"/>
  <c r="T883" i="72"/>
  <c r="U883" i="72"/>
  <c r="V883" i="72"/>
  <c r="W883" i="72"/>
  <c r="X883" i="72"/>
  <c r="Y883" i="72"/>
  <c r="Z883" i="72"/>
  <c r="B884" i="72"/>
  <c r="B212" i="73" s="1"/>
  <c r="C884" i="72"/>
  <c r="J212" i="73" s="1"/>
  <c r="D884" i="72"/>
  <c r="E884" i="72"/>
  <c r="F884" i="72"/>
  <c r="G884" i="72"/>
  <c r="G968" i="72" s="1"/>
  <c r="G18" i="77" s="1"/>
  <c r="H884" i="72"/>
  <c r="AB212" i="73" s="1"/>
  <c r="I884" i="72"/>
  <c r="J884" i="72"/>
  <c r="K884" i="72"/>
  <c r="L884" i="72"/>
  <c r="M884" i="72"/>
  <c r="N884" i="72"/>
  <c r="O884" i="72"/>
  <c r="P884" i="72"/>
  <c r="Q884" i="72"/>
  <c r="R884" i="72"/>
  <c r="S884" i="72"/>
  <c r="T884" i="72"/>
  <c r="U884" i="72"/>
  <c r="V884" i="72"/>
  <c r="W884" i="72"/>
  <c r="W968" i="72" s="1"/>
  <c r="X884" i="72"/>
  <c r="X968" i="72" s="1"/>
  <c r="Y884" i="72"/>
  <c r="Z884" i="72"/>
  <c r="B885" i="72"/>
  <c r="B213" i="73" s="1"/>
  <c r="C885" i="72"/>
  <c r="J213" i="73" s="1"/>
  <c r="D885" i="72"/>
  <c r="E885" i="72"/>
  <c r="F885" i="72"/>
  <c r="G885" i="72"/>
  <c r="H885" i="72"/>
  <c r="I885" i="72"/>
  <c r="J885" i="72"/>
  <c r="K885" i="72"/>
  <c r="L885" i="72"/>
  <c r="M885" i="72"/>
  <c r="N885" i="72"/>
  <c r="AT213" i="73" s="1"/>
  <c r="O885" i="72"/>
  <c r="O968" i="72" s="1"/>
  <c r="P885" i="72"/>
  <c r="Q885" i="72"/>
  <c r="R885" i="72"/>
  <c r="S885" i="72"/>
  <c r="T885" i="72"/>
  <c r="U885" i="72"/>
  <c r="V885" i="72"/>
  <c r="W885" i="72"/>
  <c r="X885" i="72"/>
  <c r="Y885" i="72"/>
  <c r="Z885" i="72"/>
  <c r="B886" i="72"/>
  <c r="B214" i="73" s="1"/>
  <c r="C886" i="72"/>
  <c r="J214" i="73" s="1"/>
  <c r="D886" i="72"/>
  <c r="E886" i="72"/>
  <c r="F886" i="72"/>
  <c r="F968" i="72" s="1"/>
  <c r="F18" i="77" s="1"/>
  <c r="G886" i="72"/>
  <c r="H886" i="72"/>
  <c r="I886" i="72"/>
  <c r="J886" i="72"/>
  <c r="K886" i="72"/>
  <c r="L886" i="72"/>
  <c r="M886" i="72"/>
  <c r="N886" i="72"/>
  <c r="O886" i="72"/>
  <c r="P886" i="72"/>
  <c r="Q886" i="72"/>
  <c r="R886" i="72"/>
  <c r="S886" i="72"/>
  <c r="T886" i="72"/>
  <c r="U886" i="72"/>
  <c r="V886" i="72"/>
  <c r="W886" i="72"/>
  <c r="X886" i="72"/>
  <c r="Y886" i="72"/>
  <c r="Z886" i="72"/>
  <c r="B887" i="72"/>
  <c r="B215" i="73" s="1"/>
  <c r="C887" i="72"/>
  <c r="J215" i="73" s="1"/>
  <c r="D887" i="72"/>
  <c r="E887" i="72"/>
  <c r="F887" i="72"/>
  <c r="G887" i="72"/>
  <c r="H887" i="72"/>
  <c r="I887" i="72"/>
  <c r="J887" i="72"/>
  <c r="K887" i="72"/>
  <c r="L887" i="72"/>
  <c r="L968" i="72" s="1"/>
  <c r="J18" i="77" s="1"/>
  <c r="J19" i="77" s="1"/>
  <c r="M887" i="72"/>
  <c r="AP215" i="73" s="1"/>
  <c r="N887" i="72"/>
  <c r="O887" i="72"/>
  <c r="P887" i="72"/>
  <c r="Q887" i="72"/>
  <c r="R887" i="72"/>
  <c r="S887" i="72"/>
  <c r="T887" i="72"/>
  <c r="U887" i="72"/>
  <c r="V887" i="72"/>
  <c r="W887" i="72"/>
  <c r="X887" i="72"/>
  <c r="Y887" i="72"/>
  <c r="Z887" i="72"/>
  <c r="B888" i="72"/>
  <c r="B216" i="73" s="1"/>
  <c r="C888" i="72"/>
  <c r="J216" i="73" s="1"/>
  <c r="D888" i="72"/>
  <c r="N216" i="73" s="1"/>
  <c r="E888" i="72"/>
  <c r="F888" i="72"/>
  <c r="G888" i="72"/>
  <c r="H888" i="72"/>
  <c r="I888" i="72"/>
  <c r="J888" i="72"/>
  <c r="K888" i="72"/>
  <c r="L888" i="72"/>
  <c r="M888" i="72"/>
  <c r="N888" i="72"/>
  <c r="O888" i="72"/>
  <c r="P888" i="72"/>
  <c r="Q888" i="72"/>
  <c r="R888" i="72"/>
  <c r="S888" i="72"/>
  <c r="S968" i="72" s="1"/>
  <c r="T888" i="72"/>
  <c r="U888" i="72"/>
  <c r="V888" i="72"/>
  <c r="W888" i="72"/>
  <c r="X888" i="72"/>
  <c r="Y888" i="72"/>
  <c r="Z888" i="72"/>
  <c r="B889" i="72"/>
  <c r="B217" i="73" s="1"/>
  <c r="C889" i="72"/>
  <c r="J217" i="73" s="1"/>
  <c r="D889" i="72"/>
  <c r="E889" i="72"/>
  <c r="F889" i="72"/>
  <c r="G889" i="72"/>
  <c r="H889" i="72"/>
  <c r="I889" i="72"/>
  <c r="J889" i="72"/>
  <c r="AF217" i="73" s="1"/>
  <c r="K889" i="72"/>
  <c r="K968" i="72" s="1"/>
  <c r="L889" i="72"/>
  <c r="M889" i="72"/>
  <c r="N889" i="72"/>
  <c r="O889" i="72"/>
  <c r="P889" i="72"/>
  <c r="Q889" i="72"/>
  <c r="R889" i="72"/>
  <c r="S889" i="72"/>
  <c r="T889" i="72"/>
  <c r="U889" i="72"/>
  <c r="V889" i="72"/>
  <c r="W889" i="72"/>
  <c r="X889" i="72"/>
  <c r="Y889" i="72"/>
  <c r="Z889" i="72"/>
  <c r="B890" i="72"/>
  <c r="B218" i="73" s="1"/>
  <c r="C890" i="72"/>
  <c r="J218" i="73" s="1"/>
  <c r="D890" i="72"/>
  <c r="E890" i="72"/>
  <c r="F890" i="72"/>
  <c r="G890" i="72"/>
  <c r="H890" i="72"/>
  <c r="I890" i="72"/>
  <c r="J890" i="72"/>
  <c r="K890" i="72"/>
  <c r="L890" i="72"/>
  <c r="M890" i="72"/>
  <c r="N890" i="72"/>
  <c r="O890" i="72"/>
  <c r="P890" i="72"/>
  <c r="Q890" i="72"/>
  <c r="R890" i="72"/>
  <c r="S890" i="72"/>
  <c r="T890" i="72"/>
  <c r="U890" i="72"/>
  <c r="V890" i="72"/>
  <c r="W890" i="72"/>
  <c r="X890" i="72"/>
  <c r="Y890" i="72"/>
  <c r="Z890" i="72"/>
  <c r="B891" i="72"/>
  <c r="B219" i="73" s="1"/>
  <c r="C891" i="72"/>
  <c r="J219" i="73" s="1"/>
  <c r="D891" i="72"/>
  <c r="E891" i="72"/>
  <c r="F891" i="72"/>
  <c r="G891" i="72"/>
  <c r="H891" i="72"/>
  <c r="AB219" i="73" s="1"/>
  <c r="I891" i="72"/>
  <c r="J891" i="72"/>
  <c r="K891" i="72"/>
  <c r="L891" i="72"/>
  <c r="M891" i="72"/>
  <c r="N891" i="72"/>
  <c r="O891" i="72"/>
  <c r="P891" i="72"/>
  <c r="Q891" i="72"/>
  <c r="R891" i="72"/>
  <c r="S891" i="72"/>
  <c r="T891" i="72"/>
  <c r="U891" i="72"/>
  <c r="V891" i="72"/>
  <c r="W891" i="72"/>
  <c r="X891" i="72"/>
  <c r="Y891" i="72"/>
  <c r="Z891" i="72"/>
  <c r="B892" i="72"/>
  <c r="B220" i="73" s="1"/>
  <c r="C892" i="72"/>
  <c r="J220" i="73" s="1"/>
  <c r="D892" i="72"/>
  <c r="E892" i="72"/>
  <c r="F892" i="72"/>
  <c r="G892" i="72"/>
  <c r="H892" i="72"/>
  <c r="I892" i="72"/>
  <c r="J892" i="72"/>
  <c r="K892" i="72"/>
  <c r="L892" i="72"/>
  <c r="M892" i="72"/>
  <c r="N892" i="72"/>
  <c r="O892" i="72"/>
  <c r="P892" i="72"/>
  <c r="Q892" i="72"/>
  <c r="R892" i="72"/>
  <c r="S892" i="72"/>
  <c r="T892" i="72"/>
  <c r="U892" i="72"/>
  <c r="V892" i="72"/>
  <c r="W892" i="72"/>
  <c r="X892" i="72"/>
  <c r="Y892" i="72"/>
  <c r="Z892" i="72"/>
  <c r="B893" i="72"/>
  <c r="B221" i="73" s="1"/>
  <c r="C893" i="72"/>
  <c r="J221" i="73" s="1"/>
  <c r="D893" i="72"/>
  <c r="E893" i="72"/>
  <c r="F893" i="72"/>
  <c r="V221" i="73" s="1"/>
  <c r="G893" i="72"/>
  <c r="Y221" i="73" s="1"/>
  <c r="Z221" i="73" s="1"/>
  <c r="H893" i="72"/>
  <c r="I893" i="72"/>
  <c r="J893" i="72"/>
  <c r="K893" i="72"/>
  <c r="L893" i="72"/>
  <c r="M893" i="72"/>
  <c r="N893" i="72"/>
  <c r="O893" i="72"/>
  <c r="P893" i="72"/>
  <c r="Q893" i="72"/>
  <c r="R893" i="72"/>
  <c r="S893" i="72"/>
  <c r="T893" i="72"/>
  <c r="U893" i="72"/>
  <c r="V893" i="72"/>
  <c r="W893" i="72"/>
  <c r="X893" i="72"/>
  <c r="Y893" i="72"/>
  <c r="Z893" i="72"/>
  <c r="B894" i="72"/>
  <c r="B222" i="73" s="1"/>
  <c r="C894" i="72"/>
  <c r="J222" i="73" s="1"/>
  <c r="D894" i="72"/>
  <c r="E894" i="72"/>
  <c r="F894" i="72"/>
  <c r="G894" i="72"/>
  <c r="H894" i="72"/>
  <c r="I894" i="72"/>
  <c r="J894" i="72"/>
  <c r="K894" i="72"/>
  <c r="L894" i="72"/>
  <c r="M894" i="72"/>
  <c r="AP222" i="73" s="1"/>
  <c r="N894" i="72"/>
  <c r="AT222" i="73" s="1"/>
  <c r="O894" i="72"/>
  <c r="P894" i="72"/>
  <c r="Q894" i="72"/>
  <c r="R894" i="72"/>
  <c r="S894" i="72"/>
  <c r="T894" i="72"/>
  <c r="U894" i="72"/>
  <c r="V894" i="72"/>
  <c r="W894" i="72"/>
  <c r="X894" i="72"/>
  <c r="Y894" i="72"/>
  <c r="Z894" i="72"/>
  <c r="B895" i="72"/>
  <c r="B223" i="73" s="1"/>
  <c r="C895" i="72"/>
  <c r="J223" i="73" s="1"/>
  <c r="D895" i="72"/>
  <c r="N223" i="73" s="1"/>
  <c r="E895" i="72"/>
  <c r="R223" i="73" s="1"/>
  <c r="F895" i="72"/>
  <c r="G895" i="72"/>
  <c r="H895" i="72"/>
  <c r="I895" i="72"/>
  <c r="J895" i="72"/>
  <c r="K895" i="72"/>
  <c r="L895" i="72"/>
  <c r="M895" i="72"/>
  <c r="N895" i="72"/>
  <c r="O895" i="72"/>
  <c r="P895" i="72"/>
  <c r="Q895" i="72"/>
  <c r="R895" i="72"/>
  <c r="S895" i="72"/>
  <c r="T895" i="72"/>
  <c r="U895" i="72"/>
  <c r="V895" i="72"/>
  <c r="W895" i="72"/>
  <c r="X895" i="72"/>
  <c r="Y895" i="72"/>
  <c r="Z895" i="72"/>
  <c r="B896" i="72"/>
  <c r="B224" i="73" s="1"/>
  <c r="C896" i="72"/>
  <c r="J224" i="73" s="1"/>
  <c r="D896" i="72"/>
  <c r="E896" i="72"/>
  <c r="F896" i="72"/>
  <c r="G896" i="72"/>
  <c r="H896" i="72"/>
  <c r="I896" i="72"/>
  <c r="J896" i="72"/>
  <c r="K896" i="72"/>
  <c r="AJ224" i="73" s="1"/>
  <c r="AK224" i="73" s="1"/>
  <c r="L896" i="72"/>
  <c r="AM224" i="73" s="1"/>
  <c r="M896" i="72"/>
  <c r="N896" i="72"/>
  <c r="O896" i="72"/>
  <c r="P896" i="72"/>
  <c r="Q896" i="72"/>
  <c r="R896" i="72"/>
  <c r="S896" i="72"/>
  <c r="T896" i="72"/>
  <c r="U896" i="72"/>
  <c r="V896" i="72"/>
  <c r="W896" i="72"/>
  <c r="X896" i="72"/>
  <c r="Y896" i="72"/>
  <c r="Z896" i="72"/>
  <c r="B897" i="72"/>
  <c r="B225" i="73" s="1"/>
  <c r="C897" i="72"/>
  <c r="J225" i="73" s="1"/>
  <c r="D897" i="72"/>
  <c r="E897" i="72"/>
  <c r="F897" i="72"/>
  <c r="G897" i="72"/>
  <c r="H897" i="72"/>
  <c r="I897" i="72"/>
  <c r="J897" i="72"/>
  <c r="K897" i="72"/>
  <c r="L897" i="72"/>
  <c r="M897" i="72"/>
  <c r="N897" i="72"/>
  <c r="O897" i="72"/>
  <c r="P897" i="72"/>
  <c r="Q897" i="72"/>
  <c r="R897" i="72"/>
  <c r="S897" i="72"/>
  <c r="T897" i="72"/>
  <c r="U897" i="72"/>
  <c r="V897" i="72"/>
  <c r="W897" i="72"/>
  <c r="X897" i="72"/>
  <c r="Y897" i="72"/>
  <c r="Z897" i="72"/>
  <c r="B898" i="72"/>
  <c r="B226" i="73" s="1"/>
  <c r="C898" i="72"/>
  <c r="J226" i="73" s="1"/>
  <c r="D898" i="72"/>
  <c r="E898" i="72"/>
  <c r="F898" i="72"/>
  <c r="G898" i="72"/>
  <c r="H898" i="72"/>
  <c r="I898" i="72"/>
  <c r="J898" i="72"/>
  <c r="AF226" i="73" s="1"/>
  <c r="K898" i="72"/>
  <c r="L898" i="72"/>
  <c r="M898" i="72"/>
  <c r="N898" i="72"/>
  <c r="O898" i="72"/>
  <c r="P898" i="72"/>
  <c r="Q898" i="72"/>
  <c r="R898" i="72"/>
  <c r="S898" i="72"/>
  <c r="T898" i="72"/>
  <c r="U898" i="72"/>
  <c r="V898" i="72"/>
  <c r="W898" i="72"/>
  <c r="X898" i="72"/>
  <c r="Y898" i="72"/>
  <c r="Z898" i="72"/>
  <c r="B899" i="72"/>
  <c r="B227" i="73" s="1"/>
  <c r="C899" i="72"/>
  <c r="J227" i="73" s="1"/>
  <c r="D899" i="72"/>
  <c r="E899" i="72"/>
  <c r="F899" i="72"/>
  <c r="G899" i="72"/>
  <c r="H899" i="72"/>
  <c r="I899" i="72"/>
  <c r="J899" i="72"/>
  <c r="K899" i="72"/>
  <c r="L899" i="72"/>
  <c r="M899" i="72"/>
  <c r="N899" i="72"/>
  <c r="O899" i="72"/>
  <c r="P899" i="72"/>
  <c r="Q899" i="72"/>
  <c r="R899" i="72"/>
  <c r="S899" i="72"/>
  <c r="T899" i="72"/>
  <c r="U899" i="72"/>
  <c r="V899" i="72"/>
  <c r="W899" i="72"/>
  <c r="X899" i="72"/>
  <c r="Y899" i="72"/>
  <c r="Z899" i="72"/>
  <c r="B900" i="72"/>
  <c r="B228" i="73" s="1"/>
  <c r="C900" i="72"/>
  <c r="J228" i="73" s="1"/>
  <c r="D900" i="72"/>
  <c r="E900" i="72"/>
  <c r="F900" i="72"/>
  <c r="G900" i="72"/>
  <c r="Y228" i="73" s="1"/>
  <c r="Z228" i="73" s="1"/>
  <c r="H900" i="72"/>
  <c r="AB228" i="73" s="1"/>
  <c r="I900" i="72"/>
  <c r="J900" i="72"/>
  <c r="K900" i="72"/>
  <c r="L900" i="72"/>
  <c r="M900" i="72"/>
  <c r="N900" i="72"/>
  <c r="O900" i="72"/>
  <c r="P900" i="72"/>
  <c r="Q900" i="72"/>
  <c r="R900" i="72"/>
  <c r="S900" i="72"/>
  <c r="T900" i="72"/>
  <c r="U900" i="72"/>
  <c r="V900" i="72"/>
  <c r="W900" i="72"/>
  <c r="X900" i="72"/>
  <c r="Y900" i="72"/>
  <c r="Z900" i="72"/>
  <c r="B901" i="72"/>
  <c r="B229" i="73" s="1"/>
  <c r="C901" i="72"/>
  <c r="J229" i="73" s="1"/>
  <c r="D901" i="72"/>
  <c r="E901" i="72"/>
  <c r="F901" i="72"/>
  <c r="G901" i="72"/>
  <c r="H901" i="72"/>
  <c r="I901" i="72"/>
  <c r="J901" i="72"/>
  <c r="K901" i="72"/>
  <c r="L901" i="72"/>
  <c r="M901" i="72"/>
  <c r="N901" i="72"/>
  <c r="AT229" i="73" s="1"/>
  <c r="O901" i="72"/>
  <c r="P901" i="72"/>
  <c r="Q901" i="72"/>
  <c r="R901" i="72"/>
  <c r="S901" i="72"/>
  <c r="T901" i="72"/>
  <c r="U901" i="72"/>
  <c r="V901" i="72"/>
  <c r="W901" i="72"/>
  <c r="X901" i="72"/>
  <c r="Y901" i="72"/>
  <c r="Z901" i="72"/>
  <c r="B902" i="72"/>
  <c r="B230" i="73" s="1"/>
  <c r="C902" i="72"/>
  <c r="J230" i="73" s="1"/>
  <c r="D902" i="72"/>
  <c r="E902" i="72"/>
  <c r="R230" i="73" s="1"/>
  <c r="F902" i="72"/>
  <c r="G902" i="72"/>
  <c r="H902" i="72"/>
  <c r="I902" i="72"/>
  <c r="J902" i="72"/>
  <c r="K902" i="72"/>
  <c r="L902" i="72"/>
  <c r="M902" i="72"/>
  <c r="N902" i="72"/>
  <c r="O902" i="72"/>
  <c r="P902" i="72"/>
  <c r="Q902" i="72"/>
  <c r="R902" i="72"/>
  <c r="S902" i="72"/>
  <c r="T902" i="72"/>
  <c r="U902" i="72"/>
  <c r="V902" i="72"/>
  <c r="W902" i="72"/>
  <c r="X902" i="72"/>
  <c r="Y902" i="72"/>
  <c r="Z902" i="72"/>
  <c r="B903" i="72"/>
  <c r="B231" i="73" s="1"/>
  <c r="C903" i="72"/>
  <c r="J231" i="73" s="1"/>
  <c r="D903" i="72"/>
  <c r="E903" i="72"/>
  <c r="F903" i="72"/>
  <c r="G903" i="72"/>
  <c r="H903" i="72"/>
  <c r="I903" i="72"/>
  <c r="J903" i="72"/>
  <c r="K903" i="72"/>
  <c r="L903" i="72"/>
  <c r="AM231" i="73" s="1"/>
  <c r="M903" i="72"/>
  <c r="AP231" i="73" s="1"/>
  <c r="N903" i="72"/>
  <c r="O903" i="72"/>
  <c r="P903" i="72"/>
  <c r="Q903" i="72"/>
  <c r="R903" i="72"/>
  <c r="S903" i="72"/>
  <c r="T903" i="72"/>
  <c r="U903" i="72"/>
  <c r="V903" i="72"/>
  <c r="W903" i="72"/>
  <c r="X903" i="72"/>
  <c r="Y903" i="72"/>
  <c r="Z903" i="72"/>
  <c r="B904" i="72"/>
  <c r="B232" i="73" s="1"/>
  <c r="C904" i="72"/>
  <c r="J232" i="73" s="1"/>
  <c r="D904" i="72"/>
  <c r="N232" i="73" s="1"/>
  <c r="E904" i="72"/>
  <c r="F904" i="72"/>
  <c r="G904" i="72"/>
  <c r="H904" i="72"/>
  <c r="I904" i="72"/>
  <c r="J904" i="72"/>
  <c r="K904" i="72"/>
  <c r="L904" i="72"/>
  <c r="M904" i="72"/>
  <c r="N904" i="72"/>
  <c r="O904" i="72"/>
  <c r="P904" i="72"/>
  <c r="Q904" i="72"/>
  <c r="R904" i="72"/>
  <c r="S904" i="72"/>
  <c r="T904" i="72"/>
  <c r="U904" i="72"/>
  <c r="V904" i="72"/>
  <c r="W904" i="72"/>
  <c r="X904" i="72"/>
  <c r="Y904" i="72"/>
  <c r="Z904" i="72"/>
  <c r="B905" i="72"/>
  <c r="B233" i="73" s="1"/>
  <c r="C905" i="72"/>
  <c r="J233" i="73" s="1"/>
  <c r="D905" i="72"/>
  <c r="E905" i="72"/>
  <c r="F905" i="72"/>
  <c r="G905" i="72"/>
  <c r="H905" i="72"/>
  <c r="I905" i="72"/>
  <c r="J905" i="72"/>
  <c r="AF233" i="73" s="1"/>
  <c r="K905" i="72"/>
  <c r="AJ233" i="73" s="1"/>
  <c r="L905" i="72"/>
  <c r="M905" i="72"/>
  <c r="N905" i="72"/>
  <c r="O905" i="72"/>
  <c r="P905" i="72"/>
  <c r="Q905" i="72"/>
  <c r="R905" i="72"/>
  <c r="S905" i="72"/>
  <c r="T905" i="72"/>
  <c r="U905" i="72"/>
  <c r="V905" i="72"/>
  <c r="W905" i="72"/>
  <c r="X905" i="72"/>
  <c r="Y905" i="72"/>
  <c r="Z905" i="72"/>
  <c r="B906" i="72"/>
  <c r="B234" i="73" s="1"/>
  <c r="C906" i="72"/>
  <c r="J234" i="73" s="1"/>
  <c r="D906" i="72"/>
  <c r="E906" i="72"/>
  <c r="F906" i="72"/>
  <c r="G906" i="72"/>
  <c r="H906" i="72"/>
  <c r="I906" i="72"/>
  <c r="J906" i="72"/>
  <c r="K906" i="72"/>
  <c r="L906" i="72"/>
  <c r="M906" i="72"/>
  <c r="N906" i="72"/>
  <c r="O906" i="72"/>
  <c r="P906" i="72"/>
  <c r="Q906" i="72"/>
  <c r="R906" i="72"/>
  <c r="S906" i="72"/>
  <c r="T906" i="72"/>
  <c r="U906" i="72"/>
  <c r="V906" i="72"/>
  <c r="W906" i="72"/>
  <c r="X906" i="72"/>
  <c r="Y906" i="72"/>
  <c r="Z906" i="72"/>
  <c r="B907" i="72"/>
  <c r="B235" i="73" s="1"/>
  <c r="C907" i="72"/>
  <c r="J235" i="73" s="1"/>
  <c r="D907" i="72"/>
  <c r="E907" i="72"/>
  <c r="F907" i="72"/>
  <c r="G907" i="72"/>
  <c r="H907" i="72"/>
  <c r="AB235" i="73" s="1"/>
  <c r="I907" i="72"/>
  <c r="J907" i="72"/>
  <c r="K907" i="72"/>
  <c r="L907" i="72"/>
  <c r="M907" i="72"/>
  <c r="N907" i="72"/>
  <c r="O907" i="72"/>
  <c r="P907" i="72"/>
  <c r="Q907" i="72"/>
  <c r="R907" i="72"/>
  <c r="S907" i="72"/>
  <c r="T907" i="72"/>
  <c r="U907" i="72"/>
  <c r="V907" i="72"/>
  <c r="W907" i="72"/>
  <c r="X907" i="72"/>
  <c r="Y907" i="72"/>
  <c r="Z907" i="72"/>
  <c r="B908" i="72"/>
  <c r="B236" i="73" s="1"/>
  <c r="C908" i="72"/>
  <c r="J236" i="73" s="1"/>
  <c r="D908" i="72"/>
  <c r="E908" i="72"/>
  <c r="F908" i="72"/>
  <c r="G908" i="72"/>
  <c r="H908" i="72"/>
  <c r="I908" i="72"/>
  <c r="J908" i="72"/>
  <c r="K908" i="72"/>
  <c r="L908" i="72"/>
  <c r="M908" i="72"/>
  <c r="N908" i="72"/>
  <c r="O908" i="72"/>
  <c r="P908" i="72"/>
  <c r="Q908" i="72"/>
  <c r="R908" i="72"/>
  <c r="S908" i="72"/>
  <c r="T908" i="72"/>
  <c r="U908" i="72"/>
  <c r="V908" i="72"/>
  <c r="W908" i="72"/>
  <c r="X908" i="72"/>
  <c r="Y908" i="72"/>
  <c r="Z908" i="72"/>
  <c r="B909" i="72"/>
  <c r="B237" i="73" s="1"/>
  <c r="C909" i="72"/>
  <c r="J237" i="73" s="1"/>
  <c r="D909" i="72"/>
  <c r="E909" i="72"/>
  <c r="F909" i="72"/>
  <c r="V237" i="73" s="1"/>
  <c r="G909" i="72"/>
  <c r="Y237" i="73" s="1"/>
  <c r="Z237" i="73" s="1"/>
  <c r="H909" i="72"/>
  <c r="I909" i="72"/>
  <c r="J909" i="72"/>
  <c r="K909" i="72"/>
  <c r="L909" i="72"/>
  <c r="M909" i="72"/>
  <c r="N909" i="72"/>
  <c r="O909" i="72"/>
  <c r="P909" i="72"/>
  <c r="Q909" i="72"/>
  <c r="R909" i="72"/>
  <c r="S909" i="72"/>
  <c r="T909" i="72"/>
  <c r="U909" i="72"/>
  <c r="V909" i="72"/>
  <c r="W909" i="72"/>
  <c r="X909" i="72"/>
  <c r="Y909" i="72"/>
  <c r="Z909" i="72"/>
  <c r="B910" i="72"/>
  <c r="B238" i="73" s="1"/>
  <c r="C910" i="72"/>
  <c r="J238" i="73" s="1"/>
  <c r="D910" i="72"/>
  <c r="E910" i="72"/>
  <c r="F910" i="72"/>
  <c r="G910" i="72"/>
  <c r="H910" i="72"/>
  <c r="I910" i="72"/>
  <c r="J910" i="72"/>
  <c r="K910" i="72"/>
  <c r="L910" i="72"/>
  <c r="M910" i="72"/>
  <c r="AP238" i="73" s="1"/>
  <c r="N910" i="72"/>
  <c r="AT238" i="73" s="1"/>
  <c r="O910" i="72"/>
  <c r="P910" i="72"/>
  <c r="Q910" i="72"/>
  <c r="R910" i="72"/>
  <c r="S910" i="72"/>
  <c r="T910" i="72"/>
  <c r="U910" i="72"/>
  <c r="V910" i="72"/>
  <c r="W910" i="72"/>
  <c r="X910" i="72"/>
  <c r="Y910" i="72"/>
  <c r="Z910" i="72"/>
  <c r="B911" i="72"/>
  <c r="B239" i="73" s="1"/>
  <c r="C911" i="72"/>
  <c r="J239" i="73" s="1"/>
  <c r="D911" i="72"/>
  <c r="N239" i="73" s="1"/>
  <c r="E911" i="72"/>
  <c r="R239" i="73" s="1"/>
  <c r="F911" i="72"/>
  <c r="G911" i="72"/>
  <c r="H911" i="72"/>
  <c r="I911" i="72"/>
  <c r="J911" i="72"/>
  <c r="K911" i="72"/>
  <c r="L911" i="72"/>
  <c r="M911" i="72"/>
  <c r="N911" i="72"/>
  <c r="O911" i="72"/>
  <c r="P911" i="72"/>
  <c r="Q911" i="72"/>
  <c r="R911" i="72"/>
  <c r="S911" i="72"/>
  <c r="T911" i="72"/>
  <c r="U911" i="72"/>
  <c r="V911" i="72"/>
  <c r="W911" i="72"/>
  <c r="X911" i="72"/>
  <c r="Y911" i="72"/>
  <c r="Z911" i="72"/>
  <c r="B912" i="72"/>
  <c r="B240" i="73" s="1"/>
  <c r="C912" i="72"/>
  <c r="J240" i="73" s="1"/>
  <c r="D912" i="72"/>
  <c r="E912" i="72"/>
  <c r="F912" i="72"/>
  <c r="G912" i="72"/>
  <c r="H912" i="72"/>
  <c r="I912" i="72"/>
  <c r="J912" i="72"/>
  <c r="K912" i="72"/>
  <c r="AJ240" i="73" s="1"/>
  <c r="AK240" i="73" s="1"/>
  <c r="L912" i="72"/>
  <c r="AM240" i="73" s="1"/>
  <c r="M912" i="72"/>
  <c r="N912" i="72"/>
  <c r="O912" i="72"/>
  <c r="P912" i="72"/>
  <c r="Q912" i="72"/>
  <c r="R912" i="72"/>
  <c r="S912" i="72"/>
  <c r="T912" i="72"/>
  <c r="U912" i="72"/>
  <c r="V912" i="72"/>
  <c r="W912" i="72"/>
  <c r="X912" i="72"/>
  <c r="Y912" i="72"/>
  <c r="Z912" i="72"/>
  <c r="B913" i="72"/>
  <c r="B241" i="73" s="1"/>
  <c r="C913" i="72"/>
  <c r="J241" i="73" s="1"/>
  <c r="D913" i="72"/>
  <c r="E913" i="72"/>
  <c r="F913" i="72"/>
  <c r="G913" i="72"/>
  <c r="H913" i="72"/>
  <c r="I913" i="72"/>
  <c r="J913" i="72"/>
  <c r="K913" i="72"/>
  <c r="L913" i="72"/>
  <c r="M913" i="72"/>
  <c r="N913" i="72"/>
  <c r="O913" i="72"/>
  <c r="P913" i="72"/>
  <c r="Q913" i="72"/>
  <c r="R913" i="72"/>
  <c r="S913" i="72"/>
  <c r="T913" i="72"/>
  <c r="U913" i="72"/>
  <c r="V913" i="72"/>
  <c r="W913" i="72"/>
  <c r="X913" i="72"/>
  <c r="Y913" i="72"/>
  <c r="Z913" i="72"/>
  <c r="B914" i="72"/>
  <c r="B242" i="73" s="1"/>
  <c r="C914" i="72"/>
  <c r="J242" i="73" s="1"/>
  <c r="D914" i="72"/>
  <c r="E914" i="72"/>
  <c r="F914" i="72"/>
  <c r="G914" i="72"/>
  <c r="H914" i="72"/>
  <c r="I914" i="72"/>
  <c r="J914" i="72"/>
  <c r="AF242" i="73" s="1"/>
  <c r="K914" i="72"/>
  <c r="L914" i="72"/>
  <c r="M914" i="72"/>
  <c r="N914" i="72"/>
  <c r="O914" i="72"/>
  <c r="P914" i="72"/>
  <c r="Q914" i="72"/>
  <c r="R914" i="72"/>
  <c r="S914" i="72"/>
  <c r="T914" i="72"/>
  <c r="U914" i="72"/>
  <c r="V914" i="72"/>
  <c r="W914" i="72"/>
  <c r="X914" i="72"/>
  <c r="Y914" i="72"/>
  <c r="Z914" i="72"/>
  <c r="B915" i="72"/>
  <c r="B243" i="73" s="1"/>
  <c r="C915" i="72"/>
  <c r="J243" i="73" s="1"/>
  <c r="D915" i="72"/>
  <c r="E915" i="72"/>
  <c r="F915" i="72"/>
  <c r="G915" i="72"/>
  <c r="H915" i="72"/>
  <c r="I915" i="72"/>
  <c r="J915" i="72"/>
  <c r="K915" i="72"/>
  <c r="L915" i="72"/>
  <c r="M915" i="72"/>
  <c r="N915" i="72"/>
  <c r="O915" i="72"/>
  <c r="P915" i="72"/>
  <c r="Q915" i="72"/>
  <c r="R915" i="72"/>
  <c r="S915" i="72"/>
  <c r="T915" i="72"/>
  <c r="U915" i="72"/>
  <c r="V915" i="72"/>
  <c r="W915" i="72"/>
  <c r="X915" i="72"/>
  <c r="Y915" i="72"/>
  <c r="Z915" i="72"/>
  <c r="B916" i="72"/>
  <c r="B244" i="73" s="1"/>
  <c r="C916" i="72"/>
  <c r="J244" i="73" s="1"/>
  <c r="D916" i="72"/>
  <c r="E916" i="72"/>
  <c r="F916" i="72"/>
  <c r="G916" i="72"/>
  <c r="Y244" i="73" s="1"/>
  <c r="Z244" i="73" s="1"/>
  <c r="H916" i="72"/>
  <c r="AB244" i="73" s="1"/>
  <c r="I916" i="72"/>
  <c r="J916" i="72"/>
  <c r="K916" i="72"/>
  <c r="L916" i="72"/>
  <c r="M916" i="72"/>
  <c r="N916" i="72"/>
  <c r="O916" i="72"/>
  <c r="P916" i="72"/>
  <c r="Q916" i="72"/>
  <c r="R916" i="72"/>
  <c r="S916" i="72"/>
  <c r="T916" i="72"/>
  <c r="U916" i="72"/>
  <c r="V916" i="72"/>
  <c r="W916" i="72"/>
  <c r="X916" i="72"/>
  <c r="Y916" i="72"/>
  <c r="Z916" i="72"/>
  <c r="B917" i="72"/>
  <c r="B245" i="73" s="1"/>
  <c r="C917" i="72"/>
  <c r="J245" i="73" s="1"/>
  <c r="D917" i="72"/>
  <c r="E917" i="72"/>
  <c r="F917" i="72"/>
  <c r="G917" i="72"/>
  <c r="Y245" i="73" s="1"/>
  <c r="Z245" i="73" s="1"/>
  <c r="H917" i="72"/>
  <c r="I917" i="72"/>
  <c r="J917" i="72"/>
  <c r="K917" i="72"/>
  <c r="L917" i="72"/>
  <c r="M917" i="72"/>
  <c r="N917" i="72"/>
  <c r="AT245" i="73" s="1"/>
  <c r="O917" i="72"/>
  <c r="P917" i="72"/>
  <c r="Q917" i="72"/>
  <c r="R917" i="72"/>
  <c r="S917" i="72"/>
  <c r="T917" i="72"/>
  <c r="U917" i="72"/>
  <c r="V917" i="72"/>
  <c r="W917" i="72"/>
  <c r="X917" i="72"/>
  <c r="Y917" i="72"/>
  <c r="Z917" i="72"/>
  <c r="B918" i="72"/>
  <c r="B246" i="73" s="1"/>
  <c r="C918" i="72"/>
  <c r="J246" i="73" s="1"/>
  <c r="D918" i="72"/>
  <c r="N246" i="73" s="1"/>
  <c r="E918" i="72"/>
  <c r="R246" i="73" s="1"/>
  <c r="F918" i="72"/>
  <c r="V246" i="73" s="1"/>
  <c r="W246" i="73" s="1"/>
  <c r="G918" i="72"/>
  <c r="Y246" i="73" s="1"/>
  <c r="Z246" i="73" s="1"/>
  <c r="H918" i="72"/>
  <c r="AB246" i="73" s="1"/>
  <c r="I918" i="72"/>
  <c r="J918" i="72"/>
  <c r="AF246" i="73" s="1"/>
  <c r="K918" i="72"/>
  <c r="AJ246" i="73" s="1"/>
  <c r="AK246" i="73" s="1"/>
  <c r="L918" i="72"/>
  <c r="AM246" i="73" s="1"/>
  <c r="AN246" i="73" s="1"/>
  <c r="M918" i="72"/>
  <c r="AP246" i="73" s="1"/>
  <c r="N918" i="72"/>
  <c r="AT246" i="73" s="1"/>
  <c r="O918" i="72"/>
  <c r="P918" i="72"/>
  <c r="Q918" i="72"/>
  <c r="R918" i="72"/>
  <c r="S918" i="72"/>
  <c r="T918" i="72"/>
  <c r="U918" i="72"/>
  <c r="V918" i="72"/>
  <c r="W918" i="72"/>
  <c r="X918" i="72"/>
  <c r="Y918" i="72"/>
  <c r="Z918" i="72"/>
  <c r="B919" i="72"/>
  <c r="B247" i="73" s="1"/>
  <c r="C919" i="72"/>
  <c r="J247" i="73" s="1"/>
  <c r="D919" i="72"/>
  <c r="N247" i="73" s="1"/>
  <c r="E919" i="72"/>
  <c r="R247" i="73" s="1"/>
  <c r="F919" i="72"/>
  <c r="V247" i="73" s="1"/>
  <c r="W247" i="73" s="1"/>
  <c r="G919" i="72"/>
  <c r="Y247" i="73" s="1"/>
  <c r="Z247" i="73" s="1"/>
  <c r="H919" i="72"/>
  <c r="AB247" i="73" s="1"/>
  <c r="I919" i="72"/>
  <c r="J919" i="72"/>
  <c r="AF247" i="73" s="1"/>
  <c r="K919" i="72"/>
  <c r="AJ247" i="73" s="1"/>
  <c r="AK247" i="73" s="1"/>
  <c r="L919" i="72"/>
  <c r="AM247" i="73" s="1"/>
  <c r="AN247" i="73" s="1"/>
  <c r="M919" i="72"/>
  <c r="AP247" i="73" s="1"/>
  <c r="N919" i="72"/>
  <c r="AT247" i="73" s="1"/>
  <c r="O919" i="72"/>
  <c r="P919" i="72"/>
  <c r="Q919" i="72"/>
  <c r="R919" i="72"/>
  <c r="S919" i="72"/>
  <c r="T919" i="72"/>
  <c r="U919" i="72"/>
  <c r="V919" i="72"/>
  <c r="W919" i="72"/>
  <c r="X919" i="72"/>
  <c r="Y919" i="72"/>
  <c r="Z919" i="72"/>
  <c r="B920" i="72"/>
  <c r="B248" i="73" s="1"/>
  <c r="C920" i="72"/>
  <c r="J248" i="73" s="1"/>
  <c r="D920" i="72"/>
  <c r="N248" i="73" s="1"/>
  <c r="E920" i="72"/>
  <c r="R248" i="73" s="1"/>
  <c r="F920" i="72"/>
  <c r="V248" i="73" s="1"/>
  <c r="W248" i="73" s="1"/>
  <c r="G920" i="72"/>
  <c r="Y248" i="73" s="1"/>
  <c r="Z248" i="73" s="1"/>
  <c r="H920" i="72"/>
  <c r="AB248" i="73" s="1"/>
  <c r="I920" i="72"/>
  <c r="J920" i="72"/>
  <c r="AF248" i="73" s="1"/>
  <c r="K920" i="72"/>
  <c r="AJ248" i="73" s="1"/>
  <c r="AK248" i="73" s="1"/>
  <c r="L920" i="72"/>
  <c r="AM248" i="73" s="1"/>
  <c r="AN248" i="73" s="1"/>
  <c r="M920" i="72"/>
  <c r="AP248" i="73" s="1"/>
  <c r="N920" i="72"/>
  <c r="AT248" i="73" s="1"/>
  <c r="O920" i="72"/>
  <c r="P920" i="72"/>
  <c r="Q920" i="72"/>
  <c r="R920" i="72"/>
  <c r="S920" i="72"/>
  <c r="T920" i="72"/>
  <c r="U920" i="72"/>
  <c r="V920" i="72"/>
  <c r="W920" i="72"/>
  <c r="X920" i="72"/>
  <c r="Y920" i="72"/>
  <c r="Z920" i="72"/>
  <c r="B921" i="72"/>
  <c r="B249" i="73" s="1"/>
  <c r="C921" i="72"/>
  <c r="J249" i="73" s="1"/>
  <c r="D921" i="72"/>
  <c r="N249" i="73" s="1"/>
  <c r="E921" i="72"/>
  <c r="R249" i="73" s="1"/>
  <c r="F921" i="72"/>
  <c r="V249" i="73" s="1"/>
  <c r="W249" i="73" s="1"/>
  <c r="G921" i="72"/>
  <c r="Y249" i="73" s="1"/>
  <c r="Z249" i="73" s="1"/>
  <c r="H921" i="72"/>
  <c r="AB249" i="73" s="1"/>
  <c r="I921" i="72"/>
  <c r="J921" i="72"/>
  <c r="AF249" i="73" s="1"/>
  <c r="K921" i="72"/>
  <c r="AJ249" i="73" s="1"/>
  <c r="AK249" i="73" s="1"/>
  <c r="L921" i="72"/>
  <c r="AM249" i="73" s="1"/>
  <c r="AN249" i="73" s="1"/>
  <c r="M921" i="72"/>
  <c r="AP249" i="73" s="1"/>
  <c r="N921" i="72"/>
  <c r="AT249" i="73" s="1"/>
  <c r="O921" i="72"/>
  <c r="P921" i="72"/>
  <c r="Q921" i="72"/>
  <c r="R921" i="72"/>
  <c r="S921" i="72"/>
  <c r="T921" i="72"/>
  <c r="U921" i="72"/>
  <c r="V921" i="72"/>
  <c r="W921" i="72"/>
  <c r="X921" i="72"/>
  <c r="Y921" i="72"/>
  <c r="Z921" i="72"/>
  <c r="B922" i="72"/>
  <c r="B250" i="73" s="1"/>
  <c r="C922" i="72"/>
  <c r="J250" i="73" s="1"/>
  <c r="D922" i="72"/>
  <c r="N250" i="73" s="1"/>
  <c r="E922" i="72"/>
  <c r="R250" i="73" s="1"/>
  <c r="F922" i="72"/>
  <c r="V250" i="73" s="1"/>
  <c r="W250" i="73" s="1"/>
  <c r="G922" i="72"/>
  <c r="Y250" i="73" s="1"/>
  <c r="Z250" i="73" s="1"/>
  <c r="H922" i="72"/>
  <c r="AB250" i="73" s="1"/>
  <c r="I922" i="72"/>
  <c r="J922" i="72"/>
  <c r="AF250" i="73" s="1"/>
  <c r="K922" i="72"/>
  <c r="AJ250" i="73" s="1"/>
  <c r="AK250" i="73" s="1"/>
  <c r="L922" i="72"/>
  <c r="AM250" i="73" s="1"/>
  <c r="AN250" i="73" s="1"/>
  <c r="M922" i="72"/>
  <c r="AP250" i="73" s="1"/>
  <c r="N922" i="72"/>
  <c r="AT250" i="73" s="1"/>
  <c r="O922" i="72"/>
  <c r="P922" i="72"/>
  <c r="Q922" i="72"/>
  <c r="R922" i="72"/>
  <c r="S922" i="72"/>
  <c r="T922" i="72"/>
  <c r="U922" i="72"/>
  <c r="V922" i="72"/>
  <c r="W922" i="72"/>
  <c r="X922" i="72"/>
  <c r="Y922" i="72"/>
  <c r="Z922" i="72"/>
  <c r="B923" i="72"/>
  <c r="B251" i="73" s="1"/>
  <c r="C923" i="72"/>
  <c r="J251" i="73" s="1"/>
  <c r="D923" i="72"/>
  <c r="N251" i="73" s="1"/>
  <c r="E923" i="72"/>
  <c r="R251" i="73" s="1"/>
  <c r="F923" i="72"/>
  <c r="V251" i="73" s="1"/>
  <c r="W251" i="73" s="1"/>
  <c r="G923" i="72"/>
  <c r="Y251" i="73" s="1"/>
  <c r="Z251" i="73" s="1"/>
  <c r="H923" i="72"/>
  <c r="AB251" i="73" s="1"/>
  <c r="I923" i="72"/>
  <c r="J923" i="72"/>
  <c r="AF251" i="73" s="1"/>
  <c r="K923" i="72"/>
  <c r="AJ251" i="73" s="1"/>
  <c r="AK251" i="73" s="1"/>
  <c r="L923" i="72"/>
  <c r="AM251" i="73" s="1"/>
  <c r="AN251" i="73" s="1"/>
  <c r="M923" i="72"/>
  <c r="AP251" i="73" s="1"/>
  <c r="N923" i="72"/>
  <c r="AT251" i="73" s="1"/>
  <c r="O923" i="72"/>
  <c r="P923" i="72"/>
  <c r="Q923" i="72"/>
  <c r="R923" i="72"/>
  <c r="S923" i="72"/>
  <c r="T923" i="72"/>
  <c r="U923" i="72"/>
  <c r="V923" i="72"/>
  <c r="W923" i="72"/>
  <c r="X923" i="72"/>
  <c r="Y923" i="72"/>
  <c r="Z923" i="72"/>
  <c r="B924" i="72"/>
  <c r="B252" i="73" s="1"/>
  <c r="C924" i="72"/>
  <c r="J252" i="73" s="1"/>
  <c r="D924" i="72"/>
  <c r="N252" i="73" s="1"/>
  <c r="E924" i="72"/>
  <c r="R252" i="73" s="1"/>
  <c r="F924" i="72"/>
  <c r="V252" i="73" s="1"/>
  <c r="W252" i="73" s="1"/>
  <c r="G924" i="72"/>
  <c r="Y252" i="73" s="1"/>
  <c r="Z252" i="73" s="1"/>
  <c r="H924" i="72"/>
  <c r="AB252" i="73" s="1"/>
  <c r="I924" i="72"/>
  <c r="J924" i="72"/>
  <c r="AF252" i="73" s="1"/>
  <c r="K924" i="72"/>
  <c r="AJ252" i="73" s="1"/>
  <c r="AK252" i="73" s="1"/>
  <c r="L924" i="72"/>
  <c r="AM252" i="73" s="1"/>
  <c r="AN252" i="73" s="1"/>
  <c r="M924" i="72"/>
  <c r="AP252" i="73" s="1"/>
  <c r="N924" i="72"/>
  <c r="AT252" i="73" s="1"/>
  <c r="O924" i="72"/>
  <c r="P924" i="72"/>
  <c r="Q924" i="72"/>
  <c r="R924" i="72"/>
  <c r="S924" i="72"/>
  <c r="T924" i="72"/>
  <c r="U924" i="72"/>
  <c r="V924" i="72"/>
  <c r="W924" i="72"/>
  <c r="X924" i="72"/>
  <c r="Y924" i="72"/>
  <c r="Z924" i="72"/>
  <c r="B925" i="72"/>
  <c r="B253" i="73" s="1"/>
  <c r="C925" i="72"/>
  <c r="J253" i="73" s="1"/>
  <c r="D925" i="72"/>
  <c r="N253" i="73" s="1"/>
  <c r="E925" i="72"/>
  <c r="R253" i="73" s="1"/>
  <c r="F925" i="72"/>
  <c r="V253" i="73" s="1"/>
  <c r="W253" i="73" s="1"/>
  <c r="G925" i="72"/>
  <c r="Y253" i="73" s="1"/>
  <c r="Z253" i="73" s="1"/>
  <c r="H925" i="72"/>
  <c r="AB253" i="73" s="1"/>
  <c r="I925" i="72"/>
  <c r="J925" i="72"/>
  <c r="AF253" i="73" s="1"/>
  <c r="K925" i="72"/>
  <c r="AJ253" i="73" s="1"/>
  <c r="AK253" i="73" s="1"/>
  <c r="L925" i="72"/>
  <c r="AM253" i="73" s="1"/>
  <c r="AN253" i="73" s="1"/>
  <c r="M925" i="72"/>
  <c r="AP253" i="73" s="1"/>
  <c r="N925" i="72"/>
  <c r="AT253" i="73" s="1"/>
  <c r="O925" i="72"/>
  <c r="P925" i="72"/>
  <c r="Q925" i="72"/>
  <c r="R925" i="72"/>
  <c r="S925" i="72"/>
  <c r="T925" i="72"/>
  <c r="U925" i="72"/>
  <c r="V925" i="72"/>
  <c r="W925" i="72"/>
  <c r="X925" i="72"/>
  <c r="Y925" i="72"/>
  <c r="Z925" i="72"/>
  <c r="B926" i="72"/>
  <c r="B254" i="73" s="1"/>
  <c r="C926" i="72"/>
  <c r="J254" i="73" s="1"/>
  <c r="D926" i="72"/>
  <c r="N254" i="73" s="1"/>
  <c r="E926" i="72"/>
  <c r="R254" i="73" s="1"/>
  <c r="F926" i="72"/>
  <c r="V254" i="73" s="1"/>
  <c r="W254" i="73" s="1"/>
  <c r="G926" i="72"/>
  <c r="Y254" i="73" s="1"/>
  <c r="Z254" i="73" s="1"/>
  <c r="H926" i="72"/>
  <c r="AB254" i="73" s="1"/>
  <c r="I926" i="72"/>
  <c r="J926" i="72"/>
  <c r="AF254" i="73" s="1"/>
  <c r="K926" i="72"/>
  <c r="AJ254" i="73" s="1"/>
  <c r="AK254" i="73" s="1"/>
  <c r="L926" i="72"/>
  <c r="AM254" i="73" s="1"/>
  <c r="AN254" i="73" s="1"/>
  <c r="M926" i="72"/>
  <c r="AP254" i="73" s="1"/>
  <c r="N926" i="72"/>
  <c r="AT254" i="73" s="1"/>
  <c r="O926" i="72"/>
  <c r="P926" i="72"/>
  <c r="Q926" i="72"/>
  <c r="R926" i="72"/>
  <c r="S926" i="72"/>
  <c r="T926" i="72"/>
  <c r="U926" i="72"/>
  <c r="V926" i="72"/>
  <c r="W926" i="72"/>
  <c r="X926" i="72"/>
  <c r="Y926" i="72"/>
  <c r="Z926" i="72"/>
  <c r="B927" i="72"/>
  <c r="B255" i="73" s="1"/>
  <c r="C927" i="72"/>
  <c r="J255" i="73" s="1"/>
  <c r="D927" i="72"/>
  <c r="N255" i="73" s="1"/>
  <c r="E927" i="72"/>
  <c r="R255" i="73" s="1"/>
  <c r="F927" i="72"/>
  <c r="V255" i="73" s="1"/>
  <c r="W255" i="73" s="1"/>
  <c r="G927" i="72"/>
  <c r="Y255" i="73" s="1"/>
  <c r="Z255" i="73" s="1"/>
  <c r="H927" i="72"/>
  <c r="AB255" i="73" s="1"/>
  <c r="I927" i="72"/>
  <c r="J927" i="72"/>
  <c r="AF255" i="73" s="1"/>
  <c r="K927" i="72"/>
  <c r="AJ255" i="73" s="1"/>
  <c r="AK255" i="73" s="1"/>
  <c r="L927" i="72"/>
  <c r="AM255" i="73" s="1"/>
  <c r="AN255" i="73" s="1"/>
  <c r="M927" i="72"/>
  <c r="AP255" i="73" s="1"/>
  <c r="N927" i="72"/>
  <c r="AT255" i="73" s="1"/>
  <c r="O927" i="72"/>
  <c r="P927" i="72"/>
  <c r="Q927" i="72"/>
  <c r="R927" i="72"/>
  <c r="S927" i="72"/>
  <c r="T927" i="72"/>
  <c r="U927" i="72"/>
  <c r="V927" i="72"/>
  <c r="W927" i="72"/>
  <c r="X927" i="72"/>
  <c r="Y927" i="72"/>
  <c r="Z927" i="72"/>
  <c r="B928" i="72"/>
  <c r="C928" i="72"/>
  <c r="D928" i="72"/>
  <c r="E928" i="72"/>
  <c r="F928" i="72"/>
  <c r="G928" i="72"/>
  <c r="H928" i="72"/>
  <c r="I928" i="72"/>
  <c r="J928" i="72"/>
  <c r="K928" i="72"/>
  <c r="L928" i="72"/>
  <c r="M928" i="72"/>
  <c r="N928" i="72"/>
  <c r="O928" i="72"/>
  <c r="P928" i="72"/>
  <c r="Q928" i="72"/>
  <c r="R928" i="72"/>
  <c r="S928" i="72"/>
  <c r="T928" i="72"/>
  <c r="U928" i="72"/>
  <c r="V928" i="72"/>
  <c r="W928" i="72"/>
  <c r="X928" i="72"/>
  <c r="Y928" i="72"/>
  <c r="Z928" i="72"/>
  <c r="B929" i="72"/>
  <c r="C929" i="72"/>
  <c r="D929" i="72"/>
  <c r="E929" i="72"/>
  <c r="F929" i="72"/>
  <c r="G929" i="72"/>
  <c r="H929" i="72"/>
  <c r="I929" i="72"/>
  <c r="J929" i="72"/>
  <c r="K929" i="72"/>
  <c r="L929" i="72"/>
  <c r="M929" i="72"/>
  <c r="N929" i="72"/>
  <c r="O929" i="72"/>
  <c r="P929" i="72"/>
  <c r="Q929" i="72"/>
  <c r="R929" i="72"/>
  <c r="S929" i="72"/>
  <c r="T929" i="72"/>
  <c r="U929" i="72"/>
  <c r="V929" i="72"/>
  <c r="W929" i="72"/>
  <c r="X929" i="72"/>
  <c r="Y929" i="72"/>
  <c r="Z929" i="72"/>
  <c r="B930" i="72"/>
  <c r="C930" i="72"/>
  <c r="D930" i="72"/>
  <c r="E930" i="72"/>
  <c r="F930" i="72"/>
  <c r="G930" i="72"/>
  <c r="H930" i="72"/>
  <c r="I930" i="72"/>
  <c r="J930" i="72"/>
  <c r="K930" i="72"/>
  <c r="L930" i="72"/>
  <c r="M930" i="72"/>
  <c r="N930" i="72"/>
  <c r="O930" i="72"/>
  <c r="P930" i="72"/>
  <c r="Q930" i="72"/>
  <c r="R930" i="72"/>
  <c r="S930" i="72"/>
  <c r="T930" i="72"/>
  <c r="U930" i="72"/>
  <c r="V930" i="72"/>
  <c r="W930" i="72"/>
  <c r="X930" i="72"/>
  <c r="Y930" i="72"/>
  <c r="Z930" i="72"/>
  <c r="B931" i="72"/>
  <c r="C931" i="72"/>
  <c r="D931" i="72"/>
  <c r="E931" i="72"/>
  <c r="F931" i="72"/>
  <c r="G931" i="72"/>
  <c r="H931" i="72"/>
  <c r="I931" i="72"/>
  <c r="J931" i="72"/>
  <c r="K931" i="72"/>
  <c r="L931" i="72"/>
  <c r="M931" i="72"/>
  <c r="N931" i="72"/>
  <c r="O931" i="72"/>
  <c r="P931" i="72"/>
  <c r="Q931" i="72"/>
  <c r="R931" i="72"/>
  <c r="S931" i="72"/>
  <c r="T931" i="72"/>
  <c r="U931" i="72"/>
  <c r="V931" i="72"/>
  <c r="W931" i="72"/>
  <c r="X931" i="72"/>
  <c r="Y931" i="72"/>
  <c r="Z931" i="72"/>
  <c r="B932" i="72"/>
  <c r="C932" i="72"/>
  <c r="D932" i="72"/>
  <c r="E932" i="72"/>
  <c r="F932" i="72"/>
  <c r="G932" i="72"/>
  <c r="H932" i="72"/>
  <c r="I932" i="72"/>
  <c r="J932" i="72"/>
  <c r="K932" i="72"/>
  <c r="L932" i="72"/>
  <c r="M932" i="72"/>
  <c r="N932" i="72"/>
  <c r="O932" i="72"/>
  <c r="P932" i="72"/>
  <c r="Q932" i="72"/>
  <c r="R932" i="72"/>
  <c r="S932" i="72"/>
  <c r="T932" i="72"/>
  <c r="U932" i="72"/>
  <c r="V932" i="72"/>
  <c r="W932" i="72"/>
  <c r="X932" i="72"/>
  <c r="Y932" i="72"/>
  <c r="Z932" i="72"/>
  <c r="B933" i="72"/>
  <c r="C933" i="72"/>
  <c r="D933" i="72"/>
  <c r="E933" i="72"/>
  <c r="F933" i="72"/>
  <c r="G933" i="72"/>
  <c r="H933" i="72"/>
  <c r="I933" i="72"/>
  <c r="J933" i="72"/>
  <c r="K933" i="72"/>
  <c r="L933" i="72"/>
  <c r="M933" i="72"/>
  <c r="N933" i="72"/>
  <c r="O933" i="72"/>
  <c r="P933" i="72"/>
  <c r="Q933" i="72"/>
  <c r="R933" i="72"/>
  <c r="S933" i="72"/>
  <c r="T933" i="72"/>
  <c r="U933" i="72"/>
  <c r="V933" i="72"/>
  <c r="W933" i="72"/>
  <c r="X933" i="72"/>
  <c r="Y933" i="72"/>
  <c r="Z933" i="72"/>
  <c r="B934" i="72"/>
  <c r="C934" i="72"/>
  <c r="D934" i="72"/>
  <c r="E934" i="72"/>
  <c r="F934" i="72"/>
  <c r="G934" i="72"/>
  <c r="H934" i="72"/>
  <c r="I934" i="72"/>
  <c r="J934" i="72"/>
  <c r="K934" i="72"/>
  <c r="L934" i="72"/>
  <c r="M934" i="72"/>
  <c r="N934" i="72"/>
  <c r="O934" i="72"/>
  <c r="P934" i="72"/>
  <c r="Q934" i="72"/>
  <c r="R934" i="72"/>
  <c r="S934" i="72"/>
  <c r="T934" i="72"/>
  <c r="U934" i="72"/>
  <c r="V934" i="72"/>
  <c r="W934" i="72"/>
  <c r="X934" i="72"/>
  <c r="Y934" i="72"/>
  <c r="Z934" i="72"/>
  <c r="B935" i="72"/>
  <c r="C935" i="72"/>
  <c r="D935" i="72"/>
  <c r="E935" i="72"/>
  <c r="F935" i="72"/>
  <c r="G935" i="72"/>
  <c r="H935" i="72"/>
  <c r="I935" i="72"/>
  <c r="J935" i="72"/>
  <c r="K935" i="72"/>
  <c r="L935" i="72"/>
  <c r="M935" i="72"/>
  <c r="N935" i="72"/>
  <c r="O935" i="72"/>
  <c r="P935" i="72"/>
  <c r="Q935" i="72"/>
  <c r="R935" i="72"/>
  <c r="S935" i="72"/>
  <c r="T935" i="72"/>
  <c r="U935" i="72"/>
  <c r="V935" i="72"/>
  <c r="W935" i="72"/>
  <c r="X935" i="72"/>
  <c r="Y935" i="72"/>
  <c r="Z935" i="72"/>
  <c r="B936" i="72"/>
  <c r="C936" i="72"/>
  <c r="D936" i="72"/>
  <c r="E936" i="72"/>
  <c r="F936" i="72"/>
  <c r="G936" i="72"/>
  <c r="H936" i="72"/>
  <c r="I936" i="72"/>
  <c r="J936" i="72"/>
  <c r="K936" i="72"/>
  <c r="L936" i="72"/>
  <c r="M936" i="72"/>
  <c r="N936" i="72"/>
  <c r="O936" i="72"/>
  <c r="P936" i="72"/>
  <c r="Q936" i="72"/>
  <c r="R936" i="72"/>
  <c r="S936" i="72"/>
  <c r="T936" i="72"/>
  <c r="U936" i="72"/>
  <c r="V936" i="72"/>
  <c r="W936" i="72"/>
  <c r="X936" i="72"/>
  <c r="Y936" i="72"/>
  <c r="Z936" i="72"/>
  <c r="B937" i="72"/>
  <c r="C937" i="72"/>
  <c r="D937" i="72"/>
  <c r="E937" i="72"/>
  <c r="F937" i="72"/>
  <c r="G937" i="72"/>
  <c r="H937" i="72"/>
  <c r="I937" i="72"/>
  <c r="J937" i="72"/>
  <c r="K937" i="72"/>
  <c r="L937" i="72"/>
  <c r="M937" i="72"/>
  <c r="N937" i="72"/>
  <c r="O937" i="72"/>
  <c r="P937" i="72"/>
  <c r="Q937" i="72"/>
  <c r="R937" i="72"/>
  <c r="S937" i="72"/>
  <c r="T937" i="72"/>
  <c r="U937" i="72"/>
  <c r="V937" i="72"/>
  <c r="W937" i="72"/>
  <c r="X937" i="72"/>
  <c r="Y937" i="72"/>
  <c r="Z937" i="72"/>
  <c r="B938" i="72"/>
  <c r="C938" i="72"/>
  <c r="D938" i="72"/>
  <c r="E938" i="72"/>
  <c r="F938" i="72"/>
  <c r="G938" i="72"/>
  <c r="H938" i="72"/>
  <c r="I938" i="72"/>
  <c r="J938" i="72"/>
  <c r="K938" i="72"/>
  <c r="L938" i="72"/>
  <c r="M938" i="72"/>
  <c r="N938" i="72"/>
  <c r="O938" i="72"/>
  <c r="P938" i="72"/>
  <c r="Q938" i="72"/>
  <c r="R938" i="72"/>
  <c r="S938" i="72"/>
  <c r="T938" i="72"/>
  <c r="U938" i="72"/>
  <c r="V938" i="72"/>
  <c r="W938" i="72"/>
  <c r="X938" i="72"/>
  <c r="Y938" i="72"/>
  <c r="Z938" i="72"/>
  <c r="B939" i="72"/>
  <c r="C939" i="72"/>
  <c r="D939" i="72"/>
  <c r="E939" i="72"/>
  <c r="F939" i="72"/>
  <c r="G939" i="72"/>
  <c r="H939" i="72"/>
  <c r="I939" i="72"/>
  <c r="J939" i="72"/>
  <c r="K939" i="72"/>
  <c r="L939" i="72"/>
  <c r="M939" i="72"/>
  <c r="N939" i="72"/>
  <c r="O939" i="72"/>
  <c r="P939" i="72"/>
  <c r="Q939" i="72"/>
  <c r="R939" i="72"/>
  <c r="S939" i="72"/>
  <c r="T939" i="72"/>
  <c r="U939" i="72"/>
  <c r="V939" i="72"/>
  <c r="W939" i="72"/>
  <c r="X939" i="72"/>
  <c r="Y939" i="72"/>
  <c r="Z939" i="72"/>
  <c r="B940" i="72"/>
  <c r="C940" i="72"/>
  <c r="D940" i="72"/>
  <c r="E940" i="72"/>
  <c r="F940" i="72"/>
  <c r="G940" i="72"/>
  <c r="H940" i="72"/>
  <c r="I940" i="72"/>
  <c r="J940" i="72"/>
  <c r="K940" i="72"/>
  <c r="L940" i="72"/>
  <c r="M940" i="72"/>
  <c r="N940" i="72"/>
  <c r="O940" i="72"/>
  <c r="P940" i="72"/>
  <c r="Q940" i="72"/>
  <c r="R940" i="72"/>
  <c r="S940" i="72"/>
  <c r="T940" i="72"/>
  <c r="U940" i="72"/>
  <c r="V940" i="72"/>
  <c r="W940" i="72"/>
  <c r="X940" i="72"/>
  <c r="Y940" i="72"/>
  <c r="Z940" i="72"/>
  <c r="B941" i="72"/>
  <c r="C941" i="72"/>
  <c r="D941" i="72"/>
  <c r="E941" i="72"/>
  <c r="F941" i="72"/>
  <c r="G941" i="72"/>
  <c r="H941" i="72"/>
  <c r="I941" i="72"/>
  <c r="J941" i="72"/>
  <c r="K941" i="72"/>
  <c r="L941" i="72"/>
  <c r="M941" i="72"/>
  <c r="N941" i="72"/>
  <c r="O941" i="72"/>
  <c r="P941" i="72"/>
  <c r="Q941" i="72"/>
  <c r="R941" i="72"/>
  <c r="S941" i="72"/>
  <c r="T941" i="72"/>
  <c r="U941" i="72"/>
  <c r="V941" i="72"/>
  <c r="W941" i="72"/>
  <c r="X941" i="72"/>
  <c r="Y941" i="72"/>
  <c r="Z941" i="72"/>
  <c r="B942" i="72"/>
  <c r="C942" i="72"/>
  <c r="D942" i="72"/>
  <c r="E942" i="72"/>
  <c r="F942" i="72"/>
  <c r="G942" i="72"/>
  <c r="H942" i="72"/>
  <c r="I942" i="72"/>
  <c r="J942" i="72"/>
  <c r="K942" i="72"/>
  <c r="L942" i="72"/>
  <c r="M942" i="72"/>
  <c r="N942" i="72"/>
  <c r="O942" i="72"/>
  <c r="P942" i="72"/>
  <c r="Q942" i="72"/>
  <c r="R942" i="72"/>
  <c r="S942" i="72"/>
  <c r="T942" i="72"/>
  <c r="U942" i="72"/>
  <c r="V942" i="72"/>
  <c r="W942" i="72"/>
  <c r="X942" i="72"/>
  <c r="Y942" i="72"/>
  <c r="Z942" i="72"/>
  <c r="B943" i="72"/>
  <c r="C943" i="72"/>
  <c r="D943" i="72"/>
  <c r="E943" i="72"/>
  <c r="F943" i="72"/>
  <c r="G943" i="72"/>
  <c r="H943" i="72"/>
  <c r="I943" i="72"/>
  <c r="J943" i="72"/>
  <c r="K943" i="72"/>
  <c r="L943" i="72"/>
  <c r="M943" i="72"/>
  <c r="N943" i="72"/>
  <c r="O943" i="72"/>
  <c r="P943" i="72"/>
  <c r="Q943" i="72"/>
  <c r="R943" i="72"/>
  <c r="S943" i="72"/>
  <c r="T943" i="72"/>
  <c r="U943" i="72"/>
  <c r="V943" i="72"/>
  <c r="W943" i="72"/>
  <c r="X943" i="72"/>
  <c r="Y943" i="72"/>
  <c r="Z943" i="72"/>
  <c r="B944" i="72"/>
  <c r="C944" i="72"/>
  <c r="D944" i="72"/>
  <c r="E944" i="72"/>
  <c r="F944" i="72"/>
  <c r="G944" i="72"/>
  <c r="H944" i="72"/>
  <c r="I944" i="72"/>
  <c r="J944" i="72"/>
  <c r="K944" i="72"/>
  <c r="L944" i="72"/>
  <c r="M944" i="72"/>
  <c r="N944" i="72"/>
  <c r="O944" i="72"/>
  <c r="P944" i="72"/>
  <c r="Q944" i="72"/>
  <c r="R944" i="72"/>
  <c r="S944" i="72"/>
  <c r="T944" i="72"/>
  <c r="U944" i="72"/>
  <c r="V944" i="72"/>
  <c r="W944" i="72"/>
  <c r="X944" i="72"/>
  <c r="Y944" i="72"/>
  <c r="Z944" i="72"/>
  <c r="B945" i="72"/>
  <c r="C945" i="72"/>
  <c r="D945" i="72"/>
  <c r="E945" i="72"/>
  <c r="F945" i="72"/>
  <c r="G945" i="72"/>
  <c r="H945" i="72"/>
  <c r="I945" i="72"/>
  <c r="J945" i="72"/>
  <c r="K945" i="72"/>
  <c r="L945" i="72"/>
  <c r="M945" i="72"/>
  <c r="N945" i="72"/>
  <c r="O945" i="72"/>
  <c r="P945" i="72"/>
  <c r="Q945" i="72"/>
  <c r="R945" i="72"/>
  <c r="S945" i="72"/>
  <c r="T945" i="72"/>
  <c r="U945" i="72"/>
  <c r="V945" i="72"/>
  <c r="W945" i="72"/>
  <c r="X945" i="72"/>
  <c r="Y945" i="72"/>
  <c r="Z945" i="72"/>
  <c r="B946" i="72"/>
  <c r="C946" i="72"/>
  <c r="D946" i="72"/>
  <c r="E946" i="72"/>
  <c r="F946" i="72"/>
  <c r="G946" i="72"/>
  <c r="H946" i="72"/>
  <c r="I946" i="72"/>
  <c r="J946" i="72"/>
  <c r="K946" i="72"/>
  <c r="L946" i="72"/>
  <c r="M946" i="72"/>
  <c r="N946" i="72"/>
  <c r="O946" i="72"/>
  <c r="P946" i="72"/>
  <c r="Q946" i="72"/>
  <c r="R946" i="72"/>
  <c r="S946" i="72"/>
  <c r="T946" i="72"/>
  <c r="U946" i="72"/>
  <c r="V946" i="72"/>
  <c r="W946" i="72"/>
  <c r="X946" i="72"/>
  <c r="Y946" i="72"/>
  <c r="Z946" i="72"/>
  <c r="B947" i="72"/>
  <c r="C947" i="72"/>
  <c r="D947" i="72"/>
  <c r="E947" i="72"/>
  <c r="F947" i="72"/>
  <c r="G947" i="72"/>
  <c r="H947" i="72"/>
  <c r="I947" i="72"/>
  <c r="J947" i="72"/>
  <c r="K947" i="72"/>
  <c r="L947" i="72"/>
  <c r="M947" i="72"/>
  <c r="N947" i="72"/>
  <c r="O947" i="72"/>
  <c r="P947" i="72"/>
  <c r="Q947" i="72"/>
  <c r="R947" i="72"/>
  <c r="S947" i="72"/>
  <c r="T947" i="72"/>
  <c r="U947" i="72"/>
  <c r="V947" i="72"/>
  <c r="W947" i="72"/>
  <c r="X947" i="72"/>
  <c r="Y947" i="72"/>
  <c r="Z947" i="72"/>
  <c r="B948" i="72"/>
  <c r="C948" i="72"/>
  <c r="D948" i="72"/>
  <c r="E948" i="72"/>
  <c r="F948" i="72"/>
  <c r="G948" i="72"/>
  <c r="H948" i="72"/>
  <c r="I948" i="72"/>
  <c r="J948" i="72"/>
  <c r="K948" i="72"/>
  <c r="L948" i="72"/>
  <c r="M948" i="72"/>
  <c r="N948" i="72"/>
  <c r="O948" i="72"/>
  <c r="P948" i="72"/>
  <c r="Q948" i="72"/>
  <c r="R948" i="72"/>
  <c r="S948" i="72"/>
  <c r="T948" i="72"/>
  <c r="U948" i="72"/>
  <c r="V948" i="72"/>
  <c r="W948" i="72"/>
  <c r="X948" i="72"/>
  <c r="Y948" i="72"/>
  <c r="Z948" i="72"/>
  <c r="B949" i="72"/>
  <c r="C949" i="72"/>
  <c r="D949" i="72"/>
  <c r="E949" i="72"/>
  <c r="F949" i="72"/>
  <c r="G949" i="72"/>
  <c r="H949" i="72"/>
  <c r="I949" i="72"/>
  <c r="J949" i="72"/>
  <c r="K949" i="72"/>
  <c r="L949" i="72"/>
  <c r="M949" i="72"/>
  <c r="N949" i="72"/>
  <c r="O949" i="72"/>
  <c r="P949" i="72"/>
  <c r="Q949" i="72"/>
  <c r="R949" i="72"/>
  <c r="S949" i="72"/>
  <c r="T949" i="72"/>
  <c r="U949" i="72"/>
  <c r="V949" i="72"/>
  <c r="W949" i="72"/>
  <c r="X949" i="72"/>
  <c r="Y949" i="72"/>
  <c r="Z949" i="72"/>
  <c r="B950" i="72"/>
  <c r="C950" i="72"/>
  <c r="D950" i="72"/>
  <c r="E950" i="72"/>
  <c r="F950" i="72"/>
  <c r="G950" i="72"/>
  <c r="H950" i="72"/>
  <c r="I950" i="72"/>
  <c r="J950" i="72"/>
  <c r="K950" i="72"/>
  <c r="L950" i="72"/>
  <c r="M950" i="72"/>
  <c r="N950" i="72"/>
  <c r="O950" i="72"/>
  <c r="P950" i="72"/>
  <c r="Q950" i="72"/>
  <c r="R950" i="72"/>
  <c r="S950" i="72"/>
  <c r="T950" i="72"/>
  <c r="U950" i="72"/>
  <c r="V950" i="72"/>
  <c r="W950" i="72"/>
  <c r="X950" i="72"/>
  <c r="Y950" i="72"/>
  <c r="Z950" i="72"/>
  <c r="B951" i="72"/>
  <c r="C951" i="72"/>
  <c r="D951" i="72"/>
  <c r="E951" i="72"/>
  <c r="F951" i="72"/>
  <c r="G951" i="72"/>
  <c r="H951" i="72"/>
  <c r="I951" i="72"/>
  <c r="J951" i="72"/>
  <c r="K951" i="72"/>
  <c r="L951" i="72"/>
  <c r="M951" i="72"/>
  <c r="N951" i="72"/>
  <c r="O951" i="72"/>
  <c r="P951" i="72"/>
  <c r="Q951" i="72"/>
  <c r="R951" i="72"/>
  <c r="S951" i="72"/>
  <c r="T951" i="72"/>
  <c r="U951" i="72"/>
  <c r="V951" i="72"/>
  <c r="W951" i="72"/>
  <c r="X951" i="72"/>
  <c r="Y951" i="72"/>
  <c r="Z951" i="72"/>
  <c r="B952" i="72"/>
  <c r="C952" i="72"/>
  <c r="D952" i="72"/>
  <c r="E952" i="72"/>
  <c r="F952" i="72"/>
  <c r="G952" i="72"/>
  <c r="H952" i="72"/>
  <c r="I952" i="72"/>
  <c r="J952" i="72"/>
  <c r="K952" i="72"/>
  <c r="L952" i="72"/>
  <c r="M952" i="72"/>
  <c r="N952" i="72"/>
  <c r="O952" i="72"/>
  <c r="P952" i="72"/>
  <c r="Q952" i="72"/>
  <c r="R952" i="72"/>
  <c r="S952" i="72"/>
  <c r="T952" i="72"/>
  <c r="U952" i="72"/>
  <c r="V952" i="72"/>
  <c r="W952" i="72"/>
  <c r="X952" i="72"/>
  <c r="Y952" i="72"/>
  <c r="Z952" i="72"/>
  <c r="B953" i="72"/>
  <c r="C953" i="72"/>
  <c r="D953" i="72"/>
  <c r="E953" i="72"/>
  <c r="F953" i="72"/>
  <c r="G953" i="72"/>
  <c r="H953" i="72"/>
  <c r="I953" i="72"/>
  <c r="J953" i="72"/>
  <c r="K953" i="72"/>
  <c r="L953" i="72"/>
  <c r="M953" i="72"/>
  <c r="N953" i="72"/>
  <c r="O953" i="72"/>
  <c r="P953" i="72"/>
  <c r="Q953" i="72"/>
  <c r="R953" i="72"/>
  <c r="S953" i="72"/>
  <c r="T953" i="72"/>
  <c r="U953" i="72"/>
  <c r="V953" i="72"/>
  <c r="W953" i="72"/>
  <c r="X953" i="72"/>
  <c r="Y953" i="72"/>
  <c r="Z953" i="72"/>
  <c r="B954" i="72"/>
  <c r="C954" i="72"/>
  <c r="D954" i="72"/>
  <c r="E954" i="72"/>
  <c r="F954" i="72"/>
  <c r="G954" i="72"/>
  <c r="H954" i="72"/>
  <c r="I954" i="72"/>
  <c r="J954" i="72"/>
  <c r="K954" i="72"/>
  <c r="L954" i="72"/>
  <c r="M954" i="72"/>
  <c r="N954" i="72"/>
  <c r="O954" i="72"/>
  <c r="P954" i="72"/>
  <c r="Q954" i="72"/>
  <c r="R954" i="72"/>
  <c r="S954" i="72"/>
  <c r="T954" i="72"/>
  <c r="U954" i="72"/>
  <c r="V954" i="72"/>
  <c r="W954" i="72"/>
  <c r="X954" i="72"/>
  <c r="Y954" i="72"/>
  <c r="Z954" i="72"/>
  <c r="B955" i="72"/>
  <c r="C955" i="72"/>
  <c r="D955" i="72"/>
  <c r="E955" i="72"/>
  <c r="F955" i="72"/>
  <c r="G955" i="72"/>
  <c r="H955" i="72"/>
  <c r="I955" i="72"/>
  <c r="J955" i="72"/>
  <c r="K955" i="72"/>
  <c r="L955" i="72"/>
  <c r="M955" i="72"/>
  <c r="N955" i="72"/>
  <c r="O955" i="72"/>
  <c r="P955" i="72"/>
  <c r="Q955" i="72"/>
  <c r="R955" i="72"/>
  <c r="S955" i="72"/>
  <c r="T955" i="72"/>
  <c r="U955" i="72"/>
  <c r="V955" i="72"/>
  <c r="W955" i="72"/>
  <c r="X955" i="72"/>
  <c r="Y955" i="72"/>
  <c r="Z955" i="72"/>
  <c r="B956" i="72"/>
  <c r="C956" i="72"/>
  <c r="D956" i="72"/>
  <c r="E956" i="72"/>
  <c r="F956" i="72"/>
  <c r="G956" i="72"/>
  <c r="H956" i="72"/>
  <c r="I956" i="72"/>
  <c r="J956" i="72"/>
  <c r="K956" i="72"/>
  <c r="L956" i="72"/>
  <c r="M956" i="72"/>
  <c r="N956" i="72"/>
  <c r="O956" i="72"/>
  <c r="P956" i="72"/>
  <c r="Q956" i="72"/>
  <c r="R956" i="72"/>
  <c r="S956" i="72"/>
  <c r="T956" i="72"/>
  <c r="U956" i="72"/>
  <c r="V956" i="72"/>
  <c r="W956" i="72"/>
  <c r="X956" i="72"/>
  <c r="Y956" i="72"/>
  <c r="Z956" i="72"/>
  <c r="B957" i="72"/>
  <c r="C957" i="72"/>
  <c r="D957" i="72"/>
  <c r="E957" i="72"/>
  <c r="F957" i="72"/>
  <c r="G957" i="72"/>
  <c r="H957" i="72"/>
  <c r="I957" i="72"/>
  <c r="J957" i="72"/>
  <c r="K957" i="72"/>
  <c r="L957" i="72"/>
  <c r="M957" i="72"/>
  <c r="N957" i="72"/>
  <c r="O957" i="72"/>
  <c r="P957" i="72"/>
  <c r="Q957" i="72"/>
  <c r="R957" i="72"/>
  <c r="S957" i="72"/>
  <c r="T957" i="72"/>
  <c r="U957" i="72"/>
  <c r="V957" i="72"/>
  <c r="W957" i="72"/>
  <c r="X957" i="72"/>
  <c r="Y957" i="72"/>
  <c r="Z957" i="72"/>
  <c r="B958" i="72"/>
  <c r="C958" i="72"/>
  <c r="D958" i="72"/>
  <c r="E958" i="72"/>
  <c r="F958" i="72"/>
  <c r="G958" i="72"/>
  <c r="H958" i="72"/>
  <c r="I958" i="72"/>
  <c r="J958" i="72"/>
  <c r="K958" i="72"/>
  <c r="L958" i="72"/>
  <c r="M958" i="72"/>
  <c r="N958" i="72"/>
  <c r="O958" i="72"/>
  <c r="P958" i="72"/>
  <c r="Q958" i="72"/>
  <c r="R958" i="72"/>
  <c r="S958" i="72"/>
  <c r="T958" i="72"/>
  <c r="U958" i="72"/>
  <c r="V958" i="72"/>
  <c r="W958" i="72"/>
  <c r="X958" i="72"/>
  <c r="Y958" i="72"/>
  <c r="Z958" i="72"/>
  <c r="B959" i="72"/>
  <c r="C959" i="72"/>
  <c r="D959" i="72"/>
  <c r="E959" i="72"/>
  <c r="F959" i="72"/>
  <c r="G959" i="72"/>
  <c r="H959" i="72"/>
  <c r="I959" i="72"/>
  <c r="J959" i="72"/>
  <c r="K959" i="72"/>
  <c r="L959" i="72"/>
  <c r="M959" i="72"/>
  <c r="N959" i="72"/>
  <c r="O959" i="72"/>
  <c r="P959" i="72"/>
  <c r="Q959" i="72"/>
  <c r="R959" i="72"/>
  <c r="S959" i="72"/>
  <c r="T959" i="72"/>
  <c r="U959" i="72"/>
  <c r="V959" i="72"/>
  <c r="W959" i="72"/>
  <c r="X959" i="72"/>
  <c r="Y959" i="72"/>
  <c r="Z959" i="72"/>
  <c r="B960" i="72"/>
  <c r="C960" i="72"/>
  <c r="D960" i="72"/>
  <c r="E960" i="72"/>
  <c r="F960" i="72"/>
  <c r="G960" i="72"/>
  <c r="H960" i="72"/>
  <c r="I960" i="72"/>
  <c r="J960" i="72"/>
  <c r="K960" i="72"/>
  <c r="L960" i="72"/>
  <c r="M960" i="72"/>
  <c r="N960" i="72"/>
  <c r="O960" i="72"/>
  <c r="P960" i="72"/>
  <c r="Q960" i="72"/>
  <c r="R960" i="72"/>
  <c r="S960" i="72"/>
  <c r="T960" i="72"/>
  <c r="U960" i="72"/>
  <c r="V960" i="72"/>
  <c r="W960" i="72"/>
  <c r="X960" i="72"/>
  <c r="Y960" i="72"/>
  <c r="Z960" i="72"/>
  <c r="B961" i="72"/>
  <c r="C961" i="72"/>
  <c r="D961" i="72"/>
  <c r="E961" i="72"/>
  <c r="F961" i="72"/>
  <c r="G961" i="72"/>
  <c r="H961" i="72"/>
  <c r="I961" i="72"/>
  <c r="J961" i="72"/>
  <c r="K961" i="72"/>
  <c r="L961" i="72"/>
  <c r="M961" i="72"/>
  <c r="N961" i="72"/>
  <c r="O961" i="72"/>
  <c r="P961" i="72"/>
  <c r="Q961" i="72"/>
  <c r="R961" i="72"/>
  <c r="S961" i="72"/>
  <c r="T961" i="72"/>
  <c r="U961" i="72"/>
  <c r="V961" i="72"/>
  <c r="W961" i="72"/>
  <c r="X961" i="72"/>
  <c r="Y961" i="72"/>
  <c r="Z961" i="72"/>
  <c r="B962" i="72"/>
  <c r="C962" i="72"/>
  <c r="D962" i="72"/>
  <c r="E962" i="72"/>
  <c r="F962" i="72"/>
  <c r="G962" i="72"/>
  <c r="H962" i="72"/>
  <c r="I962" i="72"/>
  <c r="J962" i="72"/>
  <c r="K962" i="72"/>
  <c r="L962" i="72"/>
  <c r="M962" i="72"/>
  <c r="N962" i="72"/>
  <c r="O962" i="72"/>
  <c r="P962" i="72"/>
  <c r="Q962" i="72"/>
  <c r="R962" i="72"/>
  <c r="S962" i="72"/>
  <c r="T962" i="72"/>
  <c r="U962" i="72"/>
  <c r="V962" i="72"/>
  <c r="W962" i="72"/>
  <c r="X962" i="72"/>
  <c r="Y962" i="72"/>
  <c r="Z962" i="72"/>
  <c r="B963" i="72"/>
  <c r="C963" i="72"/>
  <c r="D963" i="72"/>
  <c r="E963" i="72"/>
  <c r="F963" i="72"/>
  <c r="G963" i="72"/>
  <c r="H963" i="72"/>
  <c r="I963" i="72"/>
  <c r="J963" i="72"/>
  <c r="K963" i="72"/>
  <c r="L963" i="72"/>
  <c r="M963" i="72"/>
  <c r="N963" i="72"/>
  <c r="O963" i="72"/>
  <c r="P963" i="72"/>
  <c r="Q963" i="72"/>
  <c r="R963" i="72"/>
  <c r="S963" i="72"/>
  <c r="T963" i="72"/>
  <c r="U963" i="72"/>
  <c r="V963" i="72"/>
  <c r="W963" i="72"/>
  <c r="X963" i="72"/>
  <c r="Y963" i="72"/>
  <c r="Z963" i="72"/>
  <c r="B964" i="72"/>
  <c r="C964" i="72"/>
  <c r="D964" i="72"/>
  <c r="E964" i="72"/>
  <c r="F964" i="72"/>
  <c r="G964" i="72"/>
  <c r="H964" i="72"/>
  <c r="I964" i="72"/>
  <c r="J964" i="72"/>
  <c r="K964" i="72"/>
  <c r="L964" i="72"/>
  <c r="M964" i="72"/>
  <c r="N964" i="72"/>
  <c r="O964" i="72"/>
  <c r="P964" i="72"/>
  <c r="Q964" i="72"/>
  <c r="R964" i="72"/>
  <c r="S964" i="72"/>
  <c r="T964" i="72"/>
  <c r="U964" i="72"/>
  <c r="V964" i="72"/>
  <c r="W964" i="72"/>
  <c r="X964" i="72"/>
  <c r="Y964" i="72"/>
  <c r="Z964" i="72"/>
  <c r="B965" i="72"/>
  <c r="C965" i="72"/>
  <c r="D965" i="72"/>
  <c r="E965" i="72"/>
  <c r="F965" i="72"/>
  <c r="G965" i="72"/>
  <c r="H965" i="72"/>
  <c r="I965" i="72"/>
  <c r="J965" i="72"/>
  <c r="K965" i="72"/>
  <c r="L965" i="72"/>
  <c r="M965" i="72"/>
  <c r="N965" i="72"/>
  <c r="O965" i="72"/>
  <c r="P965" i="72"/>
  <c r="Q965" i="72"/>
  <c r="R965" i="72"/>
  <c r="S965" i="72"/>
  <c r="T965" i="72"/>
  <c r="U965" i="72"/>
  <c r="V965" i="72"/>
  <c r="W965" i="72"/>
  <c r="X965" i="72"/>
  <c r="Y965" i="72"/>
  <c r="Z965" i="72"/>
  <c r="B966" i="72"/>
  <c r="C966" i="72"/>
  <c r="D966" i="72"/>
  <c r="E966" i="72"/>
  <c r="F966" i="72"/>
  <c r="G966" i="72"/>
  <c r="H966" i="72"/>
  <c r="I966" i="72"/>
  <c r="J966" i="72"/>
  <c r="K966" i="72"/>
  <c r="L966" i="72"/>
  <c r="M966" i="72"/>
  <c r="N966" i="72"/>
  <c r="O966" i="72"/>
  <c r="P966" i="72"/>
  <c r="Q966" i="72"/>
  <c r="R966" i="72"/>
  <c r="S966" i="72"/>
  <c r="T966" i="72"/>
  <c r="U966" i="72"/>
  <c r="V966" i="72"/>
  <c r="W966" i="72"/>
  <c r="X966" i="72"/>
  <c r="Y966" i="72"/>
  <c r="Z966" i="72"/>
  <c r="B967" i="72"/>
  <c r="C967" i="72"/>
  <c r="D967" i="72"/>
  <c r="E967" i="72"/>
  <c r="F967" i="72"/>
  <c r="G967" i="72"/>
  <c r="H967" i="72"/>
  <c r="I967" i="72"/>
  <c r="J967" i="72"/>
  <c r="K967" i="72"/>
  <c r="L967" i="72"/>
  <c r="M967" i="72"/>
  <c r="N967" i="72"/>
  <c r="O967" i="72"/>
  <c r="P967" i="72"/>
  <c r="Q967" i="72"/>
  <c r="R967" i="72"/>
  <c r="S967" i="72"/>
  <c r="T967" i="72"/>
  <c r="U967" i="72"/>
  <c r="V967" i="72"/>
  <c r="W967" i="72"/>
  <c r="X967" i="72"/>
  <c r="Y967" i="72"/>
  <c r="Z967" i="72"/>
  <c r="C881" i="72"/>
  <c r="J209" i="73" s="1"/>
  <c r="D881" i="72"/>
  <c r="D968" i="72" s="1"/>
  <c r="D18" i="77" s="1"/>
  <c r="E881" i="72"/>
  <c r="R209" i="73" s="1"/>
  <c r="F881" i="72"/>
  <c r="G881" i="72"/>
  <c r="H881" i="72"/>
  <c r="I881" i="72"/>
  <c r="J881" i="72"/>
  <c r="K881" i="72"/>
  <c r="L881" i="72"/>
  <c r="M881" i="72"/>
  <c r="N881" i="72"/>
  <c r="O881" i="72"/>
  <c r="P881" i="72"/>
  <c r="Q881" i="72"/>
  <c r="R881" i="72"/>
  <c r="S881" i="72"/>
  <c r="T881" i="72"/>
  <c r="T968" i="72" s="1"/>
  <c r="U881" i="72"/>
  <c r="U968" i="72" s="1"/>
  <c r="V881" i="72"/>
  <c r="W881" i="72"/>
  <c r="X881" i="72"/>
  <c r="Y881" i="72"/>
  <c r="Z881" i="72"/>
  <c r="B881" i="72"/>
  <c r="B209" i="73" s="1"/>
  <c r="B685" i="72"/>
  <c r="C685" i="72"/>
  <c r="D685" i="72"/>
  <c r="E685" i="72"/>
  <c r="F685" i="72"/>
  <c r="G685" i="72"/>
  <c r="H685" i="72"/>
  <c r="I685" i="72"/>
  <c r="J685" i="72"/>
  <c r="K685" i="72"/>
  <c r="L685" i="72"/>
  <c r="M685" i="72"/>
  <c r="N685" i="72"/>
  <c r="O685" i="72"/>
  <c r="P685" i="72"/>
  <c r="Q685" i="72"/>
  <c r="R685" i="72"/>
  <c r="S685" i="72"/>
  <c r="T685" i="72"/>
  <c r="U685" i="72"/>
  <c r="V685" i="72"/>
  <c r="W685" i="72"/>
  <c r="X685" i="72"/>
  <c r="Y685" i="72"/>
  <c r="Z685" i="72"/>
  <c r="B686" i="72"/>
  <c r="C686" i="72"/>
  <c r="D686" i="72"/>
  <c r="E686" i="72"/>
  <c r="F686" i="72"/>
  <c r="G686" i="72"/>
  <c r="H686" i="72"/>
  <c r="I686" i="72"/>
  <c r="J686" i="72"/>
  <c r="K686" i="72"/>
  <c r="L686" i="72"/>
  <c r="M686" i="72"/>
  <c r="N686" i="72"/>
  <c r="O686" i="72"/>
  <c r="P686" i="72"/>
  <c r="Q686" i="72"/>
  <c r="R686" i="72"/>
  <c r="S686" i="72"/>
  <c r="T686" i="72"/>
  <c r="U686" i="72"/>
  <c r="V686" i="72"/>
  <c r="W686" i="72"/>
  <c r="X686" i="72"/>
  <c r="Y686" i="72"/>
  <c r="Z686" i="72"/>
  <c r="B687" i="72"/>
  <c r="C687" i="72"/>
  <c r="D687" i="72"/>
  <c r="E687" i="72"/>
  <c r="F687" i="72"/>
  <c r="G687" i="72"/>
  <c r="H687" i="72"/>
  <c r="I687" i="72"/>
  <c r="J687" i="72"/>
  <c r="K687" i="72"/>
  <c r="L687" i="72"/>
  <c r="M687" i="72"/>
  <c r="N687" i="72"/>
  <c r="O687" i="72"/>
  <c r="P687" i="72"/>
  <c r="Q687" i="72"/>
  <c r="R687" i="72"/>
  <c r="S687" i="72"/>
  <c r="T687" i="72"/>
  <c r="U687" i="72"/>
  <c r="V687" i="72"/>
  <c r="W687" i="72"/>
  <c r="X687" i="72"/>
  <c r="Y687" i="72"/>
  <c r="Z687" i="72"/>
  <c r="B688" i="72"/>
  <c r="C688" i="72"/>
  <c r="D688" i="72"/>
  <c r="E688" i="72"/>
  <c r="F688" i="72"/>
  <c r="G688" i="72"/>
  <c r="H688" i="72"/>
  <c r="I688" i="72"/>
  <c r="J688" i="72"/>
  <c r="K688" i="72"/>
  <c r="L688" i="72"/>
  <c r="M688" i="72"/>
  <c r="N688" i="72"/>
  <c r="O688" i="72"/>
  <c r="P688" i="72"/>
  <c r="Q688" i="72"/>
  <c r="R688" i="72"/>
  <c r="S688" i="72"/>
  <c r="T688" i="72"/>
  <c r="U688" i="72"/>
  <c r="V688" i="72"/>
  <c r="W688" i="72"/>
  <c r="X688" i="72"/>
  <c r="Y688" i="72"/>
  <c r="Z688" i="72"/>
  <c r="B689" i="72"/>
  <c r="C689" i="72"/>
  <c r="D689" i="72"/>
  <c r="E689" i="72"/>
  <c r="F689" i="72"/>
  <c r="G689" i="72"/>
  <c r="H689" i="72"/>
  <c r="I689" i="72"/>
  <c r="J689" i="72"/>
  <c r="K689" i="72"/>
  <c r="L689" i="72"/>
  <c r="M689" i="72"/>
  <c r="N689" i="72"/>
  <c r="O689" i="72"/>
  <c r="P689" i="72"/>
  <c r="Q689" i="72"/>
  <c r="R689" i="72"/>
  <c r="S689" i="72"/>
  <c r="T689" i="72"/>
  <c r="U689" i="72"/>
  <c r="V689" i="72"/>
  <c r="W689" i="72"/>
  <c r="X689" i="72"/>
  <c r="Y689" i="72"/>
  <c r="Z689" i="72"/>
  <c r="B690" i="72"/>
  <c r="C690" i="72"/>
  <c r="D690" i="72"/>
  <c r="E690" i="72"/>
  <c r="F690" i="72"/>
  <c r="G690" i="72"/>
  <c r="H690" i="72"/>
  <c r="I690" i="72"/>
  <c r="J690" i="72"/>
  <c r="K690" i="72"/>
  <c r="L690" i="72"/>
  <c r="M690" i="72"/>
  <c r="N690" i="72"/>
  <c r="O690" i="72"/>
  <c r="P690" i="72"/>
  <c r="Q690" i="72"/>
  <c r="R690" i="72"/>
  <c r="S690" i="72"/>
  <c r="T690" i="72"/>
  <c r="U690" i="72"/>
  <c r="V690" i="72"/>
  <c r="W690" i="72"/>
  <c r="X690" i="72"/>
  <c r="Y690" i="72"/>
  <c r="Z690" i="72"/>
  <c r="B691" i="72"/>
  <c r="C691" i="72"/>
  <c r="D691" i="72"/>
  <c r="E691" i="72"/>
  <c r="F691" i="72"/>
  <c r="G691" i="72"/>
  <c r="H691" i="72"/>
  <c r="I691" i="72"/>
  <c r="J691" i="72"/>
  <c r="K691" i="72"/>
  <c r="L691" i="72"/>
  <c r="M691" i="72"/>
  <c r="N691" i="72"/>
  <c r="O691" i="72"/>
  <c r="P691" i="72"/>
  <c r="Q691" i="72"/>
  <c r="R691" i="72"/>
  <c r="S691" i="72"/>
  <c r="T691" i="72"/>
  <c r="U691" i="72"/>
  <c r="V691" i="72"/>
  <c r="W691" i="72"/>
  <c r="X691" i="72"/>
  <c r="Y691" i="72"/>
  <c r="Z691" i="72"/>
  <c r="B692" i="72"/>
  <c r="C692" i="72"/>
  <c r="D692" i="72"/>
  <c r="E692" i="72"/>
  <c r="F692" i="72"/>
  <c r="G692" i="72"/>
  <c r="H692" i="72"/>
  <c r="I692" i="72"/>
  <c r="J692" i="72"/>
  <c r="K692" i="72"/>
  <c r="L692" i="72"/>
  <c r="M692" i="72"/>
  <c r="N692" i="72"/>
  <c r="O692" i="72"/>
  <c r="P692" i="72"/>
  <c r="Q692" i="72"/>
  <c r="R692" i="72"/>
  <c r="S692" i="72"/>
  <c r="T692" i="72"/>
  <c r="U692" i="72"/>
  <c r="V692" i="72"/>
  <c r="W692" i="72"/>
  <c r="X692" i="72"/>
  <c r="Y692" i="72"/>
  <c r="Z692" i="72"/>
  <c r="B693" i="72"/>
  <c r="C693" i="72"/>
  <c r="D693" i="72"/>
  <c r="E693" i="72"/>
  <c r="F693" i="72"/>
  <c r="G693" i="72"/>
  <c r="H693" i="72"/>
  <c r="I693" i="72"/>
  <c r="J693" i="72"/>
  <c r="K693" i="72"/>
  <c r="L693" i="72"/>
  <c r="M693" i="72"/>
  <c r="N693" i="72"/>
  <c r="O693" i="72"/>
  <c r="P693" i="72"/>
  <c r="Q693" i="72"/>
  <c r="R693" i="72"/>
  <c r="S693" i="72"/>
  <c r="T693" i="72"/>
  <c r="U693" i="72"/>
  <c r="V693" i="72"/>
  <c r="W693" i="72"/>
  <c r="X693" i="72"/>
  <c r="Y693" i="72"/>
  <c r="Z693" i="72"/>
  <c r="B694" i="72"/>
  <c r="C694" i="72"/>
  <c r="D694" i="72"/>
  <c r="E694" i="72"/>
  <c r="F694" i="72"/>
  <c r="G694" i="72"/>
  <c r="H694" i="72"/>
  <c r="I694" i="72"/>
  <c r="J694" i="72"/>
  <c r="K694" i="72"/>
  <c r="L694" i="72"/>
  <c r="M694" i="72"/>
  <c r="N694" i="72"/>
  <c r="O694" i="72"/>
  <c r="P694" i="72"/>
  <c r="Q694" i="72"/>
  <c r="R694" i="72"/>
  <c r="S694" i="72"/>
  <c r="T694" i="72"/>
  <c r="U694" i="72"/>
  <c r="V694" i="72"/>
  <c r="W694" i="72"/>
  <c r="X694" i="72"/>
  <c r="Y694" i="72"/>
  <c r="Z694" i="72"/>
  <c r="B695" i="72"/>
  <c r="C695" i="72"/>
  <c r="D695" i="72"/>
  <c r="E695" i="72"/>
  <c r="F695" i="72"/>
  <c r="G695" i="72"/>
  <c r="H695" i="72"/>
  <c r="I695" i="72"/>
  <c r="J695" i="72"/>
  <c r="K695" i="72"/>
  <c r="L695" i="72"/>
  <c r="M695" i="72"/>
  <c r="N695" i="72"/>
  <c r="O695" i="72"/>
  <c r="P695" i="72"/>
  <c r="Q695" i="72"/>
  <c r="R695" i="72"/>
  <c r="S695" i="72"/>
  <c r="T695" i="72"/>
  <c r="U695" i="72"/>
  <c r="V695" i="72"/>
  <c r="W695" i="72"/>
  <c r="X695" i="72"/>
  <c r="Y695" i="72"/>
  <c r="Z695" i="72"/>
  <c r="B696" i="72"/>
  <c r="C696" i="72"/>
  <c r="D696" i="72"/>
  <c r="E696" i="72"/>
  <c r="F696" i="72"/>
  <c r="G696" i="72"/>
  <c r="H696" i="72"/>
  <c r="I696" i="72"/>
  <c r="J696" i="72"/>
  <c r="K696" i="72"/>
  <c r="L696" i="72"/>
  <c r="M696" i="72"/>
  <c r="N696" i="72"/>
  <c r="O696" i="72"/>
  <c r="P696" i="72"/>
  <c r="Q696" i="72"/>
  <c r="R696" i="72"/>
  <c r="S696" i="72"/>
  <c r="T696" i="72"/>
  <c r="U696" i="72"/>
  <c r="V696" i="72"/>
  <c r="W696" i="72"/>
  <c r="X696" i="72"/>
  <c r="Y696" i="72"/>
  <c r="Z696" i="72"/>
  <c r="B697" i="72"/>
  <c r="C697" i="72"/>
  <c r="D697" i="72"/>
  <c r="E697" i="72"/>
  <c r="F697" i="72"/>
  <c r="G697" i="72"/>
  <c r="H697" i="72"/>
  <c r="I697" i="72"/>
  <c r="J697" i="72"/>
  <c r="K697" i="72"/>
  <c r="L697" i="72"/>
  <c r="M697" i="72"/>
  <c r="N697" i="72"/>
  <c r="O697" i="72"/>
  <c r="P697" i="72"/>
  <c r="Q697" i="72"/>
  <c r="R697" i="72"/>
  <c r="S697" i="72"/>
  <c r="T697" i="72"/>
  <c r="U697" i="72"/>
  <c r="V697" i="72"/>
  <c r="W697" i="72"/>
  <c r="X697" i="72"/>
  <c r="Y697" i="72"/>
  <c r="Z697" i="72"/>
  <c r="B698" i="72"/>
  <c r="C698" i="72"/>
  <c r="D698" i="72"/>
  <c r="E698" i="72"/>
  <c r="F698" i="72"/>
  <c r="G698" i="72"/>
  <c r="H698" i="72"/>
  <c r="I698" i="72"/>
  <c r="J698" i="72"/>
  <c r="K698" i="72"/>
  <c r="L698" i="72"/>
  <c r="M698" i="72"/>
  <c r="N698" i="72"/>
  <c r="O698" i="72"/>
  <c r="P698" i="72"/>
  <c r="Q698" i="72"/>
  <c r="R698" i="72"/>
  <c r="S698" i="72"/>
  <c r="T698" i="72"/>
  <c r="U698" i="72"/>
  <c r="V698" i="72"/>
  <c r="W698" i="72"/>
  <c r="X698" i="72"/>
  <c r="Y698" i="72"/>
  <c r="Z698" i="72"/>
  <c r="B699" i="72"/>
  <c r="C699" i="72"/>
  <c r="D699" i="72"/>
  <c r="E699" i="72"/>
  <c r="F699" i="72"/>
  <c r="G699" i="72"/>
  <c r="H699" i="72"/>
  <c r="I699" i="72"/>
  <c r="J699" i="72"/>
  <c r="K699" i="72"/>
  <c r="L699" i="72"/>
  <c r="M699" i="72"/>
  <c r="N699" i="72"/>
  <c r="O699" i="72"/>
  <c r="P699" i="72"/>
  <c r="Q699" i="72"/>
  <c r="R699" i="72"/>
  <c r="S699" i="72"/>
  <c r="T699" i="72"/>
  <c r="U699" i="72"/>
  <c r="V699" i="72"/>
  <c r="W699" i="72"/>
  <c r="X699" i="72"/>
  <c r="Y699" i="72"/>
  <c r="Z699" i="72"/>
  <c r="B700" i="72"/>
  <c r="C700" i="72"/>
  <c r="D700" i="72"/>
  <c r="E700" i="72"/>
  <c r="F700" i="72"/>
  <c r="G700" i="72"/>
  <c r="H700" i="72"/>
  <c r="I700" i="72"/>
  <c r="J700" i="72"/>
  <c r="K700" i="72"/>
  <c r="L700" i="72"/>
  <c r="M700" i="72"/>
  <c r="N700" i="72"/>
  <c r="O700" i="72"/>
  <c r="P700" i="72"/>
  <c r="Q700" i="72"/>
  <c r="R700" i="72"/>
  <c r="S700" i="72"/>
  <c r="T700" i="72"/>
  <c r="U700" i="72"/>
  <c r="V700" i="72"/>
  <c r="W700" i="72"/>
  <c r="X700" i="72"/>
  <c r="Y700" i="72"/>
  <c r="Z700" i="72"/>
  <c r="B701" i="72"/>
  <c r="C701" i="72"/>
  <c r="D701" i="72"/>
  <c r="E701" i="72"/>
  <c r="F701" i="72"/>
  <c r="G701" i="72"/>
  <c r="H701" i="72"/>
  <c r="I701" i="72"/>
  <c r="J701" i="72"/>
  <c r="K701" i="72"/>
  <c r="L701" i="72"/>
  <c r="M701" i="72"/>
  <c r="N701" i="72"/>
  <c r="O701" i="72"/>
  <c r="P701" i="72"/>
  <c r="Q701" i="72"/>
  <c r="R701" i="72"/>
  <c r="S701" i="72"/>
  <c r="T701" i="72"/>
  <c r="U701" i="72"/>
  <c r="V701" i="72"/>
  <c r="W701" i="72"/>
  <c r="X701" i="72"/>
  <c r="Y701" i="72"/>
  <c r="Z701" i="72"/>
  <c r="B702" i="72"/>
  <c r="C702" i="72"/>
  <c r="D702" i="72"/>
  <c r="E702" i="72"/>
  <c r="F702" i="72"/>
  <c r="G702" i="72"/>
  <c r="H702" i="72"/>
  <c r="I702" i="72"/>
  <c r="J702" i="72"/>
  <c r="K702" i="72"/>
  <c r="L702" i="72"/>
  <c r="M702" i="72"/>
  <c r="N702" i="72"/>
  <c r="O702" i="72"/>
  <c r="P702" i="72"/>
  <c r="Q702" i="72"/>
  <c r="R702" i="72"/>
  <c r="S702" i="72"/>
  <c r="T702" i="72"/>
  <c r="U702" i="72"/>
  <c r="V702" i="72"/>
  <c r="W702" i="72"/>
  <c r="X702" i="72"/>
  <c r="Y702" i="72"/>
  <c r="Z702" i="72"/>
  <c r="B703" i="72"/>
  <c r="C703" i="72"/>
  <c r="D703" i="72"/>
  <c r="E703" i="72"/>
  <c r="F703" i="72"/>
  <c r="G703" i="72"/>
  <c r="H703" i="72"/>
  <c r="I703" i="72"/>
  <c r="J703" i="72"/>
  <c r="K703" i="72"/>
  <c r="L703" i="72"/>
  <c r="M703" i="72"/>
  <c r="N703" i="72"/>
  <c r="O703" i="72"/>
  <c r="P703" i="72"/>
  <c r="Q703" i="72"/>
  <c r="R703" i="72"/>
  <c r="S703" i="72"/>
  <c r="T703" i="72"/>
  <c r="U703" i="72"/>
  <c r="V703" i="72"/>
  <c r="W703" i="72"/>
  <c r="X703" i="72"/>
  <c r="Y703" i="72"/>
  <c r="Z703" i="72"/>
  <c r="B704" i="72"/>
  <c r="C704" i="72"/>
  <c r="D704" i="72"/>
  <c r="E704" i="72"/>
  <c r="F704" i="72"/>
  <c r="G704" i="72"/>
  <c r="H704" i="72"/>
  <c r="I704" i="72"/>
  <c r="J704" i="72"/>
  <c r="K704" i="72"/>
  <c r="L704" i="72"/>
  <c r="M704" i="72"/>
  <c r="N704" i="72"/>
  <c r="O704" i="72"/>
  <c r="P704" i="72"/>
  <c r="Q704" i="72"/>
  <c r="R704" i="72"/>
  <c r="S704" i="72"/>
  <c r="T704" i="72"/>
  <c r="U704" i="72"/>
  <c r="V704" i="72"/>
  <c r="W704" i="72"/>
  <c r="X704" i="72"/>
  <c r="Y704" i="72"/>
  <c r="Z704" i="72"/>
  <c r="B705" i="72"/>
  <c r="C705" i="72"/>
  <c r="D705" i="72"/>
  <c r="E705" i="72"/>
  <c r="F705" i="72"/>
  <c r="G705" i="72"/>
  <c r="H705" i="72"/>
  <c r="I705" i="72"/>
  <c r="J705" i="72"/>
  <c r="K705" i="72"/>
  <c r="L705" i="72"/>
  <c r="M705" i="72"/>
  <c r="N705" i="72"/>
  <c r="O705" i="72"/>
  <c r="P705" i="72"/>
  <c r="Q705" i="72"/>
  <c r="R705" i="72"/>
  <c r="S705" i="72"/>
  <c r="T705" i="72"/>
  <c r="U705" i="72"/>
  <c r="V705" i="72"/>
  <c r="W705" i="72"/>
  <c r="X705" i="72"/>
  <c r="Y705" i="72"/>
  <c r="Z705" i="72"/>
  <c r="B706" i="72"/>
  <c r="C706" i="72"/>
  <c r="D706" i="72"/>
  <c r="E706" i="72"/>
  <c r="F706" i="72"/>
  <c r="G706" i="72"/>
  <c r="H706" i="72"/>
  <c r="I706" i="72"/>
  <c r="J706" i="72"/>
  <c r="K706" i="72"/>
  <c r="L706" i="72"/>
  <c r="M706" i="72"/>
  <c r="N706" i="72"/>
  <c r="O706" i="72"/>
  <c r="P706" i="72"/>
  <c r="Q706" i="72"/>
  <c r="R706" i="72"/>
  <c r="S706" i="72"/>
  <c r="T706" i="72"/>
  <c r="U706" i="72"/>
  <c r="V706" i="72"/>
  <c r="W706" i="72"/>
  <c r="X706" i="72"/>
  <c r="Y706" i="72"/>
  <c r="Z706" i="72"/>
  <c r="B707" i="72"/>
  <c r="C707" i="72"/>
  <c r="D707" i="72"/>
  <c r="E707" i="72"/>
  <c r="F707" i="72"/>
  <c r="G707" i="72"/>
  <c r="H707" i="72"/>
  <c r="I707" i="72"/>
  <c r="J707" i="72"/>
  <c r="K707" i="72"/>
  <c r="L707" i="72"/>
  <c r="M707" i="72"/>
  <c r="N707" i="72"/>
  <c r="O707" i="72"/>
  <c r="P707" i="72"/>
  <c r="Q707" i="72"/>
  <c r="R707" i="72"/>
  <c r="S707" i="72"/>
  <c r="T707" i="72"/>
  <c r="U707" i="72"/>
  <c r="V707" i="72"/>
  <c r="W707" i="72"/>
  <c r="X707" i="72"/>
  <c r="Y707" i="72"/>
  <c r="Z707" i="72"/>
  <c r="B708" i="72"/>
  <c r="C708" i="72"/>
  <c r="D708" i="72"/>
  <c r="E708" i="72"/>
  <c r="F708" i="72"/>
  <c r="G708" i="72"/>
  <c r="H708" i="72"/>
  <c r="I708" i="72"/>
  <c r="J708" i="72"/>
  <c r="K708" i="72"/>
  <c r="L708" i="72"/>
  <c r="M708" i="72"/>
  <c r="N708" i="72"/>
  <c r="O708" i="72"/>
  <c r="P708" i="72"/>
  <c r="Q708" i="72"/>
  <c r="R708" i="72"/>
  <c r="S708" i="72"/>
  <c r="T708" i="72"/>
  <c r="U708" i="72"/>
  <c r="V708" i="72"/>
  <c r="W708" i="72"/>
  <c r="X708" i="72"/>
  <c r="Y708" i="72"/>
  <c r="Z708" i="72"/>
  <c r="B709" i="72"/>
  <c r="C709" i="72"/>
  <c r="D709" i="72"/>
  <c r="E709" i="72"/>
  <c r="F709" i="72"/>
  <c r="G709" i="72"/>
  <c r="H709" i="72"/>
  <c r="I709" i="72"/>
  <c r="J709" i="72"/>
  <c r="K709" i="72"/>
  <c r="L709" i="72"/>
  <c r="M709" i="72"/>
  <c r="N709" i="72"/>
  <c r="O709" i="72"/>
  <c r="P709" i="72"/>
  <c r="Q709" i="72"/>
  <c r="R709" i="72"/>
  <c r="S709" i="72"/>
  <c r="T709" i="72"/>
  <c r="U709" i="72"/>
  <c r="V709" i="72"/>
  <c r="W709" i="72"/>
  <c r="X709" i="72"/>
  <c r="Y709" i="72"/>
  <c r="Z709" i="72"/>
  <c r="B710" i="72"/>
  <c r="C710" i="72"/>
  <c r="D710" i="72"/>
  <c r="E710" i="72"/>
  <c r="F710" i="72"/>
  <c r="G710" i="72"/>
  <c r="H710" i="72"/>
  <c r="I710" i="72"/>
  <c r="J710" i="72"/>
  <c r="K710" i="72"/>
  <c r="L710" i="72"/>
  <c r="M710" i="72"/>
  <c r="N710" i="72"/>
  <c r="O710" i="72"/>
  <c r="P710" i="72"/>
  <c r="Q710" i="72"/>
  <c r="R710" i="72"/>
  <c r="S710" i="72"/>
  <c r="T710" i="72"/>
  <c r="U710" i="72"/>
  <c r="V710" i="72"/>
  <c r="W710" i="72"/>
  <c r="X710" i="72"/>
  <c r="Y710" i="72"/>
  <c r="Z710" i="72"/>
  <c r="B711" i="72"/>
  <c r="C711" i="72"/>
  <c r="D711" i="72"/>
  <c r="E711" i="72"/>
  <c r="F711" i="72"/>
  <c r="G711" i="72"/>
  <c r="H711" i="72"/>
  <c r="I711" i="72"/>
  <c r="J711" i="72"/>
  <c r="K711" i="72"/>
  <c r="L711" i="72"/>
  <c r="M711" i="72"/>
  <c r="N711" i="72"/>
  <c r="O711" i="72"/>
  <c r="P711" i="72"/>
  <c r="Q711" i="72"/>
  <c r="R711" i="72"/>
  <c r="S711" i="72"/>
  <c r="T711" i="72"/>
  <c r="U711" i="72"/>
  <c r="V711" i="72"/>
  <c r="W711" i="72"/>
  <c r="X711" i="72"/>
  <c r="Y711" i="72"/>
  <c r="Z711" i="72"/>
  <c r="B712" i="72"/>
  <c r="C712" i="72"/>
  <c r="D712" i="72"/>
  <c r="E712" i="72"/>
  <c r="F712" i="72"/>
  <c r="G712" i="72"/>
  <c r="H712" i="72"/>
  <c r="I712" i="72"/>
  <c r="J712" i="72"/>
  <c r="K712" i="72"/>
  <c r="L712" i="72"/>
  <c r="M712" i="72"/>
  <c r="N712" i="72"/>
  <c r="O712" i="72"/>
  <c r="P712" i="72"/>
  <c r="Q712" i="72"/>
  <c r="R712" i="72"/>
  <c r="S712" i="72"/>
  <c r="T712" i="72"/>
  <c r="U712" i="72"/>
  <c r="V712" i="72"/>
  <c r="W712" i="72"/>
  <c r="X712" i="72"/>
  <c r="Y712" i="72"/>
  <c r="Z712" i="72"/>
  <c r="B713" i="72"/>
  <c r="C713" i="72"/>
  <c r="D713" i="72"/>
  <c r="E713" i="72"/>
  <c r="F713" i="72"/>
  <c r="G713" i="72"/>
  <c r="H713" i="72"/>
  <c r="I713" i="72"/>
  <c r="J713" i="72"/>
  <c r="K713" i="72"/>
  <c r="L713" i="72"/>
  <c r="M713" i="72"/>
  <c r="N713" i="72"/>
  <c r="O713" i="72"/>
  <c r="P713" i="72"/>
  <c r="Q713" i="72"/>
  <c r="R713" i="72"/>
  <c r="S713" i="72"/>
  <c r="T713" i="72"/>
  <c r="U713" i="72"/>
  <c r="V713" i="72"/>
  <c r="W713" i="72"/>
  <c r="X713" i="72"/>
  <c r="Y713" i="72"/>
  <c r="Z713" i="72"/>
  <c r="B714" i="72"/>
  <c r="C714" i="72"/>
  <c r="D714" i="72"/>
  <c r="E714" i="72"/>
  <c r="F714" i="72"/>
  <c r="G714" i="72"/>
  <c r="H714" i="72"/>
  <c r="I714" i="72"/>
  <c r="J714" i="72"/>
  <c r="K714" i="72"/>
  <c r="L714" i="72"/>
  <c r="M714" i="72"/>
  <c r="N714" i="72"/>
  <c r="O714" i="72"/>
  <c r="P714" i="72"/>
  <c r="Q714" i="72"/>
  <c r="R714" i="72"/>
  <c r="S714" i="72"/>
  <c r="T714" i="72"/>
  <c r="U714" i="72"/>
  <c r="V714" i="72"/>
  <c r="W714" i="72"/>
  <c r="X714" i="72"/>
  <c r="Y714" i="72"/>
  <c r="Z714" i="72"/>
  <c r="B715" i="72"/>
  <c r="C715" i="72"/>
  <c r="D715" i="72"/>
  <c r="E715" i="72"/>
  <c r="F715" i="72"/>
  <c r="G715" i="72"/>
  <c r="H715" i="72"/>
  <c r="I715" i="72"/>
  <c r="J715" i="72"/>
  <c r="K715" i="72"/>
  <c r="L715" i="72"/>
  <c r="M715" i="72"/>
  <c r="N715" i="72"/>
  <c r="O715" i="72"/>
  <c r="P715" i="72"/>
  <c r="Q715" i="72"/>
  <c r="R715" i="72"/>
  <c r="S715" i="72"/>
  <c r="T715" i="72"/>
  <c r="U715" i="72"/>
  <c r="V715" i="72"/>
  <c r="W715" i="72"/>
  <c r="X715" i="72"/>
  <c r="Y715" i="72"/>
  <c r="Z715" i="72"/>
  <c r="B716" i="72"/>
  <c r="C716" i="72"/>
  <c r="D716" i="72"/>
  <c r="E716" i="72"/>
  <c r="F716" i="72"/>
  <c r="G716" i="72"/>
  <c r="H716" i="72"/>
  <c r="I716" i="72"/>
  <c r="J716" i="72"/>
  <c r="K716" i="72"/>
  <c r="L716" i="72"/>
  <c r="M716" i="72"/>
  <c r="N716" i="72"/>
  <c r="O716" i="72"/>
  <c r="P716" i="72"/>
  <c r="Q716" i="72"/>
  <c r="R716" i="72"/>
  <c r="S716" i="72"/>
  <c r="T716" i="72"/>
  <c r="U716" i="72"/>
  <c r="V716" i="72"/>
  <c r="W716" i="72"/>
  <c r="X716" i="72"/>
  <c r="Y716" i="72"/>
  <c r="Z716" i="72"/>
  <c r="B717" i="72"/>
  <c r="C717" i="72"/>
  <c r="D717" i="72"/>
  <c r="E717" i="72"/>
  <c r="F717" i="72"/>
  <c r="G717" i="72"/>
  <c r="H717" i="72"/>
  <c r="I717" i="72"/>
  <c r="J717" i="72"/>
  <c r="K717" i="72"/>
  <c r="L717" i="72"/>
  <c r="M717" i="72"/>
  <c r="N717" i="72"/>
  <c r="O717" i="72"/>
  <c r="P717" i="72"/>
  <c r="Q717" i="72"/>
  <c r="R717" i="72"/>
  <c r="S717" i="72"/>
  <c r="T717" i="72"/>
  <c r="U717" i="72"/>
  <c r="V717" i="72"/>
  <c r="W717" i="72"/>
  <c r="X717" i="72"/>
  <c r="Y717" i="72"/>
  <c r="Z717" i="72"/>
  <c r="B718" i="72"/>
  <c r="C718" i="72"/>
  <c r="D718" i="72"/>
  <c r="E718" i="72"/>
  <c r="F718" i="72"/>
  <c r="G718" i="72"/>
  <c r="H718" i="72"/>
  <c r="I718" i="72"/>
  <c r="J718" i="72"/>
  <c r="K718" i="72"/>
  <c r="L718" i="72"/>
  <c r="M718" i="72"/>
  <c r="N718" i="72"/>
  <c r="O718" i="72"/>
  <c r="P718" i="72"/>
  <c r="Q718" i="72"/>
  <c r="R718" i="72"/>
  <c r="S718" i="72"/>
  <c r="T718" i="72"/>
  <c r="U718" i="72"/>
  <c r="V718" i="72"/>
  <c r="W718" i="72"/>
  <c r="X718" i="72"/>
  <c r="Y718" i="72"/>
  <c r="Z718" i="72"/>
  <c r="B719" i="72"/>
  <c r="C719" i="72"/>
  <c r="D719" i="72"/>
  <c r="E719" i="72"/>
  <c r="F719" i="72"/>
  <c r="G719" i="72"/>
  <c r="H719" i="72"/>
  <c r="I719" i="72"/>
  <c r="J719" i="72"/>
  <c r="K719" i="72"/>
  <c r="L719" i="72"/>
  <c r="M719" i="72"/>
  <c r="N719" i="72"/>
  <c r="O719" i="72"/>
  <c r="P719" i="72"/>
  <c r="Q719" i="72"/>
  <c r="R719" i="72"/>
  <c r="S719" i="72"/>
  <c r="T719" i="72"/>
  <c r="U719" i="72"/>
  <c r="V719" i="72"/>
  <c r="W719" i="72"/>
  <c r="X719" i="72"/>
  <c r="Y719" i="72"/>
  <c r="Z719" i="72"/>
  <c r="B720" i="72"/>
  <c r="C720" i="72"/>
  <c r="D720" i="72"/>
  <c r="E720" i="72"/>
  <c r="F720" i="72"/>
  <c r="G720" i="72"/>
  <c r="H720" i="72"/>
  <c r="I720" i="72"/>
  <c r="J720" i="72"/>
  <c r="K720" i="72"/>
  <c r="L720" i="72"/>
  <c r="M720" i="72"/>
  <c r="N720" i="72"/>
  <c r="O720" i="72"/>
  <c r="P720" i="72"/>
  <c r="Q720" i="72"/>
  <c r="R720" i="72"/>
  <c r="S720" i="72"/>
  <c r="T720" i="72"/>
  <c r="U720" i="72"/>
  <c r="V720" i="72"/>
  <c r="W720" i="72"/>
  <c r="X720" i="72"/>
  <c r="Y720" i="72"/>
  <c r="Z720" i="72"/>
  <c r="B721" i="72"/>
  <c r="C721" i="72"/>
  <c r="D721" i="72"/>
  <c r="E721" i="72"/>
  <c r="F721" i="72"/>
  <c r="G721" i="72"/>
  <c r="H721" i="72"/>
  <c r="I721" i="72"/>
  <c r="J721" i="72"/>
  <c r="K721" i="72"/>
  <c r="L721" i="72"/>
  <c r="M721" i="72"/>
  <c r="N721" i="72"/>
  <c r="O721" i="72"/>
  <c r="P721" i="72"/>
  <c r="Q721" i="72"/>
  <c r="R721" i="72"/>
  <c r="S721" i="72"/>
  <c r="T721" i="72"/>
  <c r="U721" i="72"/>
  <c r="V721" i="72"/>
  <c r="W721" i="72"/>
  <c r="X721" i="72"/>
  <c r="Y721" i="72"/>
  <c r="Z721" i="72"/>
  <c r="B722" i="72"/>
  <c r="C722" i="72"/>
  <c r="D722" i="72"/>
  <c r="E722" i="72"/>
  <c r="F722" i="72"/>
  <c r="G722" i="72"/>
  <c r="H722" i="72"/>
  <c r="I722" i="72"/>
  <c r="J722" i="72"/>
  <c r="K722" i="72"/>
  <c r="L722" i="72"/>
  <c r="M722" i="72"/>
  <c r="N722" i="72"/>
  <c r="O722" i="72"/>
  <c r="P722" i="72"/>
  <c r="Q722" i="72"/>
  <c r="R722" i="72"/>
  <c r="S722" i="72"/>
  <c r="T722" i="72"/>
  <c r="U722" i="72"/>
  <c r="V722" i="72"/>
  <c r="W722" i="72"/>
  <c r="X722" i="72"/>
  <c r="Y722" i="72"/>
  <c r="Z722" i="72"/>
  <c r="B723" i="72"/>
  <c r="C723" i="72"/>
  <c r="D723" i="72"/>
  <c r="E723" i="72"/>
  <c r="F723" i="72"/>
  <c r="G723" i="72"/>
  <c r="H723" i="72"/>
  <c r="I723" i="72"/>
  <c r="J723" i="72"/>
  <c r="K723" i="72"/>
  <c r="L723" i="72"/>
  <c r="M723" i="72"/>
  <c r="N723" i="72"/>
  <c r="O723" i="72"/>
  <c r="P723" i="72"/>
  <c r="Q723" i="72"/>
  <c r="R723" i="72"/>
  <c r="S723" i="72"/>
  <c r="T723" i="72"/>
  <c r="U723" i="72"/>
  <c r="V723" i="72"/>
  <c r="W723" i="72"/>
  <c r="X723" i="72"/>
  <c r="Y723" i="72"/>
  <c r="Z723" i="72"/>
  <c r="B724" i="72"/>
  <c r="C724" i="72"/>
  <c r="D724" i="72"/>
  <c r="E724" i="72"/>
  <c r="F724" i="72"/>
  <c r="G724" i="72"/>
  <c r="H724" i="72"/>
  <c r="I724" i="72"/>
  <c r="J724" i="72"/>
  <c r="K724" i="72"/>
  <c r="L724" i="72"/>
  <c r="M724" i="72"/>
  <c r="N724" i="72"/>
  <c r="O724" i="72"/>
  <c r="P724" i="72"/>
  <c r="Q724" i="72"/>
  <c r="R724" i="72"/>
  <c r="S724" i="72"/>
  <c r="T724" i="72"/>
  <c r="U724" i="72"/>
  <c r="V724" i="72"/>
  <c r="W724" i="72"/>
  <c r="X724" i="72"/>
  <c r="Y724" i="72"/>
  <c r="Z724" i="72"/>
  <c r="B725" i="72"/>
  <c r="C725" i="72"/>
  <c r="D725" i="72"/>
  <c r="E725" i="72"/>
  <c r="F725" i="72"/>
  <c r="G725" i="72"/>
  <c r="H725" i="72"/>
  <c r="I725" i="72"/>
  <c r="J725" i="72"/>
  <c r="K725" i="72"/>
  <c r="L725" i="72"/>
  <c r="M725" i="72"/>
  <c r="N725" i="72"/>
  <c r="O725" i="72"/>
  <c r="P725" i="72"/>
  <c r="Q725" i="72"/>
  <c r="R725" i="72"/>
  <c r="S725" i="72"/>
  <c r="T725" i="72"/>
  <c r="U725" i="72"/>
  <c r="V725" i="72"/>
  <c r="W725" i="72"/>
  <c r="X725" i="72"/>
  <c r="Y725" i="72"/>
  <c r="Z725" i="72"/>
  <c r="B726" i="72"/>
  <c r="C726" i="72"/>
  <c r="D726" i="72"/>
  <c r="E726" i="72"/>
  <c r="F726" i="72"/>
  <c r="G726" i="72"/>
  <c r="H726" i="72"/>
  <c r="I726" i="72"/>
  <c r="J726" i="72"/>
  <c r="K726" i="72"/>
  <c r="L726" i="72"/>
  <c r="M726" i="72"/>
  <c r="N726" i="72"/>
  <c r="O726" i="72"/>
  <c r="P726" i="72"/>
  <c r="Q726" i="72"/>
  <c r="R726" i="72"/>
  <c r="S726" i="72"/>
  <c r="T726" i="72"/>
  <c r="U726" i="72"/>
  <c r="V726" i="72"/>
  <c r="W726" i="72"/>
  <c r="X726" i="72"/>
  <c r="Y726" i="72"/>
  <c r="Z726" i="72"/>
  <c r="B727" i="72"/>
  <c r="C727" i="72"/>
  <c r="D727" i="72"/>
  <c r="E727" i="72"/>
  <c r="F727" i="72"/>
  <c r="G727" i="72"/>
  <c r="H727" i="72"/>
  <c r="I727" i="72"/>
  <c r="J727" i="72"/>
  <c r="K727" i="72"/>
  <c r="L727" i="72"/>
  <c r="M727" i="72"/>
  <c r="N727" i="72"/>
  <c r="O727" i="72"/>
  <c r="P727" i="72"/>
  <c r="Q727" i="72"/>
  <c r="R727" i="72"/>
  <c r="S727" i="72"/>
  <c r="T727" i="72"/>
  <c r="U727" i="72"/>
  <c r="V727" i="72"/>
  <c r="W727" i="72"/>
  <c r="X727" i="72"/>
  <c r="Y727" i="72"/>
  <c r="Z727" i="72"/>
  <c r="B728" i="72"/>
  <c r="C728" i="72"/>
  <c r="D728" i="72"/>
  <c r="E728" i="72"/>
  <c r="F728" i="72"/>
  <c r="G728" i="72"/>
  <c r="H728" i="72"/>
  <c r="I728" i="72"/>
  <c r="J728" i="72"/>
  <c r="K728" i="72"/>
  <c r="L728" i="72"/>
  <c r="M728" i="72"/>
  <c r="N728" i="72"/>
  <c r="O728" i="72"/>
  <c r="P728" i="72"/>
  <c r="Q728" i="72"/>
  <c r="R728" i="72"/>
  <c r="S728" i="72"/>
  <c r="T728" i="72"/>
  <c r="U728" i="72"/>
  <c r="V728" i="72"/>
  <c r="W728" i="72"/>
  <c r="X728" i="72"/>
  <c r="Y728" i="72"/>
  <c r="Z728" i="72"/>
  <c r="B729" i="72"/>
  <c r="C729" i="72"/>
  <c r="D729" i="72"/>
  <c r="E729" i="72"/>
  <c r="F729" i="72"/>
  <c r="G729" i="72"/>
  <c r="H729" i="72"/>
  <c r="I729" i="72"/>
  <c r="J729" i="72"/>
  <c r="K729" i="72"/>
  <c r="L729" i="72"/>
  <c r="M729" i="72"/>
  <c r="N729" i="72"/>
  <c r="O729" i="72"/>
  <c r="P729" i="72"/>
  <c r="Q729" i="72"/>
  <c r="R729" i="72"/>
  <c r="S729" i="72"/>
  <c r="T729" i="72"/>
  <c r="U729" i="72"/>
  <c r="V729" i="72"/>
  <c r="W729" i="72"/>
  <c r="X729" i="72"/>
  <c r="Y729" i="72"/>
  <c r="Z729" i="72"/>
  <c r="B730" i="72"/>
  <c r="C730" i="72"/>
  <c r="D730" i="72"/>
  <c r="E730" i="72"/>
  <c r="F730" i="72"/>
  <c r="G730" i="72"/>
  <c r="H730" i="72"/>
  <c r="I730" i="72"/>
  <c r="J730" i="72"/>
  <c r="K730" i="72"/>
  <c r="L730" i="72"/>
  <c r="M730" i="72"/>
  <c r="N730" i="72"/>
  <c r="O730" i="72"/>
  <c r="P730" i="72"/>
  <c r="Q730" i="72"/>
  <c r="R730" i="72"/>
  <c r="S730" i="72"/>
  <c r="T730" i="72"/>
  <c r="U730" i="72"/>
  <c r="V730" i="72"/>
  <c r="W730" i="72"/>
  <c r="X730" i="72"/>
  <c r="Y730" i="72"/>
  <c r="Z730" i="72"/>
  <c r="B731" i="72"/>
  <c r="C731" i="72"/>
  <c r="D731" i="72"/>
  <c r="E731" i="72"/>
  <c r="F731" i="72"/>
  <c r="G731" i="72"/>
  <c r="H731" i="72"/>
  <c r="I731" i="72"/>
  <c r="J731" i="72"/>
  <c r="K731" i="72"/>
  <c r="L731" i="72"/>
  <c r="M731" i="72"/>
  <c r="N731" i="72"/>
  <c r="O731" i="72"/>
  <c r="P731" i="72"/>
  <c r="Q731" i="72"/>
  <c r="R731" i="72"/>
  <c r="S731" i="72"/>
  <c r="T731" i="72"/>
  <c r="U731" i="72"/>
  <c r="V731" i="72"/>
  <c r="W731" i="72"/>
  <c r="X731" i="72"/>
  <c r="Y731" i="72"/>
  <c r="Z731" i="72"/>
  <c r="B732" i="72"/>
  <c r="C732" i="72"/>
  <c r="D732" i="72"/>
  <c r="E732" i="72"/>
  <c r="F732" i="72"/>
  <c r="G732" i="72"/>
  <c r="H732" i="72"/>
  <c r="I732" i="72"/>
  <c r="J732" i="72"/>
  <c r="K732" i="72"/>
  <c r="L732" i="72"/>
  <c r="M732" i="72"/>
  <c r="N732" i="72"/>
  <c r="O732" i="72"/>
  <c r="P732" i="72"/>
  <c r="Q732" i="72"/>
  <c r="R732" i="72"/>
  <c r="S732" i="72"/>
  <c r="T732" i="72"/>
  <c r="U732" i="72"/>
  <c r="V732" i="72"/>
  <c r="W732" i="72"/>
  <c r="X732" i="72"/>
  <c r="Y732" i="72"/>
  <c r="Z732" i="72"/>
  <c r="B733" i="72"/>
  <c r="C733" i="72"/>
  <c r="D733" i="72"/>
  <c r="E733" i="72"/>
  <c r="F733" i="72"/>
  <c r="G733" i="72"/>
  <c r="H733" i="72"/>
  <c r="I733" i="72"/>
  <c r="J733" i="72"/>
  <c r="K733" i="72"/>
  <c r="L733" i="72"/>
  <c r="M733" i="72"/>
  <c r="N733" i="72"/>
  <c r="O733" i="72"/>
  <c r="P733" i="72"/>
  <c r="Q733" i="72"/>
  <c r="R733" i="72"/>
  <c r="S733" i="72"/>
  <c r="T733" i="72"/>
  <c r="U733" i="72"/>
  <c r="V733" i="72"/>
  <c r="W733" i="72"/>
  <c r="X733" i="72"/>
  <c r="Y733" i="72"/>
  <c r="Z733" i="72"/>
  <c r="B734" i="72"/>
  <c r="C734" i="72"/>
  <c r="D734" i="72"/>
  <c r="E734" i="72"/>
  <c r="F734" i="72"/>
  <c r="G734" i="72"/>
  <c r="H734" i="72"/>
  <c r="I734" i="72"/>
  <c r="J734" i="72"/>
  <c r="K734" i="72"/>
  <c r="L734" i="72"/>
  <c r="M734" i="72"/>
  <c r="N734" i="72"/>
  <c r="O734" i="72"/>
  <c r="P734" i="72"/>
  <c r="Q734" i="72"/>
  <c r="R734" i="72"/>
  <c r="S734" i="72"/>
  <c r="T734" i="72"/>
  <c r="U734" i="72"/>
  <c r="V734" i="72"/>
  <c r="W734" i="72"/>
  <c r="X734" i="72"/>
  <c r="Y734" i="72"/>
  <c r="Z734" i="72"/>
  <c r="B735" i="72"/>
  <c r="C735" i="72"/>
  <c r="D735" i="72"/>
  <c r="E735" i="72"/>
  <c r="F735" i="72"/>
  <c r="G735" i="72"/>
  <c r="H735" i="72"/>
  <c r="I735" i="72"/>
  <c r="J735" i="72"/>
  <c r="K735" i="72"/>
  <c r="L735" i="72"/>
  <c r="M735" i="72"/>
  <c r="N735" i="72"/>
  <c r="O735" i="72"/>
  <c r="P735" i="72"/>
  <c r="Q735" i="72"/>
  <c r="R735" i="72"/>
  <c r="S735" i="72"/>
  <c r="T735" i="72"/>
  <c r="U735" i="72"/>
  <c r="V735" i="72"/>
  <c r="W735" i="72"/>
  <c r="X735" i="72"/>
  <c r="Y735" i="72"/>
  <c r="Z735" i="72"/>
  <c r="B736" i="72"/>
  <c r="C736" i="72"/>
  <c r="D736" i="72"/>
  <c r="E736" i="72"/>
  <c r="F736" i="72"/>
  <c r="G736" i="72"/>
  <c r="H736" i="72"/>
  <c r="I736" i="72"/>
  <c r="J736" i="72"/>
  <c r="K736" i="72"/>
  <c r="L736" i="72"/>
  <c r="M736" i="72"/>
  <c r="N736" i="72"/>
  <c r="O736" i="72"/>
  <c r="P736" i="72"/>
  <c r="Q736" i="72"/>
  <c r="R736" i="72"/>
  <c r="S736" i="72"/>
  <c r="T736" i="72"/>
  <c r="U736" i="72"/>
  <c r="V736" i="72"/>
  <c r="W736" i="72"/>
  <c r="X736" i="72"/>
  <c r="Y736" i="72"/>
  <c r="Z736" i="72"/>
  <c r="B737" i="72"/>
  <c r="C737" i="72"/>
  <c r="D737" i="72"/>
  <c r="E737" i="72"/>
  <c r="F737" i="72"/>
  <c r="G737" i="72"/>
  <c r="H737" i="72"/>
  <c r="I737" i="72"/>
  <c r="J737" i="72"/>
  <c r="K737" i="72"/>
  <c r="L737" i="72"/>
  <c r="M737" i="72"/>
  <c r="N737" i="72"/>
  <c r="O737" i="72"/>
  <c r="P737" i="72"/>
  <c r="Q737" i="72"/>
  <c r="R737" i="72"/>
  <c r="S737" i="72"/>
  <c r="T737" i="72"/>
  <c r="U737" i="72"/>
  <c r="V737" i="72"/>
  <c r="W737" i="72"/>
  <c r="X737" i="72"/>
  <c r="Y737" i="72"/>
  <c r="Z737" i="72"/>
  <c r="B738" i="72"/>
  <c r="C738" i="72"/>
  <c r="D738" i="72"/>
  <c r="E738" i="72"/>
  <c r="F738" i="72"/>
  <c r="G738" i="72"/>
  <c r="H738" i="72"/>
  <c r="I738" i="72"/>
  <c r="J738" i="72"/>
  <c r="K738" i="72"/>
  <c r="L738" i="72"/>
  <c r="M738" i="72"/>
  <c r="N738" i="72"/>
  <c r="O738" i="72"/>
  <c r="P738" i="72"/>
  <c r="Q738" i="72"/>
  <c r="R738" i="72"/>
  <c r="S738" i="72"/>
  <c r="T738" i="72"/>
  <c r="U738" i="72"/>
  <c r="V738" i="72"/>
  <c r="W738" i="72"/>
  <c r="X738" i="72"/>
  <c r="Y738" i="72"/>
  <c r="Z738" i="72"/>
  <c r="B739" i="72"/>
  <c r="C739" i="72"/>
  <c r="D739" i="72"/>
  <c r="E739" i="72"/>
  <c r="F739" i="72"/>
  <c r="G739" i="72"/>
  <c r="H739" i="72"/>
  <c r="I739" i="72"/>
  <c r="J739" i="72"/>
  <c r="K739" i="72"/>
  <c r="L739" i="72"/>
  <c r="M739" i="72"/>
  <c r="N739" i="72"/>
  <c r="O739" i="72"/>
  <c r="P739" i="72"/>
  <c r="Q739" i="72"/>
  <c r="R739" i="72"/>
  <c r="S739" i="72"/>
  <c r="T739" i="72"/>
  <c r="U739" i="72"/>
  <c r="V739" i="72"/>
  <c r="W739" i="72"/>
  <c r="X739" i="72"/>
  <c r="Y739" i="72"/>
  <c r="Z739" i="72"/>
  <c r="B740" i="72"/>
  <c r="C740" i="72"/>
  <c r="D740" i="72"/>
  <c r="E740" i="72"/>
  <c r="F740" i="72"/>
  <c r="G740" i="72"/>
  <c r="H740" i="72"/>
  <c r="I740" i="72"/>
  <c r="J740" i="72"/>
  <c r="K740" i="72"/>
  <c r="L740" i="72"/>
  <c r="M740" i="72"/>
  <c r="N740" i="72"/>
  <c r="O740" i="72"/>
  <c r="P740" i="72"/>
  <c r="Q740" i="72"/>
  <c r="R740" i="72"/>
  <c r="S740" i="72"/>
  <c r="T740" i="72"/>
  <c r="U740" i="72"/>
  <c r="V740" i="72"/>
  <c r="W740" i="72"/>
  <c r="X740" i="72"/>
  <c r="Y740" i="72"/>
  <c r="Z740" i="72"/>
  <c r="B741" i="72"/>
  <c r="C741" i="72"/>
  <c r="D741" i="72"/>
  <c r="E741" i="72"/>
  <c r="F741" i="72"/>
  <c r="G741" i="72"/>
  <c r="H741" i="72"/>
  <c r="I741" i="72"/>
  <c r="J741" i="72"/>
  <c r="K741" i="72"/>
  <c r="L741" i="72"/>
  <c r="M741" i="72"/>
  <c r="N741" i="72"/>
  <c r="O741" i="72"/>
  <c r="P741" i="72"/>
  <c r="Q741" i="72"/>
  <c r="R741" i="72"/>
  <c r="S741" i="72"/>
  <c r="T741" i="72"/>
  <c r="U741" i="72"/>
  <c r="V741" i="72"/>
  <c r="W741" i="72"/>
  <c r="X741" i="72"/>
  <c r="Y741" i="72"/>
  <c r="Z741" i="72"/>
  <c r="B742" i="72"/>
  <c r="C742" i="72"/>
  <c r="D742" i="72"/>
  <c r="E742" i="72"/>
  <c r="F742" i="72"/>
  <c r="G742" i="72"/>
  <c r="H742" i="72"/>
  <c r="I742" i="72"/>
  <c r="J742" i="72"/>
  <c r="K742" i="72"/>
  <c r="L742" i="72"/>
  <c r="M742" i="72"/>
  <c r="N742" i="72"/>
  <c r="O742" i="72"/>
  <c r="P742" i="72"/>
  <c r="Q742" i="72"/>
  <c r="R742" i="72"/>
  <c r="S742" i="72"/>
  <c r="T742" i="72"/>
  <c r="U742" i="72"/>
  <c r="V742" i="72"/>
  <c r="W742" i="72"/>
  <c r="X742" i="72"/>
  <c r="Y742" i="72"/>
  <c r="Z742" i="72"/>
  <c r="B743" i="72"/>
  <c r="C743" i="72"/>
  <c r="D743" i="72"/>
  <c r="E743" i="72"/>
  <c r="F743" i="72"/>
  <c r="G743" i="72"/>
  <c r="H743" i="72"/>
  <c r="I743" i="72"/>
  <c r="J743" i="72"/>
  <c r="K743" i="72"/>
  <c r="L743" i="72"/>
  <c r="M743" i="72"/>
  <c r="N743" i="72"/>
  <c r="O743" i="72"/>
  <c r="P743" i="72"/>
  <c r="Q743" i="72"/>
  <c r="R743" i="72"/>
  <c r="S743" i="72"/>
  <c r="T743" i="72"/>
  <c r="U743" i="72"/>
  <c r="V743" i="72"/>
  <c r="W743" i="72"/>
  <c r="X743" i="72"/>
  <c r="Y743" i="72"/>
  <c r="Z743" i="72"/>
  <c r="B744" i="72"/>
  <c r="C744" i="72"/>
  <c r="D744" i="72"/>
  <c r="E744" i="72"/>
  <c r="F744" i="72"/>
  <c r="G744" i="72"/>
  <c r="H744" i="72"/>
  <c r="I744" i="72"/>
  <c r="J744" i="72"/>
  <c r="K744" i="72"/>
  <c r="L744" i="72"/>
  <c r="M744" i="72"/>
  <c r="N744" i="72"/>
  <c r="O744" i="72"/>
  <c r="P744" i="72"/>
  <c r="Q744" i="72"/>
  <c r="R744" i="72"/>
  <c r="S744" i="72"/>
  <c r="T744" i="72"/>
  <c r="U744" i="72"/>
  <c r="V744" i="72"/>
  <c r="W744" i="72"/>
  <c r="X744" i="72"/>
  <c r="Y744" i="72"/>
  <c r="Z744" i="72"/>
  <c r="B745" i="72"/>
  <c r="C745" i="72"/>
  <c r="D745" i="72"/>
  <c r="E745" i="72"/>
  <c r="F745" i="72"/>
  <c r="G745" i="72"/>
  <c r="H745" i="72"/>
  <c r="I745" i="72"/>
  <c r="J745" i="72"/>
  <c r="K745" i="72"/>
  <c r="L745" i="72"/>
  <c r="M745" i="72"/>
  <c r="N745" i="72"/>
  <c r="O745" i="72"/>
  <c r="P745" i="72"/>
  <c r="Q745" i="72"/>
  <c r="R745" i="72"/>
  <c r="S745" i="72"/>
  <c r="T745" i="72"/>
  <c r="U745" i="72"/>
  <c r="V745" i="72"/>
  <c r="W745" i="72"/>
  <c r="X745" i="72"/>
  <c r="Y745" i="72"/>
  <c r="Z745" i="72"/>
  <c r="B746" i="72"/>
  <c r="C746" i="72"/>
  <c r="D746" i="72"/>
  <c r="E746" i="72"/>
  <c r="F746" i="72"/>
  <c r="G746" i="72"/>
  <c r="H746" i="72"/>
  <c r="I746" i="72"/>
  <c r="J746" i="72"/>
  <c r="K746" i="72"/>
  <c r="L746" i="72"/>
  <c r="M746" i="72"/>
  <c r="N746" i="72"/>
  <c r="O746" i="72"/>
  <c r="P746" i="72"/>
  <c r="Q746" i="72"/>
  <c r="R746" i="72"/>
  <c r="S746" i="72"/>
  <c r="T746" i="72"/>
  <c r="U746" i="72"/>
  <c r="V746" i="72"/>
  <c r="W746" i="72"/>
  <c r="X746" i="72"/>
  <c r="Y746" i="72"/>
  <c r="Z746" i="72"/>
  <c r="B747" i="72"/>
  <c r="C747" i="72"/>
  <c r="D747" i="72"/>
  <c r="E747" i="72"/>
  <c r="F747" i="72"/>
  <c r="G747" i="72"/>
  <c r="H747" i="72"/>
  <c r="I747" i="72"/>
  <c r="J747" i="72"/>
  <c r="K747" i="72"/>
  <c r="L747" i="72"/>
  <c r="M747" i="72"/>
  <c r="N747" i="72"/>
  <c r="O747" i="72"/>
  <c r="P747" i="72"/>
  <c r="Q747" i="72"/>
  <c r="R747" i="72"/>
  <c r="S747" i="72"/>
  <c r="T747" i="72"/>
  <c r="U747" i="72"/>
  <c r="V747" i="72"/>
  <c r="W747" i="72"/>
  <c r="X747" i="72"/>
  <c r="Y747" i="72"/>
  <c r="Z747" i="72"/>
  <c r="B748" i="72"/>
  <c r="C748" i="72"/>
  <c r="D748" i="72"/>
  <c r="E748" i="72"/>
  <c r="F748" i="72"/>
  <c r="G748" i="72"/>
  <c r="H748" i="72"/>
  <c r="I748" i="72"/>
  <c r="J748" i="72"/>
  <c r="K748" i="72"/>
  <c r="L748" i="72"/>
  <c r="M748" i="72"/>
  <c r="N748" i="72"/>
  <c r="O748" i="72"/>
  <c r="P748" i="72"/>
  <c r="Q748" i="72"/>
  <c r="R748" i="72"/>
  <c r="S748" i="72"/>
  <c r="T748" i="72"/>
  <c r="U748" i="72"/>
  <c r="V748" i="72"/>
  <c r="W748" i="72"/>
  <c r="X748" i="72"/>
  <c r="Y748" i="72"/>
  <c r="Z748" i="72"/>
  <c r="B749" i="72"/>
  <c r="C749" i="72"/>
  <c r="D749" i="72"/>
  <c r="E749" i="72"/>
  <c r="F749" i="72"/>
  <c r="G749" i="72"/>
  <c r="H749" i="72"/>
  <c r="I749" i="72"/>
  <c r="J749" i="72"/>
  <c r="K749" i="72"/>
  <c r="L749" i="72"/>
  <c r="M749" i="72"/>
  <c r="N749" i="72"/>
  <c r="O749" i="72"/>
  <c r="P749" i="72"/>
  <c r="Q749" i="72"/>
  <c r="R749" i="72"/>
  <c r="S749" i="72"/>
  <c r="T749" i="72"/>
  <c r="U749" i="72"/>
  <c r="V749" i="72"/>
  <c r="W749" i="72"/>
  <c r="X749" i="72"/>
  <c r="Y749" i="72"/>
  <c r="Z749" i="72"/>
  <c r="B750" i="72"/>
  <c r="C750" i="72"/>
  <c r="D750" i="72"/>
  <c r="E750" i="72"/>
  <c r="F750" i="72"/>
  <c r="G750" i="72"/>
  <c r="H750" i="72"/>
  <c r="I750" i="72"/>
  <c r="J750" i="72"/>
  <c r="K750" i="72"/>
  <c r="L750" i="72"/>
  <c r="M750" i="72"/>
  <c r="N750" i="72"/>
  <c r="O750" i="72"/>
  <c r="P750" i="72"/>
  <c r="Q750" i="72"/>
  <c r="R750" i="72"/>
  <c r="S750" i="72"/>
  <c r="T750" i="72"/>
  <c r="U750" i="72"/>
  <c r="V750" i="72"/>
  <c r="W750" i="72"/>
  <c r="X750" i="72"/>
  <c r="Y750" i="72"/>
  <c r="Z750" i="72"/>
  <c r="B751" i="72"/>
  <c r="C751" i="72"/>
  <c r="D751" i="72"/>
  <c r="E751" i="72"/>
  <c r="F751" i="72"/>
  <c r="G751" i="72"/>
  <c r="H751" i="72"/>
  <c r="I751" i="72"/>
  <c r="J751" i="72"/>
  <c r="K751" i="72"/>
  <c r="L751" i="72"/>
  <c r="M751" i="72"/>
  <c r="N751" i="72"/>
  <c r="O751" i="72"/>
  <c r="P751" i="72"/>
  <c r="Q751" i="72"/>
  <c r="R751" i="72"/>
  <c r="S751" i="72"/>
  <c r="T751" i="72"/>
  <c r="U751" i="72"/>
  <c r="V751" i="72"/>
  <c r="W751" i="72"/>
  <c r="X751" i="72"/>
  <c r="Y751" i="72"/>
  <c r="Z751" i="72"/>
  <c r="B752" i="72"/>
  <c r="C752" i="72"/>
  <c r="D752" i="72"/>
  <c r="E752" i="72"/>
  <c r="F752" i="72"/>
  <c r="G752" i="72"/>
  <c r="H752" i="72"/>
  <c r="I752" i="72"/>
  <c r="J752" i="72"/>
  <c r="K752" i="72"/>
  <c r="L752" i="72"/>
  <c r="M752" i="72"/>
  <c r="N752" i="72"/>
  <c r="O752" i="72"/>
  <c r="P752" i="72"/>
  <c r="Q752" i="72"/>
  <c r="R752" i="72"/>
  <c r="S752" i="72"/>
  <c r="T752" i="72"/>
  <c r="U752" i="72"/>
  <c r="V752" i="72"/>
  <c r="W752" i="72"/>
  <c r="X752" i="72"/>
  <c r="Y752" i="72"/>
  <c r="Z752" i="72"/>
  <c r="B753" i="72"/>
  <c r="C753" i="72"/>
  <c r="D753" i="72"/>
  <c r="E753" i="72"/>
  <c r="F753" i="72"/>
  <c r="G753" i="72"/>
  <c r="H753" i="72"/>
  <c r="I753" i="72"/>
  <c r="J753" i="72"/>
  <c r="K753" i="72"/>
  <c r="L753" i="72"/>
  <c r="M753" i="72"/>
  <c r="N753" i="72"/>
  <c r="O753" i="72"/>
  <c r="P753" i="72"/>
  <c r="Q753" i="72"/>
  <c r="R753" i="72"/>
  <c r="S753" i="72"/>
  <c r="T753" i="72"/>
  <c r="U753" i="72"/>
  <c r="V753" i="72"/>
  <c r="W753" i="72"/>
  <c r="X753" i="72"/>
  <c r="Y753" i="72"/>
  <c r="Z753" i="72"/>
  <c r="B754" i="72"/>
  <c r="C754" i="72"/>
  <c r="D754" i="72"/>
  <c r="E754" i="72"/>
  <c r="F754" i="72"/>
  <c r="G754" i="72"/>
  <c r="H754" i="72"/>
  <c r="I754" i="72"/>
  <c r="J754" i="72"/>
  <c r="K754" i="72"/>
  <c r="L754" i="72"/>
  <c r="M754" i="72"/>
  <c r="N754" i="72"/>
  <c r="O754" i="72"/>
  <c r="P754" i="72"/>
  <c r="Q754" i="72"/>
  <c r="R754" i="72"/>
  <c r="S754" i="72"/>
  <c r="T754" i="72"/>
  <c r="U754" i="72"/>
  <c r="V754" i="72"/>
  <c r="W754" i="72"/>
  <c r="X754" i="72"/>
  <c r="Y754" i="72"/>
  <c r="Z754" i="72"/>
  <c r="B755" i="72"/>
  <c r="C755" i="72"/>
  <c r="D755" i="72"/>
  <c r="E755" i="72"/>
  <c r="F755" i="72"/>
  <c r="G755" i="72"/>
  <c r="H755" i="72"/>
  <c r="I755" i="72"/>
  <c r="J755" i="72"/>
  <c r="K755" i="72"/>
  <c r="L755" i="72"/>
  <c r="M755" i="72"/>
  <c r="N755" i="72"/>
  <c r="O755" i="72"/>
  <c r="P755" i="72"/>
  <c r="Q755" i="72"/>
  <c r="R755" i="72"/>
  <c r="S755" i="72"/>
  <c r="T755" i="72"/>
  <c r="U755" i="72"/>
  <c r="V755" i="72"/>
  <c r="W755" i="72"/>
  <c r="X755" i="72"/>
  <c r="Y755" i="72"/>
  <c r="Z755" i="72"/>
  <c r="B756" i="72"/>
  <c r="C756" i="72"/>
  <c r="D756" i="72"/>
  <c r="E756" i="72"/>
  <c r="F756" i="72"/>
  <c r="G756" i="72"/>
  <c r="H756" i="72"/>
  <c r="I756" i="72"/>
  <c r="J756" i="72"/>
  <c r="K756" i="72"/>
  <c r="L756" i="72"/>
  <c r="M756" i="72"/>
  <c r="N756" i="72"/>
  <c r="O756" i="72"/>
  <c r="P756" i="72"/>
  <c r="Q756" i="72"/>
  <c r="R756" i="72"/>
  <c r="S756" i="72"/>
  <c r="T756" i="72"/>
  <c r="U756" i="72"/>
  <c r="V756" i="72"/>
  <c r="W756" i="72"/>
  <c r="X756" i="72"/>
  <c r="Y756" i="72"/>
  <c r="Z756" i="72"/>
  <c r="B757" i="72"/>
  <c r="C757" i="72"/>
  <c r="D757" i="72"/>
  <c r="E757" i="72"/>
  <c r="F757" i="72"/>
  <c r="G757" i="72"/>
  <c r="H757" i="72"/>
  <c r="I757" i="72"/>
  <c r="J757" i="72"/>
  <c r="K757" i="72"/>
  <c r="L757" i="72"/>
  <c r="M757" i="72"/>
  <c r="N757" i="72"/>
  <c r="O757" i="72"/>
  <c r="P757" i="72"/>
  <c r="Q757" i="72"/>
  <c r="R757" i="72"/>
  <c r="S757" i="72"/>
  <c r="T757" i="72"/>
  <c r="U757" i="72"/>
  <c r="V757" i="72"/>
  <c r="W757" i="72"/>
  <c r="X757" i="72"/>
  <c r="Y757" i="72"/>
  <c r="Z757" i="72"/>
  <c r="B758" i="72"/>
  <c r="C758" i="72"/>
  <c r="D758" i="72"/>
  <c r="E758" i="72"/>
  <c r="F758" i="72"/>
  <c r="G758" i="72"/>
  <c r="H758" i="72"/>
  <c r="I758" i="72"/>
  <c r="J758" i="72"/>
  <c r="K758" i="72"/>
  <c r="L758" i="72"/>
  <c r="M758" i="72"/>
  <c r="N758" i="72"/>
  <c r="O758" i="72"/>
  <c r="P758" i="72"/>
  <c r="Q758" i="72"/>
  <c r="R758" i="72"/>
  <c r="S758" i="72"/>
  <c r="T758" i="72"/>
  <c r="U758" i="72"/>
  <c r="V758" i="72"/>
  <c r="W758" i="72"/>
  <c r="X758" i="72"/>
  <c r="Y758" i="72"/>
  <c r="Z758" i="72"/>
  <c r="B759" i="72"/>
  <c r="C759" i="72"/>
  <c r="D759" i="72"/>
  <c r="E759" i="72"/>
  <c r="F759" i="72"/>
  <c r="G759" i="72"/>
  <c r="H759" i="72"/>
  <c r="I759" i="72"/>
  <c r="J759" i="72"/>
  <c r="K759" i="72"/>
  <c r="L759" i="72"/>
  <c r="M759" i="72"/>
  <c r="N759" i="72"/>
  <c r="O759" i="72"/>
  <c r="P759" i="72"/>
  <c r="Q759" i="72"/>
  <c r="R759" i="72"/>
  <c r="S759" i="72"/>
  <c r="T759" i="72"/>
  <c r="U759" i="72"/>
  <c r="V759" i="72"/>
  <c r="W759" i="72"/>
  <c r="X759" i="72"/>
  <c r="Y759" i="72"/>
  <c r="Z759" i="72"/>
  <c r="B760" i="72"/>
  <c r="C760" i="72"/>
  <c r="D760" i="72"/>
  <c r="E760" i="72"/>
  <c r="F760" i="72"/>
  <c r="G760" i="72"/>
  <c r="H760" i="72"/>
  <c r="I760" i="72"/>
  <c r="J760" i="72"/>
  <c r="K760" i="72"/>
  <c r="L760" i="72"/>
  <c r="M760" i="72"/>
  <c r="N760" i="72"/>
  <c r="O760" i="72"/>
  <c r="P760" i="72"/>
  <c r="Q760" i="72"/>
  <c r="R760" i="72"/>
  <c r="S760" i="72"/>
  <c r="T760" i="72"/>
  <c r="U760" i="72"/>
  <c r="V760" i="72"/>
  <c r="W760" i="72"/>
  <c r="X760" i="72"/>
  <c r="Y760" i="72"/>
  <c r="Z760" i="72"/>
  <c r="B761" i="72"/>
  <c r="C761" i="72"/>
  <c r="D761" i="72"/>
  <c r="E761" i="72"/>
  <c r="F761" i="72"/>
  <c r="G761" i="72"/>
  <c r="H761" i="72"/>
  <c r="I761" i="72"/>
  <c r="J761" i="72"/>
  <c r="K761" i="72"/>
  <c r="L761" i="72"/>
  <c r="M761" i="72"/>
  <c r="N761" i="72"/>
  <c r="O761" i="72"/>
  <c r="P761" i="72"/>
  <c r="Q761" i="72"/>
  <c r="R761" i="72"/>
  <c r="S761" i="72"/>
  <c r="T761" i="72"/>
  <c r="U761" i="72"/>
  <c r="V761" i="72"/>
  <c r="W761" i="72"/>
  <c r="X761" i="72"/>
  <c r="Y761" i="72"/>
  <c r="Z761" i="72"/>
  <c r="B762" i="72"/>
  <c r="C762" i="72"/>
  <c r="D762" i="72"/>
  <c r="E762" i="72"/>
  <c r="F762" i="72"/>
  <c r="G762" i="72"/>
  <c r="H762" i="72"/>
  <c r="I762" i="72"/>
  <c r="J762" i="72"/>
  <c r="K762" i="72"/>
  <c r="L762" i="72"/>
  <c r="M762" i="72"/>
  <c r="N762" i="72"/>
  <c r="O762" i="72"/>
  <c r="P762" i="72"/>
  <c r="Q762" i="72"/>
  <c r="R762" i="72"/>
  <c r="S762" i="72"/>
  <c r="T762" i="72"/>
  <c r="U762" i="72"/>
  <c r="V762" i="72"/>
  <c r="W762" i="72"/>
  <c r="X762" i="72"/>
  <c r="Y762" i="72"/>
  <c r="Z762" i="72"/>
  <c r="B763" i="72"/>
  <c r="C763" i="72"/>
  <c r="D763" i="72"/>
  <c r="E763" i="72"/>
  <c r="F763" i="72"/>
  <c r="G763" i="72"/>
  <c r="H763" i="72"/>
  <c r="I763" i="72"/>
  <c r="J763" i="72"/>
  <c r="K763" i="72"/>
  <c r="L763" i="72"/>
  <c r="M763" i="72"/>
  <c r="N763" i="72"/>
  <c r="O763" i="72"/>
  <c r="P763" i="72"/>
  <c r="Q763" i="72"/>
  <c r="R763" i="72"/>
  <c r="S763" i="72"/>
  <c r="T763" i="72"/>
  <c r="U763" i="72"/>
  <c r="V763" i="72"/>
  <c r="W763" i="72"/>
  <c r="X763" i="72"/>
  <c r="Y763" i="72"/>
  <c r="Z763" i="72"/>
  <c r="B764" i="72"/>
  <c r="C764" i="72"/>
  <c r="D764" i="72"/>
  <c r="E764" i="72"/>
  <c r="F764" i="72"/>
  <c r="G764" i="72"/>
  <c r="H764" i="72"/>
  <c r="I764" i="72"/>
  <c r="J764" i="72"/>
  <c r="K764" i="72"/>
  <c r="L764" i="72"/>
  <c r="M764" i="72"/>
  <c r="N764" i="72"/>
  <c r="O764" i="72"/>
  <c r="P764" i="72"/>
  <c r="Q764" i="72"/>
  <c r="R764" i="72"/>
  <c r="S764" i="72"/>
  <c r="T764" i="72"/>
  <c r="U764" i="72"/>
  <c r="V764" i="72"/>
  <c r="W764" i="72"/>
  <c r="X764" i="72"/>
  <c r="Y764" i="72"/>
  <c r="Z764" i="72"/>
  <c r="B765" i="72"/>
  <c r="C765" i="72"/>
  <c r="D765" i="72"/>
  <c r="E765" i="72"/>
  <c r="F765" i="72"/>
  <c r="G765" i="72"/>
  <c r="H765" i="72"/>
  <c r="I765" i="72"/>
  <c r="J765" i="72"/>
  <c r="K765" i="72"/>
  <c r="L765" i="72"/>
  <c r="M765" i="72"/>
  <c r="N765" i="72"/>
  <c r="O765" i="72"/>
  <c r="P765" i="72"/>
  <c r="Q765" i="72"/>
  <c r="R765" i="72"/>
  <c r="S765" i="72"/>
  <c r="T765" i="72"/>
  <c r="U765" i="72"/>
  <c r="V765" i="72"/>
  <c r="W765" i="72"/>
  <c r="X765" i="72"/>
  <c r="Y765" i="72"/>
  <c r="Z765" i="72"/>
  <c r="B766" i="72"/>
  <c r="C766" i="72"/>
  <c r="D766" i="72"/>
  <c r="E766" i="72"/>
  <c r="F766" i="72"/>
  <c r="G766" i="72"/>
  <c r="H766" i="72"/>
  <c r="I766" i="72"/>
  <c r="J766" i="72"/>
  <c r="K766" i="72"/>
  <c r="L766" i="72"/>
  <c r="M766" i="72"/>
  <c r="N766" i="72"/>
  <c r="O766" i="72"/>
  <c r="P766" i="72"/>
  <c r="Q766" i="72"/>
  <c r="R766" i="72"/>
  <c r="S766" i="72"/>
  <c r="T766" i="72"/>
  <c r="U766" i="72"/>
  <c r="V766" i="72"/>
  <c r="W766" i="72"/>
  <c r="X766" i="72"/>
  <c r="Y766" i="72"/>
  <c r="Z766" i="72"/>
  <c r="B767" i="72"/>
  <c r="C767" i="72"/>
  <c r="D767" i="72"/>
  <c r="E767" i="72"/>
  <c r="F767" i="72"/>
  <c r="G767" i="72"/>
  <c r="H767" i="72"/>
  <c r="I767" i="72"/>
  <c r="J767" i="72"/>
  <c r="K767" i="72"/>
  <c r="L767" i="72"/>
  <c r="M767" i="72"/>
  <c r="N767" i="72"/>
  <c r="O767" i="72"/>
  <c r="P767" i="72"/>
  <c r="Q767" i="72"/>
  <c r="R767" i="72"/>
  <c r="S767" i="72"/>
  <c r="T767" i="72"/>
  <c r="U767" i="72"/>
  <c r="V767" i="72"/>
  <c r="W767" i="72"/>
  <c r="X767" i="72"/>
  <c r="Y767" i="72"/>
  <c r="Z767" i="72"/>
  <c r="B768" i="72"/>
  <c r="C768" i="72"/>
  <c r="D768" i="72"/>
  <c r="E768" i="72"/>
  <c r="F768" i="72"/>
  <c r="G768" i="72"/>
  <c r="H768" i="72"/>
  <c r="I768" i="72"/>
  <c r="J768" i="72"/>
  <c r="K768" i="72"/>
  <c r="L768" i="72"/>
  <c r="M768" i="72"/>
  <c r="N768" i="72"/>
  <c r="O768" i="72"/>
  <c r="P768" i="72"/>
  <c r="Q768" i="72"/>
  <c r="R768" i="72"/>
  <c r="S768" i="72"/>
  <c r="T768" i="72"/>
  <c r="U768" i="72"/>
  <c r="V768" i="72"/>
  <c r="W768" i="72"/>
  <c r="X768" i="72"/>
  <c r="Y768" i="72"/>
  <c r="Z768" i="72"/>
  <c r="B769" i="72"/>
  <c r="C769" i="72"/>
  <c r="D769" i="72"/>
  <c r="E769" i="72"/>
  <c r="F769" i="72"/>
  <c r="G769" i="72"/>
  <c r="H769" i="72"/>
  <c r="I769" i="72"/>
  <c r="J769" i="72"/>
  <c r="K769" i="72"/>
  <c r="L769" i="72"/>
  <c r="M769" i="72"/>
  <c r="N769" i="72"/>
  <c r="O769" i="72"/>
  <c r="P769" i="72"/>
  <c r="Q769" i="72"/>
  <c r="R769" i="72"/>
  <c r="S769" i="72"/>
  <c r="T769" i="72"/>
  <c r="U769" i="72"/>
  <c r="V769" i="72"/>
  <c r="W769" i="72"/>
  <c r="X769" i="72"/>
  <c r="Y769" i="72"/>
  <c r="Z769" i="72"/>
  <c r="B770" i="72"/>
  <c r="C770" i="72"/>
  <c r="D770" i="72"/>
  <c r="E770" i="72"/>
  <c r="F770" i="72"/>
  <c r="G770" i="72"/>
  <c r="H770" i="72"/>
  <c r="I770" i="72"/>
  <c r="J770" i="72"/>
  <c r="K770" i="72"/>
  <c r="L770" i="72"/>
  <c r="M770" i="72"/>
  <c r="N770" i="72"/>
  <c r="O770" i="72"/>
  <c r="P770" i="72"/>
  <c r="Q770" i="72"/>
  <c r="R770" i="72"/>
  <c r="S770" i="72"/>
  <c r="T770" i="72"/>
  <c r="U770" i="72"/>
  <c r="V770" i="72"/>
  <c r="W770" i="72"/>
  <c r="X770" i="72"/>
  <c r="Y770" i="72"/>
  <c r="Z770" i="72"/>
  <c r="C684" i="72"/>
  <c r="D684" i="72"/>
  <c r="E684" i="72"/>
  <c r="F684" i="72"/>
  <c r="G684" i="72"/>
  <c r="H684" i="72"/>
  <c r="I684" i="72"/>
  <c r="J684" i="72"/>
  <c r="K684" i="72"/>
  <c r="L684" i="72"/>
  <c r="M684" i="72"/>
  <c r="N684" i="72"/>
  <c r="O684" i="72"/>
  <c r="P684" i="72"/>
  <c r="Q684" i="72"/>
  <c r="R684" i="72"/>
  <c r="S684" i="72"/>
  <c r="T684" i="72"/>
  <c r="U684" i="72"/>
  <c r="V684" i="72"/>
  <c r="W684" i="72"/>
  <c r="X684" i="72"/>
  <c r="Y684" i="72"/>
  <c r="Z684" i="72"/>
  <c r="B684" i="72"/>
  <c r="B594" i="72"/>
  <c r="B159" i="73" s="1"/>
  <c r="C594" i="72"/>
  <c r="J159" i="73" s="1"/>
  <c r="D594" i="72"/>
  <c r="E594" i="72"/>
  <c r="F594" i="72"/>
  <c r="G594" i="72"/>
  <c r="H594" i="72"/>
  <c r="I594" i="72"/>
  <c r="J594" i="72"/>
  <c r="K594" i="72"/>
  <c r="L594" i="72"/>
  <c r="M594" i="72"/>
  <c r="N594" i="72"/>
  <c r="O594" i="72"/>
  <c r="P594" i="72"/>
  <c r="Q594" i="72"/>
  <c r="R594" i="72"/>
  <c r="S594" i="72"/>
  <c r="T594" i="72"/>
  <c r="U594" i="72"/>
  <c r="V594" i="72"/>
  <c r="W594" i="72"/>
  <c r="X594" i="72"/>
  <c r="Y594" i="72"/>
  <c r="Z594" i="72"/>
  <c r="B595" i="72"/>
  <c r="B160" i="73" s="1"/>
  <c r="C595" i="72"/>
  <c r="J160" i="73" s="1"/>
  <c r="D595" i="72"/>
  <c r="E595" i="72"/>
  <c r="F595" i="72"/>
  <c r="G595" i="72"/>
  <c r="H595" i="72"/>
  <c r="I595" i="72"/>
  <c r="J595" i="72"/>
  <c r="K595" i="72"/>
  <c r="L595" i="72"/>
  <c r="M595" i="72"/>
  <c r="N595" i="72"/>
  <c r="O595" i="72"/>
  <c r="P595" i="72"/>
  <c r="Q595" i="72"/>
  <c r="R595" i="72"/>
  <c r="S595" i="72"/>
  <c r="T595" i="72"/>
  <c r="U595" i="72"/>
  <c r="V595" i="72"/>
  <c r="W595" i="72"/>
  <c r="X595" i="72"/>
  <c r="X680" i="72" s="1"/>
  <c r="Y595" i="72"/>
  <c r="Z595" i="72"/>
  <c r="B596" i="72"/>
  <c r="B161" i="73" s="1"/>
  <c r="C596" i="72"/>
  <c r="J161" i="73" s="1"/>
  <c r="D596" i="72"/>
  <c r="E596" i="72"/>
  <c r="F596" i="72"/>
  <c r="G596" i="72"/>
  <c r="H596" i="72"/>
  <c r="I596" i="72"/>
  <c r="J596" i="72"/>
  <c r="K596" i="72"/>
  <c r="L596" i="72"/>
  <c r="M596" i="72"/>
  <c r="N596" i="72"/>
  <c r="O596" i="72"/>
  <c r="P596" i="72"/>
  <c r="Q596" i="72"/>
  <c r="R596" i="72"/>
  <c r="S596" i="72"/>
  <c r="T596" i="72"/>
  <c r="U596" i="72"/>
  <c r="V596" i="72"/>
  <c r="W596" i="72"/>
  <c r="X596" i="72"/>
  <c r="Y596" i="72"/>
  <c r="Z596" i="72"/>
  <c r="B597" i="72"/>
  <c r="B162" i="73" s="1"/>
  <c r="C597" i="72"/>
  <c r="J162" i="73" s="1"/>
  <c r="D597" i="72"/>
  <c r="E597" i="72"/>
  <c r="F597" i="72"/>
  <c r="G597" i="72"/>
  <c r="H597" i="72"/>
  <c r="I597" i="72"/>
  <c r="J597" i="72"/>
  <c r="K597" i="72"/>
  <c r="L597" i="72"/>
  <c r="M597" i="72"/>
  <c r="N597" i="72"/>
  <c r="O597" i="72"/>
  <c r="P597" i="72"/>
  <c r="Q597" i="72"/>
  <c r="R597" i="72"/>
  <c r="S597" i="72"/>
  <c r="T597" i="72"/>
  <c r="U597" i="72"/>
  <c r="V597" i="72"/>
  <c r="W597" i="72"/>
  <c r="X597" i="72"/>
  <c r="Y597" i="72"/>
  <c r="Z597" i="72"/>
  <c r="B598" i="72"/>
  <c r="B163" i="73" s="1"/>
  <c r="C598" i="72"/>
  <c r="J163" i="73" s="1"/>
  <c r="D598" i="72"/>
  <c r="E598" i="72"/>
  <c r="F598" i="72"/>
  <c r="G598" i="72"/>
  <c r="H598" i="72"/>
  <c r="I598" i="72"/>
  <c r="J598" i="72"/>
  <c r="K598" i="72"/>
  <c r="L598" i="72"/>
  <c r="M598" i="72"/>
  <c r="N598" i="72"/>
  <c r="O598" i="72"/>
  <c r="P598" i="72"/>
  <c r="Q598" i="72"/>
  <c r="R598" i="72"/>
  <c r="S598" i="72"/>
  <c r="T598" i="72"/>
  <c r="U598" i="72"/>
  <c r="V598" i="72"/>
  <c r="W598" i="72"/>
  <c r="X598" i="72"/>
  <c r="Y598" i="72"/>
  <c r="Z598" i="72"/>
  <c r="B599" i="72"/>
  <c r="B164" i="73" s="1"/>
  <c r="C599" i="72"/>
  <c r="J164" i="73" s="1"/>
  <c r="D599" i="72"/>
  <c r="E599" i="72"/>
  <c r="F599" i="72"/>
  <c r="G599" i="72"/>
  <c r="H599" i="72"/>
  <c r="I599" i="72"/>
  <c r="J599" i="72"/>
  <c r="K599" i="72"/>
  <c r="L599" i="72"/>
  <c r="M599" i="72"/>
  <c r="N599" i="72"/>
  <c r="O599" i="72"/>
  <c r="P599" i="72"/>
  <c r="Q599" i="72"/>
  <c r="R599" i="72"/>
  <c r="S599" i="72"/>
  <c r="T599" i="72"/>
  <c r="T680" i="72" s="1"/>
  <c r="U599" i="72"/>
  <c r="V599" i="72"/>
  <c r="W599" i="72"/>
  <c r="X599" i="72"/>
  <c r="Y599" i="72"/>
  <c r="Z599" i="72"/>
  <c r="B600" i="72"/>
  <c r="B165" i="73" s="1"/>
  <c r="C600" i="72"/>
  <c r="J165" i="73" s="1"/>
  <c r="D600" i="72"/>
  <c r="E600" i="72"/>
  <c r="F600" i="72"/>
  <c r="G600" i="72"/>
  <c r="H600" i="72"/>
  <c r="I600" i="72"/>
  <c r="J600" i="72"/>
  <c r="K600" i="72"/>
  <c r="L600" i="72"/>
  <c r="M600" i="72"/>
  <c r="N600" i="72"/>
  <c r="O600" i="72"/>
  <c r="P600" i="72"/>
  <c r="Q600" i="72"/>
  <c r="R600" i="72"/>
  <c r="S600" i="72"/>
  <c r="T600" i="72"/>
  <c r="U600" i="72"/>
  <c r="V600" i="72"/>
  <c r="W600" i="72"/>
  <c r="X600" i="72"/>
  <c r="Y600" i="72"/>
  <c r="Z600" i="72"/>
  <c r="B601" i="72"/>
  <c r="B166" i="73" s="1"/>
  <c r="C601" i="72"/>
  <c r="J166" i="73" s="1"/>
  <c r="D601" i="72"/>
  <c r="E601" i="72"/>
  <c r="F601" i="72"/>
  <c r="G601" i="72"/>
  <c r="H601" i="72"/>
  <c r="I601" i="72"/>
  <c r="J601" i="72"/>
  <c r="K601" i="72"/>
  <c r="L601" i="72"/>
  <c r="M601" i="72"/>
  <c r="N601" i="72"/>
  <c r="O601" i="72"/>
  <c r="P601" i="72"/>
  <c r="Q601" i="72"/>
  <c r="R601" i="72"/>
  <c r="S601" i="72"/>
  <c r="T601" i="72"/>
  <c r="U601" i="72"/>
  <c r="V601" i="72"/>
  <c r="W601" i="72"/>
  <c r="X601" i="72"/>
  <c r="Y601" i="72"/>
  <c r="Z601" i="72"/>
  <c r="B602" i="72"/>
  <c r="B167" i="73" s="1"/>
  <c r="C602" i="72"/>
  <c r="J167" i="73" s="1"/>
  <c r="D602" i="72"/>
  <c r="E602" i="72"/>
  <c r="F602" i="72"/>
  <c r="G602" i="72"/>
  <c r="H602" i="72"/>
  <c r="I602" i="72"/>
  <c r="J602" i="72"/>
  <c r="K602" i="72"/>
  <c r="L602" i="72"/>
  <c r="M602" i="72"/>
  <c r="N602" i="72"/>
  <c r="O602" i="72"/>
  <c r="P602" i="72"/>
  <c r="Q602" i="72"/>
  <c r="R602" i="72"/>
  <c r="S602" i="72"/>
  <c r="T602" i="72"/>
  <c r="U602" i="72"/>
  <c r="V602" i="72"/>
  <c r="W602" i="72"/>
  <c r="X602" i="72"/>
  <c r="Y602" i="72"/>
  <c r="Z602" i="72"/>
  <c r="B603" i="72"/>
  <c r="B168" i="73" s="1"/>
  <c r="C603" i="72"/>
  <c r="J168" i="73" s="1"/>
  <c r="D603" i="72"/>
  <c r="E603" i="72"/>
  <c r="F603" i="72"/>
  <c r="G603" i="72"/>
  <c r="H603" i="72"/>
  <c r="I603" i="72"/>
  <c r="J603" i="72"/>
  <c r="K603" i="72"/>
  <c r="L603" i="72"/>
  <c r="M603" i="72"/>
  <c r="N603" i="72"/>
  <c r="O603" i="72"/>
  <c r="P603" i="72"/>
  <c r="P680" i="72" s="1"/>
  <c r="Q603" i="72"/>
  <c r="R603" i="72"/>
  <c r="S603" i="72"/>
  <c r="T603" i="72"/>
  <c r="U603" i="72"/>
  <c r="V603" i="72"/>
  <c r="W603" i="72"/>
  <c r="X603" i="72"/>
  <c r="Y603" i="72"/>
  <c r="Z603" i="72"/>
  <c r="B604" i="72"/>
  <c r="B169" i="73" s="1"/>
  <c r="C604" i="72"/>
  <c r="J169" i="73" s="1"/>
  <c r="D604" i="72"/>
  <c r="E604" i="72"/>
  <c r="F604" i="72"/>
  <c r="G604" i="72"/>
  <c r="H604" i="72"/>
  <c r="I604" i="72"/>
  <c r="J604" i="72"/>
  <c r="K604" i="72"/>
  <c r="L604" i="72"/>
  <c r="M604" i="72"/>
  <c r="N604" i="72"/>
  <c r="O604" i="72"/>
  <c r="P604" i="72"/>
  <c r="Q604" i="72"/>
  <c r="R604" i="72"/>
  <c r="S604" i="72"/>
  <c r="T604" i="72"/>
  <c r="U604" i="72"/>
  <c r="V604" i="72"/>
  <c r="W604" i="72"/>
  <c r="W680" i="72" s="1"/>
  <c r="X604" i="72"/>
  <c r="Y604" i="72"/>
  <c r="Z604" i="72"/>
  <c r="B605" i="72"/>
  <c r="B170" i="73" s="1"/>
  <c r="C605" i="72"/>
  <c r="J170" i="73" s="1"/>
  <c r="D605" i="72"/>
  <c r="E605" i="72"/>
  <c r="F605" i="72"/>
  <c r="G605" i="72"/>
  <c r="H605" i="72"/>
  <c r="I605" i="72"/>
  <c r="J605" i="72"/>
  <c r="K605" i="72"/>
  <c r="L605" i="72"/>
  <c r="M605" i="72"/>
  <c r="N605" i="72"/>
  <c r="O605" i="72"/>
  <c r="P605" i="72"/>
  <c r="Q605" i="72"/>
  <c r="R605" i="72"/>
  <c r="S605" i="72"/>
  <c r="T605" i="72"/>
  <c r="U605" i="72"/>
  <c r="V605" i="72"/>
  <c r="W605" i="72"/>
  <c r="X605" i="72"/>
  <c r="Y605" i="72"/>
  <c r="Z605" i="72"/>
  <c r="B606" i="72"/>
  <c r="B171" i="73" s="1"/>
  <c r="C606" i="72"/>
  <c r="J171" i="73" s="1"/>
  <c r="D606" i="72"/>
  <c r="E606" i="72"/>
  <c r="F606" i="72"/>
  <c r="G606" i="72"/>
  <c r="H606" i="72"/>
  <c r="I606" i="72"/>
  <c r="J606" i="72"/>
  <c r="K606" i="72"/>
  <c r="L606" i="72"/>
  <c r="M606" i="72"/>
  <c r="N606" i="72"/>
  <c r="O606" i="72"/>
  <c r="P606" i="72"/>
  <c r="Q606" i="72"/>
  <c r="R606" i="72"/>
  <c r="S606" i="72"/>
  <c r="T606" i="72"/>
  <c r="U606" i="72"/>
  <c r="V606" i="72"/>
  <c r="W606" i="72"/>
  <c r="X606" i="72"/>
  <c r="Y606" i="72"/>
  <c r="Z606" i="72"/>
  <c r="B607" i="72"/>
  <c r="B172" i="73" s="1"/>
  <c r="C607" i="72"/>
  <c r="J172" i="73" s="1"/>
  <c r="D607" i="72"/>
  <c r="E607" i="72"/>
  <c r="F607" i="72"/>
  <c r="G607" i="72"/>
  <c r="H607" i="72"/>
  <c r="I607" i="72"/>
  <c r="J607" i="72"/>
  <c r="K607" i="72"/>
  <c r="L607" i="72"/>
  <c r="M607" i="72"/>
  <c r="N607" i="72"/>
  <c r="O607" i="72"/>
  <c r="P607" i="72"/>
  <c r="Q607" i="72"/>
  <c r="R607" i="72"/>
  <c r="S607" i="72"/>
  <c r="T607" i="72"/>
  <c r="U607" i="72"/>
  <c r="V607" i="72"/>
  <c r="W607" i="72"/>
  <c r="X607" i="72"/>
  <c r="Y607" i="72"/>
  <c r="Z607" i="72"/>
  <c r="B608" i="72"/>
  <c r="B173" i="73" s="1"/>
  <c r="C608" i="72"/>
  <c r="J173" i="73" s="1"/>
  <c r="D608" i="72"/>
  <c r="E608" i="72"/>
  <c r="F608" i="72"/>
  <c r="G608" i="72"/>
  <c r="H608" i="72"/>
  <c r="I608" i="72"/>
  <c r="J608" i="72"/>
  <c r="K608" i="72"/>
  <c r="L608" i="72"/>
  <c r="M608" i="72"/>
  <c r="N608" i="72"/>
  <c r="O608" i="72"/>
  <c r="P608" i="72"/>
  <c r="Q608" i="72"/>
  <c r="R608" i="72"/>
  <c r="S608" i="72"/>
  <c r="S680" i="72" s="1"/>
  <c r="T608" i="72"/>
  <c r="U608" i="72"/>
  <c r="V608" i="72"/>
  <c r="W608" i="72"/>
  <c r="X608" i="72"/>
  <c r="Y608" i="72"/>
  <c r="Z608" i="72"/>
  <c r="B609" i="72"/>
  <c r="B174" i="73" s="1"/>
  <c r="C609" i="72"/>
  <c r="J174" i="73" s="1"/>
  <c r="D609" i="72"/>
  <c r="E609" i="72"/>
  <c r="F609" i="72"/>
  <c r="G609" i="72"/>
  <c r="H609" i="72"/>
  <c r="I609" i="72"/>
  <c r="J609" i="72"/>
  <c r="K609" i="72"/>
  <c r="L609" i="72"/>
  <c r="M609" i="72"/>
  <c r="N609" i="72"/>
  <c r="O609" i="72"/>
  <c r="P609" i="72"/>
  <c r="Q609" i="72"/>
  <c r="R609" i="72"/>
  <c r="S609" i="72"/>
  <c r="T609" i="72"/>
  <c r="U609" i="72"/>
  <c r="V609" i="72"/>
  <c r="W609" i="72"/>
  <c r="X609" i="72"/>
  <c r="Y609" i="72"/>
  <c r="Z609" i="72"/>
  <c r="B610" i="72"/>
  <c r="B175" i="73" s="1"/>
  <c r="C610" i="72"/>
  <c r="J175" i="73" s="1"/>
  <c r="D610" i="72"/>
  <c r="E610" i="72"/>
  <c r="F610" i="72"/>
  <c r="G610" i="72"/>
  <c r="H610" i="72"/>
  <c r="I610" i="72"/>
  <c r="J610" i="72"/>
  <c r="K610" i="72"/>
  <c r="L610" i="72"/>
  <c r="M610" i="72"/>
  <c r="N610" i="72"/>
  <c r="O610" i="72"/>
  <c r="P610" i="72"/>
  <c r="Q610" i="72"/>
  <c r="R610" i="72"/>
  <c r="S610" i="72"/>
  <c r="T610" i="72"/>
  <c r="U610" i="72"/>
  <c r="V610" i="72"/>
  <c r="W610" i="72"/>
  <c r="X610" i="72"/>
  <c r="Y610" i="72"/>
  <c r="Z610" i="72"/>
  <c r="B611" i="72"/>
  <c r="B176" i="73" s="1"/>
  <c r="C611" i="72"/>
  <c r="J176" i="73" s="1"/>
  <c r="D611" i="72"/>
  <c r="E611" i="72"/>
  <c r="F611" i="72"/>
  <c r="G611" i="72"/>
  <c r="H611" i="72"/>
  <c r="I611" i="72"/>
  <c r="J611" i="72"/>
  <c r="K611" i="72"/>
  <c r="L611" i="72"/>
  <c r="M611" i="72"/>
  <c r="N611" i="72"/>
  <c r="O611" i="72"/>
  <c r="P611" i="72"/>
  <c r="Q611" i="72"/>
  <c r="R611" i="72"/>
  <c r="S611" i="72"/>
  <c r="T611" i="72"/>
  <c r="U611" i="72"/>
  <c r="V611" i="72"/>
  <c r="W611" i="72"/>
  <c r="X611" i="72"/>
  <c r="Y611" i="72"/>
  <c r="Z611" i="72"/>
  <c r="B612" i="72"/>
  <c r="B177" i="73" s="1"/>
  <c r="C612" i="72"/>
  <c r="J177" i="73" s="1"/>
  <c r="D612" i="72"/>
  <c r="E612" i="72"/>
  <c r="F612" i="72"/>
  <c r="G612" i="72"/>
  <c r="H612" i="72"/>
  <c r="I612" i="72"/>
  <c r="J612" i="72"/>
  <c r="K612" i="72"/>
  <c r="L612" i="72"/>
  <c r="M612" i="72"/>
  <c r="N612" i="72"/>
  <c r="O612" i="72"/>
  <c r="P612" i="72"/>
  <c r="Q612" i="72"/>
  <c r="R612" i="72"/>
  <c r="S612" i="72"/>
  <c r="T612" i="72"/>
  <c r="U612" i="72"/>
  <c r="V612" i="72"/>
  <c r="W612" i="72"/>
  <c r="X612" i="72"/>
  <c r="Y612" i="72"/>
  <c r="Z612" i="72"/>
  <c r="B613" i="72"/>
  <c r="B178" i="73" s="1"/>
  <c r="C613" i="72"/>
  <c r="J178" i="73" s="1"/>
  <c r="D613" i="72"/>
  <c r="E613" i="72"/>
  <c r="F613" i="72"/>
  <c r="G613" i="72"/>
  <c r="H613" i="72"/>
  <c r="I613" i="72"/>
  <c r="J613" i="72"/>
  <c r="K613" i="72"/>
  <c r="L613" i="72"/>
  <c r="M613" i="72"/>
  <c r="N613" i="72"/>
  <c r="O613" i="72"/>
  <c r="P613" i="72"/>
  <c r="Q613" i="72"/>
  <c r="R613" i="72"/>
  <c r="S613" i="72"/>
  <c r="T613" i="72"/>
  <c r="U613" i="72"/>
  <c r="V613" i="72"/>
  <c r="W613" i="72"/>
  <c r="X613" i="72"/>
  <c r="Y613" i="72"/>
  <c r="Z613" i="72"/>
  <c r="B614" i="72"/>
  <c r="B179" i="73" s="1"/>
  <c r="C614" i="72"/>
  <c r="J179" i="73" s="1"/>
  <c r="D614" i="72"/>
  <c r="E614" i="72"/>
  <c r="F614" i="72"/>
  <c r="G614" i="72"/>
  <c r="H614" i="72"/>
  <c r="I614" i="72"/>
  <c r="J614" i="72"/>
  <c r="K614" i="72"/>
  <c r="L614" i="72"/>
  <c r="M614" i="72"/>
  <c r="N614" i="72"/>
  <c r="O614" i="72"/>
  <c r="P614" i="72"/>
  <c r="Q614" i="72"/>
  <c r="R614" i="72"/>
  <c r="S614" i="72"/>
  <c r="T614" i="72"/>
  <c r="U614" i="72"/>
  <c r="V614" i="72"/>
  <c r="W614" i="72"/>
  <c r="X614" i="72"/>
  <c r="Y614" i="72"/>
  <c r="Z614" i="72"/>
  <c r="B615" i="72"/>
  <c r="B180" i="73" s="1"/>
  <c r="C615" i="72"/>
  <c r="J180" i="73" s="1"/>
  <c r="D615" i="72"/>
  <c r="E615" i="72"/>
  <c r="F615" i="72"/>
  <c r="G615" i="72"/>
  <c r="H615" i="72"/>
  <c r="I615" i="72"/>
  <c r="J615" i="72"/>
  <c r="K615" i="72"/>
  <c r="L615" i="72"/>
  <c r="M615" i="72"/>
  <c r="N615" i="72"/>
  <c r="O615" i="72"/>
  <c r="P615" i="72"/>
  <c r="Q615" i="72"/>
  <c r="R615" i="72"/>
  <c r="S615" i="72"/>
  <c r="T615" i="72"/>
  <c r="U615" i="72"/>
  <c r="V615" i="72"/>
  <c r="W615" i="72"/>
  <c r="X615" i="72"/>
  <c r="Y615" i="72"/>
  <c r="Z615" i="72"/>
  <c r="B616" i="72"/>
  <c r="B181" i="73" s="1"/>
  <c r="C616" i="72"/>
  <c r="J181" i="73" s="1"/>
  <c r="D616" i="72"/>
  <c r="E616" i="72"/>
  <c r="F616" i="72"/>
  <c r="G616" i="72"/>
  <c r="H616" i="72"/>
  <c r="I616" i="72"/>
  <c r="J616" i="72"/>
  <c r="K616" i="72"/>
  <c r="L616" i="72"/>
  <c r="M616" i="72"/>
  <c r="N616" i="72"/>
  <c r="O616" i="72"/>
  <c r="P616" i="72"/>
  <c r="Q616" i="72"/>
  <c r="R616" i="72"/>
  <c r="S616" i="72"/>
  <c r="T616" i="72"/>
  <c r="U616" i="72"/>
  <c r="V616" i="72"/>
  <c r="W616" i="72"/>
  <c r="X616" i="72"/>
  <c r="Y616" i="72"/>
  <c r="Z616" i="72"/>
  <c r="B617" i="72"/>
  <c r="B182" i="73" s="1"/>
  <c r="C617" i="72"/>
  <c r="J182" i="73" s="1"/>
  <c r="D617" i="72"/>
  <c r="E617" i="72"/>
  <c r="F617" i="72"/>
  <c r="G617" i="72"/>
  <c r="H617" i="72"/>
  <c r="I617" i="72"/>
  <c r="J617" i="72"/>
  <c r="K617" i="72"/>
  <c r="L617" i="72"/>
  <c r="M617" i="72"/>
  <c r="N617" i="72"/>
  <c r="O617" i="72"/>
  <c r="P617" i="72"/>
  <c r="Q617" i="72"/>
  <c r="R617" i="72"/>
  <c r="S617" i="72"/>
  <c r="T617" i="72"/>
  <c r="U617" i="72"/>
  <c r="V617" i="72"/>
  <c r="W617" i="72"/>
  <c r="X617" i="72"/>
  <c r="Y617" i="72"/>
  <c r="Z617" i="72"/>
  <c r="B618" i="72"/>
  <c r="B183" i="73" s="1"/>
  <c r="C618" i="72"/>
  <c r="J183" i="73" s="1"/>
  <c r="D618" i="72"/>
  <c r="E618" i="72"/>
  <c r="F618" i="72"/>
  <c r="G618" i="72"/>
  <c r="H618" i="72"/>
  <c r="I618" i="72"/>
  <c r="J618" i="72"/>
  <c r="K618" i="72"/>
  <c r="L618" i="72"/>
  <c r="M618" i="72"/>
  <c r="N618" i="72"/>
  <c r="O618" i="72"/>
  <c r="P618" i="72"/>
  <c r="Q618" i="72"/>
  <c r="R618" i="72"/>
  <c r="S618" i="72"/>
  <c r="T618" i="72"/>
  <c r="U618" i="72"/>
  <c r="V618" i="72"/>
  <c r="W618" i="72"/>
  <c r="X618" i="72"/>
  <c r="Y618" i="72"/>
  <c r="Z618" i="72"/>
  <c r="B619" i="72"/>
  <c r="B184" i="73" s="1"/>
  <c r="C619" i="72"/>
  <c r="J184" i="73" s="1"/>
  <c r="D619" i="72"/>
  <c r="E619" i="72"/>
  <c r="F619" i="72"/>
  <c r="G619" i="72"/>
  <c r="H619" i="72"/>
  <c r="I619" i="72"/>
  <c r="J619" i="72"/>
  <c r="K619" i="72"/>
  <c r="L619" i="72"/>
  <c r="M619" i="72"/>
  <c r="N619" i="72"/>
  <c r="O619" i="72"/>
  <c r="P619" i="72"/>
  <c r="Q619" i="72"/>
  <c r="R619" i="72"/>
  <c r="S619" i="72"/>
  <c r="T619" i="72"/>
  <c r="U619" i="72"/>
  <c r="V619" i="72"/>
  <c r="W619" i="72"/>
  <c r="X619" i="72"/>
  <c r="Y619" i="72"/>
  <c r="Z619" i="72"/>
  <c r="B620" i="72"/>
  <c r="B185" i="73" s="1"/>
  <c r="C620" i="72"/>
  <c r="J185" i="73" s="1"/>
  <c r="D620" i="72"/>
  <c r="E620" i="72"/>
  <c r="F620" i="72"/>
  <c r="G620" i="72"/>
  <c r="H620" i="72"/>
  <c r="I620" i="72"/>
  <c r="J620" i="72"/>
  <c r="K620" i="72"/>
  <c r="L620" i="72"/>
  <c r="M620" i="72"/>
  <c r="N620" i="72"/>
  <c r="O620" i="72"/>
  <c r="P620" i="72"/>
  <c r="Q620" i="72"/>
  <c r="R620" i="72"/>
  <c r="S620" i="72"/>
  <c r="T620" i="72"/>
  <c r="U620" i="72"/>
  <c r="V620" i="72"/>
  <c r="W620" i="72"/>
  <c r="X620" i="72"/>
  <c r="Y620" i="72"/>
  <c r="Z620" i="72"/>
  <c r="B621" i="72"/>
  <c r="B186" i="73" s="1"/>
  <c r="C621" i="72"/>
  <c r="J186" i="73" s="1"/>
  <c r="D621" i="72"/>
  <c r="E621" i="72"/>
  <c r="F621" i="72"/>
  <c r="G621" i="72"/>
  <c r="H621" i="72"/>
  <c r="I621" i="72"/>
  <c r="J621" i="72"/>
  <c r="K621" i="72"/>
  <c r="L621" i="72"/>
  <c r="M621" i="72"/>
  <c r="N621" i="72"/>
  <c r="O621" i="72"/>
  <c r="P621" i="72"/>
  <c r="Q621" i="72"/>
  <c r="R621" i="72"/>
  <c r="S621" i="72"/>
  <c r="T621" i="72"/>
  <c r="U621" i="72"/>
  <c r="V621" i="72"/>
  <c r="W621" i="72"/>
  <c r="X621" i="72"/>
  <c r="Y621" i="72"/>
  <c r="Z621" i="72"/>
  <c r="B622" i="72"/>
  <c r="B187" i="73" s="1"/>
  <c r="C622" i="72"/>
  <c r="J187" i="73" s="1"/>
  <c r="D622" i="72"/>
  <c r="E622" i="72"/>
  <c r="F622" i="72"/>
  <c r="G622" i="72"/>
  <c r="H622" i="72"/>
  <c r="I622" i="72"/>
  <c r="J622" i="72"/>
  <c r="K622" i="72"/>
  <c r="L622" i="72"/>
  <c r="M622" i="72"/>
  <c r="N622" i="72"/>
  <c r="O622" i="72"/>
  <c r="P622" i="72"/>
  <c r="Q622" i="72"/>
  <c r="R622" i="72"/>
  <c r="S622" i="72"/>
  <c r="T622" i="72"/>
  <c r="U622" i="72"/>
  <c r="V622" i="72"/>
  <c r="W622" i="72"/>
  <c r="X622" i="72"/>
  <c r="Y622" i="72"/>
  <c r="Z622" i="72"/>
  <c r="B623" i="72"/>
  <c r="B188" i="73" s="1"/>
  <c r="C623" i="72"/>
  <c r="J188" i="73" s="1"/>
  <c r="D623" i="72"/>
  <c r="E623" i="72"/>
  <c r="F623" i="72"/>
  <c r="G623" i="72"/>
  <c r="H623" i="72"/>
  <c r="I623" i="72"/>
  <c r="J623" i="72"/>
  <c r="K623" i="72"/>
  <c r="L623" i="72"/>
  <c r="M623" i="72"/>
  <c r="N623" i="72"/>
  <c r="O623" i="72"/>
  <c r="P623" i="72"/>
  <c r="Q623" i="72"/>
  <c r="R623" i="72"/>
  <c r="S623" i="72"/>
  <c r="T623" i="72"/>
  <c r="U623" i="72"/>
  <c r="V623" i="72"/>
  <c r="W623" i="72"/>
  <c r="X623" i="72"/>
  <c r="Y623" i="72"/>
  <c r="Z623" i="72"/>
  <c r="B624" i="72"/>
  <c r="B189" i="73" s="1"/>
  <c r="C624" i="72"/>
  <c r="J189" i="73" s="1"/>
  <c r="D624" i="72"/>
  <c r="E624" i="72"/>
  <c r="F624" i="72"/>
  <c r="G624" i="72"/>
  <c r="H624" i="72"/>
  <c r="I624" i="72"/>
  <c r="J624" i="72"/>
  <c r="K624" i="72"/>
  <c r="L624" i="72"/>
  <c r="M624" i="72"/>
  <c r="N624" i="72"/>
  <c r="O624" i="72"/>
  <c r="P624" i="72"/>
  <c r="Q624" i="72"/>
  <c r="R624" i="72"/>
  <c r="S624" i="72"/>
  <c r="T624" i="72"/>
  <c r="U624" i="72"/>
  <c r="V624" i="72"/>
  <c r="W624" i="72"/>
  <c r="X624" i="72"/>
  <c r="Y624" i="72"/>
  <c r="Z624" i="72"/>
  <c r="B625" i="72"/>
  <c r="B190" i="73" s="1"/>
  <c r="C625" i="72"/>
  <c r="J190" i="73" s="1"/>
  <c r="D625" i="72"/>
  <c r="E625" i="72"/>
  <c r="F625" i="72"/>
  <c r="G625" i="72"/>
  <c r="H625" i="72"/>
  <c r="I625" i="72"/>
  <c r="J625" i="72"/>
  <c r="K625" i="72"/>
  <c r="L625" i="72"/>
  <c r="M625" i="72"/>
  <c r="N625" i="72"/>
  <c r="O625" i="72"/>
  <c r="P625" i="72"/>
  <c r="Q625" i="72"/>
  <c r="R625" i="72"/>
  <c r="S625" i="72"/>
  <c r="T625" i="72"/>
  <c r="U625" i="72"/>
  <c r="V625" i="72"/>
  <c r="W625" i="72"/>
  <c r="X625" i="72"/>
  <c r="Y625" i="72"/>
  <c r="Z625" i="72"/>
  <c r="B626" i="72"/>
  <c r="B191" i="73" s="1"/>
  <c r="C626" i="72"/>
  <c r="J191" i="73" s="1"/>
  <c r="D626" i="72"/>
  <c r="E626" i="72"/>
  <c r="F626" i="72"/>
  <c r="G626" i="72"/>
  <c r="H626" i="72"/>
  <c r="I626" i="72"/>
  <c r="J626" i="72"/>
  <c r="K626" i="72"/>
  <c r="L626" i="72"/>
  <c r="M626" i="72"/>
  <c r="N626" i="72"/>
  <c r="O626" i="72"/>
  <c r="P626" i="72"/>
  <c r="Q626" i="72"/>
  <c r="R626" i="72"/>
  <c r="S626" i="72"/>
  <c r="T626" i="72"/>
  <c r="U626" i="72"/>
  <c r="V626" i="72"/>
  <c r="W626" i="72"/>
  <c r="X626" i="72"/>
  <c r="Y626" i="72"/>
  <c r="Z626" i="72"/>
  <c r="B627" i="72"/>
  <c r="B192" i="73" s="1"/>
  <c r="C627" i="72"/>
  <c r="J192" i="73" s="1"/>
  <c r="D627" i="72"/>
  <c r="E627" i="72"/>
  <c r="F627" i="72"/>
  <c r="G627" i="72"/>
  <c r="H627" i="72"/>
  <c r="I627" i="72"/>
  <c r="J627" i="72"/>
  <c r="K627" i="72"/>
  <c r="L627" i="72"/>
  <c r="M627" i="72"/>
  <c r="N627" i="72"/>
  <c r="O627" i="72"/>
  <c r="P627" i="72"/>
  <c r="Q627" i="72"/>
  <c r="R627" i="72"/>
  <c r="S627" i="72"/>
  <c r="T627" i="72"/>
  <c r="U627" i="72"/>
  <c r="V627" i="72"/>
  <c r="W627" i="72"/>
  <c r="X627" i="72"/>
  <c r="Y627" i="72"/>
  <c r="Z627" i="72"/>
  <c r="B628" i="72"/>
  <c r="B193" i="73" s="1"/>
  <c r="C628" i="72"/>
  <c r="J193" i="73" s="1"/>
  <c r="D628" i="72"/>
  <c r="E628" i="72"/>
  <c r="F628" i="72"/>
  <c r="G628" i="72"/>
  <c r="H628" i="72"/>
  <c r="I628" i="72"/>
  <c r="J628" i="72"/>
  <c r="K628" i="72"/>
  <c r="L628" i="72"/>
  <c r="M628" i="72"/>
  <c r="N628" i="72"/>
  <c r="O628" i="72"/>
  <c r="P628" i="72"/>
  <c r="Q628" i="72"/>
  <c r="R628" i="72"/>
  <c r="S628" i="72"/>
  <c r="T628" i="72"/>
  <c r="U628" i="72"/>
  <c r="V628" i="72"/>
  <c r="W628" i="72"/>
  <c r="X628" i="72"/>
  <c r="Y628" i="72"/>
  <c r="Z628" i="72"/>
  <c r="B629" i="72"/>
  <c r="B194" i="73" s="1"/>
  <c r="C629" i="72"/>
  <c r="J194" i="73" s="1"/>
  <c r="D629" i="72"/>
  <c r="E629" i="72"/>
  <c r="F629" i="72"/>
  <c r="G629" i="72"/>
  <c r="H629" i="72"/>
  <c r="I629" i="72"/>
  <c r="J629" i="72"/>
  <c r="K629" i="72"/>
  <c r="L629" i="72"/>
  <c r="M629" i="72"/>
  <c r="N629" i="72"/>
  <c r="O629" i="72"/>
  <c r="P629" i="72"/>
  <c r="Q629" i="72"/>
  <c r="R629" i="72"/>
  <c r="S629" i="72"/>
  <c r="T629" i="72"/>
  <c r="U629" i="72"/>
  <c r="V629" i="72"/>
  <c r="W629" i="72"/>
  <c r="X629" i="72"/>
  <c r="Y629" i="72"/>
  <c r="Z629" i="72"/>
  <c r="B630" i="72"/>
  <c r="B195" i="73" s="1"/>
  <c r="C630" i="72"/>
  <c r="J195" i="73" s="1"/>
  <c r="D630" i="72"/>
  <c r="N195" i="73" s="1"/>
  <c r="E630" i="72"/>
  <c r="R195" i="73" s="1"/>
  <c r="F630" i="72"/>
  <c r="V195" i="73" s="1"/>
  <c r="W195" i="73" s="1"/>
  <c r="G630" i="72"/>
  <c r="Y195" i="73" s="1"/>
  <c r="Z195" i="73" s="1"/>
  <c r="H630" i="72"/>
  <c r="AB195" i="73" s="1"/>
  <c r="I630" i="72"/>
  <c r="J630" i="72"/>
  <c r="AF195" i="73" s="1"/>
  <c r="K630" i="72"/>
  <c r="AJ195" i="73" s="1"/>
  <c r="AK195" i="73" s="1"/>
  <c r="L630" i="72"/>
  <c r="AM195" i="73" s="1"/>
  <c r="AN195" i="73" s="1"/>
  <c r="M630" i="72"/>
  <c r="AP195" i="73" s="1"/>
  <c r="N630" i="72"/>
  <c r="AT195" i="73" s="1"/>
  <c r="O630" i="72"/>
  <c r="P630" i="72"/>
  <c r="Q630" i="72"/>
  <c r="R630" i="72"/>
  <c r="S630" i="72"/>
  <c r="T630" i="72"/>
  <c r="U630" i="72"/>
  <c r="V630" i="72"/>
  <c r="W630" i="72"/>
  <c r="X630" i="72"/>
  <c r="Y630" i="72"/>
  <c r="Z630" i="72"/>
  <c r="B631" i="72"/>
  <c r="B196" i="73" s="1"/>
  <c r="C631" i="72"/>
  <c r="J196" i="73" s="1"/>
  <c r="D631" i="72"/>
  <c r="N196" i="73" s="1"/>
  <c r="E631" i="72"/>
  <c r="R196" i="73" s="1"/>
  <c r="F631" i="72"/>
  <c r="V196" i="73" s="1"/>
  <c r="W196" i="73" s="1"/>
  <c r="G631" i="72"/>
  <c r="Y196" i="73" s="1"/>
  <c r="Z196" i="73" s="1"/>
  <c r="H631" i="72"/>
  <c r="AB196" i="73" s="1"/>
  <c r="I631" i="72"/>
  <c r="J631" i="72"/>
  <c r="AF196" i="73" s="1"/>
  <c r="K631" i="72"/>
  <c r="AJ196" i="73" s="1"/>
  <c r="AK196" i="73" s="1"/>
  <c r="L631" i="72"/>
  <c r="AM196" i="73" s="1"/>
  <c r="AN196" i="73" s="1"/>
  <c r="M631" i="72"/>
  <c r="AP196" i="73" s="1"/>
  <c r="N631" i="72"/>
  <c r="AT196" i="73" s="1"/>
  <c r="O631" i="72"/>
  <c r="P631" i="72"/>
  <c r="Q631" i="72"/>
  <c r="R631" i="72"/>
  <c r="S631" i="72"/>
  <c r="T631" i="72"/>
  <c r="U631" i="72"/>
  <c r="V631" i="72"/>
  <c r="W631" i="72"/>
  <c r="X631" i="72"/>
  <c r="Y631" i="72"/>
  <c r="Z631" i="72"/>
  <c r="B632" i="72"/>
  <c r="B197" i="73" s="1"/>
  <c r="C632" i="72"/>
  <c r="J197" i="73" s="1"/>
  <c r="D632" i="72"/>
  <c r="N197" i="73" s="1"/>
  <c r="E632" i="72"/>
  <c r="R197" i="73" s="1"/>
  <c r="F632" i="72"/>
  <c r="V197" i="73" s="1"/>
  <c r="W197" i="73" s="1"/>
  <c r="G632" i="72"/>
  <c r="Y197" i="73" s="1"/>
  <c r="Z197" i="73" s="1"/>
  <c r="H632" i="72"/>
  <c r="AB197" i="73" s="1"/>
  <c r="I632" i="72"/>
  <c r="J632" i="72"/>
  <c r="AF197" i="73" s="1"/>
  <c r="K632" i="72"/>
  <c r="AJ197" i="73" s="1"/>
  <c r="AK197" i="73" s="1"/>
  <c r="L632" i="72"/>
  <c r="AM197" i="73" s="1"/>
  <c r="AN197" i="73" s="1"/>
  <c r="M632" i="72"/>
  <c r="AP197" i="73" s="1"/>
  <c r="N632" i="72"/>
  <c r="AT197" i="73" s="1"/>
  <c r="O632" i="72"/>
  <c r="P632" i="72"/>
  <c r="Q632" i="72"/>
  <c r="R632" i="72"/>
  <c r="S632" i="72"/>
  <c r="T632" i="72"/>
  <c r="U632" i="72"/>
  <c r="V632" i="72"/>
  <c r="W632" i="72"/>
  <c r="X632" i="72"/>
  <c r="Y632" i="72"/>
  <c r="Z632" i="72"/>
  <c r="B633" i="72"/>
  <c r="B198" i="73" s="1"/>
  <c r="C633" i="72"/>
  <c r="J198" i="73" s="1"/>
  <c r="D633" i="72"/>
  <c r="N198" i="73" s="1"/>
  <c r="E633" i="72"/>
  <c r="R198" i="73" s="1"/>
  <c r="F633" i="72"/>
  <c r="V198" i="73" s="1"/>
  <c r="W198" i="73" s="1"/>
  <c r="G633" i="72"/>
  <c r="Y198" i="73" s="1"/>
  <c r="Z198" i="73" s="1"/>
  <c r="H633" i="72"/>
  <c r="AB198" i="73" s="1"/>
  <c r="I633" i="72"/>
  <c r="J633" i="72"/>
  <c r="AF198" i="73" s="1"/>
  <c r="K633" i="72"/>
  <c r="AJ198" i="73" s="1"/>
  <c r="AK198" i="73" s="1"/>
  <c r="L633" i="72"/>
  <c r="AM198" i="73" s="1"/>
  <c r="AN198" i="73" s="1"/>
  <c r="M633" i="72"/>
  <c r="AP198" i="73" s="1"/>
  <c r="N633" i="72"/>
  <c r="AT198" i="73" s="1"/>
  <c r="O633" i="72"/>
  <c r="P633" i="72"/>
  <c r="Q633" i="72"/>
  <c r="R633" i="72"/>
  <c r="S633" i="72"/>
  <c r="T633" i="72"/>
  <c r="U633" i="72"/>
  <c r="V633" i="72"/>
  <c r="W633" i="72"/>
  <c r="X633" i="72"/>
  <c r="Y633" i="72"/>
  <c r="Z633" i="72"/>
  <c r="B634" i="72"/>
  <c r="B199" i="73" s="1"/>
  <c r="C634" i="72"/>
  <c r="J199" i="73" s="1"/>
  <c r="D634" i="72"/>
  <c r="N199" i="73" s="1"/>
  <c r="E634" i="72"/>
  <c r="R199" i="73" s="1"/>
  <c r="F634" i="72"/>
  <c r="V199" i="73" s="1"/>
  <c r="W199" i="73" s="1"/>
  <c r="G634" i="72"/>
  <c r="Y199" i="73" s="1"/>
  <c r="Z199" i="73" s="1"/>
  <c r="H634" i="72"/>
  <c r="AB199" i="73" s="1"/>
  <c r="I634" i="72"/>
  <c r="J634" i="72"/>
  <c r="AF199" i="73" s="1"/>
  <c r="K634" i="72"/>
  <c r="AJ199" i="73" s="1"/>
  <c r="AK199" i="73" s="1"/>
  <c r="L634" i="72"/>
  <c r="AM199" i="73" s="1"/>
  <c r="AN199" i="73" s="1"/>
  <c r="M634" i="72"/>
  <c r="AP199" i="73" s="1"/>
  <c r="N634" i="72"/>
  <c r="AT199" i="73" s="1"/>
  <c r="O634" i="72"/>
  <c r="P634" i="72"/>
  <c r="Q634" i="72"/>
  <c r="R634" i="72"/>
  <c r="S634" i="72"/>
  <c r="T634" i="72"/>
  <c r="U634" i="72"/>
  <c r="V634" i="72"/>
  <c r="W634" i="72"/>
  <c r="X634" i="72"/>
  <c r="Y634" i="72"/>
  <c r="Z634" i="72"/>
  <c r="B635" i="72"/>
  <c r="B200" i="73" s="1"/>
  <c r="C635" i="72"/>
  <c r="J200" i="73" s="1"/>
  <c r="D635" i="72"/>
  <c r="N200" i="73" s="1"/>
  <c r="E635" i="72"/>
  <c r="R200" i="73" s="1"/>
  <c r="F635" i="72"/>
  <c r="V200" i="73" s="1"/>
  <c r="W200" i="73" s="1"/>
  <c r="G635" i="72"/>
  <c r="Y200" i="73" s="1"/>
  <c r="Z200" i="73" s="1"/>
  <c r="H635" i="72"/>
  <c r="AB200" i="73" s="1"/>
  <c r="I635" i="72"/>
  <c r="J635" i="72"/>
  <c r="AF200" i="73" s="1"/>
  <c r="K635" i="72"/>
  <c r="AJ200" i="73" s="1"/>
  <c r="AK200" i="73" s="1"/>
  <c r="L635" i="72"/>
  <c r="AM200" i="73" s="1"/>
  <c r="AN200" i="73" s="1"/>
  <c r="M635" i="72"/>
  <c r="AP200" i="73" s="1"/>
  <c r="N635" i="72"/>
  <c r="AT200" i="73" s="1"/>
  <c r="O635" i="72"/>
  <c r="P635" i="72"/>
  <c r="Q635" i="72"/>
  <c r="R635" i="72"/>
  <c r="S635" i="72"/>
  <c r="T635" i="72"/>
  <c r="U635" i="72"/>
  <c r="V635" i="72"/>
  <c r="W635" i="72"/>
  <c r="X635" i="72"/>
  <c r="Y635" i="72"/>
  <c r="Z635" i="72"/>
  <c r="B636" i="72"/>
  <c r="B201" i="73" s="1"/>
  <c r="C636" i="72"/>
  <c r="J201" i="73" s="1"/>
  <c r="D636" i="72"/>
  <c r="N201" i="73" s="1"/>
  <c r="E636" i="72"/>
  <c r="R201" i="73" s="1"/>
  <c r="F636" i="72"/>
  <c r="V201" i="73" s="1"/>
  <c r="W201" i="73" s="1"/>
  <c r="G636" i="72"/>
  <c r="Y201" i="73" s="1"/>
  <c r="Z201" i="73" s="1"/>
  <c r="H636" i="72"/>
  <c r="AB201" i="73" s="1"/>
  <c r="I636" i="72"/>
  <c r="J636" i="72"/>
  <c r="AF201" i="73" s="1"/>
  <c r="K636" i="72"/>
  <c r="AJ201" i="73" s="1"/>
  <c r="AK201" i="73" s="1"/>
  <c r="L636" i="72"/>
  <c r="AM201" i="73" s="1"/>
  <c r="AN201" i="73" s="1"/>
  <c r="M636" i="72"/>
  <c r="AP201" i="73" s="1"/>
  <c r="N636" i="72"/>
  <c r="AT201" i="73" s="1"/>
  <c r="O636" i="72"/>
  <c r="P636" i="72"/>
  <c r="Q636" i="72"/>
  <c r="R636" i="72"/>
  <c r="S636" i="72"/>
  <c r="T636" i="72"/>
  <c r="U636" i="72"/>
  <c r="V636" i="72"/>
  <c r="W636" i="72"/>
  <c r="X636" i="72"/>
  <c r="Y636" i="72"/>
  <c r="Z636" i="72"/>
  <c r="B637" i="72"/>
  <c r="B202" i="73" s="1"/>
  <c r="C637" i="72"/>
  <c r="J202" i="73" s="1"/>
  <c r="D637" i="72"/>
  <c r="N202" i="73" s="1"/>
  <c r="E637" i="72"/>
  <c r="R202" i="73" s="1"/>
  <c r="F637" i="72"/>
  <c r="V202" i="73" s="1"/>
  <c r="W202" i="73" s="1"/>
  <c r="G637" i="72"/>
  <c r="Y202" i="73" s="1"/>
  <c r="Z202" i="73" s="1"/>
  <c r="H637" i="72"/>
  <c r="AB202" i="73" s="1"/>
  <c r="I637" i="72"/>
  <c r="J637" i="72"/>
  <c r="AF202" i="73" s="1"/>
  <c r="K637" i="72"/>
  <c r="AJ202" i="73" s="1"/>
  <c r="AK202" i="73" s="1"/>
  <c r="L637" i="72"/>
  <c r="AM202" i="73" s="1"/>
  <c r="AN202" i="73" s="1"/>
  <c r="M637" i="72"/>
  <c r="AP202" i="73" s="1"/>
  <c r="N637" i="72"/>
  <c r="AT202" i="73" s="1"/>
  <c r="O637" i="72"/>
  <c r="P637" i="72"/>
  <c r="Q637" i="72"/>
  <c r="R637" i="72"/>
  <c r="S637" i="72"/>
  <c r="T637" i="72"/>
  <c r="U637" i="72"/>
  <c r="V637" i="72"/>
  <c r="W637" i="72"/>
  <c r="X637" i="72"/>
  <c r="Y637" i="72"/>
  <c r="Z637" i="72"/>
  <c r="B638" i="72"/>
  <c r="B203" i="73" s="1"/>
  <c r="C638" i="72"/>
  <c r="J203" i="73" s="1"/>
  <c r="D638" i="72"/>
  <c r="N203" i="73" s="1"/>
  <c r="E638" i="72"/>
  <c r="R203" i="73" s="1"/>
  <c r="F638" i="72"/>
  <c r="V203" i="73" s="1"/>
  <c r="W203" i="73" s="1"/>
  <c r="G638" i="72"/>
  <c r="Y203" i="73" s="1"/>
  <c r="Z203" i="73" s="1"/>
  <c r="H638" i="72"/>
  <c r="AB203" i="73" s="1"/>
  <c r="I638" i="72"/>
  <c r="J638" i="72"/>
  <c r="AF203" i="73" s="1"/>
  <c r="K638" i="72"/>
  <c r="AJ203" i="73" s="1"/>
  <c r="AK203" i="73" s="1"/>
  <c r="L638" i="72"/>
  <c r="AM203" i="73" s="1"/>
  <c r="AN203" i="73" s="1"/>
  <c r="M638" i="72"/>
  <c r="AP203" i="73" s="1"/>
  <c r="N638" i="72"/>
  <c r="AT203" i="73" s="1"/>
  <c r="O638" i="72"/>
  <c r="P638" i="72"/>
  <c r="Q638" i="72"/>
  <c r="R638" i="72"/>
  <c r="S638" i="72"/>
  <c r="T638" i="72"/>
  <c r="U638" i="72"/>
  <c r="V638" i="72"/>
  <c r="W638" i="72"/>
  <c r="X638" i="72"/>
  <c r="Y638" i="72"/>
  <c r="Z638" i="72"/>
  <c r="B639" i="72"/>
  <c r="B204" i="73" s="1"/>
  <c r="C639" i="72"/>
  <c r="J204" i="73" s="1"/>
  <c r="D639" i="72"/>
  <c r="N204" i="73" s="1"/>
  <c r="E639" i="72"/>
  <c r="R204" i="73" s="1"/>
  <c r="F639" i="72"/>
  <c r="V204" i="73" s="1"/>
  <c r="W204" i="73" s="1"/>
  <c r="G639" i="72"/>
  <c r="Y204" i="73" s="1"/>
  <c r="Z204" i="73" s="1"/>
  <c r="H639" i="72"/>
  <c r="AB204" i="73" s="1"/>
  <c r="I639" i="72"/>
  <c r="J639" i="72"/>
  <c r="AF204" i="73" s="1"/>
  <c r="K639" i="72"/>
  <c r="AJ204" i="73" s="1"/>
  <c r="AK204" i="73" s="1"/>
  <c r="L639" i="72"/>
  <c r="AM204" i="73" s="1"/>
  <c r="AN204" i="73" s="1"/>
  <c r="M639" i="72"/>
  <c r="AP204" i="73" s="1"/>
  <c r="N639" i="72"/>
  <c r="AT204" i="73" s="1"/>
  <c r="O639" i="72"/>
  <c r="P639" i="72"/>
  <c r="Q639" i="72"/>
  <c r="R639" i="72"/>
  <c r="S639" i="72"/>
  <c r="T639" i="72"/>
  <c r="U639" i="72"/>
  <c r="V639" i="72"/>
  <c r="W639" i="72"/>
  <c r="X639" i="72"/>
  <c r="Y639" i="72"/>
  <c r="Z639" i="72"/>
  <c r="B640" i="72"/>
  <c r="C640" i="72"/>
  <c r="D640" i="72"/>
  <c r="E640" i="72"/>
  <c r="F640" i="72"/>
  <c r="G640" i="72"/>
  <c r="H640" i="72"/>
  <c r="I640" i="72"/>
  <c r="J640" i="72"/>
  <c r="K640" i="72"/>
  <c r="L640" i="72"/>
  <c r="M640" i="72"/>
  <c r="N640" i="72"/>
  <c r="O640" i="72"/>
  <c r="P640" i="72"/>
  <c r="Q640" i="72"/>
  <c r="R640" i="72"/>
  <c r="S640" i="72"/>
  <c r="T640" i="72"/>
  <c r="U640" i="72"/>
  <c r="V640" i="72"/>
  <c r="W640" i="72"/>
  <c r="X640" i="72"/>
  <c r="Y640" i="72"/>
  <c r="Z640" i="72"/>
  <c r="B641" i="72"/>
  <c r="C641" i="72"/>
  <c r="D641" i="72"/>
  <c r="E641" i="72"/>
  <c r="F641" i="72"/>
  <c r="G641" i="72"/>
  <c r="H641" i="72"/>
  <c r="I641" i="72"/>
  <c r="J641" i="72"/>
  <c r="K641" i="72"/>
  <c r="L641" i="72"/>
  <c r="M641" i="72"/>
  <c r="N641" i="72"/>
  <c r="O641" i="72"/>
  <c r="P641" i="72"/>
  <c r="Q641" i="72"/>
  <c r="R641" i="72"/>
  <c r="S641" i="72"/>
  <c r="T641" i="72"/>
  <c r="U641" i="72"/>
  <c r="V641" i="72"/>
  <c r="W641" i="72"/>
  <c r="X641" i="72"/>
  <c r="Y641" i="72"/>
  <c r="Z641" i="72"/>
  <c r="B642" i="72"/>
  <c r="C642" i="72"/>
  <c r="D642" i="72"/>
  <c r="E642" i="72"/>
  <c r="F642" i="72"/>
  <c r="G642" i="72"/>
  <c r="H642" i="72"/>
  <c r="I642" i="72"/>
  <c r="J642" i="72"/>
  <c r="K642" i="72"/>
  <c r="L642" i="72"/>
  <c r="M642" i="72"/>
  <c r="N642" i="72"/>
  <c r="O642" i="72"/>
  <c r="P642" i="72"/>
  <c r="Q642" i="72"/>
  <c r="R642" i="72"/>
  <c r="S642" i="72"/>
  <c r="T642" i="72"/>
  <c r="U642" i="72"/>
  <c r="V642" i="72"/>
  <c r="W642" i="72"/>
  <c r="X642" i="72"/>
  <c r="Y642" i="72"/>
  <c r="Z642" i="72"/>
  <c r="B643" i="72"/>
  <c r="C643" i="72"/>
  <c r="D643" i="72"/>
  <c r="E643" i="72"/>
  <c r="F643" i="72"/>
  <c r="G643" i="72"/>
  <c r="H643" i="72"/>
  <c r="I643" i="72"/>
  <c r="J643" i="72"/>
  <c r="K643" i="72"/>
  <c r="L643" i="72"/>
  <c r="M643" i="72"/>
  <c r="N643" i="72"/>
  <c r="O643" i="72"/>
  <c r="P643" i="72"/>
  <c r="Q643" i="72"/>
  <c r="R643" i="72"/>
  <c r="S643" i="72"/>
  <c r="T643" i="72"/>
  <c r="U643" i="72"/>
  <c r="V643" i="72"/>
  <c r="W643" i="72"/>
  <c r="X643" i="72"/>
  <c r="Y643" i="72"/>
  <c r="Z643" i="72"/>
  <c r="B644" i="72"/>
  <c r="C644" i="72"/>
  <c r="D644" i="72"/>
  <c r="E644" i="72"/>
  <c r="F644" i="72"/>
  <c r="G644" i="72"/>
  <c r="H644" i="72"/>
  <c r="I644" i="72"/>
  <c r="J644" i="72"/>
  <c r="K644" i="72"/>
  <c r="L644" i="72"/>
  <c r="M644" i="72"/>
  <c r="N644" i="72"/>
  <c r="O644" i="72"/>
  <c r="P644" i="72"/>
  <c r="Q644" i="72"/>
  <c r="R644" i="72"/>
  <c r="S644" i="72"/>
  <c r="T644" i="72"/>
  <c r="U644" i="72"/>
  <c r="V644" i="72"/>
  <c r="W644" i="72"/>
  <c r="X644" i="72"/>
  <c r="Y644" i="72"/>
  <c r="Z644" i="72"/>
  <c r="B645" i="72"/>
  <c r="C645" i="72"/>
  <c r="D645" i="72"/>
  <c r="E645" i="72"/>
  <c r="F645" i="72"/>
  <c r="G645" i="72"/>
  <c r="H645" i="72"/>
  <c r="I645" i="72"/>
  <c r="J645" i="72"/>
  <c r="K645" i="72"/>
  <c r="L645" i="72"/>
  <c r="M645" i="72"/>
  <c r="N645" i="72"/>
  <c r="O645" i="72"/>
  <c r="P645" i="72"/>
  <c r="Q645" i="72"/>
  <c r="R645" i="72"/>
  <c r="S645" i="72"/>
  <c r="T645" i="72"/>
  <c r="U645" i="72"/>
  <c r="V645" i="72"/>
  <c r="W645" i="72"/>
  <c r="X645" i="72"/>
  <c r="Y645" i="72"/>
  <c r="Z645" i="72"/>
  <c r="B646" i="72"/>
  <c r="C646" i="72"/>
  <c r="D646" i="72"/>
  <c r="E646" i="72"/>
  <c r="F646" i="72"/>
  <c r="G646" i="72"/>
  <c r="H646" i="72"/>
  <c r="I646" i="72"/>
  <c r="J646" i="72"/>
  <c r="K646" i="72"/>
  <c r="L646" i="72"/>
  <c r="M646" i="72"/>
  <c r="N646" i="72"/>
  <c r="O646" i="72"/>
  <c r="P646" i="72"/>
  <c r="Q646" i="72"/>
  <c r="R646" i="72"/>
  <c r="S646" i="72"/>
  <c r="T646" i="72"/>
  <c r="U646" i="72"/>
  <c r="V646" i="72"/>
  <c r="W646" i="72"/>
  <c r="X646" i="72"/>
  <c r="Y646" i="72"/>
  <c r="Z646" i="72"/>
  <c r="B647" i="72"/>
  <c r="C647" i="72"/>
  <c r="D647" i="72"/>
  <c r="E647" i="72"/>
  <c r="F647" i="72"/>
  <c r="G647" i="72"/>
  <c r="H647" i="72"/>
  <c r="I647" i="72"/>
  <c r="J647" i="72"/>
  <c r="K647" i="72"/>
  <c r="L647" i="72"/>
  <c r="M647" i="72"/>
  <c r="N647" i="72"/>
  <c r="O647" i="72"/>
  <c r="P647" i="72"/>
  <c r="Q647" i="72"/>
  <c r="R647" i="72"/>
  <c r="S647" i="72"/>
  <c r="T647" i="72"/>
  <c r="U647" i="72"/>
  <c r="V647" i="72"/>
  <c r="W647" i="72"/>
  <c r="X647" i="72"/>
  <c r="Y647" i="72"/>
  <c r="Z647" i="72"/>
  <c r="B648" i="72"/>
  <c r="C648" i="72"/>
  <c r="D648" i="72"/>
  <c r="E648" i="72"/>
  <c r="F648" i="72"/>
  <c r="G648" i="72"/>
  <c r="H648" i="72"/>
  <c r="I648" i="72"/>
  <c r="J648" i="72"/>
  <c r="K648" i="72"/>
  <c r="L648" i="72"/>
  <c r="M648" i="72"/>
  <c r="N648" i="72"/>
  <c r="O648" i="72"/>
  <c r="P648" i="72"/>
  <c r="Q648" i="72"/>
  <c r="R648" i="72"/>
  <c r="S648" i="72"/>
  <c r="T648" i="72"/>
  <c r="U648" i="72"/>
  <c r="V648" i="72"/>
  <c r="W648" i="72"/>
  <c r="X648" i="72"/>
  <c r="Y648" i="72"/>
  <c r="Z648" i="72"/>
  <c r="B649" i="72"/>
  <c r="C649" i="72"/>
  <c r="D649" i="72"/>
  <c r="E649" i="72"/>
  <c r="F649" i="72"/>
  <c r="G649" i="72"/>
  <c r="H649" i="72"/>
  <c r="I649" i="72"/>
  <c r="J649" i="72"/>
  <c r="K649" i="72"/>
  <c r="L649" i="72"/>
  <c r="M649" i="72"/>
  <c r="N649" i="72"/>
  <c r="O649" i="72"/>
  <c r="P649" i="72"/>
  <c r="Q649" i="72"/>
  <c r="R649" i="72"/>
  <c r="S649" i="72"/>
  <c r="T649" i="72"/>
  <c r="U649" i="72"/>
  <c r="V649" i="72"/>
  <c r="W649" i="72"/>
  <c r="X649" i="72"/>
  <c r="Y649" i="72"/>
  <c r="Z649" i="72"/>
  <c r="B650" i="72"/>
  <c r="C650" i="72"/>
  <c r="D650" i="72"/>
  <c r="E650" i="72"/>
  <c r="F650" i="72"/>
  <c r="G650" i="72"/>
  <c r="H650" i="72"/>
  <c r="I650" i="72"/>
  <c r="J650" i="72"/>
  <c r="K650" i="72"/>
  <c r="L650" i="72"/>
  <c r="M650" i="72"/>
  <c r="N650" i="72"/>
  <c r="O650" i="72"/>
  <c r="P650" i="72"/>
  <c r="Q650" i="72"/>
  <c r="R650" i="72"/>
  <c r="S650" i="72"/>
  <c r="T650" i="72"/>
  <c r="U650" i="72"/>
  <c r="V650" i="72"/>
  <c r="W650" i="72"/>
  <c r="X650" i="72"/>
  <c r="Y650" i="72"/>
  <c r="Z650" i="72"/>
  <c r="B651" i="72"/>
  <c r="C651" i="72"/>
  <c r="D651" i="72"/>
  <c r="E651" i="72"/>
  <c r="F651" i="72"/>
  <c r="G651" i="72"/>
  <c r="H651" i="72"/>
  <c r="I651" i="72"/>
  <c r="J651" i="72"/>
  <c r="K651" i="72"/>
  <c r="L651" i="72"/>
  <c r="M651" i="72"/>
  <c r="N651" i="72"/>
  <c r="O651" i="72"/>
  <c r="P651" i="72"/>
  <c r="Q651" i="72"/>
  <c r="R651" i="72"/>
  <c r="S651" i="72"/>
  <c r="T651" i="72"/>
  <c r="U651" i="72"/>
  <c r="V651" i="72"/>
  <c r="W651" i="72"/>
  <c r="X651" i="72"/>
  <c r="Y651" i="72"/>
  <c r="Z651" i="72"/>
  <c r="B652" i="72"/>
  <c r="C652" i="72"/>
  <c r="D652" i="72"/>
  <c r="E652" i="72"/>
  <c r="F652" i="72"/>
  <c r="G652" i="72"/>
  <c r="H652" i="72"/>
  <c r="I652" i="72"/>
  <c r="J652" i="72"/>
  <c r="K652" i="72"/>
  <c r="L652" i="72"/>
  <c r="M652" i="72"/>
  <c r="N652" i="72"/>
  <c r="O652" i="72"/>
  <c r="P652" i="72"/>
  <c r="Q652" i="72"/>
  <c r="R652" i="72"/>
  <c r="S652" i="72"/>
  <c r="T652" i="72"/>
  <c r="U652" i="72"/>
  <c r="V652" i="72"/>
  <c r="W652" i="72"/>
  <c r="X652" i="72"/>
  <c r="Y652" i="72"/>
  <c r="Z652" i="72"/>
  <c r="B653" i="72"/>
  <c r="C653" i="72"/>
  <c r="D653" i="72"/>
  <c r="E653" i="72"/>
  <c r="F653" i="72"/>
  <c r="G653" i="72"/>
  <c r="H653" i="72"/>
  <c r="I653" i="72"/>
  <c r="J653" i="72"/>
  <c r="K653" i="72"/>
  <c r="L653" i="72"/>
  <c r="M653" i="72"/>
  <c r="N653" i="72"/>
  <c r="O653" i="72"/>
  <c r="P653" i="72"/>
  <c r="Q653" i="72"/>
  <c r="R653" i="72"/>
  <c r="S653" i="72"/>
  <c r="T653" i="72"/>
  <c r="U653" i="72"/>
  <c r="V653" i="72"/>
  <c r="W653" i="72"/>
  <c r="X653" i="72"/>
  <c r="Y653" i="72"/>
  <c r="Z653" i="72"/>
  <c r="B654" i="72"/>
  <c r="C654" i="72"/>
  <c r="D654" i="72"/>
  <c r="E654" i="72"/>
  <c r="F654" i="72"/>
  <c r="G654" i="72"/>
  <c r="H654" i="72"/>
  <c r="I654" i="72"/>
  <c r="J654" i="72"/>
  <c r="K654" i="72"/>
  <c r="L654" i="72"/>
  <c r="M654" i="72"/>
  <c r="N654" i="72"/>
  <c r="O654" i="72"/>
  <c r="P654" i="72"/>
  <c r="Q654" i="72"/>
  <c r="R654" i="72"/>
  <c r="S654" i="72"/>
  <c r="T654" i="72"/>
  <c r="U654" i="72"/>
  <c r="V654" i="72"/>
  <c r="W654" i="72"/>
  <c r="X654" i="72"/>
  <c r="Y654" i="72"/>
  <c r="Z654" i="72"/>
  <c r="B655" i="72"/>
  <c r="C655" i="72"/>
  <c r="D655" i="72"/>
  <c r="E655" i="72"/>
  <c r="F655" i="72"/>
  <c r="G655" i="72"/>
  <c r="H655" i="72"/>
  <c r="I655" i="72"/>
  <c r="J655" i="72"/>
  <c r="K655" i="72"/>
  <c r="L655" i="72"/>
  <c r="M655" i="72"/>
  <c r="N655" i="72"/>
  <c r="O655" i="72"/>
  <c r="P655" i="72"/>
  <c r="Q655" i="72"/>
  <c r="R655" i="72"/>
  <c r="S655" i="72"/>
  <c r="T655" i="72"/>
  <c r="U655" i="72"/>
  <c r="V655" i="72"/>
  <c r="W655" i="72"/>
  <c r="X655" i="72"/>
  <c r="Y655" i="72"/>
  <c r="Z655" i="72"/>
  <c r="B656" i="72"/>
  <c r="C656" i="72"/>
  <c r="D656" i="72"/>
  <c r="E656" i="72"/>
  <c r="F656" i="72"/>
  <c r="G656" i="72"/>
  <c r="H656" i="72"/>
  <c r="I656" i="72"/>
  <c r="J656" i="72"/>
  <c r="K656" i="72"/>
  <c r="L656" i="72"/>
  <c r="M656" i="72"/>
  <c r="N656" i="72"/>
  <c r="O656" i="72"/>
  <c r="P656" i="72"/>
  <c r="Q656" i="72"/>
  <c r="R656" i="72"/>
  <c r="S656" i="72"/>
  <c r="T656" i="72"/>
  <c r="U656" i="72"/>
  <c r="V656" i="72"/>
  <c r="W656" i="72"/>
  <c r="X656" i="72"/>
  <c r="Y656" i="72"/>
  <c r="Z656" i="72"/>
  <c r="B657" i="72"/>
  <c r="C657" i="72"/>
  <c r="D657" i="72"/>
  <c r="E657" i="72"/>
  <c r="F657" i="72"/>
  <c r="G657" i="72"/>
  <c r="H657" i="72"/>
  <c r="I657" i="72"/>
  <c r="J657" i="72"/>
  <c r="K657" i="72"/>
  <c r="L657" i="72"/>
  <c r="M657" i="72"/>
  <c r="N657" i="72"/>
  <c r="O657" i="72"/>
  <c r="P657" i="72"/>
  <c r="Q657" i="72"/>
  <c r="R657" i="72"/>
  <c r="S657" i="72"/>
  <c r="T657" i="72"/>
  <c r="U657" i="72"/>
  <c r="V657" i="72"/>
  <c r="W657" i="72"/>
  <c r="X657" i="72"/>
  <c r="Y657" i="72"/>
  <c r="Z657" i="72"/>
  <c r="B658" i="72"/>
  <c r="C658" i="72"/>
  <c r="D658" i="72"/>
  <c r="E658" i="72"/>
  <c r="F658" i="72"/>
  <c r="G658" i="72"/>
  <c r="H658" i="72"/>
  <c r="I658" i="72"/>
  <c r="J658" i="72"/>
  <c r="K658" i="72"/>
  <c r="L658" i="72"/>
  <c r="M658" i="72"/>
  <c r="N658" i="72"/>
  <c r="O658" i="72"/>
  <c r="P658" i="72"/>
  <c r="Q658" i="72"/>
  <c r="R658" i="72"/>
  <c r="S658" i="72"/>
  <c r="T658" i="72"/>
  <c r="U658" i="72"/>
  <c r="V658" i="72"/>
  <c r="W658" i="72"/>
  <c r="X658" i="72"/>
  <c r="Y658" i="72"/>
  <c r="Z658" i="72"/>
  <c r="B659" i="72"/>
  <c r="C659" i="72"/>
  <c r="D659" i="72"/>
  <c r="E659" i="72"/>
  <c r="F659" i="72"/>
  <c r="G659" i="72"/>
  <c r="H659" i="72"/>
  <c r="I659" i="72"/>
  <c r="J659" i="72"/>
  <c r="K659" i="72"/>
  <c r="L659" i="72"/>
  <c r="M659" i="72"/>
  <c r="N659" i="72"/>
  <c r="O659" i="72"/>
  <c r="P659" i="72"/>
  <c r="Q659" i="72"/>
  <c r="R659" i="72"/>
  <c r="S659" i="72"/>
  <c r="T659" i="72"/>
  <c r="U659" i="72"/>
  <c r="V659" i="72"/>
  <c r="W659" i="72"/>
  <c r="X659" i="72"/>
  <c r="Y659" i="72"/>
  <c r="Z659" i="72"/>
  <c r="B660" i="72"/>
  <c r="C660" i="72"/>
  <c r="D660" i="72"/>
  <c r="E660" i="72"/>
  <c r="F660" i="72"/>
  <c r="G660" i="72"/>
  <c r="H660" i="72"/>
  <c r="I660" i="72"/>
  <c r="J660" i="72"/>
  <c r="K660" i="72"/>
  <c r="L660" i="72"/>
  <c r="M660" i="72"/>
  <c r="N660" i="72"/>
  <c r="O660" i="72"/>
  <c r="P660" i="72"/>
  <c r="Q660" i="72"/>
  <c r="R660" i="72"/>
  <c r="S660" i="72"/>
  <c r="T660" i="72"/>
  <c r="U660" i="72"/>
  <c r="V660" i="72"/>
  <c r="W660" i="72"/>
  <c r="X660" i="72"/>
  <c r="Y660" i="72"/>
  <c r="Z660" i="72"/>
  <c r="B661" i="72"/>
  <c r="C661" i="72"/>
  <c r="D661" i="72"/>
  <c r="E661" i="72"/>
  <c r="F661" i="72"/>
  <c r="G661" i="72"/>
  <c r="H661" i="72"/>
  <c r="I661" i="72"/>
  <c r="J661" i="72"/>
  <c r="K661" i="72"/>
  <c r="L661" i="72"/>
  <c r="M661" i="72"/>
  <c r="N661" i="72"/>
  <c r="O661" i="72"/>
  <c r="P661" i="72"/>
  <c r="Q661" i="72"/>
  <c r="R661" i="72"/>
  <c r="S661" i="72"/>
  <c r="T661" i="72"/>
  <c r="U661" i="72"/>
  <c r="V661" i="72"/>
  <c r="W661" i="72"/>
  <c r="X661" i="72"/>
  <c r="Y661" i="72"/>
  <c r="Z661" i="72"/>
  <c r="B662" i="72"/>
  <c r="C662" i="72"/>
  <c r="D662" i="72"/>
  <c r="E662" i="72"/>
  <c r="F662" i="72"/>
  <c r="G662" i="72"/>
  <c r="H662" i="72"/>
  <c r="I662" i="72"/>
  <c r="J662" i="72"/>
  <c r="K662" i="72"/>
  <c r="L662" i="72"/>
  <c r="M662" i="72"/>
  <c r="N662" i="72"/>
  <c r="O662" i="72"/>
  <c r="P662" i="72"/>
  <c r="Q662" i="72"/>
  <c r="R662" i="72"/>
  <c r="S662" i="72"/>
  <c r="T662" i="72"/>
  <c r="U662" i="72"/>
  <c r="V662" i="72"/>
  <c r="W662" i="72"/>
  <c r="X662" i="72"/>
  <c r="Y662" i="72"/>
  <c r="Z662" i="72"/>
  <c r="B663" i="72"/>
  <c r="C663" i="72"/>
  <c r="D663" i="72"/>
  <c r="E663" i="72"/>
  <c r="F663" i="72"/>
  <c r="G663" i="72"/>
  <c r="H663" i="72"/>
  <c r="I663" i="72"/>
  <c r="J663" i="72"/>
  <c r="K663" i="72"/>
  <c r="L663" i="72"/>
  <c r="M663" i="72"/>
  <c r="N663" i="72"/>
  <c r="O663" i="72"/>
  <c r="P663" i="72"/>
  <c r="Q663" i="72"/>
  <c r="R663" i="72"/>
  <c r="S663" i="72"/>
  <c r="T663" i="72"/>
  <c r="U663" i="72"/>
  <c r="V663" i="72"/>
  <c r="W663" i="72"/>
  <c r="X663" i="72"/>
  <c r="Y663" i="72"/>
  <c r="Z663" i="72"/>
  <c r="B664" i="72"/>
  <c r="C664" i="72"/>
  <c r="D664" i="72"/>
  <c r="E664" i="72"/>
  <c r="F664" i="72"/>
  <c r="G664" i="72"/>
  <c r="H664" i="72"/>
  <c r="I664" i="72"/>
  <c r="J664" i="72"/>
  <c r="K664" i="72"/>
  <c r="L664" i="72"/>
  <c r="M664" i="72"/>
  <c r="N664" i="72"/>
  <c r="O664" i="72"/>
  <c r="P664" i="72"/>
  <c r="Q664" i="72"/>
  <c r="R664" i="72"/>
  <c r="S664" i="72"/>
  <c r="T664" i="72"/>
  <c r="U664" i="72"/>
  <c r="V664" i="72"/>
  <c r="W664" i="72"/>
  <c r="X664" i="72"/>
  <c r="Y664" i="72"/>
  <c r="Z664" i="72"/>
  <c r="B665" i="72"/>
  <c r="C665" i="72"/>
  <c r="D665" i="72"/>
  <c r="E665" i="72"/>
  <c r="F665" i="72"/>
  <c r="G665" i="72"/>
  <c r="H665" i="72"/>
  <c r="I665" i="72"/>
  <c r="J665" i="72"/>
  <c r="K665" i="72"/>
  <c r="L665" i="72"/>
  <c r="M665" i="72"/>
  <c r="N665" i="72"/>
  <c r="O665" i="72"/>
  <c r="P665" i="72"/>
  <c r="Q665" i="72"/>
  <c r="R665" i="72"/>
  <c r="S665" i="72"/>
  <c r="T665" i="72"/>
  <c r="U665" i="72"/>
  <c r="V665" i="72"/>
  <c r="W665" i="72"/>
  <c r="X665" i="72"/>
  <c r="Y665" i="72"/>
  <c r="Z665" i="72"/>
  <c r="B666" i="72"/>
  <c r="C666" i="72"/>
  <c r="D666" i="72"/>
  <c r="E666" i="72"/>
  <c r="F666" i="72"/>
  <c r="G666" i="72"/>
  <c r="H666" i="72"/>
  <c r="I666" i="72"/>
  <c r="J666" i="72"/>
  <c r="K666" i="72"/>
  <c r="L666" i="72"/>
  <c r="M666" i="72"/>
  <c r="N666" i="72"/>
  <c r="O666" i="72"/>
  <c r="P666" i="72"/>
  <c r="Q666" i="72"/>
  <c r="R666" i="72"/>
  <c r="S666" i="72"/>
  <c r="T666" i="72"/>
  <c r="U666" i="72"/>
  <c r="V666" i="72"/>
  <c r="W666" i="72"/>
  <c r="X666" i="72"/>
  <c r="Y666" i="72"/>
  <c r="Z666" i="72"/>
  <c r="B667" i="72"/>
  <c r="C667" i="72"/>
  <c r="D667" i="72"/>
  <c r="E667" i="72"/>
  <c r="F667" i="72"/>
  <c r="G667" i="72"/>
  <c r="H667" i="72"/>
  <c r="I667" i="72"/>
  <c r="J667" i="72"/>
  <c r="K667" i="72"/>
  <c r="L667" i="72"/>
  <c r="M667" i="72"/>
  <c r="N667" i="72"/>
  <c r="O667" i="72"/>
  <c r="P667" i="72"/>
  <c r="Q667" i="72"/>
  <c r="R667" i="72"/>
  <c r="S667" i="72"/>
  <c r="T667" i="72"/>
  <c r="U667" i="72"/>
  <c r="V667" i="72"/>
  <c r="W667" i="72"/>
  <c r="X667" i="72"/>
  <c r="Y667" i="72"/>
  <c r="Z667" i="72"/>
  <c r="B668" i="72"/>
  <c r="C668" i="72"/>
  <c r="D668" i="72"/>
  <c r="E668" i="72"/>
  <c r="F668" i="72"/>
  <c r="G668" i="72"/>
  <c r="H668" i="72"/>
  <c r="I668" i="72"/>
  <c r="J668" i="72"/>
  <c r="K668" i="72"/>
  <c r="L668" i="72"/>
  <c r="M668" i="72"/>
  <c r="N668" i="72"/>
  <c r="O668" i="72"/>
  <c r="P668" i="72"/>
  <c r="Q668" i="72"/>
  <c r="R668" i="72"/>
  <c r="S668" i="72"/>
  <c r="T668" i="72"/>
  <c r="U668" i="72"/>
  <c r="V668" i="72"/>
  <c r="W668" i="72"/>
  <c r="X668" i="72"/>
  <c r="Y668" i="72"/>
  <c r="Z668" i="72"/>
  <c r="B669" i="72"/>
  <c r="C669" i="72"/>
  <c r="D669" i="72"/>
  <c r="E669" i="72"/>
  <c r="F669" i="72"/>
  <c r="G669" i="72"/>
  <c r="H669" i="72"/>
  <c r="I669" i="72"/>
  <c r="J669" i="72"/>
  <c r="K669" i="72"/>
  <c r="L669" i="72"/>
  <c r="M669" i="72"/>
  <c r="N669" i="72"/>
  <c r="O669" i="72"/>
  <c r="P669" i="72"/>
  <c r="Q669" i="72"/>
  <c r="R669" i="72"/>
  <c r="S669" i="72"/>
  <c r="T669" i="72"/>
  <c r="U669" i="72"/>
  <c r="V669" i="72"/>
  <c r="W669" i="72"/>
  <c r="X669" i="72"/>
  <c r="Y669" i="72"/>
  <c r="Z669" i="72"/>
  <c r="B670" i="72"/>
  <c r="C670" i="72"/>
  <c r="D670" i="72"/>
  <c r="E670" i="72"/>
  <c r="F670" i="72"/>
  <c r="G670" i="72"/>
  <c r="H670" i="72"/>
  <c r="I670" i="72"/>
  <c r="J670" i="72"/>
  <c r="K670" i="72"/>
  <c r="L670" i="72"/>
  <c r="M670" i="72"/>
  <c r="N670" i="72"/>
  <c r="O670" i="72"/>
  <c r="P670" i="72"/>
  <c r="Q670" i="72"/>
  <c r="R670" i="72"/>
  <c r="S670" i="72"/>
  <c r="T670" i="72"/>
  <c r="U670" i="72"/>
  <c r="V670" i="72"/>
  <c r="W670" i="72"/>
  <c r="X670" i="72"/>
  <c r="Y670" i="72"/>
  <c r="Z670" i="72"/>
  <c r="B671" i="72"/>
  <c r="C671" i="72"/>
  <c r="D671" i="72"/>
  <c r="E671" i="72"/>
  <c r="F671" i="72"/>
  <c r="G671" i="72"/>
  <c r="H671" i="72"/>
  <c r="I671" i="72"/>
  <c r="J671" i="72"/>
  <c r="K671" i="72"/>
  <c r="L671" i="72"/>
  <c r="M671" i="72"/>
  <c r="N671" i="72"/>
  <c r="O671" i="72"/>
  <c r="P671" i="72"/>
  <c r="Q671" i="72"/>
  <c r="R671" i="72"/>
  <c r="S671" i="72"/>
  <c r="T671" i="72"/>
  <c r="U671" i="72"/>
  <c r="V671" i="72"/>
  <c r="W671" i="72"/>
  <c r="X671" i="72"/>
  <c r="Y671" i="72"/>
  <c r="Z671" i="72"/>
  <c r="B672" i="72"/>
  <c r="C672" i="72"/>
  <c r="D672" i="72"/>
  <c r="E672" i="72"/>
  <c r="F672" i="72"/>
  <c r="G672" i="72"/>
  <c r="H672" i="72"/>
  <c r="I672" i="72"/>
  <c r="J672" i="72"/>
  <c r="K672" i="72"/>
  <c r="L672" i="72"/>
  <c r="M672" i="72"/>
  <c r="N672" i="72"/>
  <c r="O672" i="72"/>
  <c r="P672" i="72"/>
  <c r="Q672" i="72"/>
  <c r="R672" i="72"/>
  <c r="S672" i="72"/>
  <c r="T672" i="72"/>
  <c r="U672" i="72"/>
  <c r="V672" i="72"/>
  <c r="W672" i="72"/>
  <c r="X672" i="72"/>
  <c r="Y672" i="72"/>
  <c r="Z672" i="72"/>
  <c r="B673" i="72"/>
  <c r="C673" i="72"/>
  <c r="D673" i="72"/>
  <c r="E673" i="72"/>
  <c r="F673" i="72"/>
  <c r="G673" i="72"/>
  <c r="H673" i="72"/>
  <c r="I673" i="72"/>
  <c r="J673" i="72"/>
  <c r="K673" i="72"/>
  <c r="L673" i="72"/>
  <c r="M673" i="72"/>
  <c r="N673" i="72"/>
  <c r="O673" i="72"/>
  <c r="P673" i="72"/>
  <c r="Q673" i="72"/>
  <c r="R673" i="72"/>
  <c r="S673" i="72"/>
  <c r="T673" i="72"/>
  <c r="U673" i="72"/>
  <c r="V673" i="72"/>
  <c r="W673" i="72"/>
  <c r="X673" i="72"/>
  <c r="Y673" i="72"/>
  <c r="Z673" i="72"/>
  <c r="B674" i="72"/>
  <c r="C674" i="72"/>
  <c r="D674" i="72"/>
  <c r="E674" i="72"/>
  <c r="F674" i="72"/>
  <c r="G674" i="72"/>
  <c r="H674" i="72"/>
  <c r="I674" i="72"/>
  <c r="J674" i="72"/>
  <c r="K674" i="72"/>
  <c r="L674" i="72"/>
  <c r="M674" i="72"/>
  <c r="N674" i="72"/>
  <c r="O674" i="72"/>
  <c r="P674" i="72"/>
  <c r="Q674" i="72"/>
  <c r="R674" i="72"/>
  <c r="S674" i="72"/>
  <c r="T674" i="72"/>
  <c r="U674" i="72"/>
  <c r="V674" i="72"/>
  <c r="W674" i="72"/>
  <c r="X674" i="72"/>
  <c r="Y674" i="72"/>
  <c r="Z674" i="72"/>
  <c r="B675" i="72"/>
  <c r="C675" i="72"/>
  <c r="D675" i="72"/>
  <c r="E675" i="72"/>
  <c r="F675" i="72"/>
  <c r="G675" i="72"/>
  <c r="H675" i="72"/>
  <c r="I675" i="72"/>
  <c r="J675" i="72"/>
  <c r="K675" i="72"/>
  <c r="L675" i="72"/>
  <c r="M675" i="72"/>
  <c r="N675" i="72"/>
  <c r="O675" i="72"/>
  <c r="P675" i="72"/>
  <c r="Q675" i="72"/>
  <c r="R675" i="72"/>
  <c r="S675" i="72"/>
  <c r="T675" i="72"/>
  <c r="U675" i="72"/>
  <c r="V675" i="72"/>
  <c r="W675" i="72"/>
  <c r="X675" i="72"/>
  <c r="Y675" i="72"/>
  <c r="Z675" i="72"/>
  <c r="B676" i="72"/>
  <c r="C676" i="72"/>
  <c r="D676" i="72"/>
  <c r="E676" i="72"/>
  <c r="F676" i="72"/>
  <c r="G676" i="72"/>
  <c r="H676" i="72"/>
  <c r="I676" i="72"/>
  <c r="J676" i="72"/>
  <c r="K676" i="72"/>
  <c r="L676" i="72"/>
  <c r="M676" i="72"/>
  <c r="N676" i="72"/>
  <c r="O676" i="72"/>
  <c r="P676" i="72"/>
  <c r="Q676" i="72"/>
  <c r="R676" i="72"/>
  <c r="S676" i="72"/>
  <c r="T676" i="72"/>
  <c r="U676" i="72"/>
  <c r="V676" i="72"/>
  <c r="W676" i="72"/>
  <c r="X676" i="72"/>
  <c r="Y676" i="72"/>
  <c r="Z676" i="72"/>
  <c r="B677" i="72"/>
  <c r="C677" i="72"/>
  <c r="D677" i="72"/>
  <c r="E677" i="72"/>
  <c r="F677" i="72"/>
  <c r="G677" i="72"/>
  <c r="H677" i="72"/>
  <c r="I677" i="72"/>
  <c r="J677" i="72"/>
  <c r="K677" i="72"/>
  <c r="L677" i="72"/>
  <c r="M677" i="72"/>
  <c r="N677" i="72"/>
  <c r="O677" i="72"/>
  <c r="P677" i="72"/>
  <c r="Q677" i="72"/>
  <c r="R677" i="72"/>
  <c r="S677" i="72"/>
  <c r="T677" i="72"/>
  <c r="U677" i="72"/>
  <c r="V677" i="72"/>
  <c r="W677" i="72"/>
  <c r="X677" i="72"/>
  <c r="Y677" i="72"/>
  <c r="Z677" i="72"/>
  <c r="B678" i="72"/>
  <c r="C678" i="72"/>
  <c r="D678" i="72"/>
  <c r="E678" i="72"/>
  <c r="F678" i="72"/>
  <c r="G678" i="72"/>
  <c r="H678" i="72"/>
  <c r="I678" i="72"/>
  <c r="J678" i="72"/>
  <c r="K678" i="72"/>
  <c r="L678" i="72"/>
  <c r="M678" i="72"/>
  <c r="N678" i="72"/>
  <c r="O678" i="72"/>
  <c r="P678" i="72"/>
  <c r="Q678" i="72"/>
  <c r="R678" i="72"/>
  <c r="S678" i="72"/>
  <c r="T678" i="72"/>
  <c r="U678" i="72"/>
  <c r="V678" i="72"/>
  <c r="W678" i="72"/>
  <c r="X678" i="72"/>
  <c r="Y678" i="72"/>
  <c r="Z678" i="72"/>
  <c r="B679" i="72"/>
  <c r="C679" i="72"/>
  <c r="D679" i="72"/>
  <c r="E679" i="72"/>
  <c r="F679" i="72"/>
  <c r="G679" i="72"/>
  <c r="H679" i="72"/>
  <c r="I679" i="72"/>
  <c r="J679" i="72"/>
  <c r="K679" i="72"/>
  <c r="L679" i="72"/>
  <c r="M679" i="72"/>
  <c r="N679" i="72"/>
  <c r="O679" i="72"/>
  <c r="P679" i="72"/>
  <c r="Q679" i="72"/>
  <c r="R679" i="72"/>
  <c r="S679" i="72"/>
  <c r="T679" i="72"/>
  <c r="U679" i="72"/>
  <c r="V679" i="72"/>
  <c r="W679" i="72"/>
  <c r="X679" i="72"/>
  <c r="Y679" i="72"/>
  <c r="Z679" i="72"/>
  <c r="C593" i="72"/>
  <c r="J158" i="73" s="1"/>
  <c r="D593" i="72"/>
  <c r="E593" i="72"/>
  <c r="F593" i="72"/>
  <c r="G593" i="72"/>
  <c r="H593" i="72"/>
  <c r="I593" i="72"/>
  <c r="J593" i="72"/>
  <c r="K593" i="72"/>
  <c r="L593" i="72"/>
  <c r="M593" i="72"/>
  <c r="N593" i="72"/>
  <c r="O593" i="72"/>
  <c r="O680" i="72" s="1"/>
  <c r="P593" i="72"/>
  <c r="Q593" i="72"/>
  <c r="R593" i="72"/>
  <c r="S593" i="72"/>
  <c r="T593" i="72"/>
  <c r="U593" i="72"/>
  <c r="V593" i="72"/>
  <c r="W593" i="72"/>
  <c r="X593" i="72"/>
  <c r="Y593" i="72"/>
  <c r="Z593" i="72"/>
  <c r="B593" i="72"/>
  <c r="B158" i="73" s="1"/>
  <c r="I398" i="72"/>
  <c r="K398" i="72"/>
  <c r="O398" i="72"/>
  <c r="P398" i="72"/>
  <c r="Q398" i="72"/>
  <c r="R398" i="72"/>
  <c r="S398" i="72"/>
  <c r="T398" i="72"/>
  <c r="U398" i="72"/>
  <c r="V398" i="72"/>
  <c r="W398" i="72"/>
  <c r="X398" i="72"/>
  <c r="Y398" i="72"/>
  <c r="Z398" i="72"/>
  <c r="I399" i="72"/>
  <c r="K399" i="72"/>
  <c r="O399" i="72"/>
  <c r="P399" i="72"/>
  <c r="Q399" i="72"/>
  <c r="R399" i="72"/>
  <c r="S399" i="72"/>
  <c r="T399" i="72"/>
  <c r="U399" i="72"/>
  <c r="V399" i="72"/>
  <c r="W399" i="72"/>
  <c r="X399" i="72"/>
  <c r="Y399" i="72"/>
  <c r="Z399" i="72"/>
  <c r="I400" i="72"/>
  <c r="K400" i="72"/>
  <c r="O400" i="72"/>
  <c r="P400" i="72"/>
  <c r="Q400" i="72"/>
  <c r="R400" i="72"/>
  <c r="S400" i="72"/>
  <c r="T400" i="72"/>
  <c r="U400" i="72"/>
  <c r="V400" i="72"/>
  <c r="W400" i="72"/>
  <c r="X400" i="72"/>
  <c r="Y400" i="72"/>
  <c r="Z400" i="72"/>
  <c r="I401" i="72"/>
  <c r="K401" i="72"/>
  <c r="O401" i="72"/>
  <c r="P401" i="72"/>
  <c r="Q401" i="72"/>
  <c r="R401" i="72"/>
  <c r="S401" i="72"/>
  <c r="T401" i="72"/>
  <c r="U401" i="72"/>
  <c r="V401" i="72"/>
  <c r="W401" i="72"/>
  <c r="X401" i="72"/>
  <c r="Y401" i="72"/>
  <c r="Z401" i="72"/>
  <c r="K402" i="72"/>
  <c r="K484" i="72" s="1"/>
  <c r="O402" i="72"/>
  <c r="P402" i="72"/>
  <c r="Q402" i="72"/>
  <c r="R402" i="72"/>
  <c r="S402" i="72"/>
  <c r="T402" i="72"/>
  <c r="U402" i="72"/>
  <c r="V402" i="72"/>
  <c r="W402" i="72"/>
  <c r="X402" i="72"/>
  <c r="Y402" i="72"/>
  <c r="Z402" i="72"/>
  <c r="I403" i="72"/>
  <c r="K403" i="72"/>
  <c r="O403" i="72"/>
  <c r="P403" i="72"/>
  <c r="Q403" i="72"/>
  <c r="R403" i="72"/>
  <c r="S403" i="72"/>
  <c r="T403" i="72"/>
  <c r="U403" i="72"/>
  <c r="V403" i="72"/>
  <c r="W403" i="72"/>
  <c r="X403" i="72"/>
  <c r="Y403" i="72"/>
  <c r="Z403" i="72"/>
  <c r="I404" i="72"/>
  <c r="K404" i="72"/>
  <c r="O404" i="72"/>
  <c r="P404" i="72"/>
  <c r="Q404" i="72"/>
  <c r="R404" i="72"/>
  <c r="S404" i="72"/>
  <c r="T404" i="72"/>
  <c r="U404" i="72"/>
  <c r="V404" i="72"/>
  <c r="W404" i="72"/>
  <c r="X404" i="72"/>
  <c r="Y404" i="72"/>
  <c r="Z404" i="72"/>
  <c r="I405" i="72"/>
  <c r="K405" i="72"/>
  <c r="O405" i="72"/>
  <c r="P405" i="72"/>
  <c r="Q405" i="72"/>
  <c r="R405" i="72"/>
  <c r="S405" i="72"/>
  <c r="T405" i="72"/>
  <c r="U405" i="72"/>
  <c r="V405" i="72"/>
  <c r="W405" i="72"/>
  <c r="X405" i="72"/>
  <c r="Y405" i="72"/>
  <c r="Z405" i="72"/>
  <c r="I406" i="72"/>
  <c r="K406" i="72"/>
  <c r="O406" i="72"/>
  <c r="P406" i="72"/>
  <c r="Q406" i="72"/>
  <c r="R406" i="72"/>
  <c r="S406" i="72"/>
  <c r="T406" i="72"/>
  <c r="U406" i="72"/>
  <c r="V406" i="72"/>
  <c r="W406" i="72"/>
  <c r="X406" i="72"/>
  <c r="Y406" i="72"/>
  <c r="Z406" i="72"/>
  <c r="I407" i="72"/>
  <c r="K407" i="72"/>
  <c r="O407" i="72"/>
  <c r="P407" i="72"/>
  <c r="Q407" i="72"/>
  <c r="R407" i="72"/>
  <c r="S407" i="72"/>
  <c r="T407" i="72"/>
  <c r="U407" i="72"/>
  <c r="V407" i="72"/>
  <c r="W407" i="72"/>
  <c r="X407" i="72"/>
  <c r="Y407" i="72"/>
  <c r="Z407" i="72"/>
  <c r="I408" i="72"/>
  <c r="K408" i="72"/>
  <c r="O408" i="72"/>
  <c r="P408" i="72"/>
  <c r="Q408" i="72"/>
  <c r="R408" i="72"/>
  <c r="S408" i="72"/>
  <c r="T408" i="72"/>
  <c r="U408" i="72"/>
  <c r="V408" i="72"/>
  <c r="W408" i="72"/>
  <c r="X408" i="72"/>
  <c r="Y408" i="72"/>
  <c r="Z408" i="72"/>
  <c r="I409" i="72"/>
  <c r="K409" i="72"/>
  <c r="O409" i="72"/>
  <c r="P409" i="72"/>
  <c r="Q409" i="72"/>
  <c r="R409" i="72"/>
  <c r="S409" i="72"/>
  <c r="T409" i="72"/>
  <c r="U409" i="72"/>
  <c r="V409" i="72"/>
  <c r="W409" i="72"/>
  <c r="X409" i="72"/>
  <c r="Y409" i="72"/>
  <c r="Z409" i="72"/>
  <c r="I410" i="72"/>
  <c r="K410" i="72"/>
  <c r="O410" i="72"/>
  <c r="P410" i="72"/>
  <c r="Q410" i="72"/>
  <c r="R410" i="72"/>
  <c r="S410" i="72"/>
  <c r="T410" i="72"/>
  <c r="U410" i="72"/>
  <c r="V410" i="72"/>
  <c r="W410" i="72"/>
  <c r="X410" i="72"/>
  <c r="Y410" i="72"/>
  <c r="Z410" i="72"/>
  <c r="I411" i="72"/>
  <c r="K411" i="72"/>
  <c r="O411" i="72"/>
  <c r="P411" i="72"/>
  <c r="Q411" i="72"/>
  <c r="R411" i="72"/>
  <c r="S411" i="72"/>
  <c r="T411" i="72"/>
  <c r="U411" i="72"/>
  <c r="V411" i="72"/>
  <c r="W411" i="72"/>
  <c r="X411" i="72"/>
  <c r="Y411" i="72"/>
  <c r="Z411" i="72"/>
  <c r="I412" i="72"/>
  <c r="K412" i="72"/>
  <c r="O412" i="72"/>
  <c r="P412" i="72"/>
  <c r="Q412" i="72"/>
  <c r="R412" i="72"/>
  <c r="S412" i="72"/>
  <c r="T412" i="72"/>
  <c r="U412" i="72"/>
  <c r="V412" i="72"/>
  <c r="W412" i="72"/>
  <c r="X412" i="72"/>
  <c r="Y412" i="72"/>
  <c r="Z412" i="72"/>
  <c r="I413" i="72"/>
  <c r="K413" i="72"/>
  <c r="O413" i="72"/>
  <c r="P413" i="72"/>
  <c r="Q413" i="72"/>
  <c r="R413" i="72"/>
  <c r="S413" i="72"/>
  <c r="T413" i="72"/>
  <c r="U413" i="72"/>
  <c r="V413" i="72"/>
  <c r="W413" i="72"/>
  <c r="X413" i="72"/>
  <c r="Y413" i="72"/>
  <c r="Z413" i="72"/>
  <c r="I414" i="72"/>
  <c r="K414" i="72"/>
  <c r="O414" i="72"/>
  <c r="P414" i="72"/>
  <c r="Q414" i="72"/>
  <c r="R414" i="72"/>
  <c r="S414" i="72"/>
  <c r="T414" i="72"/>
  <c r="U414" i="72"/>
  <c r="V414" i="72"/>
  <c r="W414" i="72"/>
  <c r="X414" i="72"/>
  <c r="Y414" i="72"/>
  <c r="Z414" i="72"/>
  <c r="I415" i="72"/>
  <c r="K415" i="72"/>
  <c r="O415" i="72"/>
  <c r="P415" i="72"/>
  <c r="Q415" i="72"/>
  <c r="R415" i="72"/>
  <c r="S415" i="72"/>
  <c r="T415" i="72"/>
  <c r="U415" i="72"/>
  <c r="V415" i="72"/>
  <c r="W415" i="72"/>
  <c r="X415" i="72"/>
  <c r="Y415" i="72"/>
  <c r="Z415" i="72"/>
  <c r="I416" i="72"/>
  <c r="K416" i="72"/>
  <c r="O416" i="72"/>
  <c r="P416" i="72"/>
  <c r="Q416" i="72"/>
  <c r="R416" i="72"/>
  <c r="S416" i="72"/>
  <c r="T416" i="72"/>
  <c r="U416" i="72"/>
  <c r="V416" i="72"/>
  <c r="W416" i="72"/>
  <c r="X416" i="72"/>
  <c r="Y416" i="72"/>
  <c r="Z416" i="72"/>
  <c r="I417" i="72"/>
  <c r="K417" i="72"/>
  <c r="O417" i="72"/>
  <c r="P417" i="72"/>
  <c r="Q417" i="72"/>
  <c r="R417" i="72"/>
  <c r="S417" i="72"/>
  <c r="T417" i="72"/>
  <c r="U417" i="72"/>
  <c r="V417" i="72"/>
  <c r="W417" i="72"/>
  <c r="X417" i="72"/>
  <c r="Y417" i="72"/>
  <c r="Z417" i="72"/>
  <c r="I418" i="72"/>
  <c r="K418" i="72"/>
  <c r="O418" i="72"/>
  <c r="P418" i="72"/>
  <c r="Q418" i="72"/>
  <c r="R418" i="72"/>
  <c r="S418" i="72"/>
  <c r="T418" i="72"/>
  <c r="U418" i="72"/>
  <c r="V418" i="72"/>
  <c r="W418" i="72"/>
  <c r="X418" i="72"/>
  <c r="Y418" i="72"/>
  <c r="Z418" i="72"/>
  <c r="I419" i="72"/>
  <c r="K419" i="72"/>
  <c r="O419" i="72"/>
  <c r="P419" i="72"/>
  <c r="Q419" i="72"/>
  <c r="R419" i="72"/>
  <c r="S419" i="72"/>
  <c r="T419" i="72"/>
  <c r="U419" i="72"/>
  <c r="V419" i="72"/>
  <c r="W419" i="72"/>
  <c r="X419" i="72"/>
  <c r="Y419" i="72"/>
  <c r="Z419" i="72"/>
  <c r="I420" i="72"/>
  <c r="K420" i="72"/>
  <c r="O420" i="72"/>
  <c r="P420" i="72"/>
  <c r="Q420" i="72"/>
  <c r="R420" i="72"/>
  <c r="S420" i="72"/>
  <c r="T420" i="72"/>
  <c r="U420" i="72"/>
  <c r="V420" i="72"/>
  <c r="W420" i="72"/>
  <c r="X420" i="72"/>
  <c r="Y420" i="72"/>
  <c r="Z420" i="72"/>
  <c r="I421" i="72"/>
  <c r="K421" i="72"/>
  <c r="O421" i="72"/>
  <c r="P421" i="72"/>
  <c r="Q421" i="72"/>
  <c r="R421" i="72"/>
  <c r="S421" i="72"/>
  <c r="T421" i="72"/>
  <c r="U421" i="72"/>
  <c r="V421" i="72"/>
  <c r="W421" i="72"/>
  <c r="X421" i="72"/>
  <c r="Y421" i="72"/>
  <c r="Z421" i="72"/>
  <c r="I422" i="72"/>
  <c r="K422" i="72"/>
  <c r="O422" i="72"/>
  <c r="P422" i="72"/>
  <c r="Q422" i="72"/>
  <c r="R422" i="72"/>
  <c r="S422" i="72"/>
  <c r="T422" i="72"/>
  <c r="U422" i="72"/>
  <c r="V422" i="72"/>
  <c r="W422" i="72"/>
  <c r="X422" i="72"/>
  <c r="Y422" i="72"/>
  <c r="Z422" i="72"/>
  <c r="I423" i="72"/>
  <c r="K423" i="72"/>
  <c r="O423" i="72"/>
  <c r="P423" i="72"/>
  <c r="Q423" i="72"/>
  <c r="R423" i="72"/>
  <c r="S423" i="72"/>
  <c r="T423" i="72"/>
  <c r="U423" i="72"/>
  <c r="V423" i="72"/>
  <c r="W423" i="72"/>
  <c r="X423" i="72"/>
  <c r="Y423" i="72"/>
  <c r="Z423" i="72"/>
  <c r="I424" i="72"/>
  <c r="K424" i="72"/>
  <c r="O424" i="72"/>
  <c r="P424" i="72"/>
  <c r="Q424" i="72"/>
  <c r="R424" i="72"/>
  <c r="S424" i="72"/>
  <c r="T424" i="72"/>
  <c r="U424" i="72"/>
  <c r="V424" i="72"/>
  <c r="W424" i="72"/>
  <c r="X424" i="72"/>
  <c r="Y424" i="72"/>
  <c r="Z424" i="72"/>
  <c r="I425" i="72"/>
  <c r="K425" i="72"/>
  <c r="O425" i="72"/>
  <c r="P425" i="72"/>
  <c r="Q425" i="72"/>
  <c r="R425" i="72"/>
  <c r="S425" i="72"/>
  <c r="T425" i="72"/>
  <c r="U425" i="72"/>
  <c r="V425" i="72"/>
  <c r="W425" i="72"/>
  <c r="X425" i="72"/>
  <c r="Y425" i="72"/>
  <c r="Z425" i="72"/>
  <c r="I426" i="72"/>
  <c r="K426" i="72"/>
  <c r="O426" i="72"/>
  <c r="P426" i="72"/>
  <c r="Q426" i="72"/>
  <c r="R426" i="72"/>
  <c r="S426" i="72"/>
  <c r="T426" i="72"/>
  <c r="U426" i="72"/>
  <c r="V426" i="72"/>
  <c r="W426" i="72"/>
  <c r="X426" i="72"/>
  <c r="Y426" i="72"/>
  <c r="Z426" i="72"/>
  <c r="I427" i="72"/>
  <c r="K427" i="72"/>
  <c r="O427" i="72"/>
  <c r="P427" i="72"/>
  <c r="Q427" i="72"/>
  <c r="R427" i="72"/>
  <c r="S427" i="72"/>
  <c r="T427" i="72"/>
  <c r="U427" i="72"/>
  <c r="V427" i="72"/>
  <c r="W427" i="72"/>
  <c r="X427" i="72"/>
  <c r="Y427" i="72"/>
  <c r="Z427" i="72"/>
  <c r="I428" i="72"/>
  <c r="K428" i="72"/>
  <c r="O428" i="72"/>
  <c r="P428" i="72"/>
  <c r="Q428" i="72"/>
  <c r="R428" i="72"/>
  <c r="S428" i="72"/>
  <c r="T428" i="72"/>
  <c r="U428" i="72"/>
  <c r="V428" i="72"/>
  <c r="W428" i="72"/>
  <c r="X428" i="72"/>
  <c r="Y428" i="72"/>
  <c r="Z428" i="72"/>
  <c r="I429" i="72"/>
  <c r="K429" i="72"/>
  <c r="O429" i="72"/>
  <c r="P429" i="72"/>
  <c r="Q429" i="72"/>
  <c r="R429" i="72"/>
  <c r="S429" i="72"/>
  <c r="T429" i="72"/>
  <c r="U429" i="72"/>
  <c r="V429" i="72"/>
  <c r="W429" i="72"/>
  <c r="X429" i="72"/>
  <c r="Y429" i="72"/>
  <c r="Z429" i="72"/>
  <c r="I430" i="72"/>
  <c r="K430" i="72"/>
  <c r="O430" i="72"/>
  <c r="P430" i="72"/>
  <c r="Q430" i="72"/>
  <c r="R430" i="72"/>
  <c r="S430" i="72"/>
  <c r="T430" i="72"/>
  <c r="U430" i="72"/>
  <c r="V430" i="72"/>
  <c r="W430" i="72"/>
  <c r="X430" i="72"/>
  <c r="Y430" i="72"/>
  <c r="Z430" i="72"/>
  <c r="I431" i="72"/>
  <c r="K431" i="72"/>
  <c r="O431" i="72"/>
  <c r="P431" i="72"/>
  <c r="Q431" i="72"/>
  <c r="R431" i="72"/>
  <c r="S431" i="72"/>
  <c r="T431" i="72"/>
  <c r="U431" i="72"/>
  <c r="V431" i="72"/>
  <c r="W431" i="72"/>
  <c r="X431" i="72"/>
  <c r="Y431" i="72"/>
  <c r="Z431" i="72"/>
  <c r="I432" i="72"/>
  <c r="K432" i="72"/>
  <c r="O432" i="72"/>
  <c r="P432" i="72"/>
  <c r="Q432" i="72"/>
  <c r="R432" i="72"/>
  <c r="S432" i="72"/>
  <c r="T432" i="72"/>
  <c r="U432" i="72"/>
  <c r="V432" i="72"/>
  <c r="W432" i="72"/>
  <c r="X432" i="72"/>
  <c r="Y432" i="72"/>
  <c r="Z432" i="72"/>
  <c r="I433" i="72"/>
  <c r="K433" i="72"/>
  <c r="O433" i="72"/>
  <c r="P433" i="72"/>
  <c r="Q433" i="72"/>
  <c r="R433" i="72"/>
  <c r="S433" i="72"/>
  <c r="T433" i="72"/>
  <c r="U433" i="72"/>
  <c r="V433" i="72"/>
  <c r="W433" i="72"/>
  <c r="X433" i="72"/>
  <c r="Y433" i="72"/>
  <c r="Z433" i="72"/>
  <c r="B434" i="72"/>
  <c r="C434" i="72"/>
  <c r="D434" i="72"/>
  <c r="E434" i="72"/>
  <c r="F434" i="72"/>
  <c r="G434" i="72"/>
  <c r="H434" i="72"/>
  <c r="I434" i="72"/>
  <c r="J434" i="72"/>
  <c r="K434" i="72"/>
  <c r="L434" i="72"/>
  <c r="M434" i="72"/>
  <c r="N434" i="72"/>
  <c r="O434" i="72"/>
  <c r="P434" i="72"/>
  <c r="Q434" i="72"/>
  <c r="R434" i="72"/>
  <c r="S434" i="72"/>
  <c r="T434" i="72"/>
  <c r="U434" i="72"/>
  <c r="V434" i="72"/>
  <c r="W434" i="72"/>
  <c r="X434" i="72"/>
  <c r="Y434" i="72"/>
  <c r="Z434" i="72"/>
  <c r="B435" i="72"/>
  <c r="C435" i="72"/>
  <c r="D435" i="72"/>
  <c r="E435" i="72"/>
  <c r="F435" i="72"/>
  <c r="G435" i="72"/>
  <c r="H435" i="72"/>
  <c r="I435" i="72"/>
  <c r="J435" i="72"/>
  <c r="K435" i="72"/>
  <c r="L435" i="72"/>
  <c r="M435" i="72"/>
  <c r="O435" i="72"/>
  <c r="P435" i="72"/>
  <c r="Q435" i="72"/>
  <c r="R435" i="72"/>
  <c r="S435" i="72"/>
  <c r="T435" i="72"/>
  <c r="U435" i="72"/>
  <c r="V435" i="72"/>
  <c r="W435" i="72"/>
  <c r="X435" i="72"/>
  <c r="Y435" i="72"/>
  <c r="Z435" i="72"/>
  <c r="B436" i="72"/>
  <c r="C436" i="72"/>
  <c r="D436" i="72"/>
  <c r="E436" i="72"/>
  <c r="F436" i="72"/>
  <c r="G436" i="72"/>
  <c r="H436" i="72"/>
  <c r="I436" i="72"/>
  <c r="J436" i="72"/>
  <c r="K436" i="72"/>
  <c r="L436" i="72"/>
  <c r="M436" i="72"/>
  <c r="N436" i="72"/>
  <c r="O436" i="72"/>
  <c r="P436" i="72"/>
  <c r="Q436" i="72"/>
  <c r="R436" i="72"/>
  <c r="S436" i="72"/>
  <c r="T436" i="72"/>
  <c r="U436" i="72"/>
  <c r="V436" i="72"/>
  <c r="W436" i="72"/>
  <c r="X436" i="72"/>
  <c r="Y436" i="72"/>
  <c r="Z436" i="72"/>
  <c r="B437" i="72"/>
  <c r="C437" i="72"/>
  <c r="D437" i="72"/>
  <c r="E437" i="72"/>
  <c r="F437" i="72"/>
  <c r="G437" i="72"/>
  <c r="H437" i="72"/>
  <c r="I437" i="72"/>
  <c r="J437" i="72"/>
  <c r="K437" i="72"/>
  <c r="L437" i="72"/>
  <c r="M437" i="72"/>
  <c r="N437" i="72"/>
  <c r="O437" i="72"/>
  <c r="P437" i="72"/>
  <c r="Q437" i="72"/>
  <c r="R437" i="72"/>
  <c r="S437" i="72"/>
  <c r="T437" i="72"/>
  <c r="U437" i="72"/>
  <c r="V437" i="72"/>
  <c r="W437" i="72"/>
  <c r="X437" i="72"/>
  <c r="Y437" i="72"/>
  <c r="Z437" i="72"/>
  <c r="B438" i="72"/>
  <c r="C438" i="72"/>
  <c r="D438" i="72"/>
  <c r="E438" i="72"/>
  <c r="F438" i="72"/>
  <c r="G438" i="72"/>
  <c r="H438" i="72"/>
  <c r="I438" i="72"/>
  <c r="J438" i="72"/>
  <c r="K438" i="72"/>
  <c r="L438" i="72"/>
  <c r="M438" i="72"/>
  <c r="N438" i="72"/>
  <c r="O438" i="72"/>
  <c r="P438" i="72"/>
  <c r="Q438" i="72"/>
  <c r="R438" i="72"/>
  <c r="S438" i="72"/>
  <c r="T438" i="72"/>
  <c r="U438" i="72"/>
  <c r="V438" i="72"/>
  <c r="W438" i="72"/>
  <c r="X438" i="72"/>
  <c r="Y438" i="72"/>
  <c r="Z438" i="72"/>
  <c r="B439" i="72"/>
  <c r="C439" i="72"/>
  <c r="D439" i="72"/>
  <c r="E439" i="72"/>
  <c r="F439" i="72"/>
  <c r="G439" i="72"/>
  <c r="H439" i="72"/>
  <c r="I439" i="72"/>
  <c r="J439" i="72"/>
  <c r="K439" i="72"/>
  <c r="L439" i="72"/>
  <c r="M439" i="72"/>
  <c r="N439" i="72"/>
  <c r="O439" i="72"/>
  <c r="P439" i="72"/>
  <c r="Q439" i="72"/>
  <c r="R439" i="72"/>
  <c r="S439" i="72"/>
  <c r="T439" i="72"/>
  <c r="U439" i="72"/>
  <c r="V439" i="72"/>
  <c r="W439" i="72"/>
  <c r="X439" i="72"/>
  <c r="Y439" i="72"/>
  <c r="Z439" i="72"/>
  <c r="B440" i="72"/>
  <c r="C440" i="72"/>
  <c r="D440" i="72"/>
  <c r="E440" i="72"/>
  <c r="F440" i="72"/>
  <c r="G440" i="72"/>
  <c r="H440" i="72"/>
  <c r="I440" i="72"/>
  <c r="J440" i="72"/>
  <c r="K440" i="72"/>
  <c r="L440" i="72"/>
  <c r="M440" i="72"/>
  <c r="N440" i="72"/>
  <c r="O440" i="72"/>
  <c r="P440" i="72"/>
  <c r="Q440" i="72"/>
  <c r="R440" i="72"/>
  <c r="S440" i="72"/>
  <c r="T440" i="72"/>
  <c r="U440" i="72"/>
  <c r="V440" i="72"/>
  <c r="W440" i="72"/>
  <c r="X440" i="72"/>
  <c r="Y440" i="72"/>
  <c r="Z440" i="72"/>
  <c r="B441" i="72"/>
  <c r="C441" i="72"/>
  <c r="D441" i="72"/>
  <c r="E441" i="72"/>
  <c r="F441" i="72"/>
  <c r="G441" i="72"/>
  <c r="H441" i="72"/>
  <c r="I441" i="72"/>
  <c r="J441" i="72"/>
  <c r="K441" i="72"/>
  <c r="L441" i="72"/>
  <c r="M441" i="72"/>
  <c r="N441" i="72"/>
  <c r="O441" i="72"/>
  <c r="P441" i="72"/>
  <c r="Q441" i="72"/>
  <c r="R441" i="72"/>
  <c r="S441" i="72"/>
  <c r="T441" i="72"/>
  <c r="U441" i="72"/>
  <c r="V441" i="72"/>
  <c r="W441" i="72"/>
  <c r="X441" i="72"/>
  <c r="Y441" i="72"/>
  <c r="Z441" i="72"/>
  <c r="B442" i="72"/>
  <c r="C442" i="72"/>
  <c r="D442" i="72"/>
  <c r="E442" i="72"/>
  <c r="F442" i="72"/>
  <c r="G442" i="72"/>
  <c r="H442" i="72"/>
  <c r="I442" i="72"/>
  <c r="J442" i="72"/>
  <c r="K442" i="72"/>
  <c r="L442" i="72"/>
  <c r="M442" i="72"/>
  <c r="N442" i="72"/>
  <c r="O442" i="72"/>
  <c r="P442" i="72"/>
  <c r="Q442" i="72"/>
  <c r="R442" i="72"/>
  <c r="S442" i="72"/>
  <c r="T442" i="72"/>
  <c r="U442" i="72"/>
  <c r="V442" i="72"/>
  <c r="W442" i="72"/>
  <c r="X442" i="72"/>
  <c r="Y442" i="72"/>
  <c r="Z442" i="72"/>
  <c r="B443" i="72"/>
  <c r="C443" i="72"/>
  <c r="D443" i="72"/>
  <c r="E443" i="72"/>
  <c r="F443" i="72"/>
  <c r="G443" i="72"/>
  <c r="H443" i="72"/>
  <c r="I443" i="72"/>
  <c r="J443" i="72"/>
  <c r="K443" i="72"/>
  <c r="L443" i="72"/>
  <c r="M443" i="72"/>
  <c r="N443" i="72"/>
  <c r="O443" i="72"/>
  <c r="P443" i="72"/>
  <c r="Q443" i="72"/>
  <c r="R443" i="72"/>
  <c r="S443" i="72"/>
  <c r="T443" i="72"/>
  <c r="U443" i="72"/>
  <c r="V443" i="72"/>
  <c r="W443" i="72"/>
  <c r="X443" i="72"/>
  <c r="Y443" i="72"/>
  <c r="Z443" i="72"/>
  <c r="B444" i="72"/>
  <c r="C444" i="72"/>
  <c r="D444" i="72"/>
  <c r="E444" i="72"/>
  <c r="F444" i="72"/>
  <c r="G444" i="72"/>
  <c r="H444" i="72"/>
  <c r="I444" i="72"/>
  <c r="J444" i="72"/>
  <c r="K444" i="72"/>
  <c r="L444" i="72"/>
  <c r="M444" i="72"/>
  <c r="N444" i="72"/>
  <c r="O444" i="72"/>
  <c r="P444" i="72"/>
  <c r="Q444" i="72"/>
  <c r="R444" i="72"/>
  <c r="S444" i="72"/>
  <c r="T444" i="72"/>
  <c r="U444" i="72"/>
  <c r="V444" i="72"/>
  <c r="W444" i="72"/>
  <c r="X444" i="72"/>
  <c r="Y444" i="72"/>
  <c r="Z444" i="72"/>
  <c r="B445" i="72"/>
  <c r="C445" i="72"/>
  <c r="D445" i="72"/>
  <c r="E445" i="72"/>
  <c r="F445" i="72"/>
  <c r="G445" i="72"/>
  <c r="H445" i="72"/>
  <c r="I445" i="72"/>
  <c r="J445" i="72"/>
  <c r="K445" i="72"/>
  <c r="L445" i="72"/>
  <c r="M445" i="72"/>
  <c r="N445" i="72"/>
  <c r="O445" i="72"/>
  <c r="P445" i="72"/>
  <c r="Q445" i="72"/>
  <c r="R445" i="72"/>
  <c r="S445" i="72"/>
  <c r="T445" i="72"/>
  <c r="U445" i="72"/>
  <c r="V445" i="72"/>
  <c r="W445" i="72"/>
  <c r="X445" i="72"/>
  <c r="Y445" i="72"/>
  <c r="Z445" i="72"/>
  <c r="B446" i="72"/>
  <c r="C446" i="72"/>
  <c r="D446" i="72"/>
  <c r="E446" i="72"/>
  <c r="F446" i="72"/>
  <c r="G446" i="72"/>
  <c r="H446" i="72"/>
  <c r="I446" i="72"/>
  <c r="J446" i="72"/>
  <c r="K446" i="72"/>
  <c r="L446" i="72"/>
  <c r="M446" i="72"/>
  <c r="N446" i="72"/>
  <c r="O446" i="72"/>
  <c r="P446" i="72"/>
  <c r="Q446" i="72"/>
  <c r="R446" i="72"/>
  <c r="S446" i="72"/>
  <c r="T446" i="72"/>
  <c r="U446" i="72"/>
  <c r="V446" i="72"/>
  <c r="W446" i="72"/>
  <c r="X446" i="72"/>
  <c r="Y446" i="72"/>
  <c r="Z446" i="72"/>
  <c r="B447" i="72"/>
  <c r="C447" i="72"/>
  <c r="D447" i="72"/>
  <c r="E447" i="72"/>
  <c r="F447" i="72"/>
  <c r="G447" i="72"/>
  <c r="H447" i="72"/>
  <c r="I447" i="72"/>
  <c r="J447" i="72"/>
  <c r="K447" i="72"/>
  <c r="L447" i="72"/>
  <c r="M447" i="72"/>
  <c r="N447" i="72"/>
  <c r="O447" i="72"/>
  <c r="P447" i="72"/>
  <c r="Q447" i="72"/>
  <c r="R447" i="72"/>
  <c r="S447" i="72"/>
  <c r="T447" i="72"/>
  <c r="U447" i="72"/>
  <c r="V447" i="72"/>
  <c r="W447" i="72"/>
  <c r="X447" i="72"/>
  <c r="Y447" i="72"/>
  <c r="Z447" i="72"/>
  <c r="B448" i="72"/>
  <c r="C448" i="72"/>
  <c r="D448" i="72"/>
  <c r="E448" i="72"/>
  <c r="F448" i="72"/>
  <c r="G448" i="72"/>
  <c r="H448" i="72"/>
  <c r="I448" i="72"/>
  <c r="J448" i="72"/>
  <c r="K448" i="72"/>
  <c r="L448" i="72"/>
  <c r="M448" i="72"/>
  <c r="N448" i="72"/>
  <c r="O448" i="72"/>
  <c r="P448" i="72"/>
  <c r="Q448" i="72"/>
  <c r="R448" i="72"/>
  <c r="S448" i="72"/>
  <c r="T448" i="72"/>
  <c r="U448" i="72"/>
  <c r="V448" i="72"/>
  <c r="W448" i="72"/>
  <c r="X448" i="72"/>
  <c r="Y448" i="72"/>
  <c r="Z448" i="72"/>
  <c r="B449" i="72"/>
  <c r="C449" i="72"/>
  <c r="D449" i="72"/>
  <c r="E449" i="72"/>
  <c r="F449" i="72"/>
  <c r="G449" i="72"/>
  <c r="H449" i="72"/>
  <c r="I449" i="72"/>
  <c r="J449" i="72"/>
  <c r="K449" i="72"/>
  <c r="L449" i="72"/>
  <c r="M449" i="72"/>
  <c r="N449" i="72"/>
  <c r="O449" i="72"/>
  <c r="P449" i="72"/>
  <c r="Q449" i="72"/>
  <c r="R449" i="72"/>
  <c r="S449" i="72"/>
  <c r="T449" i="72"/>
  <c r="U449" i="72"/>
  <c r="V449" i="72"/>
  <c r="W449" i="72"/>
  <c r="X449" i="72"/>
  <c r="Y449" i="72"/>
  <c r="Z449" i="72"/>
  <c r="B450" i="72"/>
  <c r="C450" i="72"/>
  <c r="D450" i="72"/>
  <c r="E450" i="72"/>
  <c r="F450" i="72"/>
  <c r="G450" i="72"/>
  <c r="H450" i="72"/>
  <c r="I450" i="72"/>
  <c r="J450" i="72"/>
  <c r="K450" i="72"/>
  <c r="L450" i="72"/>
  <c r="M450" i="72"/>
  <c r="N450" i="72"/>
  <c r="O450" i="72"/>
  <c r="P450" i="72"/>
  <c r="Q450" i="72"/>
  <c r="R450" i="72"/>
  <c r="S450" i="72"/>
  <c r="T450" i="72"/>
  <c r="U450" i="72"/>
  <c r="V450" i="72"/>
  <c r="W450" i="72"/>
  <c r="X450" i="72"/>
  <c r="Y450" i="72"/>
  <c r="Z450" i="72"/>
  <c r="B451" i="72"/>
  <c r="C451" i="72"/>
  <c r="D451" i="72"/>
  <c r="E451" i="72"/>
  <c r="F451" i="72"/>
  <c r="G451" i="72"/>
  <c r="H451" i="72"/>
  <c r="I451" i="72"/>
  <c r="J451" i="72"/>
  <c r="K451" i="72"/>
  <c r="L451" i="72"/>
  <c r="M451" i="72"/>
  <c r="N451" i="72"/>
  <c r="O451" i="72"/>
  <c r="P451" i="72"/>
  <c r="Q451" i="72"/>
  <c r="R451" i="72"/>
  <c r="S451" i="72"/>
  <c r="T451" i="72"/>
  <c r="U451" i="72"/>
  <c r="V451" i="72"/>
  <c r="W451" i="72"/>
  <c r="X451" i="72"/>
  <c r="Y451" i="72"/>
  <c r="Z451" i="72"/>
  <c r="B452" i="72"/>
  <c r="C452" i="72"/>
  <c r="D452" i="72"/>
  <c r="E452" i="72"/>
  <c r="F452" i="72"/>
  <c r="G452" i="72"/>
  <c r="H452" i="72"/>
  <c r="I452" i="72"/>
  <c r="J452" i="72"/>
  <c r="K452" i="72"/>
  <c r="L452" i="72"/>
  <c r="M452" i="72"/>
  <c r="N452" i="72"/>
  <c r="O452" i="72"/>
  <c r="P452" i="72"/>
  <c r="Q452" i="72"/>
  <c r="R452" i="72"/>
  <c r="S452" i="72"/>
  <c r="T452" i="72"/>
  <c r="U452" i="72"/>
  <c r="V452" i="72"/>
  <c r="W452" i="72"/>
  <c r="X452" i="72"/>
  <c r="Y452" i="72"/>
  <c r="Z452" i="72"/>
  <c r="B453" i="72"/>
  <c r="C453" i="72"/>
  <c r="D453" i="72"/>
  <c r="E453" i="72"/>
  <c r="F453" i="72"/>
  <c r="G453" i="72"/>
  <c r="H453" i="72"/>
  <c r="I453" i="72"/>
  <c r="J453" i="72"/>
  <c r="K453" i="72"/>
  <c r="L453" i="72"/>
  <c r="M453" i="72"/>
  <c r="N453" i="72"/>
  <c r="O453" i="72"/>
  <c r="P453" i="72"/>
  <c r="Q453" i="72"/>
  <c r="R453" i="72"/>
  <c r="S453" i="72"/>
  <c r="T453" i="72"/>
  <c r="U453" i="72"/>
  <c r="V453" i="72"/>
  <c r="W453" i="72"/>
  <c r="X453" i="72"/>
  <c r="Y453" i="72"/>
  <c r="Z453" i="72"/>
  <c r="B454" i="72"/>
  <c r="C454" i="72"/>
  <c r="D454" i="72"/>
  <c r="E454" i="72"/>
  <c r="F454" i="72"/>
  <c r="G454" i="72"/>
  <c r="H454" i="72"/>
  <c r="I454" i="72"/>
  <c r="J454" i="72"/>
  <c r="K454" i="72"/>
  <c r="L454" i="72"/>
  <c r="M454" i="72"/>
  <c r="N454" i="72"/>
  <c r="O454" i="72"/>
  <c r="P454" i="72"/>
  <c r="Q454" i="72"/>
  <c r="R454" i="72"/>
  <c r="S454" i="72"/>
  <c r="T454" i="72"/>
  <c r="U454" i="72"/>
  <c r="V454" i="72"/>
  <c r="W454" i="72"/>
  <c r="X454" i="72"/>
  <c r="Y454" i="72"/>
  <c r="Z454" i="72"/>
  <c r="B455" i="72"/>
  <c r="C455" i="72"/>
  <c r="D455" i="72"/>
  <c r="E455" i="72"/>
  <c r="F455" i="72"/>
  <c r="G455" i="72"/>
  <c r="H455" i="72"/>
  <c r="I455" i="72"/>
  <c r="J455" i="72"/>
  <c r="K455" i="72"/>
  <c r="L455" i="72"/>
  <c r="M455" i="72"/>
  <c r="N455" i="72"/>
  <c r="O455" i="72"/>
  <c r="P455" i="72"/>
  <c r="Q455" i="72"/>
  <c r="R455" i="72"/>
  <c r="S455" i="72"/>
  <c r="T455" i="72"/>
  <c r="U455" i="72"/>
  <c r="V455" i="72"/>
  <c r="W455" i="72"/>
  <c r="X455" i="72"/>
  <c r="Y455" i="72"/>
  <c r="Z455" i="72"/>
  <c r="B456" i="72"/>
  <c r="C456" i="72"/>
  <c r="D456" i="72"/>
  <c r="E456" i="72"/>
  <c r="F456" i="72"/>
  <c r="G456" i="72"/>
  <c r="H456" i="72"/>
  <c r="I456" i="72"/>
  <c r="J456" i="72"/>
  <c r="K456" i="72"/>
  <c r="L456" i="72"/>
  <c r="M456" i="72"/>
  <c r="N456" i="72"/>
  <c r="O456" i="72"/>
  <c r="P456" i="72"/>
  <c r="Q456" i="72"/>
  <c r="R456" i="72"/>
  <c r="S456" i="72"/>
  <c r="T456" i="72"/>
  <c r="U456" i="72"/>
  <c r="V456" i="72"/>
  <c r="W456" i="72"/>
  <c r="X456" i="72"/>
  <c r="Y456" i="72"/>
  <c r="Z456" i="72"/>
  <c r="B457" i="72"/>
  <c r="C457" i="72"/>
  <c r="D457" i="72"/>
  <c r="E457" i="72"/>
  <c r="F457" i="72"/>
  <c r="G457" i="72"/>
  <c r="H457" i="72"/>
  <c r="I457" i="72"/>
  <c r="J457" i="72"/>
  <c r="K457" i="72"/>
  <c r="L457" i="72"/>
  <c r="M457" i="72"/>
  <c r="N457" i="72"/>
  <c r="O457" i="72"/>
  <c r="P457" i="72"/>
  <c r="Q457" i="72"/>
  <c r="R457" i="72"/>
  <c r="S457" i="72"/>
  <c r="T457" i="72"/>
  <c r="U457" i="72"/>
  <c r="V457" i="72"/>
  <c r="W457" i="72"/>
  <c r="X457" i="72"/>
  <c r="Y457" i="72"/>
  <c r="Z457" i="72"/>
  <c r="B458" i="72"/>
  <c r="C458" i="72"/>
  <c r="D458" i="72"/>
  <c r="E458" i="72"/>
  <c r="F458" i="72"/>
  <c r="G458" i="72"/>
  <c r="H458" i="72"/>
  <c r="I458" i="72"/>
  <c r="J458" i="72"/>
  <c r="K458" i="72"/>
  <c r="L458" i="72"/>
  <c r="M458" i="72"/>
  <c r="N458" i="72"/>
  <c r="O458" i="72"/>
  <c r="P458" i="72"/>
  <c r="Q458" i="72"/>
  <c r="R458" i="72"/>
  <c r="S458" i="72"/>
  <c r="T458" i="72"/>
  <c r="U458" i="72"/>
  <c r="V458" i="72"/>
  <c r="W458" i="72"/>
  <c r="X458" i="72"/>
  <c r="Y458" i="72"/>
  <c r="Z458" i="72"/>
  <c r="B459" i="72"/>
  <c r="C459" i="72"/>
  <c r="D459" i="72"/>
  <c r="E459" i="72"/>
  <c r="F459" i="72"/>
  <c r="G459" i="72"/>
  <c r="H459" i="72"/>
  <c r="I459" i="72"/>
  <c r="J459" i="72"/>
  <c r="K459" i="72"/>
  <c r="L459" i="72"/>
  <c r="M459" i="72"/>
  <c r="N459" i="72"/>
  <c r="O459" i="72"/>
  <c r="P459" i="72"/>
  <c r="Q459" i="72"/>
  <c r="R459" i="72"/>
  <c r="S459" i="72"/>
  <c r="T459" i="72"/>
  <c r="U459" i="72"/>
  <c r="V459" i="72"/>
  <c r="W459" i="72"/>
  <c r="X459" i="72"/>
  <c r="Y459" i="72"/>
  <c r="Z459" i="72"/>
  <c r="B460" i="72"/>
  <c r="C460" i="72"/>
  <c r="D460" i="72"/>
  <c r="E460" i="72"/>
  <c r="F460" i="72"/>
  <c r="G460" i="72"/>
  <c r="H460" i="72"/>
  <c r="I460" i="72"/>
  <c r="J460" i="72"/>
  <c r="K460" i="72"/>
  <c r="L460" i="72"/>
  <c r="M460" i="72"/>
  <c r="N460" i="72"/>
  <c r="O460" i="72"/>
  <c r="P460" i="72"/>
  <c r="Q460" i="72"/>
  <c r="R460" i="72"/>
  <c r="S460" i="72"/>
  <c r="T460" i="72"/>
  <c r="U460" i="72"/>
  <c r="V460" i="72"/>
  <c r="W460" i="72"/>
  <c r="X460" i="72"/>
  <c r="Y460" i="72"/>
  <c r="Z460" i="72"/>
  <c r="B461" i="72"/>
  <c r="C461" i="72"/>
  <c r="D461" i="72"/>
  <c r="E461" i="72"/>
  <c r="F461" i="72"/>
  <c r="G461" i="72"/>
  <c r="H461" i="72"/>
  <c r="I461" i="72"/>
  <c r="J461" i="72"/>
  <c r="K461" i="72"/>
  <c r="L461" i="72"/>
  <c r="M461" i="72"/>
  <c r="N461" i="72"/>
  <c r="O461" i="72"/>
  <c r="P461" i="72"/>
  <c r="Q461" i="72"/>
  <c r="R461" i="72"/>
  <c r="S461" i="72"/>
  <c r="T461" i="72"/>
  <c r="U461" i="72"/>
  <c r="V461" i="72"/>
  <c r="W461" i="72"/>
  <c r="X461" i="72"/>
  <c r="Y461" i="72"/>
  <c r="Z461" i="72"/>
  <c r="B462" i="72"/>
  <c r="C462" i="72"/>
  <c r="D462" i="72"/>
  <c r="E462" i="72"/>
  <c r="F462" i="72"/>
  <c r="G462" i="72"/>
  <c r="H462" i="72"/>
  <c r="I462" i="72"/>
  <c r="J462" i="72"/>
  <c r="K462" i="72"/>
  <c r="L462" i="72"/>
  <c r="M462" i="72"/>
  <c r="N462" i="72"/>
  <c r="O462" i="72"/>
  <c r="P462" i="72"/>
  <c r="Q462" i="72"/>
  <c r="R462" i="72"/>
  <c r="S462" i="72"/>
  <c r="T462" i="72"/>
  <c r="U462" i="72"/>
  <c r="V462" i="72"/>
  <c r="W462" i="72"/>
  <c r="X462" i="72"/>
  <c r="Y462" i="72"/>
  <c r="Z462" i="72"/>
  <c r="B463" i="72"/>
  <c r="C463" i="72"/>
  <c r="D463" i="72"/>
  <c r="E463" i="72"/>
  <c r="F463" i="72"/>
  <c r="G463" i="72"/>
  <c r="H463" i="72"/>
  <c r="I463" i="72"/>
  <c r="J463" i="72"/>
  <c r="K463" i="72"/>
  <c r="L463" i="72"/>
  <c r="M463" i="72"/>
  <c r="N463" i="72"/>
  <c r="O463" i="72"/>
  <c r="P463" i="72"/>
  <c r="Q463" i="72"/>
  <c r="R463" i="72"/>
  <c r="S463" i="72"/>
  <c r="T463" i="72"/>
  <c r="U463" i="72"/>
  <c r="V463" i="72"/>
  <c r="W463" i="72"/>
  <c r="X463" i="72"/>
  <c r="Y463" i="72"/>
  <c r="Z463" i="72"/>
  <c r="B464" i="72"/>
  <c r="C464" i="72"/>
  <c r="D464" i="72"/>
  <c r="E464" i="72"/>
  <c r="F464" i="72"/>
  <c r="G464" i="72"/>
  <c r="H464" i="72"/>
  <c r="I464" i="72"/>
  <c r="J464" i="72"/>
  <c r="K464" i="72"/>
  <c r="L464" i="72"/>
  <c r="M464" i="72"/>
  <c r="N464" i="72"/>
  <c r="O464" i="72"/>
  <c r="P464" i="72"/>
  <c r="Q464" i="72"/>
  <c r="R464" i="72"/>
  <c r="S464" i="72"/>
  <c r="T464" i="72"/>
  <c r="U464" i="72"/>
  <c r="V464" i="72"/>
  <c r="W464" i="72"/>
  <c r="X464" i="72"/>
  <c r="Y464" i="72"/>
  <c r="Z464" i="72"/>
  <c r="B465" i="72"/>
  <c r="C465" i="72"/>
  <c r="D465" i="72"/>
  <c r="E465" i="72"/>
  <c r="F465" i="72"/>
  <c r="G465" i="72"/>
  <c r="H465" i="72"/>
  <c r="I465" i="72"/>
  <c r="J465" i="72"/>
  <c r="K465" i="72"/>
  <c r="L465" i="72"/>
  <c r="M465" i="72"/>
  <c r="N465" i="72"/>
  <c r="O465" i="72"/>
  <c r="P465" i="72"/>
  <c r="Q465" i="72"/>
  <c r="R465" i="72"/>
  <c r="S465" i="72"/>
  <c r="T465" i="72"/>
  <c r="U465" i="72"/>
  <c r="V465" i="72"/>
  <c r="W465" i="72"/>
  <c r="X465" i="72"/>
  <c r="Y465" i="72"/>
  <c r="Z465" i="72"/>
  <c r="B466" i="72"/>
  <c r="C466" i="72"/>
  <c r="D466" i="72"/>
  <c r="E466" i="72"/>
  <c r="F466" i="72"/>
  <c r="G466" i="72"/>
  <c r="H466" i="72"/>
  <c r="I466" i="72"/>
  <c r="J466" i="72"/>
  <c r="K466" i="72"/>
  <c r="L466" i="72"/>
  <c r="M466" i="72"/>
  <c r="N466" i="72"/>
  <c r="O466" i="72"/>
  <c r="P466" i="72"/>
  <c r="Q466" i="72"/>
  <c r="R466" i="72"/>
  <c r="S466" i="72"/>
  <c r="T466" i="72"/>
  <c r="U466" i="72"/>
  <c r="V466" i="72"/>
  <c r="W466" i="72"/>
  <c r="X466" i="72"/>
  <c r="Y466" i="72"/>
  <c r="Z466" i="72"/>
  <c r="B467" i="72"/>
  <c r="C467" i="72"/>
  <c r="D467" i="72"/>
  <c r="E467" i="72"/>
  <c r="F467" i="72"/>
  <c r="G467" i="72"/>
  <c r="H467" i="72"/>
  <c r="I467" i="72"/>
  <c r="J467" i="72"/>
  <c r="K467" i="72"/>
  <c r="L467" i="72"/>
  <c r="M467" i="72"/>
  <c r="N467" i="72"/>
  <c r="O467" i="72"/>
  <c r="P467" i="72"/>
  <c r="Q467" i="72"/>
  <c r="R467" i="72"/>
  <c r="S467" i="72"/>
  <c r="T467" i="72"/>
  <c r="U467" i="72"/>
  <c r="V467" i="72"/>
  <c r="W467" i="72"/>
  <c r="X467" i="72"/>
  <c r="Y467" i="72"/>
  <c r="Z467" i="72"/>
  <c r="B468" i="72"/>
  <c r="C468" i="72"/>
  <c r="D468" i="72"/>
  <c r="E468" i="72"/>
  <c r="F468" i="72"/>
  <c r="G468" i="72"/>
  <c r="H468" i="72"/>
  <c r="I468" i="72"/>
  <c r="J468" i="72"/>
  <c r="K468" i="72"/>
  <c r="L468" i="72"/>
  <c r="M468" i="72"/>
  <c r="N468" i="72"/>
  <c r="O468" i="72"/>
  <c r="P468" i="72"/>
  <c r="Q468" i="72"/>
  <c r="R468" i="72"/>
  <c r="S468" i="72"/>
  <c r="T468" i="72"/>
  <c r="U468" i="72"/>
  <c r="V468" i="72"/>
  <c r="W468" i="72"/>
  <c r="X468" i="72"/>
  <c r="Y468" i="72"/>
  <c r="Z468" i="72"/>
  <c r="B469" i="72"/>
  <c r="C469" i="72"/>
  <c r="D469" i="72"/>
  <c r="E469" i="72"/>
  <c r="F469" i="72"/>
  <c r="G469" i="72"/>
  <c r="H469" i="72"/>
  <c r="I469" i="72"/>
  <c r="J469" i="72"/>
  <c r="K469" i="72"/>
  <c r="L469" i="72"/>
  <c r="M469" i="72"/>
  <c r="N469" i="72"/>
  <c r="O469" i="72"/>
  <c r="P469" i="72"/>
  <c r="Q469" i="72"/>
  <c r="R469" i="72"/>
  <c r="S469" i="72"/>
  <c r="T469" i="72"/>
  <c r="U469" i="72"/>
  <c r="V469" i="72"/>
  <c r="W469" i="72"/>
  <c r="X469" i="72"/>
  <c r="Y469" i="72"/>
  <c r="Z469" i="72"/>
  <c r="B470" i="72"/>
  <c r="C470" i="72"/>
  <c r="D470" i="72"/>
  <c r="E470" i="72"/>
  <c r="F470" i="72"/>
  <c r="G470" i="72"/>
  <c r="H470" i="72"/>
  <c r="I470" i="72"/>
  <c r="J470" i="72"/>
  <c r="K470" i="72"/>
  <c r="L470" i="72"/>
  <c r="M470" i="72"/>
  <c r="N470" i="72"/>
  <c r="O470" i="72"/>
  <c r="P470" i="72"/>
  <c r="Q470" i="72"/>
  <c r="R470" i="72"/>
  <c r="S470" i="72"/>
  <c r="T470" i="72"/>
  <c r="U470" i="72"/>
  <c r="V470" i="72"/>
  <c r="W470" i="72"/>
  <c r="X470" i="72"/>
  <c r="Y470" i="72"/>
  <c r="Z470" i="72"/>
  <c r="B471" i="72"/>
  <c r="C471" i="72"/>
  <c r="D471" i="72"/>
  <c r="E471" i="72"/>
  <c r="F471" i="72"/>
  <c r="G471" i="72"/>
  <c r="H471" i="72"/>
  <c r="I471" i="72"/>
  <c r="J471" i="72"/>
  <c r="K471" i="72"/>
  <c r="L471" i="72"/>
  <c r="M471" i="72"/>
  <c r="N471" i="72"/>
  <c r="O471" i="72"/>
  <c r="P471" i="72"/>
  <c r="Q471" i="72"/>
  <c r="R471" i="72"/>
  <c r="S471" i="72"/>
  <c r="T471" i="72"/>
  <c r="U471" i="72"/>
  <c r="V471" i="72"/>
  <c r="W471" i="72"/>
  <c r="X471" i="72"/>
  <c r="Y471" i="72"/>
  <c r="Z471" i="72"/>
  <c r="B472" i="72"/>
  <c r="C472" i="72"/>
  <c r="D472" i="72"/>
  <c r="E472" i="72"/>
  <c r="F472" i="72"/>
  <c r="G472" i="72"/>
  <c r="H472" i="72"/>
  <c r="I472" i="72"/>
  <c r="J472" i="72"/>
  <c r="K472" i="72"/>
  <c r="L472" i="72"/>
  <c r="M472" i="72"/>
  <c r="N472" i="72"/>
  <c r="O472" i="72"/>
  <c r="P472" i="72"/>
  <c r="Q472" i="72"/>
  <c r="R472" i="72"/>
  <c r="S472" i="72"/>
  <c r="T472" i="72"/>
  <c r="U472" i="72"/>
  <c r="V472" i="72"/>
  <c r="W472" i="72"/>
  <c r="X472" i="72"/>
  <c r="Y472" i="72"/>
  <c r="Z472" i="72"/>
  <c r="B473" i="72"/>
  <c r="C473" i="72"/>
  <c r="D473" i="72"/>
  <c r="E473" i="72"/>
  <c r="F473" i="72"/>
  <c r="G473" i="72"/>
  <c r="H473" i="72"/>
  <c r="I473" i="72"/>
  <c r="J473" i="72"/>
  <c r="K473" i="72"/>
  <c r="L473" i="72"/>
  <c r="M473" i="72"/>
  <c r="N473" i="72"/>
  <c r="O473" i="72"/>
  <c r="P473" i="72"/>
  <c r="Q473" i="72"/>
  <c r="R473" i="72"/>
  <c r="S473" i="72"/>
  <c r="T473" i="72"/>
  <c r="U473" i="72"/>
  <c r="V473" i="72"/>
  <c r="W473" i="72"/>
  <c r="X473" i="72"/>
  <c r="Y473" i="72"/>
  <c r="Z473" i="72"/>
  <c r="B474" i="72"/>
  <c r="C474" i="72"/>
  <c r="D474" i="72"/>
  <c r="E474" i="72"/>
  <c r="F474" i="72"/>
  <c r="G474" i="72"/>
  <c r="H474" i="72"/>
  <c r="I474" i="72"/>
  <c r="J474" i="72"/>
  <c r="K474" i="72"/>
  <c r="L474" i="72"/>
  <c r="M474" i="72"/>
  <c r="N474" i="72"/>
  <c r="O474" i="72"/>
  <c r="P474" i="72"/>
  <c r="Q474" i="72"/>
  <c r="R474" i="72"/>
  <c r="S474" i="72"/>
  <c r="T474" i="72"/>
  <c r="U474" i="72"/>
  <c r="V474" i="72"/>
  <c r="W474" i="72"/>
  <c r="X474" i="72"/>
  <c r="Y474" i="72"/>
  <c r="Z474" i="72"/>
  <c r="B475" i="72"/>
  <c r="C475" i="72"/>
  <c r="D475" i="72"/>
  <c r="E475" i="72"/>
  <c r="F475" i="72"/>
  <c r="G475" i="72"/>
  <c r="H475" i="72"/>
  <c r="I475" i="72"/>
  <c r="J475" i="72"/>
  <c r="K475" i="72"/>
  <c r="L475" i="72"/>
  <c r="M475" i="72"/>
  <c r="N475" i="72"/>
  <c r="O475" i="72"/>
  <c r="P475" i="72"/>
  <c r="Q475" i="72"/>
  <c r="R475" i="72"/>
  <c r="S475" i="72"/>
  <c r="T475" i="72"/>
  <c r="U475" i="72"/>
  <c r="V475" i="72"/>
  <c r="W475" i="72"/>
  <c r="X475" i="72"/>
  <c r="Y475" i="72"/>
  <c r="Z475" i="72"/>
  <c r="B476" i="72"/>
  <c r="C476" i="72"/>
  <c r="D476" i="72"/>
  <c r="E476" i="72"/>
  <c r="F476" i="72"/>
  <c r="G476" i="72"/>
  <c r="H476" i="72"/>
  <c r="I476" i="72"/>
  <c r="J476" i="72"/>
  <c r="K476" i="72"/>
  <c r="L476" i="72"/>
  <c r="M476" i="72"/>
  <c r="N476" i="72"/>
  <c r="O476" i="72"/>
  <c r="P476" i="72"/>
  <c r="Q476" i="72"/>
  <c r="R476" i="72"/>
  <c r="S476" i="72"/>
  <c r="T476" i="72"/>
  <c r="U476" i="72"/>
  <c r="V476" i="72"/>
  <c r="W476" i="72"/>
  <c r="X476" i="72"/>
  <c r="Y476" i="72"/>
  <c r="Z476" i="72"/>
  <c r="B477" i="72"/>
  <c r="C477" i="72"/>
  <c r="D477" i="72"/>
  <c r="E477" i="72"/>
  <c r="F477" i="72"/>
  <c r="G477" i="72"/>
  <c r="H477" i="72"/>
  <c r="I477" i="72"/>
  <c r="J477" i="72"/>
  <c r="K477" i="72"/>
  <c r="L477" i="72"/>
  <c r="M477" i="72"/>
  <c r="N477" i="72"/>
  <c r="O477" i="72"/>
  <c r="P477" i="72"/>
  <c r="Q477" i="72"/>
  <c r="R477" i="72"/>
  <c r="S477" i="72"/>
  <c r="T477" i="72"/>
  <c r="U477" i="72"/>
  <c r="V477" i="72"/>
  <c r="W477" i="72"/>
  <c r="X477" i="72"/>
  <c r="Y477" i="72"/>
  <c r="Z477" i="72"/>
  <c r="B478" i="72"/>
  <c r="C478" i="72"/>
  <c r="D478" i="72"/>
  <c r="E478" i="72"/>
  <c r="F478" i="72"/>
  <c r="G478" i="72"/>
  <c r="H478" i="72"/>
  <c r="I478" i="72"/>
  <c r="J478" i="72"/>
  <c r="K478" i="72"/>
  <c r="L478" i="72"/>
  <c r="M478" i="72"/>
  <c r="N478" i="72"/>
  <c r="O478" i="72"/>
  <c r="P478" i="72"/>
  <c r="Q478" i="72"/>
  <c r="R478" i="72"/>
  <c r="S478" i="72"/>
  <c r="T478" i="72"/>
  <c r="U478" i="72"/>
  <c r="V478" i="72"/>
  <c r="W478" i="72"/>
  <c r="X478" i="72"/>
  <c r="Y478" i="72"/>
  <c r="Z478" i="72"/>
  <c r="B479" i="72"/>
  <c r="C479" i="72"/>
  <c r="D479" i="72"/>
  <c r="E479" i="72"/>
  <c r="F479" i="72"/>
  <c r="G479" i="72"/>
  <c r="H479" i="72"/>
  <c r="I479" i="72"/>
  <c r="J479" i="72"/>
  <c r="K479" i="72"/>
  <c r="L479" i="72"/>
  <c r="M479" i="72"/>
  <c r="N479" i="72"/>
  <c r="O479" i="72"/>
  <c r="P479" i="72"/>
  <c r="Q479" i="72"/>
  <c r="R479" i="72"/>
  <c r="S479" i="72"/>
  <c r="T479" i="72"/>
  <c r="U479" i="72"/>
  <c r="V479" i="72"/>
  <c r="W479" i="72"/>
  <c r="X479" i="72"/>
  <c r="Y479" i="72"/>
  <c r="Z479" i="72"/>
  <c r="B480" i="72"/>
  <c r="C480" i="72"/>
  <c r="D480" i="72"/>
  <c r="E480" i="72"/>
  <c r="F480" i="72"/>
  <c r="G480" i="72"/>
  <c r="H480" i="72"/>
  <c r="I480" i="72"/>
  <c r="J480" i="72"/>
  <c r="K480" i="72"/>
  <c r="L480" i="72"/>
  <c r="M480" i="72"/>
  <c r="N480" i="72"/>
  <c r="O480" i="72"/>
  <c r="P480" i="72"/>
  <c r="Q480" i="72"/>
  <c r="R480" i="72"/>
  <c r="S480" i="72"/>
  <c r="T480" i="72"/>
  <c r="U480" i="72"/>
  <c r="V480" i="72"/>
  <c r="W480" i="72"/>
  <c r="X480" i="72"/>
  <c r="Y480" i="72"/>
  <c r="Z480" i="72"/>
  <c r="B481" i="72"/>
  <c r="C481" i="72"/>
  <c r="D481" i="72"/>
  <c r="E481" i="72"/>
  <c r="F481" i="72"/>
  <c r="G481" i="72"/>
  <c r="H481" i="72"/>
  <c r="I481" i="72"/>
  <c r="J481" i="72"/>
  <c r="K481" i="72"/>
  <c r="L481" i="72"/>
  <c r="M481" i="72"/>
  <c r="N481" i="72"/>
  <c r="O481" i="72"/>
  <c r="P481" i="72"/>
  <c r="Q481" i="72"/>
  <c r="R481" i="72"/>
  <c r="S481" i="72"/>
  <c r="T481" i="72"/>
  <c r="U481" i="72"/>
  <c r="V481" i="72"/>
  <c r="W481" i="72"/>
  <c r="X481" i="72"/>
  <c r="Y481" i="72"/>
  <c r="Z481" i="72"/>
  <c r="B482" i="72"/>
  <c r="C482" i="72"/>
  <c r="D482" i="72"/>
  <c r="E482" i="72"/>
  <c r="F482" i="72"/>
  <c r="G482" i="72"/>
  <c r="H482" i="72"/>
  <c r="I482" i="72"/>
  <c r="J482" i="72"/>
  <c r="K482" i="72"/>
  <c r="L482" i="72"/>
  <c r="M482" i="72"/>
  <c r="N482" i="72"/>
  <c r="O482" i="72"/>
  <c r="P482" i="72"/>
  <c r="Q482" i="72"/>
  <c r="R482" i="72"/>
  <c r="S482" i="72"/>
  <c r="T482" i="72"/>
  <c r="U482" i="72"/>
  <c r="V482" i="72"/>
  <c r="W482" i="72"/>
  <c r="X482" i="72"/>
  <c r="Y482" i="72"/>
  <c r="Z482" i="72"/>
  <c r="B483" i="72"/>
  <c r="C483" i="72"/>
  <c r="D483" i="72"/>
  <c r="E483" i="72"/>
  <c r="F483" i="72"/>
  <c r="G483" i="72"/>
  <c r="H483" i="72"/>
  <c r="I483" i="72"/>
  <c r="J483" i="72"/>
  <c r="K483" i="72"/>
  <c r="L483" i="72"/>
  <c r="M483" i="72"/>
  <c r="N483" i="72"/>
  <c r="O483" i="72"/>
  <c r="P483" i="72"/>
  <c r="Q483" i="72"/>
  <c r="R483" i="72"/>
  <c r="S483" i="72"/>
  <c r="T483" i="72"/>
  <c r="U483" i="72"/>
  <c r="V483" i="72"/>
  <c r="W483" i="72"/>
  <c r="X483" i="72"/>
  <c r="Y483" i="72"/>
  <c r="Z483" i="72"/>
  <c r="I397" i="72"/>
  <c r="K397" i="72"/>
  <c r="O397" i="72"/>
  <c r="P397" i="72"/>
  <c r="Q397" i="72"/>
  <c r="R397" i="72"/>
  <c r="S397" i="72"/>
  <c r="T397" i="72"/>
  <c r="U397" i="72"/>
  <c r="V397" i="72"/>
  <c r="W397" i="72"/>
  <c r="X397" i="72"/>
  <c r="X484" i="72" s="1"/>
  <c r="Y397" i="72"/>
  <c r="Z397" i="72"/>
  <c r="AB342" i="72"/>
  <c r="Z874" i="72"/>
  <c r="Y874" i="72"/>
  <c r="X874" i="72"/>
  <c r="W874" i="72"/>
  <c r="V874" i="72"/>
  <c r="U874" i="72"/>
  <c r="T874" i="72"/>
  <c r="S874" i="72"/>
  <c r="R874" i="72"/>
  <c r="Q874" i="72"/>
  <c r="P874" i="72"/>
  <c r="O874" i="72"/>
  <c r="N874" i="72"/>
  <c r="M874" i="72"/>
  <c r="L874" i="72"/>
  <c r="K874" i="72"/>
  <c r="J874" i="72"/>
  <c r="H874" i="72"/>
  <c r="G874" i="72"/>
  <c r="F874" i="72"/>
  <c r="E874" i="72"/>
  <c r="D874" i="72"/>
  <c r="C874" i="72"/>
  <c r="B874" i="72"/>
  <c r="AB823" i="72"/>
  <c r="Z786" i="72"/>
  <c r="Y786" i="72"/>
  <c r="X786" i="72"/>
  <c r="W786" i="72"/>
  <c r="V786" i="72"/>
  <c r="U786" i="72"/>
  <c r="T786" i="72"/>
  <c r="S786" i="72"/>
  <c r="R786" i="72"/>
  <c r="Q786" i="72"/>
  <c r="P786" i="72"/>
  <c r="O786" i="72"/>
  <c r="N786" i="72"/>
  <c r="M786" i="72"/>
  <c r="L786" i="72"/>
  <c r="K786" i="72"/>
  <c r="J786" i="72"/>
  <c r="I786" i="72"/>
  <c r="H786" i="72"/>
  <c r="G786" i="72"/>
  <c r="F786" i="72"/>
  <c r="E786" i="72"/>
  <c r="D786" i="72"/>
  <c r="C786" i="72"/>
  <c r="B786" i="72"/>
  <c r="Z587" i="72"/>
  <c r="Y587" i="72"/>
  <c r="X587" i="72"/>
  <c r="W587" i="72"/>
  <c r="V587" i="72"/>
  <c r="U587" i="72"/>
  <c r="T587" i="72"/>
  <c r="S587" i="72"/>
  <c r="R587" i="72"/>
  <c r="Q587" i="72"/>
  <c r="P587" i="72"/>
  <c r="O587" i="72"/>
  <c r="N587" i="72"/>
  <c r="M587" i="72"/>
  <c r="L587" i="72"/>
  <c r="K587" i="72"/>
  <c r="J587" i="72"/>
  <c r="H587" i="72"/>
  <c r="G587" i="72"/>
  <c r="F587" i="72"/>
  <c r="E587" i="72"/>
  <c r="D587" i="72"/>
  <c r="C587" i="72"/>
  <c r="B587" i="72"/>
  <c r="AB536" i="72"/>
  <c r="Z499" i="72"/>
  <c r="Y499" i="72"/>
  <c r="X499" i="72"/>
  <c r="W499" i="72"/>
  <c r="V499" i="72"/>
  <c r="U499" i="72"/>
  <c r="T499" i="72"/>
  <c r="S499" i="72"/>
  <c r="R499" i="72"/>
  <c r="Q499" i="72"/>
  <c r="P499" i="72"/>
  <c r="O499" i="72"/>
  <c r="N499" i="72"/>
  <c r="M499" i="72"/>
  <c r="L499" i="72"/>
  <c r="K499" i="72"/>
  <c r="J499" i="72"/>
  <c r="I499" i="72"/>
  <c r="H499" i="72"/>
  <c r="G499" i="72"/>
  <c r="F499" i="72"/>
  <c r="E499" i="72"/>
  <c r="D499" i="72"/>
  <c r="C499" i="72"/>
  <c r="B499" i="72"/>
  <c r="AB249" i="72"/>
  <c r="Z212" i="72"/>
  <c r="Y212" i="72"/>
  <c r="X212" i="72"/>
  <c r="W212" i="72"/>
  <c r="V212" i="72"/>
  <c r="U212" i="72"/>
  <c r="T212" i="72"/>
  <c r="S212" i="72"/>
  <c r="R212" i="72"/>
  <c r="Q212" i="72"/>
  <c r="P212" i="72"/>
  <c r="O212" i="72"/>
  <c r="N212" i="72"/>
  <c r="M212" i="72"/>
  <c r="L212" i="72"/>
  <c r="K212" i="72"/>
  <c r="J212" i="72"/>
  <c r="I212" i="72"/>
  <c r="H212" i="72"/>
  <c r="G212" i="72"/>
  <c r="F212" i="72"/>
  <c r="E212" i="72"/>
  <c r="D212" i="72"/>
  <c r="C212" i="72"/>
  <c r="B212" i="72"/>
  <c r="AB55" i="72"/>
  <c r="Z971" i="72"/>
  <c r="Y971" i="72"/>
  <c r="X971" i="72"/>
  <c r="W971" i="72"/>
  <c r="V971" i="72"/>
  <c r="U971" i="72"/>
  <c r="T971" i="72"/>
  <c r="S971" i="72"/>
  <c r="R971" i="72"/>
  <c r="Q971" i="72"/>
  <c r="P971" i="72"/>
  <c r="O971" i="72"/>
  <c r="N971" i="72"/>
  <c r="M971" i="72"/>
  <c r="L971" i="72"/>
  <c r="K971" i="72"/>
  <c r="J971" i="72"/>
  <c r="I971" i="72"/>
  <c r="H971" i="72"/>
  <c r="G971" i="72"/>
  <c r="F971" i="72"/>
  <c r="E971" i="72"/>
  <c r="D971" i="72"/>
  <c r="C971" i="72"/>
  <c r="Z880" i="72"/>
  <c r="Y880" i="72"/>
  <c r="X880" i="72"/>
  <c r="W880" i="72"/>
  <c r="V880" i="72"/>
  <c r="U880" i="72"/>
  <c r="T880" i="72"/>
  <c r="S880" i="72"/>
  <c r="R880" i="72"/>
  <c r="Q880" i="72"/>
  <c r="P880" i="72"/>
  <c r="O880" i="72"/>
  <c r="N880" i="72"/>
  <c r="M880" i="72"/>
  <c r="L880" i="72"/>
  <c r="K880" i="72"/>
  <c r="J880" i="72"/>
  <c r="I880" i="72"/>
  <c r="H880" i="72"/>
  <c r="G880" i="72"/>
  <c r="F880" i="72"/>
  <c r="E880" i="72"/>
  <c r="D880" i="72"/>
  <c r="C880" i="72"/>
  <c r="B880" i="72"/>
  <c r="Z683" i="72"/>
  <c r="Y683" i="72"/>
  <c r="X683" i="72"/>
  <c r="W683" i="72"/>
  <c r="V683" i="72"/>
  <c r="U683" i="72"/>
  <c r="T683" i="72"/>
  <c r="S683" i="72"/>
  <c r="R683" i="72"/>
  <c r="Q683" i="72"/>
  <c r="P683" i="72"/>
  <c r="O683" i="72"/>
  <c r="N683" i="72"/>
  <c r="M683" i="72"/>
  <c r="L683" i="72"/>
  <c r="K683" i="72"/>
  <c r="J683" i="72"/>
  <c r="I683" i="72"/>
  <c r="H683" i="72"/>
  <c r="G683" i="72"/>
  <c r="F683" i="72"/>
  <c r="E683" i="72"/>
  <c r="D683" i="72"/>
  <c r="C683" i="72"/>
  <c r="B683" i="72"/>
  <c r="Z592" i="72"/>
  <c r="Y592" i="72"/>
  <c r="X592" i="72"/>
  <c r="W592" i="72"/>
  <c r="V592" i="72"/>
  <c r="U592" i="72"/>
  <c r="T592" i="72"/>
  <c r="S592" i="72"/>
  <c r="R592" i="72"/>
  <c r="Q592" i="72"/>
  <c r="P592" i="72"/>
  <c r="O592" i="72"/>
  <c r="N592" i="72"/>
  <c r="M592" i="72"/>
  <c r="L592" i="72"/>
  <c r="K592" i="72"/>
  <c r="J592" i="72"/>
  <c r="I592" i="72"/>
  <c r="H592" i="72"/>
  <c r="G592" i="72"/>
  <c r="F592" i="72"/>
  <c r="E592" i="72"/>
  <c r="D592" i="72"/>
  <c r="C592" i="72"/>
  <c r="B592" i="72"/>
  <c r="Z396" i="72"/>
  <c r="Y396" i="72"/>
  <c r="X396" i="72"/>
  <c r="W396" i="72"/>
  <c r="V396" i="72"/>
  <c r="U396" i="72"/>
  <c r="T396" i="72"/>
  <c r="S396" i="72"/>
  <c r="R396" i="72"/>
  <c r="Q396" i="72"/>
  <c r="P396" i="72"/>
  <c r="O396" i="72"/>
  <c r="N396" i="72"/>
  <c r="M396" i="72"/>
  <c r="L396" i="72"/>
  <c r="K396" i="72"/>
  <c r="J396" i="72"/>
  <c r="I396" i="72"/>
  <c r="H396" i="72"/>
  <c r="G396" i="72"/>
  <c r="F396" i="72"/>
  <c r="E396" i="72"/>
  <c r="D396" i="72"/>
  <c r="C396" i="72"/>
  <c r="B396" i="72"/>
  <c r="Z305" i="72"/>
  <c r="Y305" i="72"/>
  <c r="X305" i="72"/>
  <c r="W305" i="72"/>
  <c r="V305" i="72"/>
  <c r="U305" i="72"/>
  <c r="T305" i="72"/>
  <c r="S305" i="72"/>
  <c r="R305" i="72"/>
  <c r="Q305" i="72"/>
  <c r="P305" i="72"/>
  <c r="O305" i="72"/>
  <c r="N305" i="72"/>
  <c r="M305" i="72"/>
  <c r="L305" i="72"/>
  <c r="K305" i="72"/>
  <c r="J305" i="72"/>
  <c r="I305" i="72"/>
  <c r="H305" i="72"/>
  <c r="G305" i="72"/>
  <c r="F305" i="72"/>
  <c r="E305" i="72"/>
  <c r="D305" i="72"/>
  <c r="C305" i="72"/>
  <c r="B305" i="72"/>
  <c r="B110" i="72"/>
  <c r="O106" i="72"/>
  <c r="P106" i="72"/>
  <c r="Q106" i="72"/>
  <c r="R106" i="72"/>
  <c r="S106" i="72"/>
  <c r="T106" i="72"/>
  <c r="U106" i="72"/>
  <c r="V106" i="72"/>
  <c r="W106" i="72"/>
  <c r="X106" i="72"/>
  <c r="Y106" i="72"/>
  <c r="Z106" i="72"/>
  <c r="O198" i="72"/>
  <c r="P198" i="72"/>
  <c r="Q198" i="72"/>
  <c r="R198" i="72"/>
  <c r="S198" i="72"/>
  <c r="T198" i="72"/>
  <c r="U198" i="72"/>
  <c r="V198" i="72"/>
  <c r="W198" i="72"/>
  <c r="X198" i="72"/>
  <c r="Y198" i="72"/>
  <c r="Z198" i="72"/>
  <c r="O393" i="72"/>
  <c r="P393" i="72"/>
  <c r="Q393" i="72"/>
  <c r="R393" i="72"/>
  <c r="S393" i="72"/>
  <c r="T393" i="72"/>
  <c r="U393" i="72"/>
  <c r="V393" i="72"/>
  <c r="W393" i="72"/>
  <c r="X393" i="72"/>
  <c r="Y393" i="72"/>
  <c r="Z393" i="72"/>
  <c r="X771" i="72"/>
  <c r="Y968" i="72"/>
  <c r="X1059" i="72"/>
  <c r="J106" i="72"/>
  <c r="B968" i="72"/>
  <c r="B18" i="77" s="1"/>
  <c r="S331" i="78"/>
  <c r="S138" i="78"/>
  <c r="T138" i="78" s="1"/>
  <c r="M521" i="78"/>
  <c r="S521" i="78" s="1"/>
  <c r="CG154" i="78"/>
  <c r="CF154" i="78"/>
  <c r="S336" i="78"/>
  <c r="S337" i="78"/>
  <c r="S339" i="78"/>
  <c r="S340" i="78"/>
  <c r="S338" i="78"/>
  <c r="S341" i="78"/>
  <c r="S342" i="78"/>
  <c r="BQ56" i="48"/>
  <c r="M453" i="78"/>
  <c r="M383" i="78"/>
  <c r="U383" i="78" s="1"/>
  <c r="AS383" i="78" s="1"/>
  <c r="M366" i="78"/>
  <c r="U366" i="78" s="1"/>
  <c r="M659" i="78"/>
  <c r="S659" i="78" s="1"/>
  <c r="M658" i="78"/>
  <c r="M657" i="78"/>
  <c r="S657" i="78" s="1"/>
  <c r="M384" i="78"/>
  <c r="BB206" i="48"/>
  <c r="BB208" i="48" s="1"/>
  <c r="BI206" i="48"/>
  <c r="BI208" i="48" s="1"/>
  <c r="BQ194" i="48"/>
  <c r="BQ143" i="48"/>
  <c r="BQ92" i="48"/>
  <c r="BQ41" i="48"/>
  <c r="L5" i="48"/>
  <c r="L6" i="48" s="1"/>
  <c r="L7" i="48" s="1"/>
  <c r="L8" i="48" s="1"/>
  <c r="L9" i="48" s="1"/>
  <c r="L10" i="48" s="1"/>
  <c r="L11" i="48" s="1"/>
  <c r="L12" i="48" s="1"/>
  <c r="L13" i="48" s="1"/>
  <c r="L14" i="48" s="1"/>
  <c r="L15" i="48" s="1"/>
  <c r="L16" i="48" s="1"/>
  <c r="L17" i="48" s="1"/>
  <c r="L18" i="48" s="1"/>
  <c r="L19" i="48" s="1"/>
  <c r="L20" i="48" s="1"/>
  <c r="L21" i="48" s="1"/>
  <c r="L22" i="48" s="1"/>
  <c r="L23" i="48" s="1"/>
  <c r="L24" i="48" s="1"/>
  <c r="L25" i="48" s="1"/>
  <c r="L26" i="48" s="1"/>
  <c r="L27" i="48" s="1"/>
  <c r="L28" i="48" s="1"/>
  <c r="L29" i="48" s="1"/>
  <c r="L30" i="48" s="1"/>
  <c r="L31" i="48" s="1"/>
  <c r="L32" i="48" s="1"/>
  <c r="L33" i="48" s="1"/>
  <c r="L34" i="48" s="1"/>
  <c r="L35" i="48" s="1"/>
  <c r="L36" i="48" s="1"/>
  <c r="L37" i="48" s="1"/>
  <c r="L38" i="48" s="1"/>
  <c r="L39" i="48" s="1"/>
  <c r="L40" i="48" s="1"/>
  <c r="L41" i="48" s="1"/>
  <c r="L42" i="48" s="1"/>
  <c r="L43" i="48" s="1"/>
  <c r="L44" i="48" s="1"/>
  <c r="L45" i="48" s="1"/>
  <c r="L46" i="48" s="1"/>
  <c r="L47" i="48" s="1"/>
  <c r="L48" i="48" s="1"/>
  <c r="L49" i="48" s="1"/>
  <c r="L50" i="48" s="1"/>
  <c r="L51" i="48" s="1"/>
  <c r="J6" i="48"/>
  <c r="J7" i="48" s="1"/>
  <c r="J8" i="48" s="1"/>
  <c r="J9" i="48" s="1"/>
  <c r="J10" i="48" s="1"/>
  <c r="J11" i="48" s="1"/>
  <c r="J12" i="48" s="1"/>
  <c r="J13" i="48" s="1"/>
  <c r="J14" i="48" s="1"/>
  <c r="J15" i="48" s="1"/>
  <c r="J16" i="48" s="1"/>
  <c r="J17" i="48" s="1"/>
  <c r="J18" i="48" s="1"/>
  <c r="J19" i="48" s="1"/>
  <c r="J20" i="48" s="1"/>
  <c r="J21" i="48" s="1"/>
  <c r="J22" i="48" s="1"/>
  <c r="J23" i="48" s="1"/>
  <c r="J24" i="48" s="1"/>
  <c r="J25" i="48" s="1"/>
  <c r="J26" i="48" s="1"/>
  <c r="J27" i="48" s="1"/>
  <c r="J28" i="48" s="1"/>
  <c r="J29" i="48" s="1"/>
  <c r="J30" i="48" s="1"/>
  <c r="J31" i="48" s="1"/>
  <c r="J32" i="48" s="1"/>
  <c r="J33" i="48" s="1"/>
  <c r="J34" i="48" s="1"/>
  <c r="J35" i="48" s="1"/>
  <c r="J36" i="48" s="1"/>
  <c r="J37" i="48" s="1"/>
  <c r="J38" i="48" s="1"/>
  <c r="J39" i="48" s="1"/>
  <c r="J40" i="48" s="1"/>
  <c r="J41" i="48" s="1"/>
  <c r="K6" i="48"/>
  <c r="K7" i="48" s="1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AY6" i="74"/>
  <c r="AY7" i="74" s="1"/>
  <c r="AY8" i="74" s="1"/>
  <c r="AY9" i="74" s="1"/>
  <c r="AY10" i="74" s="1"/>
  <c r="AY11" i="74" s="1"/>
  <c r="AY12" i="74" s="1"/>
  <c r="AY13" i="74" s="1"/>
  <c r="AY14" i="74" s="1"/>
  <c r="AY15" i="74" s="1"/>
  <c r="AY16" i="74" s="1"/>
  <c r="AY17" i="74" s="1"/>
  <c r="AY18" i="74" s="1"/>
  <c r="AY19" i="74" s="1"/>
  <c r="AY20" i="74" s="1"/>
  <c r="AY21" i="74" s="1"/>
  <c r="AY22" i="74" s="1"/>
  <c r="AY23" i="74" s="1"/>
  <c r="AY24" i="74" s="1"/>
  <c r="AY25" i="74" s="1"/>
  <c r="AY26" i="74" s="1"/>
  <c r="AY27" i="74" s="1"/>
  <c r="AY28" i="74" s="1"/>
  <c r="AY29" i="74" s="1"/>
  <c r="AY30" i="74" s="1"/>
  <c r="AY31" i="74" s="1"/>
  <c r="AY32" i="74" s="1"/>
  <c r="AY33" i="74" s="1"/>
  <c r="AY34" i="74" s="1"/>
  <c r="AY35" i="74" s="1"/>
  <c r="AY36" i="74" s="1"/>
  <c r="AY37" i="74" s="1"/>
  <c r="AY38" i="74" s="1"/>
  <c r="AY39" i="74" s="1"/>
  <c r="AY40" i="74" s="1"/>
  <c r="AY41" i="74" s="1"/>
  <c r="AY42" i="74" s="1"/>
  <c r="F194" i="51"/>
  <c r="BK194" i="51" s="1"/>
  <c r="F143" i="51"/>
  <c r="BK143" i="51" s="1"/>
  <c r="F92" i="51"/>
  <c r="BK92" i="51" s="1"/>
  <c r="BX6" i="51"/>
  <c r="BX7" i="51" s="1"/>
  <c r="BX8" i="51" s="1"/>
  <c r="BX9" i="51" s="1"/>
  <c r="BX10" i="51" s="1"/>
  <c r="BX11" i="51" s="1"/>
  <c r="BX12" i="51" s="1"/>
  <c r="BX13" i="51" s="1"/>
  <c r="BX14" i="51" s="1"/>
  <c r="BX15" i="51" s="1"/>
  <c r="BX16" i="51" s="1"/>
  <c r="BX17" i="51" s="1"/>
  <c r="BX18" i="51" s="1"/>
  <c r="BX19" i="51" s="1"/>
  <c r="BX20" i="51" s="1"/>
  <c r="BX21" i="51" s="1"/>
  <c r="BX22" i="51" s="1"/>
  <c r="BX23" i="51" s="1"/>
  <c r="BX24" i="51" s="1"/>
  <c r="BX25" i="51" s="1"/>
  <c r="BX26" i="51" s="1"/>
  <c r="BX27" i="51" s="1"/>
  <c r="BX28" i="51" s="1"/>
  <c r="BX29" i="51" s="1"/>
  <c r="BX30" i="51" s="1"/>
  <c r="BX31" i="51" s="1"/>
  <c r="BX32" i="51" s="1"/>
  <c r="BX33" i="51" s="1"/>
  <c r="BX34" i="51" s="1"/>
  <c r="BX35" i="51" s="1"/>
  <c r="BX36" i="51" s="1"/>
  <c r="BX37" i="51" s="1"/>
  <c r="BX38" i="51" s="1"/>
  <c r="BX39" i="51" s="1"/>
  <c r="BX40" i="51" s="1"/>
  <c r="BX41" i="51" s="1"/>
  <c r="BX42" i="51" s="1"/>
  <c r="BQ5" i="48"/>
  <c r="BQ27" i="48"/>
  <c r="BQ6" i="48"/>
  <c r="BQ159" i="48"/>
  <c r="BQ158" i="48"/>
  <c r="F7" i="51"/>
  <c r="BK7" i="51" s="1"/>
  <c r="BN7" i="51" s="1"/>
  <c r="BQ7" i="48"/>
  <c r="F160" i="51"/>
  <c r="BK160" i="51" s="1"/>
  <c r="BQ160" i="48"/>
  <c r="F8" i="51"/>
  <c r="BK8" i="51" s="1"/>
  <c r="BN8" i="51" s="1"/>
  <c r="BQ8" i="48"/>
  <c r="BQ161" i="48"/>
  <c r="F9" i="51"/>
  <c r="BK9" i="51" s="1"/>
  <c r="BN9" i="51" s="1"/>
  <c r="BQ9" i="48"/>
  <c r="F162" i="51"/>
  <c r="BK162" i="51" s="1"/>
  <c r="BQ162" i="48"/>
  <c r="BQ10" i="48"/>
  <c r="BQ163" i="48"/>
  <c r="BQ11" i="48"/>
  <c r="F164" i="51"/>
  <c r="BK164" i="51" s="1"/>
  <c r="BQ164" i="48"/>
  <c r="BQ12" i="48"/>
  <c r="BQ165" i="48"/>
  <c r="F13" i="51"/>
  <c r="BK13" i="51" s="1"/>
  <c r="BN13" i="51" s="1"/>
  <c r="BQ13" i="48"/>
  <c r="F166" i="51"/>
  <c r="BK166" i="51" s="1"/>
  <c r="BQ166" i="48"/>
  <c r="BQ14" i="48"/>
  <c r="F167" i="51"/>
  <c r="BK167" i="51" s="1"/>
  <c r="BQ167" i="48"/>
  <c r="BQ15" i="48"/>
  <c r="BQ168" i="48"/>
  <c r="F16" i="51"/>
  <c r="BK16" i="51" s="1"/>
  <c r="BN16" i="51" s="1"/>
  <c r="BQ16" i="48"/>
  <c r="F169" i="51"/>
  <c r="BK169" i="51" s="1"/>
  <c r="BQ169" i="48"/>
  <c r="F17" i="51"/>
  <c r="BK17" i="51" s="1"/>
  <c r="BN17" i="51" s="1"/>
  <c r="BQ17" i="48"/>
  <c r="BQ170" i="48"/>
  <c r="F18" i="51"/>
  <c r="BK18" i="51" s="1"/>
  <c r="BN18" i="51" s="1"/>
  <c r="BQ18" i="48"/>
  <c r="F171" i="51"/>
  <c r="BK171" i="51" s="1"/>
  <c r="BQ171" i="48"/>
  <c r="BQ19" i="48"/>
  <c r="BQ172" i="48"/>
  <c r="F20" i="51"/>
  <c r="BK20" i="51" s="1"/>
  <c r="BN20" i="51" s="1"/>
  <c r="BQ20" i="48"/>
  <c r="F173" i="51"/>
  <c r="BK173" i="51" s="1"/>
  <c r="BQ173" i="48"/>
  <c r="BQ21" i="48"/>
  <c r="BQ174" i="48"/>
  <c r="F22" i="51"/>
  <c r="BK22" i="51" s="1"/>
  <c r="BN22" i="51" s="1"/>
  <c r="BQ22" i="48"/>
  <c r="F175" i="51"/>
  <c r="BK175" i="51" s="1"/>
  <c r="BQ175" i="48"/>
  <c r="F23" i="51"/>
  <c r="BK23" i="51" s="1"/>
  <c r="BN23" i="51" s="1"/>
  <c r="BQ23" i="48"/>
  <c r="BQ176" i="48"/>
  <c r="F24" i="51"/>
  <c r="BK24" i="51" s="1"/>
  <c r="BN24" i="51" s="1"/>
  <c r="BQ24" i="48"/>
  <c r="F177" i="51"/>
  <c r="BK177" i="51" s="1"/>
  <c r="BQ177" i="48"/>
  <c r="F25" i="51"/>
  <c r="BK25" i="51" s="1"/>
  <c r="BN25" i="51" s="1"/>
  <c r="BQ25" i="48"/>
  <c r="BQ178" i="48"/>
  <c r="F26" i="51"/>
  <c r="BK26" i="51" s="1"/>
  <c r="BN26" i="51" s="1"/>
  <c r="BQ26" i="48"/>
  <c r="F179" i="51"/>
  <c r="BK179" i="51" s="1"/>
  <c r="BQ179" i="48"/>
  <c r="BQ180" i="48"/>
  <c r="BQ28" i="48"/>
  <c r="BQ181" i="48"/>
  <c r="BQ29" i="48"/>
  <c r="BQ182" i="48"/>
  <c r="F30" i="51"/>
  <c r="BK30" i="51" s="1"/>
  <c r="BN30" i="51" s="1"/>
  <c r="BQ30" i="48"/>
  <c r="F183" i="51"/>
  <c r="BK183" i="51" s="1"/>
  <c r="BQ183" i="48"/>
  <c r="F31" i="51"/>
  <c r="BK31" i="51" s="1"/>
  <c r="BN31" i="51" s="1"/>
  <c r="BQ31" i="48"/>
  <c r="BQ184" i="48"/>
  <c r="F32" i="51"/>
  <c r="BK32" i="51" s="1"/>
  <c r="BN32" i="51" s="1"/>
  <c r="BQ32" i="48"/>
  <c r="F185" i="51"/>
  <c r="BK185" i="51" s="1"/>
  <c r="BQ185" i="48"/>
  <c r="F33" i="51"/>
  <c r="BK33" i="51" s="1"/>
  <c r="BN33" i="51" s="1"/>
  <c r="BQ33" i="48"/>
  <c r="BQ186" i="48"/>
  <c r="F34" i="51"/>
  <c r="BK34" i="51" s="1"/>
  <c r="BN34" i="51" s="1"/>
  <c r="BQ34" i="48"/>
  <c r="BQ187" i="48"/>
  <c r="F35" i="51"/>
  <c r="BK35" i="51" s="1"/>
  <c r="BN35" i="51" s="1"/>
  <c r="BQ35" i="48"/>
  <c r="BQ188" i="48"/>
  <c r="F36" i="51"/>
  <c r="BK36" i="51" s="1"/>
  <c r="BN36" i="51" s="1"/>
  <c r="BQ36" i="48"/>
  <c r="F189" i="51"/>
  <c r="BK189" i="51" s="1"/>
  <c r="BQ189" i="48"/>
  <c r="BQ37" i="48"/>
  <c r="BQ190" i="48"/>
  <c r="BQ38" i="48"/>
  <c r="F191" i="51"/>
  <c r="BK191" i="51" s="1"/>
  <c r="BQ191" i="48"/>
  <c r="BQ39" i="48"/>
  <c r="BQ192" i="48"/>
  <c r="F40" i="51"/>
  <c r="BK40" i="51" s="1"/>
  <c r="BN40" i="51" s="1"/>
  <c r="BQ40" i="48"/>
  <c r="BQ193" i="48"/>
  <c r="F108" i="51"/>
  <c r="BK108" i="51" s="1"/>
  <c r="BQ108" i="48"/>
  <c r="BQ107" i="48"/>
  <c r="BQ109" i="48"/>
  <c r="F110" i="51"/>
  <c r="BK110" i="51" s="1"/>
  <c r="BQ110" i="48"/>
  <c r="F111" i="51"/>
  <c r="BK111" i="51" s="1"/>
  <c r="BQ111" i="48"/>
  <c r="BQ112" i="48"/>
  <c r="F113" i="51"/>
  <c r="BK113" i="51" s="1"/>
  <c r="BQ113" i="48"/>
  <c r="BQ114" i="48"/>
  <c r="F115" i="51"/>
  <c r="BK115" i="51" s="1"/>
  <c r="BQ115" i="48"/>
  <c r="BQ116" i="48"/>
  <c r="F117" i="51"/>
  <c r="BK117" i="51" s="1"/>
  <c r="BQ117" i="48"/>
  <c r="BQ118" i="48"/>
  <c r="F119" i="51"/>
  <c r="BK119" i="51" s="1"/>
  <c r="BQ119" i="48"/>
  <c r="F120" i="51"/>
  <c r="BK120" i="51" s="1"/>
  <c r="BQ120" i="48"/>
  <c r="BQ121" i="48"/>
  <c r="BQ122" i="48"/>
  <c r="F123" i="51"/>
  <c r="BK123" i="51" s="1"/>
  <c r="BQ123" i="48"/>
  <c r="BQ124" i="48"/>
  <c r="F125" i="51"/>
  <c r="BK125" i="51" s="1"/>
  <c r="BQ125" i="48"/>
  <c r="BQ126" i="48"/>
  <c r="F127" i="51"/>
  <c r="BK127" i="51" s="1"/>
  <c r="BQ127" i="48"/>
  <c r="BQ128" i="48"/>
  <c r="F129" i="51"/>
  <c r="BK129" i="51" s="1"/>
  <c r="BQ129" i="48"/>
  <c r="BQ130" i="48"/>
  <c r="F131" i="51"/>
  <c r="BK131" i="51" s="1"/>
  <c r="BQ131" i="48"/>
  <c r="BQ132" i="48"/>
  <c r="F133" i="51"/>
  <c r="BK133" i="51" s="1"/>
  <c r="BQ133" i="48"/>
  <c r="BQ134" i="48"/>
  <c r="F135" i="51"/>
  <c r="BK135" i="51" s="1"/>
  <c r="BQ135" i="48"/>
  <c r="F136" i="51"/>
  <c r="BK136" i="51" s="1"/>
  <c r="BQ136" i="48"/>
  <c r="F137" i="51"/>
  <c r="BK137" i="51" s="1"/>
  <c r="BQ137" i="48"/>
  <c r="F138" i="51"/>
  <c r="BK138" i="51" s="1"/>
  <c r="BQ138" i="48"/>
  <c r="F139" i="51"/>
  <c r="BK139" i="51" s="1"/>
  <c r="BQ139" i="48"/>
  <c r="BQ140" i="48"/>
  <c r="F141" i="51"/>
  <c r="BK141" i="51" s="1"/>
  <c r="BQ141" i="48"/>
  <c r="F142" i="51"/>
  <c r="BK142" i="51" s="1"/>
  <c r="BQ142" i="48"/>
  <c r="F57" i="51"/>
  <c r="BK57" i="51" s="1"/>
  <c r="BQ57" i="48"/>
  <c r="AP108" i="73"/>
  <c r="F58" i="51"/>
  <c r="BK58" i="51" s="1"/>
  <c r="BQ58" i="48"/>
  <c r="F59" i="51"/>
  <c r="BK59" i="51" s="1"/>
  <c r="BQ59" i="48"/>
  <c r="BQ61" i="48"/>
  <c r="BQ62" i="48"/>
  <c r="F63" i="51"/>
  <c r="BK63" i="51" s="1"/>
  <c r="BQ63" i="48"/>
  <c r="F64" i="51"/>
  <c r="BK64" i="51" s="1"/>
  <c r="BQ64" i="48"/>
  <c r="BQ65" i="48"/>
  <c r="BQ66" i="48"/>
  <c r="BQ67" i="48"/>
  <c r="F68" i="51"/>
  <c r="BK68" i="51" s="1"/>
  <c r="BQ68" i="48"/>
  <c r="BQ69" i="48"/>
  <c r="BQ70" i="48"/>
  <c r="AT121" i="73"/>
  <c r="F71" i="51"/>
  <c r="BK71" i="51" s="1"/>
  <c r="BQ71" i="48"/>
  <c r="BQ72" i="48"/>
  <c r="BQ73" i="48"/>
  <c r="F74" i="51"/>
  <c r="BK74" i="51" s="1"/>
  <c r="BQ74" i="48"/>
  <c r="F75" i="51"/>
  <c r="BK75" i="51" s="1"/>
  <c r="BQ75" i="48"/>
  <c r="F76" i="51"/>
  <c r="BK76" i="51" s="1"/>
  <c r="BQ76" i="48"/>
  <c r="AM127" i="73"/>
  <c r="AN127" i="73" s="1"/>
  <c r="F77" i="51"/>
  <c r="BK77" i="51" s="1"/>
  <c r="BQ77" i="48"/>
  <c r="F78" i="51"/>
  <c r="BK78" i="51" s="1"/>
  <c r="BQ78" i="48"/>
  <c r="BQ79" i="48"/>
  <c r="BQ80" i="48"/>
  <c r="BQ81" i="48"/>
  <c r="BQ82" i="48"/>
  <c r="AM133" i="73"/>
  <c r="V133" i="73"/>
  <c r="W133" i="73" s="1"/>
  <c r="F83" i="51"/>
  <c r="BK83" i="51" s="1"/>
  <c r="BQ83" i="48"/>
  <c r="F84" i="51"/>
  <c r="BK84" i="51" s="1"/>
  <c r="BQ84" i="48"/>
  <c r="AM135" i="73"/>
  <c r="V135" i="73"/>
  <c r="F85" i="51"/>
  <c r="BK85" i="51" s="1"/>
  <c r="BQ85" i="48"/>
  <c r="F86" i="51"/>
  <c r="BK86" i="51" s="1"/>
  <c r="BQ86" i="48"/>
  <c r="AM137" i="73"/>
  <c r="V137" i="73"/>
  <c r="F87" i="51"/>
  <c r="BK87" i="51" s="1"/>
  <c r="BQ87" i="48"/>
  <c r="F88" i="51"/>
  <c r="BK88" i="51" s="1"/>
  <c r="BQ88" i="48"/>
  <c r="AM139" i="73"/>
  <c r="V139" i="73"/>
  <c r="W139" i="73" s="1"/>
  <c r="F89" i="51"/>
  <c r="BK89" i="51" s="1"/>
  <c r="BQ89" i="48"/>
  <c r="Y140" i="73"/>
  <c r="F90" i="51"/>
  <c r="BK90" i="51" s="1"/>
  <c r="BQ90" i="48"/>
  <c r="BQ91" i="48"/>
  <c r="V6" i="73"/>
  <c r="AM18" i="73"/>
  <c r="AM20" i="73"/>
  <c r="AM22" i="73"/>
  <c r="AM24" i="73"/>
  <c r="AM26" i="73"/>
  <c r="N29" i="73"/>
  <c r="V29" i="73"/>
  <c r="N31" i="73"/>
  <c r="V31" i="73"/>
  <c r="N33" i="73"/>
  <c r="V33" i="73"/>
  <c r="N35" i="73"/>
  <c r="V35" i="73"/>
  <c r="N37" i="73"/>
  <c r="V37" i="73"/>
  <c r="N39" i="73"/>
  <c r="V39" i="73"/>
  <c r="AL6" i="48"/>
  <c r="AL7" i="48" s="1"/>
  <c r="AL8" i="48" s="1"/>
  <c r="AL9" i="48" s="1"/>
  <c r="AL10" i="48" s="1"/>
  <c r="AL11" i="48" s="1"/>
  <c r="AL12" i="48" s="1"/>
  <c r="AL13" i="48" s="1"/>
  <c r="AL14" i="48" s="1"/>
  <c r="AL15" i="48" s="1"/>
  <c r="AL16" i="48" s="1"/>
  <c r="AL17" i="48" s="1"/>
  <c r="AL18" i="48" s="1"/>
  <c r="AL19" i="48" s="1"/>
  <c r="AL20" i="48" s="1"/>
  <c r="AL21" i="48" s="1"/>
  <c r="AL22" i="48" s="1"/>
  <c r="AL23" i="48" s="1"/>
  <c r="AL24" i="48" s="1"/>
  <c r="AL25" i="48" s="1"/>
  <c r="AL26" i="48" s="1"/>
  <c r="AL27" i="48" s="1"/>
  <c r="AL28" i="48" s="1"/>
  <c r="AL29" i="48" s="1"/>
  <c r="AL30" i="48" s="1"/>
  <c r="AL31" i="48" s="1"/>
  <c r="AL32" i="48" s="1"/>
  <c r="AL33" i="48" s="1"/>
  <c r="AL34" i="48" s="1"/>
  <c r="AL35" i="48" s="1"/>
  <c r="AL36" i="48" s="1"/>
  <c r="AL37" i="48" s="1"/>
  <c r="AL38" i="48" s="1"/>
  <c r="AL39" i="48" s="1"/>
  <c r="AL40" i="48" s="1"/>
  <c r="AL41" i="48" s="1"/>
  <c r="S231" i="78"/>
  <c r="M929" i="78"/>
  <c r="S929" i="78" s="1"/>
  <c r="M930" i="78"/>
  <c r="V929" i="78"/>
  <c r="V930" i="78"/>
  <c r="S931" i="78"/>
  <c r="U931" i="78"/>
  <c r="V931" i="78"/>
  <c r="S932" i="78"/>
  <c r="U932" i="78"/>
  <c r="V932" i="78"/>
  <c r="AG932" i="78"/>
  <c r="M933" i="78"/>
  <c r="U933" i="78" s="1"/>
  <c r="V933" i="78"/>
  <c r="AG933" i="78"/>
  <c r="M934" i="78"/>
  <c r="S934" i="78" s="1"/>
  <c r="V934" i="78"/>
  <c r="AG934" i="78"/>
  <c r="M935" i="78"/>
  <c r="U935" i="78" s="1"/>
  <c r="V935" i="78"/>
  <c r="AG935" i="78"/>
  <c r="M936" i="78"/>
  <c r="U936" i="78" s="1"/>
  <c r="V936" i="78"/>
  <c r="AG936" i="78"/>
  <c r="M937" i="78"/>
  <c r="U937" i="78" s="1"/>
  <c r="V937" i="78"/>
  <c r="AG937" i="78"/>
  <c r="S938" i="78"/>
  <c r="U938" i="78"/>
  <c r="V938" i="78"/>
  <c r="AG938" i="78"/>
  <c r="S939" i="78"/>
  <c r="U939" i="78"/>
  <c r="V939" i="78"/>
  <c r="S940" i="78"/>
  <c r="T940" i="78" s="1"/>
  <c r="U940" i="78"/>
  <c r="V940" i="78"/>
  <c r="AG940" i="78"/>
  <c r="S941" i="78"/>
  <c r="T941" i="78" s="1"/>
  <c r="U941" i="78"/>
  <c r="V941" i="78"/>
  <c r="AG941" i="78"/>
  <c r="S942" i="78"/>
  <c r="T942" i="78" s="1"/>
  <c r="U942" i="78"/>
  <c r="V942" i="78"/>
  <c r="AG942" i="78"/>
  <c r="S943" i="78"/>
  <c r="T943" i="78" s="1"/>
  <c r="U943" i="78"/>
  <c r="V943" i="78"/>
  <c r="AG943" i="78"/>
  <c r="S944" i="78"/>
  <c r="T944" i="78" s="1"/>
  <c r="U944" i="78"/>
  <c r="V944" i="78"/>
  <c r="S945" i="78"/>
  <c r="T945" i="78" s="1"/>
  <c r="U945" i="78"/>
  <c r="V945" i="78"/>
  <c r="S946" i="78"/>
  <c r="T946" i="78" s="1"/>
  <c r="U946" i="78"/>
  <c r="V946" i="78"/>
  <c r="S947" i="78"/>
  <c r="T947" i="78" s="1"/>
  <c r="U947" i="78"/>
  <c r="V947" i="78"/>
  <c r="S948" i="78"/>
  <c r="T948" i="78" s="1"/>
  <c r="U948" i="78"/>
  <c r="V948" i="78"/>
  <c r="A953" i="78"/>
  <c r="B948" i="78"/>
  <c r="B947" i="78"/>
  <c r="B946" i="78"/>
  <c r="B945" i="78"/>
  <c r="B944" i="78"/>
  <c r="B943" i="78"/>
  <c r="B942" i="78"/>
  <c r="B941" i="78"/>
  <c r="B940" i="78"/>
  <c r="B939" i="78"/>
  <c r="B938" i="78"/>
  <c r="B937" i="78"/>
  <c r="B936" i="78"/>
  <c r="B935" i="78"/>
  <c r="B934" i="78"/>
  <c r="B933" i="78"/>
  <c r="B932" i="78"/>
  <c r="B931" i="78"/>
  <c r="B930" i="78"/>
  <c r="B929" i="78"/>
  <c r="AR925" i="78"/>
  <c r="AQ925" i="78"/>
  <c r="AG898" i="78"/>
  <c r="AG899" i="78"/>
  <c r="AG900" i="78"/>
  <c r="AG901" i="78"/>
  <c r="AG902" i="78"/>
  <c r="AG903" i="78"/>
  <c r="AG904" i="78"/>
  <c r="AG906" i="78"/>
  <c r="AG907" i="78"/>
  <c r="AG908" i="78"/>
  <c r="AG909" i="78"/>
  <c r="M905" i="78"/>
  <c r="S905" i="78" s="1"/>
  <c r="M895" i="78"/>
  <c r="S895" i="78" s="1"/>
  <c r="M896" i="78"/>
  <c r="S896" i="78" s="1"/>
  <c r="M897" i="78"/>
  <c r="U897" i="78" s="1"/>
  <c r="M898" i="78"/>
  <c r="S898" i="78" s="1"/>
  <c r="M899" i="78"/>
  <c r="S899" i="78" s="1"/>
  <c r="M900" i="78"/>
  <c r="M901" i="78"/>
  <c r="S901" i="78" s="1"/>
  <c r="M902" i="78"/>
  <c r="M903" i="78"/>
  <c r="S903" i="78" s="1"/>
  <c r="M904" i="78"/>
  <c r="U904" i="78" s="1"/>
  <c r="S906" i="78"/>
  <c r="T906" i="78" s="1"/>
  <c r="S907" i="78"/>
  <c r="T907" i="78" s="1"/>
  <c r="S908" i="78"/>
  <c r="T908" i="78" s="1"/>
  <c r="S909" i="78"/>
  <c r="T909" i="78" s="1"/>
  <c r="S910" i="78"/>
  <c r="T910" i="78" s="1"/>
  <c r="S911" i="78"/>
  <c r="T911" i="78" s="1"/>
  <c r="S912" i="78"/>
  <c r="T912" i="78" s="1"/>
  <c r="S913" i="78"/>
  <c r="T913" i="78" s="1"/>
  <c r="S914" i="78"/>
  <c r="T914" i="78" s="1"/>
  <c r="U906" i="78"/>
  <c r="U907" i="78"/>
  <c r="U908" i="78"/>
  <c r="U909" i="78"/>
  <c r="U910" i="78"/>
  <c r="U911" i="78"/>
  <c r="U912" i="78"/>
  <c r="U913" i="78"/>
  <c r="U914" i="78"/>
  <c r="A919" i="78"/>
  <c r="V914" i="78"/>
  <c r="B914" i="78"/>
  <c r="V913" i="78"/>
  <c r="B913" i="78"/>
  <c r="V912" i="78"/>
  <c r="B912" i="78"/>
  <c r="V911" i="78"/>
  <c r="B911" i="78"/>
  <c r="V910" i="78"/>
  <c r="B910" i="78"/>
  <c r="V909" i="78"/>
  <c r="B909" i="78"/>
  <c r="V908" i="78"/>
  <c r="B908" i="78"/>
  <c r="V907" i="78"/>
  <c r="B907" i="78"/>
  <c r="V906" i="78"/>
  <c r="B906" i="78"/>
  <c r="V905" i="78"/>
  <c r="B905" i="78"/>
  <c r="V904" i="78"/>
  <c r="B904" i="78"/>
  <c r="V903" i="78"/>
  <c r="B903" i="78"/>
  <c r="V902" i="78"/>
  <c r="B902" i="78"/>
  <c r="V901" i="78"/>
  <c r="B901" i="78"/>
  <c r="V900" i="78"/>
  <c r="B900" i="78"/>
  <c r="V899" i="78"/>
  <c r="B899" i="78"/>
  <c r="V898" i="78"/>
  <c r="B898" i="78"/>
  <c r="V897" i="78"/>
  <c r="B897" i="78"/>
  <c r="V896" i="78"/>
  <c r="B896" i="78"/>
  <c r="V895" i="78"/>
  <c r="B895" i="78"/>
  <c r="AR891" i="78"/>
  <c r="AQ891" i="78"/>
  <c r="U870" i="78"/>
  <c r="M625" i="78"/>
  <c r="M626" i="78"/>
  <c r="AB496" i="78"/>
  <c r="S153" i="78"/>
  <c r="M631" i="78"/>
  <c r="U631" i="78" s="1"/>
  <c r="M630" i="78"/>
  <c r="M801" i="78"/>
  <c r="M666" i="78"/>
  <c r="S666" i="78" s="1"/>
  <c r="M629" i="78"/>
  <c r="U629" i="78" s="1"/>
  <c r="M835" i="78"/>
  <c r="M834" i="78"/>
  <c r="U834" i="78" s="1"/>
  <c r="M800" i="78"/>
  <c r="S800" i="78" s="1"/>
  <c r="M665" i="78"/>
  <c r="S665" i="78" s="1"/>
  <c r="M628" i="78"/>
  <c r="S628" i="78" s="1"/>
  <c r="M799" i="78"/>
  <c r="S799" i="78" s="1"/>
  <c r="M798" i="78"/>
  <c r="S798" i="78" s="1"/>
  <c r="M833" i="78"/>
  <c r="S833" i="78" s="1"/>
  <c r="M627" i="78"/>
  <c r="M664" i="78"/>
  <c r="U732" i="78"/>
  <c r="M797" i="78"/>
  <c r="S797" i="78" s="1"/>
  <c r="U869" i="78"/>
  <c r="U868" i="78"/>
  <c r="M796" i="78"/>
  <c r="S796" i="78" s="1"/>
  <c r="M795" i="78"/>
  <c r="S795" i="78" s="1"/>
  <c r="U160" i="78"/>
  <c r="U159" i="78"/>
  <c r="S155" i="78"/>
  <c r="S154" i="78"/>
  <c r="M594" i="78"/>
  <c r="M593" i="78"/>
  <c r="S593" i="78" s="1"/>
  <c r="M624" i="78"/>
  <c r="S624" i="78" s="1"/>
  <c r="M829" i="78"/>
  <c r="M828" i="78"/>
  <c r="S828" i="78" s="1"/>
  <c r="M827" i="78"/>
  <c r="S827" i="78" s="1"/>
  <c r="M830" i="78"/>
  <c r="S830" i="78" s="1"/>
  <c r="M832" i="78"/>
  <c r="S832" i="78" s="1"/>
  <c r="M831" i="78"/>
  <c r="M794" i="78"/>
  <c r="S794" i="78" s="1"/>
  <c r="M663" i="78"/>
  <c r="U663" i="78" s="1"/>
  <c r="M662" i="78"/>
  <c r="S662" i="78" s="1"/>
  <c r="S730" i="78"/>
  <c r="M661" i="78"/>
  <c r="U661" i="78" s="1"/>
  <c r="M660" i="78"/>
  <c r="U660" i="78" s="1"/>
  <c r="S729" i="78"/>
  <c r="M592" i="78"/>
  <c r="U862" i="78"/>
  <c r="M275" i="78"/>
  <c r="S275" i="78" s="1"/>
  <c r="M274" i="78"/>
  <c r="U274" i="78" s="1"/>
  <c r="M273" i="78"/>
  <c r="M272" i="78"/>
  <c r="S272" i="78" s="1"/>
  <c r="M271" i="78"/>
  <c r="S271" i="78" s="1"/>
  <c r="M270" i="78"/>
  <c r="S270" i="78" s="1"/>
  <c r="M269" i="78"/>
  <c r="M268" i="78"/>
  <c r="U268" i="78" s="1"/>
  <c r="M267" i="78"/>
  <c r="S267" i="78" s="1"/>
  <c r="M266" i="78"/>
  <c r="S266" i="78" s="1"/>
  <c r="M265" i="78"/>
  <c r="S265" i="78" s="1"/>
  <c r="M264" i="78"/>
  <c r="U264" i="78" s="1"/>
  <c r="M263" i="78"/>
  <c r="S263" i="78" s="1"/>
  <c r="M394" i="78"/>
  <c r="U394" i="78" s="1"/>
  <c r="M727" i="78"/>
  <c r="M726" i="78"/>
  <c r="S726" i="78" s="1"/>
  <c r="M725" i="78"/>
  <c r="U393" i="78"/>
  <c r="B861" i="78"/>
  <c r="M401" i="78"/>
  <c r="U401" i="78" s="1"/>
  <c r="M400" i="78"/>
  <c r="U400" i="78" s="1"/>
  <c r="M399" i="78"/>
  <c r="U399" i="78" s="1"/>
  <c r="M398" i="78"/>
  <c r="M397" i="78"/>
  <c r="S397" i="78" s="1"/>
  <c r="M396" i="78"/>
  <c r="S396" i="78" s="1"/>
  <c r="S574" i="78"/>
  <c r="S570" i="78"/>
  <c r="S566" i="78"/>
  <c r="M562" i="78"/>
  <c r="S562" i="78" s="1"/>
  <c r="M561" i="78"/>
  <c r="M559" i="78"/>
  <c r="S559" i="78" s="1"/>
  <c r="M558" i="78"/>
  <c r="M557" i="78"/>
  <c r="S557" i="78" s="1"/>
  <c r="M556" i="78"/>
  <c r="M555" i="78"/>
  <c r="S861" i="78"/>
  <c r="S863" i="78"/>
  <c r="S866" i="78"/>
  <c r="S867" i="78"/>
  <c r="S870" i="78"/>
  <c r="T870" i="78" s="1"/>
  <c r="S871" i="78"/>
  <c r="T871" i="78" s="1"/>
  <c r="S872" i="78"/>
  <c r="T872" i="78" s="1"/>
  <c r="S873" i="78"/>
  <c r="T873" i="78" s="1"/>
  <c r="S874" i="78"/>
  <c r="T874" i="78" s="1"/>
  <c r="S875" i="78"/>
  <c r="T875" i="78" s="1"/>
  <c r="S876" i="78"/>
  <c r="T876" i="78" s="1"/>
  <c r="S877" i="78"/>
  <c r="T877" i="78" s="1"/>
  <c r="S878" i="78"/>
  <c r="T878" i="78" s="1"/>
  <c r="S879" i="78"/>
  <c r="T879" i="78" s="1"/>
  <c r="S880" i="78"/>
  <c r="T880" i="78" s="1"/>
  <c r="U861" i="78"/>
  <c r="AS861" i="78" s="1"/>
  <c r="U863" i="78"/>
  <c r="U866" i="78"/>
  <c r="U867" i="78"/>
  <c r="U871" i="78"/>
  <c r="U872" i="78"/>
  <c r="U873" i="78"/>
  <c r="U874" i="78"/>
  <c r="U875" i="78"/>
  <c r="U876" i="78"/>
  <c r="U877" i="78"/>
  <c r="U878" i="78"/>
  <c r="U879" i="78"/>
  <c r="U880" i="78"/>
  <c r="A885" i="78"/>
  <c r="V880" i="78"/>
  <c r="B880" i="78"/>
  <c r="V879" i="78"/>
  <c r="B879" i="78"/>
  <c r="V878" i="78"/>
  <c r="B878" i="78"/>
  <c r="V877" i="78"/>
  <c r="B877" i="78"/>
  <c r="V876" i="78"/>
  <c r="B876" i="78"/>
  <c r="V875" i="78"/>
  <c r="B875" i="78"/>
  <c r="V874" i="78"/>
  <c r="B874" i="78"/>
  <c r="V873" i="78"/>
  <c r="B873" i="78"/>
  <c r="V872" i="78"/>
  <c r="B872" i="78"/>
  <c r="V871" i="78"/>
  <c r="B871" i="78"/>
  <c r="V870" i="78"/>
  <c r="B870" i="78"/>
  <c r="V869" i="78"/>
  <c r="B869" i="78"/>
  <c r="V868" i="78"/>
  <c r="B868" i="78"/>
  <c r="V867" i="78"/>
  <c r="B867" i="78"/>
  <c r="V866" i="78"/>
  <c r="B866" i="78"/>
  <c r="V865" i="78"/>
  <c r="B865" i="78"/>
  <c r="V864" i="78"/>
  <c r="B864" i="78"/>
  <c r="V863" i="78"/>
  <c r="B863" i="78"/>
  <c r="V862" i="78"/>
  <c r="B862" i="78"/>
  <c r="V861" i="78"/>
  <c r="AR857" i="78"/>
  <c r="AQ857" i="78"/>
  <c r="B158" i="78"/>
  <c r="B157" i="78"/>
  <c r="B156" i="78"/>
  <c r="B155" i="78"/>
  <c r="B154" i="78"/>
  <c r="S836" i="78"/>
  <c r="T836" i="78" s="1"/>
  <c r="S837" i="78"/>
  <c r="T837" i="78" s="1"/>
  <c r="S838" i="78"/>
  <c r="T838" i="78" s="1"/>
  <c r="S839" i="78"/>
  <c r="T839" i="78" s="1"/>
  <c r="S840" i="78"/>
  <c r="T840" i="78" s="1"/>
  <c r="S841" i="78"/>
  <c r="T841" i="78" s="1"/>
  <c r="S842" i="78"/>
  <c r="T842" i="78" s="1"/>
  <c r="S843" i="78"/>
  <c r="T843" i="78" s="1"/>
  <c r="S844" i="78"/>
  <c r="T844" i="78" s="1"/>
  <c r="S845" i="78"/>
  <c r="T845" i="78" s="1"/>
  <c r="S846" i="78"/>
  <c r="T846" i="78" s="1"/>
  <c r="S793" i="78"/>
  <c r="S801" i="78"/>
  <c r="S802" i="78"/>
  <c r="T802" i="78" s="1"/>
  <c r="S803" i="78"/>
  <c r="T803" i="78" s="1"/>
  <c r="S804" i="78"/>
  <c r="T804" i="78" s="1"/>
  <c r="S805" i="78"/>
  <c r="T805" i="78" s="1"/>
  <c r="S806" i="78"/>
  <c r="T806" i="78" s="1"/>
  <c r="S807" i="78"/>
  <c r="T807" i="78" s="1"/>
  <c r="S808" i="78"/>
  <c r="T808" i="78" s="1"/>
  <c r="S809" i="78"/>
  <c r="T809" i="78" s="1"/>
  <c r="S810" i="78"/>
  <c r="T810" i="78" s="1"/>
  <c r="S811" i="78"/>
  <c r="T811" i="78" s="1"/>
  <c r="S812" i="78"/>
  <c r="T812" i="78" s="1"/>
  <c r="S760" i="78"/>
  <c r="S761" i="78"/>
  <c r="S759" i="78"/>
  <c r="S762" i="78"/>
  <c r="T762" i="78" s="1"/>
  <c r="S763" i="78"/>
  <c r="T763" i="78" s="1"/>
  <c r="S764" i="78"/>
  <c r="T764" i="78" s="1"/>
  <c r="S765" i="78"/>
  <c r="T765" i="78" s="1"/>
  <c r="S766" i="78"/>
  <c r="T766" i="78" s="1"/>
  <c r="S767" i="78"/>
  <c r="T767" i="78" s="1"/>
  <c r="S768" i="78"/>
  <c r="T768" i="78" s="1"/>
  <c r="S769" i="78"/>
  <c r="T769" i="78" s="1"/>
  <c r="S770" i="78"/>
  <c r="T770" i="78" s="1"/>
  <c r="S771" i="78"/>
  <c r="T771" i="78" s="1"/>
  <c r="S772" i="78"/>
  <c r="T772" i="78" s="1"/>
  <c r="S773" i="78"/>
  <c r="T773" i="78" s="1"/>
  <c r="S774" i="78"/>
  <c r="T774" i="78" s="1"/>
  <c r="S775" i="78"/>
  <c r="T775" i="78" s="1"/>
  <c r="S776" i="78"/>
  <c r="T776" i="78" s="1"/>
  <c r="S777" i="78"/>
  <c r="T777" i="78" s="1"/>
  <c r="S778" i="78"/>
  <c r="T778" i="78" s="1"/>
  <c r="S725" i="78"/>
  <c r="S728" i="78"/>
  <c r="S732" i="78"/>
  <c r="S733" i="78"/>
  <c r="S735" i="78"/>
  <c r="T735" i="78" s="1"/>
  <c r="S736" i="78"/>
  <c r="T736" i="78" s="1"/>
  <c r="S737" i="78"/>
  <c r="T737" i="78" s="1"/>
  <c r="S738" i="78"/>
  <c r="T738" i="78" s="1"/>
  <c r="S739" i="78"/>
  <c r="T739" i="78" s="1"/>
  <c r="S740" i="78"/>
  <c r="T740" i="78" s="1"/>
  <c r="S741" i="78"/>
  <c r="T741" i="78" s="1"/>
  <c r="S742" i="78"/>
  <c r="T742" i="78" s="1"/>
  <c r="S743" i="78"/>
  <c r="T743" i="78" s="1"/>
  <c r="S744" i="78"/>
  <c r="T744" i="78" s="1"/>
  <c r="S691" i="78"/>
  <c r="T691" i="78" s="1"/>
  <c r="S692" i="78"/>
  <c r="T692" i="78" s="1"/>
  <c r="S693" i="78"/>
  <c r="T693" i="78" s="1"/>
  <c r="S694" i="78"/>
  <c r="T694" i="78" s="1"/>
  <c r="S695" i="78"/>
  <c r="T695" i="78" s="1"/>
  <c r="S696" i="78"/>
  <c r="T696" i="78" s="1"/>
  <c r="S697" i="78"/>
  <c r="T697" i="78" s="1"/>
  <c r="S698" i="78"/>
  <c r="T698" i="78" s="1"/>
  <c r="S699" i="78"/>
  <c r="T699" i="78" s="1"/>
  <c r="S700" i="78"/>
  <c r="T700" i="78" s="1"/>
  <c r="S701" i="78"/>
  <c r="T701" i="78" s="1"/>
  <c r="S702" i="78"/>
  <c r="T702" i="78" s="1"/>
  <c r="S703" i="78"/>
  <c r="T703" i="78" s="1"/>
  <c r="S704" i="78"/>
  <c r="T704" i="78" s="1"/>
  <c r="S705" i="78"/>
  <c r="T705" i="78" s="1"/>
  <c r="S706" i="78"/>
  <c r="T706" i="78" s="1"/>
  <c r="S707" i="78"/>
  <c r="T707" i="78" s="1"/>
  <c r="S708" i="78"/>
  <c r="T708" i="78" s="1"/>
  <c r="S709" i="78"/>
  <c r="T709" i="78" s="1"/>
  <c r="S710" i="78"/>
  <c r="T710" i="78" s="1"/>
  <c r="S667" i="78"/>
  <c r="T667" i="78" s="1"/>
  <c r="S668" i="78"/>
  <c r="T668" i="78" s="1"/>
  <c r="S669" i="78"/>
  <c r="T669" i="78" s="1"/>
  <c r="S670" i="78"/>
  <c r="T670" i="78" s="1"/>
  <c r="S671" i="78"/>
  <c r="T671" i="78" s="1"/>
  <c r="S672" i="78"/>
  <c r="T672" i="78" s="1"/>
  <c r="S673" i="78"/>
  <c r="T673" i="78" s="1"/>
  <c r="S674" i="78"/>
  <c r="T674" i="78" s="1"/>
  <c r="S675" i="78"/>
  <c r="T675" i="78" s="1"/>
  <c r="S676" i="78"/>
  <c r="T676" i="78" s="1"/>
  <c r="S623" i="78"/>
  <c r="S626" i="78"/>
  <c r="S630" i="78"/>
  <c r="S632" i="78"/>
  <c r="T632" i="78" s="1"/>
  <c r="S633" i="78"/>
  <c r="T633" i="78" s="1"/>
  <c r="S634" i="78"/>
  <c r="T634" i="78" s="1"/>
  <c r="S635" i="78"/>
  <c r="T635" i="78" s="1"/>
  <c r="S636" i="78"/>
  <c r="T636" i="78" s="1"/>
  <c r="S637" i="78"/>
  <c r="T637" i="78" s="1"/>
  <c r="S638" i="78"/>
  <c r="T638" i="78" s="1"/>
  <c r="S639" i="78"/>
  <c r="T639" i="78" s="1"/>
  <c r="S640" i="78"/>
  <c r="T640" i="78" s="1"/>
  <c r="S641" i="78"/>
  <c r="T641" i="78" s="1"/>
  <c r="S642" i="78"/>
  <c r="T642" i="78" s="1"/>
  <c r="S592" i="78"/>
  <c r="S595" i="78"/>
  <c r="S596" i="78"/>
  <c r="M589" i="78"/>
  <c r="M590" i="78"/>
  <c r="S590" i="78" s="1"/>
  <c r="M591" i="78"/>
  <c r="S597" i="78"/>
  <c r="T597" i="78" s="1"/>
  <c r="S598" i="78"/>
  <c r="T598" i="78" s="1"/>
  <c r="S599" i="78"/>
  <c r="T599" i="78" s="1"/>
  <c r="S600" i="78"/>
  <c r="T600" i="78" s="1"/>
  <c r="S601" i="78"/>
  <c r="T601" i="78" s="1"/>
  <c r="S602" i="78"/>
  <c r="T602" i="78" s="1"/>
  <c r="S603" i="78"/>
  <c r="T603" i="78" s="1"/>
  <c r="S604" i="78"/>
  <c r="T604" i="78" s="1"/>
  <c r="S605" i="78"/>
  <c r="T605" i="78" s="1"/>
  <c r="S606" i="78"/>
  <c r="T606" i="78" s="1"/>
  <c r="S607" i="78"/>
  <c r="T607" i="78" s="1"/>
  <c r="S608" i="78"/>
  <c r="T608" i="78" s="1"/>
  <c r="S556" i="78"/>
  <c r="S560" i="78"/>
  <c r="S561" i="78"/>
  <c r="S563" i="78"/>
  <c r="S564" i="78"/>
  <c r="S565" i="78"/>
  <c r="S567" i="78"/>
  <c r="S568" i="78"/>
  <c r="S569" i="78"/>
  <c r="S571" i="78"/>
  <c r="S572" i="78"/>
  <c r="S573" i="78"/>
  <c r="S522" i="78"/>
  <c r="S523" i="78"/>
  <c r="T523" i="78" s="1"/>
  <c r="S524" i="78"/>
  <c r="T524" i="78" s="1"/>
  <c r="S525" i="78"/>
  <c r="T525" i="78" s="1"/>
  <c r="S526" i="78"/>
  <c r="T526" i="78" s="1"/>
  <c r="S527" i="78"/>
  <c r="T527" i="78" s="1"/>
  <c r="S528" i="78"/>
  <c r="T528" i="78" s="1"/>
  <c r="S529" i="78"/>
  <c r="T529" i="78" s="1"/>
  <c r="S530" i="78"/>
  <c r="T530" i="78" s="1"/>
  <c r="S531" i="78"/>
  <c r="T531" i="78" s="1"/>
  <c r="S532" i="78"/>
  <c r="T532" i="78" s="1"/>
  <c r="S533" i="78"/>
  <c r="T533" i="78" s="1"/>
  <c r="S534" i="78"/>
  <c r="T534" i="78" s="1"/>
  <c r="S535" i="78"/>
  <c r="T535" i="78" s="1"/>
  <c r="S536" i="78"/>
  <c r="T536" i="78" s="1"/>
  <c r="S537" i="78"/>
  <c r="T537" i="78" s="1"/>
  <c r="S538" i="78"/>
  <c r="T538" i="78" s="1"/>
  <c r="S539" i="78"/>
  <c r="T539" i="78" s="1"/>
  <c r="S540" i="78"/>
  <c r="T540" i="78" s="1"/>
  <c r="S493" i="78"/>
  <c r="T493" i="78" s="1"/>
  <c r="M487" i="78"/>
  <c r="M488" i="78"/>
  <c r="M489" i="78"/>
  <c r="M490" i="78"/>
  <c r="M491" i="78"/>
  <c r="U491" i="78" s="1"/>
  <c r="S494" i="78"/>
  <c r="T494" i="78" s="1"/>
  <c r="S495" i="78"/>
  <c r="T495" i="78" s="1"/>
  <c r="S496" i="78"/>
  <c r="T496" i="78" s="1"/>
  <c r="S497" i="78"/>
  <c r="T497" i="78" s="1"/>
  <c r="S498" i="78"/>
  <c r="T498" i="78" s="1"/>
  <c r="S499" i="78"/>
  <c r="T499" i="78" s="1"/>
  <c r="S500" i="78"/>
  <c r="T500" i="78" s="1"/>
  <c r="S501" i="78"/>
  <c r="T501" i="78" s="1"/>
  <c r="S502" i="78"/>
  <c r="T502" i="78" s="1"/>
  <c r="S503" i="78"/>
  <c r="T503" i="78" s="1"/>
  <c r="S504" i="78"/>
  <c r="T504" i="78" s="1"/>
  <c r="S505" i="78"/>
  <c r="T505" i="78" s="1"/>
  <c r="S506" i="78"/>
  <c r="T506" i="78" s="1"/>
  <c r="S454" i="78"/>
  <c r="S455" i="78"/>
  <c r="T455" i="78" s="1"/>
  <c r="S456" i="78"/>
  <c r="T456" i="78" s="1"/>
  <c r="S457" i="78"/>
  <c r="T457" i="78" s="1"/>
  <c r="S458" i="78"/>
  <c r="T458" i="78" s="1"/>
  <c r="S459" i="78"/>
  <c r="T459" i="78" s="1"/>
  <c r="S460" i="78"/>
  <c r="T460" i="78" s="1"/>
  <c r="S461" i="78"/>
  <c r="T461" i="78" s="1"/>
  <c r="S462" i="78"/>
  <c r="T462" i="78" s="1"/>
  <c r="S463" i="78"/>
  <c r="T463" i="78" s="1"/>
  <c r="S464" i="78"/>
  <c r="T464" i="78" s="1"/>
  <c r="S465" i="78"/>
  <c r="T465" i="78" s="1"/>
  <c r="S466" i="78"/>
  <c r="T466" i="78" s="1"/>
  <c r="S467" i="78"/>
  <c r="T467" i="78" s="1"/>
  <c r="S468" i="78"/>
  <c r="T468" i="78" s="1"/>
  <c r="S469" i="78"/>
  <c r="T469" i="78" s="1"/>
  <c r="S470" i="78"/>
  <c r="T470" i="78" s="1"/>
  <c r="S471" i="78"/>
  <c r="T471" i="78" s="1"/>
  <c r="S472" i="78"/>
  <c r="T472" i="78" s="1"/>
  <c r="M418" i="78"/>
  <c r="S419" i="78"/>
  <c r="T419" i="78" s="1"/>
  <c r="S420" i="78"/>
  <c r="T420" i="78" s="1"/>
  <c r="S421" i="78"/>
  <c r="T421" i="78" s="1"/>
  <c r="S422" i="78"/>
  <c r="T422" i="78" s="1"/>
  <c r="S423" i="78"/>
  <c r="T423" i="78" s="1"/>
  <c r="S424" i="78"/>
  <c r="T424" i="78" s="1"/>
  <c r="S425" i="78"/>
  <c r="T425" i="78" s="1"/>
  <c r="S426" i="78"/>
  <c r="T426" i="78" s="1"/>
  <c r="S427" i="78"/>
  <c r="T427" i="78" s="1"/>
  <c r="S428" i="78"/>
  <c r="T428" i="78" s="1"/>
  <c r="S429" i="78"/>
  <c r="T429" i="78" s="1"/>
  <c r="S430" i="78"/>
  <c r="T430" i="78" s="1"/>
  <c r="S431" i="78"/>
  <c r="T431" i="78" s="1"/>
  <c r="S432" i="78"/>
  <c r="T432" i="78" s="1"/>
  <c r="S433" i="78"/>
  <c r="T433" i="78" s="1"/>
  <c r="S434" i="78"/>
  <c r="T434" i="78" s="1"/>
  <c r="S435" i="78"/>
  <c r="T435" i="78" s="1"/>
  <c r="S436" i="78"/>
  <c r="T436" i="78" s="1"/>
  <c r="S437" i="78"/>
  <c r="T437" i="78" s="1"/>
  <c r="S392" i="78"/>
  <c r="S383" i="78"/>
  <c r="S385" i="78"/>
  <c r="S386" i="78"/>
  <c r="S388" i="78"/>
  <c r="S389" i="78"/>
  <c r="S390" i="78"/>
  <c r="S391" i="78"/>
  <c r="S393" i="78"/>
  <c r="S395" i="78"/>
  <c r="S402" i="78"/>
  <c r="S366" i="78"/>
  <c r="M367" i="78"/>
  <c r="S367" i="78" s="1"/>
  <c r="S333" i="78"/>
  <c r="S334" i="78"/>
  <c r="M301" i="78"/>
  <c r="M306" i="78"/>
  <c r="U306" i="78" s="1"/>
  <c r="T6" i="51"/>
  <c r="T7" i="51" s="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T29" i="51" s="1"/>
  <c r="T30" i="51" s="1"/>
  <c r="T31" i="51" s="1"/>
  <c r="T32" i="51" s="1"/>
  <c r="T33" i="51" s="1"/>
  <c r="T34" i="51" s="1"/>
  <c r="T35" i="51" s="1"/>
  <c r="T36" i="51" s="1"/>
  <c r="T37" i="51" s="1"/>
  <c r="T38" i="51" s="1"/>
  <c r="T39" i="51" s="1"/>
  <c r="T40" i="51" s="1"/>
  <c r="T41" i="51" s="1"/>
  <c r="M307" i="78"/>
  <c r="U307" i="78" s="1"/>
  <c r="M308" i="78"/>
  <c r="Z6" i="51"/>
  <c r="Z7" i="51"/>
  <c r="M309" i="78"/>
  <c r="U309" i="78" s="1"/>
  <c r="M311" i="78"/>
  <c r="M312" i="78"/>
  <c r="M300" i="78"/>
  <c r="S300" i="78" s="1"/>
  <c r="BA6" i="51"/>
  <c r="BA7" i="51" s="1"/>
  <c r="BA8" i="51" s="1"/>
  <c r="BA9" i="51" s="1"/>
  <c r="BA10" i="51" s="1"/>
  <c r="BA11" i="51" s="1"/>
  <c r="BA12" i="51" s="1"/>
  <c r="BA13" i="51" s="1"/>
  <c r="BA14" i="51" s="1"/>
  <c r="BA15" i="51" s="1"/>
  <c r="BA16" i="51" s="1"/>
  <c r="BA17" i="51" s="1"/>
  <c r="BA18" i="51" s="1"/>
  <c r="BA19" i="51" s="1"/>
  <c r="BA20" i="51" s="1"/>
  <c r="BA21" i="51" s="1"/>
  <c r="BA22" i="51" s="1"/>
  <c r="BA23" i="51" s="1"/>
  <c r="BA24" i="51" s="1"/>
  <c r="BA25" i="51" s="1"/>
  <c r="BA26" i="51" s="1"/>
  <c r="BA27" i="51" s="1"/>
  <c r="BA28" i="51" s="1"/>
  <c r="BA29" i="51" s="1"/>
  <c r="BA30" i="51" s="1"/>
  <c r="BA31" i="51" s="1"/>
  <c r="BA32" i="51" s="1"/>
  <c r="BA33" i="51" s="1"/>
  <c r="BA34" i="51" s="1"/>
  <c r="BA35" i="51" s="1"/>
  <c r="BA36" i="51" s="1"/>
  <c r="BA37" i="51" s="1"/>
  <c r="BA38" i="51" s="1"/>
  <c r="BA39" i="51" s="1"/>
  <c r="BA40" i="51" s="1"/>
  <c r="BA41" i="51" s="1"/>
  <c r="M302" i="78"/>
  <c r="M303" i="78"/>
  <c r="M304" i="78"/>
  <c r="S304" i="78" s="1"/>
  <c r="M305" i="78"/>
  <c r="S305" i="78" s="1"/>
  <c r="M310" i="78"/>
  <c r="S310" i="78" s="1"/>
  <c r="S268" i="78"/>
  <c r="S232" i="78"/>
  <c r="T232" i="78" s="1"/>
  <c r="S233" i="78"/>
  <c r="T233" i="78" s="1"/>
  <c r="S230" i="78"/>
  <c r="S234" i="78"/>
  <c r="T234" i="78" s="1"/>
  <c r="S235" i="78"/>
  <c r="T235" i="78" s="1"/>
  <c r="S236" i="78"/>
  <c r="T236" i="78" s="1"/>
  <c r="S237" i="78"/>
  <c r="T237" i="78" s="1"/>
  <c r="S238" i="78"/>
  <c r="T238" i="78" s="1"/>
  <c r="S239" i="78"/>
  <c r="T239" i="78" s="1"/>
  <c r="S240" i="78"/>
  <c r="T240" i="78" s="1"/>
  <c r="S241" i="78"/>
  <c r="T241" i="78" s="1"/>
  <c r="S242" i="78"/>
  <c r="T242" i="78" s="1"/>
  <c r="S243" i="78"/>
  <c r="T243" i="78" s="1"/>
  <c r="S244" i="78"/>
  <c r="T244" i="78" s="1"/>
  <c r="S245" i="78"/>
  <c r="T245" i="78" s="1"/>
  <c r="S246" i="78"/>
  <c r="T246" i="78" s="1"/>
  <c r="S247" i="78"/>
  <c r="T247" i="78" s="1"/>
  <c r="S248" i="78"/>
  <c r="T248" i="78" s="1"/>
  <c r="S249" i="78"/>
  <c r="T249" i="78" s="1"/>
  <c r="S191" i="78"/>
  <c r="U194" i="78"/>
  <c r="S196" i="78"/>
  <c r="S197" i="78"/>
  <c r="S198" i="78"/>
  <c r="S200" i="78"/>
  <c r="S201" i="78"/>
  <c r="S202" i="78"/>
  <c r="S203" i="78"/>
  <c r="S204" i="78"/>
  <c r="S205" i="78"/>
  <c r="S156" i="78"/>
  <c r="S159" i="78"/>
  <c r="S161" i="78"/>
  <c r="S160" i="78"/>
  <c r="S163" i="78"/>
  <c r="S164" i="78"/>
  <c r="S165" i="78"/>
  <c r="S166" i="78"/>
  <c r="T166" i="78" s="1"/>
  <c r="S167" i="78"/>
  <c r="T167" i="78" s="1"/>
  <c r="S168" i="78"/>
  <c r="T168" i="78" s="1"/>
  <c r="S169" i="78"/>
  <c r="T169" i="78" s="1"/>
  <c r="S170" i="78"/>
  <c r="T170" i="78" s="1"/>
  <c r="S171" i="78"/>
  <c r="T171" i="78" s="1"/>
  <c r="S172" i="78"/>
  <c r="T172" i="78" s="1"/>
  <c r="S276" i="78"/>
  <c r="T276" i="78" s="1"/>
  <c r="S277" i="78"/>
  <c r="T277" i="78" s="1"/>
  <c r="S278" i="78"/>
  <c r="T278" i="78" s="1"/>
  <c r="S279" i="78"/>
  <c r="T279" i="78" s="1"/>
  <c r="S280" i="78"/>
  <c r="T280" i="78" s="1"/>
  <c r="S281" i="78"/>
  <c r="T281" i="78" s="1"/>
  <c r="S282" i="78"/>
  <c r="T282" i="78" s="1"/>
  <c r="U267" i="78"/>
  <c r="U272" i="78"/>
  <c r="U276" i="78"/>
  <c r="U277" i="78"/>
  <c r="U278" i="78"/>
  <c r="U279" i="78"/>
  <c r="U280" i="78"/>
  <c r="U281" i="78"/>
  <c r="U282" i="78"/>
  <c r="A287" i="78"/>
  <c r="V282" i="78"/>
  <c r="B282" i="78"/>
  <c r="V281" i="78"/>
  <c r="B281" i="78"/>
  <c r="V280" i="78"/>
  <c r="B280" i="78"/>
  <c r="V279" i="78"/>
  <c r="B279" i="78"/>
  <c r="V278" i="78"/>
  <c r="B278" i="78"/>
  <c r="V277" i="78"/>
  <c r="B277" i="78"/>
  <c r="V276" i="78"/>
  <c r="B276" i="78"/>
  <c r="V275" i="78"/>
  <c r="B275" i="78"/>
  <c r="V274" i="78"/>
  <c r="B274" i="78"/>
  <c r="V273" i="78"/>
  <c r="B273" i="78"/>
  <c r="V272" i="78"/>
  <c r="B272" i="78"/>
  <c r="V271" i="78"/>
  <c r="B271" i="78"/>
  <c r="V270" i="78"/>
  <c r="B270" i="78"/>
  <c r="V269" i="78"/>
  <c r="B269" i="78"/>
  <c r="V268" i="78"/>
  <c r="B268" i="78"/>
  <c r="V267" i="78"/>
  <c r="B267" i="78"/>
  <c r="V266" i="78"/>
  <c r="B266" i="78"/>
  <c r="V265" i="78"/>
  <c r="B265" i="78"/>
  <c r="V264" i="78"/>
  <c r="B264" i="78"/>
  <c r="V263" i="78"/>
  <c r="B263" i="78"/>
  <c r="AR259" i="78"/>
  <c r="AQ259" i="78"/>
  <c r="U196" i="78"/>
  <c r="U198" i="78"/>
  <c r="U200" i="78"/>
  <c r="U201" i="78"/>
  <c r="U202" i="78"/>
  <c r="U203" i="78"/>
  <c r="U204" i="78"/>
  <c r="U205" i="78"/>
  <c r="A220" i="78"/>
  <c r="V205" i="78"/>
  <c r="V204" i="78"/>
  <c r="B204" i="78"/>
  <c r="V203" i="78"/>
  <c r="B203" i="78"/>
  <c r="V202" i="78"/>
  <c r="B202" i="78"/>
  <c r="V201" i="78"/>
  <c r="B201" i="78"/>
  <c r="V200" i="78"/>
  <c r="B200" i="78"/>
  <c r="V199" i="78"/>
  <c r="B199" i="78"/>
  <c r="V198" i="78"/>
  <c r="B198" i="78"/>
  <c r="V197" i="78"/>
  <c r="B197" i="78"/>
  <c r="V196" i="78"/>
  <c r="B196" i="78"/>
  <c r="V195" i="78"/>
  <c r="B195" i="78"/>
  <c r="V194" i="78"/>
  <c r="B194" i="78"/>
  <c r="V193" i="78"/>
  <c r="B193" i="78"/>
  <c r="V192" i="78"/>
  <c r="B192" i="78"/>
  <c r="V191" i="78"/>
  <c r="B191" i="78"/>
  <c r="V190" i="78"/>
  <c r="B190" i="78"/>
  <c r="V189" i="78"/>
  <c r="B189" i="78"/>
  <c r="V188" i="78"/>
  <c r="B188" i="78"/>
  <c r="V187" i="78"/>
  <c r="B187" i="78"/>
  <c r="AR183" i="78"/>
  <c r="AQ183" i="78"/>
  <c r="B759" i="78"/>
  <c r="B725" i="78"/>
  <c r="B487" i="78"/>
  <c r="U828" i="78"/>
  <c r="U832" i="78"/>
  <c r="U833" i="78"/>
  <c r="U836" i="78"/>
  <c r="U837" i="78"/>
  <c r="U838" i="78"/>
  <c r="U839" i="78"/>
  <c r="U840" i="78"/>
  <c r="U841" i="78"/>
  <c r="U842" i="78"/>
  <c r="U843" i="78"/>
  <c r="U844" i="78"/>
  <c r="U845" i="78"/>
  <c r="U846" i="78"/>
  <c r="A851" i="78"/>
  <c r="V846" i="78"/>
  <c r="B846" i="78"/>
  <c r="V845" i="78"/>
  <c r="B845" i="78"/>
  <c r="V844" i="78"/>
  <c r="B844" i="78"/>
  <c r="V843" i="78"/>
  <c r="B843" i="78"/>
  <c r="V842" i="78"/>
  <c r="B842" i="78"/>
  <c r="V841" i="78"/>
  <c r="B841" i="78"/>
  <c r="V840" i="78"/>
  <c r="B840" i="78"/>
  <c r="V839" i="78"/>
  <c r="B839" i="78"/>
  <c r="V838" i="78"/>
  <c r="B838" i="78"/>
  <c r="V837" i="78"/>
  <c r="B837" i="78"/>
  <c r="V836" i="78"/>
  <c r="B836" i="78"/>
  <c r="V835" i="78"/>
  <c r="B835" i="78"/>
  <c r="V834" i="78"/>
  <c r="B834" i="78"/>
  <c r="V833" i="78"/>
  <c r="B833" i="78"/>
  <c r="V832" i="78"/>
  <c r="B832" i="78"/>
  <c r="V831" i="78"/>
  <c r="B831" i="78"/>
  <c r="V830" i="78"/>
  <c r="B830" i="78"/>
  <c r="V829" i="78"/>
  <c r="B829" i="78"/>
  <c r="V828" i="78"/>
  <c r="B828" i="78"/>
  <c r="V827" i="78"/>
  <c r="AR823" i="78"/>
  <c r="AQ823" i="78"/>
  <c r="U793" i="78"/>
  <c r="AS793" i="78" s="1"/>
  <c r="U799" i="78"/>
  <c r="U801" i="78"/>
  <c r="U802" i="78"/>
  <c r="U803" i="78"/>
  <c r="U804" i="78"/>
  <c r="U805" i="78"/>
  <c r="U806" i="78"/>
  <c r="U807" i="78"/>
  <c r="U808" i="78"/>
  <c r="U809" i="78"/>
  <c r="U810" i="78"/>
  <c r="U811" i="78"/>
  <c r="U812" i="78"/>
  <c r="A817" i="78"/>
  <c r="V812" i="78"/>
  <c r="B812" i="78"/>
  <c r="V811" i="78"/>
  <c r="B811" i="78"/>
  <c r="V810" i="78"/>
  <c r="B810" i="78"/>
  <c r="V809" i="78"/>
  <c r="B809" i="78"/>
  <c r="V808" i="78"/>
  <c r="B808" i="78"/>
  <c r="V807" i="78"/>
  <c r="B807" i="78"/>
  <c r="V806" i="78"/>
  <c r="B806" i="78"/>
  <c r="V805" i="78"/>
  <c r="B805" i="78"/>
  <c r="V804" i="78"/>
  <c r="B804" i="78"/>
  <c r="V803" i="78"/>
  <c r="B803" i="78"/>
  <c r="V802" i="78"/>
  <c r="B802" i="78"/>
  <c r="V801" i="78"/>
  <c r="B801" i="78"/>
  <c r="V800" i="78"/>
  <c r="B800" i="78"/>
  <c r="V799" i="78"/>
  <c r="B799" i="78"/>
  <c r="V798" i="78"/>
  <c r="B798" i="78"/>
  <c r="V797" i="78"/>
  <c r="B797" i="78"/>
  <c r="V796" i="78"/>
  <c r="B796" i="78"/>
  <c r="V795" i="78"/>
  <c r="B795" i="78"/>
  <c r="V794" i="78"/>
  <c r="B794" i="78"/>
  <c r="V793" i="78"/>
  <c r="B793" i="78"/>
  <c r="AR789" i="78"/>
  <c r="AQ789" i="78"/>
  <c r="U759" i="78"/>
  <c r="U760" i="78"/>
  <c r="U761" i="78"/>
  <c r="U762" i="78"/>
  <c r="U763" i="78"/>
  <c r="U764" i="78"/>
  <c r="U765" i="78"/>
  <c r="U766" i="78"/>
  <c r="U767" i="78"/>
  <c r="U768" i="78"/>
  <c r="U769" i="78"/>
  <c r="U770" i="78"/>
  <c r="U771" i="78"/>
  <c r="U772" i="78"/>
  <c r="U773" i="78"/>
  <c r="U774" i="78"/>
  <c r="U775" i="78"/>
  <c r="U776" i="78"/>
  <c r="U777" i="78"/>
  <c r="U778" i="78"/>
  <c r="A783" i="78"/>
  <c r="V778" i="78"/>
  <c r="B778" i="78"/>
  <c r="V777" i="78"/>
  <c r="B777" i="78"/>
  <c r="V776" i="78"/>
  <c r="B776" i="78"/>
  <c r="V775" i="78"/>
  <c r="B775" i="78"/>
  <c r="V774" i="78"/>
  <c r="B774" i="78"/>
  <c r="V773" i="78"/>
  <c r="B773" i="78"/>
  <c r="V772" i="78"/>
  <c r="B772" i="78"/>
  <c r="V771" i="78"/>
  <c r="B771" i="78"/>
  <c r="V770" i="78"/>
  <c r="B770" i="78"/>
  <c r="V769" i="78"/>
  <c r="B769" i="78"/>
  <c r="V768" i="78"/>
  <c r="B768" i="78"/>
  <c r="V767" i="78"/>
  <c r="B767" i="78"/>
  <c r="V766" i="78"/>
  <c r="B766" i="78"/>
  <c r="V765" i="78"/>
  <c r="B765" i="78"/>
  <c r="V764" i="78"/>
  <c r="B764" i="78"/>
  <c r="V763" i="78"/>
  <c r="B763" i="78"/>
  <c r="V762" i="78"/>
  <c r="B762" i="78"/>
  <c r="V761" i="78"/>
  <c r="B761" i="78"/>
  <c r="V760" i="78"/>
  <c r="B760" i="78"/>
  <c r="V759" i="78"/>
  <c r="AR755" i="78"/>
  <c r="AQ755" i="78"/>
  <c r="U725" i="78"/>
  <c r="AS725" i="78" s="1"/>
  <c r="U728" i="78"/>
  <c r="U730" i="78"/>
  <c r="U733" i="78"/>
  <c r="U735" i="78"/>
  <c r="U736" i="78"/>
  <c r="U737" i="78"/>
  <c r="U738" i="78"/>
  <c r="U739" i="78"/>
  <c r="U740" i="78"/>
  <c r="U741" i="78"/>
  <c r="U742" i="78"/>
  <c r="U743" i="78"/>
  <c r="U744" i="78"/>
  <c r="A749" i="78"/>
  <c r="V744" i="78"/>
  <c r="B744" i="78"/>
  <c r="V743" i="78"/>
  <c r="B743" i="78"/>
  <c r="V742" i="78"/>
  <c r="B742" i="78"/>
  <c r="V741" i="78"/>
  <c r="B741" i="78"/>
  <c r="V740" i="78"/>
  <c r="B740" i="78"/>
  <c r="V739" i="78"/>
  <c r="B739" i="78"/>
  <c r="V738" i="78"/>
  <c r="B738" i="78"/>
  <c r="V737" i="78"/>
  <c r="B737" i="78"/>
  <c r="V736" i="78"/>
  <c r="B736" i="78"/>
  <c r="V735" i="78"/>
  <c r="B735" i="78"/>
  <c r="V734" i="78"/>
  <c r="B734" i="78"/>
  <c r="V733" i="78"/>
  <c r="B733" i="78"/>
  <c r="V732" i="78"/>
  <c r="B732" i="78"/>
  <c r="V731" i="78"/>
  <c r="B731" i="78"/>
  <c r="V730" i="78"/>
  <c r="B730" i="78"/>
  <c r="V729" i="78"/>
  <c r="B729" i="78"/>
  <c r="V728" i="78"/>
  <c r="B728" i="78"/>
  <c r="V727" i="78"/>
  <c r="B727" i="78"/>
  <c r="V726" i="78"/>
  <c r="B726" i="78"/>
  <c r="V725" i="78"/>
  <c r="AR721" i="78"/>
  <c r="AQ721" i="78"/>
  <c r="U691" i="78"/>
  <c r="U692" i="78"/>
  <c r="U693" i="78"/>
  <c r="U694" i="78"/>
  <c r="U695" i="78"/>
  <c r="U696" i="78"/>
  <c r="U697" i="78"/>
  <c r="U698" i="78"/>
  <c r="U699" i="78"/>
  <c r="U700" i="78"/>
  <c r="U701" i="78"/>
  <c r="U702" i="78"/>
  <c r="U703" i="78"/>
  <c r="U704" i="78"/>
  <c r="U705" i="78"/>
  <c r="U706" i="78"/>
  <c r="U707" i="78"/>
  <c r="U708" i="78"/>
  <c r="U709" i="78"/>
  <c r="U710" i="78"/>
  <c r="A715" i="78"/>
  <c r="V710" i="78"/>
  <c r="B710" i="78"/>
  <c r="V709" i="78"/>
  <c r="B709" i="78"/>
  <c r="V708" i="78"/>
  <c r="B708" i="78"/>
  <c r="V707" i="78"/>
  <c r="B707" i="78"/>
  <c r="V706" i="78"/>
  <c r="B706" i="78"/>
  <c r="V705" i="78"/>
  <c r="B705" i="78"/>
  <c r="V704" i="78"/>
  <c r="B704" i="78"/>
  <c r="V703" i="78"/>
  <c r="B703" i="78"/>
  <c r="V702" i="78"/>
  <c r="B702" i="78"/>
  <c r="V701" i="78"/>
  <c r="B701" i="78"/>
  <c r="V700" i="78"/>
  <c r="B700" i="78"/>
  <c r="V699" i="78"/>
  <c r="B699" i="78"/>
  <c r="V698" i="78"/>
  <c r="B698" i="78"/>
  <c r="V697" i="78"/>
  <c r="B697" i="78"/>
  <c r="V696" i="78"/>
  <c r="B696" i="78"/>
  <c r="V695" i="78"/>
  <c r="B695" i="78"/>
  <c r="V694" i="78"/>
  <c r="B694" i="78"/>
  <c r="V693" i="78"/>
  <c r="B693" i="78"/>
  <c r="V692" i="78"/>
  <c r="B692" i="78"/>
  <c r="V691" i="78"/>
  <c r="B691" i="78"/>
  <c r="AR687" i="78"/>
  <c r="AQ687" i="78"/>
  <c r="U659" i="78"/>
  <c r="U667" i="78"/>
  <c r="U668" i="78"/>
  <c r="U669" i="78"/>
  <c r="U670" i="78"/>
  <c r="U671" i="78"/>
  <c r="U672" i="78"/>
  <c r="U673" i="78"/>
  <c r="U674" i="78"/>
  <c r="U675" i="78"/>
  <c r="U676" i="78"/>
  <c r="A681" i="78"/>
  <c r="V676" i="78"/>
  <c r="B676" i="78"/>
  <c r="V675" i="78"/>
  <c r="B675" i="78"/>
  <c r="V674" i="78"/>
  <c r="B674" i="78"/>
  <c r="V673" i="78"/>
  <c r="B673" i="78"/>
  <c r="V672" i="78"/>
  <c r="B672" i="78"/>
  <c r="V671" i="78"/>
  <c r="B671" i="78"/>
  <c r="V670" i="78"/>
  <c r="B670" i="78"/>
  <c r="V669" i="78"/>
  <c r="B669" i="78"/>
  <c r="V668" i="78"/>
  <c r="B668" i="78"/>
  <c r="V667" i="78"/>
  <c r="B667" i="78"/>
  <c r="V666" i="78"/>
  <c r="B666" i="78"/>
  <c r="V665" i="78"/>
  <c r="B665" i="78"/>
  <c r="V664" i="78"/>
  <c r="B664" i="78"/>
  <c r="V663" i="78"/>
  <c r="B663" i="78"/>
  <c r="V662" i="78"/>
  <c r="B662" i="78"/>
  <c r="V661" i="78"/>
  <c r="B661" i="78"/>
  <c r="V660" i="78"/>
  <c r="B660" i="78"/>
  <c r="V659" i="78"/>
  <c r="B659" i="78"/>
  <c r="V658" i="78"/>
  <c r="B658" i="78"/>
  <c r="V657" i="78"/>
  <c r="B657" i="78"/>
  <c r="AR653" i="78"/>
  <c r="AQ653" i="78"/>
  <c r="U623" i="78"/>
  <c r="AS623" i="78" s="1"/>
  <c r="U626" i="78"/>
  <c r="U630" i="78"/>
  <c r="U632" i="78"/>
  <c r="U633" i="78"/>
  <c r="U634" i="78"/>
  <c r="U635" i="78"/>
  <c r="U636" i="78"/>
  <c r="U637" i="78"/>
  <c r="U638" i="78"/>
  <c r="U639" i="78"/>
  <c r="U640" i="78"/>
  <c r="U641" i="78"/>
  <c r="U642" i="78"/>
  <c r="A647" i="78"/>
  <c r="V642" i="78"/>
  <c r="B642" i="78"/>
  <c r="V641" i="78"/>
  <c r="B641" i="78"/>
  <c r="V640" i="78"/>
  <c r="B640" i="78"/>
  <c r="V639" i="78"/>
  <c r="B639" i="78"/>
  <c r="V638" i="78"/>
  <c r="B638" i="78"/>
  <c r="V637" i="78"/>
  <c r="B637" i="78"/>
  <c r="V636" i="78"/>
  <c r="B636" i="78"/>
  <c r="V635" i="78"/>
  <c r="B635" i="78"/>
  <c r="V634" i="78"/>
  <c r="B634" i="78"/>
  <c r="V633" i="78"/>
  <c r="B633" i="78"/>
  <c r="V632" i="78"/>
  <c r="B632" i="78"/>
  <c r="V631" i="78"/>
  <c r="B631" i="78"/>
  <c r="V630" i="78"/>
  <c r="B630" i="78"/>
  <c r="V629" i="78"/>
  <c r="B629" i="78"/>
  <c r="V628" i="78"/>
  <c r="B628" i="78"/>
  <c r="V627" i="78"/>
  <c r="B627" i="78"/>
  <c r="V626" i="78"/>
  <c r="B626" i="78"/>
  <c r="V625" i="78"/>
  <c r="B625" i="78"/>
  <c r="V624" i="78"/>
  <c r="B624" i="78"/>
  <c r="V623" i="78"/>
  <c r="B623" i="78"/>
  <c r="AR619" i="78"/>
  <c r="AQ619" i="78"/>
  <c r="U592" i="78"/>
  <c r="U593" i="78"/>
  <c r="U595" i="78"/>
  <c r="U596" i="78"/>
  <c r="U597" i="78"/>
  <c r="U598" i="78"/>
  <c r="U599" i="78"/>
  <c r="U600" i="78"/>
  <c r="U601" i="78"/>
  <c r="U602" i="78"/>
  <c r="U603" i="78"/>
  <c r="U604" i="78"/>
  <c r="U605" i="78"/>
  <c r="U606" i="78"/>
  <c r="U607" i="78"/>
  <c r="U608" i="78"/>
  <c r="A613" i="78"/>
  <c r="V608" i="78"/>
  <c r="B608" i="78"/>
  <c r="V607" i="78"/>
  <c r="B607" i="78"/>
  <c r="V606" i="78"/>
  <c r="B606" i="78"/>
  <c r="V605" i="78"/>
  <c r="B605" i="78"/>
  <c r="V604" i="78"/>
  <c r="B604" i="78"/>
  <c r="V603" i="78"/>
  <c r="B603" i="78"/>
  <c r="V602" i="78"/>
  <c r="B602" i="78"/>
  <c r="V601" i="78"/>
  <c r="B601" i="78"/>
  <c r="V600" i="78"/>
  <c r="B600" i="78"/>
  <c r="V599" i="78"/>
  <c r="B599" i="78"/>
  <c r="V598" i="78"/>
  <c r="B598" i="78"/>
  <c r="V597" i="78"/>
  <c r="B597" i="78"/>
  <c r="V596" i="78"/>
  <c r="B596" i="78"/>
  <c r="V595" i="78"/>
  <c r="B595" i="78"/>
  <c r="V594" i="78"/>
  <c r="B594" i="78"/>
  <c r="V593" i="78"/>
  <c r="B593" i="78"/>
  <c r="V592" i="78"/>
  <c r="B592" i="78"/>
  <c r="V591" i="78"/>
  <c r="B591" i="78"/>
  <c r="V590" i="78"/>
  <c r="B590" i="78"/>
  <c r="V589" i="78"/>
  <c r="B589" i="78"/>
  <c r="AR585" i="78"/>
  <c r="AQ585" i="78"/>
  <c r="U556" i="78"/>
  <c r="U557" i="78"/>
  <c r="U560" i="78"/>
  <c r="U561" i="78"/>
  <c r="U563" i="78"/>
  <c r="U564" i="78"/>
  <c r="U565" i="78"/>
  <c r="U566" i="78"/>
  <c r="U567" i="78"/>
  <c r="U568" i="78"/>
  <c r="U569" i="78"/>
  <c r="U570" i="78"/>
  <c r="U571" i="78"/>
  <c r="U572" i="78"/>
  <c r="U573" i="78"/>
  <c r="U574" i="78"/>
  <c r="A579" i="78"/>
  <c r="V574" i="78"/>
  <c r="B574" i="78"/>
  <c r="V573" i="78"/>
  <c r="B573" i="78"/>
  <c r="V572" i="78"/>
  <c r="B572" i="78"/>
  <c r="V571" i="78"/>
  <c r="B571" i="78"/>
  <c r="V570" i="78"/>
  <c r="B570" i="78"/>
  <c r="V569" i="78"/>
  <c r="B569" i="78"/>
  <c r="V568" i="78"/>
  <c r="B568" i="78"/>
  <c r="V567" i="78"/>
  <c r="B567" i="78"/>
  <c r="V566" i="78"/>
  <c r="B566" i="78"/>
  <c r="V565" i="78"/>
  <c r="B565" i="78"/>
  <c r="V564" i="78"/>
  <c r="B564" i="78"/>
  <c r="V563" i="78"/>
  <c r="B563" i="78"/>
  <c r="V562" i="78"/>
  <c r="B562" i="78"/>
  <c r="V561" i="78"/>
  <c r="B561" i="78"/>
  <c r="V560" i="78"/>
  <c r="B560" i="78"/>
  <c r="V559" i="78"/>
  <c r="B559" i="78"/>
  <c r="V558" i="78"/>
  <c r="B558" i="78"/>
  <c r="V557" i="78"/>
  <c r="B557" i="78"/>
  <c r="V556" i="78"/>
  <c r="B556" i="78"/>
  <c r="V555" i="78"/>
  <c r="B555" i="78"/>
  <c r="AR551" i="78"/>
  <c r="AQ551" i="78"/>
  <c r="U521" i="78"/>
  <c r="AS521" i="78" s="1"/>
  <c r="U522" i="78"/>
  <c r="U541" i="78" s="1"/>
  <c r="U523" i="78"/>
  <c r="U524" i="78"/>
  <c r="U525" i="78"/>
  <c r="U526" i="78"/>
  <c r="U527" i="78"/>
  <c r="U528" i="78"/>
  <c r="U529" i="78"/>
  <c r="U530" i="78"/>
  <c r="U531" i="78"/>
  <c r="U532" i="78"/>
  <c r="U533" i="78"/>
  <c r="U534" i="78"/>
  <c r="U535" i="78"/>
  <c r="U536" i="78"/>
  <c r="U537" i="78"/>
  <c r="U538" i="78"/>
  <c r="U539" i="78"/>
  <c r="U540" i="78"/>
  <c r="A545" i="78"/>
  <c r="V540" i="78"/>
  <c r="B540" i="78"/>
  <c r="V539" i="78"/>
  <c r="B539" i="78"/>
  <c r="V538" i="78"/>
  <c r="B538" i="78"/>
  <c r="V537" i="78"/>
  <c r="B537" i="78"/>
  <c r="V536" i="78"/>
  <c r="B536" i="78"/>
  <c r="V535" i="78"/>
  <c r="B535" i="78"/>
  <c r="V534" i="78"/>
  <c r="B534" i="78"/>
  <c r="V533" i="78"/>
  <c r="B533" i="78"/>
  <c r="V532" i="78"/>
  <c r="B532" i="78"/>
  <c r="V531" i="78"/>
  <c r="B531" i="78"/>
  <c r="V530" i="78"/>
  <c r="B530" i="78"/>
  <c r="V529" i="78"/>
  <c r="B529" i="78"/>
  <c r="V528" i="78"/>
  <c r="B528" i="78"/>
  <c r="V527" i="78"/>
  <c r="B527" i="78"/>
  <c r="V526" i="78"/>
  <c r="B526" i="78"/>
  <c r="V525" i="78"/>
  <c r="B525" i="78"/>
  <c r="V524" i="78"/>
  <c r="B524" i="78"/>
  <c r="V523" i="78"/>
  <c r="B523" i="78"/>
  <c r="V522" i="78"/>
  <c r="B522" i="78"/>
  <c r="V521" i="78"/>
  <c r="B521" i="78"/>
  <c r="AR517" i="78"/>
  <c r="AQ517" i="78"/>
  <c r="A511" i="78"/>
  <c r="V506" i="78"/>
  <c r="B506" i="78"/>
  <c r="V505" i="78"/>
  <c r="B505" i="78"/>
  <c r="V504" i="78"/>
  <c r="B504" i="78"/>
  <c r="V503" i="78"/>
  <c r="B503" i="78"/>
  <c r="V502" i="78"/>
  <c r="B502" i="78"/>
  <c r="V501" i="78"/>
  <c r="B501" i="78"/>
  <c r="V500" i="78"/>
  <c r="B500" i="78"/>
  <c r="V499" i="78"/>
  <c r="B499" i="78"/>
  <c r="V498" i="78"/>
  <c r="B498" i="78"/>
  <c r="V497" i="78"/>
  <c r="B497" i="78"/>
  <c r="V496" i="78"/>
  <c r="B496" i="78"/>
  <c r="V495" i="78"/>
  <c r="B495" i="78"/>
  <c r="V494" i="78"/>
  <c r="B494" i="78"/>
  <c r="V493" i="78"/>
  <c r="B493" i="78"/>
  <c r="V492" i="78"/>
  <c r="B492" i="78"/>
  <c r="V491" i="78"/>
  <c r="B491" i="78"/>
  <c r="V490" i="78"/>
  <c r="B490" i="78"/>
  <c r="V489" i="78"/>
  <c r="B489" i="78"/>
  <c r="V488" i="78"/>
  <c r="B488" i="78"/>
  <c r="V487" i="78"/>
  <c r="AR483" i="78"/>
  <c r="AQ483" i="78"/>
  <c r="U454" i="78"/>
  <c r="U455" i="78"/>
  <c r="U456" i="78"/>
  <c r="U457" i="78"/>
  <c r="U458" i="78"/>
  <c r="U459" i="78"/>
  <c r="U460" i="78"/>
  <c r="U461" i="78"/>
  <c r="U462" i="78"/>
  <c r="U463" i="78"/>
  <c r="U464" i="78"/>
  <c r="U465" i="78"/>
  <c r="U466" i="78"/>
  <c r="U467" i="78"/>
  <c r="U468" i="78"/>
  <c r="U469" i="78"/>
  <c r="U470" i="78"/>
  <c r="U471" i="78"/>
  <c r="U472" i="78"/>
  <c r="A477" i="78"/>
  <c r="V472" i="78"/>
  <c r="B472" i="78"/>
  <c r="V471" i="78"/>
  <c r="B471" i="78"/>
  <c r="V470" i="78"/>
  <c r="B470" i="78"/>
  <c r="V469" i="78"/>
  <c r="B469" i="78"/>
  <c r="V468" i="78"/>
  <c r="B468" i="78"/>
  <c r="V467" i="78"/>
  <c r="B467" i="78"/>
  <c r="V466" i="78"/>
  <c r="B466" i="78"/>
  <c r="V465" i="78"/>
  <c r="B465" i="78"/>
  <c r="V464" i="78"/>
  <c r="B464" i="78"/>
  <c r="V463" i="78"/>
  <c r="B463" i="78"/>
  <c r="V462" i="78"/>
  <c r="B462" i="78"/>
  <c r="V461" i="78"/>
  <c r="B461" i="78"/>
  <c r="V460" i="78"/>
  <c r="B460" i="78"/>
  <c r="V459" i="78"/>
  <c r="B459" i="78"/>
  <c r="V458" i="78"/>
  <c r="B458" i="78"/>
  <c r="V457" i="78"/>
  <c r="B457" i="78"/>
  <c r="V456" i="78"/>
  <c r="B456" i="78"/>
  <c r="V455" i="78"/>
  <c r="B455" i="78"/>
  <c r="V454" i="78"/>
  <c r="B454" i="78"/>
  <c r="V453" i="78"/>
  <c r="B453" i="78"/>
  <c r="AR449" i="78"/>
  <c r="AQ449" i="78"/>
  <c r="U418" i="78"/>
  <c r="U419" i="78"/>
  <c r="U420" i="78"/>
  <c r="U421" i="78"/>
  <c r="U422" i="78"/>
  <c r="U423" i="78"/>
  <c r="U424" i="78"/>
  <c r="U425" i="78"/>
  <c r="U426" i="78"/>
  <c r="U427" i="78"/>
  <c r="U428" i="78"/>
  <c r="U429" i="78"/>
  <c r="U430" i="78"/>
  <c r="U431" i="78"/>
  <c r="U432" i="78"/>
  <c r="U433" i="78"/>
  <c r="U434" i="78"/>
  <c r="U435" i="78"/>
  <c r="U436" i="78"/>
  <c r="U437" i="78"/>
  <c r="A442" i="78"/>
  <c r="V437" i="78"/>
  <c r="B437" i="78"/>
  <c r="V436" i="78"/>
  <c r="B436" i="78"/>
  <c r="V435" i="78"/>
  <c r="B435" i="78"/>
  <c r="V434" i="78"/>
  <c r="B434" i="78"/>
  <c r="V433" i="78"/>
  <c r="B433" i="78"/>
  <c r="V432" i="78"/>
  <c r="B432" i="78"/>
  <c r="V431" i="78"/>
  <c r="B431" i="78"/>
  <c r="V430" i="78"/>
  <c r="B430" i="78"/>
  <c r="V429" i="78"/>
  <c r="B429" i="78"/>
  <c r="V428" i="78"/>
  <c r="B428" i="78"/>
  <c r="V427" i="78"/>
  <c r="B427" i="78"/>
  <c r="V426" i="78"/>
  <c r="B426" i="78"/>
  <c r="V425" i="78"/>
  <c r="B425" i="78"/>
  <c r="V424" i="78"/>
  <c r="B424" i="78"/>
  <c r="V423" i="78"/>
  <c r="B423" i="78"/>
  <c r="V422" i="78"/>
  <c r="B422" i="78"/>
  <c r="V421" i="78"/>
  <c r="B421" i="78"/>
  <c r="V420" i="78"/>
  <c r="B420" i="78"/>
  <c r="V419" i="78"/>
  <c r="B419" i="78"/>
  <c r="V418" i="78"/>
  <c r="B418" i="78"/>
  <c r="AR414" i="78"/>
  <c r="AQ414" i="78"/>
  <c r="U385" i="78"/>
  <c r="U386" i="78"/>
  <c r="U388" i="78"/>
  <c r="U389" i="78"/>
  <c r="U390" i="78"/>
  <c r="U391" i="78"/>
  <c r="U392" i="78"/>
  <c r="U395" i="78"/>
  <c r="U398" i="78"/>
  <c r="U402" i="78"/>
  <c r="A407" i="78"/>
  <c r="V402" i="78"/>
  <c r="B402" i="78"/>
  <c r="V401" i="78"/>
  <c r="B401" i="78"/>
  <c r="V400" i="78"/>
  <c r="B400" i="78"/>
  <c r="V399" i="78"/>
  <c r="B399" i="78"/>
  <c r="V398" i="78"/>
  <c r="B398" i="78"/>
  <c r="V397" i="78"/>
  <c r="B397" i="78"/>
  <c r="V396" i="78"/>
  <c r="B396" i="78"/>
  <c r="V395" i="78"/>
  <c r="B395" i="78"/>
  <c r="V394" i="78"/>
  <c r="B394" i="78"/>
  <c r="V393" i="78"/>
  <c r="B393" i="78"/>
  <c r="V392" i="78"/>
  <c r="B392" i="78"/>
  <c r="V391" i="78"/>
  <c r="B391" i="78"/>
  <c r="V390" i="78"/>
  <c r="B390" i="78"/>
  <c r="V389" i="78"/>
  <c r="B389" i="78"/>
  <c r="V388" i="78"/>
  <c r="B388" i="78"/>
  <c r="V387" i="78"/>
  <c r="B387" i="78"/>
  <c r="V386" i="78"/>
  <c r="B386" i="78"/>
  <c r="V385" i="78"/>
  <c r="B385" i="78"/>
  <c r="V384" i="78"/>
  <c r="V383" i="78"/>
  <c r="AR379" i="78"/>
  <c r="AQ379" i="78"/>
  <c r="A372" i="78"/>
  <c r="V367" i="78"/>
  <c r="B367" i="78"/>
  <c r="V366" i="78"/>
  <c r="B366" i="78"/>
  <c r="AR362" i="78"/>
  <c r="AQ362" i="78"/>
  <c r="A355" i="78"/>
  <c r="V350" i="78"/>
  <c r="B350" i="78"/>
  <c r="V349" i="78"/>
  <c r="B349" i="78"/>
  <c r="V348" i="78"/>
  <c r="B348" i="78"/>
  <c r="V347" i="78"/>
  <c r="B347" i="78"/>
  <c r="V346" i="78"/>
  <c r="B346" i="78"/>
  <c r="V345" i="78"/>
  <c r="B345" i="78"/>
  <c r="V344" i="78"/>
  <c r="B344" i="78"/>
  <c r="V343" i="78"/>
  <c r="B343" i="78"/>
  <c r="V342" i="78"/>
  <c r="B342" i="78"/>
  <c r="V341" i="78"/>
  <c r="B341" i="78"/>
  <c r="V340" i="78"/>
  <c r="B340" i="78"/>
  <c r="V339" i="78"/>
  <c r="B339" i="78"/>
  <c r="V338" i="78"/>
  <c r="B338" i="78"/>
  <c r="V337" i="78"/>
  <c r="B337" i="78"/>
  <c r="V336" i="78"/>
  <c r="B336" i="78"/>
  <c r="V335" i="78"/>
  <c r="B335" i="78"/>
  <c r="V334" i="78"/>
  <c r="B334" i="78"/>
  <c r="V333" i="78"/>
  <c r="B333" i="78"/>
  <c r="V332" i="78"/>
  <c r="B332" i="78"/>
  <c r="V331" i="78"/>
  <c r="B331" i="78"/>
  <c r="AR327" i="78"/>
  <c r="AQ327" i="78"/>
  <c r="U304" i="78"/>
  <c r="U312" i="78"/>
  <c r="A317" i="78"/>
  <c r="B312" i="78"/>
  <c r="B311" i="78"/>
  <c r="B310" i="78"/>
  <c r="B309" i="78"/>
  <c r="B308" i="78"/>
  <c r="B307" i="78"/>
  <c r="B306" i="78"/>
  <c r="B305" i="78"/>
  <c r="B304" i="78"/>
  <c r="B303" i="78"/>
  <c r="B302" i="78"/>
  <c r="B301" i="78"/>
  <c r="B300" i="78"/>
  <c r="AR296" i="78"/>
  <c r="AQ296" i="78"/>
  <c r="U230" i="78"/>
  <c r="A254" i="78"/>
  <c r="V249" i="78"/>
  <c r="B249" i="78"/>
  <c r="V248" i="78"/>
  <c r="B248" i="78"/>
  <c r="V247" i="78"/>
  <c r="B247" i="78"/>
  <c r="V246" i="78"/>
  <c r="B246" i="78"/>
  <c r="V245" i="78"/>
  <c r="B245" i="78"/>
  <c r="V244" i="78"/>
  <c r="B244" i="78"/>
  <c r="V243" i="78"/>
  <c r="B243" i="78"/>
  <c r="V242" i="78"/>
  <c r="B242" i="78"/>
  <c r="V241" i="78"/>
  <c r="B241" i="78"/>
  <c r="V240" i="78"/>
  <c r="B240" i="78"/>
  <c r="V239" i="78"/>
  <c r="B239" i="78"/>
  <c r="V238" i="78"/>
  <c r="B238" i="78"/>
  <c r="V237" i="78"/>
  <c r="B237" i="78"/>
  <c r="V236" i="78"/>
  <c r="B236" i="78"/>
  <c r="V235" i="78"/>
  <c r="B235" i="78"/>
  <c r="V234" i="78"/>
  <c r="B234" i="78"/>
  <c r="V233" i="78"/>
  <c r="B233" i="78"/>
  <c r="V232" i="78"/>
  <c r="B232" i="78"/>
  <c r="V231" i="78"/>
  <c r="B231" i="78"/>
  <c r="V230" i="78"/>
  <c r="B230" i="78"/>
  <c r="AR226" i="78"/>
  <c r="AQ226" i="78"/>
  <c r="A177" i="78"/>
  <c r="V172" i="78"/>
  <c r="B172" i="78"/>
  <c r="V171" i="78"/>
  <c r="B171" i="78"/>
  <c r="V170" i="78"/>
  <c r="B170" i="78"/>
  <c r="V169" i="78"/>
  <c r="B169" i="78"/>
  <c r="V168" i="78"/>
  <c r="B168" i="78"/>
  <c r="V167" i="78"/>
  <c r="B167" i="78"/>
  <c r="V166" i="78"/>
  <c r="B166" i="78"/>
  <c r="V165" i="78"/>
  <c r="B165" i="78"/>
  <c r="V164" i="78"/>
  <c r="B164" i="78"/>
  <c r="V163" i="78"/>
  <c r="B163" i="78"/>
  <c r="V162" i="78"/>
  <c r="B162" i="78"/>
  <c r="V161" i="78"/>
  <c r="B161" i="78"/>
  <c r="V160" i="78"/>
  <c r="B160" i="78"/>
  <c r="V159" i="78"/>
  <c r="B159" i="78"/>
  <c r="V158" i="78"/>
  <c r="V157" i="78"/>
  <c r="V156" i="78"/>
  <c r="V155" i="78"/>
  <c r="V154" i="78"/>
  <c r="B153" i="78"/>
  <c r="AR149" i="78"/>
  <c r="AQ149" i="78"/>
  <c r="U138" i="78"/>
  <c r="A143" i="78"/>
  <c r="AR4" i="78"/>
  <c r="AQ4" i="78"/>
  <c r="BC6" i="74"/>
  <c r="BC7" i="74" s="1"/>
  <c r="BC8" i="74" s="1"/>
  <c r="BC9" i="74" s="1"/>
  <c r="BC10" i="74" s="1"/>
  <c r="BC11" i="74" s="1"/>
  <c r="BC12" i="74" s="1"/>
  <c r="BC13" i="74" s="1"/>
  <c r="BC14" i="74" s="1"/>
  <c r="BC15" i="74" s="1"/>
  <c r="BC16" i="74" s="1"/>
  <c r="BC17" i="74" s="1"/>
  <c r="BC18" i="74" s="1"/>
  <c r="BC19" i="74" s="1"/>
  <c r="BC20" i="74" s="1"/>
  <c r="BC21" i="74" s="1"/>
  <c r="BC22" i="74" s="1"/>
  <c r="BC23" i="74" s="1"/>
  <c r="BC24" i="74" s="1"/>
  <c r="BC25" i="74" s="1"/>
  <c r="BC26" i="74" s="1"/>
  <c r="BC27" i="74" s="1"/>
  <c r="BC28" i="74" s="1"/>
  <c r="BC29" i="74" s="1"/>
  <c r="BC30" i="74" s="1"/>
  <c r="BC31" i="74" s="1"/>
  <c r="BC32" i="74" s="1"/>
  <c r="BC33" i="74" s="1"/>
  <c r="BC34" i="74" s="1"/>
  <c r="BC35" i="74" s="1"/>
  <c r="BC36" i="74" s="1"/>
  <c r="BC37" i="74" s="1"/>
  <c r="BC38" i="74" s="1"/>
  <c r="BC39" i="74" s="1"/>
  <c r="BC40" i="74" s="1"/>
  <c r="BC41" i="74" s="1"/>
  <c r="BC42" i="74" s="1"/>
  <c r="BC43" i="74" s="1"/>
  <c r="BC44" i="74" s="1"/>
  <c r="BC45" i="74" s="1"/>
  <c r="BC46" i="74" s="1"/>
  <c r="BC47" i="74" s="1"/>
  <c r="BC48" i="74" s="1"/>
  <c r="BC49" i="74" s="1"/>
  <c r="BC50" i="74" s="1"/>
  <c r="BC51" i="74" s="1"/>
  <c r="J108" i="73"/>
  <c r="J109" i="73"/>
  <c r="J110" i="73"/>
  <c r="J111" i="73"/>
  <c r="J112" i="73"/>
  <c r="J113" i="73"/>
  <c r="J114" i="73"/>
  <c r="J115" i="73"/>
  <c r="J116" i="73"/>
  <c r="J117" i="73"/>
  <c r="J118" i="73"/>
  <c r="J119" i="73"/>
  <c r="J120" i="73"/>
  <c r="J121" i="73"/>
  <c r="J122" i="73"/>
  <c r="J123" i="73"/>
  <c r="J124" i="73"/>
  <c r="J125" i="73"/>
  <c r="J126" i="73"/>
  <c r="J127" i="73"/>
  <c r="J128" i="73"/>
  <c r="J129" i="73"/>
  <c r="J130" i="73"/>
  <c r="J131" i="73"/>
  <c r="J132" i="73"/>
  <c r="J133" i="73"/>
  <c r="J134" i="73"/>
  <c r="J135" i="73"/>
  <c r="J136" i="73"/>
  <c r="J137" i="73"/>
  <c r="J138" i="73"/>
  <c r="J139" i="73"/>
  <c r="J140" i="73"/>
  <c r="J141" i="73"/>
  <c r="J142" i="73"/>
  <c r="J143" i="73"/>
  <c r="N57" i="73"/>
  <c r="N58" i="73"/>
  <c r="N59" i="73"/>
  <c r="N60" i="73"/>
  <c r="N61" i="73"/>
  <c r="N62" i="73"/>
  <c r="N63" i="73"/>
  <c r="N64" i="73"/>
  <c r="N65" i="73"/>
  <c r="N66" i="73"/>
  <c r="N67" i="73"/>
  <c r="N68" i="73"/>
  <c r="N69" i="73"/>
  <c r="N70" i="73"/>
  <c r="N71" i="73"/>
  <c r="N72" i="73"/>
  <c r="N73" i="73"/>
  <c r="N74" i="73"/>
  <c r="N75" i="73"/>
  <c r="N76" i="73"/>
  <c r="N77" i="73"/>
  <c r="N78" i="73"/>
  <c r="N79" i="73"/>
  <c r="N80" i="73"/>
  <c r="N81" i="73"/>
  <c r="N82" i="73"/>
  <c r="N83" i="73"/>
  <c r="N84" i="73"/>
  <c r="N85" i="73"/>
  <c r="N86" i="73"/>
  <c r="N87" i="73"/>
  <c r="N88" i="73"/>
  <c r="N89" i="73"/>
  <c r="N90" i="73"/>
  <c r="N91" i="73"/>
  <c r="N92" i="73"/>
  <c r="N107" i="73"/>
  <c r="N108" i="73"/>
  <c r="N109" i="73"/>
  <c r="N111" i="73"/>
  <c r="N112" i="73"/>
  <c r="N113" i="73"/>
  <c r="N114" i="73"/>
  <c r="N115" i="73"/>
  <c r="N116" i="73"/>
  <c r="N117" i="73"/>
  <c r="N118" i="73"/>
  <c r="N119" i="73"/>
  <c r="N120" i="73"/>
  <c r="N121" i="73"/>
  <c r="N122" i="73"/>
  <c r="N123" i="73"/>
  <c r="N124" i="73"/>
  <c r="N125" i="73"/>
  <c r="N126" i="73"/>
  <c r="N127" i="73"/>
  <c r="N128" i="73"/>
  <c r="N129" i="73"/>
  <c r="N130" i="73"/>
  <c r="N131" i="73"/>
  <c r="N132" i="73"/>
  <c r="N133" i="73"/>
  <c r="N134" i="73"/>
  <c r="N135" i="73"/>
  <c r="N136" i="73"/>
  <c r="N137" i="73"/>
  <c r="N138" i="73"/>
  <c r="N139" i="73"/>
  <c r="N140" i="73"/>
  <c r="N141" i="73"/>
  <c r="N142" i="73"/>
  <c r="N143" i="73"/>
  <c r="R57" i="73"/>
  <c r="R58" i="73"/>
  <c r="R59" i="73"/>
  <c r="R60" i="73"/>
  <c r="R61" i="73"/>
  <c r="R62" i="73"/>
  <c r="R63" i="73"/>
  <c r="R64" i="73"/>
  <c r="R65" i="73"/>
  <c r="R66" i="73"/>
  <c r="R67" i="73"/>
  <c r="R68" i="73"/>
  <c r="R69" i="73"/>
  <c r="R70" i="73"/>
  <c r="R71" i="73"/>
  <c r="R72" i="73"/>
  <c r="R73" i="73"/>
  <c r="R74" i="73"/>
  <c r="R75" i="73"/>
  <c r="R76" i="73"/>
  <c r="R77" i="73"/>
  <c r="R78" i="73"/>
  <c r="R79" i="73"/>
  <c r="R80" i="73"/>
  <c r="R81" i="73"/>
  <c r="R82" i="73"/>
  <c r="R83" i="73"/>
  <c r="R84" i="73"/>
  <c r="R85" i="73"/>
  <c r="R86" i="73"/>
  <c r="R87" i="73"/>
  <c r="R88" i="73"/>
  <c r="R89" i="73"/>
  <c r="R90" i="73"/>
  <c r="R91" i="73"/>
  <c r="R92" i="73"/>
  <c r="R108" i="73"/>
  <c r="R109" i="73"/>
  <c r="R110" i="73"/>
  <c r="R111" i="73"/>
  <c r="R112" i="73"/>
  <c r="R113" i="73"/>
  <c r="R114" i="73"/>
  <c r="R115" i="73"/>
  <c r="R116" i="73"/>
  <c r="R117" i="73"/>
  <c r="R118" i="73"/>
  <c r="R119" i="73"/>
  <c r="R120" i="73"/>
  <c r="R121" i="73"/>
  <c r="R122" i="73"/>
  <c r="R123" i="73"/>
  <c r="R124" i="73"/>
  <c r="R125" i="73"/>
  <c r="R126" i="73"/>
  <c r="R127" i="73"/>
  <c r="R128" i="73"/>
  <c r="R129" i="73"/>
  <c r="R130" i="73"/>
  <c r="R131" i="73"/>
  <c r="R132" i="73"/>
  <c r="R133" i="73"/>
  <c r="R134" i="73"/>
  <c r="R135" i="73"/>
  <c r="R136" i="73"/>
  <c r="R137" i="73"/>
  <c r="R138" i="73"/>
  <c r="R139" i="73"/>
  <c r="R140" i="73"/>
  <c r="R141" i="73"/>
  <c r="R142" i="73"/>
  <c r="R143" i="73"/>
  <c r="V57" i="73"/>
  <c r="V58" i="73"/>
  <c r="V59" i="73"/>
  <c r="V60" i="73"/>
  <c r="V61" i="73"/>
  <c r="V62" i="73"/>
  <c r="W62" i="73" s="1"/>
  <c r="V63" i="73"/>
  <c r="V64" i="73"/>
  <c r="V65" i="73"/>
  <c r="V66" i="73"/>
  <c r="V67" i="73"/>
  <c r="V68" i="73"/>
  <c r="V69" i="73"/>
  <c r="V70" i="73"/>
  <c r="V71" i="73"/>
  <c r="V72" i="73"/>
  <c r="W72" i="73" s="1"/>
  <c r="V73" i="73"/>
  <c r="V74" i="73"/>
  <c r="V75" i="73"/>
  <c r="V76" i="73"/>
  <c r="V77" i="73"/>
  <c r="V78" i="73"/>
  <c r="V79" i="73"/>
  <c r="W79" i="73" s="1"/>
  <c r="V80" i="73"/>
  <c r="V81" i="73"/>
  <c r="V82" i="73"/>
  <c r="V83" i="73"/>
  <c r="W83" i="73" s="1"/>
  <c r="V84" i="73"/>
  <c r="V85" i="73"/>
  <c r="V86" i="73"/>
  <c r="V87" i="73"/>
  <c r="V88" i="73"/>
  <c r="V89" i="73"/>
  <c r="V90" i="73"/>
  <c r="V91" i="73"/>
  <c r="V92" i="73"/>
  <c r="V108" i="73"/>
  <c r="V109" i="73"/>
  <c r="V110" i="73"/>
  <c r="V111" i="73"/>
  <c r="V112" i="73"/>
  <c r="V113" i="73"/>
  <c r="V114" i="73"/>
  <c r="W114" i="73" s="1"/>
  <c r="V115" i="73"/>
  <c r="V116" i="73"/>
  <c r="V117" i="73"/>
  <c r="W117" i="73" s="1"/>
  <c r="V118" i="73"/>
  <c r="V119" i="73"/>
  <c r="V120" i="73"/>
  <c r="W120" i="73" s="1"/>
  <c r="V121" i="73"/>
  <c r="V122" i="73"/>
  <c r="V123" i="73"/>
  <c r="V124" i="73"/>
  <c r="V125" i="73"/>
  <c r="V126" i="73"/>
  <c r="V127" i="73"/>
  <c r="V128" i="73"/>
  <c r="W128" i="73" s="1"/>
  <c r="V129" i="73"/>
  <c r="V130" i="73"/>
  <c r="V131" i="73"/>
  <c r="V132" i="73"/>
  <c r="V134" i="73"/>
  <c r="V136" i="73"/>
  <c r="V138" i="73"/>
  <c r="V140" i="73"/>
  <c r="V141" i="73"/>
  <c r="V142" i="73"/>
  <c r="V143" i="73"/>
  <c r="Y56" i="73"/>
  <c r="Z56" i="73" s="1"/>
  <c r="Y57" i="73"/>
  <c r="Z57" i="73" s="1"/>
  <c r="Y58" i="73"/>
  <c r="Z58" i="73" s="1"/>
  <c r="Y60" i="73"/>
  <c r="Z60" i="73" s="1"/>
  <c r="Y61" i="73"/>
  <c r="Z61" i="73" s="1"/>
  <c r="Y62" i="73"/>
  <c r="Z62" i="73" s="1"/>
  <c r="Y63" i="73"/>
  <c r="Z63" i="73" s="1"/>
  <c r="Y64" i="73"/>
  <c r="Z64" i="73" s="1"/>
  <c r="Y65" i="73"/>
  <c r="Z65" i="73" s="1"/>
  <c r="Y66" i="73"/>
  <c r="Z66" i="73" s="1"/>
  <c r="Y67" i="73"/>
  <c r="Z67" i="73" s="1"/>
  <c r="Y68" i="73"/>
  <c r="Z68" i="73" s="1"/>
  <c r="Y69" i="73"/>
  <c r="Z69" i="73" s="1"/>
  <c r="Y70" i="73"/>
  <c r="Z70" i="73" s="1"/>
  <c r="Y71" i="73"/>
  <c r="Z71" i="73" s="1"/>
  <c r="Y72" i="73"/>
  <c r="Z72" i="73" s="1"/>
  <c r="Y73" i="73"/>
  <c r="Z73" i="73" s="1"/>
  <c r="Y74" i="73"/>
  <c r="Z74" i="73" s="1"/>
  <c r="Y75" i="73"/>
  <c r="Z75" i="73" s="1"/>
  <c r="Y76" i="73"/>
  <c r="Z76" i="73" s="1"/>
  <c r="Y77" i="73"/>
  <c r="Z77" i="73" s="1"/>
  <c r="Y78" i="73"/>
  <c r="Z78" i="73" s="1"/>
  <c r="Y79" i="73"/>
  <c r="Z79" i="73" s="1"/>
  <c r="Y80" i="73"/>
  <c r="Z80" i="73" s="1"/>
  <c r="Y81" i="73"/>
  <c r="Z81" i="73" s="1"/>
  <c r="Y82" i="73"/>
  <c r="Z82" i="73" s="1"/>
  <c r="Y83" i="73"/>
  <c r="Z83" i="73" s="1"/>
  <c r="Y84" i="73"/>
  <c r="Z84" i="73" s="1"/>
  <c r="Y85" i="73"/>
  <c r="Z85" i="73" s="1"/>
  <c r="Y86" i="73"/>
  <c r="Z86" i="73" s="1"/>
  <c r="Y87" i="73"/>
  <c r="Z87" i="73" s="1"/>
  <c r="Y88" i="73"/>
  <c r="Z88" i="73" s="1"/>
  <c r="Y89" i="73"/>
  <c r="Z89" i="73" s="1"/>
  <c r="Y90" i="73"/>
  <c r="Z90" i="73" s="1"/>
  <c r="Y91" i="73"/>
  <c r="Z91" i="73" s="1"/>
  <c r="Y92" i="73"/>
  <c r="Z92" i="73" s="1"/>
  <c r="Y108" i="73"/>
  <c r="Y109" i="73"/>
  <c r="Y110" i="73"/>
  <c r="Y111" i="73"/>
  <c r="Y112" i="73"/>
  <c r="Y113" i="73"/>
  <c r="Y114" i="73"/>
  <c r="Y115" i="73"/>
  <c r="Y116" i="73"/>
  <c r="Y117" i="73"/>
  <c r="Y118" i="73"/>
  <c r="Y119" i="73"/>
  <c r="Y120" i="73"/>
  <c r="Y121" i="73"/>
  <c r="Y122" i="73"/>
  <c r="Z122" i="73" s="1"/>
  <c r="Y123" i="73"/>
  <c r="Y124" i="73"/>
  <c r="Y125" i="73"/>
  <c r="Y126" i="73"/>
  <c r="Y127" i="73"/>
  <c r="Y128" i="73"/>
  <c r="Y129" i="73"/>
  <c r="Y130" i="73"/>
  <c r="Y131" i="73"/>
  <c r="Y132" i="73"/>
  <c r="Y133" i="73"/>
  <c r="Y134" i="73"/>
  <c r="Y135" i="73"/>
  <c r="Y136" i="73"/>
  <c r="Y137" i="73"/>
  <c r="Y138" i="73"/>
  <c r="Y139" i="73"/>
  <c r="Y141" i="73"/>
  <c r="Y142" i="73"/>
  <c r="Y143" i="73"/>
  <c r="AB57" i="73"/>
  <c r="AB58" i="73"/>
  <c r="AB59" i="73"/>
  <c r="AB60" i="73"/>
  <c r="AB61" i="73"/>
  <c r="AB62" i="73"/>
  <c r="AB63" i="73"/>
  <c r="AB64" i="73"/>
  <c r="AB65" i="73"/>
  <c r="AB66" i="73"/>
  <c r="AB67" i="73"/>
  <c r="AB68" i="73"/>
  <c r="AB69" i="73"/>
  <c r="AB70" i="73"/>
  <c r="AB71" i="73"/>
  <c r="AB72" i="73"/>
  <c r="AB73" i="73"/>
  <c r="AB74" i="73"/>
  <c r="AB75" i="73"/>
  <c r="AB76" i="73"/>
  <c r="AB77" i="73"/>
  <c r="AB78" i="73"/>
  <c r="AB79" i="73"/>
  <c r="AB80" i="73"/>
  <c r="AB81" i="73"/>
  <c r="AB82" i="73"/>
  <c r="AB83" i="73"/>
  <c r="AB84" i="73"/>
  <c r="AB85" i="73"/>
  <c r="AB86" i="73"/>
  <c r="AB87" i="73"/>
  <c r="AB88" i="73"/>
  <c r="AB89" i="73"/>
  <c r="AB90" i="73"/>
  <c r="AB91" i="73"/>
  <c r="AB92" i="73"/>
  <c r="AB107" i="73"/>
  <c r="AB108" i="73"/>
  <c r="AB109" i="73"/>
  <c r="AB110" i="73"/>
  <c r="AB111" i="73"/>
  <c r="AB112" i="73"/>
  <c r="AB113" i="73"/>
  <c r="AB114" i="73"/>
  <c r="AB115" i="73"/>
  <c r="AB116" i="73"/>
  <c r="AB117" i="73"/>
  <c r="AB118" i="73"/>
  <c r="AB119" i="73"/>
  <c r="AB120" i="73"/>
  <c r="AB121" i="73"/>
  <c r="AB122" i="73"/>
  <c r="AB123" i="73"/>
  <c r="AB124" i="73"/>
  <c r="AB125" i="73"/>
  <c r="AB126" i="73"/>
  <c r="AB127" i="73"/>
  <c r="AB128" i="73"/>
  <c r="AB129" i="73"/>
  <c r="AB130" i="73"/>
  <c r="AB131" i="73"/>
  <c r="AB132" i="73"/>
  <c r="AB133" i="73"/>
  <c r="AB134" i="73"/>
  <c r="AB135" i="73"/>
  <c r="AB136" i="73"/>
  <c r="AB137" i="73"/>
  <c r="AB138" i="73"/>
  <c r="AB139" i="73"/>
  <c r="AB140" i="73"/>
  <c r="AB141" i="73"/>
  <c r="AB142" i="73"/>
  <c r="AB143" i="73"/>
  <c r="AF56" i="73"/>
  <c r="AF57" i="73"/>
  <c r="AF58" i="73"/>
  <c r="AF59" i="73"/>
  <c r="AF60" i="73"/>
  <c r="AF61" i="73"/>
  <c r="AF62" i="73"/>
  <c r="AF63" i="73"/>
  <c r="AF64" i="73"/>
  <c r="AF65" i="73"/>
  <c r="AF66" i="73"/>
  <c r="AF67" i="73"/>
  <c r="AF68" i="73"/>
  <c r="AF69" i="73"/>
  <c r="AF70" i="73"/>
  <c r="AF71" i="73"/>
  <c r="AF72" i="73"/>
  <c r="AF73" i="73"/>
  <c r="AF74" i="73"/>
  <c r="AF75" i="73"/>
  <c r="AF76" i="73"/>
  <c r="AF77" i="73"/>
  <c r="AF78" i="73"/>
  <c r="AF79" i="73"/>
  <c r="AF80" i="73"/>
  <c r="AF81" i="73"/>
  <c r="AF82" i="73"/>
  <c r="AF83" i="73"/>
  <c r="AF84" i="73"/>
  <c r="AF85" i="73"/>
  <c r="AF86" i="73"/>
  <c r="AF87" i="73"/>
  <c r="AF88" i="73"/>
  <c r="AF89" i="73"/>
  <c r="AF90" i="73"/>
  <c r="AF91" i="73"/>
  <c r="AF92" i="73"/>
  <c r="AF108" i="73"/>
  <c r="AF109" i="73"/>
  <c r="AF110" i="73"/>
  <c r="AF111" i="73"/>
  <c r="AF112" i="73"/>
  <c r="AF113" i="73"/>
  <c r="AF114" i="73"/>
  <c r="AF115" i="73"/>
  <c r="AF116" i="73"/>
  <c r="AF117" i="73"/>
  <c r="AF118" i="73"/>
  <c r="AF119" i="73"/>
  <c r="AF120" i="73"/>
  <c r="AF121" i="73"/>
  <c r="AF122" i="73"/>
  <c r="AF123" i="73"/>
  <c r="AF124" i="73"/>
  <c r="AF125" i="73"/>
  <c r="AF126" i="73"/>
  <c r="AF127" i="73"/>
  <c r="AF128" i="73"/>
  <c r="AF129" i="73"/>
  <c r="AF130" i="73"/>
  <c r="AF131" i="73"/>
  <c r="AF132" i="73"/>
  <c r="AF133" i="73"/>
  <c r="AF134" i="73"/>
  <c r="AF135" i="73"/>
  <c r="AF136" i="73"/>
  <c r="AF137" i="73"/>
  <c r="AF138" i="73"/>
  <c r="AF139" i="73"/>
  <c r="AF140" i="73"/>
  <c r="AF141" i="73"/>
  <c r="AF142" i="73"/>
  <c r="AF143" i="73"/>
  <c r="AM57" i="73"/>
  <c r="AM58" i="73"/>
  <c r="AM59" i="73"/>
  <c r="AM60" i="73"/>
  <c r="AM61" i="73"/>
  <c r="AM62" i="73"/>
  <c r="AM63" i="73"/>
  <c r="AM64" i="73"/>
  <c r="AM65" i="73"/>
  <c r="AM66" i="73"/>
  <c r="AN66" i="73" s="1"/>
  <c r="AM67" i="73"/>
  <c r="AM68" i="73"/>
  <c r="AM69" i="73"/>
  <c r="AM70" i="73"/>
  <c r="AM71" i="73"/>
  <c r="AM72" i="73"/>
  <c r="AM73" i="73"/>
  <c r="AM74" i="73"/>
  <c r="AN74" i="73" s="1"/>
  <c r="AM75" i="73"/>
  <c r="AN75" i="73" s="1"/>
  <c r="AM76" i="73"/>
  <c r="AM77" i="73"/>
  <c r="AM78" i="73"/>
  <c r="AM79" i="73"/>
  <c r="AM80" i="73"/>
  <c r="AN80" i="73" s="1"/>
  <c r="AM81" i="73"/>
  <c r="AM82" i="73"/>
  <c r="AM83" i="73"/>
  <c r="AM84" i="73"/>
  <c r="AN84" i="73" s="1"/>
  <c r="AM85" i="73"/>
  <c r="AM86" i="73"/>
  <c r="AM87" i="73"/>
  <c r="AM88" i="73"/>
  <c r="AN88" i="73" s="1"/>
  <c r="AM89" i="73"/>
  <c r="AM90" i="73"/>
  <c r="AM91" i="73"/>
  <c r="AM92" i="73"/>
  <c r="AM107" i="73"/>
  <c r="AM108" i="73"/>
  <c r="AN108" i="73" s="1"/>
  <c r="AM110" i="73"/>
  <c r="AM111" i="73"/>
  <c r="AM112" i="73"/>
  <c r="AM113" i="73"/>
  <c r="AM114" i="73"/>
  <c r="AM115" i="73"/>
  <c r="AM116" i="73"/>
  <c r="AM117" i="73"/>
  <c r="AM118" i="73"/>
  <c r="AM119" i="73"/>
  <c r="AM120" i="73"/>
  <c r="AM121" i="73"/>
  <c r="AM122" i="73"/>
  <c r="AM123" i="73"/>
  <c r="AM124" i="73"/>
  <c r="AM125" i="73"/>
  <c r="AM126" i="73"/>
  <c r="AM128" i="73"/>
  <c r="AN128" i="73" s="1"/>
  <c r="AM129" i="73"/>
  <c r="AM130" i="73"/>
  <c r="AM131" i="73"/>
  <c r="AM132" i="73"/>
  <c r="AM134" i="73"/>
  <c r="AM136" i="73"/>
  <c r="AM138" i="73"/>
  <c r="AM140" i="73"/>
  <c r="AM141" i="73"/>
  <c r="AM142" i="73"/>
  <c r="AM143" i="73"/>
  <c r="AP56" i="73"/>
  <c r="AP57" i="73"/>
  <c r="AP58" i="73"/>
  <c r="AP59" i="73"/>
  <c r="AP60" i="73"/>
  <c r="AP61" i="73"/>
  <c r="AP62" i="73"/>
  <c r="AP63" i="73"/>
  <c r="AP64" i="73"/>
  <c r="AP65" i="73"/>
  <c r="AP66" i="73"/>
  <c r="AP67" i="73"/>
  <c r="AP68" i="73"/>
  <c r="AP69" i="73"/>
  <c r="AP70" i="73"/>
  <c r="AP72" i="73"/>
  <c r="AP73" i="73"/>
  <c r="AP74" i="73"/>
  <c r="AP75" i="73"/>
  <c r="AP76" i="73"/>
  <c r="AP77" i="73"/>
  <c r="AP78" i="73"/>
  <c r="AP79" i="73"/>
  <c r="AP80" i="73"/>
  <c r="AP81" i="73"/>
  <c r="AP82" i="73"/>
  <c r="AP83" i="73"/>
  <c r="AP84" i="73"/>
  <c r="AP85" i="73"/>
  <c r="AP86" i="73"/>
  <c r="AP87" i="73"/>
  <c r="AP88" i="73"/>
  <c r="AP89" i="73"/>
  <c r="AP90" i="73"/>
  <c r="AP91" i="73"/>
  <c r="AP92" i="73"/>
  <c r="AP109" i="73"/>
  <c r="AP110" i="73"/>
  <c r="AP111" i="73"/>
  <c r="AP112" i="73"/>
  <c r="AP113" i="73"/>
  <c r="AP114" i="73"/>
  <c r="AP115" i="73"/>
  <c r="AP116" i="73"/>
  <c r="AP117" i="73"/>
  <c r="AP118" i="73"/>
  <c r="AP119" i="73"/>
  <c r="AP120" i="73"/>
  <c r="AP121" i="73"/>
  <c r="AP122" i="73"/>
  <c r="AP123" i="73"/>
  <c r="AP124" i="73"/>
  <c r="AP125" i="73"/>
  <c r="AP126" i="73"/>
  <c r="AP127" i="73"/>
  <c r="AP128" i="73"/>
  <c r="AP129" i="73"/>
  <c r="AP130" i="73"/>
  <c r="AP131" i="73"/>
  <c r="AP132" i="73"/>
  <c r="AP133" i="73"/>
  <c r="AP134" i="73"/>
  <c r="AP135" i="73"/>
  <c r="AP136" i="73"/>
  <c r="AP137" i="73"/>
  <c r="AP138" i="73"/>
  <c r="AP139" i="73"/>
  <c r="AP140" i="73"/>
  <c r="AP141" i="73"/>
  <c r="AP142" i="73"/>
  <c r="AP143" i="73"/>
  <c r="AT57" i="73"/>
  <c r="AT58" i="73"/>
  <c r="AT59" i="73"/>
  <c r="AT60" i="73"/>
  <c r="AT61" i="73"/>
  <c r="AT62" i="73"/>
  <c r="AT63" i="73"/>
  <c r="AT64" i="73"/>
  <c r="AT65" i="73"/>
  <c r="AT66" i="73"/>
  <c r="AT67" i="73"/>
  <c r="AT68" i="73"/>
  <c r="AT69" i="73"/>
  <c r="AT70" i="73"/>
  <c r="AT71" i="73"/>
  <c r="AT72" i="73"/>
  <c r="AT73" i="73"/>
  <c r="AT74" i="73"/>
  <c r="AT75" i="73"/>
  <c r="AT76" i="73"/>
  <c r="AT77" i="73"/>
  <c r="AT78" i="73"/>
  <c r="AT79" i="73"/>
  <c r="AT80" i="73"/>
  <c r="AT81" i="73"/>
  <c r="AT82" i="73"/>
  <c r="AT83" i="73"/>
  <c r="AT84" i="73"/>
  <c r="AT85" i="73"/>
  <c r="AT86" i="73"/>
  <c r="AT87" i="73"/>
  <c r="AT88" i="73"/>
  <c r="AT89" i="73"/>
  <c r="AT90" i="73"/>
  <c r="AT91" i="73"/>
  <c r="AT92" i="73"/>
  <c r="AT107" i="73"/>
  <c r="AT108" i="73"/>
  <c r="BC108" i="74"/>
  <c r="BC109" i="74" s="1"/>
  <c r="BC110" i="74" s="1"/>
  <c r="BC111" i="74" s="1"/>
  <c r="BC112" i="74" s="1"/>
  <c r="BC113" i="74" s="1"/>
  <c r="AT109" i="73"/>
  <c r="AT110" i="73"/>
  <c r="AT111" i="73"/>
  <c r="AT112" i="73"/>
  <c r="AT113" i="73"/>
  <c r="AT114" i="73"/>
  <c r="AT115" i="73"/>
  <c r="AT116" i="73"/>
  <c r="AT117" i="73"/>
  <c r="AT118" i="73"/>
  <c r="AT119" i="73"/>
  <c r="AT120" i="73"/>
  <c r="AT122" i="73"/>
  <c r="AT123" i="73"/>
  <c r="AT124" i="73"/>
  <c r="AT125" i="73"/>
  <c r="AT126" i="73"/>
  <c r="AT127" i="73"/>
  <c r="AT128" i="73"/>
  <c r="AT129" i="73"/>
  <c r="AT130" i="73"/>
  <c r="AT131" i="73"/>
  <c r="AT132" i="73"/>
  <c r="AT133" i="73"/>
  <c r="AT134" i="73"/>
  <c r="AT135" i="73"/>
  <c r="AT136" i="73"/>
  <c r="AT137" i="73"/>
  <c r="AT138" i="73"/>
  <c r="AT139" i="73"/>
  <c r="AT140" i="73"/>
  <c r="AT141" i="73"/>
  <c r="AT142" i="73"/>
  <c r="AT143" i="73"/>
  <c r="AJ209" i="73"/>
  <c r="AK209" i="73" s="1"/>
  <c r="V209" i="73"/>
  <c r="AP209" i="73"/>
  <c r="AB210" i="73"/>
  <c r="R210" i="73"/>
  <c r="AJ210" i="73"/>
  <c r="AK210" i="73" s="1"/>
  <c r="Y210" i="73"/>
  <c r="Z210" i="73" s="1"/>
  <c r="V210" i="73"/>
  <c r="AM210" i="73"/>
  <c r="AY210" i="74"/>
  <c r="AY211" i="74" s="1"/>
  <c r="AY212" i="74" s="1"/>
  <c r="AY213" i="74" s="1"/>
  <c r="AY214" i="74" s="1"/>
  <c r="AY215" i="74" s="1"/>
  <c r="AY216" i="74" s="1"/>
  <c r="AY217" i="74" s="1"/>
  <c r="AY218" i="74" s="1"/>
  <c r="AY219" i="74" s="1"/>
  <c r="AY220" i="74" s="1"/>
  <c r="AY221" i="74" s="1"/>
  <c r="AY222" i="74" s="1"/>
  <c r="AY223" i="74" s="1"/>
  <c r="AY224" i="74" s="1"/>
  <c r="AY225" i="74" s="1"/>
  <c r="AY226" i="74" s="1"/>
  <c r="AY227" i="74" s="1"/>
  <c r="AY228" i="74" s="1"/>
  <c r="AY229" i="74" s="1"/>
  <c r="AY230" i="74" s="1"/>
  <c r="AY231" i="74" s="1"/>
  <c r="AY232" i="74" s="1"/>
  <c r="AY233" i="74" s="1"/>
  <c r="AY234" i="74" s="1"/>
  <c r="AY235" i="74" s="1"/>
  <c r="AY236" i="74" s="1"/>
  <c r="AY237" i="74" s="1"/>
  <c r="AY238" i="74" s="1"/>
  <c r="AY239" i="74" s="1"/>
  <c r="AY240" i="74" s="1"/>
  <c r="AY241" i="74" s="1"/>
  <c r="AY242" i="74" s="1"/>
  <c r="AY243" i="74" s="1"/>
  <c r="AY244" i="74" s="1"/>
  <c r="AY245" i="74" s="1"/>
  <c r="AY246" i="74" s="1"/>
  <c r="AY247" i="74" s="1"/>
  <c r="AY248" i="74" s="1"/>
  <c r="AY249" i="74" s="1"/>
  <c r="AY250" i="74" s="1"/>
  <c r="AY251" i="74" s="1"/>
  <c r="AY252" i="74" s="1"/>
  <c r="AY253" i="74" s="1"/>
  <c r="AY254" i="74" s="1"/>
  <c r="AY255" i="74" s="1"/>
  <c r="BC210" i="74"/>
  <c r="AT210" i="73"/>
  <c r="AB211" i="73"/>
  <c r="N211" i="73"/>
  <c r="R211" i="73"/>
  <c r="AF211" i="73"/>
  <c r="Y211" i="73"/>
  <c r="Z211" i="73" s="1"/>
  <c r="AP211" i="73"/>
  <c r="AT211" i="73"/>
  <c r="N212" i="73"/>
  <c r="R212" i="73"/>
  <c r="AF212" i="73"/>
  <c r="AJ212" i="73"/>
  <c r="AK212" i="73" s="1"/>
  <c r="V212" i="73"/>
  <c r="AM212" i="73"/>
  <c r="AP212" i="73"/>
  <c r="AT212" i="73"/>
  <c r="AB213" i="73"/>
  <c r="N213" i="73"/>
  <c r="R213" i="73"/>
  <c r="AF213" i="73"/>
  <c r="AJ213" i="73"/>
  <c r="AK213" i="73" s="1"/>
  <c r="Y213" i="73"/>
  <c r="Z213" i="73" s="1"/>
  <c r="V213" i="73"/>
  <c r="AM213" i="73"/>
  <c r="AN213" i="73" s="1"/>
  <c r="AP213" i="73"/>
  <c r="AB214" i="73"/>
  <c r="N214" i="73"/>
  <c r="R214" i="73"/>
  <c r="AF214" i="73"/>
  <c r="AJ214" i="73"/>
  <c r="Y214" i="73"/>
  <c r="Z214" i="73" s="1"/>
  <c r="AM214" i="73"/>
  <c r="AP214" i="73"/>
  <c r="AT214" i="73"/>
  <c r="N215" i="73"/>
  <c r="R215" i="73"/>
  <c r="AF215" i="73"/>
  <c r="AJ215" i="73"/>
  <c r="AK215" i="73" s="1"/>
  <c r="Y215" i="73"/>
  <c r="Z215" i="73" s="1"/>
  <c r="V215" i="73"/>
  <c r="AT215" i="73"/>
  <c r="AB216" i="73"/>
  <c r="R216" i="73"/>
  <c r="AF216" i="73"/>
  <c r="AJ216" i="73"/>
  <c r="AK216" i="73" s="1"/>
  <c r="Y216" i="73"/>
  <c r="Z216" i="73" s="1"/>
  <c r="V216" i="73"/>
  <c r="AM216" i="73"/>
  <c r="AN216" i="73" s="1"/>
  <c r="AP216" i="73"/>
  <c r="AT216" i="73"/>
  <c r="AB217" i="73"/>
  <c r="N217" i="73"/>
  <c r="R217" i="73"/>
  <c r="Y217" i="73"/>
  <c r="Z217" i="73" s="1"/>
  <c r="V217" i="73"/>
  <c r="AM217" i="73"/>
  <c r="AP217" i="73"/>
  <c r="AT217" i="73"/>
  <c r="AB218" i="73"/>
  <c r="N218" i="73"/>
  <c r="R218" i="73"/>
  <c r="AF218" i="73"/>
  <c r="AJ218" i="73"/>
  <c r="AK218" i="73" s="1"/>
  <c r="Y218" i="73"/>
  <c r="Z218" i="73" s="1"/>
  <c r="V218" i="73"/>
  <c r="AM218" i="73"/>
  <c r="AP218" i="73"/>
  <c r="AT218" i="73"/>
  <c r="N219" i="73"/>
  <c r="R219" i="73"/>
  <c r="AF219" i="73"/>
  <c r="AJ219" i="73"/>
  <c r="AK219" i="73" s="1"/>
  <c r="Y219" i="73"/>
  <c r="Z219" i="73" s="1"/>
  <c r="V219" i="73"/>
  <c r="AM219" i="73"/>
  <c r="AN219" i="73" s="1"/>
  <c r="AP219" i="73"/>
  <c r="AT219" i="73"/>
  <c r="AB220" i="73"/>
  <c r="N220" i="73"/>
  <c r="R220" i="73"/>
  <c r="AF220" i="73"/>
  <c r="AJ220" i="73"/>
  <c r="AK220" i="73" s="1"/>
  <c r="Y220" i="73"/>
  <c r="Z220" i="73" s="1"/>
  <c r="V220" i="73"/>
  <c r="AM220" i="73"/>
  <c r="AP220" i="73"/>
  <c r="AT220" i="73"/>
  <c r="AB221" i="73"/>
  <c r="N221" i="73"/>
  <c r="R221" i="73"/>
  <c r="AF221" i="73"/>
  <c r="AJ221" i="73"/>
  <c r="AK221" i="73" s="1"/>
  <c r="AM221" i="73"/>
  <c r="AP221" i="73"/>
  <c r="AT221" i="73"/>
  <c r="AB222" i="73"/>
  <c r="N222" i="73"/>
  <c r="R222" i="73"/>
  <c r="AF222" i="73"/>
  <c r="AJ222" i="73"/>
  <c r="AK222" i="73" s="1"/>
  <c r="Y222" i="73"/>
  <c r="Z222" i="73" s="1"/>
  <c r="V222" i="73"/>
  <c r="AM222" i="73"/>
  <c r="AB223" i="73"/>
  <c r="AF223" i="73"/>
  <c r="AJ223" i="73"/>
  <c r="AK223" i="73" s="1"/>
  <c r="Y223" i="73"/>
  <c r="Z223" i="73" s="1"/>
  <c r="V223" i="73"/>
  <c r="AM223" i="73"/>
  <c r="AP223" i="73"/>
  <c r="AT223" i="73"/>
  <c r="AB224" i="73"/>
  <c r="N224" i="73"/>
  <c r="R224" i="73"/>
  <c r="AF224" i="73"/>
  <c r="Y224" i="73"/>
  <c r="Z224" i="73" s="1"/>
  <c r="V224" i="73"/>
  <c r="AP224" i="73"/>
  <c r="AT224" i="73"/>
  <c r="AB225" i="73"/>
  <c r="N225" i="73"/>
  <c r="R225" i="73"/>
  <c r="AF225" i="73"/>
  <c r="AJ225" i="73"/>
  <c r="Y225" i="73"/>
  <c r="Z225" i="73" s="1"/>
  <c r="V225" i="73"/>
  <c r="AM225" i="73"/>
  <c r="AP225" i="73"/>
  <c r="AT225" i="73"/>
  <c r="AB226" i="73"/>
  <c r="N226" i="73"/>
  <c r="R226" i="73"/>
  <c r="AJ226" i="73"/>
  <c r="AK226" i="73" s="1"/>
  <c r="Y226" i="73"/>
  <c r="Z226" i="73" s="1"/>
  <c r="V226" i="73"/>
  <c r="W226" i="73" s="1"/>
  <c r="AM226" i="73"/>
  <c r="AP226" i="73"/>
  <c r="AT226" i="73"/>
  <c r="AB227" i="73"/>
  <c r="N227" i="73"/>
  <c r="AF227" i="73"/>
  <c r="AJ227" i="73"/>
  <c r="AK227" i="73" s="1"/>
  <c r="Y227" i="73"/>
  <c r="Z227" i="73" s="1"/>
  <c r="V227" i="73"/>
  <c r="AM227" i="73"/>
  <c r="AN227" i="73" s="1"/>
  <c r="AP227" i="73"/>
  <c r="AT227" i="73"/>
  <c r="N228" i="73"/>
  <c r="R228" i="73"/>
  <c r="AF228" i="73"/>
  <c r="AJ228" i="73"/>
  <c r="AK228" i="73" s="1"/>
  <c r="V228" i="73"/>
  <c r="AM228" i="73"/>
  <c r="AP228" i="73"/>
  <c r="AT228" i="73"/>
  <c r="AB229" i="73"/>
  <c r="N229" i="73"/>
  <c r="R229" i="73"/>
  <c r="AF229" i="73"/>
  <c r="AJ229" i="73"/>
  <c r="AK229" i="73" s="1"/>
  <c r="Y229" i="73"/>
  <c r="Z229" i="73" s="1"/>
  <c r="V229" i="73"/>
  <c r="AM229" i="73"/>
  <c r="AP229" i="73"/>
  <c r="AB230" i="73"/>
  <c r="N230" i="73"/>
  <c r="AF230" i="73"/>
  <c r="AJ230" i="73"/>
  <c r="V230" i="73"/>
  <c r="AM230" i="73"/>
  <c r="AP230" i="73"/>
  <c r="AT230" i="73"/>
  <c r="AB231" i="73"/>
  <c r="N231" i="73"/>
  <c r="R231" i="73"/>
  <c r="AF231" i="73"/>
  <c r="AJ231" i="73"/>
  <c r="AK231" i="73" s="1"/>
  <c r="Y231" i="73"/>
  <c r="Z231" i="73" s="1"/>
  <c r="V231" i="73"/>
  <c r="AT231" i="73"/>
  <c r="AB232" i="73"/>
  <c r="R232" i="73"/>
  <c r="AF232" i="73"/>
  <c r="AJ232" i="73"/>
  <c r="AK232" i="73" s="1"/>
  <c r="Y232" i="73"/>
  <c r="Z232" i="73" s="1"/>
  <c r="V232" i="73"/>
  <c r="AM232" i="73"/>
  <c r="AP232" i="73"/>
  <c r="AT232" i="73"/>
  <c r="AB233" i="73"/>
  <c r="N233" i="73"/>
  <c r="R233" i="73"/>
  <c r="Y233" i="73"/>
  <c r="Z233" i="73" s="1"/>
  <c r="V233" i="73"/>
  <c r="AM233" i="73"/>
  <c r="AP233" i="73"/>
  <c r="AT233" i="73"/>
  <c r="AB234" i="73"/>
  <c r="N234" i="73"/>
  <c r="R234" i="73"/>
  <c r="AF234" i="73"/>
  <c r="AJ234" i="73"/>
  <c r="AK234" i="73" s="1"/>
  <c r="Y234" i="73"/>
  <c r="V234" i="73"/>
  <c r="AM234" i="73"/>
  <c r="AP234" i="73"/>
  <c r="AT234" i="73"/>
  <c r="N235" i="73"/>
  <c r="R235" i="73"/>
  <c r="AF235" i="73"/>
  <c r="AJ235" i="73"/>
  <c r="AK235" i="73" s="1"/>
  <c r="Y235" i="73"/>
  <c r="Z235" i="73" s="1"/>
  <c r="V235" i="73"/>
  <c r="AM235" i="73"/>
  <c r="AP235" i="73"/>
  <c r="AT235" i="73"/>
  <c r="AB236" i="73"/>
  <c r="N236" i="73"/>
  <c r="R236" i="73"/>
  <c r="AF236" i="73"/>
  <c r="AJ236" i="73"/>
  <c r="AK236" i="73" s="1"/>
  <c r="Y236" i="73"/>
  <c r="Z236" i="73" s="1"/>
  <c r="V236" i="73"/>
  <c r="AM236" i="73"/>
  <c r="AP236" i="73"/>
  <c r="AT236" i="73"/>
  <c r="AB237" i="73"/>
  <c r="N237" i="73"/>
  <c r="R237" i="73"/>
  <c r="AF237" i="73"/>
  <c r="AJ237" i="73"/>
  <c r="AK237" i="73" s="1"/>
  <c r="AM237" i="73"/>
  <c r="AP237" i="73"/>
  <c r="AT237" i="73"/>
  <c r="AB238" i="73"/>
  <c r="N238" i="73"/>
  <c r="R238" i="73"/>
  <c r="AF238" i="73"/>
  <c r="AJ238" i="73"/>
  <c r="AK238" i="73" s="1"/>
  <c r="Y238" i="73"/>
  <c r="Z238" i="73" s="1"/>
  <c r="V238" i="73"/>
  <c r="W238" i="73" s="1"/>
  <c r="AM238" i="73"/>
  <c r="AB239" i="73"/>
  <c r="AF239" i="73"/>
  <c r="AJ239" i="73"/>
  <c r="AK239" i="73" s="1"/>
  <c r="Y239" i="73"/>
  <c r="Z239" i="73" s="1"/>
  <c r="V239" i="73"/>
  <c r="AM239" i="73"/>
  <c r="AP239" i="73"/>
  <c r="AT239" i="73"/>
  <c r="AB240" i="73"/>
  <c r="N240" i="73"/>
  <c r="R240" i="73"/>
  <c r="AF240" i="73"/>
  <c r="Y240" i="73"/>
  <c r="Z240" i="73" s="1"/>
  <c r="V240" i="73"/>
  <c r="AP240" i="73"/>
  <c r="AT240" i="73"/>
  <c r="AB241" i="73"/>
  <c r="N241" i="73"/>
  <c r="R241" i="73"/>
  <c r="AF241" i="73"/>
  <c r="AJ241" i="73"/>
  <c r="AK241" i="73" s="1"/>
  <c r="Y241" i="73"/>
  <c r="Z241" i="73" s="1"/>
  <c r="V241" i="73"/>
  <c r="AM241" i="73"/>
  <c r="AP241" i="73"/>
  <c r="AT241" i="73"/>
  <c r="AB242" i="73"/>
  <c r="N242" i="73"/>
  <c r="R242" i="73"/>
  <c r="AJ242" i="73"/>
  <c r="AK242" i="73" s="1"/>
  <c r="Y242" i="73"/>
  <c r="V242" i="73"/>
  <c r="AM242" i="73"/>
  <c r="AP242" i="73"/>
  <c r="AT242" i="73"/>
  <c r="AB243" i="73"/>
  <c r="N243" i="73"/>
  <c r="R243" i="73"/>
  <c r="AF243" i="73"/>
  <c r="AJ243" i="73"/>
  <c r="AK243" i="73" s="1"/>
  <c r="Y243" i="73"/>
  <c r="V243" i="73"/>
  <c r="AM243" i="73"/>
  <c r="AP243" i="73"/>
  <c r="AT243" i="73"/>
  <c r="N244" i="73"/>
  <c r="R244" i="73"/>
  <c r="AF244" i="73"/>
  <c r="AJ244" i="73"/>
  <c r="AK244" i="73" s="1"/>
  <c r="V244" i="73"/>
  <c r="AM244" i="73"/>
  <c r="AP244" i="73"/>
  <c r="AT244" i="73"/>
  <c r="AB245" i="73"/>
  <c r="N245" i="73"/>
  <c r="R245" i="73"/>
  <c r="AF245" i="73"/>
  <c r="AJ245" i="73"/>
  <c r="AK245" i="73" s="1"/>
  <c r="V245" i="73"/>
  <c r="AM245" i="73"/>
  <c r="AP245" i="73"/>
  <c r="AB158" i="73"/>
  <c r="N158" i="73"/>
  <c r="R158" i="73"/>
  <c r="AF158" i="73"/>
  <c r="AJ158" i="73"/>
  <c r="AK158" i="73" s="1"/>
  <c r="Y158" i="73"/>
  <c r="Z158" i="73" s="1"/>
  <c r="V158" i="73"/>
  <c r="W158" i="73" s="1"/>
  <c r="AM158" i="73"/>
  <c r="AP158" i="73"/>
  <c r="AT158" i="73"/>
  <c r="AB159" i="73"/>
  <c r="N159" i="73"/>
  <c r="R159" i="73"/>
  <c r="AF159" i="73"/>
  <c r="AJ159" i="73"/>
  <c r="AK159" i="73" s="1"/>
  <c r="Y159" i="73"/>
  <c r="Z159" i="73" s="1"/>
  <c r="V159" i="73"/>
  <c r="AM159" i="73"/>
  <c r="AP159" i="73"/>
  <c r="AY159" i="74"/>
  <c r="AY160" i="74" s="1"/>
  <c r="AY161" i="74" s="1"/>
  <c r="AY162" i="74" s="1"/>
  <c r="AY163" i="74" s="1"/>
  <c r="AY164" i="74" s="1"/>
  <c r="AY165" i="74" s="1"/>
  <c r="AY166" i="74" s="1"/>
  <c r="AY167" i="74" s="1"/>
  <c r="AY168" i="74" s="1"/>
  <c r="AY169" i="74" s="1"/>
  <c r="AY170" i="74" s="1"/>
  <c r="AY171" i="74" s="1"/>
  <c r="AY172" i="74" s="1"/>
  <c r="AY173" i="74" s="1"/>
  <c r="AY174" i="74" s="1"/>
  <c r="AY175" i="74" s="1"/>
  <c r="AY176" i="74" s="1"/>
  <c r="AY177" i="74" s="1"/>
  <c r="AY178" i="74" s="1"/>
  <c r="AY179" i="74" s="1"/>
  <c r="AY180" i="74" s="1"/>
  <c r="AY181" i="74" s="1"/>
  <c r="AY182" i="74" s="1"/>
  <c r="AY183" i="74" s="1"/>
  <c r="AY184" i="74" s="1"/>
  <c r="AY185" i="74" s="1"/>
  <c r="AY186" i="74" s="1"/>
  <c r="AY187" i="74" s="1"/>
  <c r="AY188" i="74" s="1"/>
  <c r="AY189" i="74" s="1"/>
  <c r="AY190" i="74" s="1"/>
  <c r="AY191" i="74" s="1"/>
  <c r="AY192" i="74" s="1"/>
  <c r="AY193" i="74" s="1"/>
  <c r="AY194" i="74" s="1"/>
  <c r="AY195" i="74" s="1"/>
  <c r="AY196" i="74" s="1"/>
  <c r="AY197" i="74" s="1"/>
  <c r="AY198" i="74" s="1"/>
  <c r="AY199" i="74" s="1"/>
  <c r="AY200" i="74" s="1"/>
  <c r="AY201" i="74" s="1"/>
  <c r="AY202" i="74" s="1"/>
  <c r="AY203" i="74" s="1"/>
  <c r="AY204" i="74" s="1"/>
  <c r="BC159" i="74"/>
  <c r="BC160" i="74" s="1"/>
  <c r="BC161" i="74" s="1"/>
  <c r="BC162" i="74" s="1"/>
  <c r="BC163" i="74" s="1"/>
  <c r="BC164" i="74" s="1"/>
  <c r="BC165" i="74" s="1"/>
  <c r="BC166" i="74" s="1"/>
  <c r="BC167" i="74" s="1"/>
  <c r="BC168" i="74" s="1"/>
  <c r="BC169" i="74" s="1"/>
  <c r="BC170" i="74" s="1"/>
  <c r="BC171" i="74" s="1"/>
  <c r="BC172" i="74" s="1"/>
  <c r="BC173" i="74" s="1"/>
  <c r="BC174" i="74" s="1"/>
  <c r="BC175" i="74" s="1"/>
  <c r="BC176" i="74" s="1"/>
  <c r="BC177" i="74" s="1"/>
  <c r="BC178" i="74" s="1"/>
  <c r="BC179" i="74" s="1"/>
  <c r="BC180" i="74" s="1"/>
  <c r="BC181" i="74" s="1"/>
  <c r="BC182" i="74" s="1"/>
  <c r="BC183" i="74" s="1"/>
  <c r="BC184" i="74" s="1"/>
  <c r="BC185" i="74" s="1"/>
  <c r="BC186" i="74" s="1"/>
  <c r="BC187" i="74" s="1"/>
  <c r="BC188" i="74" s="1"/>
  <c r="BC189" i="74" s="1"/>
  <c r="BC190" i="74" s="1"/>
  <c r="BC191" i="74" s="1"/>
  <c r="BC192" i="74" s="1"/>
  <c r="BC193" i="74" s="1"/>
  <c r="BC194" i="74" s="1"/>
  <c r="BC195" i="74" s="1"/>
  <c r="BC196" i="74" s="1"/>
  <c r="BC197" i="74" s="1"/>
  <c r="BC198" i="74" s="1"/>
  <c r="BC199" i="74" s="1"/>
  <c r="BC200" i="74" s="1"/>
  <c r="BC201" i="74" s="1"/>
  <c r="BC202" i="74" s="1"/>
  <c r="BC203" i="74" s="1"/>
  <c r="BC204" i="74" s="1"/>
  <c r="AT159" i="73"/>
  <c r="AB160" i="73"/>
  <c r="N160" i="73"/>
  <c r="R160" i="73"/>
  <c r="AF160" i="73"/>
  <c r="AJ160" i="73"/>
  <c r="AK160" i="73" s="1"/>
  <c r="Y160" i="73"/>
  <c r="Z160" i="73" s="1"/>
  <c r="V160" i="73"/>
  <c r="W160" i="73" s="1"/>
  <c r="AM160" i="73"/>
  <c r="AP160" i="73"/>
  <c r="AT160" i="73"/>
  <c r="AB161" i="73"/>
  <c r="N161" i="73"/>
  <c r="R161" i="73"/>
  <c r="AF161" i="73"/>
  <c r="AJ161" i="73"/>
  <c r="AK161" i="73" s="1"/>
  <c r="Y161" i="73"/>
  <c r="Z161" i="73" s="1"/>
  <c r="V161" i="73"/>
  <c r="AP161" i="73"/>
  <c r="AT161" i="73"/>
  <c r="AB162" i="73"/>
  <c r="N162" i="73"/>
  <c r="R162" i="73"/>
  <c r="AF162" i="73"/>
  <c r="AJ162" i="73"/>
  <c r="AK162" i="73" s="1"/>
  <c r="V162" i="73"/>
  <c r="AM162" i="73"/>
  <c r="AP162" i="73"/>
  <c r="AT162" i="73"/>
  <c r="AB163" i="73"/>
  <c r="N163" i="73"/>
  <c r="R163" i="73"/>
  <c r="AF163" i="73"/>
  <c r="AJ163" i="73"/>
  <c r="AK163" i="73" s="1"/>
  <c r="Y163" i="73"/>
  <c r="Z163" i="73" s="1"/>
  <c r="V163" i="73"/>
  <c r="AM163" i="73"/>
  <c r="AP163" i="73"/>
  <c r="AT163" i="73"/>
  <c r="AB164" i="73"/>
  <c r="N164" i="73"/>
  <c r="R164" i="73"/>
  <c r="AJ164" i="73"/>
  <c r="Y164" i="73"/>
  <c r="Z164" i="73" s="1"/>
  <c r="V164" i="73"/>
  <c r="AM164" i="73"/>
  <c r="AT164" i="73"/>
  <c r="AB165" i="73"/>
  <c r="N165" i="73"/>
  <c r="R165" i="73"/>
  <c r="AF165" i="73"/>
  <c r="AJ165" i="73"/>
  <c r="AK165" i="73" s="1"/>
  <c r="Y165" i="73"/>
  <c r="V165" i="73"/>
  <c r="W165" i="73" s="1"/>
  <c r="AM165" i="73"/>
  <c r="AP165" i="73"/>
  <c r="AT165" i="73"/>
  <c r="AB166" i="73"/>
  <c r="N166" i="73"/>
  <c r="R166" i="73"/>
  <c r="AF166" i="73"/>
  <c r="AJ166" i="73"/>
  <c r="AK166" i="73" s="1"/>
  <c r="Y166" i="73"/>
  <c r="Z166" i="73" s="1"/>
  <c r="V166" i="73"/>
  <c r="AM166" i="73"/>
  <c r="AP166" i="73"/>
  <c r="AT166" i="73"/>
  <c r="AB167" i="73"/>
  <c r="N167" i="73"/>
  <c r="R167" i="73"/>
  <c r="AF167" i="73"/>
  <c r="AJ167" i="73"/>
  <c r="Y167" i="73"/>
  <c r="Z167" i="73" s="1"/>
  <c r="V167" i="73"/>
  <c r="AM167" i="73"/>
  <c r="AP167" i="73"/>
  <c r="AT167" i="73"/>
  <c r="AB168" i="73"/>
  <c r="N168" i="73"/>
  <c r="R168" i="73"/>
  <c r="AF168" i="73"/>
  <c r="AJ168" i="73"/>
  <c r="AK168" i="73" s="1"/>
  <c r="Y168" i="73"/>
  <c r="Z168" i="73" s="1"/>
  <c r="V168" i="73"/>
  <c r="AM168" i="73"/>
  <c r="AP168" i="73"/>
  <c r="AT168" i="73"/>
  <c r="AB169" i="73"/>
  <c r="N169" i="73"/>
  <c r="R169" i="73"/>
  <c r="AF169" i="73"/>
  <c r="AJ169" i="73"/>
  <c r="Y169" i="73"/>
  <c r="Z169" i="73" s="1"/>
  <c r="V169" i="73"/>
  <c r="AM169" i="73"/>
  <c r="AP169" i="73"/>
  <c r="AT169" i="73"/>
  <c r="AB170" i="73"/>
  <c r="N170" i="73"/>
  <c r="R170" i="73"/>
  <c r="AF170" i="73"/>
  <c r="AJ170" i="73"/>
  <c r="AK170" i="73" s="1"/>
  <c r="Y170" i="73"/>
  <c r="Z170" i="73" s="1"/>
  <c r="V170" i="73"/>
  <c r="AM170" i="73"/>
  <c r="AP170" i="73"/>
  <c r="AT170" i="73"/>
  <c r="AB171" i="73"/>
  <c r="N171" i="73"/>
  <c r="R171" i="73"/>
  <c r="AF171" i="73"/>
  <c r="AJ171" i="73"/>
  <c r="AK171" i="73" s="1"/>
  <c r="Y171" i="73"/>
  <c r="Z171" i="73" s="1"/>
  <c r="V171" i="73"/>
  <c r="AM171" i="73"/>
  <c r="AP171" i="73"/>
  <c r="AT171" i="73"/>
  <c r="AB172" i="73"/>
  <c r="N172" i="73"/>
  <c r="R172" i="73"/>
  <c r="AF172" i="73"/>
  <c r="AJ172" i="73"/>
  <c r="AK172" i="73" s="1"/>
  <c r="Y172" i="73"/>
  <c r="Z172" i="73" s="1"/>
  <c r="V172" i="73"/>
  <c r="AM172" i="73"/>
  <c r="AP172" i="73"/>
  <c r="AT172" i="73"/>
  <c r="AB173" i="73"/>
  <c r="N173" i="73"/>
  <c r="R173" i="73"/>
  <c r="AF173" i="73"/>
  <c r="AJ173" i="73"/>
  <c r="Y173" i="73"/>
  <c r="Z173" i="73" s="1"/>
  <c r="V173" i="73"/>
  <c r="AM173" i="73"/>
  <c r="AP173" i="73"/>
  <c r="AT173" i="73"/>
  <c r="AB174" i="73"/>
  <c r="N174" i="73"/>
  <c r="R174" i="73"/>
  <c r="AF174" i="73"/>
  <c r="AJ174" i="73"/>
  <c r="AK174" i="73" s="1"/>
  <c r="Y174" i="73"/>
  <c r="Z174" i="73" s="1"/>
  <c r="V174" i="73"/>
  <c r="AM174" i="73"/>
  <c r="AP174" i="73"/>
  <c r="AT174" i="73"/>
  <c r="AB175" i="73"/>
  <c r="N175" i="73"/>
  <c r="R175" i="73"/>
  <c r="AF175" i="73"/>
  <c r="AJ175" i="73"/>
  <c r="AK175" i="73" s="1"/>
  <c r="Y175" i="73"/>
  <c r="Z175" i="73" s="1"/>
  <c r="V175" i="73"/>
  <c r="AM175" i="73"/>
  <c r="AP175" i="73"/>
  <c r="AT175" i="73"/>
  <c r="AB176" i="73"/>
  <c r="N176" i="73"/>
  <c r="R176" i="73"/>
  <c r="AF176" i="73"/>
  <c r="AJ176" i="73"/>
  <c r="AK176" i="73" s="1"/>
  <c r="Y176" i="73"/>
  <c r="Z176" i="73" s="1"/>
  <c r="V176" i="73"/>
  <c r="AM176" i="73"/>
  <c r="AP176" i="73"/>
  <c r="AT176" i="73"/>
  <c r="AB177" i="73"/>
  <c r="N177" i="73"/>
  <c r="R177" i="73"/>
  <c r="AF177" i="73"/>
  <c r="AJ177" i="73"/>
  <c r="AK177" i="73" s="1"/>
  <c r="Y177" i="73"/>
  <c r="Z177" i="73" s="1"/>
  <c r="V177" i="73"/>
  <c r="AM177" i="73"/>
  <c r="AP177" i="73"/>
  <c r="AT177" i="73"/>
  <c r="AB178" i="73"/>
  <c r="N178" i="73"/>
  <c r="R178" i="73"/>
  <c r="AF178" i="73"/>
  <c r="AJ178" i="73"/>
  <c r="AK178" i="73" s="1"/>
  <c r="Y178" i="73"/>
  <c r="Z178" i="73" s="1"/>
  <c r="V178" i="73"/>
  <c r="W178" i="73" s="1"/>
  <c r="AM178" i="73"/>
  <c r="AP178" i="73"/>
  <c r="AT178" i="73"/>
  <c r="AB179" i="73"/>
  <c r="N179" i="73"/>
  <c r="R179" i="73"/>
  <c r="AF179" i="73"/>
  <c r="AJ179" i="73"/>
  <c r="AK179" i="73" s="1"/>
  <c r="Y179" i="73"/>
  <c r="Z179" i="73" s="1"/>
  <c r="V179" i="73"/>
  <c r="AM179" i="73"/>
  <c r="AP179" i="73"/>
  <c r="AT179" i="73"/>
  <c r="AB180" i="73"/>
  <c r="N180" i="73"/>
  <c r="R180" i="73"/>
  <c r="AF180" i="73"/>
  <c r="AJ180" i="73"/>
  <c r="AK180" i="73" s="1"/>
  <c r="Y180" i="73"/>
  <c r="Z180" i="73" s="1"/>
  <c r="V180" i="73"/>
  <c r="W180" i="73" s="1"/>
  <c r="AM180" i="73"/>
  <c r="AP180" i="73"/>
  <c r="AT180" i="73"/>
  <c r="AB181" i="73"/>
  <c r="N181" i="73"/>
  <c r="R181" i="73"/>
  <c r="AF181" i="73"/>
  <c r="AJ181" i="73"/>
  <c r="AK181" i="73" s="1"/>
  <c r="Y181" i="73"/>
  <c r="Z181" i="73" s="1"/>
  <c r="V181" i="73"/>
  <c r="AM181" i="73"/>
  <c r="AP181" i="73"/>
  <c r="AT181" i="73"/>
  <c r="AB182" i="73"/>
  <c r="N182" i="73"/>
  <c r="R182" i="73"/>
  <c r="AF182" i="73"/>
  <c r="AJ182" i="73"/>
  <c r="Y182" i="73"/>
  <c r="Z182" i="73" s="1"/>
  <c r="V182" i="73"/>
  <c r="AM182" i="73"/>
  <c r="AP182" i="73"/>
  <c r="AT182" i="73"/>
  <c r="AB183" i="73"/>
  <c r="N183" i="73"/>
  <c r="R183" i="73"/>
  <c r="AF183" i="73"/>
  <c r="AJ183" i="73"/>
  <c r="AK183" i="73" s="1"/>
  <c r="Y183" i="73"/>
  <c r="Z183" i="73" s="1"/>
  <c r="V183" i="73"/>
  <c r="AM183" i="73"/>
  <c r="AN183" i="73" s="1"/>
  <c r="AP183" i="73"/>
  <c r="AT183" i="73"/>
  <c r="AB184" i="73"/>
  <c r="N184" i="73"/>
  <c r="R184" i="73"/>
  <c r="AF184" i="73"/>
  <c r="AJ184" i="73"/>
  <c r="AK184" i="73" s="1"/>
  <c r="Y184" i="73"/>
  <c r="Z184" i="73" s="1"/>
  <c r="V184" i="73"/>
  <c r="AM184" i="73"/>
  <c r="AN184" i="73" s="1"/>
  <c r="AP184" i="73"/>
  <c r="AT184" i="73"/>
  <c r="AB185" i="73"/>
  <c r="N185" i="73"/>
  <c r="R185" i="73"/>
  <c r="AF185" i="73"/>
  <c r="AJ185" i="73"/>
  <c r="AK185" i="73" s="1"/>
  <c r="Y185" i="73"/>
  <c r="V185" i="73"/>
  <c r="AM185" i="73"/>
  <c r="AP185" i="73"/>
  <c r="AT185" i="73"/>
  <c r="AB186" i="73"/>
  <c r="N186" i="73"/>
  <c r="R186" i="73"/>
  <c r="AF186" i="73"/>
  <c r="AJ186" i="73"/>
  <c r="AK186" i="73" s="1"/>
  <c r="Y186" i="73"/>
  <c r="Z186" i="73" s="1"/>
  <c r="V186" i="73"/>
  <c r="AM186" i="73"/>
  <c r="AP186" i="73"/>
  <c r="AT186" i="73"/>
  <c r="AB187" i="73"/>
  <c r="N187" i="73"/>
  <c r="R187" i="73"/>
  <c r="AF187" i="73"/>
  <c r="AJ187" i="73"/>
  <c r="AK187" i="73" s="1"/>
  <c r="Y187" i="73"/>
  <c r="Z187" i="73" s="1"/>
  <c r="V187" i="73"/>
  <c r="AM187" i="73"/>
  <c r="AP187" i="73"/>
  <c r="AT187" i="73"/>
  <c r="AB188" i="73"/>
  <c r="N188" i="73"/>
  <c r="R188" i="73"/>
  <c r="AF188" i="73"/>
  <c r="AJ188" i="73"/>
  <c r="Y188" i="73"/>
  <c r="Z188" i="73" s="1"/>
  <c r="V188" i="73"/>
  <c r="AM188" i="73"/>
  <c r="AP188" i="73"/>
  <c r="AB189" i="73"/>
  <c r="N189" i="73"/>
  <c r="R189" i="73"/>
  <c r="AF189" i="73"/>
  <c r="AJ189" i="73"/>
  <c r="AK189" i="73" s="1"/>
  <c r="Y189" i="73"/>
  <c r="Z189" i="73" s="1"/>
  <c r="V189" i="73"/>
  <c r="AM189" i="73"/>
  <c r="AP189" i="73"/>
  <c r="AT189" i="73"/>
  <c r="AB190" i="73"/>
  <c r="N190" i="73"/>
  <c r="R190" i="73"/>
  <c r="AF190" i="73"/>
  <c r="AJ190" i="73"/>
  <c r="AK190" i="73" s="1"/>
  <c r="Y190" i="73"/>
  <c r="Z190" i="73" s="1"/>
  <c r="V190" i="73"/>
  <c r="AM190" i="73"/>
  <c r="AP190" i="73"/>
  <c r="AT190" i="73"/>
  <c r="AB191" i="73"/>
  <c r="N191" i="73"/>
  <c r="R191" i="73"/>
  <c r="AF191" i="73"/>
  <c r="AJ191" i="73"/>
  <c r="AK191" i="73" s="1"/>
  <c r="Y191" i="73"/>
  <c r="Z191" i="73" s="1"/>
  <c r="V191" i="73"/>
  <c r="AM191" i="73"/>
  <c r="AP191" i="73"/>
  <c r="AT191" i="73"/>
  <c r="AB192" i="73"/>
  <c r="N192" i="73"/>
  <c r="R192" i="73"/>
  <c r="AF192" i="73"/>
  <c r="AJ192" i="73"/>
  <c r="AK192" i="73" s="1"/>
  <c r="Y192" i="73"/>
  <c r="Z192" i="73" s="1"/>
  <c r="V192" i="73"/>
  <c r="AM192" i="73"/>
  <c r="AP192" i="73"/>
  <c r="AT192" i="73"/>
  <c r="AB193" i="73"/>
  <c r="N193" i="73"/>
  <c r="AF193" i="73"/>
  <c r="AJ193" i="73"/>
  <c r="AK193" i="73" s="1"/>
  <c r="Y193" i="73"/>
  <c r="Z193" i="73" s="1"/>
  <c r="V193" i="73"/>
  <c r="AM193" i="73"/>
  <c r="AP193" i="73"/>
  <c r="AT193" i="73"/>
  <c r="AB194" i="73"/>
  <c r="N194" i="73"/>
  <c r="R194" i="73"/>
  <c r="AF194" i="73"/>
  <c r="AJ194" i="73"/>
  <c r="Y194" i="73"/>
  <c r="Z194" i="73" s="1"/>
  <c r="V194" i="73"/>
  <c r="W194" i="73" s="1"/>
  <c r="AM194" i="73"/>
  <c r="AP194" i="73"/>
  <c r="AT194" i="73"/>
  <c r="AJ107" i="73"/>
  <c r="AK107" i="73" s="1"/>
  <c r="AJ108" i="73"/>
  <c r="AK108" i="73" s="1"/>
  <c r="AY108" i="74"/>
  <c r="AY109" i="74" s="1"/>
  <c r="AY110" i="74" s="1"/>
  <c r="AY111" i="74" s="1"/>
  <c r="AY112" i="74" s="1"/>
  <c r="AY113" i="74" s="1"/>
  <c r="AY114" i="74" s="1"/>
  <c r="AY115" i="74" s="1"/>
  <c r="AY116" i="74" s="1"/>
  <c r="AY117" i="74" s="1"/>
  <c r="AY118" i="74" s="1"/>
  <c r="AY119" i="74" s="1"/>
  <c r="AY120" i="74" s="1"/>
  <c r="AY121" i="74" s="1"/>
  <c r="AY122" i="74" s="1"/>
  <c r="AY123" i="74" s="1"/>
  <c r="AY124" i="74" s="1"/>
  <c r="AY125" i="74" s="1"/>
  <c r="AY126" i="74" s="1"/>
  <c r="AY127" i="74" s="1"/>
  <c r="AY128" i="74" s="1"/>
  <c r="AY129" i="74" s="1"/>
  <c r="AY130" i="74" s="1"/>
  <c r="AY131" i="74" s="1"/>
  <c r="AY132" i="74" s="1"/>
  <c r="AY133" i="74" s="1"/>
  <c r="AY134" i="74" s="1"/>
  <c r="AY135" i="74" s="1"/>
  <c r="AY136" i="74" s="1"/>
  <c r="AY137" i="74" s="1"/>
  <c r="AY138" i="74" s="1"/>
  <c r="AY139" i="74" s="1"/>
  <c r="AY140" i="74" s="1"/>
  <c r="AY141" i="74" s="1"/>
  <c r="AY142" i="74" s="1"/>
  <c r="AY143" i="74" s="1"/>
  <c r="AY144" i="74" s="1"/>
  <c r="AY145" i="74" s="1"/>
  <c r="AY146" i="74" s="1"/>
  <c r="AY147" i="74" s="1"/>
  <c r="AY148" i="74" s="1"/>
  <c r="AY149" i="74" s="1"/>
  <c r="AY150" i="74" s="1"/>
  <c r="AY151" i="74" s="1"/>
  <c r="AY152" i="74" s="1"/>
  <c r="AY153" i="74" s="1"/>
  <c r="AJ109" i="73"/>
  <c r="AK109" i="73" s="1"/>
  <c r="AJ111" i="73"/>
  <c r="AK111" i="73" s="1"/>
  <c r="AJ112" i="73"/>
  <c r="AK112" i="73" s="1"/>
  <c r="AJ113" i="73"/>
  <c r="AK113" i="73" s="1"/>
  <c r="AJ114" i="73"/>
  <c r="AK114" i="73" s="1"/>
  <c r="AJ115" i="73"/>
  <c r="AJ116" i="73"/>
  <c r="AK116" i="73" s="1"/>
  <c r="AJ117" i="73"/>
  <c r="AK117" i="73" s="1"/>
  <c r="AJ118" i="73"/>
  <c r="AK118" i="73" s="1"/>
  <c r="AJ119" i="73"/>
  <c r="AK119" i="73" s="1"/>
  <c r="AJ120" i="73"/>
  <c r="AK120" i="73" s="1"/>
  <c r="AJ121" i="73"/>
  <c r="AK121" i="73" s="1"/>
  <c r="AJ122" i="73"/>
  <c r="AK122" i="73" s="1"/>
  <c r="AJ123" i="73"/>
  <c r="AK123" i="73" s="1"/>
  <c r="AJ124" i="73"/>
  <c r="AK124" i="73" s="1"/>
  <c r="AJ125" i="73"/>
  <c r="AK125" i="73" s="1"/>
  <c r="AJ126" i="73"/>
  <c r="AK126" i="73" s="1"/>
  <c r="AJ127" i="73"/>
  <c r="AK127" i="73" s="1"/>
  <c r="AJ128" i="73"/>
  <c r="AK128" i="73" s="1"/>
  <c r="AJ129" i="73"/>
  <c r="AK129" i="73" s="1"/>
  <c r="AJ130" i="73"/>
  <c r="AK130" i="73" s="1"/>
  <c r="AJ131" i="73"/>
  <c r="AK131" i="73" s="1"/>
  <c r="AJ132" i="73"/>
  <c r="AK132" i="73" s="1"/>
  <c r="AJ133" i="73"/>
  <c r="AK133" i="73" s="1"/>
  <c r="AJ134" i="73"/>
  <c r="AK134" i="73" s="1"/>
  <c r="AJ135" i="73"/>
  <c r="AK135" i="73" s="1"/>
  <c r="AJ136" i="73"/>
  <c r="AK136" i="73" s="1"/>
  <c r="AJ137" i="73"/>
  <c r="AK137" i="73" s="1"/>
  <c r="AJ138" i="73"/>
  <c r="AK138" i="73" s="1"/>
  <c r="AJ139" i="73"/>
  <c r="AJ140" i="73"/>
  <c r="AK140" i="73" s="1"/>
  <c r="AJ141" i="73"/>
  <c r="AK141" i="73" s="1"/>
  <c r="AJ142" i="73"/>
  <c r="AK142" i="73" s="1"/>
  <c r="AJ143" i="73"/>
  <c r="AK143" i="73" s="1"/>
  <c r="AJ57" i="73"/>
  <c r="AK57" i="73" s="1"/>
  <c r="AY57" i="74"/>
  <c r="AY58" i="74" s="1"/>
  <c r="AY59" i="74" s="1"/>
  <c r="AY60" i="74" s="1"/>
  <c r="AY61" i="74" s="1"/>
  <c r="AY62" i="74" s="1"/>
  <c r="AY63" i="74" s="1"/>
  <c r="AY64" i="74" s="1"/>
  <c r="AY65" i="74" s="1"/>
  <c r="AY66" i="74" s="1"/>
  <c r="AY67" i="74" s="1"/>
  <c r="AY68" i="74" s="1"/>
  <c r="AY69" i="74" s="1"/>
  <c r="AY70" i="74" s="1"/>
  <c r="AY71" i="74" s="1"/>
  <c r="AY72" i="74" s="1"/>
  <c r="AY73" i="74" s="1"/>
  <c r="AY74" i="74" s="1"/>
  <c r="AY75" i="74" s="1"/>
  <c r="AY76" i="74" s="1"/>
  <c r="AY77" i="74" s="1"/>
  <c r="AY78" i="74" s="1"/>
  <c r="AY79" i="74" s="1"/>
  <c r="AY80" i="74" s="1"/>
  <c r="AY81" i="74" s="1"/>
  <c r="AY82" i="74" s="1"/>
  <c r="AY83" i="74" s="1"/>
  <c r="AY84" i="74" s="1"/>
  <c r="AY85" i="74" s="1"/>
  <c r="AY86" i="74" s="1"/>
  <c r="AY87" i="74" s="1"/>
  <c r="AY88" i="74" s="1"/>
  <c r="AY89" i="74" s="1"/>
  <c r="AY90" i="74" s="1"/>
  <c r="AY91" i="74" s="1"/>
  <c r="AY92" i="74" s="1"/>
  <c r="AY93" i="74" s="1"/>
  <c r="AY94" i="74" s="1"/>
  <c r="AY95" i="74" s="1"/>
  <c r="AY96" i="74" s="1"/>
  <c r="AY97" i="74" s="1"/>
  <c r="AY98" i="74" s="1"/>
  <c r="AY99" i="74" s="1"/>
  <c r="AY100" i="74" s="1"/>
  <c r="AY101" i="74" s="1"/>
  <c r="AY102" i="74" s="1"/>
  <c r="BC57" i="74"/>
  <c r="AJ59" i="73"/>
  <c r="AK59" i="73" s="1"/>
  <c r="AJ60" i="73"/>
  <c r="AK60" i="73" s="1"/>
  <c r="AJ61" i="73"/>
  <c r="AK61" i="73" s="1"/>
  <c r="AJ62" i="73"/>
  <c r="AK62" i="73" s="1"/>
  <c r="AJ63" i="73"/>
  <c r="AK63" i="73" s="1"/>
  <c r="AJ64" i="73"/>
  <c r="AK64" i="73" s="1"/>
  <c r="AJ65" i="73"/>
  <c r="AK65" i="73" s="1"/>
  <c r="AJ66" i="73"/>
  <c r="AK66" i="73" s="1"/>
  <c r="AJ67" i="73"/>
  <c r="AK67" i="73" s="1"/>
  <c r="AJ68" i="73"/>
  <c r="AK68" i="73" s="1"/>
  <c r="AJ69" i="73"/>
  <c r="AK69" i="73" s="1"/>
  <c r="AJ70" i="73"/>
  <c r="AK70" i="73" s="1"/>
  <c r="AJ71" i="73"/>
  <c r="AK71" i="73" s="1"/>
  <c r="AJ72" i="73"/>
  <c r="AK72" i="73" s="1"/>
  <c r="AJ73" i="73"/>
  <c r="AK73" i="73" s="1"/>
  <c r="AJ74" i="73"/>
  <c r="AK74" i="73" s="1"/>
  <c r="AJ75" i="73"/>
  <c r="AK75" i="73" s="1"/>
  <c r="AJ76" i="73"/>
  <c r="AK76" i="73" s="1"/>
  <c r="AJ77" i="73"/>
  <c r="AK77" i="73" s="1"/>
  <c r="AJ78" i="73"/>
  <c r="AK78" i="73" s="1"/>
  <c r="AJ79" i="73"/>
  <c r="AK79" i="73" s="1"/>
  <c r="AJ80" i="73"/>
  <c r="AK80" i="73" s="1"/>
  <c r="AJ81" i="73"/>
  <c r="AK81" i="73" s="1"/>
  <c r="AJ82" i="73"/>
  <c r="AK82" i="73" s="1"/>
  <c r="AJ83" i="73"/>
  <c r="AK83" i="73" s="1"/>
  <c r="AJ84" i="73"/>
  <c r="AK84" i="73" s="1"/>
  <c r="AJ85" i="73"/>
  <c r="AK85" i="73" s="1"/>
  <c r="AJ86" i="73"/>
  <c r="AK86" i="73" s="1"/>
  <c r="AJ87" i="73"/>
  <c r="AK87" i="73" s="1"/>
  <c r="AJ88" i="73"/>
  <c r="AK88" i="73" s="1"/>
  <c r="AJ89" i="73"/>
  <c r="AK89" i="73" s="1"/>
  <c r="AJ90" i="73"/>
  <c r="AK90" i="73" s="1"/>
  <c r="AJ91" i="73"/>
  <c r="AK91" i="73" s="1"/>
  <c r="AJ92" i="73"/>
  <c r="AK92" i="73" s="1"/>
  <c r="E13" i="79"/>
  <c r="F680" i="72"/>
  <c r="F12" i="77" s="1"/>
  <c r="H680" i="72"/>
  <c r="H12" i="77" s="1"/>
  <c r="N771" i="72"/>
  <c r="L14" i="77" s="1"/>
  <c r="N6" i="73"/>
  <c r="R6" i="73"/>
  <c r="AF6" i="73"/>
  <c r="AJ6" i="73"/>
  <c r="AK6" i="73" s="1"/>
  <c r="Y6" i="73"/>
  <c r="Z6" i="73" s="1"/>
  <c r="AM6" i="73"/>
  <c r="AP6" i="73"/>
  <c r="AT6" i="73"/>
  <c r="N5" i="73"/>
  <c r="R5" i="73"/>
  <c r="AF5" i="73"/>
  <c r="AJ5" i="73"/>
  <c r="AK5" i="73" s="1"/>
  <c r="Y5" i="73"/>
  <c r="Z5" i="73" s="1"/>
  <c r="V5" i="73"/>
  <c r="AM5" i="73"/>
  <c r="AP5" i="73"/>
  <c r="AT5" i="73"/>
  <c r="N7" i="73"/>
  <c r="R7" i="73"/>
  <c r="AF7" i="73"/>
  <c r="AJ7" i="73"/>
  <c r="AK7" i="73" s="1"/>
  <c r="Y7" i="73"/>
  <c r="Z7" i="73" s="1"/>
  <c r="V7" i="73"/>
  <c r="AM7" i="73"/>
  <c r="AP7" i="73"/>
  <c r="AT7" i="73"/>
  <c r="N8" i="73"/>
  <c r="R8" i="73"/>
  <c r="AF8" i="73"/>
  <c r="AJ8" i="73"/>
  <c r="AK8" i="73" s="1"/>
  <c r="Y8" i="73"/>
  <c r="Z8" i="73" s="1"/>
  <c r="V8" i="73"/>
  <c r="AM8" i="73"/>
  <c r="AP8" i="73"/>
  <c r="AT8" i="73"/>
  <c r="N9" i="73"/>
  <c r="R9" i="73"/>
  <c r="AF9" i="73"/>
  <c r="AJ9" i="73"/>
  <c r="AK9" i="73" s="1"/>
  <c r="Y9" i="73"/>
  <c r="Z9" i="73" s="1"/>
  <c r="V9" i="73"/>
  <c r="AM9" i="73"/>
  <c r="AP9" i="73"/>
  <c r="AT9" i="73"/>
  <c r="N10" i="73"/>
  <c r="R10" i="73"/>
  <c r="AF10" i="73"/>
  <c r="AJ10" i="73"/>
  <c r="AK10" i="73" s="1"/>
  <c r="Y10" i="73"/>
  <c r="Z10" i="73" s="1"/>
  <c r="V10" i="73"/>
  <c r="AM10" i="73"/>
  <c r="AP10" i="73"/>
  <c r="AT10" i="73"/>
  <c r="N11" i="73"/>
  <c r="R11" i="73"/>
  <c r="AF11" i="73"/>
  <c r="AJ11" i="73"/>
  <c r="AK11" i="73" s="1"/>
  <c r="Y11" i="73"/>
  <c r="Z11" i="73" s="1"/>
  <c r="V11" i="73"/>
  <c r="AM11" i="73"/>
  <c r="AP11" i="73"/>
  <c r="AT11" i="73"/>
  <c r="N12" i="73"/>
  <c r="R12" i="73"/>
  <c r="AF12" i="73"/>
  <c r="AJ12" i="73"/>
  <c r="AK12" i="73" s="1"/>
  <c r="Y12" i="73"/>
  <c r="Z12" i="73" s="1"/>
  <c r="V12" i="73"/>
  <c r="AM12" i="73"/>
  <c r="AP12" i="73"/>
  <c r="AT12" i="73"/>
  <c r="N13" i="73"/>
  <c r="R13" i="73"/>
  <c r="AF13" i="73"/>
  <c r="AJ13" i="73"/>
  <c r="AK13" i="73" s="1"/>
  <c r="Y13" i="73"/>
  <c r="Z13" i="73" s="1"/>
  <c r="V13" i="73"/>
  <c r="AM13" i="73"/>
  <c r="AP13" i="73"/>
  <c r="AT13" i="73"/>
  <c r="N14" i="73"/>
  <c r="R14" i="73"/>
  <c r="AF14" i="73"/>
  <c r="AJ14" i="73"/>
  <c r="AK14" i="73" s="1"/>
  <c r="Y14" i="73"/>
  <c r="Z14" i="73" s="1"/>
  <c r="V14" i="73"/>
  <c r="AM14" i="73"/>
  <c r="AP14" i="73"/>
  <c r="AT14" i="73"/>
  <c r="N15" i="73"/>
  <c r="R15" i="73"/>
  <c r="AF15" i="73"/>
  <c r="AJ15" i="73"/>
  <c r="AK15" i="73" s="1"/>
  <c r="Y15" i="73"/>
  <c r="Z15" i="73" s="1"/>
  <c r="V15" i="73"/>
  <c r="AM15" i="73"/>
  <c r="AP15" i="73"/>
  <c r="AT15" i="73"/>
  <c r="N16" i="73"/>
  <c r="R16" i="73"/>
  <c r="AF16" i="73"/>
  <c r="AJ16" i="73"/>
  <c r="AK16" i="73" s="1"/>
  <c r="Y16" i="73"/>
  <c r="Z16" i="73" s="1"/>
  <c r="V16" i="73"/>
  <c r="AM16" i="73"/>
  <c r="AP16" i="73"/>
  <c r="AT16" i="73"/>
  <c r="N17" i="73"/>
  <c r="R17" i="73"/>
  <c r="AF17" i="73"/>
  <c r="AJ17" i="73"/>
  <c r="AK17" i="73" s="1"/>
  <c r="Y17" i="73"/>
  <c r="V17" i="73"/>
  <c r="AM17" i="73"/>
  <c r="AP17" i="73"/>
  <c r="AT17" i="73"/>
  <c r="N18" i="73"/>
  <c r="R18" i="73"/>
  <c r="AF18" i="73"/>
  <c r="AJ18" i="73"/>
  <c r="AK18" i="73" s="1"/>
  <c r="Y18" i="73"/>
  <c r="Z18" i="73" s="1"/>
  <c r="V18" i="73"/>
  <c r="AP18" i="73"/>
  <c r="AT18" i="73"/>
  <c r="N19" i="73"/>
  <c r="R19" i="73"/>
  <c r="AF19" i="73"/>
  <c r="AJ19" i="73"/>
  <c r="AK19" i="73" s="1"/>
  <c r="Y19" i="73"/>
  <c r="Z19" i="73" s="1"/>
  <c r="V19" i="73"/>
  <c r="AM19" i="73"/>
  <c r="AP19" i="73"/>
  <c r="AT19" i="73"/>
  <c r="N20" i="73"/>
  <c r="R20" i="73"/>
  <c r="AF20" i="73"/>
  <c r="AJ20" i="73"/>
  <c r="AK20" i="73" s="1"/>
  <c r="Y20" i="73"/>
  <c r="Z20" i="73" s="1"/>
  <c r="V20" i="73"/>
  <c r="AP20" i="73"/>
  <c r="AT20" i="73"/>
  <c r="N21" i="73"/>
  <c r="R21" i="73"/>
  <c r="AF21" i="73"/>
  <c r="AJ21" i="73"/>
  <c r="AK21" i="73" s="1"/>
  <c r="Y21" i="73"/>
  <c r="Z21" i="73" s="1"/>
  <c r="V21" i="73"/>
  <c r="AM21" i="73"/>
  <c r="AP21" i="73"/>
  <c r="AT21" i="73"/>
  <c r="N22" i="73"/>
  <c r="R22" i="73"/>
  <c r="AF22" i="73"/>
  <c r="AJ22" i="73"/>
  <c r="AK22" i="73" s="1"/>
  <c r="Y22" i="73"/>
  <c r="Z22" i="73" s="1"/>
  <c r="V22" i="73"/>
  <c r="AP22" i="73"/>
  <c r="AT22" i="73"/>
  <c r="N23" i="73"/>
  <c r="R23" i="73"/>
  <c r="AF23" i="73"/>
  <c r="AJ23" i="73"/>
  <c r="AK23" i="73" s="1"/>
  <c r="Y23" i="73"/>
  <c r="Z23" i="73" s="1"/>
  <c r="V23" i="73"/>
  <c r="AM23" i="73"/>
  <c r="AP23" i="73"/>
  <c r="AT23" i="73"/>
  <c r="N24" i="73"/>
  <c r="R24" i="73"/>
  <c r="AF24" i="73"/>
  <c r="AJ24" i="73"/>
  <c r="AK24" i="73" s="1"/>
  <c r="Y24" i="73"/>
  <c r="Z24" i="73" s="1"/>
  <c r="V24" i="73"/>
  <c r="AP24" i="73"/>
  <c r="AT24" i="73"/>
  <c r="N25" i="73"/>
  <c r="R25" i="73"/>
  <c r="AF25" i="73"/>
  <c r="AJ25" i="73"/>
  <c r="AK25" i="73" s="1"/>
  <c r="Y25" i="73"/>
  <c r="Z25" i="73" s="1"/>
  <c r="V25" i="73"/>
  <c r="AM25" i="73"/>
  <c r="AP25" i="73"/>
  <c r="AT25" i="73"/>
  <c r="N26" i="73"/>
  <c r="R26" i="73"/>
  <c r="AF26" i="73"/>
  <c r="AJ26" i="73"/>
  <c r="AK26" i="73" s="1"/>
  <c r="Y26" i="73"/>
  <c r="Z26" i="73" s="1"/>
  <c r="V26" i="73"/>
  <c r="AP26" i="73"/>
  <c r="AT26" i="73"/>
  <c r="N27" i="73"/>
  <c r="R27" i="73"/>
  <c r="AF27" i="73"/>
  <c r="AJ27" i="73"/>
  <c r="AK27" i="73" s="1"/>
  <c r="Y27" i="73"/>
  <c r="Z27" i="73" s="1"/>
  <c r="V27" i="73"/>
  <c r="AM27" i="73"/>
  <c r="AP27" i="73"/>
  <c r="AT27" i="73"/>
  <c r="N28" i="73"/>
  <c r="R28" i="73"/>
  <c r="AF28" i="73"/>
  <c r="AJ28" i="73"/>
  <c r="AK28" i="73" s="1"/>
  <c r="Y28" i="73"/>
  <c r="Z28" i="73" s="1"/>
  <c r="V28" i="73"/>
  <c r="AM28" i="73"/>
  <c r="AP28" i="73"/>
  <c r="AT28" i="73"/>
  <c r="R29" i="73"/>
  <c r="AF29" i="73"/>
  <c r="AJ29" i="73"/>
  <c r="AK29" i="73" s="1"/>
  <c r="Y29" i="73"/>
  <c r="Z29" i="73" s="1"/>
  <c r="AM29" i="73"/>
  <c r="AP29" i="73"/>
  <c r="AT29" i="73"/>
  <c r="N30" i="73"/>
  <c r="R30" i="73"/>
  <c r="AF30" i="73"/>
  <c r="AJ30" i="73"/>
  <c r="AK30" i="73" s="1"/>
  <c r="Y30" i="73"/>
  <c r="Z30" i="73" s="1"/>
  <c r="V30" i="73"/>
  <c r="AM30" i="73"/>
  <c r="AP30" i="73"/>
  <c r="AT30" i="73"/>
  <c r="R31" i="73"/>
  <c r="AF31" i="73"/>
  <c r="AJ31" i="73"/>
  <c r="AK31" i="73" s="1"/>
  <c r="Y31" i="73"/>
  <c r="Z31" i="73" s="1"/>
  <c r="AM31" i="73"/>
  <c r="AP31" i="73"/>
  <c r="AT31" i="73"/>
  <c r="N32" i="73"/>
  <c r="R32" i="73"/>
  <c r="AF32" i="73"/>
  <c r="AJ32" i="73"/>
  <c r="AK32" i="73" s="1"/>
  <c r="Y32" i="73"/>
  <c r="Z32" i="73" s="1"/>
  <c r="V32" i="73"/>
  <c r="AM32" i="73"/>
  <c r="AP32" i="73"/>
  <c r="AT32" i="73"/>
  <c r="R33" i="73"/>
  <c r="AF33" i="73"/>
  <c r="AJ33" i="73"/>
  <c r="AK33" i="73" s="1"/>
  <c r="Y33" i="73"/>
  <c r="Z33" i="73" s="1"/>
  <c r="AM33" i="73"/>
  <c r="AP33" i="73"/>
  <c r="AT33" i="73"/>
  <c r="N34" i="73"/>
  <c r="R34" i="73"/>
  <c r="AF34" i="73"/>
  <c r="AJ34" i="73"/>
  <c r="AK34" i="73" s="1"/>
  <c r="Y34" i="73"/>
  <c r="Z34" i="73" s="1"/>
  <c r="V34" i="73"/>
  <c r="AM34" i="73"/>
  <c r="AP34" i="73"/>
  <c r="AT34" i="73"/>
  <c r="R35" i="73"/>
  <c r="AF35" i="73"/>
  <c r="AJ35" i="73"/>
  <c r="AK35" i="73" s="1"/>
  <c r="Y35" i="73"/>
  <c r="Z35" i="73" s="1"/>
  <c r="AM35" i="73"/>
  <c r="AP35" i="73"/>
  <c r="AT35" i="73"/>
  <c r="N36" i="73"/>
  <c r="R36" i="73"/>
  <c r="AF36" i="73"/>
  <c r="AJ36" i="73"/>
  <c r="AK36" i="73" s="1"/>
  <c r="Y36" i="73"/>
  <c r="Z36" i="73" s="1"/>
  <c r="V36" i="73"/>
  <c r="AM36" i="73"/>
  <c r="AP36" i="73"/>
  <c r="AT36" i="73"/>
  <c r="R37" i="73"/>
  <c r="AF37" i="73"/>
  <c r="AJ37" i="73"/>
  <c r="AK37" i="73" s="1"/>
  <c r="Y37" i="73"/>
  <c r="Z37" i="73" s="1"/>
  <c r="AM37" i="73"/>
  <c r="AP37" i="73"/>
  <c r="AT37" i="73"/>
  <c r="N38" i="73"/>
  <c r="R38" i="73"/>
  <c r="AF38" i="73"/>
  <c r="AJ38" i="73"/>
  <c r="AK38" i="73" s="1"/>
  <c r="Y38" i="73"/>
  <c r="Z38" i="73" s="1"/>
  <c r="V38" i="73"/>
  <c r="AM38" i="73"/>
  <c r="AP38" i="73"/>
  <c r="AT38" i="73"/>
  <c r="R39" i="73"/>
  <c r="AF39" i="73"/>
  <c r="AJ39" i="73"/>
  <c r="AK39" i="73" s="1"/>
  <c r="Y39" i="73"/>
  <c r="Z39" i="73" s="1"/>
  <c r="AM39" i="73"/>
  <c r="AP39" i="73"/>
  <c r="AT39" i="73"/>
  <c r="N40" i="73"/>
  <c r="R40" i="73"/>
  <c r="AF40" i="73"/>
  <c r="AJ40" i="73"/>
  <c r="AK40" i="73" s="1"/>
  <c r="Y40" i="73"/>
  <c r="Z40" i="73" s="1"/>
  <c r="V40" i="73"/>
  <c r="AM40" i="73"/>
  <c r="AP40" i="73"/>
  <c r="AT40" i="73"/>
  <c r="N41" i="73"/>
  <c r="R41" i="73"/>
  <c r="AF41" i="73"/>
  <c r="AJ41" i="73"/>
  <c r="Y41" i="73"/>
  <c r="Z41" i="73" s="1"/>
  <c r="V41" i="73"/>
  <c r="AM41" i="73"/>
  <c r="AP41" i="73"/>
  <c r="AT41" i="73"/>
  <c r="AB5" i="73"/>
  <c r="AB41" i="73"/>
  <c r="AB40" i="73"/>
  <c r="AB39" i="73"/>
  <c r="AB38" i="73"/>
  <c r="AB37" i="73"/>
  <c r="AB36" i="73"/>
  <c r="AB35" i="73"/>
  <c r="AB34" i="73"/>
  <c r="AB33" i="73"/>
  <c r="AB32" i="73"/>
  <c r="AB31" i="73"/>
  <c r="AB30" i="73"/>
  <c r="AB29" i="73"/>
  <c r="AB28" i="73"/>
  <c r="AB27" i="73"/>
  <c r="AB26" i="73"/>
  <c r="AB25" i="73"/>
  <c r="AB24" i="73"/>
  <c r="AB23" i="73"/>
  <c r="AB22" i="73"/>
  <c r="AB21" i="73"/>
  <c r="AB20" i="73"/>
  <c r="AB19" i="73"/>
  <c r="AB18" i="73"/>
  <c r="AB17" i="73"/>
  <c r="AB16" i="73"/>
  <c r="AB15" i="73"/>
  <c r="AB14" i="73"/>
  <c r="AB13" i="73"/>
  <c r="AB12" i="73"/>
  <c r="AB11" i="73"/>
  <c r="AB10" i="73"/>
  <c r="AB9" i="73"/>
  <c r="AB8" i="73"/>
  <c r="AB7" i="73"/>
  <c r="AB6" i="73"/>
  <c r="F771" i="72"/>
  <c r="F14" i="77" s="1"/>
  <c r="AJ58" i="73"/>
  <c r="AK58" i="73" s="1"/>
  <c r="AP71" i="73"/>
  <c r="AJ110" i="73"/>
  <c r="AK110" i="73" s="1"/>
  <c r="K393" i="72"/>
  <c r="V211" i="73"/>
  <c r="V56" i="73"/>
  <c r="W56" i="73" s="1"/>
  <c r="BC58" i="74"/>
  <c r="BC59" i="74" s="1"/>
  <c r="BC60" i="74" s="1"/>
  <c r="BC61" i="74" s="1"/>
  <c r="BC62" i="74" s="1"/>
  <c r="BC63" i="74" s="1"/>
  <c r="BC64" i="74" s="1"/>
  <c r="BC65" i="74" s="1"/>
  <c r="BC66" i="74" s="1"/>
  <c r="BC67" i="74" s="1"/>
  <c r="BC68" i="74" s="1"/>
  <c r="BC69" i="74" s="1"/>
  <c r="BC70" i="74" s="1"/>
  <c r="BC71" i="74" s="1"/>
  <c r="BC72" i="74" s="1"/>
  <c r="BC73" i="74" s="1"/>
  <c r="BC74" i="74" s="1"/>
  <c r="BC75" i="74" s="1"/>
  <c r="BC76" i="74" s="1"/>
  <c r="BC77" i="74" s="1"/>
  <c r="BC78" i="74" s="1"/>
  <c r="BC79" i="74" s="1"/>
  <c r="BC80" i="74" s="1"/>
  <c r="BC81" i="74" s="1"/>
  <c r="BC82" i="74" s="1"/>
  <c r="BC83" i="74" s="1"/>
  <c r="BC84" i="74" s="1"/>
  <c r="BC85" i="74" s="1"/>
  <c r="BC86" i="74" s="1"/>
  <c r="BC87" i="74" s="1"/>
  <c r="BC88" i="74" s="1"/>
  <c r="BC89" i="74" s="1"/>
  <c r="BC90" i="74" s="1"/>
  <c r="BC91" i="74" s="1"/>
  <c r="BC92" i="74" s="1"/>
  <c r="BC93" i="74" s="1"/>
  <c r="BC94" i="74" s="1"/>
  <c r="BC95" i="74" s="1"/>
  <c r="BC96" i="74" s="1"/>
  <c r="BC97" i="74" s="1"/>
  <c r="BC98" i="74" s="1"/>
  <c r="BC99" i="74" s="1"/>
  <c r="BC100" i="74" s="1"/>
  <c r="BC101" i="74" s="1"/>
  <c r="BC102" i="74" s="1"/>
  <c r="N110" i="73"/>
  <c r="AF107" i="73"/>
  <c r="Y59" i="73"/>
  <c r="Z59" i="73" s="1"/>
  <c r="AM56" i="73"/>
  <c r="AN56" i="73" s="1"/>
  <c r="R107" i="73"/>
  <c r="S591" i="78"/>
  <c r="U591" i="78"/>
  <c r="BC211" i="74"/>
  <c r="N210" i="73"/>
  <c r="AM209" i="73"/>
  <c r="AN209" i="73" s="1"/>
  <c r="AF209" i="73"/>
  <c r="AB209" i="73"/>
  <c r="AP107" i="73"/>
  <c r="AB56" i="73"/>
  <c r="AL6" i="51"/>
  <c r="AL7" i="51" s="1"/>
  <c r="AL8" i="51" s="1"/>
  <c r="AL9" i="51" s="1"/>
  <c r="AL10" i="51" s="1"/>
  <c r="AL11" i="51" s="1"/>
  <c r="AL12" i="51" s="1"/>
  <c r="AL13" i="51" s="1"/>
  <c r="AL14" i="51" s="1"/>
  <c r="AL15" i="51" s="1"/>
  <c r="AL16" i="51" s="1"/>
  <c r="AL17" i="51" s="1"/>
  <c r="AL18" i="51" s="1"/>
  <c r="AL19" i="51" s="1"/>
  <c r="AL20" i="51" s="1"/>
  <c r="AL21" i="51" s="1"/>
  <c r="AL22" i="51" s="1"/>
  <c r="AL23" i="51" s="1"/>
  <c r="AL24" i="51" s="1"/>
  <c r="AL25" i="51" s="1"/>
  <c r="AL26" i="51" s="1"/>
  <c r="AL27" i="51" s="1"/>
  <c r="AL28" i="51" s="1"/>
  <c r="AL29" i="51" s="1"/>
  <c r="AL30" i="51" s="1"/>
  <c r="AL31" i="51" s="1"/>
  <c r="AL32" i="51" s="1"/>
  <c r="AL33" i="51" s="1"/>
  <c r="AL34" i="51" s="1"/>
  <c r="AL35" i="51" s="1"/>
  <c r="AL36" i="51" s="1"/>
  <c r="AL37" i="51" s="1"/>
  <c r="AL38" i="51" s="1"/>
  <c r="AL39" i="51" s="1"/>
  <c r="AL40" i="51" s="1"/>
  <c r="AL41" i="51" s="1"/>
  <c r="U310" i="78"/>
  <c r="S302" i="78"/>
  <c r="U302" i="78"/>
  <c r="AF6" i="51"/>
  <c r="AF7" i="51" s="1"/>
  <c r="AF8" i="51" s="1"/>
  <c r="AF9" i="51" s="1"/>
  <c r="AF10" i="51" s="1"/>
  <c r="AF11" i="51" s="1"/>
  <c r="AF12" i="51" s="1"/>
  <c r="AF13" i="51" s="1"/>
  <c r="AF14" i="51" s="1"/>
  <c r="AF15" i="51" s="1"/>
  <c r="AF16" i="51" s="1"/>
  <c r="AF17" i="51" s="1"/>
  <c r="AF18" i="51" s="1"/>
  <c r="AF19" i="51" s="1"/>
  <c r="AF20" i="51" s="1"/>
  <c r="AF21" i="51" s="1"/>
  <c r="AF22" i="51" s="1"/>
  <c r="AF23" i="51" s="1"/>
  <c r="AF24" i="51" s="1"/>
  <c r="AF25" i="51" s="1"/>
  <c r="AF26" i="51" s="1"/>
  <c r="AF27" i="51" s="1"/>
  <c r="AF28" i="51" s="1"/>
  <c r="AF29" i="51" s="1"/>
  <c r="AF30" i="51" s="1"/>
  <c r="AF31" i="51" s="1"/>
  <c r="AF32" i="51" s="1"/>
  <c r="AF33" i="51" s="1"/>
  <c r="AF34" i="51" s="1"/>
  <c r="AF35" i="51" s="1"/>
  <c r="AF36" i="51" s="1"/>
  <c r="AF37" i="51" s="1"/>
  <c r="AF38" i="51" s="1"/>
  <c r="AF39" i="51" s="1"/>
  <c r="AF40" i="51" s="1"/>
  <c r="AF41" i="51" s="1"/>
  <c r="S309" i="78"/>
  <c r="H6" i="51"/>
  <c r="H7" i="51" s="1"/>
  <c r="H8" i="51" s="1"/>
  <c r="H9" i="51" s="1"/>
  <c r="H10" i="51" s="1"/>
  <c r="H11" i="51" s="1"/>
  <c r="H12" i="51" s="1"/>
  <c r="H13" i="51" s="1"/>
  <c r="H14" i="51" s="1"/>
  <c r="H15" i="51" s="1"/>
  <c r="H16" i="51" s="1"/>
  <c r="H17" i="51" s="1"/>
  <c r="H18" i="51" s="1"/>
  <c r="H19" i="51" s="1"/>
  <c r="H20" i="51" s="1"/>
  <c r="H21" i="51" s="1"/>
  <c r="H22" i="51" s="1"/>
  <c r="H23" i="51" s="1"/>
  <c r="H24" i="51" s="1"/>
  <c r="H25" i="51" s="1"/>
  <c r="H26" i="51" s="1"/>
  <c r="H27" i="51" s="1"/>
  <c r="H28" i="51" s="1"/>
  <c r="H29" i="51" s="1"/>
  <c r="H30" i="51" s="1"/>
  <c r="H31" i="51" s="1"/>
  <c r="H32" i="51" s="1"/>
  <c r="H33" i="51" s="1"/>
  <c r="H34" i="51" s="1"/>
  <c r="H35" i="51" s="1"/>
  <c r="H36" i="51" s="1"/>
  <c r="H37" i="51" s="1"/>
  <c r="H38" i="51" s="1"/>
  <c r="H39" i="51" s="1"/>
  <c r="H40" i="51" s="1"/>
  <c r="H41" i="51" s="1"/>
  <c r="S301" i="78"/>
  <c r="U301" i="78"/>
  <c r="U387" i="78"/>
  <c r="S387" i="78"/>
  <c r="U265" i="78"/>
  <c r="U864" i="78"/>
  <c r="S864" i="78"/>
  <c r="S731" i="78"/>
  <c r="U731" i="78"/>
  <c r="S627" i="78"/>
  <c r="U627" i="78"/>
  <c r="U896" i="78"/>
  <c r="S418" i="78"/>
  <c r="S869" i="78"/>
  <c r="T869" i="78" s="1"/>
  <c r="AP210" i="73"/>
  <c r="AT209" i="73"/>
  <c r="Y209" i="73"/>
  <c r="Z209" i="73" s="1"/>
  <c r="AT56" i="73"/>
  <c r="Y107" i="73"/>
  <c r="N56" i="73"/>
  <c r="S312" i="78"/>
  <c r="BS6" i="51"/>
  <c r="BS7" i="51" s="1"/>
  <c r="BS8" i="51" s="1"/>
  <c r="BS9" i="51" s="1"/>
  <c r="BS10" i="51" s="1"/>
  <c r="BS11" i="51" s="1"/>
  <c r="BS12" i="51" s="1"/>
  <c r="BS13" i="51" s="1"/>
  <c r="BS14" i="51" s="1"/>
  <c r="BS15" i="51" s="1"/>
  <c r="BS16" i="51" s="1"/>
  <c r="BS17" i="51" s="1"/>
  <c r="BS18" i="51" s="1"/>
  <c r="BS19" i="51" s="1"/>
  <c r="BS20" i="51" s="1"/>
  <c r="BS21" i="51" s="1"/>
  <c r="BS22" i="51" s="1"/>
  <c r="BS23" i="51" s="1"/>
  <c r="BS24" i="51" s="1"/>
  <c r="BS25" i="51" s="1"/>
  <c r="BS26" i="51" s="1"/>
  <c r="BS27" i="51" s="1"/>
  <c r="BS28" i="51" s="1"/>
  <c r="BS29" i="51" s="1"/>
  <c r="BS30" i="51" s="1"/>
  <c r="BS31" i="51" s="1"/>
  <c r="BS32" i="51" s="1"/>
  <c r="BS33" i="51" s="1"/>
  <c r="BS34" i="51" s="1"/>
  <c r="BS35" i="51" s="1"/>
  <c r="BS36" i="51" s="1"/>
  <c r="BS37" i="51" s="1"/>
  <c r="BS38" i="51" s="1"/>
  <c r="BS39" i="51" s="1"/>
  <c r="BS40" i="51" s="1"/>
  <c r="BS41" i="51" s="1"/>
  <c r="AR6" i="48"/>
  <c r="AR7" i="48" s="1"/>
  <c r="AR8" i="48" s="1"/>
  <c r="AR9" i="48" s="1"/>
  <c r="AR10" i="48" s="1"/>
  <c r="AR11" i="48" s="1"/>
  <c r="AR12" i="48" s="1"/>
  <c r="AR13" i="48" s="1"/>
  <c r="AR14" i="48" s="1"/>
  <c r="AR15" i="48" s="1"/>
  <c r="AR16" i="48" s="1"/>
  <c r="AR17" i="48" s="1"/>
  <c r="AR18" i="48" s="1"/>
  <c r="AR19" i="48" s="1"/>
  <c r="AR20" i="48" s="1"/>
  <c r="AR21" i="48" s="1"/>
  <c r="AR22" i="48" s="1"/>
  <c r="AR23" i="48" s="1"/>
  <c r="AR24" i="48" s="1"/>
  <c r="AR25" i="48" s="1"/>
  <c r="AR26" i="48" s="1"/>
  <c r="AR27" i="48" s="1"/>
  <c r="AR28" i="48" s="1"/>
  <c r="AR29" i="48" s="1"/>
  <c r="AR30" i="48" s="1"/>
  <c r="AR31" i="48" s="1"/>
  <c r="AR32" i="48" s="1"/>
  <c r="AR33" i="48" s="1"/>
  <c r="AR34" i="48" s="1"/>
  <c r="AR35" i="48" s="1"/>
  <c r="AR36" i="48" s="1"/>
  <c r="AR37" i="48" s="1"/>
  <c r="AR38" i="48" s="1"/>
  <c r="AR39" i="48" s="1"/>
  <c r="AR40" i="48" s="1"/>
  <c r="AR41" i="48" s="1"/>
  <c r="U905" i="78"/>
  <c r="F82" i="51"/>
  <c r="BK82" i="51" s="1"/>
  <c r="F61" i="51"/>
  <c r="BK61" i="51" s="1"/>
  <c r="N6" i="51"/>
  <c r="N7" i="51" s="1"/>
  <c r="N8" i="51" s="1"/>
  <c r="N9" i="51" s="1"/>
  <c r="N10" i="51" s="1"/>
  <c r="N11" i="51" s="1"/>
  <c r="N12" i="51" s="1"/>
  <c r="N13" i="51" s="1"/>
  <c r="N14" i="51" s="1"/>
  <c r="N15" i="51" s="1"/>
  <c r="N16" i="51" s="1"/>
  <c r="N17" i="51" s="1"/>
  <c r="N18" i="51" s="1"/>
  <c r="N19" i="51" s="1"/>
  <c r="N20" i="51" s="1"/>
  <c r="N21" i="51" s="1"/>
  <c r="N22" i="51" s="1"/>
  <c r="N23" i="51" s="1"/>
  <c r="N24" i="51" s="1"/>
  <c r="N25" i="51" s="1"/>
  <c r="N26" i="51" s="1"/>
  <c r="N27" i="51" s="1"/>
  <c r="N28" i="51" s="1"/>
  <c r="N29" i="51" s="1"/>
  <c r="N30" i="51" s="1"/>
  <c r="N31" i="51" s="1"/>
  <c r="N32" i="51" s="1"/>
  <c r="N33" i="51" s="1"/>
  <c r="N34" i="51" s="1"/>
  <c r="N35" i="51" s="1"/>
  <c r="N36" i="51" s="1"/>
  <c r="N37" i="51" s="1"/>
  <c r="N38" i="51" s="1"/>
  <c r="N39" i="51" s="1"/>
  <c r="N40" i="51" s="1"/>
  <c r="N41" i="51" s="1"/>
  <c r="CG6" i="51"/>
  <c r="CG7" i="51" s="1"/>
  <c r="CG8" i="51" s="1"/>
  <c r="CG9" i="51" s="1"/>
  <c r="CG10" i="51" s="1"/>
  <c r="CG11" i="51" s="1"/>
  <c r="CG12" i="51" s="1"/>
  <c r="CG13" i="51" s="1"/>
  <c r="CG14" i="51" s="1"/>
  <c r="CG15" i="51" s="1"/>
  <c r="CG16" i="51" s="1"/>
  <c r="CG17" i="51" s="1"/>
  <c r="CG18" i="51" s="1"/>
  <c r="CG19" i="51" s="1"/>
  <c r="CG20" i="51" s="1"/>
  <c r="CG21" i="51" s="1"/>
  <c r="CG22" i="51" s="1"/>
  <c r="CG23" i="51" s="1"/>
  <c r="CG24" i="51" s="1"/>
  <c r="CG25" i="51" s="1"/>
  <c r="CG26" i="51" s="1"/>
  <c r="CG27" i="51" s="1"/>
  <c r="CG28" i="51" s="1"/>
  <c r="CG29" i="51" s="1"/>
  <c r="CG30" i="51" s="1"/>
  <c r="CG31" i="51" s="1"/>
  <c r="CG32" i="51" s="1"/>
  <c r="CG33" i="51" s="1"/>
  <c r="CG34" i="51" s="1"/>
  <c r="CG35" i="51" s="1"/>
  <c r="CG36" i="51" s="1"/>
  <c r="CG37" i="51" s="1"/>
  <c r="CG38" i="51" s="1"/>
  <c r="CG39" i="51" s="1"/>
  <c r="CG40" i="51" s="1"/>
  <c r="CG41" i="51" s="1"/>
  <c r="AR6" i="51"/>
  <c r="AR7" i="51"/>
  <c r="AR8" i="51" s="1"/>
  <c r="AR9" i="51" s="1"/>
  <c r="AR10" i="51" s="1"/>
  <c r="AR11" i="51" s="1"/>
  <c r="AR12" i="51" s="1"/>
  <c r="AR13" i="51" s="1"/>
  <c r="AR14" i="51" s="1"/>
  <c r="AR15" i="51" s="1"/>
  <c r="AR16" i="51" s="1"/>
  <c r="AR17" i="51" s="1"/>
  <c r="AR18" i="51" s="1"/>
  <c r="AR19" i="51" s="1"/>
  <c r="AR20" i="51" s="1"/>
  <c r="AR21" i="51" s="1"/>
  <c r="AR22" i="51" s="1"/>
  <c r="AR23" i="51" s="1"/>
  <c r="AR24" i="51" s="1"/>
  <c r="AR25" i="51" s="1"/>
  <c r="AR26" i="51" s="1"/>
  <c r="AR27" i="51" s="1"/>
  <c r="AR28" i="51" s="1"/>
  <c r="AR29" i="51" s="1"/>
  <c r="AR30" i="51" s="1"/>
  <c r="AR31" i="51" s="1"/>
  <c r="AR32" i="51" s="1"/>
  <c r="AR33" i="51" s="1"/>
  <c r="AR34" i="51" s="1"/>
  <c r="AR35" i="51" s="1"/>
  <c r="AR36" i="51" s="1"/>
  <c r="AR37" i="51" s="1"/>
  <c r="AR38" i="51" s="1"/>
  <c r="AR39" i="51" s="1"/>
  <c r="AR40" i="51" s="1"/>
  <c r="AR41" i="51" s="1"/>
  <c r="BZ6" i="51"/>
  <c r="BZ7" i="51" s="1"/>
  <c r="BZ8" i="51" s="1"/>
  <c r="BZ9" i="51" s="1"/>
  <c r="BZ10" i="51" s="1"/>
  <c r="BZ11" i="51" s="1"/>
  <c r="BZ12" i="51" s="1"/>
  <c r="BZ13" i="51" s="1"/>
  <c r="BZ14" i="51" s="1"/>
  <c r="BZ15" i="51" s="1"/>
  <c r="BZ16" i="51" s="1"/>
  <c r="BZ17" i="51" s="1"/>
  <c r="BZ18" i="51" s="1"/>
  <c r="BZ19" i="51" s="1"/>
  <c r="BZ20" i="51" s="1"/>
  <c r="BZ21" i="51" s="1"/>
  <c r="BZ22" i="51" s="1"/>
  <c r="BZ23" i="51" s="1"/>
  <c r="BZ24" i="51" s="1"/>
  <c r="BZ25" i="51" s="1"/>
  <c r="BZ26" i="51" s="1"/>
  <c r="BZ27" i="51" s="1"/>
  <c r="BZ28" i="51" s="1"/>
  <c r="BZ29" i="51" s="1"/>
  <c r="BZ30" i="51" s="1"/>
  <c r="BZ31" i="51" s="1"/>
  <c r="BZ32" i="51" s="1"/>
  <c r="BZ33" i="51" s="1"/>
  <c r="BZ34" i="51" s="1"/>
  <c r="BZ35" i="51" s="1"/>
  <c r="BZ36" i="51" s="1"/>
  <c r="BZ37" i="51" s="1"/>
  <c r="BZ38" i="51" s="1"/>
  <c r="BZ39" i="51" s="1"/>
  <c r="BZ40" i="51" s="1"/>
  <c r="BZ41" i="51" s="1"/>
  <c r="F69" i="51"/>
  <c r="BK69" i="51" s="1"/>
  <c r="F91" i="51"/>
  <c r="BK91" i="51" s="1"/>
  <c r="F81" i="51"/>
  <c r="BK81" i="51" s="1"/>
  <c r="F65" i="51"/>
  <c r="BK65" i="51" s="1"/>
  <c r="F38" i="51"/>
  <c r="BK38" i="51" s="1"/>
  <c r="BN38" i="51" s="1"/>
  <c r="F70" i="51"/>
  <c r="BK70" i="51" s="1"/>
  <c r="F66" i="51"/>
  <c r="BK66" i="51" s="1"/>
  <c r="F62" i="51"/>
  <c r="BK62" i="51" s="1"/>
  <c r="F134" i="51"/>
  <c r="BK134" i="51" s="1"/>
  <c r="F126" i="51"/>
  <c r="BK126" i="51" s="1"/>
  <c r="F79" i="51"/>
  <c r="BK79" i="51" s="1"/>
  <c r="F67" i="51"/>
  <c r="BK67" i="51" s="1"/>
  <c r="F121" i="51"/>
  <c r="BK121" i="51" s="1"/>
  <c r="F80" i="51"/>
  <c r="BK80" i="51" s="1"/>
  <c r="F73" i="51"/>
  <c r="BK73" i="51" s="1"/>
  <c r="F60" i="51"/>
  <c r="BK60" i="51" s="1"/>
  <c r="F140" i="51"/>
  <c r="BK140" i="51" s="1"/>
  <c r="F72" i="51"/>
  <c r="BK72" i="51" s="1"/>
  <c r="F132" i="51"/>
  <c r="BK132" i="51" s="1"/>
  <c r="F124" i="51"/>
  <c r="BK124" i="51" s="1"/>
  <c r="F114" i="51"/>
  <c r="BK114" i="51" s="1"/>
  <c r="F109" i="51"/>
  <c r="BK109" i="51" s="1"/>
  <c r="F193" i="51"/>
  <c r="BK193" i="51" s="1"/>
  <c r="F188" i="51"/>
  <c r="BK188" i="51" s="1"/>
  <c r="F182" i="51"/>
  <c r="BK182" i="51" s="1"/>
  <c r="F28" i="51"/>
  <c r="BK28" i="51" s="1"/>
  <c r="BN28" i="51" s="1"/>
  <c r="F130" i="51"/>
  <c r="BK130" i="51" s="1"/>
  <c r="F118" i="51"/>
  <c r="BK118" i="51" s="1"/>
  <c r="F112" i="51"/>
  <c r="BK112" i="51" s="1"/>
  <c r="F187" i="51"/>
  <c r="BK187" i="51" s="1"/>
  <c r="F181" i="51"/>
  <c r="BK181" i="51" s="1"/>
  <c r="F128" i="51"/>
  <c r="BK128" i="51" s="1"/>
  <c r="F122" i="51"/>
  <c r="BK122" i="51" s="1"/>
  <c r="F116" i="51"/>
  <c r="BK116" i="51" s="1"/>
  <c r="F107" i="51"/>
  <c r="BK107" i="51" s="1"/>
  <c r="F39" i="51"/>
  <c r="BK39" i="51" s="1"/>
  <c r="BN39" i="51" s="1"/>
  <c r="F190" i="51"/>
  <c r="BK190" i="51" s="1"/>
  <c r="F186" i="51"/>
  <c r="BK186" i="51" s="1"/>
  <c r="F180" i="51"/>
  <c r="BK180" i="51" s="1"/>
  <c r="F176" i="51"/>
  <c r="BK176" i="51" s="1"/>
  <c r="F29" i="51"/>
  <c r="BK29" i="51" s="1"/>
  <c r="BN29" i="51" s="1"/>
  <c r="F19" i="51"/>
  <c r="BK19" i="51" s="1"/>
  <c r="BN19" i="51" s="1"/>
  <c r="F192" i="51"/>
  <c r="BK192" i="51" s="1"/>
  <c r="F37" i="51"/>
  <c r="BK37" i="51" s="1"/>
  <c r="BN37" i="51" s="1"/>
  <c r="F184" i="51"/>
  <c r="BK184" i="51" s="1"/>
  <c r="F178" i="51"/>
  <c r="BK178" i="51" s="1"/>
  <c r="F15" i="51"/>
  <c r="BK15" i="51" s="1"/>
  <c r="BN15" i="51" s="1"/>
  <c r="F172" i="51"/>
  <c r="BK172" i="51" s="1"/>
  <c r="F168" i="51"/>
  <c r="BK168" i="51" s="1"/>
  <c r="F14" i="51"/>
  <c r="BK14" i="51" s="1"/>
  <c r="BN14" i="51" s="1"/>
  <c r="F10" i="51"/>
  <c r="BK10" i="51" s="1"/>
  <c r="BN10" i="51" s="1"/>
  <c r="F41" i="51"/>
  <c r="BK41" i="51" s="1"/>
  <c r="BN41" i="51" s="1"/>
  <c r="F21" i="51"/>
  <c r="BK21" i="51" s="1"/>
  <c r="BN21" i="51" s="1"/>
  <c r="F174" i="51"/>
  <c r="BK174" i="51" s="1"/>
  <c r="F170" i="51"/>
  <c r="BK170" i="51" s="1"/>
  <c r="F11" i="51"/>
  <c r="BK11" i="51" s="1"/>
  <c r="BN11" i="51" s="1"/>
  <c r="F12" i="51"/>
  <c r="BK12" i="51" s="1"/>
  <c r="BN12" i="51" s="1"/>
  <c r="F163" i="51"/>
  <c r="BK163" i="51" s="1"/>
  <c r="F27" i="51"/>
  <c r="BK27" i="51" s="1"/>
  <c r="BN27" i="51" s="1"/>
  <c r="F165" i="51"/>
  <c r="BK165" i="51" s="1"/>
  <c r="F161" i="51"/>
  <c r="BK161" i="51" s="1"/>
  <c r="F6" i="51"/>
  <c r="BK6" i="51" s="1"/>
  <c r="BN6" i="51" s="1"/>
  <c r="F158" i="51"/>
  <c r="BK158" i="51" s="1"/>
  <c r="F159" i="51"/>
  <c r="BK159" i="51" s="1"/>
  <c r="BC212" i="74"/>
  <c r="BC213" i="74" s="1"/>
  <c r="BC214" i="74" s="1"/>
  <c r="BC215" i="74" s="1"/>
  <c r="BC216" i="74" s="1"/>
  <c r="BC217" i="74" s="1"/>
  <c r="BC218" i="74" s="1"/>
  <c r="BC219" i="74" s="1"/>
  <c r="BC220" i="74" s="1"/>
  <c r="BC221" i="74" s="1"/>
  <c r="BC222" i="74" s="1"/>
  <c r="BC223" i="74" s="1"/>
  <c r="BC224" i="74" s="1"/>
  <c r="BC225" i="74" s="1"/>
  <c r="BC226" i="74" s="1"/>
  <c r="BC227" i="74" s="1"/>
  <c r="BC228" i="74" s="1"/>
  <c r="BC229" i="74" s="1"/>
  <c r="BC230" i="74" s="1"/>
  <c r="BC231" i="74" s="1"/>
  <c r="BC232" i="74" s="1"/>
  <c r="BC233" i="74" s="1"/>
  <c r="BC234" i="74" s="1"/>
  <c r="BC235" i="74" s="1"/>
  <c r="BC236" i="74" s="1"/>
  <c r="BC237" i="74" s="1"/>
  <c r="BC238" i="74" s="1"/>
  <c r="BC239" i="74" s="1"/>
  <c r="BC240" i="74" s="1"/>
  <c r="BC241" i="74" s="1"/>
  <c r="BC242" i="74" s="1"/>
  <c r="BC243" i="74" s="1"/>
  <c r="BC244" i="74" s="1"/>
  <c r="BC245" i="74" s="1"/>
  <c r="BC246" i="74" s="1"/>
  <c r="BC247" i="74" s="1"/>
  <c r="BC248" i="74" s="1"/>
  <c r="BC249" i="74" s="1"/>
  <c r="BC250" i="74" s="1"/>
  <c r="BC251" i="74" s="1"/>
  <c r="BC252" i="74" s="1"/>
  <c r="BC253" i="74" s="1"/>
  <c r="BC254" i="74" s="1"/>
  <c r="BC255" i="74" s="1"/>
  <c r="C13" i="79"/>
  <c r="AB720" i="72"/>
  <c r="H771" i="72"/>
  <c r="H14" i="77" s="1"/>
  <c r="AB147" i="72"/>
  <c r="D13" i="79" s="1"/>
  <c r="AB629" i="72"/>
  <c r="F13" i="79" s="1"/>
  <c r="U899" i="78"/>
  <c r="AE90" i="74"/>
  <c r="AE131" i="74"/>
  <c r="L771" i="72"/>
  <c r="J14" i="77" s="1"/>
  <c r="R193" i="73"/>
  <c r="E680" i="72"/>
  <c r="E12" i="77" s="1"/>
  <c r="AT188" i="73"/>
  <c r="N680" i="72"/>
  <c r="L12" i="77"/>
  <c r="E771" i="72"/>
  <c r="E14" i="77" s="1"/>
  <c r="AP164" i="73"/>
  <c r="M680" i="72"/>
  <c r="K12" i="77" s="1"/>
  <c r="AF164" i="73"/>
  <c r="Y162" i="73"/>
  <c r="Z162" i="73" s="1"/>
  <c r="G680" i="72"/>
  <c r="G12" i="77" s="1"/>
  <c r="G13" i="77" s="1"/>
  <c r="AM161" i="73"/>
  <c r="AN161" i="73" s="1"/>
  <c r="L680" i="72"/>
  <c r="J12" i="77" s="1"/>
  <c r="AI161" i="74"/>
  <c r="Y230" i="73"/>
  <c r="Z230" i="73" s="1"/>
  <c r="R227" i="73"/>
  <c r="AE221" i="74"/>
  <c r="AB215" i="73"/>
  <c r="AM211" i="73"/>
  <c r="AN211" i="73" s="1"/>
  <c r="AJ211" i="73"/>
  <c r="AK211" i="73" s="1"/>
  <c r="AI58" i="74"/>
  <c r="AM128" i="74"/>
  <c r="V107" i="73"/>
  <c r="AM62" i="74"/>
  <c r="AM133" i="74"/>
  <c r="AQ127" i="74"/>
  <c r="C680" i="72"/>
  <c r="C12" i="77" s="1"/>
  <c r="C13" i="77" s="1"/>
  <c r="K680" i="72"/>
  <c r="G771" i="72"/>
  <c r="G14" i="77" s="1"/>
  <c r="K771" i="72"/>
  <c r="AI63" i="74"/>
  <c r="D680" i="72"/>
  <c r="D12" i="77" s="1"/>
  <c r="N106" i="72"/>
  <c r="E106" i="72"/>
  <c r="H106" i="72"/>
  <c r="C771" i="72"/>
  <c r="C14" i="77" s="1"/>
  <c r="AI160" i="74"/>
  <c r="M106" i="72"/>
  <c r="L106" i="72"/>
  <c r="F106" i="72"/>
  <c r="G106" i="72"/>
  <c r="K106" i="72"/>
  <c r="C106" i="72"/>
  <c r="D106" i="72"/>
  <c r="M771" i="72"/>
  <c r="K14" i="77" s="1"/>
  <c r="D771" i="72"/>
  <c r="D14" i="77" s="1"/>
  <c r="K198" i="72"/>
  <c r="AB198" i="72" s="1"/>
  <c r="D4" i="79" s="1"/>
  <c r="AJ56" i="73"/>
  <c r="AK56" i="73" s="1"/>
  <c r="R56" i="73"/>
  <c r="AM109" i="73"/>
  <c r="CQ5" i="48"/>
  <c r="S194" i="78"/>
  <c r="S862" i="78"/>
  <c r="S933" i="78"/>
  <c r="U384" i="78"/>
  <c r="S384" i="78"/>
  <c r="Z8" i="51"/>
  <c r="Z9" i="51" s="1"/>
  <c r="Z10" i="51" s="1"/>
  <c r="Z11" i="51" s="1"/>
  <c r="Z12" i="51" s="1"/>
  <c r="Z13" i="51" s="1"/>
  <c r="Z14" i="51" s="1"/>
  <c r="Z15" i="51" s="1"/>
  <c r="Z16" i="51" s="1"/>
  <c r="Z17" i="51" s="1"/>
  <c r="Z18" i="51" s="1"/>
  <c r="Z19" i="51" s="1"/>
  <c r="Z20" i="51" s="1"/>
  <c r="Z21" i="51" s="1"/>
  <c r="Z22" i="51" s="1"/>
  <c r="Z23" i="51" s="1"/>
  <c r="Z24" i="51" s="1"/>
  <c r="Z25" i="51" s="1"/>
  <c r="Z26" i="51" s="1"/>
  <c r="Z27" i="51" s="1"/>
  <c r="Z28" i="51" s="1"/>
  <c r="Z29" i="51" s="1"/>
  <c r="Z30" i="51" s="1"/>
  <c r="Z31" i="51" s="1"/>
  <c r="Z32" i="51" s="1"/>
  <c r="Z33" i="51" s="1"/>
  <c r="Z34" i="51" s="1"/>
  <c r="Z35" i="51" s="1"/>
  <c r="Z36" i="51" s="1"/>
  <c r="Z37" i="51" s="1"/>
  <c r="Z38" i="51" s="1"/>
  <c r="Z39" i="51" s="1"/>
  <c r="Z40" i="51" s="1"/>
  <c r="Z41" i="51" s="1"/>
  <c r="CQ108" i="48"/>
  <c r="CQ158" i="48"/>
  <c r="CQ159" i="48"/>
  <c r="CF205" i="78"/>
  <c r="CF591" i="78"/>
  <c r="CG638" i="78"/>
  <c r="CF658" i="78"/>
  <c r="CG601" i="78"/>
  <c r="CF703" i="78"/>
  <c r="CG635" i="78"/>
  <c r="CF301" i="78"/>
  <c r="CG669" i="78"/>
  <c r="CF629" i="78"/>
  <c r="CF941" i="78"/>
  <c r="CG421" i="78"/>
  <c r="CG637" i="78"/>
  <c r="CF632" i="78"/>
  <c r="CG668" i="78"/>
  <c r="CG940" i="78"/>
  <c r="CG696" i="78"/>
  <c r="CF695" i="78"/>
  <c r="CG158" i="78"/>
  <c r="CG539" i="78"/>
  <c r="CF672" i="78"/>
  <c r="CF742" i="78"/>
  <c r="CF708" i="78"/>
  <c r="CG395" i="78"/>
  <c r="CF271" i="78"/>
  <c r="CG698" i="78"/>
  <c r="CF899" i="78"/>
  <c r="CG556" i="78"/>
  <c r="CG163" i="78"/>
  <c r="CG807" i="78"/>
  <c r="CF492" i="78"/>
  <c r="CG840" i="78"/>
  <c r="CF158" i="78"/>
  <c r="CF202" i="78"/>
  <c r="CF424" i="78"/>
  <c r="CG239" i="78"/>
  <c r="CG536" i="78"/>
  <c r="CF273" i="78"/>
  <c r="CF676" i="78"/>
  <c r="CG171" i="78"/>
  <c r="CF907" i="78"/>
  <c r="CG279" i="78"/>
  <c r="CF777" i="78"/>
  <c r="CG662" i="78"/>
  <c r="CF868" i="78"/>
  <c r="CG267" i="78"/>
  <c r="CG809" i="78"/>
  <c r="CG667" i="78"/>
  <c r="CF669" i="78"/>
  <c r="CG232" i="78"/>
  <c r="CG907" i="78"/>
  <c r="CF241" i="78"/>
  <c r="CF671" i="78"/>
  <c r="CF425" i="78"/>
  <c r="CG596" i="78"/>
  <c r="CG387" i="78"/>
  <c r="CG797" i="78"/>
  <c r="CF499" i="78"/>
  <c r="CG936" i="78"/>
  <c r="CG869" i="78"/>
  <c r="CG454" i="78"/>
  <c r="CF631" i="78"/>
  <c r="CG739" i="78"/>
  <c r="CG434" i="78"/>
  <c r="CF801" i="78"/>
  <c r="CF878" i="78"/>
  <c r="CF874" i="78"/>
  <c r="CG277" i="78"/>
  <c r="CG268" i="78"/>
  <c r="CF880" i="78"/>
  <c r="CF641" i="78"/>
  <c r="CF773" i="78"/>
  <c r="CF762" i="78"/>
  <c r="CF600" i="78"/>
  <c r="CF435" i="78"/>
  <c r="CG701" i="78"/>
  <c r="CF765" i="78"/>
  <c r="CG909" i="78"/>
  <c r="CG468" i="78"/>
  <c r="CF427" i="78"/>
  <c r="CG400" i="78"/>
  <c r="CG336" i="78"/>
  <c r="CG241" i="78"/>
  <c r="CG526" i="78"/>
  <c r="CF870" i="78"/>
  <c r="CG736" i="78"/>
  <c r="CG566" i="78"/>
  <c r="CF667" i="78"/>
  <c r="CG930" i="78"/>
  <c r="CG558" i="78"/>
  <c r="CF697" i="78"/>
  <c r="CG901" i="78"/>
  <c r="CG624" i="78"/>
  <c r="CF197" i="78"/>
  <c r="CG340" i="78"/>
  <c r="CF845" i="78"/>
  <c r="CG811" i="78"/>
  <c r="CG741" i="78"/>
  <c r="CG933" i="78"/>
  <c r="CG941" i="78"/>
  <c r="CG774" i="78"/>
  <c r="CG238" i="78"/>
  <c r="CF940" i="78"/>
  <c r="CG155" i="78"/>
  <c r="CF805" i="78"/>
  <c r="CG524" i="78"/>
  <c r="CF350" i="78"/>
  <c r="CG302" i="78"/>
  <c r="CF531" i="78"/>
  <c r="CF770" i="78"/>
  <c r="CG499" i="78"/>
  <c r="CF948" i="78"/>
  <c r="CF744" i="78"/>
  <c r="CF196" i="78"/>
  <c r="CG665" i="78"/>
  <c r="CF399" i="78"/>
  <c r="CG767" i="78"/>
  <c r="CF908" i="78"/>
  <c r="CF663" i="78"/>
  <c r="CF496" i="78"/>
  <c r="CG796" i="78"/>
  <c r="CF392" i="78"/>
  <c r="CF247" i="78"/>
  <c r="CG280" i="78"/>
  <c r="CG245" i="78"/>
  <c r="CG660" i="78"/>
  <c r="CF279" i="78"/>
  <c r="CG537" i="78"/>
  <c r="CF236" i="78"/>
  <c r="CF593" i="78"/>
  <c r="CF163" i="78"/>
  <c r="CF419" i="78"/>
  <c r="CG194" i="78"/>
  <c r="CF168" i="78"/>
  <c r="CG166" i="78"/>
  <c r="CG710" i="78"/>
  <c r="CG305" i="78"/>
  <c r="CF393" i="78"/>
  <c r="CF234" i="78"/>
  <c r="CF836" i="78"/>
  <c r="CF540" i="78"/>
  <c r="CF402" i="78"/>
  <c r="CF557" i="78"/>
  <c r="CF397" i="78"/>
  <c r="CG532" i="78"/>
  <c r="CG598" i="78"/>
  <c r="CF240" i="78"/>
  <c r="CG463" i="78"/>
  <c r="CF456" i="78"/>
  <c r="CF171" i="78"/>
  <c r="CF738" i="78"/>
  <c r="CG235" i="78"/>
  <c r="CG937" i="78"/>
  <c r="CF633" i="78"/>
  <c r="CG726" i="78"/>
  <c r="CF573" i="78"/>
  <c r="CG664" i="78"/>
  <c r="CF735" i="78"/>
  <c r="CF495" i="78"/>
  <c r="CG367" i="78"/>
  <c r="CG769" i="78"/>
  <c r="CF639" i="78"/>
  <c r="CF879" i="78"/>
  <c r="CF605" i="78"/>
  <c r="CG932" i="78"/>
  <c r="CG201" i="78"/>
  <c r="CF472" i="78"/>
  <c r="CG308" i="78"/>
  <c r="CG626" i="78"/>
  <c r="CF673" i="78"/>
  <c r="CG700" i="78"/>
  <c r="CF875" i="78"/>
  <c r="CG906" i="78"/>
  <c r="CF338" i="78"/>
  <c r="CF863" i="78"/>
  <c r="CF842" i="78"/>
  <c r="CG828" i="78"/>
  <c r="CG742" i="78"/>
  <c r="CF906" i="78"/>
  <c r="CF190" i="78"/>
  <c r="CF909" i="78"/>
  <c r="CG699" i="78"/>
  <c r="CF704" i="78"/>
  <c r="CG301" i="78"/>
  <c r="CG877" i="78"/>
  <c r="CF572" i="78"/>
  <c r="CF502" i="78"/>
  <c r="CF730" i="78"/>
  <c r="CF239" i="78"/>
  <c r="CF606" i="78"/>
  <c r="CG278" i="78"/>
  <c r="CG165" i="78"/>
  <c r="CF340" i="78"/>
  <c r="CG868" i="78"/>
  <c r="CF432" i="78"/>
  <c r="CG931" i="78"/>
  <c r="CG343" i="78"/>
  <c r="CF156" i="78"/>
  <c r="CG276" i="78"/>
  <c r="CF522" i="78"/>
  <c r="CG496" i="78"/>
  <c r="CG875" i="78"/>
  <c r="CG599" i="78"/>
  <c r="CF796" i="78"/>
  <c r="CG431" i="78"/>
  <c r="CG269" i="78"/>
  <c r="CF428" i="78"/>
  <c r="CF457" i="78"/>
  <c r="CG772" i="78"/>
  <c r="CF727" i="78"/>
  <c r="CF244" i="78"/>
  <c r="CG388" i="78"/>
  <c r="CG776" i="78"/>
  <c r="CG492" i="78"/>
  <c r="CF192" i="78"/>
  <c r="CF275" i="78"/>
  <c r="CG765" i="78"/>
  <c r="CG169" i="78"/>
  <c r="CG602" i="78"/>
  <c r="CG493" i="78"/>
  <c r="CG738" i="78"/>
  <c r="CF912" i="78"/>
  <c r="CG832" i="78"/>
  <c r="CG467" i="78"/>
  <c r="CF165" i="78"/>
  <c r="CF604" i="78"/>
  <c r="CG168" i="78"/>
  <c r="CG432" i="78"/>
  <c r="CF468" i="78"/>
  <c r="CF660" i="78"/>
  <c r="CG913" i="78"/>
  <c r="CG335" i="78"/>
  <c r="CG734" i="78"/>
  <c r="CG191" i="78"/>
  <c r="CG640" i="78"/>
  <c r="CF269" i="78"/>
  <c r="CF308" i="78"/>
  <c r="CG401" i="78"/>
  <c r="CF501" i="78"/>
  <c r="CF900" i="78"/>
  <c r="CG631" i="78"/>
  <c r="CF898" i="78"/>
  <c r="CG706" i="78"/>
  <c r="CF876" i="78"/>
  <c r="CG466" i="78"/>
  <c r="CG495" i="78"/>
  <c r="CG591" i="78"/>
  <c r="CF769" i="78"/>
  <c r="CF304" i="78"/>
  <c r="CF830" i="78"/>
  <c r="CF339" i="78"/>
  <c r="CF670" i="78"/>
  <c r="CF627" i="78"/>
  <c r="CF281" i="78"/>
  <c r="CG247" i="78"/>
  <c r="CF311" i="78"/>
  <c r="CG728" i="78"/>
  <c r="CG641" i="78"/>
  <c r="CF740" i="78"/>
  <c r="CG571" i="78"/>
  <c r="CF505" i="78"/>
  <c r="CF422" i="78"/>
  <c r="CF195" i="78"/>
  <c r="CG694" i="78"/>
  <c r="CG764" i="78"/>
  <c r="CF841" i="78"/>
  <c r="CG527" i="78"/>
  <c r="CG172" i="78"/>
  <c r="CG831" i="78"/>
  <c r="CF778" i="78"/>
  <c r="CG391" i="78"/>
  <c r="CG604" i="78"/>
  <c r="CF307" i="78"/>
  <c r="CG600" i="78"/>
  <c r="CG939" i="78"/>
  <c r="CF270" i="78"/>
  <c r="CG695" i="78"/>
  <c r="CF934" i="78"/>
  <c r="CF235" i="78"/>
  <c r="CG345" i="78"/>
  <c r="CG457" i="78"/>
  <c r="CF536" i="78"/>
  <c r="CG844" i="78"/>
  <c r="CF345" i="78"/>
  <c r="CF272" i="78"/>
  <c r="CG898" i="78"/>
  <c r="CF245" i="78"/>
  <c r="CG608" i="78"/>
  <c r="CF659" i="78"/>
  <c r="CG190" i="78"/>
  <c r="CF280" i="78"/>
  <c r="CG910" i="78"/>
  <c r="CF426" i="78"/>
  <c r="CF303" i="78"/>
  <c r="CG338" i="78"/>
  <c r="CF732" i="78"/>
  <c r="CG384" i="78"/>
  <c r="CG570" i="78"/>
  <c r="CF628" i="78"/>
  <c r="CG523" i="78"/>
  <c r="CF601" i="78"/>
  <c r="CF938" i="78"/>
  <c r="CG248" i="78"/>
  <c r="CF527" i="78"/>
  <c r="CG419" i="78"/>
  <c r="CG489" i="78"/>
  <c r="CF387" i="78"/>
  <c r="CG215" i="78"/>
  <c r="CF264" i="78"/>
  <c r="CF932" i="78"/>
  <c r="CG661" i="78"/>
  <c r="CF901" i="78"/>
  <c r="CF774" i="78"/>
  <c r="CF930" i="78"/>
  <c r="CF333" i="78"/>
  <c r="CF537" i="78"/>
  <c r="CF911" i="78"/>
  <c r="CG630" i="78"/>
  <c r="CF812" i="78"/>
  <c r="CF709" i="78"/>
  <c r="CF935" i="78"/>
  <c r="CG945" i="78"/>
  <c r="CG864" i="78"/>
  <c r="CF803" i="78"/>
  <c r="CF562" i="78"/>
  <c r="CG422" i="78"/>
  <c r="CG948" i="78"/>
  <c r="CF385" i="78"/>
  <c r="CG501" i="78"/>
  <c r="CF939" i="78"/>
  <c r="CF846" i="78"/>
  <c r="CG491" i="78"/>
  <c r="CG803" i="78"/>
  <c r="CF268" i="78"/>
  <c r="CG437" i="78"/>
  <c r="CG871" i="78"/>
  <c r="CG522" i="78"/>
  <c r="CF942" i="78"/>
  <c r="CF775" i="78"/>
  <c r="CF696" i="78"/>
  <c r="CG538" i="78"/>
  <c r="CG205" i="78"/>
  <c r="CF831" i="78"/>
  <c r="CF675" i="78"/>
  <c r="CG530" i="78"/>
  <c r="CG272" i="78"/>
  <c r="CG167" i="78"/>
  <c r="CF636" i="78"/>
  <c r="CG658" i="78"/>
  <c r="CF766" i="78"/>
  <c r="CF872" i="78"/>
  <c r="CF465" i="78"/>
  <c r="CG634" i="78"/>
  <c r="CF592" i="78"/>
  <c r="CG730" i="78"/>
  <c r="CF596" i="78"/>
  <c r="CG808" i="78"/>
  <c r="CG590" i="78"/>
  <c r="CG350" i="78"/>
  <c r="CF233" i="78"/>
  <c r="CF797" i="78"/>
  <c r="CF310" i="78"/>
  <c r="CG629" i="78"/>
  <c r="CF162" i="78"/>
  <c r="CF341" i="78"/>
  <c r="CG903" i="78"/>
  <c r="CG402" i="78"/>
  <c r="CG911" i="78"/>
  <c r="CG270" i="78"/>
  <c r="CF347" i="78"/>
  <c r="CG934" i="78"/>
  <c r="CF607" i="78"/>
  <c r="CG659" i="78"/>
  <c r="CF169" i="78"/>
  <c r="CF705" i="78"/>
  <c r="CF266" i="78"/>
  <c r="CF421" i="78"/>
  <c r="CG459" i="78"/>
  <c r="CG392" i="78"/>
  <c r="CG462" i="78"/>
  <c r="CF729" i="78"/>
  <c r="CF526" i="78"/>
  <c r="CF203" i="78"/>
  <c r="CF388" i="78"/>
  <c r="CG740" i="78"/>
  <c r="CG233" i="78"/>
  <c r="CG773" i="78"/>
  <c r="CF776" i="78"/>
  <c r="CG531" i="78"/>
  <c r="CG762" i="78"/>
  <c r="CF626" i="78"/>
  <c r="CG282" i="78"/>
  <c r="CG200" i="78"/>
  <c r="CF914" i="78"/>
  <c r="CG705" i="78"/>
  <c r="CF772" i="78"/>
  <c r="CG264" i="78"/>
  <c r="CF437" i="78"/>
  <c r="CG707" i="78"/>
  <c r="CG304" i="78"/>
  <c r="CG559" i="78"/>
  <c r="CF710" i="78"/>
  <c r="CG829" i="78"/>
  <c r="CG394" i="78"/>
  <c r="CG306" i="78"/>
  <c r="CG188" i="78"/>
  <c r="CF809" i="78"/>
  <c r="CF630" i="78"/>
  <c r="CG506" i="78"/>
  <c r="CG737" i="78"/>
  <c r="CF332" i="78"/>
  <c r="CF488" i="78"/>
  <c r="CF829" i="78"/>
  <c r="CF560" i="78"/>
  <c r="CF904" i="78"/>
  <c r="CG766" i="78"/>
  <c r="CF538" i="78"/>
  <c r="CF157" i="78"/>
  <c r="CG346" i="78"/>
  <c r="CG908" i="78"/>
  <c r="CG399" i="78"/>
  <c r="CG455" i="78"/>
  <c r="CG744" i="78"/>
  <c r="CF736" i="78"/>
  <c r="CF312" i="78"/>
  <c r="CF563" i="78"/>
  <c r="CG693" i="78"/>
  <c r="CF529" i="78"/>
  <c r="CG561" i="78"/>
  <c r="CF215" i="78"/>
  <c r="CF699" i="78"/>
  <c r="CF839" i="78"/>
  <c r="CF570" i="78"/>
  <c r="CF943" i="78"/>
  <c r="CF493" i="78"/>
  <c r="CF558" i="78"/>
  <c r="CG249" i="78"/>
  <c r="CF707" i="78"/>
  <c r="CG429" i="78"/>
  <c r="CG490" i="78"/>
  <c r="CF945" i="78"/>
  <c r="CG879" i="78"/>
  <c r="CF172" i="78"/>
  <c r="CG874" i="78"/>
  <c r="CF524" i="78"/>
  <c r="CF335" i="78"/>
  <c r="CG274" i="78"/>
  <c r="CF833" i="78"/>
  <c r="CF461" i="78"/>
  <c r="CF764" i="78"/>
  <c r="CF664" i="78"/>
  <c r="CF564" i="78"/>
  <c r="CG426" i="78"/>
  <c r="CF497" i="78"/>
  <c r="CF189" i="78"/>
  <c r="CG628" i="78"/>
  <c r="CF800" i="78"/>
  <c r="CF726" i="78"/>
  <c r="CF471" i="78"/>
  <c r="CF802" i="78"/>
  <c r="CF390" i="78"/>
  <c r="CG500" i="78"/>
  <c r="CF455" i="78"/>
  <c r="CG344" i="78"/>
  <c r="CG727" i="78"/>
  <c r="CF166" i="78"/>
  <c r="CG470" i="78"/>
  <c r="CG804" i="78"/>
  <c r="CG862" i="78"/>
  <c r="CG464" i="78"/>
  <c r="CF811" i="78"/>
  <c r="CF237" i="78"/>
  <c r="CG398" i="78"/>
  <c r="CG312" i="78"/>
  <c r="CG795" i="78"/>
  <c r="CG636" i="78"/>
  <c r="CG833" i="78"/>
  <c r="CG574" i="78"/>
  <c r="CG675" i="78"/>
  <c r="CF662" i="78"/>
  <c r="CF567" i="78"/>
  <c r="CG900" i="78"/>
  <c r="CG671" i="78"/>
  <c r="CG567" i="78"/>
  <c r="CG397" i="78"/>
  <c r="CG835" i="78"/>
  <c r="CF595" i="78"/>
  <c r="CF603" i="78"/>
  <c r="CF462" i="78"/>
  <c r="CF910" i="78"/>
  <c r="CF937" i="78"/>
  <c r="CG810" i="78"/>
  <c r="CF346" i="78"/>
  <c r="CF637" i="78"/>
  <c r="CF590" i="78"/>
  <c r="CG935" i="78"/>
  <c r="CG897" i="78"/>
  <c r="CF500" i="78"/>
  <c r="CG777" i="78"/>
  <c r="CF278" i="78"/>
  <c r="CG760" i="78"/>
  <c r="CG709" i="78"/>
  <c r="CF396" i="78"/>
  <c r="CF640" i="78"/>
  <c r="CF232" i="78"/>
  <c r="CF243" i="78"/>
  <c r="CF760" i="78"/>
  <c r="CF799" i="78"/>
  <c r="CF666" i="78"/>
  <c r="CF238" i="78"/>
  <c r="CF832" i="78"/>
  <c r="CF138" i="78"/>
  <c r="CG425" i="78"/>
  <c r="CF734" i="78"/>
  <c r="CF594" i="78"/>
  <c r="CF808" i="78"/>
  <c r="CG632" i="78"/>
  <c r="CG603" i="78"/>
  <c r="CG838" i="78"/>
  <c r="CF700" i="78"/>
  <c r="CG503" i="78"/>
  <c r="CG271" i="78"/>
  <c r="CG386" i="78"/>
  <c r="CF170" i="78"/>
  <c r="CG310" i="78"/>
  <c r="CF249" i="78"/>
  <c r="CG568" i="78"/>
  <c r="CF768" i="78"/>
  <c r="CG161" i="78"/>
  <c r="CF193" i="78"/>
  <c r="CG203" i="78"/>
  <c r="CG902" i="78"/>
  <c r="CG502" i="78"/>
  <c r="CG768" i="78"/>
  <c r="CG240" i="78"/>
  <c r="CF337" i="78"/>
  <c r="CF398" i="78"/>
  <c r="CG812" i="78"/>
  <c r="CF469" i="78"/>
  <c r="CF400" i="78"/>
  <c r="CF401" i="78"/>
  <c r="CG593" i="78"/>
  <c r="CF423" i="78"/>
  <c r="CG311" i="78"/>
  <c r="CG393" i="78"/>
  <c r="CG865" i="78"/>
  <c r="CG460" i="78"/>
  <c r="CG872" i="78"/>
  <c r="CF867" i="78"/>
  <c r="CF503" i="78"/>
  <c r="CF467" i="78"/>
  <c r="CG196" i="78"/>
  <c r="CF523" i="78"/>
  <c r="CF535" i="78"/>
  <c r="CG427" i="78"/>
  <c r="CF200" i="78"/>
  <c r="CG428" i="78"/>
  <c r="CF903" i="78"/>
  <c r="CG944" i="78"/>
  <c r="CF692" i="78"/>
  <c r="CG389" i="78"/>
  <c r="CG535" i="78"/>
  <c r="CG830" i="78"/>
  <c r="CG899" i="78"/>
  <c r="CG870" i="78"/>
  <c r="CF188" i="78"/>
  <c r="CF274" i="78"/>
  <c r="CG465" i="78"/>
  <c r="CF597" i="78"/>
  <c r="CF246" i="78"/>
  <c r="CG594" i="78"/>
  <c r="CG266" i="78"/>
  <c r="CF635" i="78"/>
  <c r="CF843" i="78"/>
  <c r="CG763" i="78"/>
  <c r="CG458" i="78"/>
  <c r="CG504" i="78"/>
  <c r="CF694" i="78"/>
  <c r="CG946" i="78"/>
  <c r="CF624" i="78"/>
  <c r="CF420" i="78"/>
  <c r="CF155" i="78"/>
  <c r="CG672" i="78"/>
  <c r="CF277" i="78"/>
  <c r="CG743" i="78"/>
  <c r="CF763" i="78"/>
  <c r="CG156" i="78"/>
  <c r="CF343" i="78"/>
  <c r="CF248" i="78"/>
  <c r="CG195" i="78"/>
  <c r="CG663" i="78"/>
  <c r="CG204" i="78"/>
  <c r="CG799" i="78"/>
  <c r="CF463" i="78"/>
  <c r="CF947" i="78"/>
  <c r="CG836" i="78"/>
  <c r="CG498" i="78"/>
  <c r="CF733" i="78"/>
  <c r="CG729" i="78"/>
  <c r="CF702" i="78"/>
  <c r="CG834" i="78"/>
  <c r="CG873" i="78"/>
  <c r="CF795" i="78"/>
  <c r="CF701" i="78"/>
  <c r="CF634" i="78"/>
  <c r="CF242" i="78"/>
  <c r="CG237" i="78"/>
  <c r="CF566" i="78"/>
  <c r="CF429" i="78"/>
  <c r="CG189" i="78"/>
  <c r="CG265" i="78"/>
  <c r="CF534" i="78"/>
  <c r="CG385" i="78"/>
  <c r="CF464" i="78"/>
  <c r="CG199" i="78"/>
  <c r="CG704" i="78"/>
  <c r="CF902" i="78"/>
  <c r="CF931" i="78"/>
  <c r="CG839" i="78"/>
  <c r="CF498" i="78"/>
  <c r="CG193" i="78"/>
  <c r="CG702" i="78"/>
  <c r="CG562" i="78"/>
  <c r="CG627" i="78"/>
  <c r="CG339" i="78"/>
  <c r="CG202" i="78"/>
  <c r="CF706" i="78"/>
  <c r="CG275" i="78"/>
  <c r="CF896" i="78"/>
  <c r="CG841" i="78"/>
  <c r="CF265" i="78"/>
  <c r="CF869" i="78"/>
  <c r="CG673" i="78"/>
  <c r="CG775" i="78"/>
  <c r="CF625" i="78"/>
  <c r="CF835" i="78"/>
  <c r="CF933" i="78"/>
  <c r="CF599" i="78"/>
  <c r="CG843" i="78"/>
  <c r="CG347" i="78"/>
  <c r="CF837" i="78"/>
  <c r="CG761" i="78"/>
  <c r="CF391" i="78"/>
  <c r="CF936" i="78"/>
  <c r="CF568" i="78"/>
  <c r="CG595" i="78"/>
  <c r="CF771" i="78"/>
  <c r="CF810" i="78"/>
  <c r="CF905" i="78"/>
  <c r="CG164" i="78"/>
  <c r="CG676" i="78"/>
  <c r="CF267" i="78"/>
  <c r="CF638" i="78"/>
  <c r="CG192" i="78"/>
  <c r="CF336" i="78"/>
  <c r="CG533" i="78"/>
  <c r="CG863" i="78"/>
  <c r="CG569" i="78"/>
  <c r="CG597" i="78"/>
  <c r="CG529" i="78"/>
  <c r="CF470" i="78"/>
  <c r="CG845" i="78"/>
  <c r="CF491" i="78"/>
  <c r="CG605" i="78"/>
  <c r="CF276" i="78"/>
  <c r="CF731" i="78"/>
  <c r="CF309" i="78"/>
  <c r="CG592" i="78"/>
  <c r="CG878" i="78"/>
  <c r="CF164" i="78"/>
  <c r="CF574" i="78"/>
  <c r="CG607" i="78"/>
  <c r="CF459" i="78"/>
  <c r="CF161" i="78"/>
  <c r="CF231" i="78"/>
  <c r="CF804" i="78"/>
  <c r="CG424" i="78"/>
  <c r="CF430" i="78"/>
  <c r="CG309" i="78"/>
  <c r="CF877" i="78"/>
  <c r="CG938" i="78"/>
  <c r="CF504" i="78"/>
  <c r="CF490" i="78"/>
  <c r="CF431" i="78"/>
  <c r="CF665" i="78"/>
  <c r="CF569" i="78"/>
  <c r="CG866" i="78"/>
  <c r="CG244" i="78"/>
  <c r="CG876" i="78"/>
  <c r="CG303" i="78"/>
  <c r="CF806" i="78"/>
  <c r="CG565" i="78"/>
  <c r="CG639" i="78"/>
  <c r="CG802" i="78"/>
  <c r="CF201" i="78"/>
  <c r="CG731" i="78"/>
  <c r="CG348" i="78"/>
  <c r="CG456" i="78"/>
  <c r="CG732" i="78"/>
  <c r="CG837" i="78"/>
  <c r="CG461" i="78"/>
  <c r="CG494" i="78"/>
  <c r="CG557" i="78"/>
  <c r="CF741" i="78"/>
  <c r="CG904" i="78"/>
  <c r="CG942" i="78"/>
  <c r="CF946" i="78"/>
  <c r="CF349" i="78"/>
  <c r="CF394" i="78"/>
  <c r="CG633" i="78"/>
  <c r="CG281" i="78"/>
  <c r="CG307" i="78"/>
  <c r="CG912" i="78"/>
  <c r="CF871" i="78"/>
  <c r="CF864" i="78"/>
  <c r="CG435" i="78"/>
  <c r="CG423" i="78"/>
  <c r="CF539" i="78"/>
  <c r="CF342" i="78"/>
  <c r="CF198" i="78"/>
  <c r="CF661" i="78"/>
  <c r="CG642" i="78"/>
  <c r="CG396" i="78"/>
  <c r="CG430" i="78"/>
  <c r="CG794" i="78"/>
  <c r="CG573" i="78"/>
  <c r="CG162" i="78"/>
  <c r="CF739" i="78"/>
  <c r="CF454" i="78"/>
  <c r="CG534" i="78"/>
  <c r="CF828" i="78"/>
  <c r="CF436" i="78"/>
  <c r="CG805" i="78"/>
  <c r="CG801" i="78"/>
  <c r="CF561" i="78"/>
  <c r="CG333" i="78"/>
  <c r="CG197" i="78"/>
  <c r="CF838" i="78"/>
  <c r="CF395" i="78"/>
  <c r="CF489" i="78"/>
  <c r="CG157" i="78"/>
  <c r="CG806" i="78"/>
  <c r="CG433" i="78"/>
  <c r="CG947" i="78"/>
  <c r="CG469" i="78"/>
  <c r="CG242" i="78"/>
  <c r="CG880" i="78"/>
  <c r="CF458" i="78"/>
  <c r="CF528" i="78"/>
  <c r="CG234" i="78"/>
  <c r="CG488" i="78"/>
  <c r="CF367" i="78"/>
  <c r="CG867" i="78"/>
  <c r="CF862" i="78"/>
  <c r="CF840" i="78"/>
  <c r="CF693" i="78"/>
  <c r="CF865" i="78"/>
  <c r="CG243" i="78"/>
  <c r="CF199" i="78"/>
  <c r="CF642" i="78"/>
  <c r="CF305" i="78"/>
  <c r="CF194" i="78"/>
  <c r="CG564" i="78"/>
  <c r="CG606" i="78"/>
  <c r="CF334" i="78"/>
  <c r="CF460" i="78"/>
  <c r="CF674" i="78"/>
  <c r="CF506" i="78"/>
  <c r="CF532" i="78"/>
  <c r="CF807" i="78"/>
  <c r="CF344" i="78"/>
  <c r="CG528" i="78"/>
  <c r="CF191" i="78"/>
  <c r="CG231" i="78"/>
  <c r="CG770" i="78"/>
  <c r="CG505" i="78"/>
  <c r="CG563" i="78"/>
  <c r="CF204" i="78"/>
  <c r="CG572" i="78"/>
  <c r="CG800" i="78"/>
  <c r="CG334" i="78"/>
  <c r="CG236" i="78"/>
  <c r="CG273" i="78"/>
  <c r="CG733" i="78"/>
  <c r="CF559" i="78"/>
  <c r="CF302" i="78"/>
  <c r="CF866" i="78"/>
  <c r="CF743" i="78"/>
  <c r="CF167" i="78"/>
  <c r="CF767" i="78"/>
  <c r="CF525" i="78"/>
  <c r="CG708" i="78"/>
  <c r="CG771" i="78"/>
  <c r="CG666" i="78"/>
  <c r="CF434" i="78"/>
  <c r="CG846" i="78"/>
  <c r="CF598" i="78"/>
  <c r="CG896" i="78"/>
  <c r="CG349" i="78"/>
  <c r="CG420" i="78"/>
  <c r="CG472" i="78"/>
  <c r="CF466" i="78"/>
  <c r="CG540" i="78"/>
  <c r="CF433" i="78"/>
  <c r="CG138" i="78"/>
  <c r="CG670" i="78"/>
  <c r="CF897" i="78"/>
  <c r="CF494" i="78"/>
  <c r="CG703" i="78"/>
  <c r="CG914" i="78"/>
  <c r="CG905" i="78"/>
  <c r="CF348" i="78"/>
  <c r="CF761" i="78"/>
  <c r="CF389" i="78"/>
  <c r="CG778" i="78"/>
  <c r="CG332" i="78"/>
  <c r="CF533" i="78"/>
  <c r="CF668" i="78"/>
  <c r="CG525" i="78"/>
  <c r="CF602" i="78"/>
  <c r="CF608" i="78"/>
  <c r="CG674" i="78"/>
  <c r="CF844" i="78"/>
  <c r="CG735" i="78"/>
  <c r="CF944" i="78"/>
  <c r="CG198" i="78"/>
  <c r="CG436" i="78"/>
  <c r="CG337" i="78"/>
  <c r="CG497" i="78"/>
  <c r="CF571" i="78"/>
  <c r="CF306" i="78"/>
  <c r="CG342" i="78"/>
  <c r="CF737" i="78"/>
  <c r="CF384" i="78"/>
  <c r="CG692" i="78"/>
  <c r="CF873" i="78"/>
  <c r="CF282" i="78"/>
  <c r="CF556" i="78"/>
  <c r="CF728" i="78"/>
  <c r="CF913" i="78"/>
  <c r="CF386" i="78"/>
  <c r="CG625" i="78"/>
  <c r="CG471" i="78"/>
  <c r="CF530" i="78"/>
  <c r="CG246" i="78"/>
  <c r="CF834" i="78"/>
  <c r="CG842" i="78"/>
  <c r="CG170" i="78"/>
  <c r="CG390" i="78"/>
  <c r="CG697" i="78"/>
  <c r="CG341" i="78"/>
  <c r="CF565" i="78"/>
  <c r="CF794" i="78"/>
  <c r="CG943" i="78"/>
  <c r="CF698" i="78"/>
  <c r="CG560" i="78"/>
  <c r="CF263" i="78"/>
  <c r="CF331" i="78"/>
  <c r="CF366" i="78"/>
  <c r="CF375" i="78" s="1"/>
  <c r="CG793" i="78"/>
  <c r="CG623" i="78"/>
  <c r="CG725" i="78"/>
  <c r="CF153" i="78"/>
  <c r="CF8" i="78"/>
  <c r="CF487" i="78"/>
  <c r="CG895" i="78"/>
  <c r="CG418" i="78"/>
  <c r="CG383" i="78"/>
  <c r="CG929" i="78"/>
  <c r="CG230" i="78"/>
  <c r="CF589" i="78"/>
  <c r="CG521" i="78"/>
  <c r="CG187" i="78"/>
  <c r="CG331" i="78"/>
  <c r="CF895" i="78"/>
  <c r="CF759" i="78"/>
  <c r="CF827" i="78"/>
  <c r="CF657" i="78"/>
  <c r="CG691" i="78"/>
  <c r="CF300" i="78"/>
  <c r="CG827" i="78"/>
  <c r="CG589" i="78"/>
  <c r="CF453" i="78"/>
  <c r="CG453" i="78"/>
  <c r="CG861" i="78"/>
  <c r="CF623" i="78"/>
  <c r="CF861" i="78"/>
  <c r="CF230" i="78"/>
  <c r="CF793" i="78"/>
  <c r="CG8" i="78"/>
  <c r="CG145" i="78" s="1"/>
  <c r="CG263" i="78"/>
  <c r="CF691" i="78"/>
  <c r="CF725" i="78"/>
  <c r="CG153" i="78"/>
  <c r="CG366" i="78"/>
  <c r="CG487" i="78"/>
  <c r="CG555" i="78"/>
  <c r="CG759" i="78"/>
  <c r="CF521" i="78"/>
  <c r="CG657" i="78"/>
  <c r="CG300" i="78"/>
  <c r="CF187" i="78"/>
  <c r="CF929" i="78"/>
  <c r="CF555" i="78"/>
  <c r="CF383" i="78"/>
  <c r="CF418" i="78"/>
  <c r="CG375" i="78"/>
  <c r="S771" i="72" l="1"/>
  <c r="B7" i="77"/>
  <c r="U1059" i="72"/>
  <c r="E1059" i="72"/>
  <c r="E20" i="77" s="1"/>
  <c r="R1059" i="72"/>
  <c r="B1059" i="72"/>
  <c r="B20" i="77" s="1"/>
  <c r="K1059" i="72"/>
  <c r="M1059" i="72"/>
  <c r="K20" i="77" s="1"/>
  <c r="V1059" i="72"/>
  <c r="F1059" i="72"/>
  <c r="F20" i="77" s="1"/>
  <c r="O1059" i="72"/>
  <c r="H1059" i="72"/>
  <c r="H20" i="77" s="1"/>
  <c r="Q1059" i="72"/>
  <c r="Z1059" i="72"/>
  <c r="J1059" i="72"/>
  <c r="I20" i="77" s="1"/>
  <c r="T1059" i="72"/>
  <c r="D1059" i="72"/>
  <c r="D20" i="77" s="1"/>
  <c r="AB1008" i="72"/>
  <c r="S1059" i="72"/>
  <c r="C1059" i="72"/>
  <c r="C20" i="77" s="1"/>
  <c r="L1059" i="72"/>
  <c r="J20" i="77" s="1"/>
  <c r="N1059" i="72"/>
  <c r="L20" i="77" s="1"/>
  <c r="W1059" i="72"/>
  <c r="G1059" i="72"/>
  <c r="G20" i="77" s="1"/>
  <c r="P1059" i="72"/>
  <c r="Y1059" i="72"/>
  <c r="N209" i="73"/>
  <c r="C968" i="72"/>
  <c r="C18" i="77" s="1"/>
  <c r="M968" i="72"/>
  <c r="K18" i="77" s="1"/>
  <c r="K19" i="77" s="1"/>
  <c r="N968" i="72"/>
  <c r="L18" i="77" s="1"/>
  <c r="V214" i="73"/>
  <c r="H968" i="72"/>
  <c r="H18" i="77" s="1"/>
  <c r="H19" i="77" s="1"/>
  <c r="C19" i="77"/>
  <c r="AJ217" i="73"/>
  <c r="Y212" i="73"/>
  <c r="J968" i="72"/>
  <c r="I18" i="77" s="1"/>
  <c r="I19" i="77" s="1"/>
  <c r="E968" i="72"/>
  <c r="E18" i="77" s="1"/>
  <c r="E19" i="77" s="1"/>
  <c r="AM215" i="73"/>
  <c r="AQ215" i="74" s="1"/>
  <c r="AB917" i="72"/>
  <c r="G13" i="79" s="1"/>
  <c r="B771" i="72"/>
  <c r="B14" i="77" s="1"/>
  <c r="T771" i="72"/>
  <c r="O771" i="72"/>
  <c r="W771" i="72"/>
  <c r="P771" i="72"/>
  <c r="Z771" i="72"/>
  <c r="J771" i="72"/>
  <c r="I14" i="77" s="1"/>
  <c r="Z680" i="72"/>
  <c r="J680" i="72"/>
  <c r="I12" i="77" s="1"/>
  <c r="I13" i="77" s="1"/>
  <c r="Y771" i="72"/>
  <c r="J13" i="77"/>
  <c r="V771" i="72"/>
  <c r="V680" i="72"/>
  <c r="U771" i="72"/>
  <c r="R771" i="72"/>
  <c r="R680" i="72"/>
  <c r="Q771" i="72"/>
  <c r="M484" i="72"/>
  <c r="K8" i="77" s="1"/>
  <c r="L484" i="72"/>
  <c r="J8" i="77" s="1"/>
  <c r="H484" i="72"/>
  <c r="H8" i="77" s="1"/>
  <c r="G484" i="72"/>
  <c r="G8" i="77" s="1"/>
  <c r="F484" i="72"/>
  <c r="F8" i="77" s="1"/>
  <c r="E484" i="72"/>
  <c r="E8" i="77" s="1"/>
  <c r="D484" i="72"/>
  <c r="D8" i="77" s="1"/>
  <c r="C484" i="72"/>
  <c r="B484" i="72"/>
  <c r="B8" i="77" s="1"/>
  <c r="T484" i="72"/>
  <c r="P484" i="72"/>
  <c r="J484" i="72"/>
  <c r="I8" i="77" s="1"/>
  <c r="R484" i="72"/>
  <c r="Z484" i="72"/>
  <c r="V484" i="72"/>
  <c r="U484" i="72"/>
  <c r="AM86" i="74"/>
  <c r="W86" i="73"/>
  <c r="AM70" i="74"/>
  <c r="W70" i="73"/>
  <c r="AM85" i="74"/>
  <c r="W85" i="73"/>
  <c r="AM69" i="74"/>
  <c r="W69" i="73"/>
  <c r="Q484" i="72"/>
  <c r="AM84" i="74"/>
  <c r="W84" i="73"/>
  <c r="AM68" i="74"/>
  <c r="W68" i="73"/>
  <c r="F19" i="77"/>
  <c r="AM67" i="74"/>
  <c r="W67" i="73"/>
  <c r="AM82" i="74"/>
  <c r="W82" i="73"/>
  <c r="AM66" i="74"/>
  <c r="W66" i="73"/>
  <c r="AM81" i="74"/>
  <c r="W81" i="73"/>
  <c r="AM65" i="74"/>
  <c r="W65" i="73"/>
  <c r="AM80" i="74"/>
  <c r="W80" i="73"/>
  <c r="AM64" i="74"/>
  <c r="W64" i="73"/>
  <c r="AM63" i="74"/>
  <c r="W63" i="73"/>
  <c r="AM78" i="74"/>
  <c r="W78" i="73"/>
  <c r="AM77" i="74"/>
  <c r="W77" i="73"/>
  <c r="AM61" i="74"/>
  <c r="W61" i="73"/>
  <c r="Y484" i="72"/>
  <c r="AM92" i="74"/>
  <c r="W92" i="73"/>
  <c r="AM76" i="74"/>
  <c r="W76" i="73"/>
  <c r="AM60" i="74"/>
  <c r="W60" i="73"/>
  <c r="AM91" i="74"/>
  <c r="W91" i="73"/>
  <c r="AM75" i="74"/>
  <c r="W75" i="73"/>
  <c r="AM59" i="74"/>
  <c r="W59" i="73"/>
  <c r="AM90" i="74"/>
  <c r="W90" i="73"/>
  <c r="AM74" i="74"/>
  <c r="W74" i="73"/>
  <c r="AM58" i="74"/>
  <c r="W58" i="73"/>
  <c r="AM89" i="74"/>
  <c r="W89" i="73"/>
  <c r="AM73" i="74"/>
  <c r="W73" i="73"/>
  <c r="AM57" i="74"/>
  <c r="W57" i="73"/>
  <c r="AM88" i="74"/>
  <c r="W88" i="73"/>
  <c r="F13" i="77"/>
  <c r="AM87" i="74"/>
  <c r="W87" i="73"/>
  <c r="AM71" i="74"/>
  <c r="W71" i="73"/>
  <c r="D13" i="77"/>
  <c r="CQ160" i="48"/>
  <c r="K13" i="77"/>
  <c r="G19" i="77"/>
  <c r="D19" i="77"/>
  <c r="H13" i="77"/>
  <c r="AB300" i="72"/>
  <c r="H7" i="77"/>
  <c r="D7" i="77"/>
  <c r="C7" i="77"/>
  <c r="AB587" i="72"/>
  <c r="AB874" i="72"/>
  <c r="W484" i="72"/>
  <c r="S484" i="72"/>
  <c r="O484" i="72"/>
  <c r="Y680" i="72"/>
  <c r="U680" i="72"/>
  <c r="Q680" i="72"/>
  <c r="Z968" i="72"/>
  <c r="V968" i="72"/>
  <c r="R968" i="72"/>
  <c r="AH79" i="78"/>
  <c r="AH66" i="78"/>
  <c r="AH105" i="78"/>
  <c r="AH57" i="78"/>
  <c r="AH76" i="78"/>
  <c r="U903" i="78"/>
  <c r="AH50" i="78"/>
  <c r="AH89" i="78"/>
  <c r="AH41" i="78"/>
  <c r="AH20" i="78"/>
  <c r="AB106" i="72"/>
  <c r="C4" i="79" s="1"/>
  <c r="E13" i="77"/>
  <c r="AH98" i="78"/>
  <c r="AH34" i="78"/>
  <c r="AH84" i="78"/>
  <c r="AH64" i="78"/>
  <c r="BB121" i="74"/>
  <c r="AE161" i="74"/>
  <c r="AE229" i="74"/>
  <c r="AN39" i="73"/>
  <c r="AQ39" i="74" s="1"/>
  <c r="AN29" i="73"/>
  <c r="AQ29" i="74" s="1"/>
  <c r="AN27" i="73"/>
  <c r="AQ27" i="74" s="1"/>
  <c r="AN19" i="73"/>
  <c r="AQ19" i="74" s="1"/>
  <c r="AQ194" i="74"/>
  <c r="AN194" i="73"/>
  <c r="AQ193" i="74"/>
  <c r="AN193" i="73"/>
  <c r="AQ159" i="74"/>
  <c r="AN159" i="73"/>
  <c r="AQ138" i="74"/>
  <c r="AN138" i="73"/>
  <c r="AQ122" i="74"/>
  <c r="AN122" i="73"/>
  <c r="AQ110" i="74"/>
  <c r="AN110" i="73"/>
  <c r="AQ63" i="74"/>
  <c r="AN63" i="73"/>
  <c r="AN26" i="73"/>
  <c r="AQ26" i="74" s="1"/>
  <c r="AN25" i="73"/>
  <c r="AQ25" i="74" s="1"/>
  <c r="AN17" i="73"/>
  <c r="AQ17" i="74" s="1"/>
  <c r="AN13" i="73"/>
  <c r="AQ13" i="74" s="1"/>
  <c r="AN9" i="73"/>
  <c r="AQ9" i="74" s="1"/>
  <c r="AN6" i="73"/>
  <c r="AQ6" i="74" s="1"/>
  <c r="AQ164" i="74"/>
  <c r="AN164" i="73"/>
  <c r="AQ244" i="74"/>
  <c r="AN244" i="73"/>
  <c r="AQ243" i="74"/>
  <c r="AN243" i="73"/>
  <c r="AQ242" i="74"/>
  <c r="AN242" i="73"/>
  <c r="AQ241" i="74"/>
  <c r="AN241" i="73"/>
  <c r="AQ240" i="74"/>
  <c r="AN240" i="73"/>
  <c r="AQ239" i="74"/>
  <c r="AN239" i="73"/>
  <c r="AQ238" i="74"/>
  <c r="AN238" i="73"/>
  <c r="AQ237" i="74"/>
  <c r="AN237" i="73"/>
  <c r="AQ236" i="74"/>
  <c r="AN236" i="73"/>
  <c r="AQ235" i="74"/>
  <c r="AN235" i="73"/>
  <c r="AQ234" i="74"/>
  <c r="AN234" i="73"/>
  <c r="AQ233" i="74"/>
  <c r="AN233" i="73"/>
  <c r="AQ232" i="74"/>
  <c r="AN232" i="73"/>
  <c r="AQ231" i="74"/>
  <c r="AN231" i="73"/>
  <c r="AQ230" i="74"/>
  <c r="AN230" i="73"/>
  <c r="AQ214" i="74"/>
  <c r="AN214" i="73"/>
  <c r="AQ142" i="74"/>
  <c r="AN142" i="73"/>
  <c r="AQ136" i="74"/>
  <c r="AN136" i="73"/>
  <c r="AQ130" i="74"/>
  <c r="AN130" i="73"/>
  <c r="AQ125" i="74"/>
  <c r="AN125" i="73"/>
  <c r="AQ121" i="74"/>
  <c r="AN121" i="73"/>
  <c r="AQ117" i="74"/>
  <c r="AN117" i="73"/>
  <c r="AQ113" i="74"/>
  <c r="AN113" i="73"/>
  <c r="AQ90" i="74"/>
  <c r="AN90" i="73"/>
  <c r="AQ86" i="74"/>
  <c r="AN86" i="73"/>
  <c r="AQ82" i="74"/>
  <c r="AN82" i="73"/>
  <c r="AQ78" i="74"/>
  <c r="AN78" i="73"/>
  <c r="AQ70" i="74"/>
  <c r="AN70" i="73"/>
  <c r="AQ62" i="74"/>
  <c r="AN62" i="73"/>
  <c r="AQ58" i="74"/>
  <c r="AN58" i="73"/>
  <c r="AN24" i="73"/>
  <c r="AQ24" i="74" s="1"/>
  <c r="AQ135" i="74"/>
  <c r="AN135" i="73"/>
  <c r="AQ109" i="74"/>
  <c r="AN109" i="73"/>
  <c r="AN10" i="73"/>
  <c r="AQ10" i="74" s="1"/>
  <c r="AQ229" i="74"/>
  <c r="AN229" i="73"/>
  <c r="AQ228" i="74"/>
  <c r="AN228" i="73"/>
  <c r="AQ131" i="74"/>
  <c r="AN131" i="73"/>
  <c r="AQ118" i="74"/>
  <c r="AN118" i="73"/>
  <c r="AQ91" i="74"/>
  <c r="AN91" i="73"/>
  <c r="AQ79" i="74"/>
  <c r="AN79" i="73"/>
  <c r="AQ67" i="74"/>
  <c r="AN67" i="73"/>
  <c r="AM226" i="74"/>
  <c r="AQ75" i="74"/>
  <c r="AN41" i="73"/>
  <c r="AQ41" i="74" s="1"/>
  <c r="AN23" i="73"/>
  <c r="AQ23" i="74" s="1"/>
  <c r="AN16" i="73"/>
  <c r="AQ16" i="74" s="1"/>
  <c r="AN12" i="73"/>
  <c r="AQ12" i="74" s="1"/>
  <c r="AN8" i="73"/>
  <c r="AQ8" i="74" s="1"/>
  <c r="AQ188" i="74"/>
  <c r="AN188" i="73"/>
  <c r="AQ187" i="74"/>
  <c r="AN187" i="73"/>
  <c r="AQ186" i="74"/>
  <c r="AN186" i="73"/>
  <c r="AQ185" i="74"/>
  <c r="AN185" i="73"/>
  <c r="AQ182" i="74"/>
  <c r="AN182" i="73"/>
  <c r="AQ181" i="74"/>
  <c r="AN181" i="73"/>
  <c r="AQ180" i="74"/>
  <c r="AN180" i="73"/>
  <c r="AQ179" i="74"/>
  <c r="AN179" i="73"/>
  <c r="AQ178" i="74"/>
  <c r="AN178" i="73"/>
  <c r="AQ177" i="74"/>
  <c r="AN177" i="73"/>
  <c r="AQ176" i="74"/>
  <c r="AN176" i="73"/>
  <c r="AQ175" i="74"/>
  <c r="AN175" i="73"/>
  <c r="AQ174" i="74"/>
  <c r="AN174" i="73"/>
  <c r="AQ173" i="74"/>
  <c r="AN173" i="73"/>
  <c r="AQ172" i="74"/>
  <c r="AN172" i="73"/>
  <c r="AQ171" i="74"/>
  <c r="AN171" i="73"/>
  <c r="AQ170" i="74"/>
  <c r="AN170" i="73"/>
  <c r="AQ169" i="74"/>
  <c r="AN169" i="73"/>
  <c r="AQ168" i="74"/>
  <c r="AN168" i="73"/>
  <c r="AQ167" i="74"/>
  <c r="AN167" i="73"/>
  <c r="AQ166" i="74"/>
  <c r="AN166" i="73"/>
  <c r="AQ165" i="74"/>
  <c r="AN165" i="73"/>
  <c r="AQ158" i="74"/>
  <c r="AN158" i="73"/>
  <c r="AQ245" i="74"/>
  <c r="AN245" i="73"/>
  <c r="AQ212" i="74"/>
  <c r="AN212" i="73"/>
  <c r="AQ141" i="74"/>
  <c r="AN141" i="73"/>
  <c r="AQ134" i="74"/>
  <c r="AN134" i="73"/>
  <c r="AQ129" i="74"/>
  <c r="AN129" i="73"/>
  <c r="AQ124" i="74"/>
  <c r="AN124" i="73"/>
  <c r="AQ120" i="74"/>
  <c r="AN120" i="73"/>
  <c r="AQ116" i="74"/>
  <c r="AN116" i="73"/>
  <c r="AQ112" i="74"/>
  <c r="AN112" i="73"/>
  <c r="AQ107" i="74"/>
  <c r="AN107" i="73"/>
  <c r="AQ89" i="74"/>
  <c r="AN89" i="73"/>
  <c r="AQ85" i="74"/>
  <c r="AN85" i="73"/>
  <c r="AQ81" i="74"/>
  <c r="AN81" i="73"/>
  <c r="AQ77" i="74"/>
  <c r="AN77" i="73"/>
  <c r="AQ73" i="74"/>
  <c r="AN73" i="73"/>
  <c r="AQ69" i="74"/>
  <c r="AN69" i="73"/>
  <c r="AQ65" i="74"/>
  <c r="AN65" i="73"/>
  <c r="AQ61" i="74"/>
  <c r="AN61" i="73"/>
  <c r="AQ57" i="74"/>
  <c r="AN57" i="73"/>
  <c r="AN22" i="73"/>
  <c r="AQ22" i="74" s="1"/>
  <c r="AQ137" i="74"/>
  <c r="AN137" i="73"/>
  <c r="AN37" i="73"/>
  <c r="AQ37" i="74" s="1"/>
  <c r="AN35" i="73"/>
  <c r="AQ35" i="74" s="1"/>
  <c r="AN33" i="73"/>
  <c r="AQ33" i="74" s="1"/>
  <c r="AN31" i="73"/>
  <c r="AQ31" i="74" s="1"/>
  <c r="AN14" i="73"/>
  <c r="AQ14" i="74" s="1"/>
  <c r="AN5" i="73"/>
  <c r="AQ5" i="74" s="1"/>
  <c r="AQ163" i="74"/>
  <c r="AN163" i="73"/>
  <c r="AQ162" i="74"/>
  <c r="AN162" i="73"/>
  <c r="AQ160" i="74"/>
  <c r="AN160" i="73"/>
  <c r="AQ210" i="74"/>
  <c r="AN210" i="73"/>
  <c r="AQ143" i="74"/>
  <c r="AN143" i="73"/>
  <c r="AQ126" i="74"/>
  <c r="AN126" i="73"/>
  <c r="AQ114" i="74"/>
  <c r="AN114" i="73"/>
  <c r="AQ87" i="74"/>
  <c r="AN87" i="73"/>
  <c r="AQ83" i="74"/>
  <c r="AN83" i="73"/>
  <c r="AQ71" i="74"/>
  <c r="AN71" i="73"/>
  <c r="AQ59" i="74"/>
  <c r="AN59" i="73"/>
  <c r="AN18" i="73"/>
  <c r="AQ18" i="74" s="1"/>
  <c r="AQ133" i="74"/>
  <c r="AN133" i="73"/>
  <c r="AN40" i="73"/>
  <c r="AQ40" i="74" s="1"/>
  <c r="AN38" i="73"/>
  <c r="AQ38" i="74" s="1"/>
  <c r="AN36" i="73"/>
  <c r="AQ36" i="74" s="1"/>
  <c r="AN34" i="73"/>
  <c r="AQ34" i="74" s="1"/>
  <c r="AN32" i="73"/>
  <c r="AQ32" i="74" s="1"/>
  <c r="AN30" i="73"/>
  <c r="AQ30" i="74" s="1"/>
  <c r="AN28" i="73"/>
  <c r="AQ28" i="74" s="1"/>
  <c r="AN21" i="73"/>
  <c r="AQ21" i="74" s="1"/>
  <c r="AN15" i="73"/>
  <c r="AQ15" i="74" s="1"/>
  <c r="AN11" i="73"/>
  <c r="AQ11" i="74" s="1"/>
  <c r="AN7" i="73"/>
  <c r="AQ7" i="74" s="1"/>
  <c r="AQ192" i="74"/>
  <c r="AN192" i="73"/>
  <c r="AQ191" i="74"/>
  <c r="AN191" i="73"/>
  <c r="AQ190" i="74"/>
  <c r="AN190" i="73"/>
  <c r="AQ189" i="74"/>
  <c r="AN189" i="73"/>
  <c r="AQ226" i="74"/>
  <c r="AN226" i="73"/>
  <c r="AQ225" i="74"/>
  <c r="AN225" i="73"/>
  <c r="AQ224" i="74"/>
  <c r="AN224" i="73"/>
  <c r="AQ223" i="74"/>
  <c r="AN223" i="73"/>
  <c r="AQ222" i="74"/>
  <c r="AN222" i="73"/>
  <c r="AQ221" i="74"/>
  <c r="AN221" i="73"/>
  <c r="AQ220" i="74"/>
  <c r="AN220" i="73"/>
  <c r="AQ218" i="74"/>
  <c r="AN218" i="73"/>
  <c r="AQ217" i="74"/>
  <c r="AN217" i="73"/>
  <c r="AQ140" i="74"/>
  <c r="AN140" i="73"/>
  <c r="AQ132" i="74"/>
  <c r="AN132" i="73"/>
  <c r="AQ123" i="74"/>
  <c r="AN123" i="73"/>
  <c r="AQ119" i="74"/>
  <c r="AN119" i="73"/>
  <c r="AQ115" i="74"/>
  <c r="AN115" i="73"/>
  <c r="AQ111" i="74"/>
  <c r="AN111" i="73"/>
  <c r="AQ92" i="74"/>
  <c r="AN92" i="73"/>
  <c r="AQ76" i="74"/>
  <c r="AN76" i="73"/>
  <c r="AQ72" i="74"/>
  <c r="AN72" i="73"/>
  <c r="AQ68" i="74"/>
  <c r="AN68" i="73"/>
  <c r="AQ64" i="74"/>
  <c r="AN64" i="73"/>
  <c r="AQ60" i="74"/>
  <c r="AN60" i="73"/>
  <c r="AN20" i="73"/>
  <c r="AQ20" i="74" s="1"/>
  <c r="AQ139" i="74"/>
  <c r="AN139" i="73"/>
  <c r="AE188" i="74"/>
  <c r="AK188" i="73"/>
  <c r="AE182" i="74"/>
  <c r="AK182" i="73"/>
  <c r="AE173" i="74"/>
  <c r="AK173" i="73"/>
  <c r="AE169" i="74"/>
  <c r="AK169" i="73"/>
  <c r="AE167" i="74"/>
  <c r="AK167" i="73"/>
  <c r="AE225" i="74"/>
  <c r="AK225" i="73"/>
  <c r="AE217" i="74"/>
  <c r="AK217" i="73"/>
  <c r="AE139" i="74"/>
  <c r="AK139" i="73"/>
  <c r="AE115" i="74"/>
  <c r="AK115" i="73"/>
  <c r="AE194" i="74"/>
  <c r="AK194" i="73"/>
  <c r="AE230" i="74"/>
  <c r="AK230" i="73"/>
  <c r="AK41" i="73"/>
  <c r="AE41" i="74" s="1"/>
  <c r="AE164" i="74"/>
  <c r="AK164" i="73"/>
  <c r="AE233" i="74"/>
  <c r="AK233" i="73"/>
  <c r="AE214" i="74"/>
  <c r="AK214" i="73"/>
  <c r="AM165" i="74"/>
  <c r="AI87" i="74"/>
  <c r="AI71" i="74"/>
  <c r="AI91" i="74"/>
  <c r="AM114" i="74"/>
  <c r="AM238" i="74"/>
  <c r="AM79" i="74"/>
  <c r="AM83" i="74"/>
  <c r="AI245" i="74"/>
  <c r="AI83" i="74"/>
  <c r="AI79" i="74"/>
  <c r="AI107" i="74"/>
  <c r="Z107" i="73"/>
  <c r="AI185" i="74"/>
  <c r="Z185" i="73"/>
  <c r="AI143" i="74"/>
  <c r="Z143" i="73"/>
  <c r="AI138" i="74"/>
  <c r="Z138" i="73"/>
  <c r="AI134" i="74"/>
  <c r="Z134" i="73"/>
  <c r="AI130" i="74"/>
  <c r="Z130" i="73"/>
  <c r="AI126" i="74"/>
  <c r="Z126" i="73"/>
  <c r="AI118" i="74"/>
  <c r="Z118" i="73"/>
  <c r="AI114" i="74"/>
  <c r="Z114" i="73"/>
  <c r="AI110" i="74"/>
  <c r="Z110" i="73"/>
  <c r="AI140" i="74"/>
  <c r="Z140" i="73"/>
  <c r="AI243" i="74"/>
  <c r="Z243" i="73"/>
  <c r="AI142" i="74"/>
  <c r="Z142" i="73"/>
  <c r="AI137" i="74"/>
  <c r="Z137" i="73"/>
  <c r="AI133" i="74"/>
  <c r="Z133" i="73"/>
  <c r="AI129" i="74"/>
  <c r="Z129" i="73"/>
  <c r="AI125" i="74"/>
  <c r="Z125" i="73"/>
  <c r="AI121" i="74"/>
  <c r="Z121" i="73"/>
  <c r="AI117" i="74"/>
  <c r="Z117" i="73"/>
  <c r="AI113" i="74"/>
  <c r="Z113" i="73"/>
  <c r="AI109" i="74"/>
  <c r="Z109" i="73"/>
  <c r="Z17" i="73"/>
  <c r="AI17" i="74" s="1"/>
  <c r="AI212" i="74"/>
  <c r="Z212" i="73"/>
  <c r="AI141" i="74"/>
  <c r="Z141" i="73"/>
  <c r="AI136" i="74"/>
  <c r="Z136" i="73"/>
  <c r="AI132" i="74"/>
  <c r="Z132" i="73"/>
  <c r="AI128" i="74"/>
  <c r="Z128" i="73"/>
  <c r="AI124" i="74"/>
  <c r="Z124" i="73"/>
  <c r="AI120" i="74"/>
  <c r="Z120" i="73"/>
  <c r="AI116" i="74"/>
  <c r="Z116" i="73"/>
  <c r="AI112" i="74"/>
  <c r="Z112" i="73"/>
  <c r="AI108" i="74"/>
  <c r="Z108" i="73"/>
  <c r="AI165" i="74"/>
  <c r="Z165" i="73"/>
  <c r="AI242" i="74"/>
  <c r="Z242" i="73"/>
  <c r="AI234" i="74"/>
  <c r="Z234" i="73"/>
  <c r="AI139" i="74"/>
  <c r="Z139" i="73"/>
  <c r="AI135" i="74"/>
  <c r="Z135" i="73"/>
  <c r="AI131" i="74"/>
  <c r="Z131" i="73"/>
  <c r="AI127" i="74"/>
  <c r="Z127" i="73"/>
  <c r="AI123" i="74"/>
  <c r="Z123" i="73"/>
  <c r="AI119" i="74"/>
  <c r="Z119" i="73"/>
  <c r="AI115" i="74"/>
  <c r="Z115" i="73"/>
  <c r="AI111" i="74"/>
  <c r="Z111" i="73"/>
  <c r="W41" i="73"/>
  <c r="AM41" i="74" s="1"/>
  <c r="W23" i="73"/>
  <c r="AM23" i="74" s="1"/>
  <c r="W22" i="73"/>
  <c r="AM22" i="74" s="1"/>
  <c r="W16" i="73"/>
  <c r="AM16" i="74" s="1"/>
  <c r="W12" i="73"/>
  <c r="AM12" i="74" s="1"/>
  <c r="W8" i="73"/>
  <c r="AM8" i="74" s="1"/>
  <c r="AM191" i="74"/>
  <c r="W191" i="73"/>
  <c r="AM189" i="74"/>
  <c r="W189" i="73"/>
  <c r="AM166" i="74"/>
  <c r="W166" i="73"/>
  <c r="AM163" i="74"/>
  <c r="W163" i="73"/>
  <c r="AM245" i="74"/>
  <c r="W245" i="73"/>
  <c r="AM243" i="74"/>
  <c r="W243" i="73"/>
  <c r="AM241" i="74"/>
  <c r="W241" i="73"/>
  <c r="AM239" i="74"/>
  <c r="W239" i="73"/>
  <c r="AM237" i="74"/>
  <c r="W237" i="73"/>
  <c r="AM235" i="74"/>
  <c r="W235" i="73"/>
  <c r="AM233" i="74"/>
  <c r="W233" i="73"/>
  <c r="AM231" i="74"/>
  <c r="W231" i="73"/>
  <c r="AM225" i="74"/>
  <c r="W225" i="73"/>
  <c r="AM223" i="74"/>
  <c r="W223" i="73"/>
  <c r="AM221" i="74"/>
  <c r="W221" i="73"/>
  <c r="AM219" i="74"/>
  <c r="W219" i="73"/>
  <c r="AM217" i="74"/>
  <c r="W217" i="73"/>
  <c r="AM214" i="74"/>
  <c r="W214" i="73"/>
  <c r="AM142" i="74"/>
  <c r="W142" i="73"/>
  <c r="AM136" i="74"/>
  <c r="W136" i="73"/>
  <c r="AM130" i="74"/>
  <c r="W130" i="73"/>
  <c r="AM126" i="74"/>
  <c r="W126" i="73"/>
  <c r="AM122" i="74"/>
  <c r="W122" i="73"/>
  <c r="AM118" i="74"/>
  <c r="W118" i="73"/>
  <c r="AM110" i="74"/>
  <c r="W110" i="73"/>
  <c r="W6" i="73"/>
  <c r="AM6" i="74" s="1"/>
  <c r="AM137" i="74"/>
  <c r="W137" i="73"/>
  <c r="W40" i="73"/>
  <c r="AM40" i="74" s="1"/>
  <c r="W38" i="73"/>
  <c r="AM38" i="74" s="1"/>
  <c r="W36" i="73"/>
  <c r="AM36" i="74" s="1"/>
  <c r="W34" i="73"/>
  <c r="AM34" i="74" s="1"/>
  <c r="W32" i="73"/>
  <c r="AM32" i="74" s="1"/>
  <c r="W30" i="73"/>
  <c r="AM30" i="74" s="1"/>
  <c r="W28" i="73"/>
  <c r="AM28" i="74" s="1"/>
  <c r="W21" i="73"/>
  <c r="AM21" i="74" s="1"/>
  <c r="W20" i="73"/>
  <c r="AM20" i="74" s="1"/>
  <c r="W15" i="73"/>
  <c r="AM15" i="74" s="1"/>
  <c r="W11" i="73"/>
  <c r="AM11" i="74" s="1"/>
  <c r="W7" i="73"/>
  <c r="AM7" i="74" s="1"/>
  <c r="AM193" i="74"/>
  <c r="W193" i="73"/>
  <c r="AM188" i="74"/>
  <c r="W188" i="73"/>
  <c r="AM186" i="74"/>
  <c r="W186" i="73"/>
  <c r="AM184" i="74"/>
  <c r="W184" i="73"/>
  <c r="AM182" i="74"/>
  <c r="W182" i="73"/>
  <c r="AM176" i="74"/>
  <c r="W176" i="73"/>
  <c r="AM174" i="74"/>
  <c r="W174" i="73"/>
  <c r="AM172" i="74"/>
  <c r="W172" i="73"/>
  <c r="AM170" i="74"/>
  <c r="W170" i="73"/>
  <c r="AM168" i="74"/>
  <c r="W168" i="73"/>
  <c r="AM228" i="74"/>
  <c r="W228" i="73"/>
  <c r="AM227" i="74"/>
  <c r="W227" i="73"/>
  <c r="AM213" i="74"/>
  <c r="W213" i="73"/>
  <c r="AM212" i="74"/>
  <c r="W212" i="73"/>
  <c r="AM209" i="74"/>
  <c r="W209" i="73"/>
  <c r="AM141" i="74"/>
  <c r="W141" i="73"/>
  <c r="AM134" i="74"/>
  <c r="W134" i="73"/>
  <c r="AM129" i="74"/>
  <c r="W129" i="73"/>
  <c r="AM125" i="74"/>
  <c r="W125" i="73"/>
  <c r="AM121" i="74"/>
  <c r="W121" i="73"/>
  <c r="AM113" i="74"/>
  <c r="W113" i="73"/>
  <c r="AM109" i="74"/>
  <c r="W109" i="73"/>
  <c r="W37" i="73"/>
  <c r="AM37" i="74" s="1"/>
  <c r="W33" i="73"/>
  <c r="AM33" i="74" s="1"/>
  <c r="W29" i="73"/>
  <c r="AM29" i="74" s="1"/>
  <c r="W27" i="73"/>
  <c r="AM27" i="74" s="1"/>
  <c r="W26" i="73"/>
  <c r="AM26" i="74" s="1"/>
  <c r="W19" i="73"/>
  <c r="AM19" i="74" s="1"/>
  <c r="W18" i="73"/>
  <c r="AM18" i="74" s="1"/>
  <c r="W14" i="73"/>
  <c r="AM14" i="74" s="1"/>
  <c r="W10" i="73"/>
  <c r="AM10" i="74" s="1"/>
  <c r="W5" i="73"/>
  <c r="AM5" i="74" s="1"/>
  <c r="AM192" i="74"/>
  <c r="W192" i="73"/>
  <c r="AM190" i="74"/>
  <c r="W190" i="73"/>
  <c r="AM167" i="74"/>
  <c r="W167" i="73"/>
  <c r="AM162" i="74"/>
  <c r="W162" i="73"/>
  <c r="AM161" i="74"/>
  <c r="W161" i="73"/>
  <c r="AM159" i="74"/>
  <c r="W159" i="73"/>
  <c r="AM244" i="74"/>
  <c r="W244" i="73"/>
  <c r="AM242" i="74"/>
  <c r="W242" i="73"/>
  <c r="AM240" i="74"/>
  <c r="W240" i="73"/>
  <c r="AM236" i="74"/>
  <c r="W236" i="73"/>
  <c r="AM234" i="74"/>
  <c r="W234" i="73"/>
  <c r="AM232" i="74"/>
  <c r="W232" i="73"/>
  <c r="AM230" i="74"/>
  <c r="W230" i="73"/>
  <c r="AM224" i="74"/>
  <c r="W224" i="73"/>
  <c r="AM222" i="74"/>
  <c r="W222" i="73"/>
  <c r="AM220" i="74"/>
  <c r="W220" i="73"/>
  <c r="AM218" i="74"/>
  <c r="W218" i="73"/>
  <c r="AM216" i="74"/>
  <c r="W216" i="73"/>
  <c r="AM140" i="74"/>
  <c r="W140" i="73"/>
  <c r="AM132" i="74"/>
  <c r="W132" i="73"/>
  <c r="AM124" i="74"/>
  <c r="W124" i="73"/>
  <c r="AM116" i="74"/>
  <c r="W116" i="73"/>
  <c r="AM112" i="74"/>
  <c r="W112" i="73"/>
  <c r="AM108" i="74"/>
  <c r="W108" i="73"/>
  <c r="AM107" i="74"/>
  <c r="W107" i="73"/>
  <c r="AM211" i="74"/>
  <c r="W211" i="73"/>
  <c r="W25" i="73"/>
  <c r="AM25" i="74" s="1"/>
  <c r="W24" i="73"/>
  <c r="AM24" i="74" s="1"/>
  <c r="W17" i="73"/>
  <c r="AM17" i="74" s="1"/>
  <c r="W13" i="73"/>
  <c r="AM13" i="74" s="1"/>
  <c r="W9" i="73"/>
  <c r="AM9" i="74" s="1"/>
  <c r="AM187" i="74"/>
  <c r="W187" i="73"/>
  <c r="AM185" i="74"/>
  <c r="W185" i="73"/>
  <c r="AM183" i="74"/>
  <c r="W183" i="73"/>
  <c r="AM181" i="74"/>
  <c r="W181" i="73"/>
  <c r="AM179" i="74"/>
  <c r="W179" i="73"/>
  <c r="AM177" i="74"/>
  <c r="W177" i="73"/>
  <c r="AM175" i="74"/>
  <c r="W175" i="73"/>
  <c r="AM173" i="74"/>
  <c r="W173" i="73"/>
  <c r="AM171" i="74"/>
  <c r="W171" i="73"/>
  <c r="AM169" i="74"/>
  <c r="W169" i="73"/>
  <c r="AM164" i="74"/>
  <c r="W164" i="73"/>
  <c r="AM229" i="74"/>
  <c r="W229" i="73"/>
  <c r="AM215" i="74"/>
  <c r="W215" i="73"/>
  <c r="AM210" i="74"/>
  <c r="W210" i="73"/>
  <c r="AM143" i="74"/>
  <c r="W143" i="73"/>
  <c r="AM138" i="74"/>
  <c r="W138" i="73"/>
  <c r="AM131" i="74"/>
  <c r="W131" i="73"/>
  <c r="AM127" i="74"/>
  <c r="W127" i="73"/>
  <c r="AM123" i="74"/>
  <c r="W123" i="73"/>
  <c r="AM119" i="74"/>
  <c r="W119" i="73"/>
  <c r="AM115" i="74"/>
  <c r="W115" i="73"/>
  <c r="AM111" i="74"/>
  <c r="W111" i="73"/>
  <c r="W39" i="73"/>
  <c r="AM39" i="74" s="1"/>
  <c r="W35" i="73"/>
  <c r="AM35" i="74" s="1"/>
  <c r="W31" i="73"/>
  <c r="AM31" i="74" s="1"/>
  <c r="AM135" i="74"/>
  <c r="W135" i="73"/>
  <c r="I193" i="74"/>
  <c r="I190" i="74"/>
  <c r="I187" i="74"/>
  <c r="I183" i="74"/>
  <c r="I179" i="74"/>
  <c r="I175" i="74"/>
  <c r="I171" i="74"/>
  <c r="I168" i="74"/>
  <c r="I165" i="74"/>
  <c r="I163" i="74"/>
  <c r="I161" i="74"/>
  <c r="I191" i="74"/>
  <c r="I188" i="74"/>
  <c r="I184" i="74"/>
  <c r="I180" i="74"/>
  <c r="I176" i="74"/>
  <c r="I172" i="74"/>
  <c r="I164" i="74"/>
  <c r="I158" i="74"/>
  <c r="I192" i="74"/>
  <c r="I185" i="74"/>
  <c r="I181" i="74"/>
  <c r="I177" i="74"/>
  <c r="I173" i="74"/>
  <c r="I169" i="74"/>
  <c r="I166" i="74"/>
  <c r="I162" i="74"/>
  <c r="I194" i="74"/>
  <c r="I189" i="74"/>
  <c r="I186" i="74"/>
  <c r="I182" i="74"/>
  <c r="I178" i="74"/>
  <c r="I174" i="74"/>
  <c r="I170" i="74"/>
  <c r="I167" i="74"/>
  <c r="I160" i="74"/>
  <c r="I159" i="74"/>
  <c r="AR56" i="48"/>
  <c r="AR57" i="48" s="1"/>
  <c r="AR58" i="48" s="1"/>
  <c r="AR59" i="48" s="1"/>
  <c r="AR60" i="48" s="1"/>
  <c r="AR61" i="48" s="1"/>
  <c r="AR62" i="48" s="1"/>
  <c r="AR63" i="48" s="1"/>
  <c r="AR64" i="48" s="1"/>
  <c r="AR65" i="48" s="1"/>
  <c r="AR66" i="48" s="1"/>
  <c r="AR67" i="48" s="1"/>
  <c r="AR68" i="48" s="1"/>
  <c r="AR69" i="48" s="1"/>
  <c r="AR70" i="48" s="1"/>
  <c r="AR71" i="48" s="1"/>
  <c r="AR72" i="48" s="1"/>
  <c r="AR73" i="48" s="1"/>
  <c r="AR74" i="48" s="1"/>
  <c r="AR75" i="48" s="1"/>
  <c r="AR76" i="48" s="1"/>
  <c r="AR77" i="48" s="1"/>
  <c r="AR78" i="48" s="1"/>
  <c r="AR79" i="48" s="1"/>
  <c r="AR80" i="48" s="1"/>
  <c r="AR81" i="48" s="1"/>
  <c r="AR82" i="48" s="1"/>
  <c r="AR83" i="48" s="1"/>
  <c r="AR84" i="48" s="1"/>
  <c r="AR85" i="48" s="1"/>
  <c r="AR86" i="48" s="1"/>
  <c r="AR87" i="48" s="1"/>
  <c r="AR88" i="48" s="1"/>
  <c r="AR89" i="48" s="1"/>
  <c r="AR90" i="48" s="1"/>
  <c r="AR91" i="48" s="1"/>
  <c r="AR92" i="48" s="1"/>
  <c r="AR42" i="48"/>
  <c r="AR43" i="48" s="1"/>
  <c r="AR44" i="48" s="1"/>
  <c r="AR45" i="48" s="1"/>
  <c r="AR46" i="48" s="1"/>
  <c r="AR47" i="48" s="1"/>
  <c r="AR48" i="48" s="1"/>
  <c r="AR49" i="48" s="1"/>
  <c r="AR50" i="48" s="1"/>
  <c r="AR51" i="48" s="1"/>
  <c r="L19" i="77"/>
  <c r="L13" i="77"/>
  <c r="BA56" i="51"/>
  <c r="BA57" i="51" s="1"/>
  <c r="BA58" i="51" s="1"/>
  <c r="BA59" i="51" s="1"/>
  <c r="BA60" i="51" s="1"/>
  <c r="BA61" i="51" s="1"/>
  <c r="BA62" i="51" s="1"/>
  <c r="BA63" i="51" s="1"/>
  <c r="BA64" i="51" s="1"/>
  <c r="BA65" i="51" s="1"/>
  <c r="BA66" i="51" s="1"/>
  <c r="BA67" i="51" s="1"/>
  <c r="BA68" i="51" s="1"/>
  <c r="BA69" i="51" s="1"/>
  <c r="BA70" i="51" s="1"/>
  <c r="BA71" i="51" s="1"/>
  <c r="BA72" i="51" s="1"/>
  <c r="BA73" i="51" s="1"/>
  <c r="BA74" i="51" s="1"/>
  <c r="BA75" i="51" s="1"/>
  <c r="BA76" i="51" s="1"/>
  <c r="BA77" i="51" s="1"/>
  <c r="BA78" i="51" s="1"/>
  <c r="BA79" i="51" s="1"/>
  <c r="BA80" i="51" s="1"/>
  <c r="BA81" i="51" s="1"/>
  <c r="BA82" i="51" s="1"/>
  <c r="BA83" i="51" s="1"/>
  <c r="BA84" i="51" s="1"/>
  <c r="BA85" i="51" s="1"/>
  <c r="BA86" i="51" s="1"/>
  <c r="BA87" i="51" s="1"/>
  <c r="BA88" i="51" s="1"/>
  <c r="BA89" i="51" s="1"/>
  <c r="BA90" i="51" s="1"/>
  <c r="BA91" i="51" s="1"/>
  <c r="BA92" i="51" s="1"/>
  <c r="BA42" i="51"/>
  <c r="BA43" i="51" s="1"/>
  <c r="BA44" i="51" s="1"/>
  <c r="BA45" i="51" s="1"/>
  <c r="BA46" i="51" s="1"/>
  <c r="BA47" i="51" s="1"/>
  <c r="BA48" i="51" s="1"/>
  <c r="BA49" i="51" s="1"/>
  <c r="BA50" i="51" s="1"/>
  <c r="BA51" i="51" s="1"/>
  <c r="AB771" i="72"/>
  <c r="CG56" i="51"/>
  <c r="CG57" i="51" s="1"/>
  <c r="CG58" i="51" s="1"/>
  <c r="CG59" i="51" s="1"/>
  <c r="CG60" i="51" s="1"/>
  <c r="CG61" i="51" s="1"/>
  <c r="CG62" i="51" s="1"/>
  <c r="CG63" i="51" s="1"/>
  <c r="CG64" i="51" s="1"/>
  <c r="CG65" i="51" s="1"/>
  <c r="CG66" i="51" s="1"/>
  <c r="CG67" i="51" s="1"/>
  <c r="CG68" i="51" s="1"/>
  <c r="CG69" i="51" s="1"/>
  <c r="CG70" i="51" s="1"/>
  <c r="CG71" i="51" s="1"/>
  <c r="CG72" i="51" s="1"/>
  <c r="CG73" i="51" s="1"/>
  <c r="CG74" i="51" s="1"/>
  <c r="CG75" i="51" s="1"/>
  <c r="CG76" i="51" s="1"/>
  <c r="CG77" i="51" s="1"/>
  <c r="CG78" i="51" s="1"/>
  <c r="CG79" i="51" s="1"/>
  <c r="CG80" i="51" s="1"/>
  <c r="CG81" i="51" s="1"/>
  <c r="CG82" i="51" s="1"/>
  <c r="CG83" i="51" s="1"/>
  <c r="CG84" i="51" s="1"/>
  <c r="CG85" i="51" s="1"/>
  <c r="CG86" i="51" s="1"/>
  <c r="CG87" i="51" s="1"/>
  <c r="CG88" i="51" s="1"/>
  <c r="CG89" i="51" s="1"/>
  <c r="CG90" i="51" s="1"/>
  <c r="CG91" i="51" s="1"/>
  <c r="CG92" i="51" s="1"/>
  <c r="CG42" i="51"/>
  <c r="CG43" i="51" s="1"/>
  <c r="CG44" i="51" s="1"/>
  <c r="CG45" i="51" s="1"/>
  <c r="CG46" i="51" s="1"/>
  <c r="CG47" i="51" s="1"/>
  <c r="CG48" i="51" s="1"/>
  <c r="CG49" i="51" s="1"/>
  <c r="CG50" i="51" s="1"/>
  <c r="CG51" i="51" s="1"/>
  <c r="M5" i="77"/>
  <c r="B19" i="77"/>
  <c r="BZ56" i="51"/>
  <c r="BZ57" i="51" s="1"/>
  <c r="BZ58" i="51" s="1"/>
  <c r="BZ59" i="51" s="1"/>
  <c r="BZ60" i="51" s="1"/>
  <c r="BZ61" i="51" s="1"/>
  <c r="BZ62" i="51" s="1"/>
  <c r="BZ63" i="51" s="1"/>
  <c r="BZ64" i="51" s="1"/>
  <c r="BZ65" i="51" s="1"/>
  <c r="BZ66" i="51" s="1"/>
  <c r="BZ67" i="51" s="1"/>
  <c r="BZ68" i="51" s="1"/>
  <c r="BZ69" i="51" s="1"/>
  <c r="BZ70" i="51" s="1"/>
  <c r="BZ71" i="51" s="1"/>
  <c r="BZ72" i="51" s="1"/>
  <c r="BZ73" i="51" s="1"/>
  <c r="BZ74" i="51" s="1"/>
  <c r="BZ75" i="51" s="1"/>
  <c r="BZ76" i="51" s="1"/>
  <c r="BZ77" i="51" s="1"/>
  <c r="BZ78" i="51" s="1"/>
  <c r="BZ79" i="51" s="1"/>
  <c r="BZ80" i="51" s="1"/>
  <c r="BZ81" i="51" s="1"/>
  <c r="BZ82" i="51" s="1"/>
  <c r="BZ83" i="51" s="1"/>
  <c r="BZ84" i="51" s="1"/>
  <c r="BZ85" i="51" s="1"/>
  <c r="BZ86" i="51" s="1"/>
  <c r="BZ87" i="51" s="1"/>
  <c r="BZ88" i="51" s="1"/>
  <c r="BZ89" i="51" s="1"/>
  <c r="BZ90" i="51" s="1"/>
  <c r="BZ91" i="51" s="1"/>
  <c r="BZ92" i="51" s="1"/>
  <c r="BZ42" i="51"/>
  <c r="BZ43" i="51" s="1"/>
  <c r="BZ44" i="51" s="1"/>
  <c r="BZ45" i="51" s="1"/>
  <c r="BZ46" i="51" s="1"/>
  <c r="BZ47" i="51" s="1"/>
  <c r="BZ48" i="51" s="1"/>
  <c r="BZ49" i="51" s="1"/>
  <c r="BZ50" i="51" s="1"/>
  <c r="BZ51" i="51" s="1"/>
  <c r="M14" i="77"/>
  <c r="J56" i="48"/>
  <c r="J42" i="48"/>
  <c r="J43" i="48" s="1"/>
  <c r="J44" i="48" s="1"/>
  <c r="J45" i="48" s="1"/>
  <c r="J46" i="48" s="1"/>
  <c r="J47" i="48" s="1"/>
  <c r="J48" i="48" s="1"/>
  <c r="J49" i="48" s="1"/>
  <c r="J50" i="48" s="1"/>
  <c r="J51" i="48" s="1"/>
  <c r="Z56" i="51"/>
  <c r="Z57" i="51" s="1"/>
  <c r="Z58" i="51" s="1"/>
  <c r="Z59" i="51" s="1"/>
  <c r="Z60" i="51" s="1"/>
  <c r="Z61" i="51" s="1"/>
  <c r="Z62" i="51" s="1"/>
  <c r="Z63" i="51" s="1"/>
  <c r="Z64" i="51" s="1"/>
  <c r="Z65" i="51" s="1"/>
  <c r="Z66" i="51" s="1"/>
  <c r="Z67" i="51" s="1"/>
  <c r="Z68" i="51" s="1"/>
  <c r="Z69" i="51" s="1"/>
  <c r="Z70" i="51" s="1"/>
  <c r="Z71" i="51" s="1"/>
  <c r="Z72" i="51" s="1"/>
  <c r="Z73" i="51" s="1"/>
  <c r="Z74" i="51" s="1"/>
  <c r="Z75" i="51" s="1"/>
  <c r="Z76" i="51" s="1"/>
  <c r="Z77" i="51" s="1"/>
  <c r="Z78" i="51" s="1"/>
  <c r="Z79" i="51" s="1"/>
  <c r="Z80" i="51" s="1"/>
  <c r="Z81" i="51" s="1"/>
  <c r="Z82" i="51" s="1"/>
  <c r="Z83" i="51" s="1"/>
  <c r="Z84" i="51" s="1"/>
  <c r="Z85" i="51" s="1"/>
  <c r="Z86" i="51" s="1"/>
  <c r="Z87" i="51" s="1"/>
  <c r="Z88" i="51" s="1"/>
  <c r="Z89" i="51" s="1"/>
  <c r="Z90" i="51" s="1"/>
  <c r="Z91" i="51" s="1"/>
  <c r="Z92" i="51" s="1"/>
  <c r="Z42" i="51"/>
  <c r="Z43" i="51" s="1"/>
  <c r="Z44" i="51" s="1"/>
  <c r="Z45" i="51" s="1"/>
  <c r="Z46" i="51" s="1"/>
  <c r="Z47" i="51" s="1"/>
  <c r="Z48" i="51" s="1"/>
  <c r="Z49" i="51" s="1"/>
  <c r="Z50" i="51" s="1"/>
  <c r="Z51" i="51" s="1"/>
  <c r="S487" i="78"/>
  <c r="U487" i="78"/>
  <c r="CQ57" i="48"/>
  <c r="AE204" i="74"/>
  <c r="AI204" i="74"/>
  <c r="AQ203" i="74"/>
  <c r="AM201" i="74"/>
  <c r="AE200" i="74"/>
  <c r="AI200" i="74"/>
  <c r="AQ199" i="74"/>
  <c r="AM197" i="74"/>
  <c r="AE196" i="74"/>
  <c r="AI196" i="74"/>
  <c r="AQ195" i="74"/>
  <c r="AM254" i="74"/>
  <c r="AE253" i="74"/>
  <c r="AI253" i="74"/>
  <c r="AQ252" i="74"/>
  <c r="AM250" i="74"/>
  <c r="AE249" i="74"/>
  <c r="AI249" i="74"/>
  <c r="AQ248" i="74"/>
  <c r="AM246" i="74"/>
  <c r="L7" i="77"/>
  <c r="AB968" i="72"/>
  <c r="G4" i="79" s="1"/>
  <c r="C8" i="77"/>
  <c r="AR56" i="51"/>
  <c r="AR57" i="51" s="1"/>
  <c r="AR58" i="51" s="1"/>
  <c r="AR59" i="51" s="1"/>
  <c r="AR60" i="51" s="1"/>
  <c r="AR61" i="51" s="1"/>
  <c r="AR62" i="51" s="1"/>
  <c r="AR63" i="51" s="1"/>
  <c r="AR64" i="51" s="1"/>
  <c r="AR65" i="51" s="1"/>
  <c r="AR66" i="51" s="1"/>
  <c r="AR67" i="51" s="1"/>
  <c r="AR68" i="51" s="1"/>
  <c r="AR69" i="51" s="1"/>
  <c r="AR70" i="51" s="1"/>
  <c r="AR71" i="51" s="1"/>
  <c r="AR72" i="51" s="1"/>
  <c r="AR73" i="51" s="1"/>
  <c r="AR74" i="51" s="1"/>
  <c r="AR75" i="51" s="1"/>
  <c r="AR76" i="51" s="1"/>
  <c r="AR77" i="51" s="1"/>
  <c r="AR78" i="51" s="1"/>
  <c r="AR79" i="51" s="1"/>
  <c r="AR80" i="51" s="1"/>
  <c r="AR81" i="51" s="1"/>
  <c r="AR82" i="51" s="1"/>
  <c r="AR83" i="51" s="1"/>
  <c r="AR84" i="51" s="1"/>
  <c r="AR85" i="51" s="1"/>
  <c r="AR86" i="51" s="1"/>
  <c r="AR87" i="51" s="1"/>
  <c r="AR88" i="51" s="1"/>
  <c r="AR89" i="51" s="1"/>
  <c r="AR90" i="51" s="1"/>
  <c r="AR91" i="51" s="1"/>
  <c r="AR92" i="51" s="1"/>
  <c r="AR42" i="51"/>
  <c r="AR43" i="51" s="1"/>
  <c r="AR44" i="51" s="1"/>
  <c r="AR45" i="51" s="1"/>
  <c r="AR46" i="51" s="1"/>
  <c r="AR47" i="51" s="1"/>
  <c r="AR48" i="51" s="1"/>
  <c r="AR49" i="51" s="1"/>
  <c r="AR50" i="51" s="1"/>
  <c r="AR51" i="51" s="1"/>
  <c r="N56" i="51"/>
  <c r="N57" i="51" s="1"/>
  <c r="N58" i="51" s="1"/>
  <c r="N59" i="51" s="1"/>
  <c r="N60" i="51" s="1"/>
  <c r="N61" i="51" s="1"/>
  <c r="N62" i="51" s="1"/>
  <c r="N63" i="51" s="1"/>
  <c r="N64" i="51" s="1"/>
  <c r="N65" i="51" s="1"/>
  <c r="N66" i="51" s="1"/>
  <c r="N67" i="51" s="1"/>
  <c r="N68" i="51" s="1"/>
  <c r="N69" i="51" s="1"/>
  <c r="N70" i="51" s="1"/>
  <c r="N71" i="51" s="1"/>
  <c r="N72" i="51" s="1"/>
  <c r="N73" i="51" s="1"/>
  <c r="N74" i="51" s="1"/>
  <c r="N75" i="51" s="1"/>
  <c r="N76" i="51" s="1"/>
  <c r="N77" i="51" s="1"/>
  <c r="N78" i="51" s="1"/>
  <c r="N79" i="51" s="1"/>
  <c r="N80" i="51" s="1"/>
  <c r="N81" i="51" s="1"/>
  <c r="N82" i="51" s="1"/>
  <c r="N83" i="51" s="1"/>
  <c r="N84" i="51" s="1"/>
  <c r="N85" i="51" s="1"/>
  <c r="N86" i="51" s="1"/>
  <c r="N87" i="51" s="1"/>
  <c r="N88" i="51" s="1"/>
  <c r="N89" i="51" s="1"/>
  <c r="N90" i="51" s="1"/>
  <c r="N91" i="51" s="1"/>
  <c r="N92" i="51" s="1"/>
  <c r="N42" i="51"/>
  <c r="N43" i="51" s="1"/>
  <c r="N44" i="51" s="1"/>
  <c r="N45" i="51" s="1"/>
  <c r="N46" i="51" s="1"/>
  <c r="N47" i="51" s="1"/>
  <c r="N48" i="51" s="1"/>
  <c r="N49" i="51" s="1"/>
  <c r="N50" i="51" s="1"/>
  <c r="N51" i="51" s="1"/>
  <c r="S307" i="78"/>
  <c r="S904" i="78"/>
  <c r="AF56" i="51"/>
  <c r="AF57" i="51" s="1"/>
  <c r="AF58" i="51" s="1"/>
  <c r="AF59" i="51" s="1"/>
  <c r="AF60" i="51" s="1"/>
  <c r="AF61" i="51" s="1"/>
  <c r="AF62" i="51" s="1"/>
  <c r="AF63" i="51" s="1"/>
  <c r="AF64" i="51" s="1"/>
  <c r="AF65" i="51" s="1"/>
  <c r="AF66" i="51" s="1"/>
  <c r="AF67" i="51" s="1"/>
  <c r="AF68" i="51" s="1"/>
  <c r="AF69" i="51" s="1"/>
  <c r="AF70" i="51" s="1"/>
  <c r="AF71" i="51" s="1"/>
  <c r="AF72" i="51" s="1"/>
  <c r="AF73" i="51" s="1"/>
  <c r="AF74" i="51" s="1"/>
  <c r="AF75" i="51" s="1"/>
  <c r="AF76" i="51" s="1"/>
  <c r="AF77" i="51" s="1"/>
  <c r="AF78" i="51" s="1"/>
  <c r="AF79" i="51" s="1"/>
  <c r="AF80" i="51" s="1"/>
  <c r="AF81" i="51" s="1"/>
  <c r="AF82" i="51" s="1"/>
  <c r="AF83" i="51" s="1"/>
  <c r="AF84" i="51" s="1"/>
  <c r="AF85" i="51" s="1"/>
  <c r="AF86" i="51" s="1"/>
  <c r="AF87" i="51" s="1"/>
  <c r="AF88" i="51" s="1"/>
  <c r="AF89" i="51" s="1"/>
  <c r="AF90" i="51" s="1"/>
  <c r="AF91" i="51" s="1"/>
  <c r="AF92" i="51" s="1"/>
  <c r="AF42" i="51"/>
  <c r="AF43" i="51" s="1"/>
  <c r="AF44" i="51" s="1"/>
  <c r="AF45" i="51" s="1"/>
  <c r="AF46" i="51" s="1"/>
  <c r="AF47" i="51" s="1"/>
  <c r="AF48" i="51" s="1"/>
  <c r="AF49" i="51" s="1"/>
  <c r="AF50" i="51" s="1"/>
  <c r="AF51" i="51" s="1"/>
  <c r="AL56" i="51"/>
  <c r="AL57" i="51" s="1"/>
  <c r="AL58" i="51" s="1"/>
  <c r="AL59" i="51" s="1"/>
  <c r="AL60" i="51" s="1"/>
  <c r="AL61" i="51" s="1"/>
  <c r="AL62" i="51" s="1"/>
  <c r="AL63" i="51" s="1"/>
  <c r="AL64" i="51" s="1"/>
  <c r="AL65" i="51" s="1"/>
  <c r="AL66" i="51" s="1"/>
  <c r="AL67" i="51" s="1"/>
  <c r="AL68" i="51" s="1"/>
  <c r="AL69" i="51" s="1"/>
  <c r="AL70" i="51" s="1"/>
  <c r="AL71" i="51" s="1"/>
  <c r="AL72" i="51" s="1"/>
  <c r="AL73" i="51" s="1"/>
  <c r="AL74" i="51" s="1"/>
  <c r="AL75" i="51" s="1"/>
  <c r="AL76" i="51" s="1"/>
  <c r="AL77" i="51" s="1"/>
  <c r="AL78" i="51" s="1"/>
  <c r="AL79" i="51" s="1"/>
  <c r="AL80" i="51" s="1"/>
  <c r="AL81" i="51" s="1"/>
  <c r="AL82" i="51" s="1"/>
  <c r="AL83" i="51" s="1"/>
  <c r="AL84" i="51" s="1"/>
  <c r="AL85" i="51" s="1"/>
  <c r="AL86" i="51" s="1"/>
  <c r="AL87" i="51" s="1"/>
  <c r="AL88" i="51" s="1"/>
  <c r="AL89" i="51" s="1"/>
  <c r="AL90" i="51" s="1"/>
  <c r="AL91" i="51" s="1"/>
  <c r="AL92" i="51" s="1"/>
  <c r="AL42" i="51"/>
  <c r="AL43" i="51" s="1"/>
  <c r="AL44" i="51" s="1"/>
  <c r="AL45" i="51" s="1"/>
  <c r="AL46" i="51" s="1"/>
  <c r="AL47" i="51" s="1"/>
  <c r="AL48" i="51" s="1"/>
  <c r="AL49" i="51" s="1"/>
  <c r="AL50" i="51" s="1"/>
  <c r="AL51" i="51" s="1"/>
  <c r="U562" i="78"/>
  <c r="U590" i="78"/>
  <c r="U275" i="78"/>
  <c r="U263" i="78"/>
  <c r="AS263" i="78" s="1"/>
  <c r="T56" i="51"/>
  <c r="T57" i="51" s="1"/>
  <c r="T58" i="51" s="1"/>
  <c r="T59" i="51" s="1"/>
  <c r="T60" i="51" s="1"/>
  <c r="T61" i="51" s="1"/>
  <c r="T62" i="51" s="1"/>
  <c r="T63" i="51" s="1"/>
  <c r="T64" i="51" s="1"/>
  <c r="T65" i="51" s="1"/>
  <c r="T66" i="51" s="1"/>
  <c r="T67" i="51" s="1"/>
  <c r="T68" i="51" s="1"/>
  <c r="T69" i="51" s="1"/>
  <c r="T70" i="51" s="1"/>
  <c r="T71" i="51" s="1"/>
  <c r="T72" i="51" s="1"/>
  <c r="T73" i="51" s="1"/>
  <c r="T74" i="51" s="1"/>
  <c r="T75" i="51" s="1"/>
  <c r="T76" i="51" s="1"/>
  <c r="T77" i="51" s="1"/>
  <c r="T78" i="51" s="1"/>
  <c r="T79" i="51" s="1"/>
  <c r="T80" i="51" s="1"/>
  <c r="T81" i="51" s="1"/>
  <c r="T82" i="51" s="1"/>
  <c r="T83" i="51" s="1"/>
  <c r="T84" i="51" s="1"/>
  <c r="T85" i="51" s="1"/>
  <c r="T86" i="51" s="1"/>
  <c r="T87" i="51" s="1"/>
  <c r="T88" i="51" s="1"/>
  <c r="T89" i="51" s="1"/>
  <c r="T90" i="51" s="1"/>
  <c r="T91" i="51" s="1"/>
  <c r="T92" i="51" s="1"/>
  <c r="T42" i="51"/>
  <c r="T43" i="51" s="1"/>
  <c r="T44" i="51" s="1"/>
  <c r="T45" i="51" s="1"/>
  <c r="T46" i="51" s="1"/>
  <c r="T47" i="51" s="1"/>
  <c r="T48" i="51" s="1"/>
  <c r="T49" i="51" s="1"/>
  <c r="T50" i="51" s="1"/>
  <c r="T51" i="51" s="1"/>
  <c r="S490" i="78"/>
  <c r="U490" i="78"/>
  <c r="S663" i="78"/>
  <c r="M492" i="78"/>
  <c r="U496" i="78"/>
  <c r="BX43" i="51"/>
  <c r="AM204" i="74"/>
  <c r="AE203" i="74"/>
  <c r="AI203" i="74"/>
  <c r="AQ202" i="74"/>
  <c r="AM200" i="74"/>
  <c r="AE199" i="74"/>
  <c r="AI199" i="74"/>
  <c r="AQ198" i="74"/>
  <c r="AM196" i="74"/>
  <c r="AE195" i="74"/>
  <c r="AI195" i="74"/>
  <c r="AQ255" i="74"/>
  <c r="AM253" i="74"/>
  <c r="AE252" i="74"/>
  <c r="AI252" i="74"/>
  <c r="AQ251" i="74"/>
  <c r="AM249" i="74"/>
  <c r="AE248" i="74"/>
  <c r="AI248" i="74"/>
  <c r="AQ247" i="74"/>
  <c r="AH100" i="78"/>
  <c r="M18" i="77"/>
  <c r="S936" i="78"/>
  <c r="BS56" i="51"/>
  <c r="BS57" i="51" s="1"/>
  <c r="BS58" i="51" s="1"/>
  <c r="BS59" i="51" s="1"/>
  <c r="BS60" i="51" s="1"/>
  <c r="BS61" i="51" s="1"/>
  <c r="BS62" i="51" s="1"/>
  <c r="BS63" i="51" s="1"/>
  <c r="BS64" i="51" s="1"/>
  <c r="BS65" i="51" s="1"/>
  <c r="BS66" i="51" s="1"/>
  <c r="BS67" i="51" s="1"/>
  <c r="BS68" i="51" s="1"/>
  <c r="BS69" i="51" s="1"/>
  <c r="BS70" i="51" s="1"/>
  <c r="BS71" i="51" s="1"/>
  <c r="BS72" i="51" s="1"/>
  <c r="BS73" i="51" s="1"/>
  <c r="BS74" i="51" s="1"/>
  <c r="BS75" i="51" s="1"/>
  <c r="BS76" i="51" s="1"/>
  <c r="BS77" i="51" s="1"/>
  <c r="BS78" i="51" s="1"/>
  <c r="BS79" i="51" s="1"/>
  <c r="BS80" i="51" s="1"/>
  <c r="BS81" i="51" s="1"/>
  <c r="BS82" i="51" s="1"/>
  <c r="BS83" i="51" s="1"/>
  <c r="BS84" i="51" s="1"/>
  <c r="BS85" i="51" s="1"/>
  <c r="BS86" i="51" s="1"/>
  <c r="BS87" i="51" s="1"/>
  <c r="BS88" i="51" s="1"/>
  <c r="BS89" i="51" s="1"/>
  <c r="BS90" i="51" s="1"/>
  <c r="BS91" i="51" s="1"/>
  <c r="BS92" i="51" s="1"/>
  <c r="BS42" i="51"/>
  <c r="BS43" i="51" s="1"/>
  <c r="BS44" i="51" s="1"/>
  <c r="BS45" i="51" s="1"/>
  <c r="BS46" i="51" s="1"/>
  <c r="BS47" i="51" s="1"/>
  <c r="BS48" i="51" s="1"/>
  <c r="BS49" i="51" s="1"/>
  <c r="BS50" i="51" s="1"/>
  <c r="BS51" i="51" s="1"/>
  <c r="H56" i="51"/>
  <c r="H57" i="51" s="1"/>
  <c r="H58" i="51" s="1"/>
  <c r="H59" i="51" s="1"/>
  <c r="H60" i="51" s="1"/>
  <c r="H61" i="51" s="1"/>
  <c r="H62" i="51" s="1"/>
  <c r="H63" i="51" s="1"/>
  <c r="H64" i="51" s="1"/>
  <c r="H65" i="51" s="1"/>
  <c r="H66" i="51" s="1"/>
  <c r="H67" i="51" s="1"/>
  <c r="H68" i="51" s="1"/>
  <c r="H69" i="51" s="1"/>
  <c r="H70" i="51" s="1"/>
  <c r="H71" i="51" s="1"/>
  <c r="H72" i="51" s="1"/>
  <c r="H73" i="51" s="1"/>
  <c r="H74" i="51" s="1"/>
  <c r="H75" i="51" s="1"/>
  <c r="H76" i="51" s="1"/>
  <c r="H77" i="51" s="1"/>
  <c r="H78" i="51" s="1"/>
  <c r="H79" i="51" s="1"/>
  <c r="H80" i="51" s="1"/>
  <c r="H81" i="51" s="1"/>
  <c r="H82" i="51" s="1"/>
  <c r="H83" i="51" s="1"/>
  <c r="H84" i="51" s="1"/>
  <c r="H85" i="51" s="1"/>
  <c r="H86" i="51" s="1"/>
  <c r="H87" i="51" s="1"/>
  <c r="H88" i="51" s="1"/>
  <c r="H89" i="51" s="1"/>
  <c r="H90" i="51" s="1"/>
  <c r="H91" i="51" s="1"/>
  <c r="H92" i="51" s="1"/>
  <c r="H42" i="51"/>
  <c r="H43" i="51" s="1"/>
  <c r="H44" i="51" s="1"/>
  <c r="H45" i="51" s="1"/>
  <c r="H46" i="51" s="1"/>
  <c r="H47" i="51" s="1"/>
  <c r="H48" i="51" s="1"/>
  <c r="H49" i="51" s="1"/>
  <c r="H50" i="51" s="1"/>
  <c r="H51" i="51" s="1"/>
  <c r="S489" i="78"/>
  <c r="U489" i="78"/>
  <c r="S660" i="78"/>
  <c r="U895" i="78"/>
  <c r="AS895" i="78" s="1"/>
  <c r="AL56" i="48"/>
  <c r="AL57" i="48" s="1"/>
  <c r="AL58" i="48" s="1"/>
  <c r="AL59" i="48" s="1"/>
  <c r="AL60" i="48" s="1"/>
  <c r="AL61" i="48" s="1"/>
  <c r="AL62" i="48" s="1"/>
  <c r="AL63" i="48" s="1"/>
  <c r="AL64" i="48" s="1"/>
  <c r="AL65" i="48" s="1"/>
  <c r="AL66" i="48" s="1"/>
  <c r="AL67" i="48" s="1"/>
  <c r="AL68" i="48" s="1"/>
  <c r="AL69" i="48" s="1"/>
  <c r="AL70" i="48" s="1"/>
  <c r="AL71" i="48" s="1"/>
  <c r="AL72" i="48" s="1"/>
  <c r="AL73" i="48" s="1"/>
  <c r="AL74" i="48" s="1"/>
  <c r="AL75" i="48" s="1"/>
  <c r="AL76" i="48" s="1"/>
  <c r="AL77" i="48" s="1"/>
  <c r="AL78" i="48" s="1"/>
  <c r="AL79" i="48" s="1"/>
  <c r="AL80" i="48" s="1"/>
  <c r="AL81" i="48" s="1"/>
  <c r="AL82" i="48" s="1"/>
  <c r="AL83" i="48" s="1"/>
  <c r="AL84" i="48" s="1"/>
  <c r="AL85" i="48" s="1"/>
  <c r="AL86" i="48" s="1"/>
  <c r="AL87" i="48" s="1"/>
  <c r="AL88" i="48" s="1"/>
  <c r="AL89" i="48" s="1"/>
  <c r="AL90" i="48" s="1"/>
  <c r="AL91" i="48" s="1"/>
  <c r="AL92" i="48" s="1"/>
  <c r="AL42" i="48"/>
  <c r="AL43" i="48" s="1"/>
  <c r="AL44" i="48" s="1"/>
  <c r="AL45" i="48" s="1"/>
  <c r="AL46" i="48" s="1"/>
  <c r="AL47" i="48" s="1"/>
  <c r="AL48" i="48" s="1"/>
  <c r="AL49" i="48" s="1"/>
  <c r="AL50" i="48" s="1"/>
  <c r="AL51" i="48" s="1"/>
  <c r="K56" i="48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K70" i="48" s="1"/>
  <c r="K71" i="48" s="1"/>
  <c r="K72" i="48" s="1"/>
  <c r="K73" i="48" s="1"/>
  <c r="K74" i="48" s="1"/>
  <c r="K75" i="48" s="1"/>
  <c r="K76" i="48" s="1"/>
  <c r="K77" i="48" s="1"/>
  <c r="K78" i="48" s="1"/>
  <c r="K79" i="48" s="1"/>
  <c r="K80" i="48" s="1"/>
  <c r="K81" i="48" s="1"/>
  <c r="K82" i="48" s="1"/>
  <c r="K83" i="48" s="1"/>
  <c r="K84" i="48" s="1"/>
  <c r="K85" i="48" s="1"/>
  <c r="K86" i="48" s="1"/>
  <c r="K87" i="48" s="1"/>
  <c r="K88" i="48" s="1"/>
  <c r="K89" i="48" s="1"/>
  <c r="K90" i="48" s="1"/>
  <c r="K91" i="48" s="1"/>
  <c r="K92" i="48" s="1"/>
  <c r="K42" i="48"/>
  <c r="K43" i="48" s="1"/>
  <c r="K44" i="48" s="1"/>
  <c r="K45" i="48" s="1"/>
  <c r="K46" i="48" s="1"/>
  <c r="K47" i="48" s="1"/>
  <c r="K48" i="48" s="1"/>
  <c r="K49" i="48" s="1"/>
  <c r="K50" i="48" s="1"/>
  <c r="K51" i="48" s="1"/>
  <c r="AM203" i="74"/>
  <c r="AE202" i="74"/>
  <c r="AI202" i="74"/>
  <c r="AQ201" i="74"/>
  <c r="AM199" i="74"/>
  <c r="AE198" i="74"/>
  <c r="AI198" i="74"/>
  <c r="AQ197" i="74"/>
  <c r="AM195" i="74"/>
  <c r="AE255" i="74"/>
  <c r="AI255" i="74"/>
  <c r="AQ254" i="74"/>
  <c r="AM252" i="74"/>
  <c r="AE251" i="74"/>
  <c r="AI251" i="74"/>
  <c r="AQ250" i="74"/>
  <c r="AM248" i="74"/>
  <c r="AE247" i="74"/>
  <c r="AI247" i="74"/>
  <c r="AQ246" i="74"/>
  <c r="K7" i="77"/>
  <c r="J7" i="77"/>
  <c r="I7" i="77"/>
  <c r="AH13" i="78"/>
  <c r="AH96" i="78"/>
  <c r="F51" i="51"/>
  <c r="BK51" i="51" s="1"/>
  <c r="BN51" i="51" s="1"/>
  <c r="F50" i="51"/>
  <c r="BK50" i="51" s="1"/>
  <c r="BN50" i="51" s="1"/>
  <c r="CF444" i="78"/>
  <c r="CF507" i="78"/>
  <c r="U396" i="78"/>
  <c r="AI210" i="74"/>
  <c r="U271" i="78"/>
  <c r="S488" i="78"/>
  <c r="U488" i="78"/>
  <c r="B680" i="72"/>
  <c r="AQ204" i="74"/>
  <c r="AM202" i="74"/>
  <c r="AE201" i="74"/>
  <c r="AI201" i="74"/>
  <c r="AQ200" i="74"/>
  <c r="AM198" i="74"/>
  <c r="AE197" i="74"/>
  <c r="AI197" i="74"/>
  <c r="AQ196" i="74"/>
  <c r="AM255" i="74"/>
  <c r="AE254" i="74"/>
  <c r="AI254" i="74"/>
  <c r="AQ253" i="74"/>
  <c r="AM251" i="74"/>
  <c r="AE250" i="74"/>
  <c r="AI250" i="74"/>
  <c r="AQ249" i="74"/>
  <c r="AM247" i="74"/>
  <c r="AE246" i="74"/>
  <c r="AI246" i="74"/>
  <c r="G7" i="77"/>
  <c r="F7" i="77"/>
  <c r="E7" i="77"/>
  <c r="AH94" i="78"/>
  <c r="AH75" i="78"/>
  <c r="AH11" i="78"/>
  <c r="AH92" i="78"/>
  <c r="AH72" i="78"/>
  <c r="AH36" i="78"/>
  <c r="M6" i="77"/>
  <c r="AB393" i="72"/>
  <c r="E4" i="79" s="1"/>
  <c r="AI61" i="74"/>
  <c r="AM158" i="74"/>
  <c r="AE109" i="74"/>
  <c r="AM160" i="74"/>
  <c r="AE82" i="74"/>
  <c r="AE58" i="74"/>
  <c r="AM178" i="74"/>
  <c r="AE158" i="74"/>
  <c r="AE66" i="74"/>
  <c r="AE107" i="74"/>
  <c r="AE74" i="74"/>
  <c r="AE211" i="74"/>
  <c r="AI69" i="74"/>
  <c r="AI65" i="74"/>
  <c r="AI209" i="74"/>
  <c r="AE159" i="74"/>
  <c r="AM56" i="74"/>
  <c r="AI159" i="74"/>
  <c r="AQ88" i="74"/>
  <c r="AE27" i="74"/>
  <c r="AI24" i="74"/>
  <c r="AE19" i="74"/>
  <c r="AE18" i="74"/>
  <c r="AE11" i="74"/>
  <c r="AI10" i="74"/>
  <c r="AE92" i="74"/>
  <c r="AE84" i="74"/>
  <c r="AE136" i="74"/>
  <c r="AE124" i="74"/>
  <c r="AI215" i="74"/>
  <c r="BB130" i="74"/>
  <c r="AE56" i="74"/>
  <c r="AI77" i="74"/>
  <c r="AM194" i="74"/>
  <c r="AE68" i="74"/>
  <c r="AQ56" i="74"/>
  <c r="AI59" i="74"/>
  <c r="AI158" i="74"/>
  <c r="AI244" i="74"/>
  <c r="AE222" i="74"/>
  <c r="AI220" i="74"/>
  <c r="AI219" i="74"/>
  <c r="AI218" i="74"/>
  <c r="AI216" i="74"/>
  <c r="AI41" i="74"/>
  <c r="AE26" i="74"/>
  <c r="AI25" i="74"/>
  <c r="AE15" i="74"/>
  <c r="AI14" i="74"/>
  <c r="AE7" i="74"/>
  <c r="AI5" i="74"/>
  <c r="AI6" i="74"/>
  <c r="AE80" i="74"/>
  <c r="BB142" i="74"/>
  <c r="BB134" i="74"/>
  <c r="AI81" i="74"/>
  <c r="AI56" i="74"/>
  <c r="AI85" i="74"/>
  <c r="AI230" i="74"/>
  <c r="AE60" i="74"/>
  <c r="AI89" i="74"/>
  <c r="AI40" i="74"/>
  <c r="AI39" i="74"/>
  <c r="AI38" i="74"/>
  <c r="AI37" i="74"/>
  <c r="AI36" i="74"/>
  <c r="AI35" i="74"/>
  <c r="AI34" i="74"/>
  <c r="AI33" i="74"/>
  <c r="AI32" i="74"/>
  <c r="AI31" i="74"/>
  <c r="AI30" i="74"/>
  <c r="AI29" i="74"/>
  <c r="AI28" i="74"/>
  <c r="AE192" i="74"/>
  <c r="AI189" i="74"/>
  <c r="AI186" i="74"/>
  <c r="AE185" i="74"/>
  <c r="AE184" i="74"/>
  <c r="AI179" i="74"/>
  <c r="AI178" i="74"/>
  <c r="AE177" i="74"/>
  <c r="AE176" i="74"/>
  <c r="AI173" i="74"/>
  <c r="AE162" i="74"/>
  <c r="AI236" i="74"/>
  <c r="AI235" i="74"/>
  <c r="AI233" i="74"/>
  <c r="AI232" i="74"/>
  <c r="AE228" i="74"/>
  <c r="AI226" i="74"/>
  <c r="AI225" i="74"/>
  <c r="BB115" i="74"/>
  <c r="BB111" i="74"/>
  <c r="BD111" i="74" s="1"/>
  <c r="AI67" i="74"/>
  <c r="AE88" i="74"/>
  <c r="AE64" i="74"/>
  <c r="AE57" i="74"/>
  <c r="AE140" i="74"/>
  <c r="AE132" i="74"/>
  <c r="AE128" i="74"/>
  <c r="AE120" i="74"/>
  <c r="AE116" i="74"/>
  <c r="AE112" i="74"/>
  <c r="AI170" i="74"/>
  <c r="AI214" i="74"/>
  <c r="AE209" i="74"/>
  <c r="BB138" i="74"/>
  <c r="AQ211" i="74"/>
  <c r="AE213" i="74"/>
  <c r="AE76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I27" i="74"/>
  <c r="AI26" i="74"/>
  <c r="AI163" i="74"/>
  <c r="AE239" i="74"/>
  <c r="AE238" i="74"/>
  <c r="AE237" i="74"/>
  <c r="BB127" i="74"/>
  <c r="BB123" i="74"/>
  <c r="BB118" i="74"/>
  <c r="AI74" i="74"/>
  <c r="AE25" i="74"/>
  <c r="AE24" i="74"/>
  <c r="AI23" i="74"/>
  <c r="AI22" i="74"/>
  <c r="AE14" i="74"/>
  <c r="AI13" i="74"/>
  <c r="AE10" i="74"/>
  <c r="AI9" i="74"/>
  <c r="AE5" i="74"/>
  <c r="AE6" i="74"/>
  <c r="AE91" i="74"/>
  <c r="AE87" i="74"/>
  <c r="AE83" i="74"/>
  <c r="AE79" i="74"/>
  <c r="AE75" i="74"/>
  <c r="AE71" i="74"/>
  <c r="AE63" i="74"/>
  <c r="AE59" i="74"/>
  <c r="AE143" i="74"/>
  <c r="AE135" i="74"/>
  <c r="AE127" i="74"/>
  <c r="AE123" i="74"/>
  <c r="AE119" i="74"/>
  <c r="AE111" i="74"/>
  <c r="AE108" i="74"/>
  <c r="AI194" i="74"/>
  <c r="AI193" i="74"/>
  <c r="AI190" i="74"/>
  <c r="AE189" i="74"/>
  <c r="AE186" i="74"/>
  <c r="AI182" i="74"/>
  <c r="AI180" i="74"/>
  <c r="AE178" i="74"/>
  <c r="AI174" i="74"/>
  <c r="AI172" i="74"/>
  <c r="AE171" i="74"/>
  <c r="AE170" i="74"/>
  <c r="AI167" i="74"/>
  <c r="AE163" i="74"/>
  <c r="AE160" i="74"/>
  <c r="AE245" i="74"/>
  <c r="AE244" i="74"/>
  <c r="AE243" i="74"/>
  <c r="AE236" i="74"/>
  <c r="AE235" i="74"/>
  <c r="AE234" i="74"/>
  <c r="AE232" i="74"/>
  <c r="AE231" i="74"/>
  <c r="AI227" i="74"/>
  <c r="AI224" i="74"/>
  <c r="AE219" i="74"/>
  <c r="AE218" i="74"/>
  <c r="AE216" i="74"/>
  <c r="AE215" i="74"/>
  <c r="BB141" i="74"/>
  <c r="BB137" i="74"/>
  <c r="BB133" i="74"/>
  <c r="BB129" i="74"/>
  <c r="BB126" i="74"/>
  <c r="BB122" i="74"/>
  <c r="BB117" i="74"/>
  <c r="BB114" i="74"/>
  <c r="BB110" i="74"/>
  <c r="BD110" i="74" s="1"/>
  <c r="BB108" i="74"/>
  <c r="BD108" i="74" s="1"/>
  <c r="AI92" i="74"/>
  <c r="AI84" i="74"/>
  <c r="AI80" i="74"/>
  <c r="AI76" i="74"/>
  <c r="AI73" i="74"/>
  <c r="AI70" i="74"/>
  <c r="AI66" i="74"/>
  <c r="AI62" i="74"/>
  <c r="AI57" i="74"/>
  <c r="AE23" i="74"/>
  <c r="AE22" i="74"/>
  <c r="AI21" i="74"/>
  <c r="AI20" i="74"/>
  <c r="AE17" i="74"/>
  <c r="AI16" i="74"/>
  <c r="AE13" i="74"/>
  <c r="AI12" i="74"/>
  <c r="AE9" i="74"/>
  <c r="AI8" i="74"/>
  <c r="AE86" i="74"/>
  <c r="AE78" i="74"/>
  <c r="AE70" i="74"/>
  <c r="AE62" i="74"/>
  <c r="AE142" i="74"/>
  <c r="AE138" i="74"/>
  <c r="AE134" i="74"/>
  <c r="AE130" i="74"/>
  <c r="AE126" i="74"/>
  <c r="AE122" i="74"/>
  <c r="AE118" i="74"/>
  <c r="AE114" i="74"/>
  <c r="AE193" i="74"/>
  <c r="AI192" i="74"/>
  <c r="AI191" i="74"/>
  <c r="AE190" i="74"/>
  <c r="AI188" i="74"/>
  <c r="AE187" i="74"/>
  <c r="AI183" i="74"/>
  <c r="AE180" i="74"/>
  <c r="AI175" i="74"/>
  <c r="AE174" i="74"/>
  <c r="AE172" i="74"/>
  <c r="AE166" i="74"/>
  <c r="AE165" i="74"/>
  <c r="AI164" i="74"/>
  <c r="AE242" i="74"/>
  <c r="AI241" i="74"/>
  <c r="AI240" i="74"/>
  <c r="AE227" i="74"/>
  <c r="AI223" i="74"/>
  <c r="AI222" i="74"/>
  <c r="BB140" i="74"/>
  <c r="BB136" i="74"/>
  <c r="BB132" i="74"/>
  <c r="BB128" i="74"/>
  <c r="BB125" i="74"/>
  <c r="BB120" i="74"/>
  <c r="BB116" i="74"/>
  <c r="BB113" i="74"/>
  <c r="BD113" i="74" s="1"/>
  <c r="BB107" i="74"/>
  <c r="BD107" i="74" s="1"/>
  <c r="AE21" i="74"/>
  <c r="AE20" i="74"/>
  <c r="AI19" i="74"/>
  <c r="AI18" i="74"/>
  <c r="AE16" i="74"/>
  <c r="AI15" i="74"/>
  <c r="AE12" i="74"/>
  <c r="AI11" i="74"/>
  <c r="AE8" i="74"/>
  <c r="AI7" i="74"/>
  <c r="AE89" i="74"/>
  <c r="AE85" i="74"/>
  <c r="AE81" i="74"/>
  <c r="AE77" i="74"/>
  <c r="AE73" i="74"/>
  <c r="AE69" i="74"/>
  <c r="AE65" i="74"/>
  <c r="AE61" i="74"/>
  <c r="AE141" i="74"/>
  <c r="AE137" i="74"/>
  <c r="AE133" i="74"/>
  <c r="AE129" i="74"/>
  <c r="AE125" i="74"/>
  <c r="AE121" i="74"/>
  <c r="AE117" i="74"/>
  <c r="AE113" i="74"/>
  <c r="AE191" i="74"/>
  <c r="AI184" i="74"/>
  <c r="AE183" i="74"/>
  <c r="AE181" i="74"/>
  <c r="AI177" i="74"/>
  <c r="AI176" i="74"/>
  <c r="AE175" i="74"/>
  <c r="AI169" i="74"/>
  <c r="AI168" i="74"/>
  <c r="AE241" i="74"/>
  <c r="AE240" i="74"/>
  <c r="AI238" i="74"/>
  <c r="AI237" i="74"/>
  <c r="AI229" i="74"/>
  <c r="AI228" i="74"/>
  <c r="AE223" i="74"/>
  <c r="AI213" i="74"/>
  <c r="AE212" i="74"/>
  <c r="AI211" i="74"/>
  <c r="AE210" i="74"/>
  <c r="BB143" i="74"/>
  <c r="BB139" i="74"/>
  <c r="BB135" i="74"/>
  <c r="BB131" i="74"/>
  <c r="BB124" i="74"/>
  <c r="BB119" i="74"/>
  <c r="BB112" i="74"/>
  <c r="BD112" i="74" s="1"/>
  <c r="BB109" i="74"/>
  <c r="BD109" i="74" s="1"/>
  <c r="AI90" i="74"/>
  <c r="AI86" i="74"/>
  <c r="AI82" i="74"/>
  <c r="AI78" i="74"/>
  <c r="AI75" i="74"/>
  <c r="AI72" i="74"/>
  <c r="AI68" i="74"/>
  <c r="AI64" i="74"/>
  <c r="AI60" i="74"/>
  <c r="AY43" i="74"/>
  <c r="CQ107" i="48"/>
  <c r="CQ109" i="48"/>
  <c r="CQ56" i="48"/>
  <c r="CQ59" i="48"/>
  <c r="BC114" i="74"/>
  <c r="CQ112" i="48"/>
  <c r="CQ111" i="48"/>
  <c r="CQ110" i="48"/>
  <c r="CQ58" i="48"/>
  <c r="CQ60" i="48"/>
  <c r="CQ7" i="48"/>
  <c r="CQ6" i="48"/>
  <c r="J57" i="48"/>
  <c r="J58" i="48" s="1"/>
  <c r="J59" i="48" s="1"/>
  <c r="J60" i="48" s="1"/>
  <c r="J61" i="48" s="1"/>
  <c r="J62" i="48" s="1"/>
  <c r="J63" i="48" s="1"/>
  <c r="J64" i="48" s="1"/>
  <c r="J65" i="48" s="1"/>
  <c r="J66" i="48" s="1"/>
  <c r="J67" i="48" s="1"/>
  <c r="J68" i="48" s="1"/>
  <c r="J69" i="48" s="1"/>
  <c r="J70" i="48" s="1"/>
  <c r="J71" i="48" s="1"/>
  <c r="J72" i="48" s="1"/>
  <c r="J73" i="48" s="1"/>
  <c r="J74" i="48" s="1"/>
  <c r="J75" i="48" s="1"/>
  <c r="J76" i="48" s="1"/>
  <c r="J77" i="48" s="1"/>
  <c r="J78" i="48" s="1"/>
  <c r="J79" i="48" s="1"/>
  <c r="J80" i="48" s="1"/>
  <c r="J81" i="48" s="1"/>
  <c r="J82" i="48" s="1"/>
  <c r="J83" i="48" s="1"/>
  <c r="J84" i="48" s="1"/>
  <c r="J85" i="48" s="1"/>
  <c r="J86" i="48" s="1"/>
  <c r="J87" i="48" s="1"/>
  <c r="J88" i="48" s="1"/>
  <c r="J89" i="48" s="1"/>
  <c r="J90" i="48" s="1"/>
  <c r="J91" i="48" s="1"/>
  <c r="J92" i="48" s="1"/>
  <c r="CQ9" i="48"/>
  <c r="CQ8" i="48"/>
  <c r="AQ161" i="74"/>
  <c r="AE110" i="74"/>
  <c r="AQ80" i="74"/>
  <c r="AQ84" i="74"/>
  <c r="AQ108" i="74"/>
  <c r="AQ74" i="74"/>
  <c r="AI162" i="74"/>
  <c r="AM117" i="74"/>
  <c r="AQ66" i="74"/>
  <c r="AI171" i="74"/>
  <c r="AM139" i="74"/>
  <c r="AI239" i="74"/>
  <c r="AI221" i="74"/>
  <c r="AI122" i="74"/>
  <c r="AE168" i="74"/>
  <c r="AI217" i="74"/>
  <c r="AQ216" i="74"/>
  <c r="AQ128" i="74"/>
  <c r="AI187" i="74"/>
  <c r="AQ183" i="74"/>
  <c r="AI166" i="74"/>
  <c r="AE226" i="74"/>
  <c r="AM72" i="74"/>
  <c r="AE67" i="74"/>
  <c r="AI88" i="74"/>
  <c r="AM120" i="74"/>
  <c r="AQ209" i="74"/>
  <c r="AQ219" i="74"/>
  <c r="AQ213" i="74"/>
  <c r="AQ184" i="74"/>
  <c r="AM180" i="74"/>
  <c r="AQ227" i="74"/>
  <c r="AE220" i="74"/>
  <c r="AE72" i="74"/>
  <c r="AI181" i="74"/>
  <c r="AE179" i="74"/>
  <c r="AI231" i="74"/>
  <c r="AE224" i="74"/>
  <c r="U332" i="78"/>
  <c r="F56" i="51"/>
  <c r="BK56" i="51" s="1"/>
  <c r="S779" i="78"/>
  <c r="AH108" i="78"/>
  <c r="AH52" i="78"/>
  <c r="AH32" i="78"/>
  <c r="U827" i="78"/>
  <c r="AS827" i="78" s="1"/>
  <c r="U335" i="78"/>
  <c r="S335" i="78"/>
  <c r="T367" i="78"/>
  <c r="S661" i="78"/>
  <c r="U934" i="78"/>
  <c r="AH30" i="78"/>
  <c r="AH101" i="78"/>
  <c r="AH69" i="78"/>
  <c r="AH88" i="78"/>
  <c r="AH44" i="78"/>
  <c r="AH46" i="78"/>
  <c r="AH24" i="78"/>
  <c r="T44" i="78"/>
  <c r="T108" i="78"/>
  <c r="T40" i="78"/>
  <c r="T92" i="78"/>
  <c r="T12" i="78"/>
  <c r="T16" i="78"/>
  <c r="T104" i="78"/>
  <c r="T96" i="78"/>
  <c r="U403" i="78"/>
  <c r="U407" i="78" s="1" a="1"/>
  <c r="U407" i="78" s="1"/>
  <c r="U405" i="78" s="1"/>
  <c r="CG888" i="78"/>
  <c r="CG609" i="78"/>
  <c r="U367" i="78"/>
  <c r="U830" i="78"/>
  <c r="U397" i="78"/>
  <c r="U657" i="78"/>
  <c r="U726" i="78"/>
  <c r="U797" i="78"/>
  <c r="T488" i="78"/>
  <c r="S629" i="78"/>
  <c r="AH48" i="78"/>
  <c r="CF289" i="78"/>
  <c r="S935" i="78"/>
  <c r="U665" i="78"/>
  <c r="AH60" i="78"/>
  <c r="S897" i="78"/>
  <c r="S711" i="78"/>
  <c r="U929" i="78"/>
  <c r="AS929" i="78" s="1"/>
  <c r="S264" i="78"/>
  <c r="U305" i="78"/>
  <c r="S351" i="78"/>
  <c r="AH56" i="78"/>
  <c r="S254" i="78"/>
  <c r="S158" i="78"/>
  <c r="U158" i="78"/>
  <c r="T24" i="78"/>
  <c r="T88" i="78"/>
  <c r="CF548" i="78"/>
  <c r="T56" i="78"/>
  <c r="S144" i="78"/>
  <c r="CG256" i="78"/>
  <c r="CF374" i="78"/>
  <c r="CF370" i="78" s="1"/>
  <c r="AH53" i="78"/>
  <c r="AH21" i="78"/>
  <c r="T72" i="78"/>
  <c r="S193" i="78"/>
  <c r="U193" i="78"/>
  <c r="S818" i="78"/>
  <c r="S195" i="78"/>
  <c r="U195" i="78"/>
  <c r="U192" i="78"/>
  <c r="S192" i="78"/>
  <c r="S189" i="78"/>
  <c r="U189" i="78"/>
  <c r="CF798" i="78"/>
  <c r="CF820" i="78" s="1"/>
  <c r="S187" i="78"/>
  <c r="U187" i="78"/>
  <c r="AS187" i="78" s="1"/>
  <c r="CG146" i="78"/>
  <c r="S937" i="78"/>
  <c r="U545" i="78" a="1"/>
  <c r="U545" i="78" s="1"/>
  <c r="U544" i="78" s="1"/>
  <c r="S834" i="78"/>
  <c r="U300" i="78"/>
  <c r="U333" i="78"/>
  <c r="T490" i="78"/>
  <c r="U628" i="78"/>
  <c r="U662" i="78"/>
  <c r="U729" i="78"/>
  <c r="U800" i="78"/>
  <c r="U796" i="78"/>
  <c r="U197" i="78"/>
  <c r="U266" i="78"/>
  <c r="S274" i="78"/>
  <c r="S394" i="78"/>
  <c r="S631" i="78"/>
  <c r="S139" i="78"/>
  <c r="AH99" i="78"/>
  <c r="AH67" i="78"/>
  <c r="AH35" i="78"/>
  <c r="AH106" i="78"/>
  <c r="AH74" i="78"/>
  <c r="AH42" i="78"/>
  <c r="AH10" i="78"/>
  <c r="AH97" i="78"/>
  <c r="AH81" i="78"/>
  <c r="AH65" i="78"/>
  <c r="AH49" i="78"/>
  <c r="AH29" i="78"/>
  <c r="U8" i="78"/>
  <c r="T8" i="78" s="1"/>
  <c r="AH23" i="78"/>
  <c r="U23" i="78"/>
  <c r="AH39" i="78"/>
  <c r="U39" i="78"/>
  <c r="AH55" i="78"/>
  <c r="U55" i="78"/>
  <c r="AH71" i="78"/>
  <c r="U71" i="78"/>
  <c r="AH87" i="78"/>
  <c r="U87" i="78"/>
  <c r="AH103" i="78"/>
  <c r="U103" i="78"/>
  <c r="T14" i="78"/>
  <c r="T35" i="78"/>
  <c r="T21" i="78"/>
  <c r="T46" i="78"/>
  <c r="T61" i="78"/>
  <c r="T78" i="78"/>
  <c r="T94" i="78"/>
  <c r="T30" i="78"/>
  <c r="T26" i="78"/>
  <c r="T10" i="78"/>
  <c r="T41" i="78"/>
  <c r="T49" i="78"/>
  <c r="T58" i="78"/>
  <c r="T66" i="78"/>
  <c r="T76" i="78"/>
  <c r="T83" i="78"/>
  <c r="T91" i="78"/>
  <c r="T99" i="78"/>
  <c r="CF615" i="78"/>
  <c r="CF403" i="78"/>
  <c r="CG915" i="78"/>
  <c r="CG786" i="78"/>
  <c r="CG290" i="78"/>
  <c r="CF257" i="78"/>
  <c r="CF351" i="78"/>
  <c r="CG847" i="78"/>
  <c r="CF854" i="78"/>
  <c r="CF921" i="78"/>
  <c r="CG358" i="78"/>
  <c r="CG180" i="78"/>
  <c r="CG409" i="78"/>
  <c r="CG581" i="78"/>
  <c r="S306" i="78"/>
  <c r="U666" i="78"/>
  <c r="U795" i="78"/>
  <c r="U270" i="78"/>
  <c r="S868" i="78"/>
  <c r="T868" i="78" s="1"/>
  <c r="U901" i="78"/>
  <c r="AH15" i="78"/>
  <c r="AH109" i="78"/>
  <c r="AH93" i="78"/>
  <c r="AH77" i="78"/>
  <c r="AH61" i="78"/>
  <c r="AH45" i="78"/>
  <c r="T20" i="78"/>
  <c r="T36" i="78"/>
  <c r="T107" i="78"/>
  <c r="T48" i="78"/>
  <c r="T80" i="78"/>
  <c r="T106" i="78"/>
  <c r="T27" i="78"/>
  <c r="T19" i="78"/>
  <c r="T43" i="78"/>
  <c r="T51" i="78"/>
  <c r="T60" i="78"/>
  <c r="T69" i="78"/>
  <c r="T77" i="78"/>
  <c r="T85" i="78"/>
  <c r="T93" i="78"/>
  <c r="T101" i="78"/>
  <c r="CF368" i="78"/>
  <c r="CG615" i="78"/>
  <c r="CG611" i="78" s="1"/>
  <c r="U559" i="78"/>
  <c r="U624" i="78"/>
  <c r="U798" i="78"/>
  <c r="U794" i="78"/>
  <c r="U191" i="78"/>
  <c r="AH83" i="78"/>
  <c r="AH51" i="78"/>
  <c r="AH19" i="78"/>
  <c r="AH90" i="78"/>
  <c r="AH58" i="78"/>
  <c r="AH26" i="78"/>
  <c r="AH22" i="78"/>
  <c r="U22" i="78"/>
  <c r="AH38" i="78"/>
  <c r="U38" i="78"/>
  <c r="AH54" i="78"/>
  <c r="U54" i="78"/>
  <c r="AH70" i="78"/>
  <c r="U70" i="78"/>
  <c r="AH86" i="78"/>
  <c r="U86" i="78"/>
  <c r="AH102" i="78"/>
  <c r="U102" i="78"/>
  <c r="AH31" i="78"/>
  <c r="U31" i="78"/>
  <c r="AH47" i="78"/>
  <c r="U47" i="78"/>
  <c r="AH63" i="78"/>
  <c r="U63" i="78"/>
  <c r="AH95" i="78"/>
  <c r="U95" i="78"/>
  <c r="T11" i="78"/>
  <c r="T37" i="78"/>
  <c r="T68" i="78"/>
  <c r="T42" i="78"/>
  <c r="T50" i="78"/>
  <c r="T57" i="78"/>
  <c r="T65" i="78"/>
  <c r="T74" i="78"/>
  <c r="T82" i="78"/>
  <c r="T90" i="78"/>
  <c r="T98" i="78"/>
  <c r="T15" i="78"/>
  <c r="T32" i="78"/>
  <c r="T18" i="78"/>
  <c r="T28" i="78"/>
  <c r="T45" i="78"/>
  <c r="T53" i="78"/>
  <c r="T62" i="78"/>
  <c r="T79" i="78"/>
  <c r="T105" i="78"/>
  <c r="AH17" i="78"/>
  <c r="U17" i="78"/>
  <c r="AH33" i="78"/>
  <c r="U33" i="78"/>
  <c r="T13" i="78"/>
  <c r="T34" i="78"/>
  <c r="T52" i="78"/>
  <c r="T59" i="78"/>
  <c r="T67" i="78"/>
  <c r="T75" i="78"/>
  <c r="T84" i="78"/>
  <c r="T100" i="78"/>
  <c r="T29" i="78"/>
  <c r="T25" i="78"/>
  <c r="T64" i="78"/>
  <c r="T73" i="78"/>
  <c r="T81" i="78"/>
  <c r="T89" i="78"/>
  <c r="T97" i="78"/>
  <c r="T109" i="78"/>
  <c r="CG257" i="78"/>
  <c r="CG250" i="78"/>
  <c r="CG222" i="78"/>
  <c r="CG216" i="78"/>
  <c r="CF179" i="78"/>
  <c r="CF173" i="78"/>
  <c r="CF752" i="78"/>
  <c r="CG751" i="78"/>
  <c r="CG752" i="78"/>
  <c r="CG745" i="78"/>
  <c r="CF283" i="78"/>
  <c r="CF288" i="78" s="1"/>
  <c r="CG313" i="78"/>
  <c r="CG320" i="78"/>
  <c r="CG319" i="78"/>
  <c r="CG541" i="78"/>
  <c r="CF683" i="78"/>
  <c r="CF684" i="78"/>
  <c r="CG179" i="78"/>
  <c r="CG403" i="78"/>
  <c r="CF745" i="78"/>
  <c r="CG547" i="78"/>
  <c r="CG785" i="78"/>
  <c r="CF718" i="78"/>
  <c r="CF711" i="78"/>
  <c r="CF717" i="78"/>
  <c r="CF716" i="78" s="1"/>
  <c r="CG853" i="78"/>
  <c r="CG854" i="78"/>
  <c r="CG357" i="78"/>
  <c r="CG351" i="78"/>
  <c r="CG513" i="78"/>
  <c r="CG507" i="78"/>
  <c r="CG514" i="78"/>
  <c r="CF616" i="78"/>
  <c r="CF609" i="78"/>
  <c r="CG643" i="78"/>
  <c r="CG649" i="78"/>
  <c r="CF410" i="78"/>
  <c r="CF409" i="78"/>
  <c r="CF888" i="78"/>
  <c r="CF887" i="78"/>
  <c r="CF881" i="78"/>
  <c r="CF785" i="78"/>
  <c r="CF779" i="78"/>
  <c r="CG473" i="78"/>
  <c r="CG479" i="78"/>
  <c r="CF357" i="78"/>
  <c r="CF358" i="78"/>
  <c r="CG677" i="78"/>
  <c r="CF480" i="78"/>
  <c r="CF473" i="78"/>
  <c r="CF541" i="78"/>
  <c r="CF547" i="78"/>
  <c r="CG368" i="78"/>
  <c r="CG374" i="78"/>
  <c r="CF445" i="78"/>
  <c r="CF438" i="78"/>
  <c r="CF320" i="78"/>
  <c r="CF313" i="78"/>
  <c r="CF319" i="78"/>
  <c r="CG779" i="78"/>
  <c r="CG223" i="78"/>
  <c r="CG480" i="78"/>
  <c r="CF575" i="78"/>
  <c r="CF581" i="78"/>
  <c r="CF582" i="78"/>
  <c r="CG683" i="78"/>
  <c r="CF479" i="78"/>
  <c r="CF786" i="78"/>
  <c r="CG921" i="78"/>
  <c r="CG920" i="78" s="1"/>
  <c r="CG650" i="78"/>
  <c r="CF369" i="78"/>
  <c r="CF513" i="78"/>
  <c r="CF512" i="78" s="1"/>
  <c r="CF250" i="78"/>
  <c r="CF847" i="78"/>
  <c r="CG289" i="78"/>
  <c r="CG684" i="78"/>
  <c r="CG548" i="78"/>
  <c r="CF290" i="78"/>
  <c r="CG410" i="78"/>
  <c r="CF222" i="78"/>
  <c r="CF223" i="78"/>
  <c r="CF216" i="78"/>
  <c r="CF853" i="78"/>
  <c r="CF922" i="78"/>
  <c r="CG955" i="78"/>
  <c r="CG949" i="78"/>
  <c r="CG956" i="78"/>
  <c r="CG438" i="78"/>
  <c r="CG444" i="78"/>
  <c r="CG445" i="78"/>
  <c r="CF677" i="78"/>
  <c r="CF915" i="78"/>
  <c r="CF956" i="78"/>
  <c r="CG575" i="78"/>
  <c r="CF751" i="78"/>
  <c r="CF750" i="78" s="1"/>
  <c r="CF649" i="78"/>
  <c r="CF643" i="78"/>
  <c r="CF650" i="78"/>
  <c r="CG711" i="78"/>
  <c r="CG717" i="78"/>
  <c r="CG718" i="78"/>
  <c r="CG922" i="78"/>
  <c r="CF180" i="78"/>
  <c r="U334" i="78"/>
  <c r="S368" i="78"/>
  <c r="T366" i="78" s="1"/>
  <c r="T368" i="78" s="1"/>
  <c r="S373" i="78"/>
  <c r="S372" i="78"/>
  <c r="S438" i="78"/>
  <c r="S442" i="78"/>
  <c r="T418" i="78" s="1"/>
  <c r="S443" i="78"/>
  <c r="S546" i="78"/>
  <c r="S545" i="78"/>
  <c r="S541" i="78"/>
  <c r="T521" i="78" s="1"/>
  <c r="U658" i="78"/>
  <c r="S658" i="78"/>
  <c r="S453" i="78"/>
  <c r="U453" i="78"/>
  <c r="U331" i="78"/>
  <c r="CF256" i="78"/>
  <c r="CF949" i="78"/>
  <c r="CG881" i="78"/>
  <c r="CG616" i="78"/>
  <c r="CG283" i="78"/>
  <c r="CF514" i="78"/>
  <c r="CF955" i="78"/>
  <c r="CG887" i="78"/>
  <c r="U930" i="78"/>
  <c r="U949" i="78" s="1"/>
  <c r="S930" i="78"/>
  <c r="CG173" i="78"/>
  <c r="CG582" i="78"/>
  <c r="U190" i="78"/>
  <c r="S190" i="78"/>
  <c r="S311" i="78"/>
  <c r="U311" i="78"/>
  <c r="U308" i="78"/>
  <c r="S308" i="78"/>
  <c r="AS418" i="78"/>
  <c r="U438" i="78"/>
  <c r="AS657" i="78"/>
  <c r="U711" i="78"/>
  <c r="AS691" i="78"/>
  <c r="S831" i="78"/>
  <c r="U831" i="78"/>
  <c r="U865" i="78"/>
  <c r="U881" i="78" s="1"/>
  <c r="S865" i="78"/>
  <c r="S664" i="78"/>
  <c r="U664" i="78"/>
  <c r="S835" i="78"/>
  <c r="U835" i="78"/>
  <c r="S900" i="78"/>
  <c r="U900" i="78"/>
  <c r="S817" i="78"/>
  <c r="AS230" i="78"/>
  <c r="U250" i="78"/>
  <c r="S715" i="78"/>
  <c r="S716" i="78"/>
  <c r="S783" i="78"/>
  <c r="S781" i="78" s="1"/>
  <c r="S784" i="78"/>
  <c r="S558" i="78"/>
  <c r="U558" i="78"/>
  <c r="U727" i="78"/>
  <c r="S727" i="78"/>
  <c r="S269" i="78"/>
  <c r="U269" i="78"/>
  <c r="U273" i="78"/>
  <c r="S273" i="78"/>
  <c r="S594" i="78"/>
  <c r="U594" i="78"/>
  <c r="S157" i="78"/>
  <c r="S902" i="78"/>
  <c r="U902" i="78"/>
  <c r="U173" i="78"/>
  <c r="AS366" i="78"/>
  <c r="U368" i="78"/>
  <c r="U779" i="78"/>
  <c r="AS759" i="78"/>
  <c r="S255" i="78"/>
  <c r="S250" i="78"/>
  <c r="T231" i="78" s="1"/>
  <c r="S303" i="78"/>
  <c r="U303" i="78"/>
  <c r="S491" i="78"/>
  <c r="S589" i="78"/>
  <c r="U589" i="78"/>
  <c r="S555" i="78"/>
  <c r="U555" i="78"/>
  <c r="S813" i="78"/>
  <c r="S829" i="78"/>
  <c r="U829" i="78"/>
  <c r="S625" i="78"/>
  <c r="U625" i="78"/>
  <c r="S199" i="78"/>
  <c r="U199" i="78"/>
  <c r="U188" i="78"/>
  <c r="S188" i="78"/>
  <c r="U734" i="78"/>
  <c r="S734" i="78"/>
  <c r="T734" i="78" s="1"/>
  <c r="U898" i="78"/>
  <c r="CF146" i="78"/>
  <c r="CF139" i="78"/>
  <c r="CF145" i="78"/>
  <c r="CG139" i="78"/>
  <c r="S143" i="78"/>
  <c r="M20" i="77" l="1"/>
  <c r="M8" i="77"/>
  <c r="N20" i="77"/>
  <c r="AB1059" i="72"/>
  <c r="AN215" i="73"/>
  <c r="AB484" i="72"/>
  <c r="CQ161" i="48"/>
  <c r="T489" i="78"/>
  <c r="N8" i="77"/>
  <c r="L56" i="48"/>
  <c r="L57" i="48" s="1"/>
  <c r="L58" i="48" s="1"/>
  <c r="L59" i="48" s="1"/>
  <c r="L60" i="48" s="1"/>
  <c r="L61" i="48" s="1"/>
  <c r="L62" i="48" s="1"/>
  <c r="L63" i="48" s="1"/>
  <c r="L64" i="48" s="1"/>
  <c r="L65" i="48" s="1"/>
  <c r="L66" i="48" s="1"/>
  <c r="L67" i="48" s="1"/>
  <c r="L68" i="48" s="1"/>
  <c r="L69" i="48" s="1"/>
  <c r="L70" i="48" s="1"/>
  <c r="L71" i="48" s="1"/>
  <c r="L72" i="48" s="1"/>
  <c r="L73" i="48" s="1"/>
  <c r="L74" i="48" s="1"/>
  <c r="L75" i="48" s="1"/>
  <c r="L76" i="48" s="1"/>
  <c r="L77" i="48" s="1"/>
  <c r="L78" i="48" s="1"/>
  <c r="L79" i="48" s="1"/>
  <c r="L80" i="48" s="1"/>
  <c r="L81" i="48" s="1"/>
  <c r="L82" i="48" s="1"/>
  <c r="L83" i="48" s="1"/>
  <c r="L84" i="48" s="1"/>
  <c r="L85" i="48" s="1"/>
  <c r="L86" i="48" s="1"/>
  <c r="L87" i="48" s="1"/>
  <c r="L88" i="48" s="1"/>
  <c r="L89" i="48" s="1"/>
  <c r="L90" i="48" s="1"/>
  <c r="L91" i="48" s="1"/>
  <c r="L92" i="48" s="1"/>
  <c r="L93" i="48" s="1"/>
  <c r="L94" i="48" s="1"/>
  <c r="L95" i="48" s="1"/>
  <c r="L96" i="48" s="1"/>
  <c r="L97" i="48" s="1"/>
  <c r="L98" i="48" s="1"/>
  <c r="L99" i="48" s="1"/>
  <c r="L100" i="48" s="1"/>
  <c r="L101" i="48" s="1"/>
  <c r="L102" i="48" s="1"/>
  <c r="K107" i="48"/>
  <c r="K108" i="48" s="1"/>
  <c r="K109" i="48" s="1"/>
  <c r="K110" i="48" s="1"/>
  <c r="K111" i="48" s="1"/>
  <c r="K112" i="48" s="1"/>
  <c r="K113" i="48" s="1"/>
  <c r="K114" i="48" s="1"/>
  <c r="K115" i="48" s="1"/>
  <c r="K116" i="48" s="1"/>
  <c r="K117" i="48" s="1"/>
  <c r="K118" i="48" s="1"/>
  <c r="K119" i="48" s="1"/>
  <c r="K120" i="48" s="1"/>
  <c r="K121" i="48" s="1"/>
  <c r="K122" i="48" s="1"/>
  <c r="K123" i="48" s="1"/>
  <c r="K124" i="48" s="1"/>
  <c r="K125" i="48" s="1"/>
  <c r="K126" i="48" s="1"/>
  <c r="K127" i="48" s="1"/>
  <c r="K128" i="48" s="1"/>
  <c r="K129" i="48" s="1"/>
  <c r="K130" i="48" s="1"/>
  <c r="K131" i="48" s="1"/>
  <c r="K132" i="48" s="1"/>
  <c r="K133" i="48" s="1"/>
  <c r="K134" i="48" s="1"/>
  <c r="K135" i="48" s="1"/>
  <c r="K136" i="48" s="1"/>
  <c r="K137" i="48" s="1"/>
  <c r="K138" i="48" s="1"/>
  <c r="K139" i="48" s="1"/>
  <c r="K140" i="48" s="1"/>
  <c r="K141" i="48" s="1"/>
  <c r="K142" i="48" s="1"/>
  <c r="K143" i="48" s="1"/>
  <c r="K93" i="48"/>
  <c r="K94" i="48" s="1"/>
  <c r="K95" i="48" s="1"/>
  <c r="K96" i="48" s="1"/>
  <c r="K97" i="48" s="1"/>
  <c r="K98" i="48" s="1"/>
  <c r="K99" i="48" s="1"/>
  <c r="K100" i="48" s="1"/>
  <c r="K101" i="48" s="1"/>
  <c r="K102" i="48" s="1"/>
  <c r="BZ107" i="51"/>
  <c r="BZ108" i="51" s="1"/>
  <c r="BZ109" i="51" s="1"/>
  <c r="BZ110" i="51" s="1"/>
  <c r="BZ111" i="51" s="1"/>
  <c r="BZ112" i="51" s="1"/>
  <c r="BZ113" i="51" s="1"/>
  <c r="BZ114" i="51" s="1"/>
  <c r="BZ115" i="51" s="1"/>
  <c r="BZ116" i="51" s="1"/>
  <c r="BZ117" i="51" s="1"/>
  <c r="BZ118" i="51" s="1"/>
  <c r="BZ119" i="51" s="1"/>
  <c r="BZ120" i="51" s="1"/>
  <c r="BZ121" i="51" s="1"/>
  <c r="BZ122" i="51" s="1"/>
  <c r="BZ123" i="51" s="1"/>
  <c r="BZ124" i="51" s="1"/>
  <c r="BZ125" i="51" s="1"/>
  <c r="BZ126" i="51" s="1"/>
  <c r="BZ127" i="51" s="1"/>
  <c r="BZ128" i="51" s="1"/>
  <c r="BZ129" i="51" s="1"/>
  <c r="BZ130" i="51" s="1"/>
  <c r="BZ131" i="51" s="1"/>
  <c r="BZ132" i="51" s="1"/>
  <c r="BZ133" i="51" s="1"/>
  <c r="BZ134" i="51" s="1"/>
  <c r="BZ135" i="51" s="1"/>
  <c r="BZ136" i="51" s="1"/>
  <c r="BZ137" i="51" s="1"/>
  <c r="BZ138" i="51" s="1"/>
  <c r="BZ139" i="51" s="1"/>
  <c r="BZ140" i="51" s="1"/>
  <c r="BZ141" i="51" s="1"/>
  <c r="BZ142" i="51" s="1"/>
  <c r="BZ143" i="51" s="1"/>
  <c r="BZ93" i="51"/>
  <c r="BZ94" i="51" s="1"/>
  <c r="BZ95" i="51" s="1"/>
  <c r="BZ96" i="51" s="1"/>
  <c r="BZ97" i="51" s="1"/>
  <c r="BZ98" i="51" s="1"/>
  <c r="BZ99" i="51" s="1"/>
  <c r="BZ100" i="51" s="1"/>
  <c r="BZ101" i="51" s="1"/>
  <c r="BZ102" i="51" s="1"/>
  <c r="CG107" i="51"/>
  <c r="CG108" i="51" s="1"/>
  <c r="CG109" i="51" s="1"/>
  <c r="CG110" i="51" s="1"/>
  <c r="CG111" i="51" s="1"/>
  <c r="CG112" i="51" s="1"/>
  <c r="CG113" i="51" s="1"/>
  <c r="CG114" i="51" s="1"/>
  <c r="CG115" i="51" s="1"/>
  <c r="CG116" i="51" s="1"/>
  <c r="CG117" i="51" s="1"/>
  <c r="CG118" i="51" s="1"/>
  <c r="CG119" i="51" s="1"/>
  <c r="CG120" i="51" s="1"/>
  <c r="CG121" i="51" s="1"/>
  <c r="CG122" i="51" s="1"/>
  <c r="CG123" i="51" s="1"/>
  <c r="CG124" i="51" s="1"/>
  <c r="CG125" i="51" s="1"/>
  <c r="CG126" i="51" s="1"/>
  <c r="CG127" i="51" s="1"/>
  <c r="CG128" i="51" s="1"/>
  <c r="CG129" i="51" s="1"/>
  <c r="CG130" i="51" s="1"/>
  <c r="CG131" i="51" s="1"/>
  <c r="CG132" i="51" s="1"/>
  <c r="CG133" i="51" s="1"/>
  <c r="CG134" i="51" s="1"/>
  <c r="CG135" i="51" s="1"/>
  <c r="CG136" i="51" s="1"/>
  <c r="CG137" i="51" s="1"/>
  <c r="CG138" i="51" s="1"/>
  <c r="CG139" i="51" s="1"/>
  <c r="CG140" i="51" s="1"/>
  <c r="CG141" i="51" s="1"/>
  <c r="CG142" i="51" s="1"/>
  <c r="CG143" i="51" s="1"/>
  <c r="CG93" i="51"/>
  <c r="CG94" i="51" s="1"/>
  <c r="CG95" i="51" s="1"/>
  <c r="CG96" i="51" s="1"/>
  <c r="CG97" i="51" s="1"/>
  <c r="CG98" i="51" s="1"/>
  <c r="CG99" i="51" s="1"/>
  <c r="CG100" i="51" s="1"/>
  <c r="CG101" i="51" s="1"/>
  <c r="CG102" i="51" s="1"/>
  <c r="CQ114" i="48"/>
  <c r="B12" i="77"/>
  <c r="AB680" i="72"/>
  <c r="F4" i="79" s="1"/>
  <c r="AL107" i="48"/>
  <c r="AL108" i="48" s="1"/>
  <c r="AL109" i="48" s="1"/>
  <c r="AL110" i="48" s="1"/>
  <c r="AL111" i="48" s="1"/>
  <c r="AL112" i="48" s="1"/>
  <c r="AL113" i="48" s="1"/>
  <c r="AL114" i="48" s="1"/>
  <c r="AL115" i="48" s="1"/>
  <c r="AL116" i="48" s="1"/>
  <c r="AL117" i="48" s="1"/>
  <c r="AL118" i="48" s="1"/>
  <c r="AL119" i="48" s="1"/>
  <c r="AL120" i="48" s="1"/>
  <c r="AL121" i="48" s="1"/>
  <c r="AL122" i="48" s="1"/>
  <c r="AL123" i="48" s="1"/>
  <c r="AL124" i="48" s="1"/>
  <c r="AL125" i="48" s="1"/>
  <c r="AL126" i="48" s="1"/>
  <c r="AL127" i="48" s="1"/>
  <c r="AL128" i="48" s="1"/>
  <c r="AL129" i="48" s="1"/>
  <c r="AL130" i="48" s="1"/>
  <c r="AL131" i="48" s="1"/>
  <c r="AL132" i="48" s="1"/>
  <c r="AL133" i="48" s="1"/>
  <c r="AL134" i="48" s="1"/>
  <c r="AL135" i="48" s="1"/>
  <c r="AL136" i="48" s="1"/>
  <c r="AL137" i="48" s="1"/>
  <c r="AL138" i="48" s="1"/>
  <c r="AL139" i="48" s="1"/>
  <c r="AL140" i="48" s="1"/>
  <c r="AL141" i="48" s="1"/>
  <c r="AL142" i="48" s="1"/>
  <c r="AL143" i="48" s="1"/>
  <c r="AL93" i="48"/>
  <c r="AL94" i="48" s="1"/>
  <c r="AL95" i="48" s="1"/>
  <c r="AL96" i="48" s="1"/>
  <c r="AL97" i="48" s="1"/>
  <c r="AL98" i="48" s="1"/>
  <c r="AL99" i="48" s="1"/>
  <c r="AL100" i="48" s="1"/>
  <c r="AL101" i="48" s="1"/>
  <c r="AL102" i="48" s="1"/>
  <c r="H107" i="51"/>
  <c r="H108" i="51" s="1"/>
  <c r="H109" i="51" s="1"/>
  <c r="H110" i="51" s="1"/>
  <c r="H111" i="51" s="1"/>
  <c r="H112" i="51" s="1"/>
  <c r="H113" i="51" s="1"/>
  <c r="H114" i="51" s="1"/>
  <c r="H115" i="51" s="1"/>
  <c r="H116" i="51" s="1"/>
  <c r="H117" i="51" s="1"/>
  <c r="H118" i="51" s="1"/>
  <c r="H119" i="51" s="1"/>
  <c r="H120" i="51" s="1"/>
  <c r="H121" i="51" s="1"/>
  <c r="H122" i="51" s="1"/>
  <c r="H123" i="51" s="1"/>
  <c r="H124" i="51" s="1"/>
  <c r="H125" i="51" s="1"/>
  <c r="H126" i="51" s="1"/>
  <c r="H127" i="51" s="1"/>
  <c r="H128" i="51" s="1"/>
  <c r="H129" i="51" s="1"/>
  <c r="H130" i="51" s="1"/>
  <c r="H131" i="51" s="1"/>
  <c r="H132" i="51" s="1"/>
  <c r="H133" i="51" s="1"/>
  <c r="H134" i="51" s="1"/>
  <c r="H135" i="51" s="1"/>
  <c r="H136" i="51" s="1"/>
  <c r="H137" i="51" s="1"/>
  <c r="H138" i="51" s="1"/>
  <c r="H139" i="51" s="1"/>
  <c r="H140" i="51" s="1"/>
  <c r="H141" i="51" s="1"/>
  <c r="H142" i="51" s="1"/>
  <c r="H143" i="51" s="1"/>
  <c r="H93" i="51"/>
  <c r="H94" i="51" s="1"/>
  <c r="H95" i="51" s="1"/>
  <c r="H96" i="51" s="1"/>
  <c r="H97" i="51" s="1"/>
  <c r="H98" i="51" s="1"/>
  <c r="H99" i="51" s="1"/>
  <c r="H100" i="51" s="1"/>
  <c r="H101" i="51" s="1"/>
  <c r="H102" i="51" s="1"/>
  <c r="U492" i="78"/>
  <c r="U507" i="78" s="1"/>
  <c r="S492" i="78"/>
  <c r="AL107" i="51"/>
  <c r="AL108" i="51" s="1"/>
  <c r="AL109" i="51" s="1"/>
  <c r="AL110" i="51" s="1"/>
  <c r="AL111" i="51" s="1"/>
  <c r="AL112" i="51" s="1"/>
  <c r="AL113" i="51" s="1"/>
  <c r="AL114" i="51" s="1"/>
  <c r="AL115" i="51" s="1"/>
  <c r="AL116" i="51" s="1"/>
  <c r="AL117" i="51" s="1"/>
  <c r="AL118" i="51" s="1"/>
  <c r="AL119" i="51" s="1"/>
  <c r="AL120" i="51" s="1"/>
  <c r="AL121" i="51" s="1"/>
  <c r="AL122" i="51" s="1"/>
  <c r="AL123" i="51" s="1"/>
  <c r="AL124" i="51" s="1"/>
  <c r="AL125" i="51" s="1"/>
  <c r="AL126" i="51" s="1"/>
  <c r="AL127" i="51" s="1"/>
  <c r="AL128" i="51" s="1"/>
  <c r="AL129" i="51" s="1"/>
  <c r="AL130" i="51" s="1"/>
  <c r="AL131" i="51" s="1"/>
  <c r="AL132" i="51" s="1"/>
  <c r="AL133" i="51" s="1"/>
  <c r="AL134" i="51" s="1"/>
  <c r="AL135" i="51" s="1"/>
  <c r="AL136" i="51" s="1"/>
  <c r="AL137" i="51" s="1"/>
  <c r="AL138" i="51" s="1"/>
  <c r="AL139" i="51" s="1"/>
  <c r="AL140" i="51" s="1"/>
  <c r="AL141" i="51" s="1"/>
  <c r="AL142" i="51" s="1"/>
  <c r="AL143" i="51" s="1"/>
  <c r="AL93" i="51"/>
  <c r="AL94" i="51" s="1"/>
  <c r="AL95" i="51" s="1"/>
  <c r="AL96" i="51" s="1"/>
  <c r="AL97" i="51" s="1"/>
  <c r="AL98" i="51" s="1"/>
  <c r="AL99" i="51" s="1"/>
  <c r="AL100" i="51" s="1"/>
  <c r="AL101" i="51" s="1"/>
  <c r="AL102" i="51" s="1"/>
  <c r="AR107" i="51"/>
  <c r="AR108" i="51" s="1"/>
  <c r="AR109" i="51" s="1"/>
  <c r="AR110" i="51" s="1"/>
  <c r="AR111" i="51" s="1"/>
  <c r="AR112" i="51" s="1"/>
  <c r="AR113" i="51" s="1"/>
  <c r="AR114" i="51" s="1"/>
  <c r="AR115" i="51" s="1"/>
  <c r="AR116" i="51" s="1"/>
  <c r="AR117" i="51" s="1"/>
  <c r="AR118" i="51" s="1"/>
  <c r="AR119" i="51" s="1"/>
  <c r="AR120" i="51" s="1"/>
  <c r="AR121" i="51" s="1"/>
  <c r="AR122" i="51" s="1"/>
  <c r="AR123" i="51" s="1"/>
  <c r="AR124" i="51" s="1"/>
  <c r="AR125" i="51" s="1"/>
  <c r="AR126" i="51" s="1"/>
  <c r="AR127" i="51" s="1"/>
  <c r="AR128" i="51" s="1"/>
  <c r="AR129" i="51" s="1"/>
  <c r="AR130" i="51" s="1"/>
  <c r="AR131" i="51" s="1"/>
  <c r="AR132" i="51" s="1"/>
  <c r="AR133" i="51" s="1"/>
  <c r="AR134" i="51" s="1"/>
  <c r="AR135" i="51" s="1"/>
  <c r="AR136" i="51" s="1"/>
  <c r="AR137" i="51" s="1"/>
  <c r="AR138" i="51" s="1"/>
  <c r="AR139" i="51" s="1"/>
  <c r="AR140" i="51" s="1"/>
  <c r="AR141" i="51" s="1"/>
  <c r="AR142" i="51" s="1"/>
  <c r="AR143" i="51" s="1"/>
  <c r="AR93" i="51"/>
  <c r="AR94" i="51" s="1"/>
  <c r="AR95" i="51" s="1"/>
  <c r="AR96" i="51" s="1"/>
  <c r="AR97" i="51" s="1"/>
  <c r="AR98" i="51" s="1"/>
  <c r="AR99" i="51" s="1"/>
  <c r="AR100" i="51" s="1"/>
  <c r="AR101" i="51" s="1"/>
  <c r="AR102" i="51" s="1"/>
  <c r="CF408" i="78"/>
  <c r="J107" i="48"/>
  <c r="J93" i="48"/>
  <c r="J94" i="48" s="1"/>
  <c r="J95" i="48" s="1"/>
  <c r="J96" i="48" s="1"/>
  <c r="J97" i="48" s="1"/>
  <c r="J98" i="48" s="1"/>
  <c r="J99" i="48" s="1"/>
  <c r="J100" i="48" s="1"/>
  <c r="J101" i="48" s="1"/>
  <c r="J102" i="48" s="1"/>
  <c r="U404" i="78"/>
  <c r="CF255" i="78"/>
  <c r="S177" i="78"/>
  <c r="CF813" i="78"/>
  <c r="CF373" i="78"/>
  <c r="CQ115" i="48"/>
  <c r="BX44" i="51"/>
  <c r="T107" i="51"/>
  <c r="T108" i="51" s="1"/>
  <c r="T109" i="51" s="1"/>
  <c r="T110" i="51" s="1"/>
  <c r="T111" i="51" s="1"/>
  <c r="T112" i="51" s="1"/>
  <c r="T113" i="51" s="1"/>
  <c r="T114" i="51" s="1"/>
  <c r="T115" i="51" s="1"/>
  <c r="T116" i="51" s="1"/>
  <c r="T117" i="51" s="1"/>
  <c r="T118" i="51" s="1"/>
  <c r="T119" i="51" s="1"/>
  <c r="T120" i="51" s="1"/>
  <c r="T121" i="51" s="1"/>
  <c r="T122" i="51" s="1"/>
  <c r="T123" i="51" s="1"/>
  <c r="T124" i="51" s="1"/>
  <c r="T125" i="51" s="1"/>
  <c r="T126" i="51" s="1"/>
  <c r="T127" i="51" s="1"/>
  <c r="T128" i="51" s="1"/>
  <c r="T129" i="51" s="1"/>
  <c r="T130" i="51" s="1"/>
  <c r="T131" i="51" s="1"/>
  <c r="T132" i="51" s="1"/>
  <c r="T133" i="51" s="1"/>
  <c r="T134" i="51" s="1"/>
  <c r="T135" i="51" s="1"/>
  <c r="T136" i="51" s="1"/>
  <c r="T137" i="51" s="1"/>
  <c r="T138" i="51" s="1"/>
  <c r="T139" i="51" s="1"/>
  <c r="T140" i="51" s="1"/>
  <c r="T141" i="51" s="1"/>
  <c r="T142" i="51" s="1"/>
  <c r="T143" i="51" s="1"/>
  <c r="T93" i="51"/>
  <c r="T94" i="51" s="1"/>
  <c r="T95" i="51" s="1"/>
  <c r="T96" i="51" s="1"/>
  <c r="T97" i="51" s="1"/>
  <c r="T98" i="51" s="1"/>
  <c r="T99" i="51" s="1"/>
  <c r="T100" i="51" s="1"/>
  <c r="T101" i="51" s="1"/>
  <c r="T102" i="51" s="1"/>
  <c r="Z107" i="51"/>
  <c r="Z108" i="51" s="1"/>
  <c r="Z109" i="51" s="1"/>
  <c r="Z110" i="51" s="1"/>
  <c r="Z111" i="51" s="1"/>
  <c r="Z112" i="51" s="1"/>
  <c r="Z113" i="51" s="1"/>
  <c r="Z114" i="51" s="1"/>
  <c r="Z115" i="51" s="1"/>
  <c r="Z116" i="51" s="1"/>
  <c r="Z117" i="51" s="1"/>
  <c r="Z118" i="51" s="1"/>
  <c r="Z119" i="51" s="1"/>
  <c r="Z120" i="51" s="1"/>
  <c r="Z121" i="51" s="1"/>
  <c r="Z122" i="51" s="1"/>
  <c r="Z123" i="51" s="1"/>
  <c r="Z124" i="51" s="1"/>
  <c r="Z125" i="51" s="1"/>
  <c r="Z126" i="51" s="1"/>
  <c r="Z127" i="51" s="1"/>
  <c r="Z128" i="51" s="1"/>
  <c r="Z129" i="51" s="1"/>
  <c r="Z130" i="51" s="1"/>
  <c r="Z131" i="51" s="1"/>
  <c r="Z132" i="51" s="1"/>
  <c r="Z133" i="51" s="1"/>
  <c r="Z134" i="51" s="1"/>
  <c r="Z135" i="51" s="1"/>
  <c r="Z136" i="51" s="1"/>
  <c r="Z137" i="51" s="1"/>
  <c r="Z138" i="51" s="1"/>
  <c r="Z139" i="51" s="1"/>
  <c r="Z140" i="51" s="1"/>
  <c r="Z141" i="51" s="1"/>
  <c r="Z142" i="51" s="1"/>
  <c r="Z143" i="51" s="1"/>
  <c r="Z93" i="51"/>
  <c r="Z94" i="51" s="1"/>
  <c r="Z95" i="51" s="1"/>
  <c r="Z96" i="51" s="1"/>
  <c r="Z97" i="51" s="1"/>
  <c r="Z98" i="51" s="1"/>
  <c r="Z99" i="51" s="1"/>
  <c r="Z100" i="51" s="1"/>
  <c r="Z101" i="51" s="1"/>
  <c r="Z102" i="51" s="1"/>
  <c r="N14" i="77"/>
  <c r="M19" i="77"/>
  <c r="N19" i="77" s="1"/>
  <c r="O19" i="77" s="1"/>
  <c r="CQ113" i="48"/>
  <c r="M7" i="77"/>
  <c r="N7" i="77" s="1"/>
  <c r="BS107" i="51"/>
  <c r="BS108" i="51" s="1"/>
  <c r="BS109" i="51" s="1"/>
  <c r="BS110" i="51" s="1"/>
  <c r="BS111" i="51" s="1"/>
  <c r="BS112" i="51" s="1"/>
  <c r="BS113" i="51" s="1"/>
  <c r="BS114" i="51" s="1"/>
  <c r="BS115" i="51" s="1"/>
  <c r="BS116" i="51" s="1"/>
  <c r="BS117" i="51" s="1"/>
  <c r="BS118" i="51" s="1"/>
  <c r="BS119" i="51" s="1"/>
  <c r="BS120" i="51" s="1"/>
  <c r="BS121" i="51" s="1"/>
  <c r="BS122" i="51" s="1"/>
  <c r="BS123" i="51" s="1"/>
  <c r="BS124" i="51" s="1"/>
  <c r="BS125" i="51" s="1"/>
  <c r="BS126" i="51" s="1"/>
  <c r="BS127" i="51" s="1"/>
  <c r="BS128" i="51" s="1"/>
  <c r="BS129" i="51" s="1"/>
  <c r="BS130" i="51" s="1"/>
  <c r="BS131" i="51" s="1"/>
  <c r="BS132" i="51" s="1"/>
  <c r="BS133" i="51" s="1"/>
  <c r="BS134" i="51" s="1"/>
  <c r="BS135" i="51" s="1"/>
  <c r="BS136" i="51" s="1"/>
  <c r="BS137" i="51" s="1"/>
  <c r="BS138" i="51" s="1"/>
  <c r="BS139" i="51" s="1"/>
  <c r="BS140" i="51" s="1"/>
  <c r="BS141" i="51" s="1"/>
  <c r="BS142" i="51" s="1"/>
  <c r="BS143" i="51" s="1"/>
  <c r="BS93" i="51"/>
  <c r="BS94" i="51" s="1"/>
  <c r="BS95" i="51" s="1"/>
  <c r="BS96" i="51" s="1"/>
  <c r="BS97" i="51" s="1"/>
  <c r="BS98" i="51" s="1"/>
  <c r="BS99" i="51" s="1"/>
  <c r="BS100" i="51" s="1"/>
  <c r="BS101" i="51" s="1"/>
  <c r="BS102" i="51" s="1"/>
  <c r="AF107" i="51"/>
  <c r="AF108" i="51" s="1"/>
  <c r="AF109" i="51" s="1"/>
  <c r="AF110" i="51" s="1"/>
  <c r="AF111" i="51" s="1"/>
  <c r="AF112" i="51" s="1"/>
  <c r="AF113" i="51" s="1"/>
  <c r="AF114" i="51" s="1"/>
  <c r="AF115" i="51" s="1"/>
  <c r="AF116" i="51" s="1"/>
  <c r="AF117" i="51" s="1"/>
  <c r="AF118" i="51" s="1"/>
  <c r="AF119" i="51" s="1"/>
  <c r="AF120" i="51" s="1"/>
  <c r="AF121" i="51" s="1"/>
  <c r="AF122" i="51" s="1"/>
  <c r="AF123" i="51" s="1"/>
  <c r="AF124" i="51" s="1"/>
  <c r="AF125" i="51" s="1"/>
  <c r="AF126" i="51" s="1"/>
  <c r="AF127" i="51" s="1"/>
  <c r="AF128" i="51" s="1"/>
  <c r="AF129" i="51" s="1"/>
  <c r="AF130" i="51" s="1"/>
  <c r="AF131" i="51" s="1"/>
  <c r="AF132" i="51" s="1"/>
  <c r="AF133" i="51" s="1"/>
  <c r="AF134" i="51" s="1"/>
  <c r="AF135" i="51" s="1"/>
  <c r="AF136" i="51" s="1"/>
  <c r="AF137" i="51" s="1"/>
  <c r="AF138" i="51" s="1"/>
  <c r="AF139" i="51" s="1"/>
  <c r="AF140" i="51" s="1"/>
  <c r="AF141" i="51" s="1"/>
  <c r="AF142" i="51" s="1"/>
  <c r="AF143" i="51" s="1"/>
  <c r="AF93" i="51"/>
  <c r="AF94" i="51" s="1"/>
  <c r="AF95" i="51" s="1"/>
  <c r="AF96" i="51" s="1"/>
  <c r="AF97" i="51" s="1"/>
  <c r="AF98" i="51" s="1"/>
  <c r="AF99" i="51" s="1"/>
  <c r="AF100" i="51" s="1"/>
  <c r="AF101" i="51" s="1"/>
  <c r="AF102" i="51" s="1"/>
  <c r="N107" i="51"/>
  <c r="N108" i="51" s="1"/>
  <c r="N109" i="51" s="1"/>
  <c r="N110" i="51" s="1"/>
  <c r="N111" i="51" s="1"/>
  <c r="N112" i="51" s="1"/>
  <c r="N113" i="51" s="1"/>
  <c r="N114" i="51" s="1"/>
  <c r="N115" i="51" s="1"/>
  <c r="N116" i="51" s="1"/>
  <c r="N117" i="51" s="1"/>
  <c r="N118" i="51" s="1"/>
  <c r="N119" i="51" s="1"/>
  <c r="N120" i="51" s="1"/>
  <c r="N121" i="51" s="1"/>
  <c r="N122" i="51" s="1"/>
  <c r="N123" i="51" s="1"/>
  <c r="N124" i="51" s="1"/>
  <c r="N125" i="51" s="1"/>
  <c r="N126" i="51" s="1"/>
  <c r="N127" i="51" s="1"/>
  <c r="N128" i="51" s="1"/>
  <c r="N129" i="51" s="1"/>
  <c r="N130" i="51" s="1"/>
  <c r="N131" i="51" s="1"/>
  <c r="N132" i="51" s="1"/>
  <c r="N133" i="51" s="1"/>
  <c r="N134" i="51" s="1"/>
  <c r="N135" i="51" s="1"/>
  <c r="N136" i="51" s="1"/>
  <c r="N137" i="51" s="1"/>
  <c r="N138" i="51" s="1"/>
  <c r="N139" i="51" s="1"/>
  <c r="N140" i="51" s="1"/>
  <c r="N141" i="51" s="1"/>
  <c r="N142" i="51" s="1"/>
  <c r="N143" i="51" s="1"/>
  <c r="N93" i="51"/>
  <c r="N94" i="51" s="1"/>
  <c r="N95" i="51" s="1"/>
  <c r="N96" i="51" s="1"/>
  <c r="N97" i="51" s="1"/>
  <c r="N98" i="51" s="1"/>
  <c r="N99" i="51" s="1"/>
  <c r="N100" i="51" s="1"/>
  <c r="N101" i="51" s="1"/>
  <c r="N102" i="51" s="1"/>
  <c r="T487" i="78"/>
  <c r="AS487" i="78"/>
  <c r="BA107" i="51"/>
  <c r="BA108" i="51" s="1"/>
  <c r="BA109" i="51" s="1"/>
  <c r="BA110" i="51" s="1"/>
  <c r="BA111" i="51" s="1"/>
  <c r="BA112" i="51" s="1"/>
  <c r="BA113" i="51" s="1"/>
  <c r="BA114" i="51" s="1"/>
  <c r="BA115" i="51" s="1"/>
  <c r="BA116" i="51" s="1"/>
  <c r="BA117" i="51" s="1"/>
  <c r="BA118" i="51" s="1"/>
  <c r="BA119" i="51" s="1"/>
  <c r="BA120" i="51" s="1"/>
  <c r="BA121" i="51" s="1"/>
  <c r="BA122" i="51" s="1"/>
  <c r="BA123" i="51" s="1"/>
  <c r="BA124" i="51" s="1"/>
  <c r="BA125" i="51" s="1"/>
  <c r="BA126" i="51" s="1"/>
  <c r="BA127" i="51" s="1"/>
  <c r="BA128" i="51" s="1"/>
  <c r="BA129" i="51" s="1"/>
  <c r="BA130" i="51" s="1"/>
  <c r="BA131" i="51" s="1"/>
  <c r="BA132" i="51" s="1"/>
  <c r="BA133" i="51" s="1"/>
  <c r="BA134" i="51" s="1"/>
  <c r="BA135" i="51" s="1"/>
  <c r="BA136" i="51" s="1"/>
  <c r="BA137" i="51" s="1"/>
  <c r="BA138" i="51" s="1"/>
  <c r="BA139" i="51" s="1"/>
  <c r="BA140" i="51" s="1"/>
  <c r="BA141" i="51" s="1"/>
  <c r="BA142" i="51" s="1"/>
  <c r="BA143" i="51" s="1"/>
  <c r="BA93" i="51"/>
  <c r="BA94" i="51" s="1"/>
  <c r="BA95" i="51" s="1"/>
  <c r="BA96" i="51" s="1"/>
  <c r="BA97" i="51" s="1"/>
  <c r="BA98" i="51" s="1"/>
  <c r="BA99" i="51" s="1"/>
  <c r="BA100" i="51" s="1"/>
  <c r="BA101" i="51" s="1"/>
  <c r="BA102" i="51" s="1"/>
  <c r="AR107" i="48"/>
  <c r="AR108" i="48" s="1"/>
  <c r="AR109" i="48" s="1"/>
  <c r="AR110" i="48" s="1"/>
  <c r="AR111" i="48" s="1"/>
  <c r="AR112" i="48" s="1"/>
  <c r="AR113" i="48" s="1"/>
  <c r="AR114" i="48" s="1"/>
  <c r="AR115" i="48" s="1"/>
  <c r="AR116" i="48" s="1"/>
  <c r="AR117" i="48" s="1"/>
  <c r="AR118" i="48" s="1"/>
  <c r="AR119" i="48" s="1"/>
  <c r="AR120" i="48" s="1"/>
  <c r="AR121" i="48" s="1"/>
  <c r="AR122" i="48" s="1"/>
  <c r="AR123" i="48" s="1"/>
  <c r="AR124" i="48" s="1"/>
  <c r="AR125" i="48" s="1"/>
  <c r="AR126" i="48" s="1"/>
  <c r="AR127" i="48" s="1"/>
  <c r="AR128" i="48" s="1"/>
  <c r="AR129" i="48" s="1"/>
  <c r="AR130" i="48" s="1"/>
  <c r="AR131" i="48" s="1"/>
  <c r="AR132" i="48" s="1"/>
  <c r="AR133" i="48" s="1"/>
  <c r="AR134" i="48" s="1"/>
  <c r="AR135" i="48" s="1"/>
  <c r="AR136" i="48" s="1"/>
  <c r="AR137" i="48" s="1"/>
  <c r="AR138" i="48" s="1"/>
  <c r="AR139" i="48" s="1"/>
  <c r="AR140" i="48" s="1"/>
  <c r="AR141" i="48" s="1"/>
  <c r="AR142" i="48" s="1"/>
  <c r="AR143" i="48" s="1"/>
  <c r="AR93" i="48"/>
  <c r="AR94" i="48" s="1"/>
  <c r="AR95" i="48" s="1"/>
  <c r="AR96" i="48" s="1"/>
  <c r="AR97" i="48" s="1"/>
  <c r="AR98" i="48" s="1"/>
  <c r="AR99" i="48" s="1"/>
  <c r="AR100" i="48" s="1"/>
  <c r="AR101" i="48" s="1"/>
  <c r="AR102" i="48" s="1"/>
  <c r="AY44" i="74"/>
  <c r="BD114" i="74"/>
  <c r="BC115" i="74"/>
  <c r="CQ10" i="48"/>
  <c r="CQ11" i="48"/>
  <c r="CQ116" i="48"/>
  <c r="CQ61" i="48"/>
  <c r="J108" i="48"/>
  <c r="J109" i="48" s="1"/>
  <c r="J110" i="48" s="1"/>
  <c r="J111" i="48" s="1"/>
  <c r="J112" i="48" s="1"/>
  <c r="J113" i="48" s="1"/>
  <c r="J114" i="48" s="1"/>
  <c r="J115" i="48" s="1"/>
  <c r="J116" i="48" s="1"/>
  <c r="J117" i="48" s="1"/>
  <c r="J118" i="48" s="1"/>
  <c r="J119" i="48" s="1"/>
  <c r="J120" i="48" s="1"/>
  <c r="J121" i="48" s="1"/>
  <c r="J122" i="48" s="1"/>
  <c r="J123" i="48" s="1"/>
  <c r="J124" i="48" s="1"/>
  <c r="J125" i="48" s="1"/>
  <c r="J126" i="48" s="1"/>
  <c r="J127" i="48" s="1"/>
  <c r="J128" i="48" s="1"/>
  <c r="J129" i="48" s="1"/>
  <c r="J130" i="48" s="1"/>
  <c r="J131" i="48" s="1"/>
  <c r="J132" i="48" s="1"/>
  <c r="J133" i="48" s="1"/>
  <c r="J134" i="48" s="1"/>
  <c r="J135" i="48" s="1"/>
  <c r="J136" i="48" s="1"/>
  <c r="J137" i="48" s="1"/>
  <c r="J138" i="48" s="1"/>
  <c r="J139" i="48" s="1"/>
  <c r="J140" i="48" s="1"/>
  <c r="J141" i="48" s="1"/>
  <c r="J142" i="48" s="1"/>
  <c r="J143" i="48" s="1"/>
  <c r="L107" i="48"/>
  <c r="L108" i="48" s="1"/>
  <c r="L109" i="48" s="1"/>
  <c r="L110" i="48" s="1"/>
  <c r="L111" i="48" s="1"/>
  <c r="L112" i="48" s="1"/>
  <c r="L113" i="48" s="1"/>
  <c r="L114" i="48" s="1"/>
  <c r="L115" i="48" s="1"/>
  <c r="L116" i="48" s="1"/>
  <c r="L117" i="48" s="1"/>
  <c r="L118" i="48" s="1"/>
  <c r="L119" i="48" s="1"/>
  <c r="L120" i="48" s="1"/>
  <c r="L121" i="48" s="1"/>
  <c r="L122" i="48" s="1"/>
  <c r="L123" i="48" s="1"/>
  <c r="L124" i="48" s="1"/>
  <c r="L125" i="48" s="1"/>
  <c r="L126" i="48" s="1"/>
  <c r="L127" i="48" s="1"/>
  <c r="L128" i="48" s="1"/>
  <c r="L129" i="48" s="1"/>
  <c r="L130" i="48" s="1"/>
  <c r="L131" i="48" s="1"/>
  <c r="L132" i="48" s="1"/>
  <c r="L133" i="48" s="1"/>
  <c r="L134" i="48" s="1"/>
  <c r="L135" i="48" s="1"/>
  <c r="L136" i="48" s="1"/>
  <c r="L137" i="48" s="1"/>
  <c r="L138" i="48" s="1"/>
  <c r="L139" i="48" s="1"/>
  <c r="L140" i="48" s="1"/>
  <c r="L141" i="48" s="1"/>
  <c r="L142" i="48" s="1"/>
  <c r="L143" i="48" s="1"/>
  <c r="L144" i="48" s="1"/>
  <c r="L145" i="48" s="1"/>
  <c r="L146" i="48" s="1"/>
  <c r="L147" i="48" s="1"/>
  <c r="L148" i="48" s="1"/>
  <c r="L149" i="48" s="1"/>
  <c r="L150" i="48" s="1"/>
  <c r="L151" i="48" s="1"/>
  <c r="L152" i="48" s="1"/>
  <c r="L153" i="48" s="1"/>
  <c r="CQ12" i="48"/>
  <c r="CF356" i="78"/>
  <c r="T491" i="78"/>
  <c r="T797" i="78"/>
  <c r="T796" i="78"/>
  <c r="U885" i="78" a="1"/>
  <c r="U885" i="78" s="1"/>
  <c r="T331" i="78"/>
  <c r="U351" i="78"/>
  <c r="CF819" i="78"/>
  <c r="T522" i="78"/>
  <c r="T546" i="78" s="1"/>
  <c r="T794" i="78"/>
  <c r="T801" i="78"/>
  <c r="S507" i="78"/>
  <c r="CG917" i="78"/>
  <c r="S403" i="78"/>
  <c r="T800" i="78"/>
  <c r="T795" i="78"/>
  <c r="U406" i="78"/>
  <c r="CG408" i="78"/>
  <c r="T793" i="78"/>
  <c r="T799" i="78"/>
  <c r="T798" i="78"/>
  <c r="CG798" i="78" s="1"/>
  <c r="CG819" i="78" s="1"/>
  <c r="S886" i="78"/>
  <c r="CG886" i="78"/>
  <c r="T760" i="78"/>
  <c r="T761" i="78"/>
  <c r="T759" i="78"/>
  <c r="T779" i="78" s="1"/>
  <c r="U745" i="78"/>
  <c r="U749" i="78" s="1" a="1"/>
  <c r="U749" i="78" s="1"/>
  <c r="U748" i="78" s="1"/>
  <c r="T230" i="78"/>
  <c r="S881" i="78"/>
  <c r="CG682" i="78"/>
  <c r="CF318" i="78"/>
  <c r="CG512" i="78"/>
  <c r="CG852" i="78"/>
  <c r="CG610" i="78"/>
  <c r="U813" i="78"/>
  <c r="U139" i="78"/>
  <c r="CG614" i="78"/>
  <c r="CG318" i="78"/>
  <c r="U677" i="78"/>
  <c r="U915" i="78"/>
  <c r="U919" i="78" s="1" a="1"/>
  <c r="U919" i="78" s="1"/>
  <c r="U918" i="78" s="1"/>
  <c r="U643" i="78"/>
  <c r="U647" i="78" s="1" a="1"/>
  <c r="U647" i="78" s="1"/>
  <c r="U646" i="78" s="1"/>
  <c r="AS8" i="78"/>
  <c r="S441" i="78"/>
  <c r="CG716" i="78"/>
  <c r="CF920" i="78"/>
  <c r="S173" i="78"/>
  <c r="S175" i="78" s="1"/>
  <c r="S178" i="78"/>
  <c r="U817" i="78" a="1"/>
  <c r="U817" i="78" s="1"/>
  <c r="U816" i="78" s="1"/>
  <c r="CG546" i="78"/>
  <c r="CF352" i="78"/>
  <c r="U283" i="78"/>
  <c r="CF954" i="78"/>
  <c r="CF508" i="78"/>
  <c r="CF818" i="78"/>
  <c r="CF580" i="78"/>
  <c r="CG478" i="78"/>
  <c r="AS63" i="78"/>
  <c r="T63" i="78"/>
  <c r="AS31" i="78"/>
  <c r="T31" i="78"/>
  <c r="AS86" i="78"/>
  <c r="T86" i="78"/>
  <c r="AS54" i="78"/>
  <c r="T54" i="78"/>
  <c r="AS22" i="78"/>
  <c r="T22" i="78"/>
  <c r="AS103" i="78"/>
  <c r="T103" i="78"/>
  <c r="AS71" i="78"/>
  <c r="T71" i="78"/>
  <c r="AS39" i="78"/>
  <c r="T39" i="78"/>
  <c r="S407" i="78"/>
  <c r="S408" i="78"/>
  <c r="CG178" i="78"/>
  <c r="U847" i="78"/>
  <c r="U851" i="78" s="1" a="1"/>
  <c r="U851" i="78" s="1"/>
  <c r="U850" i="78" s="1"/>
  <c r="CG443" i="78"/>
  <c r="CF509" i="78"/>
  <c r="CF478" i="78"/>
  <c r="CF546" i="78"/>
  <c r="AS17" i="78"/>
  <c r="T17" i="78"/>
  <c r="AS95" i="78"/>
  <c r="T95" i="78"/>
  <c r="AS47" i="78"/>
  <c r="T47" i="78"/>
  <c r="AS102" i="78"/>
  <c r="T102" i="78"/>
  <c r="AS70" i="78"/>
  <c r="T70" i="78"/>
  <c r="AS38" i="78"/>
  <c r="T38" i="78"/>
  <c r="AS87" i="78"/>
  <c r="T87" i="78"/>
  <c r="AS55" i="78"/>
  <c r="T55" i="78"/>
  <c r="AS23" i="78"/>
  <c r="T23" i="78"/>
  <c r="AS33" i="78"/>
  <c r="T33" i="78"/>
  <c r="U542" i="78"/>
  <c r="AS300" i="78"/>
  <c r="U313" i="78"/>
  <c r="U543" i="78"/>
  <c r="CF144" i="78"/>
  <c r="U287" i="78" a="1"/>
  <c r="U287" i="78" s="1"/>
  <c r="U286" i="78" s="1"/>
  <c r="U681" i="78" a="1"/>
  <c r="U681" i="78" s="1"/>
  <c r="U680" i="78" s="1"/>
  <c r="CF849" i="78"/>
  <c r="CF848" i="78"/>
  <c r="CF577" i="78"/>
  <c r="CF576" i="78"/>
  <c r="CF439" i="78"/>
  <c r="CF440" i="78"/>
  <c r="CG678" i="78"/>
  <c r="CG679" i="78"/>
  <c r="CG475" i="78"/>
  <c r="CG474" i="78"/>
  <c r="CF611" i="78"/>
  <c r="CF610" i="78"/>
  <c r="CG509" i="78"/>
  <c r="CG508" i="78"/>
  <c r="CG356" i="78"/>
  <c r="CF713" i="78"/>
  <c r="CF712" i="78"/>
  <c r="CF747" i="78"/>
  <c r="CF746" i="78"/>
  <c r="CF178" i="78"/>
  <c r="CG916" i="78"/>
  <c r="CF353" i="78"/>
  <c r="S613" i="78"/>
  <c r="S614" i="78"/>
  <c r="S609" i="78"/>
  <c r="S287" i="78"/>
  <c r="S954" i="78"/>
  <c r="S953" i="78"/>
  <c r="S949" i="78"/>
  <c r="CG285" i="78"/>
  <c r="CG284" i="78"/>
  <c r="S477" i="78"/>
  <c r="S478" i="78"/>
  <c r="S473" i="78"/>
  <c r="CG577" i="78"/>
  <c r="CG576" i="78"/>
  <c r="CG950" i="78"/>
  <c r="CG951" i="78"/>
  <c r="CG781" i="78"/>
  <c r="CG780" i="78"/>
  <c r="CG645" i="78"/>
  <c r="CG644" i="78"/>
  <c r="CG747" i="78"/>
  <c r="CG746" i="78"/>
  <c r="S355" i="78"/>
  <c r="S354" i="78" s="1"/>
  <c r="T334" i="78"/>
  <c r="S356" i="78"/>
  <c r="S542" i="78"/>
  <c r="S543" i="78"/>
  <c r="CF644" i="78"/>
  <c r="CF645" i="78"/>
  <c r="CF217" i="78"/>
  <c r="CF218" i="78"/>
  <c r="S575" i="78"/>
  <c r="S579" i="78"/>
  <c r="S580" i="78"/>
  <c r="CF251" i="78"/>
  <c r="CF252" i="78"/>
  <c r="CF542" i="78"/>
  <c r="CF543" i="78"/>
  <c r="CF780" i="78"/>
  <c r="CF781" i="78"/>
  <c r="CF882" i="78"/>
  <c r="CF883" i="78"/>
  <c r="CG405" i="78"/>
  <c r="CG404" i="78"/>
  <c r="CF682" i="78"/>
  <c r="CG314" i="78"/>
  <c r="CG315" i="78"/>
  <c r="CG750" i="78"/>
  <c r="CG217" i="78"/>
  <c r="CG218" i="78"/>
  <c r="CG849" i="78"/>
  <c r="CF614" i="78"/>
  <c r="CF405" i="78"/>
  <c r="AN5" i="74"/>
  <c r="S815" i="78"/>
  <c r="S814" i="78"/>
  <c r="S318" i="78"/>
  <c r="S313" i="78"/>
  <c r="S317" i="78"/>
  <c r="T711" i="78"/>
  <c r="T716" i="78"/>
  <c r="T715" i="78" a="1"/>
  <c r="T715" i="78" s="1"/>
  <c r="U442" i="78" a="1"/>
  <c r="U442" i="78" s="1"/>
  <c r="U441" i="78" s="1"/>
  <c r="D5" i="73"/>
  <c r="D6" i="73" s="1"/>
  <c r="D7" i="73" s="1"/>
  <c r="D8" i="73" s="1"/>
  <c r="D9" i="73" s="1"/>
  <c r="D10" i="73" s="1"/>
  <c r="D11" i="73" s="1"/>
  <c r="D12" i="73" s="1"/>
  <c r="D13" i="73" s="1"/>
  <c r="D14" i="73" s="1"/>
  <c r="D15" i="73" s="1"/>
  <c r="D16" i="73" s="1"/>
  <c r="D17" i="73" s="1"/>
  <c r="D18" i="73" s="1"/>
  <c r="D19" i="73" s="1"/>
  <c r="D20" i="73" s="1"/>
  <c r="D21" i="73" s="1"/>
  <c r="D22" i="73" s="1"/>
  <c r="D23" i="73" s="1"/>
  <c r="D24" i="73" s="1"/>
  <c r="D25" i="73" s="1"/>
  <c r="D26" i="73" s="1"/>
  <c r="D27" i="73" s="1"/>
  <c r="D28" i="73" s="1"/>
  <c r="D29" i="73" s="1"/>
  <c r="D30" i="73" s="1"/>
  <c r="D31" i="73" s="1"/>
  <c r="D32" i="73" s="1"/>
  <c r="D33" i="73" s="1"/>
  <c r="D34" i="73" s="1"/>
  <c r="D35" i="73" s="1"/>
  <c r="D36" i="73" s="1"/>
  <c r="D37" i="73" s="1"/>
  <c r="D38" i="73" s="1"/>
  <c r="D39" i="73" s="1"/>
  <c r="D40" i="73" s="1"/>
  <c r="D41" i="73" s="1"/>
  <c r="T443" i="78"/>
  <c r="T442" i="78" a="1"/>
  <c r="T442" i="78" s="1"/>
  <c r="AR5" i="74"/>
  <c r="S369" i="78"/>
  <c r="S370" i="78"/>
  <c r="CG288" i="78"/>
  <c r="CG369" i="78"/>
  <c r="CG370" i="78"/>
  <c r="CG352" i="78"/>
  <c r="CG353" i="78"/>
  <c r="CF175" i="78"/>
  <c r="CF174" i="78"/>
  <c r="CG251" i="78"/>
  <c r="CG252" i="78"/>
  <c r="S647" i="78"/>
  <c r="S648" i="78"/>
  <c r="S643" i="78"/>
  <c r="U575" i="78"/>
  <c r="AS555" i="78"/>
  <c r="H5" i="48"/>
  <c r="H6" i="48" s="1"/>
  <c r="H7" i="48" s="1"/>
  <c r="H8" i="48" s="1"/>
  <c r="H9" i="48" s="1"/>
  <c r="H10" i="48" s="1"/>
  <c r="H11" i="48" s="1"/>
  <c r="H12" i="48" s="1"/>
  <c r="H13" i="48" s="1"/>
  <c r="H14" i="48" s="1"/>
  <c r="H15" i="48" s="1"/>
  <c r="H16" i="48" s="1"/>
  <c r="H17" i="48" s="1"/>
  <c r="H18" i="48" s="1"/>
  <c r="H19" i="48" s="1"/>
  <c r="H20" i="48" s="1"/>
  <c r="H21" i="48" s="1"/>
  <c r="H22" i="48" s="1"/>
  <c r="H23" i="48" s="1"/>
  <c r="H24" i="48" s="1"/>
  <c r="H25" i="48" s="1"/>
  <c r="H26" i="48" s="1"/>
  <c r="H27" i="48" s="1"/>
  <c r="H28" i="48" s="1"/>
  <c r="H29" i="48" s="1"/>
  <c r="H30" i="48" s="1"/>
  <c r="H31" i="48" s="1"/>
  <c r="H32" i="48" s="1"/>
  <c r="H33" i="48" s="1"/>
  <c r="H34" i="48" s="1"/>
  <c r="H35" i="48" s="1"/>
  <c r="H36" i="48" s="1"/>
  <c r="H37" i="48" s="1"/>
  <c r="H38" i="48" s="1"/>
  <c r="H39" i="48" s="1"/>
  <c r="H40" i="48" s="1"/>
  <c r="H41" i="48" s="1"/>
  <c r="U511" i="78" a="1"/>
  <c r="U511" i="78" s="1"/>
  <c r="U510" i="78" s="1"/>
  <c r="S252" i="78"/>
  <c r="S251" i="78"/>
  <c r="W5" i="75"/>
  <c r="W12" i="75" s="1"/>
  <c r="S253" i="78"/>
  <c r="U177" i="78" a="1"/>
  <c r="U177" i="78" s="1"/>
  <c r="U176" i="78" s="1"/>
  <c r="S745" i="78"/>
  <c r="S750" i="78"/>
  <c r="S749" i="78"/>
  <c r="S851" i="78"/>
  <c r="U715" i="78" a="1"/>
  <c r="U715" i="78" s="1"/>
  <c r="U714" i="78" s="1"/>
  <c r="U953" i="78" a="1"/>
  <c r="U953" i="78" s="1"/>
  <c r="U952" i="78" s="1"/>
  <c r="S681" i="78"/>
  <c r="S682" i="78"/>
  <c r="S677" i="78"/>
  <c r="S371" i="78"/>
  <c r="CG954" i="78"/>
  <c r="S221" i="78"/>
  <c r="S216" i="78"/>
  <c r="S220" i="78"/>
  <c r="U372" i="78" a="1"/>
  <c r="U372" i="78" s="1"/>
  <c r="U371" i="78" s="1"/>
  <c r="S713" i="78"/>
  <c r="S714" i="78"/>
  <c r="S712" i="78"/>
  <c r="S920" i="78"/>
  <c r="S919" i="78"/>
  <c r="S915" i="78"/>
  <c r="S288" i="78"/>
  <c r="CG883" i="78"/>
  <c r="CG882" i="78"/>
  <c r="AS331" i="78"/>
  <c r="S544" i="78"/>
  <c r="S512" i="78"/>
  <c r="CF648" i="78"/>
  <c r="CF917" i="78"/>
  <c r="CF916" i="78"/>
  <c r="CG439" i="78"/>
  <c r="CG440" i="78"/>
  <c r="U216" i="78"/>
  <c r="T438" i="78"/>
  <c r="S847" i="78"/>
  <c r="T835" i="78" s="1"/>
  <c r="S852" i="78"/>
  <c r="U609" i="78"/>
  <c r="AS589" i="78"/>
  <c r="T250" i="78"/>
  <c r="T255" i="78"/>
  <c r="T254" i="78" a="1"/>
  <c r="T254" i="78" s="1"/>
  <c r="U783" i="78" a="1"/>
  <c r="U783" i="78" s="1"/>
  <c r="U782" i="78" s="1"/>
  <c r="S782" i="78"/>
  <c r="S780" i="78"/>
  <c r="U254" i="78" a="1"/>
  <c r="U254" i="78" s="1"/>
  <c r="U253" i="78" s="1"/>
  <c r="S816" i="78"/>
  <c r="S885" i="78"/>
  <c r="S884" i="78" s="1"/>
  <c r="S283" i="78"/>
  <c r="T273" i="78" s="1"/>
  <c r="CG174" i="78"/>
  <c r="CG175" i="78"/>
  <c r="CF950" i="78"/>
  <c r="CF951" i="78"/>
  <c r="AS453" i="78"/>
  <c r="U473" i="78"/>
  <c r="S511" i="78"/>
  <c r="S510" i="78" s="1"/>
  <c r="S440" i="78"/>
  <c r="S439" i="78"/>
  <c r="C5" i="48"/>
  <c r="C6" i="48" s="1"/>
  <c r="C7" i="48" s="1"/>
  <c r="C8" i="48" s="1"/>
  <c r="C9" i="48" s="1"/>
  <c r="C10" i="48" s="1"/>
  <c r="C11" i="48" s="1"/>
  <c r="C12" i="48" s="1"/>
  <c r="C13" i="48" s="1"/>
  <c r="C14" i="48" s="1"/>
  <c r="C15" i="48" s="1"/>
  <c r="C16" i="48" s="1"/>
  <c r="C17" i="48" s="1"/>
  <c r="C18" i="48" s="1"/>
  <c r="C19" i="48" s="1"/>
  <c r="C20" i="48" s="1"/>
  <c r="C21" i="48" s="1"/>
  <c r="C22" i="48" s="1"/>
  <c r="C23" i="48" s="1"/>
  <c r="C24" i="48" s="1"/>
  <c r="C25" i="48" s="1"/>
  <c r="C26" i="48" s="1"/>
  <c r="C27" i="48" s="1"/>
  <c r="C28" i="48" s="1"/>
  <c r="C29" i="48" s="1"/>
  <c r="C30" i="48" s="1"/>
  <c r="C31" i="48" s="1"/>
  <c r="C32" i="48" s="1"/>
  <c r="C33" i="48" s="1"/>
  <c r="C34" i="48" s="1"/>
  <c r="C35" i="48" s="1"/>
  <c r="C36" i="48" s="1"/>
  <c r="C37" i="48" s="1"/>
  <c r="C38" i="48" s="1"/>
  <c r="C39" i="48" s="1"/>
  <c r="C40" i="48" s="1"/>
  <c r="C41" i="48" s="1"/>
  <c r="T372" i="78" a="1"/>
  <c r="T372" i="78" s="1"/>
  <c r="T373" i="78"/>
  <c r="CG712" i="78"/>
  <c r="CG713" i="78"/>
  <c r="CF678" i="78"/>
  <c r="CF679" i="78"/>
  <c r="CF852" i="78"/>
  <c r="CF814" i="78"/>
  <c r="CF221" i="78"/>
  <c r="CF315" i="78"/>
  <c r="CF314" i="78"/>
  <c r="CG373" i="78"/>
  <c r="CF475" i="78"/>
  <c r="CF474" i="78"/>
  <c r="CF784" i="78"/>
  <c r="CF886" i="78"/>
  <c r="CG648" i="78"/>
  <c r="CF443" i="78"/>
  <c r="CG784" i="78"/>
  <c r="CG543" i="78"/>
  <c r="CG542" i="78"/>
  <c r="CF285" i="78"/>
  <c r="CF284" i="78"/>
  <c r="CG221" i="78"/>
  <c r="CG255" i="78"/>
  <c r="CG848" i="78"/>
  <c r="CG580" i="78"/>
  <c r="CF404" i="78"/>
  <c r="CF140" i="78"/>
  <c r="CF141" i="78"/>
  <c r="S142" i="78"/>
  <c r="S141" i="78"/>
  <c r="S140" i="78"/>
  <c r="CG140" i="78"/>
  <c r="CG141" i="78"/>
  <c r="CG144" i="78"/>
  <c r="O7" i="77" l="1"/>
  <c r="O8" i="77"/>
  <c r="T817" i="78" a="1"/>
  <c r="T817" i="78" s="1"/>
  <c r="CF815" i="78"/>
  <c r="T453" i="78"/>
  <c r="T192" i="78"/>
  <c r="CQ162" i="48"/>
  <c r="AR158" i="48"/>
  <c r="AR159" i="48" s="1"/>
  <c r="AR160" i="48" s="1"/>
  <c r="AR161" i="48" s="1"/>
  <c r="AR162" i="48" s="1"/>
  <c r="AR163" i="48" s="1"/>
  <c r="AR164" i="48" s="1"/>
  <c r="AR165" i="48" s="1"/>
  <c r="AR166" i="48" s="1"/>
  <c r="AR167" i="48" s="1"/>
  <c r="AR168" i="48" s="1"/>
  <c r="AR169" i="48" s="1"/>
  <c r="AR170" i="48" s="1"/>
  <c r="AR171" i="48" s="1"/>
  <c r="AR172" i="48" s="1"/>
  <c r="AR173" i="48" s="1"/>
  <c r="AR174" i="48" s="1"/>
  <c r="AR175" i="48" s="1"/>
  <c r="AR176" i="48" s="1"/>
  <c r="AR177" i="48" s="1"/>
  <c r="AR178" i="48" s="1"/>
  <c r="AR179" i="48" s="1"/>
  <c r="AR180" i="48" s="1"/>
  <c r="AR181" i="48" s="1"/>
  <c r="AR182" i="48" s="1"/>
  <c r="AR183" i="48" s="1"/>
  <c r="AR184" i="48" s="1"/>
  <c r="AR185" i="48" s="1"/>
  <c r="AR186" i="48" s="1"/>
  <c r="AR187" i="48" s="1"/>
  <c r="AR188" i="48" s="1"/>
  <c r="AR189" i="48" s="1"/>
  <c r="AR190" i="48" s="1"/>
  <c r="AR191" i="48" s="1"/>
  <c r="AR192" i="48" s="1"/>
  <c r="AR193" i="48" s="1"/>
  <c r="AR194" i="48" s="1"/>
  <c r="AR195" i="48" s="1"/>
  <c r="AR196" i="48" s="1"/>
  <c r="AR197" i="48" s="1"/>
  <c r="AR198" i="48" s="1"/>
  <c r="AR199" i="48" s="1"/>
  <c r="AR200" i="48" s="1"/>
  <c r="AR201" i="48" s="1"/>
  <c r="AR202" i="48" s="1"/>
  <c r="AR203" i="48" s="1"/>
  <c r="AR204" i="48" s="1"/>
  <c r="AR144" i="48"/>
  <c r="AR145" i="48" s="1"/>
  <c r="AR146" i="48" s="1"/>
  <c r="AR147" i="48" s="1"/>
  <c r="AR148" i="48" s="1"/>
  <c r="AR149" i="48" s="1"/>
  <c r="AR150" i="48" s="1"/>
  <c r="AR151" i="48" s="1"/>
  <c r="AR152" i="48" s="1"/>
  <c r="AR153" i="48" s="1"/>
  <c r="AL158" i="51"/>
  <c r="AL159" i="51" s="1"/>
  <c r="AL160" i="51" s="1"/>
  <c r="AL161" i="51" s="1"/>
  <c r="AL162" i="51" s="1"/>
  <c r="AL163" i="51" s="1"/>
  <c r="AL164" i="51" s="1"/>
  <c r="AL165" i="51" s="1"/>
  <c r="AL166" i="51" s="1"/>
  <c r="AL167" i="51" s="1"/>
  <c r="AL168" i="51" s="1"/>
  <c r="AL169" i="51" s="1"/>
  <c r="AL170" i="51" s="1"/>
  <c r="AL171" i="51" s="1"/>
  <c r="AL172" i="51" s="1"/>
  <c r="AL173" i="51" s="1"/>
  <c r="AL174" i="51" s="1"/>
  <c r="AL175" i="51" s="1"/>
  <c r="AL176" i="51" s="1"/>
  <c r="AL177" i="51" s="1"/>
  <c r="AL178" i="51" s="1"/>
  <c r="AL179" i="51" s="1"/>
  <c r="AL180" i="51" s="1"/>
  <c r="AL181" i="51" s="1"/>
  <c r="AL182" i="51" s="1"/>
  <c r="AL183" i="51" s="1"/>
  <c r="AL184" i="51" s="1"/>
  <c r="AL185" i="51" s="1"/>
  <c r="AL186" i="51" s="1"/>
  <c r="AL187" i="51" s="1"/>
  <c r="AL188" i="51" s="1"/>
  <c r="AL189" i="51" s="1"/>
  <c r="AL190" i="51" s="1"/>
  <c r="AL191" i="51" s="1"/>
  <c r="AL192" i="51" s="1"/>
  <c r="AL193" i="51" s="1"/>
  <c r="AL194" i="51" s="1"/>
  <c r="AL195" i="51" s="1"/>
  <c r="AL196" i="51" s="1"/>
  <c r="AL197" i="51" s="1"/>
  <c r="AL198" i="51" s="1"/>
  <c r="AL199" i="51" s="1"/>
  <c r="AL200" i="51" s="1"/>
  <c r="AL201" i="51" s="1"/>
  <c r="AL202" i="51" s="1"/>
  <c r="AL203" i="51" s="1"/>
  <c r="AL204" i="51" s="1"/>
  <c r="AL144" i="51"/>
  <c r="AL145" i="51" s="1"/>
  <c r="AL146" i="51" s="1"/>
  <c r="AL147" i="51" s="1"/>
  <c r="AL148" i="51" s="1"/>
  <c r="AL149" i="51" s="1"/>
  <c r="AL150" i="51" s="1"/>
  <c r="AL151" i="51" s="1"/>
  <c r="AL152" i="51" s="1"/>
  <c r="AL153" i="51" s="1"/>
  <c r="H158" i="51"/>
  <c r="H159" i="51" s="1"/>
  <c r="H160" i="51" s="1"/>
  <c r="H161" i="51" s="1"/>
  <c r="H162" i="51" s="1"/>
  <c r="H163" i="51" s="1"/>
  <c r="H164" i="51" s="1"/>
  <c r="H165" i="51" s="1"/>
  <c r="H166" i="51" s="1"/>
  <c r="H167" i="51" s="1"/>
  <c r="H168" i="51" s="1"/>
  <c r="H169" i="51" s="1"/>
  <c r="H170" i="51" s="1"/>
  <c r="H171" i="51" s="1"/>
  <c r="H172" i="51" s="1"/>
  <c r="H173" i="51" s="1"/>
  <c r="H174" i="51" s="1"/>
  <c r="H175" i="51" s="1"/>
  <c r="H176" i="51" s="1"/>
  <c r="H177" i="51" s="1"/>
  <c r="H178" i="51" s="1"/>
  <c r="H179" i="51" s="1"/>
  <c r="H180" i="51" s="1"/>
  <c r="H181" i="51" s="1"/>
  <c r="H182" i="51" s="1"/>
  <c r="H183" i="51" s="1"/>
  <c r="H184" i="51" s="1"/>
  <c r="H185" i="51" s="1"/>
  <c r="H186" i="51" s="1"/>
  <c r="H187" i="51" s="1"/>
  <c r="H188" i="51" s="1"/>
  <c r="H189" i="51" s="1"/>
  <c r="H190" i="51" s="1"/>
  <c r="H191" i="51" s="1"/>
  <c r="H192" i="51" s="1"/>
  <c r="H193" i="51" s="1"/>
  <c r="H194" i="51" s="1"/>
  <c r="H195" i="51" s="1"/>
  <c r="H196" i="51" s="1"/>
  <c r="H197" i="51" s="1"/>
  <c r="H198" i="51" s="1"/>
  <c r="H199" i="51" s="1"/>
  <c r="H200" i="51" s="1"/>
  <c r="H201" i="51" s="1"/>
  <c r="H202" i="51" s="1"/>
  <c r="H203" i="51" s="1"/>
  <c r="H204" i="51" s="1"/>
  <c r="H144" i="51"/>
  <c r="H145" i="51" s="1"/>
  <c r="H146" i="51" s="1"/>
  <c r="H147" i="51" s="1"/>
  <c r="H148" i="51" s="1"/>
  <c r="H149" i="51" s="1"/>
  <c r="H150" i="51" s="1"/>
  <c r="H151" i="51" s="1"/>
  <c r="H152" i="51" s="1"/>
  <c r="H153" i="51" s="1"/>
  <c r="BZ158" i="51"/>
  <c r="BZ159" i="51" s="1"/>
  <c r="BZ160" i="51" s="1"/>
  <c r="BZ161" i="51" s="1"/>
  <c r="BZ162" i="51" s="1"/>
  <c r="BZ163" i="51" s="1"/>
  <c r="BZ164" i="51" s="1"/>
  <c r="BZ165" i="51" s="1"/>
  <c r="BZ166" i="51" s="1"/>
  <c r="BZ167" i="51" s="1"/>
  <c r="BZ168" i="51" s="1"/>
  <c r="BZ169" i="51" s="1"/>
  <c r="BZ170" i="51" s="1"/>
  <c r="BZ171" i="51" s="1"/>
  <c r="BZ172" i="51" s="1"/>
  <c r="BZ173" i="51" s="1"/>
  <c r="BZ174" i="51" s="1"/>
  <c r="BZ175" i="51" s="1"/>
  <c r="BZ176" i="51" s="1"/>
  <c r="BZ177" i="51" s="1"/>
  <c r="BZ178" i="51" s="1"/>
  <c r="BZ179" i="51" s="1"/>
  <c r="BZ180" i="51" s="1"/>
  <c r="BZ181" i="51" s="1"/>
  <c r="BZ182" i="51" s="1"/>
  <c r="BZ183" i="51" s="1"/>
  <c r="BZ184" i="51" s="1"/>
  <c r="BZ185" i="51" s="1"/>
  <c r="BZ186" i="51" s="1"/>
  <c r="BZ187" i="51" s="1"/>
  <c r="BZ188" i="51" s="1"/>
  <c r="BZ189" i="51" s="1"/>
  <c r="BZ190" i="51" s="1"/>
  <c r="BZ191" i="51" s="1"/>
  <c r="BZ192" i="51" s="1"/>
  <c r="BZ193" i="51" s="1"/>
  <c r="BZ194" i="51" s="1"/>
  <c r="BZ195" i="51" s="1"/>
  <c r="BZ196" i="51" s="1"/>
  <c r="BZ197" i="51" s="1"/>
  <c r="BZ198" i="51" s="1"/>
  <c r="BZ199" i="51" s="1"/>
  <c r="BZ200" i="51" s="1"/>
  <c r="BZ201" i="51" s="1"/>
  <c r="BZ202" i="51" s="1"/>
  <c r="BZ203" i="51" s="1"/>
  <c r="BZ204" i="51" s="1"/>
  <c r="BZ144" i="51"/>
  <c r="BZ145" i="51" s="1"/>
  <c r="BZ146" i="51" s="1"/>
  <c r="BZ147" i="51" s="1"/>
  <c r="BZ148" i="51" s="1"/>
  <c r="BZ149" i="51" s="1"/>
  <c r="BZ150" i="51" s="1"/>
  <c r="BZ151" i="51" s="1"/>
  <c r="BZ152" i="51" s="1"/>
  <c r="BZ153" i="51" s="1"/>
  <c r="S918" i="78"/>
  <c r="T818" i="78"/>
  <c r="T394" i="78"/>
  <c r="AF158" i="51"/>
  <c r="AF159" i="51" s="1"/>
  <c r="AF160" i="51" s="1"/>
  <c r="AF161" i="51" s="1"/>
  <c r="AF162" i="51" s="1"/>
  <c r="AF163" i="51" s="1"/>
  <c r="AF164" i="51" s="1"/>
  <c r="AF165" i="51" s="1"/>
  <c r="AF166" i="51" s="1"/>
  <c r="AF167" i="51" s="1"/>
  <c r="AF168" i="51" s="1"/>
  <c r="AF169" i="51" s="1"/>
  <c r="AF170" i="51" s="1"/>
  <c r="AF171" i="51" s="1"/>
  <c r="AF172" i="51" s="1"/>
  <c r="AF173" i="51" s="1"/>
  <c r="AF174" i="51" s="1"/>
  <c r="AF175" i="51" s="1"/>
  <c r="AF176" i="51" s="1"/>
  <c r="AF177" i="51" s="1"/>
  <c r="AF178" i="51" s="1"/>
  <c r="AF179" i="51" s="1"/>
  <c r="AF180" i="51" s="1"/>
  <c r="AF181" i="51" s="1"/>
  <c r="AF182" i="51" s="1"/>
  <c r="AF183" i="51" s="1"/>
  <c r="AF184" i="51" s="1"/>
  <c r="AF185" i="51" s="1"/>
  <c r="AF186" i="51" s="1"/>
  <c r="AF187" i="51" s="1"/>
  <c r="AF188" i="51" s="1"/>
  <c r="AF189" i="51" s="1"/>
  <c r="AF190" i="51" s="1"/>
  <c r="AF191" i="51" s="1"/>
  <c r="AF192" i="51" s="1"/>
  <c r="AF193" i="51" s="1"/>
  <c r="AF194" i="51" s="1"/>
  <c r="AF195" i="51" s="1"/>
  <c r="AF196" i="51" s="1"/>
  <c r="AF197" i="51" s="1"/>
  <c r="AF198" i="51" s="1"/>
  <c r="AF199" i="51" s="1"/>
  <c r="AF200" i="51" s="1"/>
  <c r="AF201" i="51" s="1"/>
  <c r="AF202" i="51" s="1"/>
  <c r="AF203" i="51" s="1"/>
  <c r="AF204" i="51" s="1"/>
  <c r="AF144" i="51"/>
  <c r="AF145" i="51" s="1"/>
  <c r="AF146" i="51" s="1"/>
  <c r="AF147" i="51" s="1"/>
  <c r="AF148" i="51" s="1"/>
  <c r="AF149" i="51" s="1"/>
  <c r="AF150" i="51" s="1"/>
  <c r="AF151" i="51" s="1"/>
  <c r="AF152" i="51" s="1"/>
  <c r="AF153" i="51" s="1"/>
  <c r="Z158" i="51"/>
  <c r="Z159" i="51" s="1"/>
  <c r="Z160" i="51" s="1"/>
  <c r="Z161" i="51" s="1"/>
  <c r="Z162" i="51" s="1"/>
  <c r="Z163" i="51" s="1"/>
  <c r="Z164" i="51" s="1"/>
  <c r="Z165" i="51" s="1"/>
  <c r="Z166" i="51" s="1"/>
  <c r="Z167" i="51" s="1"/>
  <c r="Z168" i="51" s="1"/>
  <c r="Z169" i="51" s="1"/>
  <c r="Z170" i="51" s="1"/>
  <c r="Z171" i="51" s="1"/>
  <c r="Z172" i="51" s="1"/>
  <c r="Z173" i="51" s="1"/>
  <c r="Z174" i="51" s="1"/>
  <c r="Z175" i="51" s="1"/>
  <c r="Z176" i="51" s="1"/>
  <c r="Z177" i="51" s="1"/>
  <c r="Z178" i="51" s="1"/>
  <c r="Z179" i="51" s="1"/>
  <c r="Z180" i="51" s="1"/>
  <c r="Z181" i="51" s="1"/>
  <c r="Z182" i="51" s="1"/>
  <c r="Z183" i="51" s="1"/>
  <c r="Z184" i="51" s="1"/>
  <c r="Z185" i="51" s="1"/>
  <c r="Z186" i="51" s="1"/>
  <c r="Z187" i="51" s="1"/>
  <c r="Z188" i="51" s="1"/>
  <c r="Z189" i="51" s="1"/>
  <c r="Z190" i="51" s="1"/>
  <c r="Z191" i="51" s="1"/>
  <c r="Z192" i="51" s="1"/>
  <c r="Z193" i="51" s="1"/>
  <c r="Z194" i="51" s="1"/>
  <c r="Z195" i="51" s="1"/>
  <c r="Z196" i="51" s="1"/>
  <c r="Z197" i="51" s="1"/>
  <c r="Z198" i="51" s="1"/>
  <c r="Z199" i="51" s="1"/>
  <c r="Z200" i="51" s="1"/>
  <c r="Z201" i="51" s="1"/>
  <c r="Z202" i="51" s="1"/>
  <c r="Z203" i="51" s="1"/>
  <c r="Z204" i="51" s="1"/>
  <c r="Z144" i="51"/>
  <c r="Z145" i="51" s="1"/>
  <c r="Z146" i="51" s="1"/>
  <c r="Z147" i="51" s="1"/>
  <c r="Z148" i="51" s="1"/>
  <c r="Z149" i="51" s="1"/>
  <c r="Z150" i="51" s="1"/>
  <c r="Z151" i="51" s="1"/>
  <c r="Z152" i="51" s="1"/>
  <c r="Z153" i="51" s="1"/>
  <c r="BX45" i="51"/>
  <c r="T492" i="78"/>
  <c r="T507" i="78" s="1"/>
  <c r="T511" i="78" s="1" a="1"/>
  <c r="T511" i="78" s="1"/>
  <c r="T510" i="78" s="1"/>
  <c r="T631" i="78"/>
  <c r="T813" i="78"/>
  <c r="U143" i="78" a="1"/>
  <c r="U143" i="78" s="1"/>
  <c r="U141" i="78" s="1"/>
  <c r="D5" i="75"/>
  <c r="D6" i="75" s="1"/>
  <c r="D7" i="75" s="1"/>
  <c r="D8" i="75" s="1"/>
  <c r="D9" i="75" s="1"/>
  <c r="D10" i="75" s="1"/>
  <c r="D11" i="75" s="1"/>
  <c r="D12" i="75" s="1"/>
  <c r="D13" i="75" s="1"/>
  <c r="D14" i="75" s="1"/>
  <c r="D15" i="75" s="1"/>
  <c r="D16" i="75" s="1"/>
  <c r="D17" i="75" s="1"/>
  <c r="D18" i="75" s="1"/>
  <c r="D19" i="75" s="1"/>
  <c r="D20" i="75" s="1"/>
  <c r="D21" i="75" s="1"/>
  <c r="D22" i="75" s="1"/>
  <c r="D23" i="75" s="1"/>
  <c r="D24" i="75" s="1"/>
  <c r="D25" i="75" s="1"/>
  <c r="D26" i="75" s="1"/>
  <c r="D27" i="75" s="1"/>
  <c r="D28" i="75" s="1"/>
  <c r="D29" i="75" s="1"/>
  <c r="D30" i="75" s="1"/>
  <c r="D31" i="75" s="1"/>
  <c r="D32" i="75" s="1"/>
  <c r="D33" i="75" s="1"/>
  <c r="D34" i="75" s="1"/>
  <c r="D35" i="75" s="1"/>
  <c r="D36" i="75" s="1"/>
  <c r="D37" i="75" s="1"/>
  <c r="D38" i="75" s="1"/>
  <c r="D39" i="75" s="1"/>
  <c r="D40" i="75" s="1"/>
  <c r="D41" i="75" s="1"/>
  <c r="J158" i="48"/>
  <c r="J144" i="48"/>
  <c r="J145" i="48" s="1"/>
  <c r="J146" i="48" s="1"/>
  <c r="J147" i="48" s="1"/>
  <c r="J148" i="48" s="1"/>
  <c r="J149" i="48" s="1"/>
  <c r="J150" i="48" s="1"/>
  <c r="J151" i="48" s="1"/>
  <c r="J152" i="48" s="1"/>
  <c r="J153" i="48" s="1"/>
  <c r="BA158" i="51"/>
  <c r="BA159" i="51" s="1"/>
  <c r="BA160" i="51" s="1"/>
  <c r="BA161" i="51" s="1"/>
  <c r="BA162" i="51" s="1"/>
  <c r="BA163" i="51" s="1"/>
  <c r="BA164" i="51" s="1"/>
  <c r="BA165" i="51" s="1"/>
  <c r="BA166" i="51" s="1"/>
  <c r="BA167" i="51" s="1"/>
  <c r="BA168" i="51" s="1"/>
  <c r="BA169" i="51" s="1"/>
  <c r="BA170" i="51" s="1"/>
  <c r="BA171" i="51" s="1"/>
  <c r="BA172" i="51" s="1"/>
  <c r="BA173" i="51" s="1"/>
  <c r="BA174" i="51" s="1"/>
  <c r="BA175" i="51" s="1"/>
  <c r="BA176" i="51" s="1"/>
  <c r="BA177" i="51" s="1"/>
  <c r="BA178" i="51" s="1"/>
  <c r="BA179" i="51" s="1"/>
  <c r="BA180" i="51" s="1"/>
  <c r="BA181" i="51" s="1"/>
  <c r="BA182" i="51" s="1"/>
  <c r="BA183" i="51" s="1"/>
  <c r="BA184" i="51" s="1"/>
  <c r="BA185" i="51" s="1"/>
  <c r="BA186" i="51" s="1"/>
  <c r="BA187" i="51" s="1"/>
  <c r="BA188" i="51" s="1"/>
  <c r="BA189" i="51" s="1"/>
  <c r="BA190" i="51" s="1"/>
  <c r="BA191" i="51" s="1"/>
  <c r="BA192" i="51" s="1"/>
  <c r="BA193" i="51" s="1"/>
  <c r="BA194" i="51" s="1"/>
  <c r="BA195" i="51" s="1"/>
  <c r="BA196" i="51" s="1"/>
  <c r="BA197" i="51" s="1"/>
  <c r="BA198" i="51" s="1"/>
  <c r="BA199" i="51" s="1"/>
  <c r="BA200" i="51" s="1"/>
  <c r="BA201" i="51" s="1"/>
  <c r="BA202" i="51" s="1"/>
  <c r="BA203" i="51" s="1"/>
  <c r="BA204" i="51" s="1"/>
  <c r="BA144" i="51"/>
  <c r="BA145" i="51" s="1"/>
  <c r="BA146" i="51" s="1"/>
  <c r="BA147" i="51" s="1"/>
  <c r="BA148" i="51" s="1"/>
  <c r="BA149" i="51" s="1"/>
  <c r="BA150" i="51" s="1"/>
  <c r="BA151" i="51" s="1"/>
  <c r="BA152" i="51" s="1"/>
  <c r="BA153" i="51" s="1"/>
  <c r="AR158" i="51"/>
  <c r="AR159" i="51" s="1"/>
  <c r="AR160" i="51" s="1"/>
  <c r="AR161" i="51" s="1"/>
  <c r="AR162" i="51" s="1"/>
  <c r="AR163" i="51" s="1"/>
  <c r="AR164" i="51" s="1"/>
  <c r="AR165" i="51" s="1"/>
  <c r="AR166" i="51" s="1"/>
  <c r="AR167" i="51" s="1"/>
  <c r="AR168" i="51" s="1"/>
  <c r="AR169" i="51" s="1"/>
  <c r="AR170" i="51" s="1"/>
  <c r="AR171" i="51" s="1"/>
  <c r="AR172" i="51" s="1"/>
  <c r="AR173" i="51" s="1"/>
  <c r="AR174" i="51" s="1"/>
  <c r="AR175" i="51" s="1"/>
  <c r="AR176" i="51" s="1"/>
  <c r="AR177" i="51" s="1"/>
  <c r="AR178" i="51" s="1"/>
  <c r="AR179" i="51" s="1"/>
  <c r="AR180" i="51" s="1"/>
  <c r="AR181" i="51" s="1"/>
  <c r="AR182" i="51" s="1"/>
  <c r="AR183" i="51" s="1"/>
  <c r="AR184" i="51" s="1"/>
  <c r="AR185" i="51" s="1"/>
  <c r="AR186" i="51" s="1"/>
  <c r="AR187" i="51" s="1"/>
  <c r="AR188" i="51" s="1"/>
  <c r="AR189" i="51" s="1"/>
  <c r="AR190" i="51" s="1"/>
  <c r="AR191" i="51" s="1"/>
  <c r="AR192" i="51" s="1"/>
  <c r="AR193" i="51" s="1"/>
  <c r="AR194" i="51" s="1"/>
  <c r="AR195" i="51" s="1"/>
  <c r="AR196" i="51" s="1"/>
  <c r="AR197" i="51" s="1"/>
  <c r="AR198" i="51" s="1"/>
  <c r="AR199" i="51" s="1"/>
  <c r="AR200" i="51" s="1"/>
  <c r="AR201" i="51" s="1"/>
  <c r="AR202" i="51" s="1"/>
  <c r="AR203" i="51" s="1"/>
  <c r="AR204" i="51" s="1"/>
  <c r="AR144" i="51"/>
  <c r="AR145" i="51" s="1"/>
  <c r="AR146" i="51" s="1"/>
  <c r="AR147" i="51" s="1"/>
  <c r="AR148" i="51" s="1"/>
  <c r="AR149" i="51" s="1"/>
  <c r="AR150" i="51" s="1"/>
  <c r="AR151" i="51" s="1"/>
  <c r="AR152" i="51" s="1"/>
  <c r="AR153" i="51" s="1"/>
  <c r="AL158" i="48"/>
  <c r="AL159" i="48" s="1"/>
  <c r="AL160" i="48" s="1"/>
  <c r="AL161" i="48" s="1"/>
  <c r="AL162" i="48" s="1"/>
  <c r="AL163" i="48" s="1"/>
  <c r="AL164" i="48" s="1"/>
  <c r="AL165" i="48" s="1"/>
  <c r="AL166" i="48" s="1"/>
  <c r="AL167" i="48" s="1"/>
  <c r="AL168" i="48" s="1"/>
  <c r="AL169" i="48" s="1"/>
  <c r="AL170" i="48" s="1"/>
  <c r="AL171" i="48" s="1"/>
  <c r="AL172" i="48" s="1"/>
  <c r="AL173" i="48" s="1"/>
  <c r="AL174" i="48" s="1"/>
  <c r="AL175" i="48" s="1"/>
  <c r="AL176" i="48" s="1"/>
  <c r="AL177" i="48" s="1"/>
  <c r="AL178" i="48" s="1"/>
  <c r="AL179" i="48" s="1"/>
  <c r="AL180" i="48" s="1"/>
  <c r="AL181" i="48" s="1"/>
  <c r="AL182" i="48" s="1"/>
  <c r="AL183" i="48" s="1"/>
  <c r="AL184" i="48" s="1"/>
  <c r="AL185" i="48" s="1"/>
  <c r="AL186" i="48" s="1"/>
  <c r="AL187" i="48" s="1"/>
  <c r="AL188" i="48" s="1"/>
  <c r="AL189" i="48" s="1"/>
  <c r="AL190" i="48" s="1"/>
  <c r="AL191" i="48" s="1"/>
  <c r="AL192" i="48" s="1"/>
  <c r="AL193" i="48" s="1"/>
  <c r="AL194" i="48" s="1"/>
  <c r="AL195" i="48" s="1"/>
  <c r="AL196" i="48" s="1"/>
  <c r="AL197" i="48" s="1"/>
  <c r="AL198" i="48" s="1"/>
  <c r="AL199" i="48" s="1"/>
  <c r="AL200" i="48" s="1"/>
  <c r="AL201" i="48" s="1"/>
  <c r="AL202" i="48" s="1"/>
  <c r="AL203" i="48" s="1"/>
  <c r="AL204" i="48" s="1"/>
  <c r="AL144" i="48"/>
  <c r="AL145" i="48" s="1"/>
  <c r="AL146" i="48" s="1"/>
  <c r="AL147" i="48" s="1"/>
  <c r="AL148" i="48" s="1"/>
  <c r="AL149" i="48" s="1"/>
  <c r="AL150" i="48" s="1"/>
  <c r="AL151" i="48" s="1"/>
  <c r="AL152" i="48" s="1"/>
  <c r="AL153" i="48" s="1"/>
  <c r="CG158" i="51"/>
  <c r="CG159" i="51" s="1"/>
  <c r="CG160" i="51" s="1"/>
  <c r="CG161" i="51" s="1"/>
  <c r="CG162" i="51" s="1"/>
  <c r="CG163" i="51" s="1"/>
  <c r="CG164" i="51" s="1"/>
  <c r="CG165" i="51" s="1"/>
  <c r="CG166" i="51" s="1"/>
  <c r="CG167" i="51" s="1"/>
  <c r="CG168" i="51" s="1"/>
  <c r="CG169" i="51" s="1"/>
  <c r="CG170" i="51" s="1"/>
  <c r="CG171" i="51" s="1"/>
  <c r="CG172" i="51" s="1"/>
  <c r="CG173" i="51" s="1"/>
  <c r="CG174" i="51" s="1"/>
  <c r="CG175" i="51" s="1"/>
  <c r="CG176" i="51" s="1"/>
  <c r="CG177" i="51" s="1"/>
  <c r="CG178" i="51" s="1"/>
  <c r="CG179" i="51" s="1"/>
  <c r="CG180" i="51" s="1"/>
  <c r="CG181" i="51" s="1"/>
  <c r="CG182" i="51" s="1"/>
  <c r="CG183" i="51" s="1"/>
  <c r="CG184" i="51" s="1"/>
  <c r="CG185" i="51" s="1"/>
  <c r="CG186" i="51" s="1"/>
  <c r="CG187" i="51" s="1"/>
  <c r="CG188" i="51" s="1"/>
  <c r="CG189" i="51" s="1"/>
  <c r="CG190" i="51" s="1"/>
  <c r="CG191" i="51" s="1"/>
  <c r="CG192" i="51" s="1"/>
  <c r="CG193" i="51" s="1"/>
  <c r="CG194" i="51" s="1"/>
  <c r="CG195" i="51" s="1"/>
  <c r="CG196" i="51" s="1"/>
  <c r="CG197" i="51" s="1"/>
  <c r="CG198" i="51" s="1"/>
  <c r="CG199" i="51" s="1"/>
  <c r="CG200" i="51" s="1"/>
  <c r="CG201" i="51" s="1"/>
  <c r="CG202" i="51" s="1"/>
  <c r="CG203" i="51" s="1"/>
  <c r="CG204" i="51" s="1"/>
  <c r="CG144" i="51"/>
  <c r="CG145" i="51" s="1"/>
  <c r="CG146" i="51" s="1"/>
  <c r="CG147" i="51" s="1"/>
  <c r="CG148" i="51" s="1"/>
  <c r="CG149" i="51" s="1"/>
  <c r="CG150" i="51" s="1"/>
  <c r="CG151" i="51" s="1"/>
  <c r="CG152" i="51" s="1"/>
  <c r="CG153" i="51" s="1"/>
  <c r="C56" i="48"/>
  <c r="C57" i="48" s="1"/>
  <c r="C58" i="48" s="1"/>
  <c r="C59" i="48" s="1"/>
  <c r="C60" i="48" s="1"/>
  <c r="C61" i="48" s="1"/>
  <c r="C62" i="48" s="1"/>
  <c r="C63" i="48" s="1"/>
  <c r="C64" i="48" s="1"/>
  <c r="C65" i="48" s="1"/>
  <c r="C66" i="48" s="1"/>
  <c r="C67" i="48" s="1"/>
  <c r="C68" i="48" s="1"/>
  <c r="C69" i="48" s="1"/>
  <c r="C70" i="48" s="1"/>
  <c r="C71" i="48" s="1"/>
  <c r="C72" i="48" s="1"/>
  <c r="C73" i="48" s="1"/>
  <c r="C74" i="48" s="1"/>
  <c r="C75" i="48" s="1"/>
  <c r="C76" i="48" s="1"/>
  <c r="C77" i="48" s="1"/>
  <c r="C78" i="48" s="1"/>
  <c r="C79" i="48" s="1"/>
  <c r="C80" i="48" s="1"/>
  <c r="C81" i="48" s="1"/>
  <c r="C82" i="48" s="1"/>
  <c r="C83" i="48" s="1"/>
  <c r="C84" i="48" s="1"/>
  <c r="C85" i="48" s="1"/>
  <c r="C86" i="48" s="1"/>
  <c r="C87" i="48" s="1"/>
  <c r="C88" i="48" s="1"/>
  <c r="C89" i="48" s="1"/>
  <c r="C90" i="48" s="1"/>
  <c r="C91" i="48" s="1"/>
  <c r="C92" i="48" s="1"/>
  <c r="C42" i="48"/>
  <c r="C43" i="48" s="1"/>
  <c r="C44" i="48" s="1"/>
  <c r="C45" i="48" s="1"/>
  <c r="C46" i="48" s="1"/>
  <c r="C47" i="48" s="1"/>
  <c r="C48" i="48" s="1"/>
  <c r="C49" i="48" s="1"/>
  <c r="C50" i="48" s="1"/>
  <c r="C51" i="48" s="1"/>
  <c r="H56" i="48"/>
  <c r="H57" i="48" s="1"/>
  <c r="H58" i="48" s="1"/>
  <c r="H59" i="48" s="1"/>
  <c r="H60" i="48" s="1"/>
  <c r="H61" i="48" s="1"/>
  <c r="H62" i="48" s="1"/>
  <c r="H63" i="48" s="1"/>
  <c r="H64" i="48" s="1"/>
  <c r="H65" i="48" s="1"/>
  <c r="H66" i="48" s="1"/>
  <c r="H67" i="48" s="1"/>
  <c r="H68" i="48" s="1"/>
  <c r="H69" i="48" s="1"/>
  <c r="H70" i="48" s="1"/>
  <c r="H71" i="48" s="1"/>
  <c r="H72" i="48" s="1"/>
  <c r="H73" i="48" s="1"/>
  <c r="H74" i="48" s="1"/>
  <c r="H75" i="48" s="1"/>
  <c r="H76" i="48" s="1"/>
  <c r="H77" i="48" s="1"/>
  <c r="H78" i="48" s="1"/>
  <c r="H79" i="48" s="1"/>
  <c r="H80" i="48" s="1"/>
  <c r="H81" i="48" s="1"/>
  <c r="H82" i="48" s="1"/>
  <c r="H83" i="48" s="1"/>
  <c r="H84" i="48" s="1"/>
  <c r="H85" i="48" s="1"/>
  <c r="H86" i="48" s="1"/>
  <c r="H87" i="48" s="1"/>
  <c r="H88" i="48" s="1"/>
  <c r="H89" i="48" s="1"/>
  <c r="H90" i="48" s="1"/>
  <c r="H91" i="48" s="1"/>
  <c r="H92" i="48" s="1"/>
  <c r="H42" i="48"/>
  <c r="H43" i="48" s="1"/>
  <c r="H44" i="48" s="1"/>
  <c r="H45" i="48" s="1"/>
  <c r="H46" i="48" s="1"/>
  <c r="H47" i="48" s="1"/>
  <c r="H48" i="48" s="1"/>
  <c r="H49" i="48" s="1"/>
  <c r="H50" i="48" s="1"/>
  <c r="H51" i="48" s="1"/>
  <c r="N158" i="51"/>
  <c r="N159" i="51" s="1"/>
  <c r="N160" i="51" s="1"/>
  <c r="N161" i="51" s="1"/>
  <c r="N162" i="51" s="1"/>
  <c r="N163" i="51" s="1"/>
  <c r="N164" i="51" s="1"/>
  <c r="N165" i="51" s="1"/>
  <c r="N166" i="51" s="1"/>
  <c r="N167" i="51" s="1"/>
  <c r="N168" i="51" s="1"/>
  <c r="N169" i="51" s="1"/>
  <c r="N170" i="51" s="1"/>
  <c r="N171" i="51" s="1"/>
  <c r="N172" i="51" s="1"/>
  <c r="N173" i="51" s="1"/>
  <c r="N174" i="51" s="1"/>
  <c r="N175" i="51" s="1"/>
  <c r="N176" i="51" s="1"/>
  <c r="N177" i="51" s="1"/>
  <c r="N178" i="51" s="1"/>
  <c r="N179" i="51" s="1"/>
  <c r="N180" i="51" s="1"/>
  <c r="N181" i="51" s="1"/>
  <c r="N182" i="51" s="1"/>
  <c r="N183" i="51" s="1"/>
  <c r="N184" i="51" s="1"/>
  <c r="N185" i="51" s="1"/>
  <c r="N186" i="51" s="1"/>
  <c r="N187" i="51" s="1"/>
  <c r="N188" i="51" s="1"/>
  <c r="N189" i="51" s="1"/>
  <c r="N190" i="51" s="1"/>
  <c r="N191" i="51" s="1"/>
  <c r="N192" i="51" s="1"/>
  <c r="N193" i="51" s="1"/>
  <c r="N194" i="51" s="1"/>
  <c r="N195" i="51" s="1"/>
  <c r="N196" i="51" s="1"/>
  <c r="N197" i="51" s="1"/>
  <c r="N198" i="51" s="1"/>
  <c r="N199" i="51" s="1"/>
  <c r="N200" i="51" s="1"/>
  <c r="N201" i="51" s="1"/>
  <c r="N202" i="51" s="1"/>
  <c r="N203" i="51" s="1"/>
  <c r="N204" i="51" s="1"/>
  <c r="N144" i="51"/>
  <c r="N145" i="51" s="1"/>
  <c r="N146" i="51" s="1"/>
  <c r="N147" i="51" s="1"/>
  <c r="N148" i="51" s="1"/>
  <c r="N149" i="51" s="1"/>
  <c r="N150" i="51" s="1"/>
  <c r="N151" i="51" s="1"/>
  <c r="N152" i="51" s="1"/>
  <c r="N153" i="51" s="1"/>
  <c r="BS158" i="51"/>
  <c r="BS159" i="51" s="1"/>
  <c r="BS160" i="51" s="1"/>
  <c r="BS161" i="51" s="1"/>
  <c r="BS162" i="51" s="1"/>
  <c r="BS163" i="51" s="1"/>
  <c r="BS164" i="51" s="1"/>
  <c r="BS165" i="51" s="1"/>
  <c r="BS166" i="51" s="1"/>
  <c r="BS167" i="51" s="1"/>
  <c r="BS168" i="51" s="1"/>
  <c r="BS169" i="51" s="1"/>
  <c r="BS170" i="51" s="1"/>
  <c r="BS171" i="51" s="1"/>
  <c r="BS172" i="51" s="1"/>
  <c r="BS173" i="51" s="1"/>
  <c r="BS174" i="51" s="1"/>
  <c r="BS175" i="51" s="1"/>
  <c r="BS176" i="51" s="1"/>
  <c r="BS177" i="51" s="1"/>
  <c r="BS178" i="51" s="1"/>
  <c r="BS179" i="51" s="1"/>
  <c r="BS180" i="51" s="1"/>
  <c r="BS181" i="51" s="1"/>
  <c r="BS182" i="51" s="1"/>
  <c r="BS183" i="51" s="1"/>
  <c r="BS184" i="51" s="1"/>
  <c r="BS185" i="51" s="1"/>
  <c r="BS186" i="51" s="1"/>
  <c r="BS187" i="51" s="1"/>
  <c r="BS188" i="51" s="1"/>
  <c r="BS189" i="51" s="1"/>
  <c r="BS190" i="51" s="1"/>
  <c r="BS191" i="51" s="1"/>
  <c r="BS192" i="51" s="1"/>
  <c r="BS193" i="51" s="1"/>
  <c r="BS194" i="51" s="1"/>
  <c r="BS195" i="51" s="1"/>
  <c r="BS196" i="51" s="1"/>
  <c r="BS197" i="51" s="1"/>
  <c r="BS198" i="51" s="1"/>
  <c r="BS199" i="51" s="1"/>
  <c r="BS200" i="51" s="1"/>
  <c r="BS201" i="51" s="1"/>
  <c r="BS202" i="51" s="1"/>
  <c r="BS203" i="51" s="1"/>
  <c r="BS204" i="51" s="1"/>
  <c r="BS144" i="51"/>
  <c r="BS145" i="51" s="1"/>
  <c r="BS146" i="51" s="1"/>
  <c r="BS147" i="51" s="1"/>
  <c r="BS148" i="51" s="1"/>
  <c r="BS149" i="51" s="1"/>
  <c r="BS150" i="51" s="1"/>
  <c r="BS151" i="51" s="1"/>
  <c r="BS152" i="51" s="1"/>
  <c r="BS153" i="51" s="1"/>
  <c r="T158" i="51"/>
  <c r="T159" i="51" s="1"/>
  <c r="T160" i="51" s="1"/>
  <c r="T161" i="51" s="1"/>
  <c r="T162" i="51" s="1"/>
  <c r="T163" i="51" s="1"/>
  <c r="T164" i="51" s="1"/>
  <c r="T165" i="51" s="1"/>
  <c r="T166" i="51" s="1"/>
  <c r="T167" i="51" s="1"/>
  <c r="T168" i="51" s="1"/>
  <c r="T169" i="51" s="1"/>
  <c r="T170" i="51" s="1"/>
  <c r="T171" i="51" s="1"/>
  <c r="T172" i="51" s="1"/>
  <c r="T173" i="51" s="1"/>
  <c r="T174" i="51" s="1"/>
  <c r="T175" i="51" s="1"/>
  <c r="T176" i="51" s="1"/>
  <c r="T177" i="51" s="1"/>
  <c r="T178" i="51" s="1"/>
  <c r="T179" i="51" s="1"/>
  <c r="T180" i="51" s="1"/>
  <c r="T181" i="51" s="1"/>
  <c r="T182" i="51" s="1"/>
  <c r="T183" i="51" s="1"/>
  <c r="T184" i="51" s="1"/>
  <c r="T185" i="51" s="1"/>
  <c r="T186" i="51" s="1"/>
  <c r="T187" i="51" s="1"/>
  <c r="T188" i="51" s="1"/>
  <c r="T189" i="51" s="1"/>
  <c r="T190" i="51" s="1"/>
  <c r="T191" i="51" s="1"/>
  <c r="T192" i="51" s="1"/>
  <c r="T193" i="51" s="1"/>
  <c r="T194" i="51" s="1"/>
  <c r="T195" i="51" s="1"/>
  <c r="T144" i="51"/>
  <c r="T145" i="51" s="1"/>
  <c r="T146" i="51" s="1"/>
  <c r="T147" i="51" s="1"/>
  <c r="T148" i="51" s="1"/>
  <c r="T149" i="51" s="1"/>
  <c r="T150" i="51" s="1"/>
  <c r="T151" i="51" s="1"/>
  <c r="T152" i="51" s="1"/>
  <c r="T153" i="51" s="1"/>
  <c r="O20" i="77"/>
  <c r="M12" i="77"/>
  <c r="B13" i="77"/>
  <c r="M13" i="77" s="1"/>
  <c r="N13" i="77" s="1"/>
  <c r="O13" i="77" s="1"/>
  <c r="K158" i="48"/>
  <c r="K159" i="48" s="1"/>
  <c r="K160" i="48" s="1"/>
  <c r="K161" i="48" s="1"/>
  <c r="K162" i="48" s="1"/>
  <c r="K163" i="48" s="1"/>
  <c r="K164" i="48" s="1"/>
  <c r="K165" i="48" s="1"/>
  <c r="K166" i="48" s="1"/>
  <c r="K167" i="48" s="1"/>
  <c r="K168" i="48" s="1"/>
  <c r="K169" i="48" s="1"/>
  <c r="K170" i="48" s="1"/>
  <c r="K171" i="48" s="1"/>
  <c r="K172" i="48" s="1"/>
  <c r="K173" i="48" s="1"/>
  <c r="K174" i="48" s="1"/>
  <c r="K175" i="48" s="1"/>
  <c r="K176" i="48" s="1"/>
  <c r="K177" i="48" s="1"/>
  <c r="K178" i="48" s="1"/>
  <c r="K179" i="48" s="1"/>
  <c r="K180" i="48" s="1"/>
  <c r="K181" i="48" s="1"/>
  <c r="K182" i="48" s="1"/>
  <c r="K183" i="48" s="1"/>
  <c r="K184" i="48" s="1"/>
  <c r="K185" i="48" s="1"/>
  <c r="K186" i="48" s="1"/>
  <c r="K187" i="48" s="1"/>
  <c r="K188" i="48" s="1"/>
  <c r="K189" i="48" s="1"/>
  <c r="K190" i="48" s="1"/>
  <c r="K191" i="48" s="1"/>
  <c r="K192" i="48" s="1"/>
  <c r="K193" i="48" s="1"/>
  <c r="K194" i="48" s="1"/>
  <c r="K195" i="48" s="1"/>
  <c r="K196" i="48" s="1"/>
  <c r="K197" i="48" s="1"/>
  <c r="K198" i="48" s="1"/>
  <c r="K199" i="48" s="1"/>
  <c r="K200" i="48" s="1"/>
  <c r="K201" i="48" s="1"/>
  <c r="K202" i="48" s="1"/>
  <c r="K203" i="48" s="1"/>
  <c r="K204" i="48" s="1"/>
  <c r="K144" i="48"/>
  <c r="K145" i="48" s="1"/>
  <c r="K146" i="48" s="1"/>
  <c r="K147" i="48" s="1"/>
  <c r="K148" i="48" s="1"/>
  <c r="K149" i="48" s="1"/>
  <c r="K150" i="48" s="1"/>
  <c r="K151" i="48" s="1"/>
  <c r="K152" i="48" s="1"/>
  <c r="K153" i="48" s="1"/>
  <c r="D56" i="73"/>
  <c r="D57" i="73" s="1"/>
  <c r="D58" i="73" s="1"/>
  <c r="D59" i="73" s="1"/>
  <c r="D60" i="73" s="1"/>
  <c r="D61" i="73" s="1"/>
  <c r="D62" i="73" s="1"/>
  <c r="D63" i="73" s="1"/>
  <c r="D64" i="73" s="1"/>
  <c r="D65" i="73" s="1"/>
  <c r="D66" i="73" s="1"/>
  <c r="D67" i="73" s="1"/>
  <c r="D68" i="73" s="1"/>
  <c r="D69" i="73" s="1"/>
  <c r="D70" i="73" s="1"/>
  <c r="D71" i="73" s="1"/>
  <c r="D72" i="73" s="1"/>
  <c r="D73" i="73" s="1"/>
  <c r="D74" i="73" s="1"/>
  <c r="D75" i="73" s="1"/>
  <c r="D76" i="73" s="1"/>
  <c r="D77" i="73" s="1"/>
  <c r="D78" i="73" s="1"/>
  <c r="D79" i="73" s="1"/>
  <c r="D80" i="73" s="1"/>
  <c r="D81" i="73" s="1"/>
  <c r="D82" i="73" s="1"/>
  <c r="D83" i="73" s="1"/>
  <c r="D84" i="73" s="1"/>
  <c r="D85" i="73" s="1"/>
  <c r="D86" i="73" s="1"/>
  <c r="D87" i="73" s="1"/>
  <c r="D88" i="73" s="1"/>
  <c r="D89" i="73" s="1"/>
  <c r="D90" i="73" s="1"/>
  <c r="D91" i="73" s="1"/>
  <c r="D92" i="73" s="1"/>
  <c r="D42" i="73"/>
  <c r="AY45" i="74"/>
  <c r="BD115" i="74"/>
  <c r="BC116" i="74"/>
  <c r="CQ117" i="48"/>
  <c r="CQ62" i="48"/>
  <c r="CQ13" i="48"/>
  <c r="L158" i="48"/>
  <c r="L159" i="48" s="1"/>
  <c r="L160" i="48" s="1"/>
  <c r="L161" i="48" s="1"/>
  <c r="L162" i="48" s="1"/>
  <c r="L163" i="48" s="1"/>
  <c r="L164" i="48" s="1"/>
  <c r="L165" i="48" s="1"/>
  <c r="L166" i="48" s="1"/>
  <c r="L167" i="48" s="1"/>
  <c r="L168" i="48" s="1"/>
  <c r="L169" i="48" s="1"/>
  <c r="L170" i="48" s="1"/>
  <c r="L171" i="48" s="1"/>
  <c r="L172" i="48" s="1"/>
  <c r="L173" i="48" s="1"/>
  <c r="L174" i="48" s="1"/>
  <c r="L175" i="48" s="1"/>
  <c r="L176" i="48" s="1"/>
  <c r="L177" i="48" s="1"/>
  <c r="L178" i="48" s="1"/>
  <c r="L179" i="48" s="1"/>
  <c r="L180" i="48" s="1"/>
  <c r="L181" i="48" s="1"/>
  <c r="L182" i="48" s="1"/>
  <c r="L183" i="48" s="1"/>
  <c r="L184" i="48" s="1"/>
  <c r="L185" i="48" s="1"/>
  <c r="L186" i="48" s="1"/>
  <c r="L187" i="48" s="1"/>
  <c r="L188" i="48" s="1"/>
  <c r="L189" i="48" s="1"/>
  <c r="L190" i="48" s="1"/>
  <c r="L191" i="48" s="1"/>
  <c r="L192" i="48" s="1"/>
  <c r="L193" i="48" s="1"/>
  <c r="L194" i="48" s="1"/>
  <c r="L195" i="48" s="1"/>
  <c r="L196" i="48" s="1"/>
  <c r="L197" i="48" s="1"/>
  <c r="L198" i="48" s="1"/>
  <c r="L199" i="48" s="1"/>
  <c r="L200" i="48" s="1"/>
  <c r="L201" i="48" s="1"/>
  <c r="L202" i="48" s="1"/>
  <c r="L203" i="48" s="1"/>
  <c r="L204" i="48" s="1"/>
  <c r="J159" i="48"/>
  <c r="J160" i="48" s="1"/>
  <c r="J161" i="48" s="1"/>
  <c r="J162" i="48" s="1"/>
  <c r="J163" i="48" s="1"/>
  <c r="J164" i="48" s="1"/>
  <c r="J165" i="48" s="1"/>
  <c r="J166" i="48" s="1"/>
  <c r="J167" i="48" s="1"/>
  <c r="J168" i="48" s="1"/>
  <c r="J169" i="48" s="1"/>
  <c r="J170" i="48" s="1"/>
  <c r="J171" i="48" s="1"/>
  <c r="J172" i="48" s="1"/>
  <c r="J173" i="48" s="1"/>
  <c r="J174" i="48" s="1"/>
  <c r="J175" i="48" s="1"/>
  <c r="J176" i="48" s="1"/>
  <c r="J177" i="48" s="1"/>
  <c r="J178" i="48" s="1"/>
  <c r="J179" i="48" s="1"/>
  <c r="J180" i="48" s="1"/>
  <c r="J181" i="48" s="1"/>
  <c r="J182" i="48" s="1"/>
  <c r="J183" i="48" s="1"/>
  <c r="J184" i="48" s="1"/>
  <c r="J185" i="48" s="1"/>
  <c r="J186" i="48" s="1"/>
  <c r="J187" i="48" s="1"/>
  <c r="J188" i="48" s="1"/>
  <c r="J189" i="48" s="1"/>
  <c r="J190" i="48" s="1"/>
  <c r="J191" i="48" s="1"/>
  <c r="J192" i="48" s="1"/>
  <c r="J193" i="48" s="1"/>
  <c r="J194" i="48" s="1"/>
  <c r="J195" i="48" s="1"/>
  <c r="J196" i="48" s="1"/>
  <c r="J197" i="48" s="1"/>
  <c r="J198" i="48" s="1"/>
  <c r="J199" i="48" s="1"/>
  <c r="J200" i="48" s="1"/>
  <c r="J201" i="48" s="1"/>
  <c r="J202" i="48" s="1"/>
  <c r="J203" i="48" s="1"/>
  <c r="J204" i="48" s="1"/>
  <c r="S176" i="78"/>
  <c r="T157" i="78"/>
  <c r="X5" i="75"/>
  <c r="AI56" i="75" s="1"/>
  <c r="AH107" i="75" s="1"/>
  <c r="AI107" i="75" s="1"/>
  <c r="S174" i="78"/>
  <c r="T900" i="78"/>
  <c r="T658" i="78"/>
  <c r="T625" i="78"/>
  <c r="T306" i="78"/>
  <c r="U644" i="78"/>
  <c r="T264" i="78"/>
  <c r="O5" i="74"/>
  <c r="O6" i="74" s="1"/>
  <c r="O7" i="74" s="1"/>
  <c r="O8" i="74" s="1"/>
  <c r="O9" i="74" s="1"/>
  <c r="O10" i="74" s="1"/>
  <c r="O11" i="74" s="1"/>
  <c r="O12" i="74" s="1"/>
  <c r="O13" i="74" s="1"/>
  <c r="O14" i="74" s="1"/>
  <c r="O15" i="74" s="1"/>
  <c r="O16" i="74" s="1"/>
  <c r="O17" i="74" s="1"/>
  <c r="O18" i="74" s="1"/>
  <c r="O19" i="74" s="1"/>
  <c r="O20" i="74" s="1"/>
  <c r="O21" i="74" s="1"/>
  <c r="O22" i="74" s="1"/>
  <c r="O23" i="74" s="1"/>
  <c r="O24" i="74" s="1"/>
  <c r="O25" i="74" s="1"/>
  <c r="O26" i="74" s="1"/>
  <c r="O27" i="74" s="1"/>
  <c r="O28" i="74" s="1"/>
  <c r="O29" i="74" s="1"/>
  <c r="O30" i="74" s="1"/>
  <c r="O31" i="74" s="1"/>
  <c r="O32" i="74" s="1"/>
  <c r="O33" i="74" s="1"/>
  <c r="O34" i="74" s="1"/>
  <c r="O35" i="74" s="1"/>
  <c r="O36" i="74" s="1"/>
  <c r="O37" i="74" s="1"/>
  <c r="O38" i="74" s="1"/>
  <c r="O39" i="74" s="1"/>
  <c r="O40" i="74" s="1"/>
  <c r="O41" i="74" s="1"/>
  <c r="T664" i="78"/>
  <c r="T558" i="78"/>
  <c r="T454" i="78"/>
  <c r="U884" i="78"/>
  <c r="U883" i="78"/>
  <c r="U882" i="78"/>
  <c r="T934" i="78"/>
  <c r="T936" i="78"/>
  <c r="T939" i="78"/>
  <c r="T931" i="78"/>
  <c r="T933" i="78"/>
  <c r="T938" i="78"/>
  <c r="T932" i="78"/>
  <c r="T929" i="78"/>
  <c r="T590" i="78"/>
  <c r="T596" i="78"/>
  <c r="T592" i="78"/>
  <c r="T591" i="78"/>
  <c r="T595" i="78"/>
  <c r="T593" i="78"/>
  <c r="T937" i="78"/>
  <c r="T545" i="78" a="1"/>
  <c r="T545" i="78" s="1"/>
  <c r="T305" i="78"/>
  <c r="T310" i="78"/>
  <c r="T307" i="78"/>
  <c r="T300" i="78"/>
  <c r="T301" i="78"/>
  <c r="T302" i="78"/>
  <c r="T304" i="78"/>
  <c r="T312" i="78"/>
  <c r="T309" i="78"/>
  <c r="S476" i="78"/>
  <c r="U678" i="78"/>
  <c r="O5" i="48"/>
  <c r="O6" i="48" s="1"/>
  <c r="O7" i="48" s="1"/>
  <c r="O8" i="48" s="1"/>
  <c r="O9" i="48" s="1"/>
  <c r="O10" i="48" s="1"/>
  <c r="O11" i="48" s="1"/>
  <c r="O12" i="48" s="1"/>
  <c r="O13" i="48" s="1"/>
  <c r="O14" i="48" s="1"/>
  <c r="O15" i="48" s="1"/>
  <c r="O16" i="48" s="1"/>
  <c r="O17" i="48" s="1"/>
  <c r="O18" i="48" s="1"/>
  <c r="O19" i="48" s="1"/>
  <c r="O20" i="48" s="1"/>
  <c r="O21" i="48" s="1"/>
  <c r="O22" i="48" s="1"/>
  <c r="O23" i="48" s="1"/>
  <c r="O24" i="48" s="1"/>
  <c r="O25" i="48" s="1"/>
  <c r="O26" i="48" s="1"/>
  <c r="O27" i="48" s="1"/>
  <c r="O28" i="48" s="1"/>
  <c r="O29" i="48" s="1"/>
  <c r="O30" i="48" s="1"/>
  <c r="O31" i="48" s="1"/>
  <c r="O32" i="48" s="1"/>
  <c r="O33" i="48" s="1"/>
  <c r="O34" i="48" s="1"/>
  <c r="O35" i="48" s="1"/>
  <c r="O36" i="48" s="1"/>
  <c r="O37" i="48" s="1"/>
  <c r="O38" i="48" s="1"/>
  <c r="O39" i="48" s="1"/>
  <c r="O40" i="48" s="1"/>
  <c r="O41" i="48" s="1"/>
  <c r="CG820" i="78"/>
  <c r="CG813" i="78"/>
  <c r="T930" i="78"/>
  <c r="T311" i="78"/>
  <c r="T303" i="78"/>
  <c r="T555" i="78"/>
  <c r="T308" i="78"/>
  <c r="T829" i="78"/>
  <c r="T629" i="78"/>
  <c r="T594" i="78"/>
  <c r="U713" i="78"/>
  <c r="T624" i="78"/>
  <c r="T628" i="78"/>
  <c r="T627" i="78"/>
  <c r="T626" i="78"/>
  <c r="T623" i="78"/>
  <c r="T630" i="78"/>
  <c r="U140" i="78"/>
  <c r="T541" i="78"/>
  <c r="T274" i="78"/>
  <c r="T401" i="78"/>
  <c r="T398" i="78"/>
  <c r="T399" i="78"/>
  <c r="T400" i="78"/>
  <c r="T395" i="78"/>
  <c r="T393" i="78"/>
  <c r="T386" i="78"/>
  <c r="T387" i="78"/>
  <c r="T385" i="78"/>
  <c r="T389" i="78"/>
  <c r="T388" i="78"/>
  <c r="T383" i="78"/>
  <c r="T391" i="78"/>
  <c r="T384" i="78"/>
  <c r="T390" i="78"/>
  <c r="T397" i="78"/>
  <c r="T392" i="78"/>
  <c r="T402" i="78"/>
  <c r="T396" i="78"/>
  <c r="T589" i="78"/>
  <c r="T832" i="78"/>
  <c r="T828" i="78"/>
  <c r="T827" i="78"/>
  <c r="T833" i="78"/>
  <c r="T830" i="78"/>
  <c r="T834" i="78"/>
  <c r="T275" i="78"/>
  <c r="T268" i="78"/>
  <c r="T267" i="78"/>
  <c r="T265" i="78"/>
  <c r="T263" i="78"/>
  <c r="T270" i="78"/>
  <c r="T266" i="78"/>
  <c r="T271" i="78"/>
  <c r="T272" i="78"/>
  <c r="T904" i="78"/>
  <c r="T896" i="78"/>
  <c r="T903" i="78"/>
  <c r="T895" i="78"/>
  <c r="T905" i="78"/>
  <c r="T899" i="78"/>
  <c r="T898" i="78"/>
  <c r="T901" i="78"/>
  <c r="T663" i="78"/>
  <c r="T660" i="78"/>
  <c r="T659" i="78"/>
  <c r="T665" i="78"/>
  <c r="T661" i="78"/>
  <c r="T662" i="78"/>
  <c r="T657" i="78"/>
  <c r="T666" i="78"/>
  <c r="T567" i="78"/>
  <c r="T571" i="78"/>
  <c r="T570" i="78"/>
  <c r="T564" i="78"/>
  <c r="T563" i="78"/>
  <c r="T562" i="78"/>
  <c r="T565" i="78"/>
  <c r="T560" i="78"/>
  <c r="T574" i="78"/>
  <c r="T557" i="78"/>
  <c r="T559" i="78"/>
  <c r="T569" i="78"/>
  <c r="T568" i="78"/>
  <c r="T566" i="78"/>
  <c r="T556" i="78"/>
  <c r="T561" i="78"/>
  <c r="T573" i="78"/>
  <c r="T572" i="78"/>
  <c r="T897" i="78"/>
  <c r="T831" i="78"/>
  <c r="T902" i="78"/>
  <c r="T269" i="78"/>
  <c r="T935" i="78"/>
  <c r="T864" i="78"/>
  <c r="T866" i="78"/>
  <c r="T861" i="78"/>
  <c r="T862" i="78"/>
  <c r="T867" i="78"/>
  <c r="T863" i="78"/>
  <c r="T865" i="78"/>
  <c r="T784" i="78"/>
  <c r="T783" i="78" a="1"/>
  <c r="T783" i="78" s="1"/>
  <c r="T726" i="78"/>
  <c r="T725" i="78"/>
  <c r="T727" i="78"/>
  <c r="T732" i="78"/>
  <c r="T730" i="78"/>
  <c r="T731" i="78"/>
  <c r="T733" i="78"/>
  <c r="T728" i="78"/>
  <c r="T729" i="78"/>
  <c r="T346" i="78"/>
  <c r="T350" i="78"/>
  <c r="T343" i="78"/>
  <c r="T347" i="78"/>
  <c r="T344" i="78"/>
  <c r="T348" i="78"/>
  <c r="T345" i="78"/>
  <c r="T349" i="78"/>
  <c r="T335" i="78"/>
  <c r="T342" i="78"/>
  <c r="T337" i="78"/>
  <c r="T341" i="78"/>
  <c r="T340" i="78"/>
  <c r="T332" i="78"/>
  <c r="T339" i="78"/>
  <c r="T336" i="78"/>
  <c r="T338" i="78"/>
  <c r="T333" i="78"/>
  <c r="T191" i="78"/>
  <c r="T193" i="78"/>
  <c r="T188" i="78"/>
  <c r="T196" i="78"/>
  <c r="T200" i="78"/>
  <c r="T204" i="78"/>
  <c r="T208" i="78"/>
  <c r="T187" i="78"/>
  <c r="T199" i="78"/>
  <c r="T207" i="78"/>
  <c r="T189" i="78"/>
  <c r="T197" i="78"/>
  <c r="T201" i="78"/>
  <c r="T205" i="78"/>
  <c r="T195" i="78"/>
  <c r="T190" i="78"/>
  <c r="T194" i="78"/>
  <c r="T198" i="78"/>
  <c r="T202" i="78"/>
  <c r="T206" i="78"/>
  <c r="T203" i="78"/>
  <c r="S748" i="78"/>
  <c r="U439" i="78"/>
  <c r="T816" i="78"/>
  <c r="S952" i="78"/>
  <c r="U746" i="78"/>
  <c r="T139" i="78"/>
  <c r="G5" i="51" s="1"/>
  <c r="T714" i="78"/>
  <c r="U950" i="78"/>
  <c r="U440" i="78"/>
  <c r="T159" i="78"/>
  <c r="T160" i="78"/>
  <c r="T158" i="78"/>
  <c r="T162" i="78"/>
  <c r="T164" i="78"/>
  <c r="T153" i="78"/>
  <c r="T154" i="78"/>
  <c r="T155" i="78"/>
  <c r="T163" i="78"/>
  <c r="T165" i="78"/>
  <c r="T156" i="78"/>
  <c r="T161" i="78"/>
  <c r="T143" i="78" a="1"/>
  <c r="T143" i="78" s="1"/>
  <c r="T142" i="78" s="1"/>
  <c r="U252" i="78"/>
  <c r="U369" i="78"/>
  <c r="U951" i="78"/>
  <c r="U508" i="78"/>
  <c r="U317" i="78" a="1"/>
  <c r="U317" i="78" s="1"/>
  <c r="U316" i="78" s="1"/>
  <c r="U251" i="78"/>
  <c r="U780" i="78"/>
  <c r="S219" i="78"/>
  <c r="S406" i="78"/>
  <c r="S405" i="78"/>
  <c r="S404" i="78"/>
  <c r="U815" i="78"/>
  <c r="S882" i="78"/>
  <c r="T144" i="78"/>
  <c r="T253" i="78"/>
  <c r="S508" i="78"/>
  <c r="U814" i="78"/>
  <c r="T439" i="78"/>
  <c r="T440" i="78"/>
  <c r="F5" i="74"/>
  <c r="F6" i="74" s="1"/>
  <c r="F7" i="74" s="1"/>
  <c r="F8" i="74" s="1"/>
  <c r="F9" i="74" s="1"/>
  <c r="F10" i="74" s="1"/>
  <c r="F11" i="74" s="1"/>
  <c r="F12" i="74" s="1"/>
  <c r="F13" i="74" s="1"/>
  <c r="F14" i="74" s="1"/>
  <c r="F15" i="74" s="1"/>
  <c r="F16" i="74" s="1"/>
  <c r="F17" i="74" s="1"/>
  <c r="F18" i="74" s="1"/>
  <c r="F19" i="74" s="1"/>
  <c r="F20" i="74" s="1"/>
  <c r="F21" i="74" s="1"/>
  <c r="F22" i="74" s="1"/>
  <c r="F23" i="74" s="1"/>
  <c r="F24" i="74" s="1"/>
  <c r="F25" i="74" s="1"/>
  <c r="F26" i="74" s="1"/>
  <c r="F27" i="74" s="1"/>
  <c r="F28" i="74" s="1"/>
  <c r="F29" i="74" s="1"/>
  <c r="F30" i="74" s="1"/>
  <c r="F31" i="74" s="1"/>
  <c r="F32" i="74" s="1"/>
  <c r="F33" i="74" s="1"/>
  <c r="F34" i="74" s="1"/>
  <c r="F35" i="74" s="1"/>
  <c r="F36" i="74" s="1"/>
  <c r="F37" i="74" s="1"/>
  <c r="F38" i="74" s="1"/>
  <c r="F39" i="74" s="1"/>
  <c r="F40" i="74" s="1"/>
  <c r="F41" i="74" s="1"/>
  <c r="S644" i="78"/>
  <c r="S645" i="78"/>
  <c r="AR6" i="74"/>
  <c r="AS5" i="74"/>
  <c r="AT5" i="74" s="1"/>
  <c r="T543" i="78"/>
  <c r="F5" i="48"/>
  <c r="T369" i="78"/>
  <c r="T370" i="78"/>
  <c r="U220" i="78" a="1"/>
  <c r="U220" i="78" s="1"/>
  <c r="U219" i="78" s="1"/>
  <c r="S679" i="78"/>
  <c r="X5" i="74"/>
  <c r="S678" i="78"/>
  <c r="T441" i="78"/>
  <c r="S316" i="78"/>
  <c r="S474" i="78"/>
  <c r="M5" i="48"/>
  <c r="M6" i="48" s="1"/>
  <c r="M7" i="48" s="1"/>
  <c r="M8" i="48" s="1"/>
  <c r="M9" i="48" s="1"/>
  <c r="M10" i="48" s="1"/>
  <c r="M11" i="48" s="1"/>
  <c r="M12" i="48" s="1"/>
  <c r="M13" i="48" s="1"/>
  <c r="M14" i="48" s="1"/>
  <c r="M15" i="48" s="1"/>
  <c r="M16" i="48" s="1"/>
  <c r="M17" i="48" s="1"/>
  <c r="M18" i="48" s="1"/>
  <c r="M19" i="48" s="1"/>
  <c r="M20" i="48" s="1"/>
  <c r="M21" i="48" s="1"/>
  <c r="M22" i="48" s="1"/>
  <c r="M23" i="48" s="1"/>
  <c r="M24" i="48" s="1"/>
  <c r="M25" i="48" s="1"/>
  <c r="M26" i="48" s="1"/>
  <c r="M27" i="48" s="1"/>
  <c r="M28" i="48" s="1"/>
  <c r="M29" i="48" s="1"/>
  <c r="M30" i="48" s="1"/>
  <c r="M31" i="48" s="1"/>
  <c r="M32" i="48" s="1"/>
  <c r="M33" i="48" s="1"/>
  <c r="M34" i="48" s="1"/>
  <c r="M35" i="48" s="1"/>
  <c r="M36" i="48" s="1"/>
  <c r="M37" i="48" s="1"/>
  <c r="M38" i="48" s="1"/>
  <c r="M39" i="48" s="1"/>
  <c r="M40" i="48" s="1"/>
  <c r="M41" i="48" s="1"/>
  <c r="J5" i="74"/>
  <c r="J6" i="74" s="1"/>
  <c r="J7" i="74" s="1"/>
  <c r="J8" i="74" s="1"/>
  <c r="J9" i="74" s="1"/>
  <c r="J10" i="74" s="1"/>
  <c r="J11" i="74" s="1"/>
  <c r="J12" i="74" s="1"/>
  <c r="J13" i="74" s="1"/>
  <c r="J14" i="74" s="1"/>
  <c r="J15" i="74" s="1"/>
  <c r="J16" i="74" s="1"/>
  <c r="J17" i="74" s="1"/>
  <c r="J18" i="74" s="1"/>
  <c r="J19" i="74" s="1"/>
  <c r="J20" i="74" s="1"/>
  <c r="J21" i="74" s="1"/>
  <c r="J22" i="74" s="1"/>
  <c r="J23" i="74" s="1"/>
  <c r="J24" i="74" s="1"/>
  <c r="J25" i="74" s="1"/>
  <c r="J26" i="74" s="1"/>
  <c r="J27" i="74" s="1"/>
  <c r="J28" i="74" s="1"/>
  <c r="J29" i="74" s="1"/>
  <c r="J30" i="74" s="1"/>
  <c r="J31" i="74" s="1"/>
  <c r="J32" i="74" s="1"/>
  <c r="J33" i="74" s="1"/>
  <c r="J34" i="74" s="1"/>
  <c r="J35" i="74" s="1"/>
  <c r="J36" i="74" s="1"/>
  <c r="J37" i="74" s="1"/>
  <c r="J38" i="74" s="1"/>
  <c r="J39" i="74" s="1"/>
  <c r="J40" i="74" s="1"/>
  <c r="J41" i="74" s="1"/>
  <c r="S475" i="78"/>
  <c r="S612" i="78"/>
  <c r="U916" i="78"/>
  <c r="U679" i="78"/>
  <c r="U747" i="78"/>
  <c r="U284" i="78"/>
  <c r="S577" i="78"/>
  <c r="W5" i="48"/>
  <c r="S576" i="78"/>
  <c r="T477" i="78" a="1"/>
  <c r="T477" i="78" s="1"/>
  <c r="T473" i="78"/>
  <c r="T478" i="78"/>
  <c r="T371" i="78"/>
  <c r="U781" i="78"/>
  <c r="T251" i="78"/>
  <c r="T252" i="78"/>
  <c r="AU5" i="74"/>
  <c r="AU6" i="74" s="1"/>
  <c r="AU7" i="74" s="1"/>
  <c r="AU8" i="74" s="1"/>
  <c r="AU9" i="74" s="1"/>
  <c r="AU10" i="74" s="1"/>
  <c r="AU11" i="74" s="1"/>
  <c r="AU12" i="74" s="1"/>
  <c r="AU13" i="74" s="1"/>
  <c r="AU14" i="74" s="1"/>
  <c r="AU15" i="74" s="1"/>
  <c r="AU16" i="74" s="1"/>
  <c r="AU17" i="74" s="1"/>
  <c r="AU18" i="74" s="1"/>
  <c r="AU19" i="74" s="1"/>
  <c r="AU20" i="74" s="1"/>
  <c r="AU21" i="74" s="1"/>
  <c r="AU22" i="74" s="1"/>
  <c r="AU23" i="74" s="1"/>
  <c r="AU24" i="74" s="1"/>
  <c r="AU25" i="74" s="1"/>
  <c r="AU26" i="74" s="1"/>
  <c r="AU27" i="74" s="1"/>
  <c r="AU28" i="74" s="1"/>
  <c r="AU29" i="74" s="1"/>
  <c r="AU30" i="74" s="1"/>
  <c r="AU31" i="74" s="1"/>
  <c r="AU32" i="74" s="1"/>
  <c r="AU33" i="74" s="1"/>
  <c r="AU34" i="74" s="1"/>
  <c r="AU35" i="74" s="1"/>
  <c r="AU36" i="74" s="1"/>
  <c r="AU37" i="74" s="1"/>
  <c r="AU38" i="74" s="1"/>
  <c r="AU39" i="74" s="1"/>
  <c r="AU40" i="74" s="1"/>
  <c r="AU41" i="74" s="1"/>
  <c r="S848" i="78"/>
  <c r="S849" i="78"/>
  <c r="T915" i="78"/>
  <c r="U370" i="78"/>
  <c r="S217" i="78"/>
  <c r="S218" i="78"/>
  <c r="X6" i="75" s="1"/>
  <c r="S850" i="78"/>
  <c r="S747" i="78"/>
  <c r="AF5" i="74"/>
  <c r="S746" i="78"/>
  <c r="U174" i="78"/>
  <c r="U509" i="78"/>
  <c r="S646" i="78"/>
  <c r="T815" i="78"/>
  <c r="T814" i="78"/>
  <c r="T713" i="78"/>
  <c r="T712" i="78"/>
  <c r="T5" i="48"/>
  <c r="T6" i="48" s="1"/>
  <c r="T7" i="48" s="1"/>
  <c r="T8" i="48" s="1"/>
  <c r="T9" i="48" s="1"/>
  <c r="T10" i="48" s="1"/>
  <c r="T11" i="48" s="1"/>
  <c r="T12" i="48" s="1"/>
  <c r="T13" i="48" s="1"/>
  <c r="T14" i="48" s="1"/>
  <c r="T15" i="48" s="1"/>
  <c r="T16" i="48" s="1"/>
  <c r="T17" i="48" s="1"/>
  <c r="T18" i="48" s="1"/>
  <c r="T19" i="48" s="1"/>
  <c r="T20" i="48" s="1"/>
  <c r="T21" i="48" s="1"/>
  <c r="T22" i="48" s="1"/>
  <c r="T23" i="48" s="1"/>
  <c r="T24" i="48" s="1"/>
  <c r="T25" i="48" s="1"/>
  <c r="T26" i="48" s="1"/>
  <c r="T27" i="48" s="1"/>
  <c r="T28" i="48" s="1"/>
  <c r="T29" i="48" s="1"/>
  <c r="T30" i="48" s="1"/>
  <c r="T31" i="48" s="1"/>
  <c r="T32" i="48" s="1"/>
  <c r="T33" i="48" s="1"/>
  <c r="T34" i="48" s="1"/>
  <c r="T35" i="48" s="1"/>
  <c r="T36" i="48" s="1"/>
  <c r="T37" i="48" s="1"/>
  <c r="T38" i="48" s="1"/>
  <c r="T39" i="48" s="1"/>
  <c r="T40" i="48" s="1"/>
  <c r="T41" i="48" s="1"/>
  <c r="U5" i="74"/>
  <c r="U6" i="74" s="1"/>
  <c r="U7" i="74" s="1"/>
  <c r="U8" i="74" s="1"/>
  <c r="U9" i="74" s="1"/>
  <c r="U10" i="74" s="1"/>
  <c r="U11" i="74" s="1"/>
  <c r="U12" i="74" s="1"/>
  <c r="U13" i="74" s="1"/>
  <c r="U14" i="74" s="1"/>
  <c r="U15" i="74" s="1"/>
  <c r="U16" i="74" s="1"/>
  <c r="U17" i="74" s="1"/>
  <c r="U18" i="74" s="1"/>
  <c r="U19" i="74" s="1"/>
  <c r="U20" i="74" s="1"/>
  <c r="U21" i="74" s="1"/>
  <c r="U22" i="74" s="1"/>
  <c r="U23" i="74" s="1"/>
  <c r="U24" i="74" s="1"/>
  <c r="U25" i="74" s="1"/>
  <c r="U26" i="74" s="1"/>
  <c r="U27" i="74" s="1"/>
  <c r="U28" i="74" s="1"/>
  <c r="U29" i="74" s="1"/>
  <c r="U30" i="74" s="1"/>
  <c r="U31" i="74" s="1"/>
  <c r="U32" i="74" s="1"/>
  <c r="U33" i="74" s="1"/>
  <c r="U34" i="74" s="1"/>
  <c r="U35" i="74" s="1"/>
  <c r="U36" i="74" s="1"/>
  <c r="U37" i="74" s="1"/>
  <c r="U38" i="74" s="1"/>
  <c r="U39" i="74" s="1"/>
  <c r="U40" i="74" s="1"/>
  <c r="U41" i="74" s="1"/>
  <c r="S314" i="78"/>
  <c r="S315" i="78"/>
  <c r="S353" i="78"/>
  <c r="S352" i="78"/>
  <c r="U645" i="78"/>
  <c r="U917" i="78"/>
  <c r="U848" i="78"/>
  <c r="U285" i="78"/>
  <c r="S284" i="78"/>
  <c r="S285" i="78"/>
  <c r="U613" i="78" a="1"/>
  <c r="U613" i="78" s="1"/>
  <c r="U612" i="78" s="1"/>
  <c r="U355" i="78" a="1"/>
  <c r="U355" i="78" s="1"/>
  <c r="U354" i="78" s="1"/>
  <c r="U477" i="78" a="1"/>
  <c r="U477" i="78" s="1"/>
  <c r="U476" i="78" s="1"/>
  <c r="K158" i="75"/>
  <c r="K159" i="75" s="1"/>
  <c r="K160" i="75" s="1"/>
  <c r="K161" i="75" s="1"/>
  <c r="K162" i="75" s="1"/>
  <c r="K163" i="75" s="1"/>
  <c r="K164" i="75" s="1"/>
  <c r="K165" i="75" s="1"/>
  <c r="K166" i="75" s="1"/>
  <c r="K167" i="75" s="1"/>
  <c r="K168" i="75" s="1"/>
  <c r="K169" i="75" s="1"/>
  <c r="K170" i="75" s="1"/>
  <c r="K171" i="75" s="1"/>
  <c r="K172" i="75" s="1"/>
  <c r="K173" i="75" s="1"/>
  <c r="K174" i="75" s="1"/>
  <c r="K175" i="75" s="1"/>
  <c r="K176" i="75" s="1"/>
  <c r="K177" i="75" s="1"/>
  <c r="K178" i="75" s="1"/>
  <c r="K179" i="75" s="1"/>
  <c r="K180" i="75" s="1"/>
  <c r="K181" i="75" s="1"/>
  <c r="K182" i="75" s="1"/>
  <c r="K183" i="75" s="1"/>
  <c r="K184" i="75" s="1"/>
  <c r="K185" i="75" s="1"/>
  <c r="K186" i="75" s="1"/>
  <c r="K187" i="75" s="1"/>
  <c r="K188" i="75" s="1"/>
  <c r="K189" i="75" s="1"/>
  <c r="K190" i="75" s="1"/>
  <c r="K191" i="75" s="1"/>
  <c r="K192" i="75" s="1"/>
  <c r="K193" i="75" s="1"/>
  <c r="K194" i="75" s="1"/>
  <c r="K195" i="75" s="1"/>
  <c r="K196" i="75" s="1"/>
  <c r="K197" i="75" s="1"/>
  <c r="K198" i="75" s="1"/>
  <c r="K199" i="75" s="1"/>
  <c r="K200" i="75" s="1"/>
  <c r="K201" i="75" s="1"/>
  <c r="K202" i="75" s="1"/>
  <c r="K203" i="75" s="1"/>
  <c r="K204" i="75" s="1"/>
  <c r="K107" i="75"/>
  <c r="K108" i="75" s="1"/>
  <c r="K109" i="75" s="1"/>
  <c r="K110" i="75" s="1"/>
  <c r="K111" i="75" s="1"/>
  <c r="K112" i="75" s="1"/>
  <c r="K113" i="75" s="1"/>
  <c r="K114" i="75" s="1"/>
  <c r="K115" i="75" s="1"/>
  <c r="K116" i="75" s="1"/>
  <c r="K117" i="75" s="1"/>
  <c r="K118" i="75" s="1"/>
  <c r="K119" i="75" s="1"/>
  <c r="K120" i="75" s="1"/>
  <c r="K121" i="75" s="1"/>
  <c r="K122" i="75" s="1"/>
  <c r="K123" i="75" s="1"/>
  <c r="K124" i="75" s="1"/>
  <c r="K125" i="75" s="1"/>
  <c r="K126" i="75" s="1"/>
  <c r="K127" i="75" s="1"/>
  <c r="K128" i="75" s="1"/>
  <c r="K129" i="75" s="1"/>
  <c r="K130" i="75" s="1"/>
  <c r="K131" i="75" s="1"/>
  <c r="K132" i="75" s="1"/>
  <c r="K133" i="75" s="1"/>
  <c r="K134" i="75" s="1"/>
  <c r="K135" i="75" s="1"/>
  <c r="K136" i="75" s="1"/>
  <c r="K137" i="75" s="1"/>
  <c r="K138" i="75" s="1"/>
  <c r="K139" i="75" s="1"/>
  <c r="K140" i="75" s="1"/>
  <c r="K141" i="75" s="1"/>
  <c r="K142" i="75" s="1"/>
  <c r="K143" i="75" s="1"/>
  <c r="K144" i="75" s="1"/>
  <c r="K145" i="75" s="1"/>
  <c r="K146" i="75" s="1"/>
  <c r="K147" i="75" s="1"/>
  <c r="K148" i="75" s="1"/>
  <c r="K149" i="75" s="1"/>
  <c r="K150" i="75" s="1"/>
  <c r="K151" i="75" s="1"/>
  <c r="K152" i="75" s="1"/>
  <c r="K153" i="75" s="1"/>
  <c r="S917" i="78"/>
  <c r="K209" i="75"/>
  <c r="K210" i="75" s="1"/>
  <c r="K211" i="75" s="1"/>
  <c r="K212" i="75" s="1"/>
  <c r="K213" i="75" s="1"/>
  <c r="K214" i="75" s="1"/>
  <c r="K215" i="75" s="1"/>
  <c r="K216" i="75" s="1"/>
  <c r="K217" i="75" s="1"/>
  <c r="K218" i="75" s="1"/>
  <c r="K219" i="75" s="1"/>
  <c r="K220" i="75" s="1"/>
  <c r="K221" i="75" s="1"/>
  <c r="K222" i="75" s="1"/>
  <c r="K223" i="75" s="1"/>
  <c r="K224" i="75" s="1"/>
  <c r="K225" i="75" s="1"/>
  <c r="K226" i="75" s="1"/>
  <c r="K227" i="75" s="1"/>
  <c r="K228" i="75" s="1"/>
  <c r="K229" i="75" s="1"/>
  <c r="K230" i="75" s="1"/>
  <c r="K231" i="75" s="1"/>
  <c r="K232" i="75" s="1"/>
  <c r="K233" i="75" s="1"/>
  <c r="K234" i="75" s="1"/>
  <c r="K235" i="75" s="1"/>
  <c r="K236" i="75" s="1"/>
  <c r="K237" i="75" s="1"/>
  <c r="K238" i="75" s="1"/>
  <c r="K239" i="75" s="1"/>
  <c r="K240" i="75" s="1"/>
  <c r="K241" i="75" s="1"/>
  <c r="K242" i="75" s="1"/>
  <c r="K243" i="75" s="1"/>
  <c r="K244" i="75" s="1"/>
  <c r="K245" i="75" s="1"/>
  <c r="K246" i="75" s="1"/>
  <c r="K247" i="75" s="1"/>
  <c r="K248" i="75" s="1"/>
  <c r="K249" i="75" s="1"/>
  <c r="K250" i="75" s="1"/>
  <c r="K251" i="75" s="1"/>
  <c r="K252" i="75" s="1"/>
  <c r="K253" i="75" s="1"/>
  <c r="K254" i="75" s="1"/>
  <c r="K255" i="75" s="1"/>
  <c r="S916" i="78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6" i="75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80" i="75" s="1"/>
  <c r="K81" i="75" s="1"/>
  <c r="K82" i="75" s="1"/>
  <c r="K83" i="75" s="1"/>
  <c r="K84" i="75" s="1"/>
  <c r="K85" i="75" s="1"/>
  <c r="K86" i="75" s="1"/>
  <c r="K87" i="75" s="1"/>
  <c r="K88" i="75" s="1"/>
  <c r="K89" i="75" s="1"/>
  <c r="K90" i="75" s="1"/>
  <c r="K91" i="75" s="1"/>
  <c r="K92" i="75" s="1"/>
  <c r="K93" i="75" s="1"/>
  <c r="K94" i="75" s="1"/>
  <c r="K95" i="75" s="1"/>
  <c r="K96" i="75" s="1"/>
  <c r="K97" i="75" s="1"/>
  <c r="K98" i="75" s="1"/>
  <c r="K99" i="75" s="1"/>
  <c r="K100" i="75" s="1"/>
  <c r="K101" i="75" s="1"/>
  <c r="K102" i="75" s="1"/>
  <c r="S509" i="78"/>
  <c r="S680" i="78"/>
  <c r="U712" i="78"/>
  <c r="U175" i="78"/>
  <c r="AH56" i="75"/>
  <c r="AG107" i="75" s="1"/>
  <c r="U579" i="78" a="1"/>
  <c r="U579" i="78" s="1"/>
  <c r="U578" i="78" s="1"/>
  <c r="S883" i="78"/>
  <c r="T542" i="78"/>
  <c r="AO5" i="74"/>
  <c r="AN6" i="74"/>
  <c r="S578" i="78"/>
  <c r="S950" i="78"/>
  <c r="S951" i="78"/>
  <c r="W6" i="75"/>
  <c r="W13" i="75" s="1"/>
  <c r="W15" i="75" s="1"/>
  <c r="S286" i="78"/>
  <c r="Z5" i="48"/>
  <c r="S611" i="78"/>
  <c r="S610" i="78"/>
  <c r="U849" i="78"/>
  <c r="AH57" i="75" l="1"/>
  <c r="S5" i="75"/>
  <c r="S6" i="75" s="1"/>
  <c r="S7" i="75" s="1"/>
  <c r="S8" i="75" s="1"/>
  <c r="S9" i="75" s="1"/>
  <c r="S10" i="75" s="1"/>
  <c r="S11" i="75" s="1"/>
  <c r="S12" i="75" s="1"/>
  <c r="S13" i="75" s="1"/>
  <c r="S14" i="75" s="1"/>
  <c r="S15" i="75" s="1"/>
  <c r="S16" i="75" s="1"/>
  <c r="S17" i="75" s="1"/>
  <c r="S18" i="75" s="1"/>
  <c r="S19" i="75" s="1"/>
  <c r="S20" i="75" s="1"/>
  <c r="S21" i="75" s="1"/>
  <c r="S22" i="75" s="1"/>
  <c r="S23" i="75" s="1"/>
  <c r="S24" i="75" s="1"/>
  <c r="S25" i="75" s="1"/>
  <c r="S26" i="75" s="1"/>
  <c r="S27" i="75" s="1"/>
  <c r="S28" i="75" s="1"/>
  <c r="S29" i="75" s="1"/>
  <c r="S30" i="75" s="1"/>
  <c r="S31" i="75" s="1"/>
  <c r="S32" i="75" s="1"/>
  <c r="S33" i="75" s="1"/>
  <c r="S34" i="75" s="1"/>
  <c r="S35" i="75" s="1"/>
  <c r="S36" i="75" s="1"/>
  <c r="S37" i="75" s="1"/>
  <c r="S38" i="75" s="1"/>
  <c r="S39" i="75" s="1"/>
  <c r="S40" i="75" s="1"/>
  <c r="S41" i="75" s="1"/>
  <c r="S42" i="75" s="1"/>
  <c r="S43" i="75" s="1"/>
  <c r="S44" i="75" s="1"/>
  <c r="S45" i="75" s="1"/>
  <c r="S46" i="75" s="1"/>
  <c r="S47" i="75" s="1"/>
  <c r="S48" i="75" s="1"/>
  <c r="S49" i="75" s="1"/>
  <c r="S50" i="75" s="1"/>
  <c r="S51" i="75" s="1"/>
  <c r="S56" i="75" s="1"/>
  <c r="T220" i="78" a="1"/>
  <c r="T220" i="78" s="1"/>
  <c r="T677" i="78"/>
  <c r="T847" i="78"/>
  <c r="T647" i="78" a="1"/>
  <c r="T647" i="78" s="1"/>
  <c r="T749" i="78" a="1"/>
  <c r="T749" i="78" s="1"/>
  <c r="T609" i="78"/>
  <c r="T953" i="78" a="1"/>
  <c r="T953" i="78" s="1"/>
  <c r="CQ163" i="48"/>
  <c r="Y5" i="75"/>
  <c r="T351" i="78"/>
  <c r="M56" i="48"/>
  <c r="M57" i="48" s="1"/>
  <c r="M58" i="48" s="1"/>
  <c r="M59" i="48" s="1"/>
  <c r="M60" i="48" s="1"/>
  <c r="M61" i="48" s="1"/>
  <c r="M62" i="48" s="1"/>
  <c r="M63" i="48" s="1"/>
  <c r="M64" i="48" s="1"/>
  <c r="M65" i="48" s="1"/>
  <c r="M66" i="48" s="1"/>
  <c r="M67" i="48" s="1"/>
  <c r="M68" i="48" s="1"/>
  <c r="M69" i="48" s="1"/>
  <c r="M70" i="48" s="1"/>
  <c r="M71" i="48" s="1"/>
  <c r="M72" i="48" s="1"/>
  <c r="M73" i="48" s="1"/>
  <c r="M74" i="48" s="1"/>
  <c r="M75" i="48" s="1"/>
  <c r="M76" i="48" s="1"/>
  <c r="M77" i="48" s="1"/>
  <c r="M78" i="48" s="1"/>
  <c r="M79" i="48" s="1"/>
  <c r="M80" i="48" s="1"/>
  <c r="M81" i="48" s="1"/>
  <c r="M82" i="48" s="1"/>
  <c r="M83" i="48" s="1"/>
  <c r="M84" i="48" s="1"/>
  <c r="M85" i="48" s="1"/>
  <c r="M86" i="48" s="1"/>
  <c r="M87" i="48" s="1"/>
  <c r="M88" i="48" s="1"/>
  <c r="M89" i="48" s="1"/>
  <c r="M90" i="48" s="1"/>
  <c r="M91" i="48" s="1"/>
  <c r="M92" i="48" s="1"/>
  <c r="M42" i="48"/>
  <c r="M43" i="48" s="1"/>
  <c r="M44" i="48" s="1"/>
  <c r="M45" i="48" s="1"/>
  <c r="M46" i="48" s="1"/>
  <c r="M47" i="48" s="1"/>
  <c r="M48" i="48" s="1"/>
  <c r="M49" i="48" s="1"/>
  <c r="M50" i="48" s="1"/>
  <c r="M51" i="48" s="1"/>
  <c r="T509" i="78"/>
  <c r="O14" i="77"/>
  <c r="C107" i="48"/>
  <c r="C108" i="48" s="1"/>
  <c r="C109" i="48" s="1"/>
  <c r="C110" i="48" s="1"/>
  <c r="C111" i="48" s="1"/>
  <c r="C112" i="48" s="1"/>
  <c r="C113" i="48" s="1"/>
  <c r="C114" i="48" s="1"/>
  <c r="C115" i="48" s="1"/>
  <c r="C116" i="48" s="1"/>
  <c r="C117" i="48" s="1"/>
  <c r="C118" i="48" s="1"/>
  <c r="C119" i="48" s="1"/>
  <c r="C120" i="48" s="1"/>
  <c r="C121" i="48" s="1"/>
  <c r="C122" i="48" s="1"/>
  <c r="C123" i="48" s="1"/>
  <c r="C124" i="48" s="1"/>
  <c r="C125" i="48" s="1"/>
  <c r="C126" i="48" s="1"/>
  <c r="C127" i="48" s="1"/>
  <c r="C128" i="48" s="1"/>
  <c r="C129" i="48" s="1"/>
  <c r="C130" i="48" s="1"/>
  <c r="C131" i="48" s="1"/>
  <c r="C132" i="48" s="1"/>
  <c r="C133" i="48" s="1"/>
  <c r="C134" i="48" s="1"/>
  <c r="C135" i="48" s="1"/>
  <c r="C136" i="48" s="1"/>
  <c r="C137" i="48" s="1"/>
  <c r="C138" i="48" s="1"/>
  <c r="C139" i="48" s="1"/>
  <c r="C140" i="48" s="1"/>
  <c r="C141" i="48" s="1"/>
  <c r="C142" i="48" s="1"/>
  <c r="C143" i="48" s="1"/>
  <c r="C93" i="48"/>
  <c r="C94" i="48" s="1"/>
  <c r="C95" i="48" s="1"/>
  <c r="C96" i="48" s="1"/>
  <c r="C97" i="48" s="1"/>
  <c r="C98" i="48" s="1"/>
  <c r="C99" i="48" s="1"/>
  <c r="C100" i="48" s="1"/>
  <c r="C101" i="48" s="1"/>
  <c r="C102" i="48" s="1"/>
  <c r="T508" i="78"/>
  <c r="T886" i="78"/>
  <c r="T920" i="78"/>
  <c r="T681" i="78" a="1"/>
  <c r="T681" i="78" s="1"/>
  <c r="T614" i="78"/>
  <c r="T643" i="78"/>
  <c r="O56" i="48"/>
  <c r="O57" i="48" s="1"/>
  <c r="O58" i="48" s="1"/>
  <c r="O59" i="48" s="1"/>
  <c r="O60" i="48" s="1"/>
  <c r="O61" i="48" s="1"/>
  <c r="O62" i="48" s="1"/>
  <c r="O63" i="48" s="1"/>
  <c r="O64" i="48" s="1"/>
  <c r="O65" i="48" s="1"/>
  <c r="O66" i="48" s="1"/>
  <c r="O67" i="48" s="1"/>
  <c r="O68" i="48" s="1"/>
  <c r="O69" i="48" s="1"/>
  <c r="O70" i="48" s="1"/>
  <c r="O71" i="48" s="1"/>
  <c r="O72" i="48" s="1"/>
  <c r="O73" i="48" s="1"/>
  <c r="O74" i="48" s="1"/>
  <c r="O75" i="48" s="1"/>
  <c r="O76" i="48" s="1"/>
  <c r="O77" i="48" s="1"/>
  <c r="O78" i="48" s="1"/>
  <c r="O79" i="48" s="1"/>
  <c r="O80" i="48" s="1"/>
  <c r="O81" i="48" s="1"/>
  <c r="O82" i="48" s="1"/>
  <c r="O83" i="48" s="1"/>
  <c r="O84" i="48" s="1"/>
  <c r="O85" i="48" s="1"/>
  <c r="O86" i="48" s="1"/>
  <c r="O87" i="48" s="1"/>
  <c r="O88" i="48" s="1"/>
  <c r="O89" i="48" s="1"/>
  <c r="O90" i="48" s="1"/>
  <c r="O91" i="48" s="1"/>
  <c r="O92" i="48" s="1"/>
  <c r="O42" i="48"/>
  <c r="O43" i="48" s="1"/>
  <c r="O44" i="48" s="1"/>
  <c r="O45" i="48" s="1"/>
  <c r="O46" i="48" s="1"/>
  <c r="O47" i="48" s="1"/>
  <c r="O48" i="48" s="1"/>
  <c r="O49" i="48" s="1"/>
  <c r="O50" i="48" s="1"/>
  <c r="O51" i="48" s="1"/>
  <c r="D56" i="75"/>
  <c r="D42" i="75"/>
  <c r="D43" i="75" s="1"/>
  <c r="D44" i="75" s="1"/>
  <c r="D45" i="75" s="1"/>
  <c r="D46" i="75" s="1"/>
  <c r="D47" i="75" s="1"/>
  <c r="D48" i="75" s="1"/>
  <c r="D49" i="75" s="1"/>
  <c r="D50" i="75" s="1"/>
  <c r="D51" i="75" s="1"/>
  <c r="T196" i="51"/>
  <c r="T197" i="51" s="1"/>
  <c r="T198" i="51" s="1"/>
  <c r="T199" i="51" s="1"/>
  <c r="T200" i="51" s="1"/>
  <c r="T201" i="51" s="1"/>
  <c r="T202" i="51" s="1"/>
  <c r="T203" i="51" s="1"/>
  <c r="T204" i="51" s="1"/>
  <c r="T56" i="48"/>
  <c r="T57" i="48" s="1"/>
  <c r="T58" i="48" s="1"/>
  <c r="T59" i="48" s="1"/>
  <c r="T60" i="48" s="1"/>
  <c r="T61" i="48" s="1"/>
  <c r="T62" i="48" s="1"/>
  <c r="T63" i="48" s="1"/>
  <c r="T64" i="48" s="1"/>
  <c r="T65" i="48" s="1"/>
  <c r="T66" i="48" s="1"/>
  <c r="T67" i="48" s="1"/>
  <c r="T68" i="48" s="1"/>
  <c r="T69" i="48" s="1"/>
  <c r="T70" i="48" s="1"/>
  <c r="T71" i="48" s="1"/>
  <c r="T72" i="48" s="1"/>
  <c r="T73" i="48" s="1"/>
  <c r="T74" i="48" s="1"/>
  <c r="T75" i="48" s="1"/>
  <c r="T76" i="48" s="1"/>
  <c r="T77" i="48" s="1"/>
  <c r="T78" i="48" s="1"/>
  <c r="T79" i="48" s="1"/>
  <c r="T80" i="48" s="1"/>
  <c r="T81" i="48" s="1"/>
  <c r="T82" i="48" s="1"/>
  <c r="T83" i="48" s="1"/>
  <c r="T84" i="48" s="1"/>
  <c r="T85" i="48" s="1"/>
  <c r="T86" i="48" s="1"/>
  <c r="T87" i="48" s="1"/>
  <c r="T88" i="48" s="1"/>
  <c r="T89" i="48" s="1"/>
  <c r="T90" i="48" s="1"/>
  <c r="T91" i="48" s="1"/>
  <c r="T92" i="48" s="1"/>
  <c r="T42" i="48"/>
  <c r="T43" i="48" s="1"/>
  <c r="T44" i="48" s="1"/>
  <c r="T45" i="48" s="1"/>
  <c r="T46" i="48" s="1"/>
  <c r="T47" i="48" s="1"/>
  <c r="T48" i="48" s="1"/>
  <c r="T49" i="48" s="1"/>
  <c r="T50" i="48" s="1"/>
  <c r="T51" i="48" s="1"/>
  <c r="T851" i="78" a="1"/>
  <c r="T851" i="78" s="1"/>
  <c r="U314" i="78"/>
  <c r="U142" i="78"/>
  <c r="H107" i="48"/>
  <c r="H108" i="48" s="1"/>
  <c r="H109" i="48" s="1"/>
  <c r="H110" i="48" s="1"/>
  <c r="H111" i="48" s="1"/>
  <c r="H112" i="48" s="1"/>
  <c r="H113" i="48" s="1"/>
  <c r="H114" i="48" s="1"/>
  <c r="H115" i="48" s="1"/>
  <c r="H116" i="48" s="1"/>
  <c r="H117" i="48" s="1"/>
  <c r="H118" i="48" s="1"/>
  <c r="H119" i="48" s="1"/>
  <c r="H120" i="48" s="1"/>
  <c r="H121" i="48" s="1"/>
  <c r="H122" i="48" s="1"/>
  <c r="H123" i="48" s="1"/>
  <c r="H124" i="48" s="1"/>
  <c r="H125" i="48" s="1"/>
  <c r="H126" i="48" s="1"/>
  <c r="H127" i="48" s="1"/>
  <c r="H128" i="48" s="1"/>
  <c r="H129" i="48" s="1"/>
  <c r="H130" i="48" s="1"/>
  <c r="H131" i="48" s="1"/>
  <c r="H132" i="48" s="1"/>
  <c r="H133" i="48" s="1"/>
  <c r="H134" i="48" s="1"/>
  <c r="H135" i="48" s="1"/>
  <c r="H136" i="48" s="1"/>
  <c r="H137" i="48" s="1"/>
  <c r="H138" i="48" s="1"/>
  <c r="H139" i="48" s="1"/>
  <c r="H140" i="48" s="1"/>
  <c r="H141" i="48" s="1"/>
  <c r="H142" i="48" s="1"/>
  <c r="H143" i="48" s="1"/>
  <c r="H93" i="48"/>
  <c r="H94" i="48" s="1"/>
  <c r="H95" i="48" s="1"/>
  <c r="H96" i="48" s="1"/>
  <c r="H97" i="48" s="1"/>
  <c r="H98" i="48" s="1"/>
  <c r="H99" i="48" s="1"/>
  <c r="H100" i="48" s="1"/>
  <c r="H101" i="48" s="1"/>
  <c r="H102" i="48" s="1"/>
  <c r="BX46" i="51"/>
  <c r="T512" i="78"/>
  <c r="F56" i="74"/>
  <c r="F57" i="74" s="1"/>
  <c r="F58" i="74" s="1"/>
  <c r="F59" i="74" s="1"/>
  <c r="F60" i="74" s="1"/>
  <c r="F61" i="74" s="1"/>
  <c r="F62" i="74" s="1"/>
  <c r="F63" i="74" s="1"/>
  <c r="F64" i="74" s="1"/>
  <c r="F65" i="74" s="1"/>
  <c r="F66" i="74" s="1"/>
  <c r="F67" i="74" s="1"/>
  <c r="F68" i="74" s="1"/>
  <c r="F69" i="74" s="1"/>
  <c r="F70" i="74" s="1"/>
  <c r="F71" i="74" s="1"/>
  <c r="F72" i="74" s="1"/>
  <c r="F73" i="74" s="1"/>
  <c r="F74" i="74" s="1"/>
  <c r="F75" i="74" s="1"/>
  <c r="F76" i="74" s="1"/>
  <c r="F77" i="74" s="1"/>
  <c r="F78" i="74" s="1"/>
  <c r="F79" i="74" s="1"/>
  <c r="F80" i="74" s="1"/>
  <c r="F81" i="74" s="1"/>
  <c r="F82" i="74" s="1"/>
  <c r="F83" i="74" s="1"/>
  <c r="F84" i="74" s="1"/>
  <c r="F85" i="74" s="1"/>
  <c r="F86" i="74" s="1"/>
  <c r="F87" i="74" s="1"/>
  <c r="F88" i="74" s="1"/>
  <c r="F89" i="74" s="1"/>
  <c r="F90" i="74" s="1"/>
  <c r="F91" i="74" s="1"/>
  <c r="F92" i="74" s="1"/>
  <c r="F42" i="74"/>
  <c r="F43" i="74" s="1"/>
  <c r="F44" i="74" s="1"/>
  <c r="F45" i="74" s="1"/>
  <c r="F46" i="74" s="1"/>
  <c r="F47" i="74" s="1"/>
  <c r="F48" i="74" s="1"/>
  <c r="F49" i="74" s="1"/>
  <c r="F50" i="74" s="1"/>
  <c r="F51" i="74" s="1"/>
  <c r="AU56" i="74"/>
  <c r="AU57" i="74" s="1"/>
  <c r="AU58" i="74" s="1"/>
  <c r="AU59" i="74" s="1"/>
  <c r="AU60" i="74" s="1"/>
  <c r="AU61" i="74" s="1"/>
  <c r="AU62" i="74" s="1"/>
  <c r="AU63" i="74" s="1"/>
  <c r="AU64" i="74" s="1"/>
  <c r="AU65" i="74" s="1"/>
  <c r="AU66" i="74" s="1"/>
  <c r="AU67" i="74" s="1"/>
  <c r="AU68" i="74" s="1"/>
  <c r="AU69" i="74" s="1"/>
  <c r="AU70" i="74" s="1"/>
  <c r="AU71" i="74" s="1"/>
  <c r="AU72" i="74" s="1"/>
  <c r="AU73" i="74" s="1"/>
  <c r="AU74" i="74" s="1"/>
  <c r="AU75" i="74" s="1"/>
  <c r="AU76" i="74" s="1"/>
  <c r="AU77" i="74" s="1"/>
  <c r="AU78" i="74" s="1"/>
  <c r="AU79" i="74" s="1"/>
  <c r="AU80" i="74" s="1"/>
  <c r="AU81" i="74" s="1"/>
  <c r="AU82" i="74" s="1"/>
  <c r="AU83" i="74" s="1"/>
  <c r="AU84" i="74" s="1"/>
  <c r="AU85" i="74" s="1"/>
  <c r="AU86" i="74" s="1"/>
  <c r="AU87" i="74" s="1"/>
  <c r="AU88" i="74" s="1"/>
  <c r="AU89" i="74" s="1"/>
  <c r="AU90" i="74" s="1"/>
  <c r="AU91" i="74" s="1"/>
  <c r="AU92" i="74" s="1"/>
  <c r="AU42" i="74"/>
  <c r="AU43" i="74" s="1"/>
  <c r="AU44" i="74" s="1"/>
  <c r="AU45" i="74" s="1"/>
  <c r="AU46" i="74" s="1"/>
  <c r="AU47" i="74" s="1"/>
  <c r="AU48" i="74" s="1"/>
  <c r="AU49" i="74" s="1"/>
  <c r="AU50" i="74" s="1"/>
  <c r="AU51" i="74" s="1"/>
  <c r="U56" i="74"/>
  <c r="U57" i="74" s="1"/>
  <c r="U58" i="74" s="1"/>
  <c r="U59" i="74" s="1"/>
  <c r="U60" i="74" s="1"/>
  <c r="U61" i="74" s="1"/>
  <c r="U62" i="74" s="1"/>
  <c r="U63" i="74" s="1"/>
  <c r="U64" i="74" s="1"/>
  <c r="U65" i="74" s="1"/>
  <c r="U66" i="74" s="1"/>
  <c r="U67" i="74" s="1"/>
  <c r="U68" i="74" s="1"/>
  <c r="U69" i="74" s="1"/>
  <c r="U70" i="74" s="1"/>
  <c r="U71" i="74" s="1"/>
  <c r="U72" i="74" s="1"/>
  <c r="U73" i="74" s="1"/>
  <c r="U74" i="74" s="1"/>
  <c r="U75" i="74" s="1"/>
  <c r="U76" i="74" s="1"/>
  <c r="U77" i="74" s="1"/>
  <c r="U78" i="74" s="1"/>
  <c r="U79" i="74" s="1"/>
  <c r="U80" i="74" s="1"/>
  <c r="U81" i="74" s="1"/>
  <c r="U82" i="74" s="1"/>
  <c r="U83" i="74" s="1"/>
  <c r="U84" i="74" s="1"/>
  <c r="U85" i="74" s="1"/>
  <c r="U86" i="74" s="1"/>
  <c r="U87" i="74" s="1"/>
  <c r="U88" i="74" s="1"/>
  <c r="U89" i="74" s="1"/>
  <c r="U90" i="74" s="1"/>
  <c r="U91" i="74" s="1"/>
  <c r="U92" i="74" s="1"/>
  <c r="U42" i="74"/>
  <c r="U43" i="74" s="1"/>
  <c r="U44" i="74" s="1"/>
  <c r="U45" i="74" s="1"/>
  <c r="U46" i="74" s="1"/>
  <c r="U47" i="74" s="1"/>
  <c r="U48" i="74" s="1"/>
  <c r="U49" i="74" s="1"/>
  <c r="U50" i="74" s="1"/>
  <c r="U51" i="74" s="1"/>
  <c r="J56" i="74"/>
  <c r="J57" i="74" s="1"/>
  <c r="J58" i="74" s="1"/>
  <c r="J59" i="74" s="1"/>
  <c r="J60" i="74" s="1"/>
  <c r="J61" i="74" s="1"/>
  <c r="J62" i="74" s="1"/>
  <c r="J63" i="74" s="1"/>
  <c r="J64" i="74" s="1"/>
  <c r="J65" i="74" s="1"/>
  <c r="J66" i="74" s="1"/>
  <c r="J67" i="74" s="1"/>
  <c r="J68" i="74" s="1"/>
  <c r="J69" i="74" s="1"/>
  <c r="J70" i="74" s="1"/>
  <c r="J71" i="74" s="1"/>
  <c r="J72" i="74" s="1"/>
  <c r="J73" i="74" s="1"/>
  <c r="J74" i="74" s="1"/>
  <c r="J75" i="74" s="1"/>
  <c r="J76" i="74" s="1"/>
  <c r="J77" i="74" s="1"/>
  <c r="J78" i="74" s="1"/>
  <c r="J79" i="74" s="1"/>
  <c r="J80" i="74" s="1"/>
  <c r="J81" i="74" s="1"/>
  <c r="J82" i="74" s="1"/>
  <c r="J83" i="74" s="1"/>
  <c r="J84" i="74" s="1"/>
  <c r="J85" i="74" s="1"/>
  <c r="J86" i="74" s="1"/>
  <c r="J87" i="74" s="1"/>
  <c r="J88" i="74" s="1"/>
  <c r="J89" i="74" s="1"/>
  <c r="J90" i="74" s="1"/>
  <c r="J91" i="74" s="1"/>
  <c r="J92" i="74" s="1"/>
  <c r="J42" i="74"/>
  <c r="O56" i="74"/>
  <c r="O57" i="74" s="1"/>
  <c r="O58" i="74" s="1"/>
  <c r="O59" i="74" s="1"/>
  <c r="O60" i="74" s="1"/>
  <c r="O61" i="74" s="1"/>
  <c r="O62" i="74" s="1"/>
  <c r="O63" i="74" s="1"/>
  <c r="O64" i="74" s="1"/>
  <c r="O65" i="74" s="1"/>
  <c r="O66" i="74" s="1"/>
  <c r="O67" i="74" s="1"/>
  <c r="O68" i="74" s="1"/>
  <c r="O69" i="74" s="1"/>
  <c r="O70" i="74" s="1"/>
  <c r="O71" i="74" s="1"/>
  <c r="O72" i="74" s="1"/>
  <c r="O73" i="74" s="1"/>
  <c r="O74" i="74" s="1"/>
  <c r="O75" i="74" s="1"/>
  <c r="O76" i="74" s="1"/>
  <c r="O77" i="74" s="1"/>
  <c r="O78" i="74" s="1"/>
  <c r="O79" i="74" s="1"/>
  <c r="O80" i="74" s="1"/>
  <c r="O81" i="74" s="1"/>
  <c r="O82" i="74" s="1"/>
  <c r="O83" i="74" s="1"/>
  <c r="O84" i="74" s="1"/>
  <c r="O85" i="74" s="1"/>
  <c r="O86" i="74" s="1"/>
  <c r="O87" i="74" s="1"/>
  <c r="O88" i="74" s="1"/>
  <c r="O89" i="74" s="1"/>
  <c r="O90" i="74" s="1"/>
  <c r="O91" i="74" s="1"/>
  <c r="O92" i="74" s="1"/>
  <c r="O42" i="74"/>
  <c r="O43" i="74" s="1"/>
  <c r="O44" i="74" s="1"/>
  <c r="O45" i="74" s="1"/>
  <c r="O46" i="74" s="1"/>
  <c r="O47" i="74" s="1"/>
  <c r="O48" i="74" s="1"/>
  <c r="O49" i="74" s="1"/>
  <c r="O50" i="74" s="1"/>
  <c r="O51" i="74" s="1"/>
  <c r="AY46" i="74"/>
  <c r="D43" i="73"/>
  <c r="D107" i="73"/>
  <c r="D108" i="73" s="1"/>
  <c r="D109" i="73" s="1"/>
  <c r="D110" i="73" s="1"/>
  <c r="D111" i="73" s="1"/>
  <c r="D112" i="73" s="1"/>
  <c r="D113" i="73" s="1"/>
  <c r="D114" i="73" s="1"/>
  <c r="D115" i="73" s="1"/>
  <c r="D116" i="73" s="1"/>
  <c r="D117" i="73" s="1"/>
  <c r="D118" i="73" s="1"/>
  <c r="D119" i="73" s="1"/>
  <c r="D120" i="73" s="1"/>
  <c r="D121" i="73" s="1"/>
  <c r="D122" i="73" s="1"/>
  <c r="D123" i="73" s="1"/>
  <c r="D124" i="73" s="1"/>
  <c r="D125" i="73" s="1"/>
  <c r="D126" i="73" s="1"/>
  <c r="D127" i="73" s="1"/>
  <c r="D128" i="73" s="1"/>
  <c r="D129" i="73" s="1"/>
  <c r="D130" i="73" s="1"/>
  <c r="D131" i="73" s="1"/>
  <c r="D132" i="73" s="1"/>
  <c r="D133" i="73" s="1"/>
  <c r="D134" i="73" s="1"/>
  <c r="D135" i="73" s="1"/>
  <c r="D136" i="73" s="1"/>
  <c r="D137" i="73" s="1"/>
  <c r="D138" i="73" s="1"/>
  <c r="D139" i="73" s="1"/>
  <c r="D140" i="73" s="1"/>
  <c r="D141" i="73" s="1"/>
  <c r="D142" i="73" s="1"/>
  <c r="D143" i="73" s="1"/>
  <c r="D93" i="73"/>
  <c r="BC117" i="74"/>
  <c r="BD116" i="74"/>
  <c r="CQ118" i="48"/>
  <c r="CQ63" i="48"/>
  <c r="CQ14" i="48"/>
  <c r="T173" i="78"/>
  <c r="T178" i="78"/>
  <c r="T216" i="78"/>
  <c r="T217" i="78" s="1"/>
  <c r="T885" i="78" a="1"/>
  <c r="T885" i="78" s="1"/>
  <c r="T682" i="78"/>
  <c r="T580" i="78"/>
  <c r="T750" i="78"/>
  <c r="T575" i="78"/>
  <c r="T318" i="78"/>
  <c r="T221" i="78"/>
  <c r="T579" i="78" a="1"/>
  <c r="T579" i="78" s="1"/>
  <c r="T578" i="78" s="1"/>
  <c r="T919" i="78" a="1"/>
  <c r="T919" i="78" s="1"/>
  <c r="T918" i="78" s="1"/>
  <c r="T317" i="78" a="1"/>
  <c r="T317" i="78" s="1"/>
  <c r="T648" i="78"/>
  <c r="T852" i="78"/>
  <c r="CG815" i="78"/>
  <c r="CG818" i="78"/>
  <c r="CG814" i="78"/>
  <c r="T403" i="78"/>
  <c r="T404" i="78" s="1"/>
  <c r="T613" i="78" a="1"/>
  <c r="T613" i="78" s="1"/>
  <c r="T610" i="78" s="1"/>
  <c r="T745" i="78"/>
  <c r="T748" i="78" s="1"/>
  <c r="T283" i="78"/>
  <c r="T288" i="78"/>
  <c r="T287" i="78" a="1"/>
  <c r="T287" i="78" s="1"/>
  <c r="T544" i="78"/>
  <c r="T949" i="78"/>
  <c r="T950" i="78" s="1"/>
  <c r="T313" i="78"/>
  <c r="T954" i="78"/>
  <c r="T408" i="78"/>
  <c r="T407" i="78" a="1"/>
  <c r="T407" i="78" s="1"/>
  <c r="T881" i="78"/>
  <c r="T780" i="78"/>
  <c r="T781" i="78"/>
  <c r="T782" i="78"/>
  <c r="T355" i="78" a="1"/>
  <c r="T355" i="78" s="1"/>
  <c r="T356" i="78"/>
  <c r="T476" i="78"/>
  <c r="T850" i="78"/>
  <c r="T177" i="78" a="1"/>
  <c r="T177" i="78" s="1"/>
  <c r="T646" i="78"/>
  <c r="U217" i="78"/>
  <c r="U315" i="78"/>
  <c r="T140" i="78"/>
  <c r="U218" i="78"/>
  <c r="U352" i="78"/>
  <c r="T141" i="78"/>
  <c r="T680" i="78"/>
  <c r="W6" i="48"/>
  <c r="X5" i="48"/>
  <c r="U576" i="78"/>
  <c r="U474" i="78"/>
  <c r="U353" i="78"/>
  <c r="U611" i="78"/>
  <c r="AJ56" i="75"/>
  <c r="T952" i="78"/>
  <c r="AJ5" i="74"/>
  <c r="AF6" i="74"/>
  <c r="AG5" i="74"/>
  <c r="Y6" i="75"/>
  <c r="AI57" i="75"/>
  <c r="AH108" i="75" s="1"/>
  <c r="AI108" i="75" s="1"/>
  <c r="T917" i="78"/>
  <c r="T916" i="78"/>
  <c r="T475" i="78"/>
  <c r="T474" i="78"/>
  <c r="T848" i="78"/>
  <c r="T218" i="78"/>
  <c r="T951" i="78"/>
  <c r="Z6" i="48"/>
  <c r="Z7" i="48" s="1"/>
  <c r="Z8" i="48" s="1"/>
  <c r="Z9" i="48" s="1"/>
  <c r="Z10" i="48" s="1"/>
  <c r="Z11" i="48" s="1"/>
  <c r="Z12" i="48" s="1"/>
  <c r="Z13" i="48" s="1"/>
  <c r="Z14" i="48" s="1"/>
  <c r="Z15" i="48" s="1"/>
  <c r="Z16" i="48" s="1"/>
  <c r="Z17" i="48" s="1"/>
  <c r="Z18" i="48" s="1"/>
  <c r="Z19" i="48" s="1"/>
  <c r="Z20" i="48" s="1"/>
  <c r="Z21" i="48" s="1"/>
  <c r="Z22" i="48" s="1"/>
  <c r="Z23" i="48" s="1"/>
  <c r="Z24" i="48" s="1"/>
  <c r="Z25" i="48" s="1"/>
  <c r="Z26" i="48" s="1"/>
  <c r="Z27" i="48" s="1"/>
  <c r="Z28" i="48" s="1"/>
  <c r="Z29" i="48" s="1"/>
  <c r="Z30" i="48" s="1"/>
  <c r="Z31" i="48" s="1"/>
  <c r="Z32" i="48" s="1"/>
  <c r="Z33" i="48" s="1"/>
  <c r="Z34" i="48" s="1"/>
  <c r="Z35" i="48" s="1"/>
  <c r="Z36" i="48" s="1"/>
  <c r="Z37" i="48" s="1"/>
  <c r="Z38" i="48" s="1"/>
  <c r="Z39" i="48" s="1"/>
  <c r="Z40" i="48" s="1"/>
  <c r="Z41" i="48" s="1"/>
  <c r="AC5" i="48"/>
  <c r="AC6" i="48" s="1"/>
  <c r="AC7" i="48" s="1"/>
  <c r="AC8" i="48" s="1"/>
  <c r="AC9" i="48" s="1"/>
  <c r="AC10" i="48" s="1"/>
  <c r="AC11" i="48" s="1"/>
  <c r="AC12" i="48" s="1"/>
  <c r="AC13" i="48" s="1"/>
  <c r="AC14" i="48" s="1"/>
  <c r="AC15" i="48" s="1"/>
  <c r="AC16" i="48" s="1"/>
  <c r="AC17" i="48" s="1"/>
  <c r="AC18" i="48" s="1"/>
  <c r="AC19" i="48" s="1"/>
  <c r="AC20" i="48" s="1"/>
  <c r="AC21" i="48" s="1"/>
  <c r="AC22" i="48" s="1"/>
  <c r="AC23" i="48" s="1"/>
  <c r="AC24" i="48" s="1"/>
  <c r="AC25" i="48" s="1"/>
  <c r="AC26" i="48" s="1"/>
  <c r="AC27" i="48" s="1"/>
  <c r="AC28" i="48" s="1"/>
  <c r="AC29" i="48" s="1"/>
  <c r="AC30" i="48" s="1"/>
  <c r="AC31" i="48" s="1"/>
  <c r="AC32" i="48" s="1"/>
  <c r="AC33" i="48" s="1"/>
  <c r="AC34" i="48" s="1"/>
  <c r="AC35" i="48" s="1"/>
  <c r="AC36" i="48" s="1"/>
  <c r="AC37" i="48" s="1"/>
  <c r="AC38" i="48" s="1"/>
  <c r="AC39" i="48" s="1"/>
  <c r="AC40" i="48" s="1"/>
  <c r="AC41" i="48" s="1"/>
  <c r="AN7" i="74"/>
  <c r="AO6" i="74"/>
  <c r="T644" i="78"/>
  <c r="T645" i="78"/>
  <c r="U577" i="78"/>
  <c r="U475" i="78"/>
  <c r="U610" i="78"/>
  <c r="T577" i="78"/>
  <c r="T746" i="78"/>
  <c r="T678" i="78"/>
  <c r="T679" i="78"/>
  <c r="F6" i="48"/>
  <c r="AV5" i="74"/>
  <c r="X6" i="74"/>
  <c r="X7" i="74" s="1"/>
  <c r="X8" i="74" s="1"/>
  <c r="X9" i="74" s="1"/>
  <c r="X10" i="74" s="1"/>
  <c r="X11" i="74" s="1"/>
  <c r="X12" i="74" s="1"/>
  <c r="X13" i="74" s="1"/>
  <c r="X14" i="74" s="1"/>
  <c r="X15" i="74" s="1"/>
  <c r="X16" i="74" s="1"/>
  <c r="X17" i="74" s="1"/>
  <c r="X18" i="74" s="1"/>
  <c r="X19" i="74" s="1"/>
  <c r="X20" i="74" s="1"/>
  <c r="X21" i="74" s="1"/>
  <c r="X22" i="74" s="1"/>
  <c r="X23" i="74" s="1"/>
  <c r="X24" i="74" s="1"/>
  <c r="X25" i="74" s="1"/>
  <c r="X26" i="74" s="1"/>
  <c r="X27" i="74" s="1"/>
  <c r="X28" i="74" s="1"/>
  <c r="X29" i="74" s="1"/>
  <c r="X30" i="74" s="1"/>
  <c r="X31" i="74" s="1"/>
  <c r="X32" i="74" s="1"/>
  <c r="X33" i="74" s="1"/>
  <c r="X34" i="74" s="1"/>
  <c r="X35" i="74" s="1"/>
  <c r="X36" i="74" s="1"/>
  <c r="X37" i="74" s="1"/>
  <c r="X38" i="74" s="1"/>
  <c r="X39" i="74" s="1"/>
  <c r="X40" i="74" s="1"/>
  <c r="X41" i="74" s="1"/>
  <c r="AB5" i="74"/>
  <c r="AB6" i="74" s="1"/>
  <c r="AB7" i="74" s="1"/>
  <c r="AB8" i="74" s="1"/>
  <c r="AB9" i="74" s="1"/>
  <c r="AB10" i="74" s="1"/>
  <c r="AB11" i="74" s="1"/>
  <c r="AB12" i="74" s="1"/>
  <c r="AB13" i="74" s="1"/>
  <c r="AB14" i="74" s="1"/>
  <c r="AB15" i="74" s="1"/>
  <c r="AB16" i="74" s="1"/>
  <c r="AB17" i="74" s="1"/>
  <c r="AB18" i="74" s="1"/>
  <c r="AB19" i="74" s="1"/>
  <c r="AB20" i="74" s="1"/>
  <c r="AB21" i="74" s="1"/>
  <c r="AB22" i="74" s="1"/>
  <c r="AB23" i="74" s="1"/>
  <c r="AB24" i="74" s="1"/>
  <c r="AB25" i="74" s="1"/>
  <c r="AB26" i="74" s="1"/>
  <c r="AB27" i="74" s="1"/>
  <c r="AB28" i="74" s="1"/>
  <c r="AB29" i="74" s="1"/>
  <c r="AB30" i="74" s="1"/>
  <c r="AB31" i="74" s="1"/>
  <c r="AB32" i="74" s="1"/>
  <c r="AB33" i="74" s="1"/>
  <c r="AB34" i="74" s="1"/>
  <c r="AB35" i="74" s="1"/>
  <c r="AB36" i="74" s="1"/>
  <c r="AB37" i="74" s="1"/>
  <c r="AB38" i="74" s="1"/>
  <c r="AB39" i="74" s="1"/>
  <c r="AB40" i="74" s="1"/>
  <c r="AB41" i="74" s="1"/>
  <c r="AB42" i="74" s="1"/>
  <c r="AR7" i="74"/>
  <c r="AS6" i="74"/>
  <c r="AT6" i="74" s="1"/>
  <c r="AV6" i="74" s="1"/>
  <c r="M5" i="51"/>
  <c r="G6" i="51"/>
  <c r="AG108" i="75" l="1"/>
  <c r="AG110" i="75" s="1"/>
  <c r="T56" i="75"/>
  <c r="W107" i="75"/>
  <c r="D57" i="75"/>
  <c r="S57" i="75"/>
  <c r="Q158" i="75"/>
  <c r="W158" i="75"/>
  <c r="Q107" i="75"/>
  <c r="W8" i="75"/>
  <c r="G5" i="75" s="1"/>
  <c r="G6" i="75" s="1"/>
  <c r="G7" i="75" s="1"/>
  <c r="G8" i="75" s="1"/>
  <c r="G9" i="75" s="1"/>
  <c r="G10" i="75" s="1"/>
  <c r="G11" i="75" s="1"/>
  <c r="G12" i="75" s="1"/>
  <c r="G13" i="75" s="1"/>
  <c r="G14" i="75" s="1"/>
  <c r="G15" i="75" s="1"/>
  <c r="G16" i="75" s="1"/>
  <c r="G17" i="75" s="1"/>
  <c r="G18" i="75" s="1"/>
  <c r="G19" i="75" s="1"/>
  <c r="G20" i="75" s="1"/>
  <c r="G21" i="75" s="1"/>
  <c r="G22" i="75" s="1"/>
  <c r="G23" i="75" s="1"/>
  <c r="G24" i="75" s="1"/>
  <c r="G25" i="75" s="1"/>
  <c r="G26" i="75" s="1"/>
  <c r="G27" i="75" s="1"/>
  <c r="G28" i="75" s="1"/>
  <c r="G29" i="75" s="1"/>
  <c r="G30" i="75" s="1"/>
  <c r="G31" i="75" s="1"/>
  <c r="G32" i="75" s="1"/>
  <c r="G33" i="75" s="1"/>
  <c r="G34" i="75" s="1"/>
  <c r="G35" i="75" s="1"/>
  <c r="G36" i="75" s="1"/>
  <c r="G37" i="75" s="1"/>
  <c r="G38" i="75" s="1"/>
  <c r="G39" i="75" s="1"/>
  <c r="G40" i="75" s="1"/>
  <c r="G41" i="75" s="1"/>
  <c r="G42" i="75" s="1"/>
  <c r="G43" i="75" s="1"/>
  <c r="G44" i="75" s="1"/>
  <c r="G45" i="75" s="1"/>
  <c r="G46" i="75" s="1"/>
  <c r="G47" i="75" s="1"/>
  <c r="G48" i="75" s="1"/>
  <c r="G49" i="75" s="1"/>
  <c r="G50" i="75" s="1"/>
  <c r="G51" i="75" s="1"/>
  <c r="T314" i="78"/>
  <c r="T219" i="78"/>
  <c r="T315" i="78"/>
  <c r="T849" i="78"/>
  <c r="CQ164" i="48"/>
  <c r="Z56" i="48"/>
  <c r="Z57" i="48" s="1"/>
  <c r="Z58" i="48" s="1"/>
  <c r="Z59" i="48" s="1"/>
  <c r="Z60" i="48" s="1"/>
  <c r="Z61" i="48" s="1"/>
  <c r="Z62" i="48" s="1"/>
  <c r="Z63" i="48" s="1"/>
  <c r="Z64" i="48" s="1"/>
  <c r="Z65" i="48" s="1"/>
  <c r="Z66" i="48" s="1"/>
  <c r="Z67" i="48" s="1"/>
  <c r="Z68" i="48" s="1"/>
  <c r="Z69" i="48" s="1"/>
  <c r="Z70" i="48" s="1"/>
  <c r="Z71" i="48" s="1"/>
  <c r="Z72" i="48" s="1"/>
  <c r="Z73" i="48" s="1"/>
  <c r="Z74" i="48" s="1"/>
  <c r="Z75" i="48" s="1"/>
  <c r="Z76" i="48" s="1"/>
  <c r="Z77" i="48" s="1"/>
  <c r="Z78" i="48" s="1"/>
  <c r="Z79" i="48" s="1"/>
  <c r="Z80" i="48" s="1"/>
  <c r="Z81" i="48" s="1"/>
  <c r="Z82" i="48" s="1"/>
  <c r="Z83" i="48" s="1"/>
  <c r="Z84" i="48" s="1"/>
  <c r="Z85" i="48" s="1"/>
  <c r="Z86" i="48" s="1"/>
  <c r="Z87" i="48" s="1"/>
  <c r="Z88" i="48" s="1"/>
  <c r="Z89" i="48" s="1"/>
  <c r="Z90" i="48" s="1"/>
  <c r="Z91" i="48" s="1"/>
  <c r="Z92" i="48" s="1"/>
  <c r="Z42" i="48"/>
  <c r="Z43" i="48" s="1"/>
  <c r="Z44" i="48" s="1"/>
  <c r="Z45" i="48" s="1"/>
  <c r="Z46" i="48" s="1"/>
  <c r="Z47" i="48" s="1"/>
  <c r="Z48" i="48" s="1"/>
  <c r="Z49" i="48" s="1"/>
  <c r="Z50" i="48" s="1"/>
  <c r="Z51" i="48" s="1"/>
  <c r="T576" i="78"/>
  <c r="AC56" i="48"/>
  <c r="AC57" i="48" s="1"/>
  <c r="AC58" i="48" s="1"/>
  <c r="AC59" i="48" s="1"/>
  <c r="AC60" i="48" s="1"/>
  <c r="AC61" i="48" s="1"/>
  <c r="AC62" i="48" s="1"/>
  <c r="AC63" i="48" s="1"/>
  <c r="AC64" i="48" s="1"/>
  <c r="AC65" i="48" s="1"/>
  <c r="AC66" i="48" s="1"/>
  <c r="AC67" i="48" s="1"/>
  <c r="AC68" i="48" s="1"/>
  <c r="AC69" i="48" s="1"/>
  <c r="AC70" i="48" s="1"/>
  <c r="AC71" i="48" s="1"/>
  <c r="AC72" i="48" s="1"/>
  <c r="AC73" i="48" s="1"/>
  <c r="AC74" i="48" s="1"/>
  <c r="AC75" i="48" s="1"/>
  <c r="AC76" i="48" s="1"/>
  <c r="AC77" i="48" s="1"/>
  <c r="AC78" i="48" s="1"/>
  <c r="AC79" i="48" s="1"/>
  <c r="AC80" i="48" s="1"/>
  <c r="AC81" i="48" s="1"/>
  <c r="AC82" i="48" s="1"/>
  <c r="AC83" i="48" s="1"/>
  <c r="AC84" i="48" s="1"/>
  <c r="AC85" i="48" s="1"/>
  <c r="AC86" i="48" s="1"/>
  <c r="AC87" i="48" s="1"/>
  <c r="AC88" i="48" s="1"/>
  <c r="AC89" i="48" s="1"/>
  <c r="AC90" i="48" s="1"/>
  <c r="AC91" i="48" s="1"/>
  <c r="AC92" i="48" s="1"/>
  <c r="AC42" i="48"/>
  <c r="AC43" i="48" s="1"/>
  <c r="AC44" i="48" s="1"/>
  <c r="AC45" i="48" s="1"/>
  <c r="AC46" i="48" s="1"/>
  <c r="AC47" i="48" s="1"/>
  <c r="AC48" i="48" s="1"/>
  <c r="AC49" i="48" s="1"/>
  <c r="AC50" i="48" s="1"/>
  <c r="AC51" i="48" s="1"/>
  <c r="T405" i="78"/>
  <c r="T406" i="78"/>
  <c r="H158" i="48"/>
  <c r="H159" i="48" s="1"/>
  <c r="H160" i="48" s="1"/>
  <c r="H161" i="48" s="1"/>
  <c r="H162" i="48" s="1"/>
  <c r="H163" i="48" s="1"/>
  <c r="H164" i="48" s="1"/>
  <c r="H165" i="48" s="1"/>
  <c r="H166" i="48" s="1"/>
  <c r="H167" i="48" s="1"/>
  <c r="H168" i="48" s="1"/>
  <c r="H169" i="48" s="1"/>
  <c r="H170" i="48" s="1"/>
  <c r="H171" i="48" s="1"/>
  <c r="H172" i="48" s="1"/>
  <c r="H173" i="48" s="1"/>
  <c r="H174" i="48" s="1"/>
  <c r="H175" i="48" s="1"/>
  <c r="H176" i="48" s="1"/>
  <c r="H177" i="48" s="1"/>
  <c r="H178" i="48" s="1"/>
  <c r="H179" i="48" s="1"/>
  <c r="H180" i="48" s="1"/>
  <c r="H181" i="48" s="1"/>
  <c r="H182" i="48" s="1"/>
  <c r="H183" i="48" s="1"/>
  <c r="H184" i="48" s="1"/>
  <c r="H185" i="48" s="1"/>
  <c r="H186" i="48" s="1"/>
  <c r="H187" i="48" s="1"/>
  <c r="H188" i="48" s="1"/>
  <c r="H189" i="48" s="1"/>
  <c r="H190" i="48" s="1"/>
  <c r="H191" i="48" s="1"/>
  <c r="H192" i="48" s="1"/>
  <c r="H193" i="48" s="1"/>
  <c r="H194" i="48" s="1"/>
  <c r="H195" i="48" s="1"/>
  <c r="H196" i="48" s="1"/>
  <c r="H197" i="48" s="1"/>
  <c r="H198" i="48" s="1"/>
  <c r="H199" i="48" s="1"/>
  <c r="H200" i="48" s="1"/>
  <c r="H201" i="48" s="1"/>
  <c r="H202" i="48" s="1"/>
  <c r="H203" i="48" s="1"/>
  <c r="H204" i="48" s="1"/>
  <c r="H144" i="48"/>
  <c r="H145" i="48" s="1"/>
  <c r="H146" i="48" s="1"/>
  <c r="H147" i="48" s="1"/>
  <c r="H148" i="48" s="1"/>
  <c r="H149" i="48" s="1"/>
  <c r="H150" i="48" s="1"/>
  <c r="H151" i="48" s="1"/>
  <c r="H152" i="48" s="1"/>
  <c r="H153" i="48" s="1"/>
  <c r="BX47" i="51"/>
  <c r="T107" i="48"/>
  <c r="T108" i="48" s="1"/>
  <c r="T109" i="48" s="1"/>
  <c r="T110" i="48" s="1"/>
  <c r="T111" i="48" s="1"/>
  <c r="T112" i="48" s="1"/>
  <c r="T113" i="48" s="1"/>
  <c r="T114" i="48" s="1"/>
  <c r="T115" i="48" s="1"/>
  <c r="T116" i="48" s="1"/>
  <c r="T117" i="48" s="1"/>
  <c r="T118" i="48" s="1"/>
  <c r="T119" i="48" s="1"/>
  <c r="T120" i="48" s="1"/>
  <c r="T121" i="48" s="1"/>
  <c r="T122" i="48" s="1"/>
  <c r="T123" i="48" s="1"/>
  <c r="T124" i="48" s="1"/>
  <c r="T125" i="48" s="1"/>
  <c r="T126" i="48" s="1"/>
  <c r="T127" i="48" s="1"/>
  <c r="T128" i="48" s="1"/>
  <c r="T129" i="48" s="1"/>
  <c r="T130" i="48" s="1"/>
  <c r="T131" i="48" s="1"/>
  <c r="T132" i="48" s="1"/>
  <c r="T133" i="48" s="1"/>
  <c r="T134" i="48" s="1"/>
  <c r="T135" i="48" s="1"/>
  <c r="T136" i="48" s="1"/>
  <c r="T137" i="48" s="1"/>
  <c r="T138" i="48" s="1"/>
  <c r="T139" i="48" s="1"/>
  <c r="T140" i="48" s="1"/>
  <c r="T141" i="48" s="1"/>
  <c r="T142" i="48" s="1"/>
  <c r="T143" i="48" s="1"/>
  <c r="T93" i="48"/>
  <c r="T94" i="48" s="1"/>
  <c r="T95" i="48" s="1"/>
  <c r="T96" i="48" s="1"/>
  <c r="T97" i="48" s="1"/>
  <c r="T98" i="48" s="1"/>
  <c r="T99" i="48" s="1"/>
  <c r="T100" i="48" s="1"/>
  <c r="T101" i="48" s="1"/>
  <c r="T102" i="48" s="1"/>
  <c r="O107" i="48"/>
  <c r="O108" i="48" s="1"/>
  <c r="O109" i="48" s="1"/>
  <c r="O110" i="48" s="1"/>
  <c r="O111" i="48" s="1"/>
  <c r="O112" i="48" s="1"/>
  <c r="O113" i="48" s="1"/>
  <c r="O114" i="48" s="1"/>
  <c r="O115" i="48" s="1"/>
  <c r="O116" i="48" s="1"/>
  <c r="O117" i="48" s="1"/>
  <c r="O118" i="48" s="1"/>
  <c r="O119" i="48" s="1"/>
  <c r="O120" i="48" s="1"/>
  <c r="O121" i="48" s="1"/>
  <c r="O122" i="48" s="1"/>
  <c r="O123" i="48" s="1"/>
  <c r="O124" i="48" s="1"/>
  <c r="O125" i="48" s="1"/>
  <c r="O126" i="48" s="1"/>
  <c r="O127" i="48" s="1"/>
  <c r="O128" i="48" s="1"/>
  <c r="O129" i="48" s="1"/>
  <c r="O130" i="48" s="1"/>
  <c r="O131" i="48" s="1"/>
  <c r="O132" i="48" s="1"/>
  <c r="O133" i="48" s="1"/>
  <c r="O134" i="48" s="1"/>
  <c r="O135" i="48" s="1"/>
  <c r="O136" i="48" s="1"/>
  <c r="O137" i="48" s="1"/>
  <c r="O138" i="48" s="1"/>
  <c r="O139" i="48" s="1"/>
  <c r="O140" i="48" s="1"/>
  <c r="O141" i="48" s="1"/>
  <c r="O142" i="48" s="1"/>
  <c r="O143" i="48" s="1"/>
  <c r="O93" i="48"/>
  <c r="O94" i="48" s="1"/>
  <c r="O95" i="48" s="1"/>
  <c r="O96" i="48" s="1"/>
  <c r="O97" i="48" s="1"/>
  <c r="O98" i="48" s="1"/>
  <c r="O99" i="48" s="1"/>
  <c r="O100" i="48" s="1"/>
  <c r="O101" i="48" s="1"/>
  <c r="O102" i="48" s="1"/>
  <c r="T316" i="78"/>
  <c r="C158" i="48"/>
  <c r="C159" i="48" s="1"/>
  <c r="C160" i="48" s="1"/>
  <c r="C161" i="48" s="1"/>
  <c r="C162" i="48" s="1"/>
  <c r="C163" i="48" s="1"/>
  <c r="C164" i="48" s="1"/>
  <c r="C165" i="48" s="1"/>
  <c r="C166" i="48" s="1"/>
  <c r="C167" i="48" s="1"/>
  <c r="C168" i="48" s="1"/>
  <c r="C169" i="48" s="1"/>
  <c r="C170" i="48" s="1"/>
  <c r="C171" i="48" s="1"/>
  <c r="C172" i="48" s="1"/>
  <c r="C173" i="48" s="1"/>
  <c r="C174" i="48" s="1"/>
  <c r="C175" i="48" s="1"/>
  <c r="C176" i="48" s="1"/>
  <c r="C177" i="48" s="1"/>
  <c r="C178" i="48" s="1"/>
  <c r="C179" i="48" s="1"/>
  <c r="C180" i="48" s="1"/>
  <c r="C181" i="48" s="1"/>
  <c r="C182" i="48" s="1"/>
  <c r="C183" i="48" s="1"/>
  <c r="C184" i="48" s="1"/>
  <c r="C185" i="48" s="1"/>
  <c r="C186" i="48" s="1"/>
  <c r="C187" i="48" s="1"/>
  <c r="C188" i="48" s="1"/>
  <c r="C189" i="48" s="1"/>
  <c r="C190" i="48" s="1"/>
  <c r="C191" i="48" s="1"/>
  <c r="C192" i="48" s="1"/>
  <c r="C193" i="48" s="1"/>
  <c r="C194" i="48" s="1"/>
  <c r="C195" i="48" s="1"/>
  <c r="C196" i="48" s="1"/>
  <c r="C197" i="48" s="1"/>
  <c r="C198" i="48" s="1"/>
  <c r="C199" i="48" s="1"/>
  <c r="C200" i="48" s="1"/>
  <c r="C201" i="48" s="1"/>
  <c r="C202" i="48" s="1"/>
  <c r="C203" i="48" s="1"/>
  <c r="C204" i="48" s="1"/>
  <c r="C144" i="48"/>
  <c r="C145" i="48" s="1"/>
  <c r="C146" i="48" s="1"/>
  <c r="C147" i="48" s="1"/>
  <c r="C148" i="48" s="1"/>
  <c r="C149" i="48" s="1"/>
  <c r="C150" i="48" s="1"/>
  <c r="C151" i="48" s="1"/>
  <c r="C152" i="48" s="1"/>
  <c r="C153" i="48" s="1"/>
  <c r="M107" i="48"/>
  <c r="M108" i="48" s="1"/>
  <c r="M109" i="48" s="1"/>
  <c r="M110" i="48" s="1"/>
  <c r="M111" i="48" s="1"/>
  <c r="M112" i="48" s="1"/>
  <c r="M113" i="48" s="1"/>
  <c r="M114" i="48" s="1"/>
  <c r="M115" i="48" s="1"/>
  <c r="M116" i="48" s="1"/>
  <c r="M117" i="48" s="1"/>
  <c r="M118" i="48" s="1"/>
  <c r="M119" i="48" s="1"/>
  <c r="M120" i="48" s="1"/>
  <c r="M121" i="48" s="1"/>
  <c r="M122" i="48" s="1"/>
  <c r="M123" i="48" s="1"/>
  <c r="M124" i="48" s="1"/>
  <c r="M125" i="48" s="1"/>
  <c r="M126" i="48" s="1"/>
  <c r="M127" i="48" s="1"/>
  <c r="M128" i="48" s="1"/>
  <c r="M129" i="48" s="1"/>
  <c r="M130" i="48" s="1"/>
  <c r="M131" i="48" s="1"/>
  <c r="M132" i="48" s="1"/>
  <c r="M133" i="48" s="1"/>
  <c r="M134" i="48" s="1"/>
  <c r="M135" i="48" s="1"/>
  <c r="M136" i="48" s="1"/>
  <c r="M137" i="48" s="1"/>
  <c r="M138" i="48" s="1"/>
  <c r="M139" i="48" s="1"/>
  <c r="M140" i="48" s="1"/>
  <c r="M141" i="48" s="1"/>
  <c r="M142" i="48" s="1"/>
  <c r="M143" i="48" s="1"/>
  <c r="M93" i="48"/>
  <c r="M94" i="48" s="1"/>
  <c r="M95" i="48" s="1"/>
  <c r="M96" i="48" s="1"/>
  <c r="M97" i="48" s="1"/>
  <c r="M98" i="48" s="1"/>
  <c r="M99" i="48" s="1"/>
  <c r="M100" i="48" s="1"/>
  <c r="M101" i="48" s="1"/>
  <c r="M102" i="48" s="1"/>
  <c r="X56" i="74"/>
  <c r="AB56" i="74" s="1"/>
  <c r="AB57" i="74" s="1"/>
  <c r="AB58" i="74" s="1"/>
  <c r="AB59" i="74" s="1"/>
  <c r="AB60" i="74" s="1"/>
  <c r="AB61" i="74" s="1"/>
  <c r="AB62" i="74" s="1"/>
  <c r="AB63" i="74" s="1"/>
  <c r="AB64" i="74" s="1"/>
  <c r="AB65" i="74" s="1"/>
  <c r="AB66" i="74" s="1"/>
  <c r="AB67" i="74" s="1"/>
  <c r="AB68" i="74" s="1"/>
  <c r="AB69" i="74" s="1"/>
  <c r="AB70" i="74" s="1"/>
  <c r="AB71" i="74" s="1"/>
  <c r="AB72" i="74" s="1"/>
  <c r="AB73" i="74" s="1"/>
  <c r="AB74" i="74" s="1"/>
  <c r="AB75" i="74" s="1"/>
  <c r="AB76" i="74" s="1"/>
  <c r="AB77" i="74" s="1"/>
  <c r="AB78" i="74" s="1"/>
  <c r="AB79" i="74" s="1"/>
  <c r="AB80" i="74" s="1"/>
  <c r="AB81" i="74" s="1"/>
  <c r="AB82" i="74" s="1"/>
  <c r="AB83" i="74" s="1"/>
  <c r="AB84" i="74" s="1"/>
  <c r="AB85" i="74" s="1"/>
  <c r="AB86" i="74" s="1"/>
  <c r="AB87" i="74" s="1"/>
  <c r="AB88" i="74" s="1"/>
  <c r="AB89" i="74" s="1"/>
  <c r="AB90" i="74" s="1"/>
  <c r="AB91" i="74" s="1"/>
  <c r="AB92" i="74" s="1"/>
  <c r="AB93" i="74" s="1"/>
  <c r="X42" i="74"/>
  <c r="X43" i="74" s="1"/>
  <c r="X44" i="74" s="1"/>
  <c r="X45" i="74" s="1"/>
  <c r="X46" i="74" s="1"/>
  <c r="X47" i="74" s="1"/>
  <c r="X48" i="74" s="1"/>
  <c r="X49" i="74" s="1"/>
  <c r="X50" i="74" s="1"/>
  <c r="X51" i="74" s="1"/>
  <c r="J43" i="74"/>
  <c r="J107" i="74"/>
  <c r="J108" i="74" s="1"/>
  <c r="J109" i="74" s="1"/>
  <c r="J110" i="74" s="1"/>
  <c r="J111" i="74" s="1"/>
  <c r="J112" i="74" s="1"/>
  <c r="J113" i="74" s="1"/>
  <c r="J114" i="74" s="1"/>
  <c r="J115" i="74" s="1"/>
  <c r="J116" i="74" s="1"/>
  <c r="J117" i="74" s="1"/>
  <c r="J118" i="74" s="1"/>
  <c r="J119" i="74" s="1"/>
  <c r="J120" i="74" s="1"/>
  <c r="J121" i="74" s="1"/>
  <c r="J122" i="74" s="1"/>
  <c r="J123" i="74" s="1"/>
  <c r="J124" i="74" s="1"/>
  <c r="J125" i="74" s="1"/>
  <c r="J126" i="74" s="1"/>
  <c r="J127" i="74" s="1"/>
  <c r="J128" i="74" s="1"/>
  <c r="J129" i="74" s="1"/>
  <c r="J130" i="74" s="1"/>
  <c r="J131" i="74" s="1"/>
  <c r="J132" i="74" s="1"/>
  <c r="J133" i="74" s="1"/>
  <c r="J134" i="74" s="1"/>
  <c r="J135" i="74" s="1"/>
  <c r="J136" i="74" s="1"/>
  <c r="J137" i="74" s="1"/>
  <c r="J138" i="74" s="1"/>
  <c r="J139" i="74" s="1"/>
  <c r="J140" i="74" s="1"/>
  <c r="J141" i="74" s="1"/>
  <c r="J142" i="74" s="1"/>
  <c r="J143" i="74" s="1"/>
  <c r="J93" i="74"/>
  <c r="AU107" i="74"/>
  <c r="AU108" i="74" s="1"/>
  <c r="AU109" i="74" s="1"/>
  <c r="AU110" i="74" s="1"/>
  <c r="AU111" i="74" s="1"/>
  <c r="AU112" i="74" s="1"/>
  <c r="AU113" i="74" s="1"/>
  <c r="AU114" i="74" s="1"/>
  <c r="AU115" i="74" s="1"/>
  <c r="AU116" i="74" s="1"/>
  <c r="AU117" i="74" s="1"/>
  <c r="AU118" i="74" s="1"/>
  <c r="AU119" i="74" s="1"/>
  <c r="AU120" i="74" s="1"/>
  <c r="AU121" i="74" s="1"/>
  <c r="AU122" i="74" s="1"/>
  <c r="AU123" i="74" s="1"/>
  <c r="AU124" i="74" s="1"/>
  <c r="AU125" i="74" s="1"/>
  <c r="AU126" i="74" s="1"/>
  <c r="AU127" i="74" s="1"/>
  <c r="AU128" i="74" s="1"/>
  <c r="AU129" i="74" s="1"/>
  <c r="AU130" i="74" s="1"/>
  <c r="AU131" i="74" s="1"/>
  <c r="AU132" i="74" s="1"/>
  <c r="AU133" i="74" s="1"/>
  <c r="AU134" i="74" s="1"/>
  <c r="AU135" i="74" s="1"/>
  <c r="AU136" i="74" s="1"/>
  <c r="AU137" i="74" s="1"/>
  <c r="AU138" i="74" s="1"/>
  <c r="AU139" i="74" s="1"/>
  <c r="AU140" i="74" s="1"/>
  <c r="AU141" i="74" s="1"/>
  <c r="AU142" i="74" s="1"/>
  <c r="AU143" i="74" s="1"/>
  <c r="AU93" i="74"/>
  <c r="AU94" i="74" s="1"/>
  <c r="AU95" i="74" s="1"/>
  <c r="AU96" i="74" s="1"/>
  <c r="AU97" i="74" s="1"/>
  <c r="AU98" i="74" s="1"/>
  <c r="AU99" i="74" s="1"/>
  <c r="AU100" i="74" s="1"/>
  <c r="AU101" i="74" s="1"/>
  <c r="AU102" i="74" s="1"/>
  <c r="O107" i="74"/>
  <c r="O108" i="74" s="1"/>
  <c r="O109" i="74" s="1"/>
  <c r="O110" i="74" s="1"/>
  <c r="O111" i="74" s="1"/>
  <c r="O112" i="74" s="1"/>
  <c r="O113" i="74" s="1"/>
  <c r="O114" i="74" s="1"/>
  <c r="O115" i="74" s="1"/>
  <c r="O116" i="74" s="1"/>
  <c r="O117" i="74" s="1"/>
  <c r="O118" i="74" s="1"/>
  <c r="O119" i="74" s="1"/>
  <c r="O120" i="74" s="1"/>
  <c r="O121" i="74" s="1"/>
  <c r="O122" i="74" s="1"/>
  <c r="O123" i="74" s="1"/>
  <c r="O124" i="74" s="1"/>
  <c r="O125" i="74" s="1"/>
  <c r="O126" i="74" s="1"/>
  <c r="O127" i="74" s="1"/>
  <c r="O128" i="74" s="1"/>
  <c r="O129" i="74" s="1"/>
  <c r="O130" i="74" s="1"/>
  <c r="O131" i="74" s="1"/>
  <c r="O132" i="74" s="1"/>
  <c r="O133" i="74" s="1"/>
  <c r="O134" i="74" s="1"/>
  <c r="O135" i="74" s="1"/>
  <c r="O136" i="74" s="1"/>
  <c r="O137" i="74" s="1"/>
  <c r="O138" i="74" s="1"/>
  <c r="O139" i="74" s="1"/>
  <c r="O140" i="74" s="1"/>
  <c r="O141" i="74" s="1"/>
  <c r="O142" i="74" s="1"/>
  <c r="O143" i="74" s="1"/>
  <c r="O93" i="74"/>
  <c r="O94" i="74" s="1"/>
  <c r="O95" i="74" s="1"/>
  <c r="O96" i="74" s="1"/>
  <c r="O97" i="74" s="1"/>
  <c r="O98" i="74" s="1"/>
  <c r="O99" i="74" s="1"/>
  <c r="O100" i="74" s="1"/>
  <c r="O101" i="74" s="1"/>
  <c r="O102" i="74" s="1"/>
  <c r="U107" i="74"/>
  <c r="U108" i="74" s="1"/>
  <c r="U109" i="74" s="1"/>
  <c r="U110" i="74" s="1"/>
  <c r="U111" i="74" s="1"/>
  <c r="U112" i="74" s="1"/>
  <c r="U113" i="74" s="1"/>
  <c r="U114" i="74" s="1"/>
  <c r="U115" i="74" s="1"/>
  <c r="U116" i="74" s="1"/>
  <c r="U117" i="74" s="1"/>
  <c r="U118" i="74" s="1"/>
  <c r="U119" i="74" s="1"/>
  <c r="U120" i="74" s="1"/>
  <c r="U121" i="74" s="1"/>
  <c r="U122" i="74" s="1"/>
  <c r="U123" i="74" s="1"/>
  <c r="U124" i="74" s="1"/>
  <c r="U125" i="74" s="1"/>
  <c r="U126" i="74" s="1"/>
  <c r="U127" i="74" s="1"/>
  <c r="U128" i="74" s="1"/>
  <c r="U129" i="74" s="1"/>
  <c r="U130" i="74" s="1"/>
  <c r="U131" i="74" s="1"/>
  <c r="U132" i="74" s="1"/>
  <c r="U133" i="74" s="1"/>
  <c r="U134" i="74" s="1"/>
  <c r="U135" i="74" s="1"/>
  <c r="U136" i="74" s="1"/>
  <c r="U137" i="74" s="1"/>
  <c r="U138" i="74" s="1"/>
  <c r="U139" i="74" s="1"/>
  <c r="U140" i="74" s="1"/>
  <c r="U141" i="74" s="1"/>
  <c r="U142" i="74" s="1"/>
  <c r="U143" i="74" s="1"/>
  <c r="U93" i="74"/>
  <c r="U94" i="74" s="1"/>
  <c r="U95" i="74" s="1"/>
  <c r="U96" i="74" s="1"/>
  <c r="U97" i="74" s="1"/>
  <c r="U98" i="74" s="1"/>
  <c r="U99" i="74" s="1"/>
  <c r="U100" i="74" s="1"/>
  <c r="U101" i="74" s="1"/>
  <c r="U102" i="74" s="1"/>
  <c r="F107" i="74"/>
  <c r="F108" i="74" s="1"/>
  <c r="F109" i="74" s="1"/>
  <c r="F110" i="74" s="1"/>
  <c r="F111" i="74" s="1"/>
  <c r="F112" i="74" s="1"/>
  <c r="F113" i="74" s="1"/>
  <c r="F114" i="74" s="1"/>
  <c r="F115" i="74" s="1"/>
  <c r="F116" i="74" s="1"/>
  <c r="F117" i="74" s="1"/>
  <c r="F118" i="74" s="1"/>
  <c r="F119" i="74" s="1"/>
  <c r="F120" i="74" s="1"/>
  <c r="F121" i="74" s="1"/>
  <c r="F122" i="74" s="1"/>
  <c r="F123" i="74" s="1"/>
  <c r="F124" i="74" s="1"/>
  <c r="F125" i="74" s="1"/>
  <c r="F126" i="74" s="1"/>
  <c r="F127" i="74" s="1"/>
  <c r="F128" i="74" s="1"/>
  <c r="F129" i="74" s="1"/>
  <c r="F130" i="74" s="1"/>
  <c r="F131" i="74" s="1"/>
  <c r="F132" i="74" s="1"/>
  <c r="F133" i="74" s="1"/>
  <c r="F134" i="74" s="1"/>
  <c r="F135" i="74" s="1"/>
  <c r="F136" i="74" s="1"/>
  <c r="F137" i="74" s="1"/>
  <c r="F138" i="74" s="1"/>
  <c r="F139" i="74" s="1"/>
  <c r="F140" i="74" s="1"/>
  <c r="F141" i="74" s="1"/>
  <c r="F142" i="74" s="1"/>
  <c r="F143" i="74" s="1"/>
  <c r="F93" i="74"/>
  <c r="F94" i="74" s="1"/>
  <c r="F95" i="74" s="1"/>
  <c r="F96" i="74" s="1"/>
  <c r="F97" i="74" s="1"/>
  <c r="F98" i="74" s="1"/>
  <c r="F99" i="74" s="1"/>
  <c r="F100" i="74" s="1"/>
  <c r="F101" i="74" s="1"/>
  <c r="F102" i="74" s="1"/>
  <c r="D44" i="73"/>
  <c r="AB43" i="74"/>
  <c r="D94" i="73"/>
  <c r="D158" i="73"/>
  <c r="D159" i="73" s="1"/>
  <c r="D160" i="73" s="1"/>
  <c r="D161" i="73" s="1"/>
  <c r="D162" i="73" s="1"/>
  <c r="D163" i="73" s="1"/>
  <c r="D164" i="73" s="1"/>
  <c r="D165" i="73" s="1"/>
  <c r="D166" i="73" s="1"/>
  <c r="D167" i="73" s="1"/>
  <c r="D168" i="73" s="1"/>
  <c r="D169" i="73" s="1"/>
  <c r="D170" i="73" s="1"/>
  <c r="D171" i="73" s="1"/>
  <c r="D172" i="73" s="1"/>
  <c r="D173" i="73" s="1"/>
  <c r="D174" i="73" s="1"/>
  <c r="D175" i="73" s="1"/>
  <c r="D176" i="73" s="1"/>
  <c r="D177" i="73" s="1"/>
  <c r="D178" i="73" s="1"/>
  <c r="D179" i="73" s="1"/>
  <c r="D180" i="73" s="1"/>
  <c r="D181" i="73" s="1"/>
  <c r="D182" i="73" s="1"/>
  <c r="D183" i="73" s="1"/>
  <c r="D184" i="73" s="1"/>
  <c r="D185" i="73" s="1"/>
  <c r="D186" i="73" s="1"/>
  <c r="D187" i="73" s="1"/>
  <c r="D188" i="73" s="1"/>
  <c r="D189" i="73" s="1"/>
  <c r="D190" i="73" s="1"/>
  <c r="D191" i="73" s="1"/>
  <c r="D192" i="73" s="1"/>
  <c r="D193" i="73" s="1"/>
  <c r="D194" i="73" s="1"/>
  <c r="D144" i="73"/>
  <c r="AY47" i="74"/>
  <c r="BC118" i="74"/>
  <c r="BD117" i="74"/>
  <c r="CQ119" i="48"/>
  <c r="CQ64" i="48"/>
  <c r="CQ15" i="48"/>
  <c r="T286" i="78"/>
  <c r="T354" i="78"/>
  <c r="T611" i="78"/>
  <c r="T612" i="78"/>
  <c r="T747" i="78"/>
  <c r="T284" i="78"/>
  <c r="T285" i="78"/>
  <c r="T884" i="78"/>
  <c r="T882" i="78"/>
  <c r="T883" i="78"/>
  <c r="T352" i="78"/>
  <c r="T353" i="78"/>
  <c r="T174" i="78"/>
  <c r="T175" i="78"/>
  <c r="T176" i="78"/>
  <c r="X57" i="74"/>
  <c r="X58" i="74" s="1"/>
  <c r="X59" i="74" s="1"/>
  <c r="X60" i="74" s="1"/>
  <c r="X61" i="74" s="1"/>
  <c r="X62" i="74" s="1"/>
  <c r="X63" i="74" s="1"/>
  <c r="X64" i="74" s="1"/>
  <c r="X65" i="74" s="1"/>
  <c r="X66" i="74" s="1"/>
  <c r="X67" i="74" s="1"/>
  <c r="X68" i="74" s="1"/>
  <c r="X69" i="74" s="1"/>
  <c r="X70" i="74" s="1"/>
  <c r="X71" i="74" s="1"/>
  <c r="X72" i="74" s="1"/>
  <c r="X73" i="74" s="1"/>
  <c r="X74" i="74" s="1"/>
  <c r="X75" i="74" s="1"/>
  <c r="X76" i="74" s="1"/>
  <c r="X77" i="74" s="1"/>
  <c r="X78" i="74" s="1"/>
  <c r="X79" i="74" s="1"/>
  <c r="X80" i="74" s="1"/>
  <c r="X81" i="74" s="1"/>
  <c r="X82" i="74" s="1"/>
  <c r="X83" i="74" s="1"/>
  <c r="X84" i="74" s="1"/>
  <c r="X85" i="74" s="1"/>
  <c r="X86" i="74" s="1"/>
  <c r="X87" i="74" s="1"/>
  <c r="X88" i="74" s="1"/>
  <c r="X89" i="74" s="1"/>
  <c r="X90" i="74" s="1"/>
  <c r="X91" i="74" s="1"/>
  <c r="X92" i="74" s="1"/>
  <c r="AN8" i="74"/>
  <c r="AO7" i="74"/>
  <c r="AG158" i="75"/>
  <c r="W7" i="48"/>
  <c r="X6" i="48"/>
  <c r="AF7" i="74"/>
  <c r="AG6" i="74"/>
  <c r="AR8" i="74"/>
  <c r="AS7" i="74"/>
  <c r="AT7" i="74" s="1"/>
  <c r="AV7" i="74" s="1"/>
  <c r="F7" i="48"/>
  <c r="AJ57" i="75"/>
  <c r="AH59" i="75" s="1"/>
  <c r="G56" i="75" s="1"/>
  <c r="G57" i="75" s="1"/>
  <c r="G58" i="75" s="1"/>
  <c r="G59" i="75" s="1"/>
  <c r="G60" i="75" s="1"/>
  <c r="G61" i="75" s="1"/>
  <c r="G62" i="75" s="1"/>
  <c r="G63" i="75" s="1"/>
  <c r="AJ6" i="74"/>
  <c r="AK5" i="74"/>
  <c r="AH158" i="75"/>
  <c r="G7" i="51"/>
  <c r="I6" i="51"/>
  <c r="M6" i="51"/>
  <c r="O6" i="51" s="1"/>
  <c r="S5" i="51"/>
  <c r="U5" i="51" s="1"/>
  <c r="O5" i="51"/>
  <c r="AG159" i="75" l="1"/>
  <c r="AG210" i="75" s="1"/>
  <c r="T57" i="75"/>
  <c r="W108" i="75"/>
  <c r="G64" i="75"/>
  <c r="G65" i="75" s="1"/>
  <c r="G66" i="75" s="1"/>
  <c r="G67" i="75" s="1"/>
  <c r="G68" i="75" s="1"/>
  <c r="G69" i="75" s="1"/>
  <c r="G70" i="75" s="1"/>
  <c r="G71" i="75" s="1"/>
  <c r="G72" i="75" s="1"/>
  <c r="G73" i="75" s="1"/>
  <c r="G74" i="75" s="1"/>
  <c r="G75" i="75" s="1"/>
  <c r="G76" i="75" s="1"/>
  <c r="G77" i="75" s="1"/>
  <c r="G78" i="75" s="1"/>
  <c r="G79" i="75" s="1"/>
  <c r="G80" i="75" s="1"/>
  <c r="G81" i="75" s="1"/>
  <c r="G82" i="75" s="1"/>
  <c r="G83" i="75" s="1"/>
  <c r="G84" i="75" s="1"/>
  <c r="G85" i="75" s="1"/>
  <c r="G86" i="75" s="1"/>
  <c r="G87" i="75" s="1"/>
  <c r="G88" i="75" s="1"/>
  <c r="G89" i="75" s="1"/>
  <c r="G90" i="75" s="1"/>
  <c r="G91" i="75" s="1"/>
  <c r="G92" i="75" s="1"/>
  <c r="G93" i="75" s="1"/>
  <c r="G94" i="75" s="1"/>
  <c r="G95" i="75" s="1"/>
  <c r="G96" i="75" s="1"/>
  <c r="G97" i="75" s="1"/>
  <c r="G98" i="75" s="1"/>
  <c r="G99" i="75" s="1"/>
  <c r="G100" i="75" s="1"/>
  <c r="G101" i="75" s="1"/>
  <c r="G102" i="75" s="1"/>
  <c r="D58" i="75"/>
  <c r="S58" i="75"/>
  <c r="W159" i="75"/>
  <c r="Q159" i="75"/>
  <c r="Q108" i="75"/>
  <c r="CQ165" i="48"/>
  <c r="AM5" i="48"/>
  <c r="AK6" i="48"/>
  <c r="BX48" i="51"/>
  <c r="O158" i="48"/>
  <c r="O159" i="48" s="1"/>
  <c r="O160" i="48" s="1"/>
  <c r="O161" i="48" s="1"/>
  <c r="O162" i="48" s="1"/>
  <c r="O163" i="48" s="1"/>
  <c r="O164" i="48" s="1"/>
  <c r="O165" i="48" s="1"/>
  <c r="O166" i="48" s="1"/>
  <c r="O167" i="48" s="1"/>
  <c r="O168" i="48" s="1"/>
  <c r="O169" i="48" s="1"/>
  <c r="O170" i="48" s="1"/>
  <c r="O171" i="48" s="1"/>
  <c r="O172" i="48" s="1"/>
  <c r="O173" i="48" s="1"/>
  <c r="O174" i="48" s="1"/>
  <c r="O175" i="48" s="1"/>
  <c r="O176" i="48" s="1"/>
  <c r="O177" i="48" s="1"/>
  <c r="O178" i="48" s="1"/>
  <c r="O179" i="48" s="1"/>
  <c r="O180" i="48" s="1"/>
  <c r="O181" i="48" s="1"/>
  <c r="O182" i="48" s="1"/>
  <c r="O183" i="48" s="1"/>
  <c r="O184" i="48" s="1"/>
  <c r="O185" i="48" s="1"/>
  <c r="O186" i="48" s="1"/>
  <c r="O187" i="48" s="1"/>
  <c r="O188" i="48" s="1"/>
  <c r="O189" i="48" s="1"/>
  <c r="O190" i="48" s="1"/>
  <c r="O191" i="48" s="1"/>
  <c r="O192" i="48" s="1"/>
  <c r="O193" i="48" s="1"/>
  <c r="O194" i="48" s="1"/>
  <c r="O195" i="48" s="1"/>
  <c r="O196" i="48" s="1"/>
  <c r="O197" i="48" s="1"/>
  <c r="O198" i="48" s="1"/>
  <c r="O199" i="48" s="1"/>
  <c r="O200" i="48" s="1"/>
  <c r="O201" i="48" s="1"/>
  <c r="O202" i="48" s="1"/>
  <c r="O203" i="48" s="1"/>
  <c r="O204" i="48" s="1"/>
  <c r="O144" i="48"/>
  <c r="O145" i="48" s="1"/>
  <c r="O146" i="48" s="1"/>
  <c r="O147" i="48" s="1"/>
  <c r="O148" i="48" s="1"/>
  <c r="O149" i="48" s="1"/>
  <c r="O150" i="48" s="1"/>
  <c r="O151" i="48" s="1"/>
  <c r="O152" i="48" s="1"/>
  <c r="O153" i="48" s="1"/>
  <c r="AC107" i="48"/>
  <c r="AC108" i="48" s="1"/>
  <c r="AC109" i="48" s="1"/>
  <c r="AC110" i="48" s="1"/>
  <c r="AC111" i="48" s="1"/>
  <c r="AC112" i="48" s="1"/>
  <c r="AC113" i="48" s="1"/>
  <c r="AC114" i="48" s="1"/>
  <c r="AC115" i="48" s="1"/>
  <c r="AC116" i="48" s="1"/>
  <c r="AC117" i="48" s="1"/>
  <c r="AC118" i="48" s="1"/>
  <c r="AC119" i="48" s="1"/>
  <c r="AC120" i="48" s="1"/>
  <c r="AC121" i="48" s="1"/>
  <c r="AC122" i="48" s="1"/>
  <c r="AC123" i="48" s="1"/>
  <c r="AC124" i="48" s="1"/>
  <c r="AC125" i="48" s="1"/>
  <c r="AC126" i="48" s="1"/>
  <c r="AC127" i="48" s="1"/>
  <c r="AC128" i="48" s="1"/>
  <c r="AC129" i="48" s="1"/>
  <c r="AC130" i="48" s="1"/>
  <c r="AC131" i="48" s="1"/>
  <c r="AC132" i="48" s="1"/>
  <c r="AC133" i="48" s="1"/>
  <c r="AC134" i="48" s="1"/>
  <c r="AC135" i="48" s="1"/>
  <c r="AC136" i="48" s="1"/>
  <c r="AC137" i="48" s="1"/>
  <c r="AC138" i="48" s="1"/>
  <c r="AC139" i="48" s="1"/>
  <c r="AC140" i="48" s="1"/>
  <c r="AC141" i="48" s="1"/>
  <c r="AC142" i="48" s="1"/>
  <c r="AC143" i="48" s="1"/>
  <c r="AC93" i="48"/>
  <c r="AC94" i="48" s="1"/>
  <c r="AC95" i="48" s="1"/>
  <c r="AC96" i="48" s="1"/>
  <c r="AC97" i="48" s="1"/>
  <c r="AC98" i="48" s="1"/>
  <c r="AC99" i="48" s="1"/>
  <c r="AC100" i="48" s="1"/>
  <c r="AC101" i="48" s="1"/>
  <c r="AC102" i="48" s="1"/>
  <c r="M158" i="48"/>
  <c r="M159" i="48" s="1"/>
  <c r="M160" i="48" s="1"/>
  <c r="M161" i="48" s="1"/>
  <c r="M162" i="48" s="1"/>
  <c r="M163" i="48" s="1"/>
  <c r="M164" i="48" s="1"/>
  <c r="M165" i="48" s="1"/>
  <c r="M166" i="48" s="1"/>
  <c r="M167" i="48" s="1"/>
  <c r="M168" i="48" s="1"/>
  <c r="M169" i="48" s="1"/>
  <c r="M170" i="48" s="1"/>
  <c r="M171" i="48" s="1"/>
  <c r="M172" i="48" s="1"/>
  <c r="M173" i="48" s="1"/>
  <c r="M174" i="48" s="1"/>
  <c r="M175" i="48" s="1"/>
  <c r="M176" i="48" s="1"/>
  <c r="M177" i="48" s="1"/>
  <c r="M178" i="48" s="1"/>
  <c r="M179" i="48" s="1"/>
  <c r="M180" i="48" s="1"/>
  <c r="M181" i="48" s="1"/>
  <c r="M182" i="48" s="1"/>
  <c r="M183" i="48" s="1"/>
  <c r="M184" i="48" s="1"/>
  <c r="M185" i="48" s="1"/>
  <c r="M186" i="48" s="1"/>
  <c r="M187" i="48" s="1"/>
  <c r="M188" i="48" s="1"/>
  <c r="M189" i="48" s="1"/>
  <c r="M190" i="48" s="1"/>
  <c r="M191" i="48" s="1"/>
  <c r="M192" i="48" s="1"/>
  <c r="M193" i="48" s="1"/>
  <c r="M194" i="48" s="1"/>
  <c r="M195" i="48" s="1"/>
  <c r="M196" i="48" s="1"/>
  <c r="M197" i="48" s="1"/>
  <c r="M198" i="48" s="1"/>
  <c r="M199" i="48" s="1"/>
  <c r="M200" i="48" s="1"/>
  <c r="M201" i="48" s="1"/>
  <c r="M202" i="48" s="1"/>
  <c r="M203" i="48" s="1"/>
  <c r="M204" i="48" s="1"/>
  <c r="M144" i="48"/>
  <c r="M145" i="48" s="1"/>
  <c r="M146" i="48" s="1"/>
  <c r="M147" i="48" s="1"/>
  <c r="M148" i="48" s="1"/>
  <c r="M149" i="48" s="1"/>
  <c r="M150" i="48" s="1"/>
  <c r="M151" i="48" s="1"/>
  <c r="M152" i="48" s="1"/>
  <c r="M153" i="48" s="1"/>
  <c r="T158" i="48"/>
  <c r="T159" i="48" s="1"/>
  <c r="T160" i="48" s="1"/>
  <c r="T161" i="48" s="1"/>
  <c r="T162" i="48" s="1"/>
  <c r="T163" i="48" s="1"/>
  <c r="T164" i="48" s="1"/>
  <c r="T165" i="48" s="1"/>
  <c r="T166" i="48" s="1"/>
  <c r="T167" i="48" s="1"/>
  <c r="T168" i="48" s="1"/>
  <c r="T169" i="48" s="1"/>
  <c r="T170" i="48" s="1"/>
  <c r="T171" i="48" s="1"/>
  <c r="T172" i="48" s="1"/>
  <c r="T173" i="48" s="1"/>
  <c r="T174" i="48" s="1"/>
  <c r="T175" i="48" s="1"/>
  <c r="T176" i="48" s="1"/>
  <c r="T177" i="48" s="1"/>
  <c r="T178" i="48" s="1"/>
  <c r="T179" i="48" s="1"/>
  <c r="T180" i="48" s="1"/>
  <c r="T181" i="48" s="1"/>
  <c r="T182" i="48" s="1"/>
  <c r="T183" i="48" s="1"/>
  <c r="T184" i="48" s="1"/>
  <c r="T185" i="48" s="1"/>
  <c r="T186" i="48" s="1"/>
  <c r="T187" i="48" s="1"/>
  <c r="T188" i="48" s="1"/>
  <c r="T189" i="48" s="1"/>
  <c r="T190" i="48" s="1"/>
  <c r="T191" i="48" s="1"/>
  <c r="T192" i="48" s="1"/>
  <c r="T193" i="48" s="1"/>
  <c r="T194" i="48" s="1"/>
  <c r="T195" i="48" s="1"/>
  <c r="T196" i="48" s="1"/>
  <c r="T197" i="48" s="1"/>
  <c r="T198" i="48" s="1"/>
  <c r="T199" i="48" s="1"/>
  <c r="T200" i="48" s="1"/>
  <c r="T201" i="48" s="1"/>
  <c r="T202" i="48" s="1"/>
  <c r="T203" i="48" s="1"/>
  <c r="T204" i="48" s="1"/>
  <c r="T144" i="48"/>
  <c r="T145" i="48" s="1"/>
  <c r="T146" i="48" s="1"/>
  <c r="T147" i="48" s="1"/>
  <c r="T148" i="48" s="1"/>
  <c r="T149" i="48" s="1"/>
  <c r="T150" i="48" s="1"/>
  <c r="T151" i="48" s="1"/>
  <c r="T152" i="48" s="1"/>
  <c r="T153" i="48" s="1"/>
  <c r="Z107" i="48"/>
  <c r="Z108" i="48" s="1"/>
  <c r="Z109" i="48" s="1"/>
  <c r="Z110" i="48" s="1"/>
  <c r="Z111" i="48" s="1"/>
  <c r="Z112" i="48" s="1"/>
  <c r="Z113" i="48" s="1"/>
  <c r="Z114" i="48" s="1"/>
  <c r="Z115" i="48" s="1"/>
  <c r="Z116" i="48" s="1"/>
  <c r="Z117" i="48" s="1"/>
  <c r="Z118" i="48" s="1"/>
  <c r="Z119" i="48" s="1"/>
  <c r="Z120" i="48" s="1"/>
  <c r="Z121" i="48" s="1"/>
  <c r="Z122" i="48" s="1"/>
  <c r="Z123" i="48" s="1"/>
  <c r="Z124" i="48" s="1"/>
  <c r="Z125" i="48" s="1"/>
  <c r="Z126" i="48" s="1"/>
  <c r="Z127" i="48" s="1"/>
  <c r="Z128" i="48" s="1"/>
  <c r="Z129" i="48" s="1"/>
  <c r="Z130" i="48" s="1"/>
  <c r="Z131" i="48" s="1"/>
  <c r="Z132" i="48" s="1"/>
  <c r="Z133" i="48" s="1"/>
  <c r="Z134" i="48" s="1"/>
  <c r="Z135" i="48" s="1"/>
  <c r="Z136" i="48" s="1"/>
  <c r="Z137" i="48" s="1"/>
  <c r="Z138" i="48" s="1"/>
  <c r="Z139" i="48" s="1"/>
  <c r="Z140" i="48" s="1"/>
  <c r="Z141" i="48" s="1"/>
  <c r="Z142" i="48" s="1"/>
  <c r="Z143" i="48" s="1"/>
  <c r="Z93" i="48"/>
  <c r="Z94" i="48" s="1"/>
  <c r="Z95" i="48" s="1"/>
  <c r="Z96" i="48" s="1"/>
  <c r="Z97" i="48" s="1"/>
  <c r="Z98" i="48" s="1"/>
  <c r="Z99" i="48" s="1"/>
  <c r="Z100" i="48" s="1"/>
  <c r="Z101" i="48" s="1"/>
  <c r="Z102" i="48" s="1"/>
  <c r="U158" i="74"/>
  <c r="U159" i="74" s="1"/>
  <c r="U160" i="74" s="1"/>
  <c r="U161" i="74" s="1"/>
  <c r="U162" i="74" s="1"/>
  <c r="U163" i="74" s="1"/>
  <c r="U164" i="74" s="1"/>
  <c r="U165" i="74" s="1"/>
  <c r="U166" i="74" s="1"/>
  <c r="U167" i="74" s="1"/>
  <c r="U168" i="74" s="1"/>
  <c r="U169" i="74" s="1"/>
  <c r="U170" i="74" s="1"/>
  <c r="U171" i="74" s="1"/>
  <c r="U172" i="74" s="1"/>
  <c r="U173" i="74" s="1"/>
  <c r="U174" i="74" s="1"/>
  <c r="U175" i="74" s="1"/>
  <c r="U176" i="74" s="1"/>
  <c r="U177" i="74" s="1"/>
  <c r="U178" i="74" s="1"/>
  <c r="U179" i="74" s="1"/>
  <c r="U180" i="74" s="1"/>
  <c r="U181" i="74" s="1"/>
  <c r="U182" i="74" s="1"/>
  <c r="U183" i="74" s="1"/>
  <c r="U184" i="74" s="1"/>
  <c r="U185" i="74" s="1"/>
  <c r="U186" i="74" s="1"/>
  <c r="U187" i="74" s="1"/>
  <c r="U188" i="74" s="1"/>
  <c r="U189" i="74" s="1"/>
  <c r="U190" i="74" s="1"/>
  <c r="U191" i="74" s="1"/>
  <c r="U192" i="74" s="1"/>
  <c r="U193" i="74" s="1"/>
  <c r="U194" i="74" s="1"/>
  <c r="U144" i="74"/>
  <c r="U145" i="74" s="1"/>
  <c r="U146" i="74" s="1"/>
  <c r="U147" i="74" s="1"/>
  <c r="U148" i="74" s="1"/>
  <c r="U149" i="74" s="1"/>
  <c r="U150" i="74" s="1"/>
  <c r="U151" i="74" s="1"/>
  <c r="U152" i="74" s="1"/>
  <c r="U153" i="74" s="1"/>
  <c r="AU158" i="74"/>
  <c r="AU159" i="74" s="1"/>
  <c r="AU160" i="74" s="1"/>
  <c r="AU161" i="74" s="1"/>
  <c r="AU162" i="74" s="1"/>
  <c r="AU163" i="74" s="1"/>
  <c r="AU164" i="74" s="1"/>
  <c r="AU165" i="74" s="1"/>
  <c r="AU166" i="74" s="1"/>
  <c r="AU167" i="74" s="1"/>
  <c r="AU168" i="74" s="1"/>
  <c r="AU169" i="74" s="1"/>
  <c r="AU170" i="74" s="1"/>
  <c r="AU171" i="74" s="1"/>
  <c r="AU172" i="74" s="1"/>
  <c r="AU173" i="74" s="1"/>
  <c r="AU174" i="74" s="1"/>
  <c r="AU175" i="74" s="1"/>
  <c r="AU176" i="74" s="1"/>
  <c r="AU177" i="74" s="1"/>
  <c r="AU178" i="74" s="1"/>
  <c r="AU179" i="74" s="1"/>
  <c r="AU180" i="74" s="1"/>
  <c r="AU181" i="74" s="1"/>
  <c r="AU182" i="74" s="1"/>
  <c r="AU183" i="74" s="1"/>
  <c r="AU184" i="74" s="1"/>
  <c r="AU185" i="74" s="1"/>
  <c r="AU186" i="74" s="1"/>
  <c r="AU187" i="74" s="1"/>
  <c r="AU188" i="74" s="1"/>
  <c r="AU189" i="74" s="1"/>
  <c r="AU190" i="74" s="1"/>
  <c r="AU191" i="74" s="1"/>
  <c r="AU192" i="74" s="1"/>
  <c r="AU193" i="74" s="1"/>
  <c r="AU194" i="74" s="1"/>
  <c r="AU144" i="74"/>
  <c r="AU145" i="74" s="1"/>
  <c r="AU146" i="74" s="1"/>
  <c r="AU147" i="74" s="1"/>
  <c r="AU148" i="74" s="1"/>
  <c r="AU149" i="74" s="1"/>
  <c r="AU150" i="74" s="1"/>
  <c r="AU151" i="74" s="1"/>
  <c r="AU152" i="74" s="1"/>
  <c r="AU153" i="74" s="1"/>
  <c r="J44" i="74"/>
  <c r="X107" i="74"/>
  <c r="X108" i="74" s="1"/>
  <c r="X109" i="74" s="1"/>
  <c r="X110" i="74" s="1"/>
  <c r="X111" i="74" s="1"/>
  <c r="X112" i="74" s="1"/>
  <c r="X113" i="74" s="1"/>
  <c r="X114" i="74" s="1"/>
  <c r="X115" i="74" s="1"/>
  <c r="X116" i="74" s="1"/>
  <c r="X117" i="74" s="1"/>
  <c r="X118" i="74" s="1"/>
  <c r="X119" i="74" s="1"/>
  <c r="X120" i="74" s="1"/>
  <c r="X121" i="74" s="1"/>
  <c r="X122" i="74" s="1"/>
  <c r="X123" i="74" s="1"/>
  <c r="X124" i="74" s="1"/>
  <c r="X125" i="74" s="1"/>
  <c r="X126" i="74" s="1"/>
  <c r="X127" i="74" s="1"/>
  <c r="X128" i="74" s="1"/>
  <c r="X129" i="74" s="1"/>
  <c r="X130" i="74" s="1"/>
  <c r="X131" i="74" s="1"/>
  <c r="X132" i="74" s="1"/>
  <c r="X133" i="74" s="1"/>
  <c r="X134" i="74" s="1"/>
  <c r="X135" i="74" s="1"/>
  <c r="X136" i="74" s="1"/>
  <c r="X137" i="74" s="1"/>
  <c r="X138" i="74" s="1"/>
  <c r="X139" i="74" s="1"/>
  <c r="X140" i="74" s="1"/>
  <c r="X141" i="74" s="1"/>
  <c r="X142" i="74" s="1"/>
  <c r="X143" i="74" s="1"/>
  <c r="X93" i="74"/>
  <c r="X94" i="74" s="1"/>
  <c r="X95" i="74" s="1"/>
  <c r="X96" i="74" s="1"/>
  <c r="X97" i="74" s="1"/>
  <c r="X98" i="74" s="1"/>
  <c r="X99" i="74" s="1"/>
  <c r="X100" i="74" s="1"/>
  <c r="X101" i="74" s="1"/>
  <c r="X102" i="74" s="1"/>
  <c r="J94" i="74"/>
  <c r="F158" i="74"/>
  <c r="F159" i="74" s="1"/>
  <c r="F160" i="74" s="1"/>
  <c r="F161" i="74" s="1"/>
  <c r="F162" i="74" s="1"/>
  <c r="F163" i="74" s="1"/>
  <c r="F164" i="74" s="1"/>
  <c r="F165" i="74" s="1"/>
  <c r="F166" i="74" s="1"/>
  <c r="F167" i="74" s="1"/>
  <c r="F168" i="74" s="1"/>
  <c r="F169" i="74" s="1"/>
  <c r="F170" i="74" s="1"/>
  <c r="F171" i="74" s="1"/>
  <c r="F172" i="74" s="1"/>
  <c r="F173" i="74" s="1"/>
  <c r="F174" i="74" s="1"/>
  <c r="F175" i="74" s="1"/>
  <c r="F176" i="74" s="1"/>
  <c r="F177" i="74" s="1"/>
  <c r="F178" i="74" s="1"/>
  <c r="F179" i="74" s="1"/>
  <c r="F180" i="74" s="1"/>
  <c r="F181" i="74" s="1"/>
  <c r="F182" i="74" s="1"/>
  <c r="F183" i="74" s="1"/>
  <c r="F184" i="74" s="1"/>
  <c r="F185" i="74" s="1"/>
  <c r="F186" i="74" s="1"/>
  <c r="F187" i="74" s="1"/>
  <c r="F188" i="74" s="1"/>
  <c r="F189" i="74" s="1"/>
  <c r="F190" i="74" s="1"/>
  <c r="F191" i="74" s="1"/>
  <c r="F192" i="74" s="1"/>
  <c r="F193" i="74" s="1"/>
  <c r="F194" i="74" s="1"/>
  <c r="F144" i="74"/>
  <c r="F145" i="74" s="1"/>
  <c r="F146" i="74" s="1"/>
  <c r="F147" i="74" s="1"/>
  <c r="F148" i="74" s="1"/>
  <c r="F149" i="74" s="1"/>
  <c r="F150" i="74" s="1"/>
  <c r="F151" i="74" s="1"/>
  <c r="F152" i="74" s="1"/>
  <c r="F153" i="74" s="1"/>
  <c r="O158" i="74"/>
  <c r="O159" i="74" s="1"/>
  <c r="O160" i="74" s="1"/>
  <c r="O161" i="74" s="1"/>
  <c r="O162" i="74" s="1"/>
  <c r="O163" i="74" s="1"/>
  <c r="O164" i="74" s="1"/>
  <c r="O165" i="74" s="1"/>
  <c r="O166" i="74" s="1"/>
  <c r="O167" i="74" s="1"/>
  <c r="O168" i="74" s="1"/>
  <c r="O169" i="74" s="1"/>
  <c r="O170" i="74" s="1"/>
  <c r="O171" i="74" s="1"/>
  <c r="O172" i="74" s="1"/>
  <c r="O173" i="74" s="1"/>
  <c r="O174" i="74" s="1"/>
  <c r="O175" i="74" s="1"/>
  <c r="O176" i="74" s="1"/>
  <c r="O177" i="74" s="1"/>
  <c r="O178" i="74" s="1"/>
  <c r="O179" i="74" s="1"/>
  <c r="O180" i="74" s="1"/>
  <c r="O181" i="74" s="1"/>
  <c r="O182" i="74" s="1"/>
  <c r="O183" i="74" s="1"/>
  <c r="O184" i="74" s="1"/>
  <c r="O185" i="74" s="1"/>
  <c r="O186" i="74" s="1"/>
  <c r="O187" i="74" s="1"/>
  <c r="O188" i="74" s="1"/>
  <c r="O189" i="74" s="1"/>
  <c r="O190" i="74" s="1"/>
  <c r="O191" i="74" s="1"/>
  <c r="O192" i="74" s="1"/>
  <c r="O193" i="74" s="1"/>
  <c r="O194" i="74" s="1"/>
  <c r="O144" i="74"/>
  <c r="O145" i="74" s="1"/>
  <c r="O146" i="74" s="1"/>
  <c r="O147" i="74" s="1"/>
  <c r="O148" i="74" s="1"/>
  <c r="O149" i="74" s="1"/>
  <c r="O150" i="74" s="1"/>
  <c r="O151" i="74" s="1"/>
  <c r="O152" i="74" s="1"/>
  <c r="O153" i="74" s="1"/>
  <c r="J158" i="74"/>
  <c r="J144" i="74"/>
  <c r="AB94" i="74"/>
  <c r="D145" i="73"/>
  <c r="D209" i="73"/>
  <c r="D210" i="73" s="1"/>
  <c r="D211" i="73" s="1"/>
  <c r="D212" i="73" s="1"/>
  <c r="D213" i="73" s="1"/>
  <c r="D214" i="73" s="1"/>
  <c r="D215" i="73" s="1"/>
  <c r="D216" i="73" s="1"/>
  <c r="D217" i="73" s="1"/>
  <c r="D218" i="73" s="1"/>
  <c r="D219" i="73" s="1"/>
  <c r="D220" i="73" s="1"/>
  <c r="D221" i="73" s="1"/>
  <c r="D222" i="73" s="1"/>
  <c r="D223" i="73" s="1"/>
  <c r="D224" i="73" s="1"/>
  <c r="D225" i="73" s="1"/>
  <c r="D226" i="73" s="1"/>
  <c r="D227" i="73" s="1"/>
  <c r="D228" i="73" s="1"/>
  <c r="D229" i="73" s="1"/>
  <c r="D230" i="73" s="1"/>
  <c r="D231" i="73" s="1"/>
  <c r="D232" i="73" s="1"/>
  <c r="D233" i="73" s="1"/>
  <c r="D234" i="73" s="1"/>
  <c r="D235" i="73" s="1"/>
  <c r="D236" i="73" s="1"/>
  <c r="D237" i="73" s="1"/>
  <c r="D238" i="73" s="1"/>
  <c r="D239" i="73" s="1"/>
  <c r="D240" i="73" s="1"/>
  <c r="D241" i="73" s="1"/>
  <c r="D242" i="73" s="1"/>
  <c r="D243" i="73" s="1"/>
  <c r="D244" i="73" s="1"/>
  <c r="D245" i="73" s="1"/>
  <c r="D246" i="73" s="1"/>
  <c r="D195" i="73"/>
  <c r="AB44" i="74"/>
  <c r="AY48" i="74"/>
  <c r="D95" i="73"/>
  <c r="D45" i="73"/>
  <c r="BC119" i="74"/>
  <c r="BD118" i="74"/>
  <c r="CQ120" i="48"/>
  <c r="CQ65" i="48"/>
  <c r="CQ16" i="48"/>
  <c r="AJ7" i="74"/>
  <c r="AK6" i="74"/>
  <c r="AH159" i="75"/>
  <c r="G107" i="75"/>
  <c r="G108" i="75" s="1"/>
  <c r="G109" i="75" s="1"/>
  <c r="G110" i="75" s="1"/>
  <c r="G111" i="75" s="1"/>
  <c r="G112" i="75" s="1"/>
  <c r="G113" i="75" s="1"/>
  <c r="G114" i="75" s="1"/>
  <c r="G115" i="75" s="1"/>
  <c r="G116" i="75" s="1"/>
  <c r="G117" i="75" s="1"/>
  <c r="G118" i="75" s="1"/>
  <c r="G119" i="75" s="1"/>
  <c r="G120" i="75" s="1"/>
  <c r="G121" i="75" s="1"/>
  <c r="G122" i="75" s="1"/>
  <c r="G123" i="75" s="1"/>
  <c r="G124" i="75" s="1"/>
  <c r="G125" i="75" s="1"/>
  <c r="G126" i="75" s="1"/>
  <c r="G127" i="75" s="1"/>
  <c r="G128" i="75" s="1"/>
  <c r="G129" i="75" s="1"/>
  <c r="G130" i="75" s="1"/>
  <c r="G131" i="75" s="1"/>
  <c r="G132" i="75" s="1"/>
  <c r="G133" i="75" s="1"/>
  <c r="G134" i="75" s="1"/>
  <c r="G135" i="75" s="1"/>
  <c r="G136" i="75" s="1"/>
  <c r="G137" i="75" s="1"/>
  <c r="G138" i="75" s="1"/>
  <c r="G139" i="75" s="1"/>
  <c r="G140" i="75" s="1"/>
  <c r="G141" i="75" s="1"/>
  <c r="G142" i="75" s="1"/>
  <c r="G143" i="75" s="1"/>
  <c r="G144" i="75" s="1"/>
  <c r="G145" i="75" s="1"/>
  <c r="G146" i="75" s="1"/>
  <c r="G147" i="75" s="1"/>
  <c r="G148" i="75" s="1"/>
  <c r="G149" i="75" s="1"/>
  <c r="G150" i="75" s="1"/>
  <c r="G151" i="75" s="1"/>
  <c r="G152" i="75" s="1"/>
  <c r="G153" i="75" s="1"/>
  <c r="F8" i="48"/>
  <c r="X7" i="48"/>
  <c r="W8" i="48"/>
  <c r="AO8" i="74"/>
  <c r="AN9" i="74"/>
  <c r="AF8" i="74"/>
  <c r="AG7" i="74"/>
  <c r="AH209" i="75"/>
  <c r="AI209" i="75" s="1"/>
  <c r="AI158" i="75"/>
  <c r="AR9" i="74"/>
  <c r="AS8" i="74"/>
  <c r="AT8" i="74" s="1"/>
  <c r="AV8" i="74" s="1"/>
  <c r="AG209" i="75"/>
  <c r="Y5" i="51"/>
  <c r="S6" i="51"/>
  <c r="U6" i="51" s="1"/>
  <c r="I7" i="51"/>
  <c r="G8" i="51"/>
  <c r="M7" i="51"/>
  <c r="O7" i="51" s="1"/>
  <c r="T58" i="75" l="1"/>
  <c r="W109" i="75"/>
  <c r="D59" i="75"/>
  <c r="S59" i="75"/>
  <c r="Q160" i="75"/>
  <c r="W160" i="75"/>
  <c r="Q109" i="75"/>
  <c r="AB107" i="74"/>
  <c r="AB108" i="74" s="1"/>
  <c r="AB109" i="74" s="1"/>
  <c r="AB110" i="74" s="1"/>
  <c r="AB111" i="74" s="1"/>
  <c r="AB112" i="74" s="1"/>
  <c r="AB113" i="74" s="1"/>
  <c r="AB114" i="74" s="1"/>
  <c r="AB115" i="74" s="1"/>
  <c r="AB116" i="74" s="1"/>
  <c r="AB117" i="74" s="1"/>
  <c r="AB118" i="74" s="1"/>
  <c r="AB119" i="74" s="1"/>
  <c r="AB120" i="74" s="1"/>
  <c r="AB121" i="74" s="1"/>
  <c r="AB122" i="74" s="1"/>
  <c r="AB123" i="74" s="1"/>
  <c r="AB124" i="74" s="1"/>
  <c r="AB125" i="74" s="1"/>
  <c r="AB126" i="74" s="1"/>
  <c r="AB127" i="74" s="1"/>
  <c r="AB128" i="74" s="1"/>
  <c r="AB129" i="74" s="1"/>
  <c r="AB130" i="74" s="1"/>
  <c r="AB131" i="74" s="1"/>
  <c r="AB132" i="74" s="1"/>
  <c r="AB133" i="74" s="1"/>
  <c r="AB134" i="74" s="1"/>
  <c r="AB135" i="74" s="1"/>
  <c r="AB136" i="74" s="1"/>
  <c r="AB137" i="74" s="1"/>
  <c r="AB138" i="74" s="1"/>
  <c r="AB139" i="74" s="1"/>
  <c r="AB140" i="74" s="1"/>
  <c r="AB141" i="74" s="1"/>
  <c r="AB142" i="74" s="1"/>
  <c r="AB143" i="74" s="1"/>
  <c r="AB144" i="74" s="1"/>
  <c r="CQ166" i="48"/>
  <c r="AK7" i="48"/>
  <c r="AQ6" i="48"/>
  <c r="AM6" i="48"/>
  <c r="AS5" i="48"/>
  <c r="AW5" i="48"/>
  <c r="AC158" i="48"/>
  <c r="AC159" i="48" s="1"/>
  <c r="AC160" i="48" s="1"/>
  <c r="AC161" i="48" s="1"/>
  <c r="AC162" i="48" s="1"/>
  <c r="AC163" i="48" s="1"/>
  <c r="AC164" i="48" s="1"/>
  <c r="AC165" i="48" s="1"/>
  <c r="AC166" i="48" s="1"/>
  <c r="AC167" i="48" s="1"/>
  <c r="AC168" i="48" s="1"/>
  <c r="AC169" i="48" s="1"/>
  <c r="AC170" i="48" s="1"/>
  <c r="AC171" i="48" s="1"/>
  <c r="AC172" i="48" s="1"/>
  <c r="AC173" i="48" s="1"/>
  <c r="AC174" i="48" s="1"/>
  <c r="AC175" i="48" s="1"/>
  <c r="AC176" i="48" s="1"/>
  <c r="AC177" i="48" s="1"/>
  <c r="AC178" i="48" s="1"/>
  <c r="AC179" i="48" s="1"/>
  <c r="AC180" i="48" s="1"/>
  <c r="AC181" i="48" s="1"/>
  <c r="AC182" i="48" s="1"/>
  <c r="AC183" i="48" s="1"/>
  <c r="AC184" i="48" s="1"/>
  <c r="AC185" i="48" s="1"/>
  <c r="AC186" i="48" s="1"/>
  <c r="AC187" i="48" s="1"/>
  <c r="AC188" i="48" s="1"/>
  <c r="AC189" i="48" s="1"/>
  <c r="AC190" i="48" s="1"/>
  <c r="AC191" i="48" s="1"/>
  <c r="AC192" i="48" s="1"/>
  <c r="AC193" i="48" s="1"/>
  <c r="AC194" i="48" s="1"/>
  <c r="AC195" i="48" s="1"/>
  <c r="AC196" i="48" s="1"/>
  <c r="AC197" i="48" s="1"/>
  <c r="AC198" i="48" s="1"/>
  <c r="AC199" i="48" s="1"/>
  <c r="AC200" i="48" s="1"/>
  <c r="AC201" i="48" s="1"/>
  <c r="AC202" i="48" s="1"/>
  <c r="AC203" i="48" s="1"/>
  <c r="AC204" i="48" s="1"/>
  <c r="AC144" i="48"/>
  <c r="AC145" i="48" s="1"/>
  <c r="AC146" i="48" s="1"/>
  <c r="AC147" i="48" s="1"/>
  <c r="AC148" i="48" s="1"/>
  <c r="AC149" i="48" s="1"/>
  <c r="AC150" i="48" s="1"/>
  <c r="AC151" i="48" s="1"/>
  <c r="AC152" i="48" s="1"/>
  <c r="AC153" i="48" s="1"/>
  <c r="Z158" i="48"/>
  <c r="Z159" i="48" s="1"/>
  <c r="Z160" i="48" s="1"/>
  <c r="Z161" i="48" s="1"/>
  <c r="Z162" i="48" s="1"/>
  <c r="Z163" i="48" s="1"/>
  <c r="Z164" i="48" s="1"/>
  <c r="Z165" i="48" s="1"/>
  <c r="Z166" i="48" s="1"/>
  <c r="Z167" i="48" s="1"/>
  <c r="Z168" i="48" s="1"/>
  <c r="Z169" i="48" s="1"/>
  <c r="Z170" i="48" s="1"/>
  <c r="Z171" i="48" s="1"/>
  <c r="Z172" i="48" s="1"/>
  <c r="Z173" i="48" s="1"/>
  <c r="Z174" i="48" s="1"/>
  <c r="Z175" i="48" s="1"/>
  <c r="Z176" i="48" s="1"/>
  <c r="Z177" i="48" s="1"/>
  <c r="Z178" i="48" s="1"/>
  <c r="Z179" i="48" s="1"/>
  <c r="Z180" i="48" s="1"/>
  <c r="Z181" i="48" s="1"/>
  <c r="Z182" i="48" s="1"/>
  <c r="Z183" i="48" s="1"/>
  <c r="Z184" i="48" s="1"/>
  <c r="Z185" i="48" s="1"/>
  <c r="Z186" i="48" s="1"/>
  <c r="Z187" i="48" s="1"/>
  <c r="Z188" i="48" s="1"/>
  <c r="Z189" i="48" s="1"/>
  <c r="Z190" i="48" s="1"/>
  <c r="Z191" i="48" s="1"/>
  <c r="Z192" i="48" s="1"/>
  <c r="Z193" i="48" s="1"/>
  <c r="Z194" i="48" s="1"/>
  <c r="Z195" i="48" s="1"/>
  <c r="Z196" i="48" s="1"/>
  <c r="Z197" i="48" s="1"/>
  <c r="Z198" i="48" s="1"/>
  <c r="Z199" i="48" s="1"/>
  <c r="Z200" i="48" s="1"/>
  <c r="Z201" i="48" s="1"/>
  <c r="Z202" i="48" s="1"/>
  <c r="Z203" i="48" s="1"/>
  <c r="Z204" i="48" s="1"/>
  <c r="Z144" i="48"/>
  <c r="Z145" i="48" s="1"/>
  <c r="Z146" i="48" s="1"/>
  <c r="Z147" i="48" s="1"/>
  <c r="Z148" i="48" s="1"/>
  <c r="Z149" i="48" s="1"/>
  <c r="Z150" i="48" s="1"/>
  <c r="Z151" i="48" s="1"/>
  <c r="Z152" i="48" s="1"/>
  <c r="Z153" i="48" s="1"/>
  <c r="BX49" i="51"/>
  <c r="O209" i="74"/>
  <c r="O210" i="74" s="1"/>
  <c r="O211" i="74" s="1"/>
  <c r="O212" i="74" s="1"/>
  <c r="O213" i="74" s="1"/>
  <c r="O214" i="74" s="1"/>
  <c r="O215" i="74" s="1"/>
  <c r="O216" i="74" s="1"/>
  <c r="O217" i="74" s="1"/>
  <c r="O218" i="74" s="1"/>
  <c r="O219" i="74" s="1"/>
  <c r="O220" i="74" s="1"/>
  <c r="O221" i="74" s="1"/>
  <c r="O222" i="74" s="1"/>
  <c r="O223" i="74" s="1"/>
  <c r="O224" i="74" s="1"/>
  <c r="O225" i="74" s="1"/>
  <c r="O226" i="74" s="1"/>
  <c r="O227" i="74" s="1"/>
  <c r="O228" i="74" s="1"/>
  <c r="O229" i="74" s="1"/>
  <c r="O230" i="74" s="1"/>
  <c r="O231" i="74" s="1"/>
  <c r="O232" i="74" s="1"/>
  <c r="O233" i="74" s="1"/>
  <c r="O234" i="74" s="1"/>
  <c r="O235" i="74" s="1"/>
  <c r="O236" i="74" s="1"/>
  <c r="O237" i="74" s="1"/>
  <c r="O238" i="74" s="1"/>
  <c r="O239" i="74" s="1"/>
  <c r="O240" i="74" s="1"/>
  <c r="O241" i="74" s="1"/>
  <c r="O242" i="74" s="1"/>
  <c r="O243" i="74" s="1"/>
  <c r="O244" i="74" s="1"/>
  <c r="O245" i="74" s="1"/>
  <c r="O246" i="74" s="1"/>
  <c r="O247" i="74" s="1"/>
  <c r="O248" i="74" s="1"/>
  <c r="O249" i="74" s="1"/>
  <c r="O250" i="74" s="1"/>
  <c r="O251" i="74" s="1"/>
  <c r="O252" i="74" s="1"/>
  <c r="O253" i="74" s="1"/>
  <c r="O254" i="74" s="1"/>
  <c r="O255" i="74" s="1"/>
  <c r="O195" i="74"/>
  <c r="O196" i="74" s="1"/>
  <c r="O197" i="74" s="1"/>
  <c r="O198" i="74" s="1"/>
  <c r="O199" i="74" s="1"/>
  <c r="O200" i="74" s="1"/>
  <c r="O201" i="74" s="1"/>
  <c r="O202" i="74" s="1"/>
  <c r="O203" i="74" s="1"/>
  <c r="O204" i="74" s="1"/>
  <c r="J95" i="74"/>
  <c r="J45" i="74"/>
  <c r="U209" i="74"/>
  <c r="U210" i="74" s="1"/>
  <c r="U211" i="74" s="1"/>
  <c r="U212" i="74" s="1"/>
  <c r="U213" i="74" s="1"/>
  <c r="U214" i="74" s="1"/>
  <c r="U215" i="74" s="1"/>
  <c r="U216" i="74" s="1"/>
  <c r="U217" i="74" s="1"/>
  <c r="U218" i="74" s="1"/>
  <c r="U219" i="74" s="1"/>
  <c r="U220" i="74" s="1"/>
  <c r="U221" i="74" s="1"/>
  <c r="U222" i="74" s="1"/>
  <c r="U223" i="74" s="1"/>
  <c r="U224" i="74" s="1"/>
  <c r="U225" i="74" s="1"/>
  <c r="U226" i="74" s="1"/>
  <c r="U227" i="74" s="1"/>
  <c r="U228" i="74" s="1"/>
  <c r="U229" i="74" s="1"/>
  <c r="U230" i="74" s="1"/>
  <c r="U231" i="74" s="1"/>
  <c r="U232" i="74" s="1"/>
  <c r="U233" i="74" s="1"/>
  <c r="U234" i="74" s="1"/>
  <c r="U235" i="74" s="1"/>
  <c r="U236" i="74" s="1"/>
  <c r="U237" i="74" s="1"/>
  <c r="U238" i="74" s="1"/>
  <c r="U239" i="74" s="1"/>
  <c r="U240" i="74" s="1"/>
  <c r="U241" i="74" s="1"/>
  <c r="U242" i="74" s="1"/>
  <c r="U243" i="74" s="1"/>
  <c r="U244" i="74" s="1"/>
  <c r="U245" i="74" s="1"/>
  <c r="U246" i="74" s="1"/>
  <c r="U247" i="74" s="1"/>
  <c r="U248" i="74" s="1"/>
  <c r="U249" i="74" s="1"/>
  <c r="U250" i="74" s="1"/>
  <c r="U251" i="74" s="1"/>
  <c r="U252" i="74" s="1"/>
  <c r="U253" i="74" s="1"/>
  <c r="U254" i="74" s="1"/>
  <c r="U255" i="74" s="1"/>
  <c r="U195" i="74"/>
  <c r="U196" i="74" s="1"/>
  <c r="U197" i="74" s="1"/>
  <c r="U198" i="74" s="1"/>
  <c r="U199" i="74" s="1"/>
  <c r="U200" i="74" s="1"/>
  <c r="U201" i="74" s="1"/>
  <c r="U202" i="74" s="1"/>
  <c r="U203" i="74" s="1"/>
  <c r="U204" i="74" s="1"/>
  <c r="X158" i="74"/>
  <c r="X159" i="74" s="1"/>
  <c r="X160" i="74" s="1"/>
  <c r="X161" i="74" s="1"/>
  <c r="X162" i="74" s="1"/>
  <c r="X163" i="74" s="1"/>
  <c r="X164" i="74" s="1"/>
  <c r="X165" i="74" s="1"/>
  <c r="X166" i="74" s="1"/>
  <c r="X167" i="74" s="1"/>
  <c r="X168" i="74" s="1"/>
  <c r="X169" i="74" s="1"/>
  <c r="X170" i="74" s="1"/>
  <c r="X171" i="74" s="1"/>
  <c r="X172" i="74" s="1"/>
  <c r="X173" i="74" s="1"/>
  <c r="X174" i="74" s="1"/>
  <c r="X175" i="74" s="1"/>
  <c r="X176" i="74" s="1"/>
  <c r="X177" i="74" s="1"/>
  <c r="X178" i="74" s="1"/>
  <c r="X179" i="74" s="1"/>
  <c r="X180" i="74" s="1"/>
  <c r="X181" i="74" s="1"/>
  <c r="X182" i="74" s="1"/>
  <c r="X183" i="74" s="1"/>
  <c r="X184" i="74" s="1"/>
  <c r="X185" i="74" s="1"/>
  <c r="X186" i="74" s="1"/>
  <c r="X187" i="74" s="1"/>
  <c r="X188" i="74" s="1"/>
  <c r="X189" i="74" s="1"/>
  <c r="X190" i="74" s="1"/>
  <c r="X191" i="74" s="1"/>
  <c r="X192" i="74" s="1"/>
  <c r="X193" i="74" s="1"/>
  <c r="X194" i="74" s="1"/>
  <c r="X144" i="74"/>
  <c r="X145" i="74" s="1"/>
  <c r="X146" i="74" s="1"/>
  <c r="X147" i="74" s="1"/>
  <c r="X148" i="74" s="1"/>
  <c r="X149" i="74" s="1"/>
  <c r="X150" i="74" s="1"/>
  <c r="X151" i="74" s="1"/>
  <c r="X152" i="74" s="1"/>
  <c r="X153" i="74" s="1"/>
  <c r="J145" i="74"/>
  <c r="K158" i="74"/>
  <c r="J159" i="74"/>
  <c r="F209" i="74"/>
  <c r="F210" i="74" s="1"/>
  <c r="F211" i="74" s="1"/>
  <c r="F212" i="74" s="1"/>
  <c r="F213" i="74" s="1"/>
  <c r="F214" i="74" s="1"/>
  <c r="F215" i="74" s="1"/>
  <c r="F216" i="74" s="1"/>
  <c r="F217" i="74" s="1"/>
  <c r="F218" i="74" s="1"/>
  <c r="F219" i="74" s="1"/>
  <c r="F220" i="74" s="1"/>
  <c r="F221" i="74" s="1"/>
  <c r="F222" i="74" s="1"/>
  <c r="F223" i="74" s="1"/>
  <c r="F224" i="74" s="1"/>
  <c r="F225" i="74" s="1"/>
  <c r="F226" i="74" s="1"/>
  <c r="F227" i="74" s="1"/>
  <c r="F228" i="74" s="1"/>
  <c r="F229" i="74" s="1"/>
  <c r="F230" i="74" s="1"/>
  <c r="F231" i="74" s="1"/>
  <c r="F232" i="74" s="1"/>
  <c r="F233" i="74" s="1"/>
  <c r="F234" i="74" s="1"/>
  <c r="F235" i="74" s="1"/>
  <c r="F236" i="74" s="1"/>
  <c r="F237" i="74" s="1"/>
  <c r="F238" i="74" s="1"/>
  <c r="F239" i="74" s="1"/>
  <c r="F240" i="74" s="1"/>
  <c r="F241" i="74" s="1"/>
  <c r="F242" i="74" s="1"/>
  <c r="F243" i="74" s="1"/>
  <c r="F244" i="74" s="1"/>
  <c r="F245" i="74" s="1"/>
  <c r="F246" i="74" s="1"/>
  <c r="F247" i="74" s="1"/>
  <c r="F248" i="74" s="1"/>
  <c r="F249" i="74" s="1"/>
  <c r="F250" i="74" s="1"/>
  <c r="F251" i="74" s="1"/>
  <c r="F252" i="74" s="1"/>
  <c r="F253" i="74" s="1"/>
  <c r="F254" i="74" s="1"/>
  <c r="F255" i="74" s="1"/>
  <c r="F195" i="74"/>
  <c r="F196" i="74" s="1"/>
  <c r="F197" i="74" s="1"/>
  <c r="F198" i="74" s="1"/>
  <c r="F199" i="74" s="1"/>
  <c r="F200" i="74" s="1"/>
  <c r="F201" i="74" s="1"/>
  <c r="F202" i="74" s="1"/>
  <c r="F203" i="74" s="1"/>
  <c r="F204" i="74" s="1"/>
  <c r="AU209" i="74"/>
  <c r="AU210" i="74" s="1"/>
  <c r="AU211" i="74" s="1"/>
  <c r="AU212" i="74" s="1"/>
  <c r="AU213" i="74" s="1"/>
  <c r="AU214" i="74" s="1"/>
  <c r="AU215" i="74" s="1"/>
  <c r="AU216" i="74" s="1"/>
  <c r="AU217" i="74" s="1"/>
  <c r="AU218" i="74" s="1"/>
  <c r="AU219" i="74" s="1"/>
  <c r="AU220" i="74" s="1"/>
  <c r="AU221" i="74" s="1"/>
  <c r="AU222" i="74" s="1"/>
  <c r="AU223" i="74" s="1"/>
  <c r="AU224" i="74" s="1"/>
  <c r="AU225" i="74" s="1"/>
  <c r="AU226" i="74" s="1"/>
  <c r="AU227" i="74" s="1"/>
  <c r="AU228" i="74" s="1"/>
  <c r="AU229" i="74" s="1"/>
  <c r="AU230" i="74" s="1"/>
  <c r="AU231" i="74" s="1"/>
  <c r="AU232" i="74" s="1"/>
  <c r="AU233" i="74" s="1"/>
  <c r="AU234" i="74" s="1"/>
  <c r="AU235" i="74" s="1"/>
  <c r="AU236" i="74" s="1"/>
  <c r="AU237" i="74" s="1"/>
  <c r="AU238" i="74" s="1"/>
  <c r="AU239" i="74" s="1"/>
  <c r="AU240" i="74" s="1"/>
  <c r="AU241" i="74" s="1"/>
  <c r="AU242" i="74" s="1"/>
  <c r="AU243" i="74" s="1"/>
  <c r="AU244" i="74" s="1"/>
  <c r="AU245" i="74" s="1"/>
  <c r="AU246" i="74" s="1"/>
  <c r="AU247" i="74" s="1"/>
  <c r="AU248" i="74" s="1"/>
  <c r="AU249" i="74" s="1"/>
  <c r="AU250" i="74" s="1"/>
  <c r="AU251" i="74" s="1"/>
  <c r="AU252" i="74" s="1"/>
  <c r="AU253" i="74" s="1"/>
  <c r="AU254" i="74" s="1"/>
  <c r="AU255" i="74" s="1"/>
  <c r="AU195" i="74"/>
  <c r="AU196" i="74" s="1"/>
  <c r="AU197" i="74" s="1"/>
  <c r="AU198" i="74" s="1"/>
  <c r="AU199" i="74" s="1"/>
  <c r="AU200" i="74" s="1"/>
  <c r="AU201" i="74" s="1"/>
  <c r="AU202" i="74" s="1"/>
  <c r="AU203" i="74" s="1"/>
  <c r="AU204" i="74" s="1"/>
  <c r="AB145" i="74"/>
  <c r="D96" i="73"/>
  <c r="AB45" i="74"/>
  <c r="D146" i="73"/>
  <c r="D196" i="73"/>
  <c r="D46" i="73"/>
  <c r="AY49" i="74"/>
  <c r="D247" i="73"/>
  <c r="AB95" i="74"/>
  <c r="BC120" i="74"/>
  <c r="BD119" i="74"/>
  <c r="CQ121" i="48"/>
  <c r="CQ66" i="48"/>
  <c r="CQ17" i="48"/>
  <c r="F9" i="48"/>
  <c r="AJ8" i="74"/>
  <c r="AK7" i="74"/>
  <c r="AG8" i="74"/>
  <c r="AF9" i="74"/>
  <c r="X8" i="48"/>
  <c r="W9" i="48"/>
  <c r="AB158" i="74"/>
  <c r="AB159" i="74" s="1"/>
  <c r="AB160" i="74" s="1"/>
  <c r="AB161" i="74" s="1"/>
  <c r="AB162" i="74" s="1"/>
  <c r="AB163" i="74" s="1"/>
  <c r="AB164" i="74" s="1"/>
  <c r="AB165" i="74" s="1"/>
  <c r="AB166" i="74" s="1"/>
  <c r="AB167" i="74" s="1"/>
  <c r="AB168" i="74" s="1"/>
  <c r="AB169" i="74" s="1"/>
  <c r="AB170" i="74" s="1"/>
  <c r="AB171" i="74" s="1"/>
  <c r="AB172" i="74" s="1"/>
  <c r="AB173" i="74" s="1"/>
  <c r="AB174" i="74" s="1"/>
  <c r="AB175" i="74" s="1"/>
  <c r="AB176" i="74" s="1"/>
  <c r="AB177" i="74" s="1"/>
  <c r="AB178" i="74" s="1"/>
  <c r="AB179" i="74" s="1"/>
  <c r="AB180" i="74" s="1"/>
  <c r="AB181" i="74" s="1"/>
  <c r="AB182" i="74" s="1"/>
  <c r="AB183" i="74" s="1"/>
  <c r="AB184" i="74" s="1"/>
  <c r="AB185" i="74" s="1"/>
  <c r="AB186" i="74" s="1"/>
  <c r="AB187" i="74" s="1"/>
  <c r="AB188" i="74" s="1"/>
  <c r="AB189" i="74" s="1"/>
  <c r="AB190" i="74" s="1"/>
  <c r="AB191" i="74" s="1"/>
  <c r="AB192" i="74" s="1"/>
  <c r="AB193" i="74" s="1"/>
  <c r="AB194" i="74" s="1"/>
  <c r="AB195" i="74" s="1"/>
  <c r="AR10" i="74"/>
  <c r="AS9" i="74"/>
  <c r="AT9" i="74" s="1"/>
  <c r="AV9" i="74" s="1"/>
  <c r="AH210" i="75"/>
  <c r="AI210" i="75" s="1"/>
  <c r="AG212" i="75" s="1"/>
  <c r="G209" i="75" s="1"/>
  <c r="G210" i="75" s="1"/>
  <c r="G211" i="75" s="1"/>
  <c r="G212" i="75" s="1"/>
  <c r="G213" i="75" s="1"/>
  <c r="G214" i="75" s="1"/>
  <c r="G215" i="75" s="1"/>
  <c r="G216" i="75" s="1"/>
  <c r="G217" i="75" s="1"/>
  <c r="G218" i="75" s="1"/>
  <c r="G219" i="75" s="1"/>
  <c r="G220" i="75" s="1"/>
  <c r="G221" i="75" s="1"/>
  <c r="G222" i="75" s="1"/>
  <c r="G223" i="75" s="1"/>
  <c r="G224" i="75" s="1"/>
  <c r="G225" i="75" s="1"/>
  <c r="G226" i="75" s="1"/>
  <c r="G227" i="75" s="1"/>
  <c r="G228" i="75" s="1"/>
  <c r="G229" i="75" s="1"/>
  <c r="G230" i="75" s="1"/>
  <c r="G231" i="75" s="1"/>
  <c r="G232" i="75" s="1"/>
  <c r="G233" i="75" s="1"/>
  <c r="G234" i="75" s="1"/>
  <c r="G235" i="75" s="1"/>
  <c r="G236" i="75" s="1"/>
  <c r="G237" i="75" s="1"/>
  <c r="G238" i="75" s="1"/>
  <c r="G239" i="75" s="1"/>
  <c r="G240" i="75" s="1"/>
  <c r="G241" i="75" s="1"/>
  <c r="G242" i="75" s="1"/>
  <c r="G243" i="75" s="1"/>
  <c r="G244" i="75" s="1"/>
  <c r="G245" i="75" s="1"/>
  <c r="G246" i="75" s="1"/>
  <c r="G247" i="75" s="1"/>
  <c r="G248" i="75" s="1"/>
  <c r="G249" i="75" s="1"/>
  <c r="G250" i="75" s="1"/>
  <c r="G251" i="75" s="1"/>
  <c r="G252" i="75" s="1"/>
  <c r="G253" i="75" s="1"/>
  <c r="G254" i="75" s="1"/>
  <c r="G255" i="75" s="1"/>
  <c r="AI159" i="75"/>
  <c r="AG161" i="75" s="1"/>
  <c r="G158" i="75" s="1"/>
  <c r="G159" i="75" s="1"/>
  <c r="G160" i="75" s="1"/>
  <c r="G161" i="75" s="1"/>
  <c r="G162" i="75" s="1"/>
  <c r="G163" i="75" s="1"/>
  <c r="G164" i="75" s="1"/>
  <c r="G165" i="75" s="1"/>
  <c r="G166" i="75" s="1"/>
  <c r="G167" i="75" s="1"/>
  <c r="G168" i="75" s="1"/>
  <c r="G169" i="75" s="1"/>
  <c r="G170" i="75" s="1"/>
  <c r="G171" i="75" s="1"/>
  <c r="G172" i="75" s="1"/>
  <c r="G173" i="75" s="1"/>
  <c r="G174" i="75" s="1"/>
  <c r="G175" i="75" s="1"/>
  <c r="G176" i="75" s="1"/>
  <c r="G177" i="75" s="1"/>
  <c r="G178" i="75" s="1"/>
  <c r="G179" i="75" s="1"/>
  <c r="G180" i="75" s="1"/>
  <c r="G181" i="75" s="1"/>
  <c r="G182" i="75" s="1"/>
  <c r="G183" i="75" s="1"/>
  <c r="G184" i="75" s="1"/>
  <c r="G185" i="75" s="1"/>
  <c r="G186" i="75" s="1"/>
  <c r="G187" i="75" s="1"/>
  <c r="G188" i="75" s="1"/>
  <c r="G189" i="75" s="1"/>
  <c r="G190" i="75" s="1"/>
  <c r="G191" i="75" s="1"/>
  <c r="G192" i="75" s="1"/>
  <c r="G193" i="75" s="1"/>
  <c r="G194" i="75" s="1"/>
  <c r="G195" i="75" s="1"/>
  <c r="G196" i="75" s="1"/>
  <c r="G197" i="75" s="1"/>
  <c r="G198" i="75" s="1"/>
  <c r="G199" i="75" s="1"/>
  <c r="G200" i="75" s="1"/>
  <c r="G201" i="75" s="1"/>
  <c r="G202" i="75" s="1"/>
  <c r="G203" i="75" s="1"/>
  <c r="G204" i="75" s="1"/>
  <c r="AO9" i="74"/>
  <c r="AN10" i="74"/>
  <c r="S7" i="51"/>
  <c r="U7" i="51" s="1"/>
  <c r="I8" i="51"/>
  <c r="G9" i="51"/>
  <c r="M8" i="51"/>
  <c r="O8" i="51" s="1"/>
  <c r="AE5" i="51"/>
  <c r="AA5" i="51"/>
  <c r="Y6" i="51"/>
  <c r="T59" i="75" l="1"/>
  <c r="W110" i="75"/>
  <c r="D60" i="75"/>
  <c r="S60" i="75"/>
  <c r="Q110" i="75"/>
  <c r="Q161" i="75"/>
  <c r="W161" i="75"/>
  <c r="CQ167" i="48"/>
  <c r="AW6" i="48"/>
  <c r="AS6" i="48"/>
  <c r="AY5" i="48"/>
  <c r="BD5" i="48"/>
  <c r="AK8" i="48"/>
  <c r="AM7" i="48"/>
  <c r="AQ7" i="48"/>
  <c r="BX50" i="51"/>
  <c r="X209" i="74"/>
  <c r="AB209" i="74" s="1"/>
  <c r="AB210" i="74" s="1"/>
  <c r="AB211" i="74" s="1"/>
  <c r="AB212" i="74" s="1"/>
  <c r="AB213" i="74" s="1"/>
  <c r="AB214" i="74" s="1"/>
  <c r="AB215" i="74" s="1"/>
  <c r="AB216" i="74" s="1"/>
  <c r="AB217" i="74" s="1"/>
  <c r="AB218" i="74" s="1"/>
  <c r="AB219" i="74" s="1"/>
  <c r="AB220" i="74" s="1"/>
  <c r="AB221" i="74" s="1"/>
  <c r="AB222" i="74" s="1"/>
  <c r="AB223" i="74" s="1"/>
  <c r="AB224" i="74" s="1"/>
  <c r="AB225" i="74" s="1"/>
  <c r="AB226" i="74" s="1"/>
  <c r="AB227" i="74" s="1"/>
  <c r="AB228" i="74" s="1"/>
  <c r="AB229" i="74" s="1"/>
  <c r="AB230" i="74" s="1"/>
  <c r="AB231" i="74" s="1"/>
  <c r="AB232" i="74" s="1"/>
  <c r="AB233" i="74" s="1"/>
  <c r="AB234" i="74" s="1"/>
  <c r="AB235" i="74" s="1"/>
  <c r="AB236" i="74" s="1"/>
  <c r="AB237" i="74" s="1"/>
  <c r="AB238" i="74" s="1"/>
  <c r="AB239" i="74" s="1"/>
  <c r="AB240" i="74" s="1"/>
  <c r="AB241" i="74" s="1"/>
  <c r="AB242" i="74" s="1"/>
  <c r="AB243" i="74" s="1"/>
  <c r="AB244" i="74" s="1"/>
  <c r="AB245" i="74" s="1"/>
  <c r="AB246" i="74" s="1"/>
  <c r="X195" i="74"/>
  <c r="X196" i="74" s="1"/>
  <c r="X197" i="74" s="1"/>
  <c r="X198" i="74" s="1"/>
  <c r="X199" i="74" s="1"/>
  <c r="X200" i="74" s="1"/>
  <c r="X201" i="74" s="1"/>
  <c r="X202" i="74" s="1"/>
  <c r="X203" i="74" s="1"/>
  <c r="X204" i="74" s="1"/>
  <c r="K159" i="74"/>
  <c r="J160" i="74"/>
  <c r="J46" i="74"/>
  <c r="M158" i="74"/>
  <c r="L158" i="74"/>
  <c r="J146" i="74"/>
  <c r="J96" i="74"/>
  <c r="D97" i="73"/>
  <c r="D248" i="73"/>
  <c r="D47" i="73"/>
  <c r="D147" i="73"/>
  <c r="AB196" i="74"/>
  <c r="AB96" i="74"/>
  <c r="AY50" i="74"/>
  <c r="D197" i="73"/>
  <c r="AB46" i="74"/>
  <c r="AB146" i="74"/>
  <c r="BC121" i="74"/>
  <c r="BD120" i="74"/>
  <c r="CQ122" i="48"/>
  <c r="CQ67" i="48"/>
  <c r="CQ18" i="48"/>
  <c r="AJ9" i="74"/>
  <c r="AK8" i="74"/>
  <c r="AN11" i="74"/>
  <c r="AO10" i="74"/>
  <c r="AR11" i="74"/>
  <c r="AS10" i="74"/>
  <c r="AT10" i="74" s="1"/>
  <c r="AV10" i="74" s="1"/>
  <c r="F10" i="48"/>
  <c r="W10" i="48"/>
  <c r="X9" i="48"/>
  <c r="AG9" i="74"/>
  <c r="AF10" i="74"/>
  <c r="M9" i="51"/>
  <c r="O9" i="51" s="1"/>
  <c r="I9" i="51"/>
  <c r="G10" i="51"/>
  <c r="AK5" i="51"/>
  <c r="AG5" i="51"/>
  <c r="AE6" i="51"/>
  <c r="S8" i="51"/>
  <c r="U8" i="51" s="1"/>
  <c r="AA6" i="51"/>
  <c r="Y7" i="51"/>
  <c r="T60" i="75" l="1"/>
  <c r="W111" i="75"/>
  <c r="D61" i="75"/>
  <c r="S61" i="75"/>
  <c r="Q111" i="75"/>
  <c r="Q162" i="75"/>
  <c r="W162" i="75"/>
  <c r="CQ168" i="48"/>
  <c r="BF5" i="48"/>
  <c r="BK5" i="48"/>
  <c r="AS7" i="48"/>
  <c r="AW7" i="48"/>
  <c r="AK9" i="48"/>
  <c r="AM8" i="48"/>
  <c r="AQ8" i="48"/>
  <c r="AY6" i="48"/>
  <c r="BD6" i="48"/>
  <c r="BF6" i="48" s="1"/>
  <c r="X210" i="74"/>
  <c r="X211" i="74" s="1"/>
  <c r="X212" i="74" s="1"/>
  <c r="X213" i="74" s="1"/>
  <c r="X214" i="74" s="1"/>
  <c r="X215" i="74" s="1"/>
  <c r="X216" i="74" s="1"/>
  <c r="X217" i="74" s="1"/>
  <c r="X218" i="74" s="1"/>
  <c r="X219" i="74" s="1"/>
  <c r="X220" i="74" s="1"/>
  <c r="X221" i="74" s="1"/>
  <c r="X222" i="74" s="1"/>
  <c r="X223" i="74" s="1"/>
  <c r="X224" i="74" s="1"/>
  <c r="X225" i="74" s="1"/>
  <c r="X226" i="74" s="1"/>
  <c r="X227" i="74" s="1"/>
  <c r="X228" i="74" s="1"/>
  <c r="X229" i="74" s="1"/>
  <c r="X230" i="74" s="1"/>
  <c r="X231" i="74" s="1"/>
  <c r="X232" i="74" s="1"/>
  <c r="X233" i="74" s="1"/>
  <c r="X234" i="74" s="1"/>
  <c r="X235" i="74" s="1"/>
  <c r="X236" i="74" s="1"/>
  <c r="X237" i="74" s="1"/>
  <c r="X238" i="74" s="1"/>
  <c r="X239" i="74" s="1"/>
  <c r="X240" i="74" s="1"/>
  <c r="X241" i="74" s="1"/>
  <c r="X242" i="74" s="1"/>
  <c r="X243" i="74" s="1"/>
  <c r="X244" i="74" s="1"/>
  <c r="X245" i="74" s="1"/>
  <c r="X246" i="74" s="1"/>
  <c r="X247" i="74" s="1"/>
  <c r="X248" i="74" s="1"/>
  <c r="X249" i="74" s="1"/>
  <c r="X250" i="74" s="1"/>
  <c r="X251" i="74" s="1"/>
  <c r="X252" i="74" s="1"/>
  <c r="X253" i="74" s="1"/>
  <c r="X254" i="74" s="1"/>
  <c r="X255" i="74" s="1"/>
  <c r="BX51" i="51"/>
  <c r="J147" i="74"/>
  <c r="J47" i="74"/>
  <c r="K160" i="74"/>
  <c r="J161" i="74"/>
  <c r="J97" i="74"/>
  <c r="M159" i="74"/>
  <c r="L159" i="74"/>
  <c r="AB147" i="74"/>
  <c r="D198" i="73"/>
  <c r="AB97" i="74"/>
  <c r="D148" i="73"/>
  <c r="D249" i="73"/>
  <c r="AB247" i="74"/>
  <c r="AB47" i="74"/>
  <c r="AY51" i="74"/>
  <c r="AB197" i="74"/>
  <c r="D48" i="73"/>
  <c r="D98" i="73"/>
  <c r="BC122" i="74"/>
  <c r="BD121" i="74"/>
  <c r="CQ123" i="48"/>
  <c r="CQ68" i="48"/>
  <c r="CQ19" i="48"/>
  <c r="F11" i="48"/>
  <c r="AR12" i="74"/>
  <c r="AS11" i="74"/>
  <c r="AT11" i="74" s="1"/>
  <c r="AV11" i="74" s="1"/>
  <c r="AF11" i="74"/>
  <c r="AG10" i="74"/>
  <c r="W11" i="48"/>
  <c r="X10" i="48"/>
  <c r="AN12" i="74"/>
  <c r="AO11" i="74"/>
  <c r="AJ10" i="74"/>
  <c r="AK9" i="74"/>
  <c r="AQ5" i="51"/>
  <c r="AM5" i="51"/>
  <c r="AK6" i="51"/>
  <c r="Y8" i="51"/>
  <c r="AA7" i="51"/>
  <c r="M10" i="51"/>
  <c r="O10" i="51" s="1"/>
  <c r="G11" i="51"/>
  <c r="I10" i="51"/>
  <c r="S9" i="51"/>
  <c r="U9" i="51" s="1"/>
  <c r="AG6" i="51"/>
  <c r="AE7" i="51"/>
  <c r="T61" i="75" l="1"/>
  <c r="W112" i="75"/>
  <c r="D62" i="75"/>
  <c r="S62" i="75"/>
  <c r="Q112" i="75"/>
  <c r="Q163" i="75"/>
  <c r="W163" i="75"/>
  <c r="CQ169" i="48"/>
  <c r="BD7" i="48"/>
  <c r="BF7" i="48" s="1"/>
  <c r="AY7" i="48"/>
  <c r="AW8" i="48"/>
  <c r="AS8" i="48"/>
  <c r="BR5" i="48"/>
  <c r="BK6" i="48"/>
  <c r="BM5" i="48"/>
  <c r="AK10" i="48"/>
  <c r="AQ9" i="48"/>
  <c r="AM9" i="48"/>
  <c r="J148" i="74"/>
  <c r="J162" i="74"/>
  <c r="K161" i="74"/>
  <c r="J98" i="74"/>
  <c r="M160" i="74"/>
  <c r="L160" i="74"/>
  <c r="J48" i="74"/>
  <c r="D49" i="73"/>
  <c r="AB248" i="74"/>
  <c r="D149" i="73"/>
  <c r="D199" i="73"/>
  <c r="D99" i="73"/>
  <c r="AB198" i="74"/>
  <c r="AB48" i="74"/>
  <c r="D250" i="73"/>
  <c r="AB98" i="74"/>
  <c r="AB148" i="74"/>
  <c r="BD122" i="74"/>
  <c r="BC123" i="74"/>
  <c r="CQ124" i="48"/>
  <c r="CQ69" i="48"/>
  <c r="CQ20" i="48"/>
  <c r="AN13" i="74"/>
  <c r="AO12" i="74"/>
  <c r="AR13" i="74"/>
  <c r="AS12" i="74"/>
  <c r="AT12" i="74" s="1"/>
  <c r="AV12" i="74" s="1"/>
  <c r="F12" i="48"/>
  <c r="AK10" i="74"/>
  <c r="AJ11" i="74"/>
  <c r="X11" i="48"/>
  <c r="W12" i="48"/>
  <c r="AF12" i="74"/>
  <c r="AG11" i="74"/>
  <c r="S10" i="51"/>
  <c r="U10" i="51" s="1"/>
  <c r="AM6" i="51"/>
  <c r="AK7" i="51"/>
  <c r="AS5" i="51"/>
  <c r="AS6" i="51" s="1"/>
  <c r="AS7" i="51" s="1"/>
  <c r="AS8" i="51" s="1"/>
  <c r="AS9" i="51" s="1"/>
  <c r="AS10" i="51" s="1"/>
  <c r="AS11" i="51" s="1"/>
  <c r="AS12" i="51" s="1"/>
  <c r="AS13" i="51" s="1"/>
  <c r="AS14" i="51" s="1"/>
  <c r="AS15" i="51" s="1"/>
  <c r="AS16" i="51" s="1"/>
  <c r="AS17" i="51" s="1"/>
  <c r="AS18" i="51" s="1"/>
  <c r="AS19" i="51" s="1"/>
  <c r="AS20" i="51" s="1"/>
  <c r="AS21" i="51" s="1"/>
  <c r="AS22" i="51" s="1"/>
  <c r="AS23" i="51" s="1"/>
  <c r="AS24" i="51" s="1"/>
  <c r="AS25" i="51" s="1"/>
  <c r="AS26" i="51" s="1"/>
  <c r="AS27" i="51" s="1"/>
  <c r="AS28" i="51" s="1"/>
  <c r="AS29" i="51" s="1"/>
  <c r="AS30" i="51" s="1"/>
  <c r="AS31" i="51" s="1"/>
  <c r="AS32" i="51" s="1"/>
  <c r="AS33" i="51" s="1"/>
  <c r="AS34" i="51" s="1"/>
  <c r="AS35" i="51" s="1"/>
  <c r="AS36" i="51" s="1"/>
  <c r="AS37" i="51" s="1"/>
  <c r="AS38" i="51" s="1"/>
  <c r="AS39" i="51" s="1"/>
  <c r="AS40" i="51" s="1"/>
  <c r="AS41" i="51" s="1"/>
  <c r="AS56" i="51" s="1"/>
  <c r="AQ6" i="51"/>
  <c r="AQ7" i="51" s="1"/>
  <c r="AQ8" i="51" s="1"/>
  <c r="AQ9" i="51" s="1"/>
  <c r="AQ10" i="51" s="1"/>
  <c r="AQ11" i="51" s="1"/>
  <c r="AQ12" i="51" s="1"/>
  <c r="AQ13" i="51" s="1"/>
  <c r="AQ14" i="51" s="1"/>
  <c r="AQ15" i="51" s="1"/>
  <c r="AQ16" i="51" s="1"/>
  <c r="AQ17" i="51" s="1"/>
  <c r="AQ18" i="51" s="1"/>
  <c r="AQ19" i="51" s="1"/>
  <c r="AQ20" i="51" s="1"/>
  <c r="AQ21" i="51" s="1"/>
  <c r="AQ22" i="51" s="1"/>
  <c r="AQ23" i="51" s="1"/>
  <c r="AQ24" i="51" s="1"/>
  <c r="AQ25" i="51" s="1"/>
  <c r="AQ26" i="51" s="1"/>
  <c r="AQ27" i="51" s="1"/>
  <c r="AQ28" i="51" s="1"/>
  <c r="AQ29" i="51" s="1"/>
  <c r="AQ30" i="51" s="1"/>
  <c r="AQ31" i="51" s="1"/>
  <c r="AQ32" i="51" s="1"/>
  <c r="AQ33" i="51" s="1"/>
  <c r="AQ34" i="51" s="1"/>
  <c r="AQ35" i="51" s="1"/>
  <c r="AQ36" i="51" s="1"/>
  <c r="AQ37" i="51" s="1"/>
  <c r="AQ38" i="51" s="1"/>
  <c r="AQ39" i="51" s="1"/>
  <c r="AQ40" i="51" s="1"/>
  <c r="AQ41" i="51" s="1"/>
  <c r="AZ5" i="51"/>
  <c r="G12" i="51"/>
  <c r="M11" i="51"/>
  <c r="O11" i="51" s="1"/>
  <c r="I11" i="51"/>
  <c r="AE8" i="51"/>
  <c r="AG7" i="51"/>
  <c r="Y9" i="51"/>
  <c r="AA8" i="51"/>
  <c r="T62" i="75" l="1"/>
  <c r="W113" i="75"/>
  <c r="D63" i="75"/>
  <c r="D64" i="75" s="1"/>
  <c r="D65" i="75" s="1"/>
  <c r="D66" i="75" s="1"/>
  <c r="D67" i="75" s="1"/>
  <c r="D68" i="75" s="1"/>
  <c r="D69" i="75" s="1"/>
  <c r="D70" i="75" s="1"/>
  <c r="D71" i="75" s="1"/>
  <c r="D72" i="75" s="1"/>
  <c r="D73" i="75" s="1"/>
  <c r="D74" i="75" s="1"/>
  <c r="D75" i="75" s="1"/>
  <c r="D76" i="75" s="1"/>
  <c r="D77" i="75" s="1"/>
  <c r="D78" i="75" s="1"/>
  <c r="D79" i="75" s="1"/>
  <c r="D80" i="75" s="1"/>
  <c r="D81" i="75" s="1"/>
  <c r="D82" i="75" s="1"/>
  <c r="D83" i="75" s="1"/>
  <c r="D84" i="75" s="1"/>
  <c r="D85" i="75" s="1"/>
  <c r="D86" i="75" s="1"/>
  <c r="D87" i="75" s="1"/>
  <c r="D88" i="75" s="1"/>
  <c r="D89" i="75" s="1"/>
  <c r="D90" i="75" s="1"/>
  <c r="D91" i="75" s="1"/>
  <c r="D92" i="75" s="1"/>
  <c r="S63" i="75"/>
  <c r="W114" i="75" s="1"/>
  <c r="Q113" i="75"/>
  <c r="Q164" i="75"/>
  <c r="W164" i="75"/>
  <c r="CQ170" i="48"/>
  <c r="AK11" i="48"/>
  <c r="AM10" i="48"/>
  <c r="AQ10" i="48"/>
  <c r="BD8" i="48"/>
  <c r="BF8" i="48" s="1"/>
  <c r="AY8" i="48"/>
  <c r="BM6" i="48"/>
  <c r="BK7" i="48"/>
  <c r="BR6" i="48"/>
  <c r="BT6" i="48" s="1"/>
  <c r="AW9" i="48"/>
  <c r="AS9" i="48"/>
  <c r="BT5" i="48"/>
  <c r="BX5" i="48"/>
  <c r="AS57" i="51"/>
  <c r="AS58" i="51" s="1"/>
  <c r="AS59" i="51" s="1"/>
  <c r="AS60" i="51" s="1"/>
  <c r="AS61" i="51" s="1"/>
  <c r="AS62" i="51" s="1"/>
  <c r="AS63" i="51" s="1"/>
  <c r="AS64" i="51" s="1"/>
  <c r="AS65" i="51" s="1"/>
  <c r="AS66" i="51" s="1"/>
  <c r="AS67" i="51" s="1"/>
  <c r="AS68" i="51" s="1"/>
  <c r="AS69" i="51" s="1"/>
  <c r="AS70" i="51" s="1"/>
  <c r="AS71" i="51" s="1"/>
  <c r="AS72" i="51" s="1"/>
  <c r="AS73" i="51" s="1"/>
  <c r="AS74" i="51" s="1"/>
  <c r="AS75" i="51" s="1"/>
  <c r="AS76" i="51" s="1"/>
  <c r="AS77" i="51" s="1"/>
  <c r="AS78" i="51" s="1"/>
  <c r="AS79" i="51" s="1"/>
  <c r="AS80" i="51" s="1"/>
  <c r="AS81" i="51" s="1"/>
  <c r="AS82" i="51" s="1"/>
  <c r="AS83" i="51" s="1"/>
  <c r="AS84" i="51" s="1"/>
  <c r="AS85" i="51" s="1"/>
  <c r="AS86" i="51" s="1"/>
  <c r="AS87" i="51" s="1"/>
  <c r="AS88" i="51" s="1"/>
  <c r="AS89" i="51" s="1"/>
  <c r="AS90" i="51" s="1"/>
  <c r="AS91" i="51" s="1"/>
  <c r="AS92" i="51" s="1"/>
  <c r="AS42" i="51"/>
  <c r="AS43" i="51" s="1"/>
  <c r="AS44" i="51" s="1"/>
  <c r="AS45" i="51" s="1"/>
  <c r="AS46" i="51" s="1"/>
  <c r="AS47" i="51" s="1"/>
  <c r="AS48" i="51" s="1"/>
  <c r="AS49" i="51" s="1"/>
  <c r="AS50" i="51" s="1"/>
  <c r="AS51" i="51" s="1"/>
  <c r="AQ56" i="51"/>
  <c r="AQ57" i="51" s="1"/>
  <c r="AQ58" i="51" s="1"/>
  <c r="AQ59" i="51" s="1"/>
  <c r="AQ60" i="51" s="1"/>
  <c r="AQ61" i="51" s="1"/>
  <c r="AQ62" i="51" s="1"/>
  <c r="AQ63" i="51" s="1"/>
  <c r="AQ64" i="51" s="1"/>
  <c r="AQ65" i="51" s="1"/>
  <c r="AQ66" i="51" s="1"/>
  <c r="AQ67" i="51" s="1"/>
  <c r="AQ68" i="51" s="1"/>
  <c r="AQ69" i="51" s="1"/>
  <c r="AQ70" i="51" s="1"/>
  <c r="AQ71" i="51" s="1"/>
  <c r="AQ72" i="51" s="1"/>
  <c r="AQ73" i="51" s="1"/>
  <c r="AQ74" i="51" s="1"/>
  <c r="AQ75" i="51" s="1"/>
  <c r="AQ76" i="51" s="1"/>
  <c r="AQ77" i="51" s="1"/>
  <c r="AQ78" i="51" s="1"/>
  <c r="AQ79" i="51" s="1"/>
  <c r="AQ80" i="51" s="1"/>
  <c r="AQ81" i="51" s="1"/>
  <c r="AQ82" i="51" s="1"/>
  <c r="AQ83" i="51" s="1"/>
  <c r="AQ84" i="51" s="1"/>
  <c r="AQ85" i="51" s="1"/>
  <c r="AQ86" i="51" s="1"/>
  <c r="AQ87" i="51" s="1"/>
  <c r="AQ88" i="51" s="1"/>
  <c r="AQ89" i="51" s="1"/>
  <c r="AQ90" i="51" s="1"/>
  <c r="AQ91" i="51" s="1"/>
  <c r="AQ92" i="51" s="1"/>
  <c r="AQ42" i="51"/>
  <c r="AQ43" i="51" s="1"/>
  <c r="AQ44" i="51" s="1"/>
  <c r="AQ45" i="51" s="1"/>
  <c r="AQ46" i="51" s="1"/>
  <c r="AQ47" i="51" s="1"/>
  <c r="AQ48" i="51" s="1"/>
  <c r="AQ49" i="51" s="1"/>
  <c r="AQ50" i="51" s="1"/>
  <c r="AQ51" i="51" s="1"/>
  <c r="J49" i="74"/>
  <c r="J99" i="74"/>
  <c r="M161" i="74"/>
  <c r="L161" i="74"/>
  <c r="J163" i="74"/>
  <c r="K162" i="74"/>
  <c r="J149" i="74"/>
  <c r="AB149" i="74"/>
  <c r="D251" i="73"/>
  <c r="AB199" i="74"/>
  <c r="D200" i="73"/>
  <c r="AB249" i="74"/>
  <c r="AB99" i="74"/>
  <c r="AB49" i="74"/>
  <c r="D100" i="73"/>
  <c r="D150" i="73"/>
  <c r="D50" i="73"/>
  <c r="BC124" i="74"/>
  <c r="BD123" i="74"/>
  <c r="CQ125" i="48"/>
  <c r="CQ70" i="48"/>
  <c r="CQ21" i="48"/>
  <c r="AK11" i="74"/>
  <c r="AJ12" i="74"/>
  <c r="F13" i="48"/>
  <c r="AN14" i="74"/>
  <c r="AO13" i="74"/>
  <c r="AR14" i="74"/>
  <c r="AS13" i="74"/>
  <c r="AT13" i="74" s="1"/>
  <c r="AV13" i="74" s="1"/>
  <c r="AF13" i="74"/>
  <c r="AG12" i="74"/>
  <c r="W13" i="48"/>
  <c r="X12" i="48"/>
  <c r="S11" i="51"/>
  <c r="U11" i="51" s="1"/>
  <c r="BF5" i="51"/>
  <c r="BB5" i="51"/>
  <c r="AZ6" i="51"/>
  <c r="AG8" i="51"/>
  <c r="AE9" i="51"/>
  <c r="G13" i="51"/>
  <c r="M12" i="51"/>
  <c r="O12" i="51" s="1"/>
  <c r="I12" i="51"/>
  <c r="Y10" i="51"/>
  <c r="AA9" i="51"/>
  <c r="AK8" i="51"/>
  <c r="AM7" i="51"/>
  <c r="D107" i="75" l="1"/>
  <c r="D108" i="75" s="1"/>
  <c r="D109" i="75" s="1"/>
  <c r="D110" i="75" s="1"/>
  <c r="D111" i="75" s="1"/>
  <c r="D112" i="75" s="1"/>
  <c r="D113" i="75" s="1"/>
  <c r="D114" i="75" s="1"/>
  <c r="D115" i="75" s="1"/>
  <c r="D116" i="75" s="1"/>
  <c r="D117" i="75" s="1"/>
  <c r="D118" i="75" s="1"/>
  <c r="D119" i="75" s="1"/>
  <c r="D120" i="75" s="1"/>
  <c r="D121" i="75" s="1"/>
  <c r="D122" i="75" s="1"/>
  <c r="D123" i="75" s="1"/>
  <c r="D124" i="75" s="1"/>
  <c r="D125" i="75" s="1"/>
  <c r="D126" i="75" s="1"/>
  <c r="D127" i="75" s="1"/>
  <c r="D128" i="75" s="1"/>
  <c r="D129" i="75" s="1"/>
  <c r="D130" i="75" s="1"/>
  <c r="D131" i="75" s="1"/>
  <c r="D132" i="75" s="1"/>
  <c r="D133" i="75" s="1"/>
  <c r="D134" i="75" s="1"/>
  <c r="D135" i="75" s="1"/>
  <c r="D136" i="75" s="1"/>
  <c r="D137" i="75" s="1"/>
  <c r="D138" i="75" s="1"/>
  <c r="D139" i="75" s="1"/>
  <c r="D140" i="75" s="1"/>
  <c r="D141" i="75" s="1"/>
  <c r="D142" i="75" s="1"/>
  <c r="D143" i="75" s="1"/>
  <c r="D93" i="75"/>
  <c r="D94" i="75" s="1"/>
  <c r="D95" i="75" s="1"/>
  <c r="D96" i="75" s="1"/>
  <c r="D97" i="75" s="1"/>
  <c r="D98" i="75" s="1"/>
  <c r="D99" i="75" s="1"/>
  <c r="D100" i="75" s="1"/>
  <c r="D101" i="75" s="1"/>
  <c r="D102" i="75" s="1"/>
  <c r="S64" i="75"/>
  <c r="W115" i="75" s="1"/>
  <c r="W165" i="75"/>
  <c r="Q165" i="75"/>
  <c r="Q114" i="75"/>
  <c r="CQ171" i="48"/>
  <c r="AW10" i="48"/>
  <c r="AS10" i="48"/>
  <c r="CE5" i="48"/>
  <c r="BX6" i="48"/>
  <c r="BZ5" i="48"/>
  <c r="BK8" i="48"/>
  <c r="BM7" i="48"/>
  <c r="BR7" i="48"/>
  <c r="BT7" i="48" s="1"/>
  <c r="AY9" i="48"/>
  <c r="BD9" i="48"/>
  <c r="BF9" i="48" s="1"/>
  <c r="AK12" i="48"/>
  <c r="AQ11" i="48"/>
  <c r="AM11" i="48"/>
  <c r="AQ107" i="51"/>
  <c r="AQ108" i="51" s="1"/>
  <c r="AQ109" i="51" s="1"/>
  <c r="AQ110" i="51" s="1"/>
  <c r="AQ111" i="51" s="1"/>
  <c r="AQ112" i="51" s="1"/>
  <c r="AQ113" i="51" s="1"/>
  <c r="AQ114" i="51" s="1"/>
  <c r="AQ115" i="51" s="1"/>
  <c r="AQ116" i="51" s="1"/>
  <c r="AQ117" i="51" s="1"/>
  <c r="AQ118" i="51" s="1"/>
  <c r="AQ119" i="51" s="1"/>
  <c r="AQ120" i="51" s="1"/>
  <c r="AQ121" i="51" s="1"/>
  <c r="AQ122" i="51" s="1"/>
  <c r="AQ123" i="51" s="1"/>
  <c r="AQ124" i="51" s="1"/>
  <c r="AQ125" i="51" s="1"/>
  <c r="AQ126" i="51" s="1"/>
  <c r="AQ127" i="51" s="1"/>
  <c r="AQ128" i="51" s="1"/>
  <c r="AQ129" i="51" s="1"/>
  <c r="AQ130" i="51" s="1"/>
  <c r="AQ131" i="51" s="1"/>
  <c r="AQ132" i="51" s="1"/>
  <c r="AQ133" i="51" s="1"/>
  <c r="AQ134" i="51" s="1"/>
  <c r="AQ135" i="51" s="1"/>
  <c r="AQ136" i="51" s="1"/>
  <c r="AQ137" i="51" s="1"/>
  <c r="AQ138" i="51" s="1"/>
  <c r="AQ139" i="51" s="1"/>
  <c r="AQ140" i="51" s="1"/>
  <c r="AQ141" i="51" s="1"/>
  <c r="AQ142" i="51" s="1"/>
  <c r="AQ143" i="51" s="1"/>
  <c r="AQ93" i="51"/>
  <c r="AQ94" i="51" s="1"/>
  <c r="AQ95" i="51" s="1"/>
  <c r="AQ96" i="51" s="1"/>
  <c r="AQ97" i="51" s="1"/>
  <c r="AQ98" i="51" s="1"/>
  <c r="AQ99" i="51" s="1"/>
  <c r="AQ100" i="51" s="1"/>
  <c r="AQ101" i="51" s="1"/>
  <c r="AQ102" i="51" s="1"/>
  <c r="AS107" i="51"/>
  <c r="AS108" i="51" s="1"/>
  <c r="AS109" i="51" s="1"/>
  <c r="AS110" i="51" s="1"/>
  <c r="AS111" i="51" s="1"/>
  <c r="AS112" i="51" s="1"/>
  <c r="AS113" i="51" s="1"/>
  <c r="AS114" i="51" s="1"/>
  <c r="AS115" i="51" s="1"/>
  <c r="AS116" i="51" s="1"/>
  <c r="AS117" i="51" s="1"/>
  <c r="AS118" i="51" s="1"/>
  <c r="AS119" i="51" s="1"/>
  <c r="AS120" i="51" s="1"/>
  <c r="AS121" i="51" s="1"/>
  <c r="AS122" i="51" s="1"/>
  <c r="AS123" i="51" s="1"/>
  <c r="AS124" i="51" s="1"/>
  <c r="AS125" i="51" s="1"/>
  <c r="AS126" i="51" s="1"/>
  <c r="AS127" i="51" s="1"/>
  <c r="AS128" i="51" s="1"/>
  <c r="AS129" i="51" s="1"/>
  <c r="AS130" i="51" s="1"/>
  <c r="AS131" i="51" s="1"/>
  <c r="AS132" i="51" s="1"/>
  <c r="AS133" i="51" s="1"/>
  <c r="AS134" i="51" s="1"/>
  <c r="AS135" i="51" s="1"/>
  <c r="AS136" i="51" s="1"/>
  <c r="AS137" i="51" s="1"/>
  <c r="AS138" i="51" s="1"/>
  <c r="AS139" i="51" s="1"/>
  <c r="AS140" i="51" s="1"/>
  <c r="AS141" i="51" s="1"/>
  <c r="AS142" i="51" s="1"/>
  <c r="AS143" i="51" s="1"/>
  <c r="AS93" i="51"/>
  <c r="AS94" i="51" s="1"/>
  <c r="AS95" i="51" s="1"/>
  <c r="AS96" i="51" s="1"/>
  <c r="AS97" i="51" s="1"/>
  <c r="AS98" i="51" s="1"/>
  <c r="AS99" i="51" s="1"/>
  <c r="AS100" i="51" s="1"/>
  <c r="AS101" i="51" s="1"/>
  <c r="AS102" i="51" s="1"/>
  <c r="J150" i="74"/>
  <c r="M162" i="74"/>
  <c r="L162" i="74"/>
  <c r="J100" i="74"/>
  <c r="K163" i="74"/>
  <c r="J164" i="74"/>
  <c r="J50" i="74"/>
  <c r="D51" i="73"/>
  <c r="AB100" i="74"/>
  <c r="D201" i="73"/>
  <c r="D101" i="73"/>
  <c r="D252" i="73"/>
  <c r="D151" i="73"/>
  <c r="AB50" i="74"/>
  <c r="AB250" i="74"/>
  <c r="AB200" i="74"/>
  <c r="AB150" i="74"/>
  <c r="BC125" i="74"/>
  <c r="BD124" i="74"/>
  <c r="CQ126" i="48"/>
  <c r="CQ71" i="48"/>
  <c r="CQ22" i="48"/>
  <c r="AN15" i="74"/>
  <c r="AO14" i="74"/>
  <c r="AJ13" i="74"/>
  <c r="AK12" i="74"/>
  <c r="AS14" i="74"/>
  <c r="AT14" i="74" s="1"/>
  <c r="AV14" i="74" s="1"/>
  <c r="AR15" i="74"/>
  <c r="X13" i="48"/>
  <c r="W14" i="48"/>
  <c r="AG13" i="74"/>
  <c r="AF14" i="74"/>
  <c r="F14" i="48"/>
  <c r="AG9" i="51"/>
  <c r="AE10" i="51"/>
  <c r="AM8" i="51"/>
  <c r="AK9" i="51"/>
  <c r="AZ7" i="51"/>
  <c r="BB6" i="51"/>
  <c r="S12" i="51"/>
  <c r="U12" i="51" s="1"/>
  <c r="AA10" i="51"/>
  <c r="Y11" i="51"/>
  <c r="BF6" i="51"/>
  <c r="I13" i="51"/>
  <c r="G14" i="51"/>
  <c r="M13" i="51"/>
  <c r="O13" i="51" s="1"/>
  <c r="D158" i="75" l="1"/>
  <c r="D159" i="75" s="1"/>
  <c r="D160" i="75" s="1"/>
  <c r="D161" i="75" s="1"/>
  <c r="D162" i="75" s="1"/>
  <c r="D163" i="75" s="1"/>
  <c r="D164" i="75" s="1"/>
  <c r="D165" i="75" s="1"/>
  <c r="D166" i="75" s="1"/>
  <c r="D167" i="75" s="1"/>
  <c r="D168" i="75" s="1"/>
  <c r="D169" i="75" s="1"/>
  <c r="D170" i="75" s="1"/>
  <c r="D171" i="75" s="1"/>
  <c r="D172" i="75" s="1"/>
  <c r="D173" i="75" s="1"/>
  <c r="D174" i="75" s="1"/>
  <c r="D175" i="75" s="1"/>
  <c r="D176" i="75" s="1"/>
  <c r="D177" i="75" s="1"/>
  <c r="D178" i="75" s="1"/>
  <c r="D179" i="75" s="1"/>
  <c r="D180" i="75" s="1"/>
  <c r="D181" i="75" s="1"/>
  <c r="D182" i="75" s="1"/>
  <c r="D183" i="75" s="1"/>
  <c r="D184" i="75" s="1"/>
  <c r="D185" i="75" s="1"/>
  <c r="D186" i="75" s="1"/>
  <c r="D187" i="75" s="1"/>
  <c r="D188" i="75" s="1"/>
  <c r="D189" i="75" s="1"/>
  <c r="D190" i="75" s="1"/>
  <c r="D191" i="75" s="1"/>
  <c r="D192" i="75" s="1"/>
  <c r="D193" i="75" s="1"/>
  <c r="D194" i="75" s="1"/>
  <c r="D144" i="75"/>
  <c r="D145" i="75" s="1"/>
  <c r="D146" i="75" s="1"/>
  <c r="D147" i="75" s="1"/>
  <c r="D148" i="75" s="1"/>
  <c r="D149" i="75" s="1"/>
  <c r="D150" i="75" s="1"/>
  <c r="D151" i="75" s="1"/>
  <c r="D152" i="75" s="1"/>
  <c r="D153" i="75" s="1"/>
  <c r="S65" i="75"/>
  <c r="W116" i="75" s="1"/>
  <c r="W166" i="75"/>
  <c r="Q115" i="75"/>
  <c r="Q166" i="75"/>
  <c r="CQ172" i="48"/>
  <c r="AK13" i="48"/>
  <c r="AM12" i="48"/>
  <c r="AQ12" i="48"/>
  <c r="CK5" i="48"/>
  <c r="BR8" i="48"/>
  <c r="BT8" i="48" s="1"/>
  <c r="BK9" i="48"/>
  <c r="BM8" i="48"/>
  <c r="AY10" i="48"/>
  <c r="BD10" i="48"/>
  <c r="BF10" i="48" s="1"/>
  <c r="AS11" i="48"/>
  <c r="AW11" i="48"/>
  <c r="BZ6" i="48"/>
  <c r="CE6" i="48"/>
  <c r="BX7" i="48"/>
  <c r="AS158" i="51"/>
  <c r="AS159" i="51" s="1"/>
  <c r="AS160" i="51" s="1"/>
  <c r="AS161" i="51" s="1"/>
  <c r="AS162" i="51" s="1"/>
  <c r="AS163" i="51" s="1"/>
  <c r="AS164" i="51" s="1"/>
  <c r="AS165" i="51" s="1"/>
  <c r="AS166" i="51" s="1"/>
  <c r="AS167" i="51" s="1"/>
  <c r="AS168" i="51" s="1"/>
  <c r="AS169" i="51" s="1"/>
  <c r="AS170" i="51" s="1"/>
  <c r="AS171" i="51" s="1"/>
  <c r="AS172" i="51" s="1"/>
  <c r="AS173" i="51" s="1"/>
  <c r="AS174" i="51" s="1"/>
  <c r="AS175" i="51" s="1"/>
  <c r="AS176" i="51" s="1"/>
  <c r="AS177" i="51" s="1"/>
  <c r="AS178" i="51" s="1"/>
  <c r="AS179" i="51" s="1"/>
  <c r="AS180" i="51" s="1"/>
  <c r="AS181" i="51" s="1"/>
  <c r="AS182" i="51" s="1"/>
  <c r="AS183" i="51" s="1"/>
  <c r="AS184" i="51" s="1"/>
  <c r="AS185" i="51" s="1"/>
  <c r="AS186" i="51" s="1"/>
  <c r="AS187" i="51" s="1"/>
  <c r="AS188" i="51" s="1"/>
  <c r="AS189" i="51" s="1"/>
  <c r="AS190" i="51" s="1"/>
  <c r="AS191" i="51" s="1"/>
  <c r="AS192" i="51" s="1"/>
  <c r="AS193" i="51" s="1"/>
  <c r="AS194" i="51" s="1"/>
  <c r="AS195" i="51" s="1"/>
  <c r="AS196" i="51" s="1"/>
  <c r="AS197" i="51" s="1"/>
  <c r="AS198" i="51" s="1"/>
  <c r="AS199" i="51" s="1"/>
  <c r="AS200" i="51" s="1"/>
  <c r="AS201" i="51" s="1"/>
  <c r="AS202" i="51" s="1"/>
  <c r="AS203" i="51" s="1"/>
  <c r="AS204" i="51" s="1"/>
  <c r="AS144" i="51"/>
  <c r="AS145" i="51" s="1"/>
  <c r="AS146" i="51" s="1"/>
  <c r="AS147" i="51" s="1"/>
  <c r="AS148" i="51" s="1"/>
  <c r="AS149" i="51" s="1"/>
  <c r="AS150" i="51" s="1"/>
  <c r="AS151" i="51" s="1"/>
  <c r="AS152" i="51" s="1"/>
  <c r="AS153" i="51" s="1"/>
  <c r="AQ158" i="51"/>
  <c r="AQ159" i="51" s="1"/>
  <c r="AQ160" i="51" s="1"/>
  <c r="AQ161" i="51" s="1"/>
  <c r="AQ162" i="51" s="1"/>
  <c r="AQ163" i="51" s="1"/>
  <c r="AQ164" i="51" s="1"/>
  <c r="AQ165" i="51" s="1"/>
  <c r="AQ166" i="51" s="1"/>
  <c r="AQ167" i="51" s="1"/>
  <c r="AQ168" i="51" s="1"/>
  <c r="AQ169" i="51" s="1"/>
  <c r="AQ170" i="51" s="1"/>
  <c r="AQ171" i="51" s="1"/>
  <c r="AQ172" i="51" s="1"/>
  <c r="AQ173" i="51" s="1"/>
  <c r="AQ174" i="51" s="1"/>
  <c r="AQ175" i="51" s="1"/>
  <c r="AQ176" i="51" s="1"/>
  <c r="AQ177" i="51" s="1"/>
  <c r="AQ178" i="51" s="1"/>
  <c r="AQ179" i="51" s="1"/>
  <c r="AQ180" i="51" s="1"/>
  <c r="AQ181" i="51" s="1"/>
  <c r="AQ182" i="51" s="1"/>
  <c r="AQ183" i="51" s="1"/>
  <c r="AQ184" i="51" s="1"/>
  <c r="AQ185" i="51" s="1"/>
  <c r="AQ186" i="51" s="1"/>
  <c r="AQ187" i="51" s="1"/>
  <c r="AQ188" i="51" s="1"/>
  <c r="AQ189" i="51" s="1"/>
  <c r="AQ190" i="51" s="1"/>
  <c r="AQ191" i="51" s="1"/>
  <c r="AQ192" i="51" s="1"/>
  <c r="AQ193" i="51" s="1"/>
  <c r="AQ194" i="51" s="1"/>
  <c r="AQ195" i="51" s="1"/>
  <c r="AQ196" i="51" s="1"/>
  <c r="AQ197" i="51" s="1"/>
  <c r="AQ198" i="51" s="1"/>
  <c r="AQ199" i="51" s="1"/>
  <c r="AQ200" i="51" s="1"/>
  <c r="AQ201" i="51" s="1"/>
  <c r="AQ202" i="51" s="1"/>
  <c r="AQ203" i="51" s="1"/>
  <c r="AQ204" i="51" s="1"/>
  <c r="AQ144" i="51"/>
  <c r="AQ145" i="51" s="1"/>
  <c r="AQ146" i="51" s="1"/>
  <c r="AQ147" i="51" s="1"/>
  <c r="AQ148" i="51" s="1"/>
  <c r="AQ149" i="51" s="1"/>
  <c r="AQ150" i="51" s="1"/>
  <c r="AQ151" i="51" s="1"/>
  <c r="AQ152" i="51" s="1"/>
  <c r="AQ153" i="51" s="1"/>
  <c r="J101" i="74"/>
  <c r="K164" i="74"/>
  <c r="J165" i="74"/>
  <c r="J51" i="74"/>
  <c r="M163" i="74"/>
  <c r="L163" i="74"/>
  <c r="J151" i="74"/>
  <c r="AB251" i="74"/>
  <c r="D152" i="73"/>
  <c r="D102" i="73"/>
  <c r="AB101" i="74"/>
  <c r="AB151" i="74"/>
  <c r="AB201" i="74"/>
  <c r="AB51" i="74"/>
  <c r="D253" i="73"/>
  <c r="D202" i="73"/>
  <c r="BC126" i="74"/>
  <c r="BD125" i="74"/>
  <c r="CQ127" i="48"/>
  <c r="CQ72" i="48"/>
  <c r="CQ23" i="48"/>
  <c r="AK13" i="74"/>
  <c r="AJ14" i="74"/>
  <c r="AF15" i="74"/>
  <c r="AG14" i="74"/>
  <c r="AR16" i="74"/>
  <c r="AS15" i="74"/>
  <c r="AT15" i="74" s="1"/>
  <c r="AV15" i="74" s="1"/>
  <c r="AO15" i="74"/>
  <c r="AN16" i="74"/>
  <c r="F15" i="48"/>
  <c r="X14" i="48"/>
  <c r="W15" i="48"/>
  <c r="BB7" i="51"/>
  <c r="AZ8" i="51"/>
  <c r="BR5" i="51"/>
  <c r="S13" i="51"/>
  <c r="U13" i="51" s="1"/>
  <c r="G15" i="51"/>
  <c r="M14" i="51"/>
  <c r="O14" i="51" s="1"/>
  <c r="I14" i="51"/>
  <c r="AM9" i="51"/>
  <c r="AK10" i="51"/>
  <c r="BF7" i="51"/>
  <c r="BH6" i="51"/>
  <c r="Y12" i="51"/>
  <c r="AA11" i="51"/>
  <c r="AE11" i="51"/>
  <c r="AG10" i="51"/>
  <c r="D209" i="75" l="1"/>
  <c r="D210" i="75" s="1"/>
  <c r="D211" i="75" s="1"/>
  <c r="D212" i="75" s="1"/>
  <c r="D213" i="75" s="1"/>
  <c r="D214" i="75" s="1"/>
  <c r="D215" i="75" s="1"/>
  <c r="D216" i="75" s="1"/>
  <c r="D217" i="75" s="1"/>
  <c r="D218" i="75" s="1"/>
  <c r="D219" i="75" s="1"/>
  <c r="D220" i="75" s="1"/>
  <c r="D221" i="75" s="1"/>
  <c r="D222" i="75" s="1"/>
  <c r="D223" i="75" s="1"/>
  <c r="D224" i="75" s="1"/>
  <c r="D225" i="75" s="1"/>
  <c r="D226" i="75" s="1"/>
  <c r="D227" i="75" s="1"/>
  <c r="D228" i="75" s="1"/>
  <c r="D229" i="75" s="1"/>
  <c r="D230" i="75" s="1"/>
  <c r="D231" i="75" s="1"/>
  <c r="D232" i="75" s="1"/>
  <c r="D233" i="75" s="1"/>
  <c r="D234" i="75" s="1"/>
  <c r="D235" i="75" s="1"/>
  <c r="D236" i="75" s="1"/>
  <c r="D237" i="75" s="1"/>
  <c r="D238" i="75" s="1"/>
  <c r="D239" i="75" s="1"/>
  <c r="D240" i="75" s="1"/>
  <c r="D241" i="75" s="1"/>
  <c r="D242" i="75" s="1"/>
  <c r="D243" i="75" s="1"/>
  <c r="D244" i="75" s="1"/>
  <c r="D245" i="75" s="1"/>
  <c r="D246" i="75" s="1"/>
  <c r="D247" i="75" s="1"/>
  <c r="D248" i="75" s="1"/>
  <c r="D249" i="75" s="1"/>
  <c r="D250" i="75" s="1"/>
  <c r="D251" i="75" s="1"/>
  <c r="D252" i="75" s="1"/>
  <c r="D253" i="75" s="1"/>
  <c r="D254" i="75" s="1"/>
  <c r="D255" i="75" s="1"/>
  <c r="D195" i="75"/>
  <c r="D196" i="75" s="1"/>
  <c r="D197" i="75" s="1"/>
  <c r="D198" i="75" s="1"/>
  <c r="D199" i="75" s="1"/>
  <c r="D200" i="75" s="1"/>
  <c r="D201" i="75" s="1"/>
  <c r="D202" i="75" s="1"/>
  <c r="D203" i="75" s="1"/>
  <c r="D204" i="75" s="1"/>
  <c r="S66" i="75"/>
  <c r="W117" i="75" s="1"/>
  <c r="W167" i="75"/>
  <c r="Q116" i="75"/>
  <c r="Q167" i="75"/>
  <c r="CQ173" i="48"/>
  <c r="BD11" i="48"/>
  <c r="BF11" i="48" s="1"/>
  <c r="AY11" i="48"/>
  <c r="CM5" i="48"/>
  <c r="CR5" i="48"/>
  <c r="CT5" i="48" s="1"/>
  <c r="AS12" i="48"/>
  <c r="AW12" i="48"/>
  <c r="CK6" i="48"/>
  <c r="CG6" i="48"/>
  <c r="BX8" i="48"/>
  <c r="BZ7" i="48"/>
  <c r="CE7" i="48"/>
  <c r="BM9" i="48"/>
  <c r="BR9" i="48"/>
  <c r="BT9" i="48" s="1"/>
  <c r="BK10" i="48"/>
  <c r="AK14" i="48"/>
  <c r="AQ13" i="48"/>
  <c r="AM13" i="48"/>
  <c r="J166" i="74"/>
  <c r="K165" i="74"/>
  <c r="M164" i="74"/>
  <c r="L164" i="74"/>
  <c r="J152" i="74"/>
  <c r="J102" i="74"/>
  <c r="AB202" i="74"/>
  <c r="D254" i="73"/>
  <c r="AB102" i="74"/>
  <c r="D153" i="73"/>
  <c r="D203" i="73"/>
  <c r="AB152" i="74"/>
  <c r="AB252" i="74"/>
  <c r="BC127" i="74"/>
  <c r="BD126" i="74"/>
  <c r="CQ128" i="48"/>
  <c r="CQ73" i="48"/>
  <c r="CQ24" i="48"/>
  <c r="X15" i="48"/>
  <c r="W16" i="48"/>
  <c r="AK14" i="74"/>
  <c r="AJ15" i="74"/>
  <c r="F16" i="48"/>
  <c r="AN17" i="74"/>
  <c r="AO16" i="74"/>
  <c r="AS16" i="74"/>
  <c r="AT16" i="74" s="1"/>
  <c r="AV16" i="74" s="1"/>
  <c r="AR17" i="74"/>
  <c r="AF16" i="74"/>
  <c r="AG15" i="74"/>
  <c r="Y13" i="51"/>
  <c r="AA12" i="51"/>
  <c r="AM10" i="51"/>
  <c r="AK11" i="51"/>
  <c r="AZ9" i="51"/>
  <c r="BB8" i="51"/>
  <c r="BF8" i="51"/>
  <c r="BH7" i="51"/>
  <c r="S14" i="51"/>
  <c r="U14" i="51" s="1"/>
  <c r="AE12" i="51"/>
  <c r="AG11" i="51"/>
  <c r="M15" i="51"/>
  <c r="O15" i="51" s="1"/>
  <c r="G16" i="51"/>
  <c r="I15" i="51"/>
  <c r="BY5" i="51"/>
  <c r="BT5" i="51"/>
  <c r="BR6" i="51"/>
  <c r="S67" i="75" l="1"/>
  <c r="W118" i="75" s="1"/>
  <c r="Q168" i="75"/>
  <c r="W168" i="75"/>
  <c r="Q117" i="75"/>
  <c r="CQ174" i="48"/>
  <c r="AS13" i="48"/>
  <c r="AW13" i="48"/>
  <c r="AK15" i="48"/>
  <c r="AM14" i="48"/>
  <c r="AQ14" i="48"/>
  <c r="CK7" i="48"/>
  <c r="CG7" i="48"/>
  <c r="CR6" i="48"/>
  <c r="CT6" i="48" s="1"/>
  <c r="CM6" i="48"/>
  <c r="BM10" i="48"/>
  <c r="BK11" i="48"/>
  <c r="BR10" i="48"/>
  <c r="BT10" i="48" s="1"/>
  <c r="BD12" i="48"/>
  <c r="BF12" i="48" s="1"/>
  <c r="AY12" i="48"/>
  <c r="B5" i="48"/>
  <c r="D5" i="48" s="1"/>
  <c r="CE8" i="48"/>
  <c r="BX9" i="48"/>
  <c r="BZ8" i="48"/>
  <c r="M165" i="74"/>
  <c r="L165" i="74"/>
  <c r="J153" i="74"/>
  <c r="J167" i="74"/>
  <c r="K166" i="74"/>
  <c r="AB153" i="74"/>
  <c r="D255" i="73"/>
  <c r="AB253" i="74"/>
  <c r="D204" i="73"/>
  <c r="AB203" i="74"/>
  <c r="BC128" i="74"/>
  <c r="BD127" i="74"/>
  <c r="CQ129" i="48"/>
  <c r="CQ74" i="48"/>
  <c r="CQ25" i="48"/>
  <c r="AS17" i="74"/>
  <c r="AT17" i="74" s="1"/>
  <c r="AV17" i="74" s="1"/>
  <c r="AR18" i="74"/>
  <c r="F17" i="48"/>
  <c r="W17" i="48"/>
  <c r="X16" i="48"/>
  <c r="AG16" i="74"/>
  <c r="AF17" i="74"/>
  <c r="AN18" i="74"/>
  <c r="AO17" i="74"/>
  <c r="AK15" i="74"/>
  <c r="AJ16" i="74"/>
  <c r="BY6" i="51"/>
  <c r="CF5" i="51"/>
  <c r="AE13" i="51"/>
  <c r="AG12" i="51"/>
  <c r="BH8" i="51"/>
  <c r="BF9" i="51"/>
  <c r="AK12" i="51"/>
  <c r="AM11" i="51"/>
  <c r="AA13" i="51"/>
  <c r="Y14" i="51"/>
  <c r="BT6" i="51"/>
  <c r="BR7" i="51"/>
  <c r="I16" i="51"/>
  <c r="M16" i="51"/>
  <c r="O16" i="51" s="1"/>
  <c r="G17" i="51"/>
  <c r="S15" i="51"/>
  <c r="U15" i="51" s="1"/>
  <c r="AZ10" i="51"/>
  <c r="BB9" i="51"/>
  <c r="S68" i="75" l="1"/>
  <c r="W119" i="75" s="1"/>
  <c r="Q118" i="75"/>
  <c r="Q169" i="75"/>
  <c r="W169" i="75"/>
  <c r="CQ175" i="48"/>
  <c r="B6" i="48"/>
  <c r="D6" i="48" s="1"/>
  <c r="V6" i="48" s="1"/>
  <c r="CM7" i="48"/>
  <c r="CR7" i="48"/>
  <c r="CT7" i="48" s="1"/>
  <c r="CE9" i="48"/>
  <c r="BZ9" i="48"/>
  <c r="BX10" i="48"/>
  <c r="AS14" i="48"/>
  <c r="AW14" i="48"/>
  <c r="G5" i="48"/>
  <c r="I5" i="48" s="1"/>
  <c r="V5" i="48"/>
  <c r="BK12" i="48"/>
  <c r="BR11" i="48"/>
  <c r="BT11" i="48" s="1"/>
  <c r="BM11" i="48"/>
  <c r="AK16" i="48"/>
  <c r="AM15" i="48"/>
  <c r="AQ15" i="48"/>
  <c r="AY13" i="48"/>
  <c r="BD13" i="48"/>
  <c r="BF13" i="48" s="1"/>
  <c r="CG8" i="48"/>
  <c r="CK8" i="48"/>
  <c r="M166" i="74"/>
  <c r="L166" i="74"/>
  <c r="K167" i="74"/>
  <c r="J168" i="74"/>
  <c r="AB204" i="74"/>
  <c r="AB254" i="74"/>
  <c r="BC129" i="74"/>
  <c r="BD128" i="74"/>
  <c r="CQ130" i="48"/>
  <c r="CQ75" i="48"/>
  <c r="CQ26" i="48"/>
  <c r="AG17" i="74"/>
  <c r="AF18" i="74"/>
  <c r="W18" i="48"/>
  <c r="X17" i="48"/>
  <c r="F18" i="48"/>
  <c r="AS18" i="74"/>
  <c r="AT18" i="74" s="1"/>
  <c r="AV18" i="74" s="1"/>
  <c r="AR19" i="74"/>
  <c r="AK16" i="74"/>
  <c r="AJ17" i="74"/>
  <c r="AN19" i="74"/>
  <c r="AO18" i="74"/>
  <c r="S16" i="51"/>
  <c r="U16" i="51" s="1"/>
  <c r="AG13" i="51"/>
  <c r="AE14" i="51"/>
  <c r="I17" i="51"/>
  <c r="G18" i="51"/>
  <c r="M17" i="51"/>
  <c r="O17" i="51" s="1"/>
  <c r="BH9" i="51"/>
  <c r="BF10" i="51"/>
  <c r="BR8" i="51"/>
  <c r="BT7" i="51"/>
  <c r="BB10" i="51"/>
  <c r="AZ11" i="51"/>
  <c r="AA14" i="51"/>
  <c r="Y15" i="51"/>
  <c r="CF6" i="51"/>
  <c r="AK13" i="51"/>
  <c r="AM12" i="51"/>
  <c r="BY7" i="51"/>
  <c r="S69" i="75" l="1"/>
  <c r="W120" i="75" s="1"/>
  <c r="Q119" i="75"/>
  <c r="Q170" i="75"/>
  <c r="W170" i="75"/>
  <c r="CQ176" i="48"/>
  <c r="B7" i="48"/>
  <c r="D7" i="48" s="1"/>
  <c r="V7" i="48" s="1"/>
  <c r="G6" i="48"/>
  <c r="I6" i="48" s="1"/>
  <c r="AK17" i="48"/>
  <c r="AM16" i="48"/>
  <c r="AQ16" i="48"/>
  <c r="AB5" i="48"/>
  <c r="AD5" i="48" s="1"/>
  <c r="Y5" i="48"/>
  <c r="AA5" i="48" s="1"/>
  <c r="P5" i="48"/>
  <c r="U5" i="48"/>
  <c r="N5" i="48"/>
  <c r="CR8" i="48"/>
  <c r="CT8" i="48" s="1"/>
  <c r="CM8" i="48"/>
  <c r="AS15" i="48"/>
  <c r="AW15" i="48"/>
  <c r="AY14" i="48"/>
  <c r="BD14" i="48"/>
  <c r="BF14" i="48" s="1"/>
  <c r="CK9" i="48"/>
  <c r="CG9" i="48"/>
  <c r="Y6" i="48"/>
  <c r="AA6" i="48" s="1"/>
  <c r="AB6" i="48"/>
  <c r="AD6" i="48" s="1"/>
  <c r="BX11" i="48"/>
  <c r="BZ10" i="48"/>
  <c r="CE10" i="48"/>
  <c r="BK13" i="48"/>
  <c r="BR12" i="48"/>
  <c r="BT12" i="48" s="1"/>
  <c r="BM12" i="48"/>
  <c r="J169" i="74"/>
  <c r="K168" i="74"/>
  <c r="M167" i="74"/>
  <c r="L167" i="74"/>
  <c r="AB255" i="74"/>
  <c r="BC130" i="74"/>
  <c r="BD129" i="74"/>
  <c r="CQ131" i="48"/>
  <c r="CQ76" i="48"/>
  <c r="CQ27" i="48"/>
  <c r="AN20" i="74"/>
  <c r="AO19" i="74"/>
  <c r="AR20" i="74"/>
  <c r="AS19" i="74"/>
  <c r="AT19" i="74" s="1"/>
  <c r="AV19" i="74" s="1"/>
  <c r="F19" i="48"/>
  <c r="AJ18" i="74"/>
  <c r="AK17" i="74"/>
  <c r="X18" i="48"/>
  <c r="W19" i="48"/>
  <c r="AF19" i="74"/>
  <c r="AG18" i="74"/>
  <c r="BY8" i="51"/>
  <c r="AK14" i="51"/>
  <c r="AM13" i="51"/>
  <c r="AA15" i="51"/>
  <c r="Y16" i="51"/>
  <c r="BT8" i="51"/>
  <c r="BR9" i="51"/>
  <c r="S17" i="51"/>
  <c r="U17" i="51" s="1"/>
  <c r="B6" i="51"/>
  <c r="CF7" i="51"/>
  <c r="AZ12" i="51"/>
  <c r="BB11" i="51"/>
  <c r="BF11" i="51"/>
  <c r="BH10" i="51"/>
  <c r="AG14" i="51"/>
  <c r="AE15" i="51"/>
  <c r="I18" i="51"/>
  <c r="G19" i="51"/>
  <c r="M18" i="51"/>
  <c r="O18" i="51" s="1"/>
  <c r="S70" i="75" l="1"/>
  <c r="W121" i="75" s="1"/>
  <c r="Q120" i="75"/>
  <c r="Q171" i="75"/>
  <c r="W171" i="75"/>
  <c r="B8" i="48"/>
  <c r="D8" i="48" s="1"/>
  <c r="G8" i="48" s="1"/>
  <c r="I8" i="48" s="1"/>
  <c r="U8" i="48" s="1"/>
  <c r="U6" i="48"/>
  <c r="AE6" i="48" s="1"/>
  <c r="K6" i="73" s="1"/>
  <c r="L6" i="73" s="1"/>
  <c r="T6" i="74" s="1"/>
  <c r="N6" i="48"/>
  <c r="P6" i="48"/>
  <c r="G7" i="48"/>
  <c r="I7" i="48" s="1"/>
  <c r="CQ177" i="48"/>
  <c r="AE5" i="48"/>
  <c r="AF5" i="48" s="1"/>
  <c r="BK14" i="48"/>
  <c r="BM13" i="48"/>
  <c r="BR13" i="48"/>
  <c r="BT13" i="48" s="1"/>
  <c r="R5" i="48"/>
  <c r="S56" i="73"/>
  <c r="T56" i="73" s="1"/>
  <c r="N56" i="74" s="1"/>
  <c r="P56" i="74" s="1"/>
  <c r="Q56" i="74" s="1"/>
  <c r="S5" i="73"/>
  <c r="T5" i="73" s="1"/>
  <c r="N5" i="74" s="1"/>
  <c r="P5" i="74" s="1"/>
  <c r="Q5" i="74" s="1"/>
  <c r="CG10" i="48"/>
  <c r="CK10" i="48"/>
  <c r="AG6" i="73"/>
  <c r="AH6" i="73" s="1"/>
  <c r="AA6" i="74" s="1"/>
  <c r="AC6" i="74" s="1"/>
  <c r="AG57" i="73"/>
  <c r="AH57" i="73" s="1"/>
  <c r="AA57" i="74" s="1"/>
  <c r="AC57" i="74" s="1"/>
  <c r="AG5" i="73"/>
  <c r="AH5" i="73" s="1"/>
  <c r="AA5" i="74" s="1"/>
  <c r="AC5" i="74" s="1"/>
  <c r="AG56" i="73"/>
  <c r="AH56" i="73" s="1"/>
  <c r="AA56" i="74" s="1"/>
  <c r="AC56" i="74" s="1"/>
  <c r="AK18" i="48"/>
  <c r="AQ17" i="48"/>
  <c r="AM17" i="48"/>
  <c r="BD15" i="48"/>
  <c r="BF15" i="48" s="1"/>
  <c r="AY15" i="48"/>
  <c r="Q5" i="48"/>
  <c r="O56" i="73"/>
  <c r="P56" i="73" s="1"/>
  <c r="I56" i="74" s="1"/>
  <c r="K56" i="74" s="1"/>
  <c r="M56" i="74" s="1"/>
  <c r="O5" i="73"/>
  <c r="P5" i="73" s="1"/>
  <c r="I5" i="74" s="1"/>
  <c r="K5" i="74" s="1"/>
  <c r="L5" i="74" s="1"/>
  <c r="BZ11" i="48"/>
  <c r="CE11" i="48"/>
  <c r="BX12" i="48"/>
  <c r="CR9" i="48"/>
  <c r="CT9" i="48" s="1"/>
  <c r="CM9" i="48"/>
  <c r="AW16" i="48"/>
  <c r="AS16" i="48"/>
  <c r="Y7" i="48"/>
  <c r="AA7" i="48" s="1"/>
  <c r="AB7" i="48"/>
  <c r="AD7" i="48" s="1"/>
  <c r="M168" i="74"/>
  <c r="L168" i="74"/>
  <c r="J170" i="74"/>
  <c r="K169" i="74"/>
  <c r="BC131" i="74"/>
  <c r="BD130" i="74"/>
  <c r="CQ132" i="48"/>
  <c r="CQ77" i="48"/>
  <c r="CQ28" i="48"/>
  <c r="AR21" i="74"/>
  <c r="AS20" i="74"/>
  <c r="AT20" i="74" s="1"/>
  <c r="AV20" i="74" s="1"/>
  <c r="AF20" i="74"/>
  <c r="AG19" i="74"/>
  <c r="F20" i="48"/>
  <c r="W20" i="48"/>
  <c r="X19" i="48"/>
  <c r="AK18" i="74"/>
  <c r="AJ19" i="74"/>
  <c r="AN21" i="74"/>
  <c r="AO20" i="74"/>
  <c r="C57" i="73"/>
  <c r="E57" i="73" s="1"/>
  <c r="C6" i="73"/>
  <c r="E6" i="73" s="1"/>
  <c r="B5" i="51"/>
  <c r="AE16" i="51"/>
  <c r="AG15" i="51"/>
  <c r="BT9" i="51"/>
  <c r="BR10" i="51"/>
  <c r="BH11" i="51"/>
  <c r="BF12" i="51"/>
  <c r="AM14" i="51"/>
  <c r="AK15" i="51"/>
  <c r="BY9" i="51"/>
  <c r="G20" i="51"/>
  <c r="I19" i="51"/>
  <c r="M19" i="51"/>
  <c r="O19" i="51" s="1"/>
  <c r="BB12" i="51"/>
  <c r="AZ13" i="51"/>
  <c r="CF8" i="51"/>
  <c r="B7" i="51"/>
  <c r="S18" i="51"/>
  <c r="U18" i="51" s="1"/>
  <c r="AA16" i="51"/>
  <c r="Y17" i="51"/>
  <c r="S71" i="75" l="1"/>
  <c r="W122" i="75" s="1"/>
  <c r="W172" i="75"/>
  <c r="Q121" i="75"/>
  <c r="Q172" i="75"/>
  <c r="P8" i="48"/>
  <c r="R8" i="48" s="1"/>
  <c r="N8" i="48"/>
  <c r="Q8" i="48" s="1"/>
  <c r="V8" i="48"/>
  <c r="AB8" i="48" s="1"/>
  <c r="AD8" i="48" s="1"/>
  <c r="M5" i="74"/>
  <c r="AF6" i="48"/>
  <c r="AQ6" i="73" s="1"/>
  <c r="AR6" i="73" s="1"/>
  <c r="AX6" i="74" s="1"/>
  <c r="AZ6" i="74" s="1"/>
  <c r="K56" i="73"/>
  <c r="L56" i="73" s="1"/>
  <c r="T56" i="74" s="1"/>
  <c r="R6" i="48"/>
  <c r="S6" i="73"/>
  <c r="T6" i="73" s="1"/>
  <c r="N6" i="74" s="1"/>
  <c r="P6" i="74" s="1"/>
  <c r="Q6" i="74" s="1"/>
  <c r="S57" i="73"/>
  <c r="T57" i="73" s="1"/>
  <c r="N57" i="74" s="1"/>
  <c r="P57" i="74" s="1"/>
  <c r="Q57" i="74" s="1"/>
  <c r="CQ178" i="48"/>
  <c r="O57" i="73"/>
  <c r="P57" i="73" s="1"/>
  <c r="I57" i="74" s="1"/>
  <c r="K57" i="74" s="1"/>
  <c r="O6" i="73"/>
  <c r="P6" i="73" s="1"/>
  <c r="I6" i="74" s="1"/>
  <c r="K6" i="74" s="1"/>
  <c r="M6" i="74" s="1"/>
  <c r="Q6" i="48"/>
  <c r="AG5" i="48"/>
  <c r="AU5" i="73" s="1"/>
  <c r="AV5" i="73" s="1"/>
  <c r="BB5" i="74" s="1"/>
  <c r="BD5" i="74" s="1"/>
  <c r="P7" i="48"/>
  <c r="N7" i="48"/>
  <c r="U7" i="48"/>
  <c r="AE7" i="48" s="1"/>
  <c r="AG6" i="48"/>
  <c r="K5" i="73"/>
  <c r="L5" i="73" s="1"/>
  <c r="T5" i="74" s="1"/>
  <c r="K57" i="73"/>
  <c r="L57" i="73" s="1"/>
  <c r="T57" i="74" s="1"/>
  <c r="B9" i="48"/>
  <c r="D9" i="48" s="1"/>
  <c r="G9" i="48" s="1"/>
  <c r="I9" i="48" s="1"/>
  <c r="N9" i="48" s="1"/>
  <c r="Q9" i="48" s="1"/>
  <c r="AQ56" i="73"/>
  <c r="AR56" i="73" s="1"/>
  <c r="AX56" i="74" s="1"/>
  <c r="AZ56" i="74" s="1"/>
  <c r="AQ5" i="73"/>
  <c r="L56" i="74"/>
  <c r="R5" i="74"/>
  <c r="BR14" i="48"/>
  <c r="BT14" i="48" s="1"/>
  <c r="BM14" i="48"/>
  <c r="BK15" i="48"/>
  <c r="R56" i="74"/>
  <c r="CE12" i="48"/>
  <c r="BZ12" i="48"/>
  <c r="BX13" i="48"/>
  <c r="AK19" i="48"/>
  <c r="AM18" i="48"/>
  <c r="AQ18" i="48"/>
  <c r="AY16" i="48"/>
  <c r="BD16" i="48"/>
  <c r="BF16" i="48" s="1"/>
  <c r="CG11" i="48"/>
  <c r="CK11" i="48"/>
  <c r="S5" i="48"/>
  <c r="CM10" i="48"/>
  <c r="CR10" i="48"/>
  <c r="CT10" i="48" s="1"/>
  <c r="AG58" i="73"/>
  <c r="AH58" i="73" s="1"/>
  <c r="AA58" i="74" s="1"/>
  <c r="AC58" i="74" s="1"/>
  <c r="AG7" i="73"/>
  <c r="AH7" i="73" s="1"/>
  <c r="AA7" i="74" s="1"/>
  <c r="AC7" i="74" s="1"/>
  <c r="AS17" i="48"/>
  <c r="AW17" i="48"/>
  <c r="M169" i="74"/>
  <c r="L169" i="74"/>
  <c r="J171" i="74"/>
  <c r="K170" i="74"/>
  <c r="BC132" i="74"/>
  <c r="BD131" i="74"/>
  <c r="CQ133" i="48"/>
  <c r="CQ78" i="48"/>
  <c r="CQ29" i="48"/>
  <c r="AN22" i="74"/>
  <c r="AO21" i="74"/>
  <c r="AF21" i="74"/>
  <c r="AG20" i="74"/>
  <c r="AR22" i="74"/>
  <c r="AS21" i="74"/>
  <c r="AT21" i="74" s="1"/>
  <c r="AV21" i="74" s="1"/>
  <c r="AK19" i="74"/>
  <c r="AJ20" i="74"/>
  <c r="AE8" i="48"/>
  <c r="F21" i="48"/>
  <c r="W21" i="48"/>
  <c r="X20" i="48"/>
  <c r="C58" i="73"/>
  <c r="E58" i="73" s="1"/>
  <c r="C7" i="73"/>
  <c r="E7" i="73" s="1"/>
  <c r="BB13" i="51"/>
  <c r="AZ14" i="51"/>
  <c r="M20" i="51"/>
  <c r="O20" i="51" s="1"/>
  <c r="I20" i="51"/>
  <c r="G21" i="51"/>
  <c r="AM15" i="51"/>
  <c r="AK16" i="51"/>
  <c r="BR11" i="51"/>
  <c r="BT10" i="51"/>
  <c r="B8" i="51"/>
  <c r="CF9" i="51"/>
  <c r="BY10" i="51"/>
  <c r="BH12" i="51"/>
  <c r="BF13" i="51"/>
  <c r="C56" i="73"/>
  <c r="E56" i="73" s="1"/>
  <c r="C5" i="73"/>
  <c r="E5" i="73" s="1"/>
  <c r="S19" i="51"/>
  <c r="U19" i="51" s="1"/>
  <c r="AG16" i="51"/>
  <c r="AE17" i="51"/>
  <c r="AA17" i="51"/>
  <c r="Y18" i="51"/>
  <c r="S72" i="75" l="1"/>
  <c r="W123" i="75" s="1"/>
  <c r="Q122" i="75"/>
  <c r="W173" i="75"/>
  <c r="Q173" i="75"/>
  <c r="S8" i="73"/>
  <c r="S8" i="48"/>
  <c r="AC8" i="73" s="1"/>
  <c r="AD8" i="73" s="1"/>
  <c r="S59" i="73"/>
  <c r="O8" i="73"/>
  <c r="O59" i="73"/>
  <c r="P59" i="73" s="1"/>
  <c r="I59" i="74" s="1"/>
  <c r="K59" i="74" s="1"/>
  <c r="O60" i="73"/>
  <c r="P60" i="73" s="1"/>
  <c r="I60" i="74" s="1"/>
  <c r="K60" i="74" s="1"/>
  <c r="AR108" i="73"/>
  <c r="Y8" i="48"/>
  <c r="AA8" i="48" s="1"/>
  <c r="AG8" i="73" s="1"/>
  <c r="AH8" i="73" s="1"/>
  <c r="AQ57" i="73"/>
  <c r="AR57" i="73" s="1"/>
  <c r="AX57" i="74" s="1"/>
  <c r="AZ57" i="74" s="1"/>
  <c r="L6" i="74"/>
  <c r="O9" i="73"/>
  <c r="R6" i="74"/>
  <c r="S6" i="48"/>
  <c r="AC6" i="73" s="1"/>
  <c r="AD6" i="73" s="1"/>
  <c r="V9" i="48"/>
  <c r="AB9" i="48" s="1"/>
  <c r="AD9" i="48" s="1"/>
  <c r="K7" i="73"/>
  <c r="L7" i="73" s="1"/>
  <c r="T7" i="74" s="1"/>
  <c r="AG7" i="48"/>
  <c r="AF7" i="48"/>
  <c r="AQ58" i="73" s="1"/>
  <c r="AR58" i="73" s="1"/>
  <c r="AX58" i="74" s="1"/>
  <c r="AZ58" i="74" s="1"/>
  <c r="K58" i="73"/>
  <c r="L58" i="73" s="1"/>
  <c r="T58" i="74" s="1"/>
  <c r="M57" i="74"/>
  <c r="L57" i="74"/>
  <c r="R57" i="74"/>
  <c r="AU57" i="73"/>
  <c r="AV57" i="73" s="1"/>
  <c r="BB57" i="74" s="1"/>
  <c r="BD57" i="74" s="1"/>
  <c r="AU6" i="73"/>
  <c r="AV6" i="73" s="1"/>
  <c r="BB6" i="74" s="1"/>
  <c r="BD6" i="74" s="1"/>
  <c r="P9" i="48"/>
  <c r="AU56" i="73"/>
  <c r="AV56" i="73" s="1"/>
  <c r="BB56" i="74" s="1"/>
  <c r="BD56" i="74" s="1"/>
  <c r="CQ179" i="48"/>
  <c r="R7" i="48"/>
  <c r="S7" i="73"/>
  <c r="T7" i="73" s="1"/>
  <c r="N7" i="74" s="1"/>
  <c r="P7" i="74" s="1"/>
  <c r="S58" i="73"/>
  <c r="T58" i="73" s="1"/>
  <c r="N58" i="74" s="1"/>
  <c r="P58" i="74" s="1"/>
  <c r="Q7" i="48"/>
  <c r="O7" i="73"/>
  <c r="P7" i="73" s="1"/>
  <c r="I7" i="74" s="1"/>
  <c r="K7" i="74" s="1"/>
  <c r="M7" i="74" s="1"/>
  <c r="O58" i="73"/>
  <c r="P58" i="73" s="1"/>
  <c r="I58" i="74" s="1"/>
  <c r="K58" i="74" s="1"/>
  <c r="M58" i="74" s="1"/>
  <c r="U9" i="48"/>
  <c r="AR107" i="73"/>
  <c r="AR5" i="73"/>
  <c r="AX5" i="74" s="1"/>
  <c r="AZ5" i="74" s="1"/>
  <c r="B10" i="48"/>
  <c r="D10" i="48" s="1"/>
  <c r="G10" i="48" s="1"/>
  <c r="I10" i="48" s="1"/>
  <c r="AC5" i="73"/>
  <c r="AD5" i="73" s="1"/>
  <c r="AC56" i="73"/>
  <c r="AD56" i="73" s="1"/>
  <c r="BX14" i="48"/>
  <c r="CE13" i="48"/>
  <c r="BZ13" i="48"/>
  <c r="CM11" i="48"/>
  <c r="CR11" i="48"/>
  <c r="CT11" i="48" s="1"/>
  <c r="AS18" i="48"/>
  <c r="AW18" i="48"/>
  <c r="AK20" i="48"/>
  <c r="AM19" i="48"/>
  <c r="AQ19" i="48"/>
  <c r="BR15" i="48"/>
  <c r="BT15" i="48" s="1"/>
  <c r="BK16" i="48"/>
  <c r="BM15" i="48"/>
  <c r="AY17" i="48"/>
  <c r="BD17" i="48"/>
  <c r="BF17" i="48" s="1"/>
  <c r="CK12" i="48"/>
  <c r="CG12" i="48"/>
  <c r="T59" i="73"/>
  <c r="N59" i="74" s="1"/>
  <c r="P59" i="74" s="1"/>
  <c r="T8" i="73"/>
  <c r="N8" i="74" s="1"/>
  <c r="P8" i="74" s="1"/>
  <c r="P8" i="73"/>
  <c r="I8" i="74" s="1"/>
  <c r="K8" i="74" s="1"/>
  <c r="P9" i="73"/>
  <c r="I9" i="74" s="1"/>
  <c r="K9" i="74" s="1"/>
  <c r="L170" i="74"/>
  <c r="M170" i="74"/>
  <c r="K171" i="74"/>
  <c r="J172" i="74"/>
  <c r="AA8" i="74"/>
  <c r="AC8" i="74" s="1"/>
  <c r="BD132" i="74"/>
  <c r="BC133" i="74"/>
  <c r="CQ134" i="48"/>
  <c r="CQ79" i="48"/>
  <c r="CQ30" i="48"/>
  <c r="X21" i="48"/>
  <c r="W22" i="48"/>
  <c r="AG8" i="48"/>
  <c r="K8" i="73"/>
  <c r="L8" i="73" s="1"/>
  <c r="AF8" i="48"/>
  <c r="K59" i="73"/>
  <c r="L59" i="73" s="1"/>
  <c r="AK20" i="74"/>
  <c r="AJ21" i="74"/>
  <c r="AN23" i="74"/>
  <c r="AO22" i="74"/>
  <c r="AS22" i="74"/>
  <c r="AT22" i="74" s="1"/>
  <c r="AV22" i="74" s="1"/>
  <c r="AR23" i="74"/>
  <c r="F22" i="48"/>
  <c r="AF22" i="74"/>
  <c r="AG21" i="74"/>
  <c r="C8" i="73"/>
  <c r="E8" i="73" s="1"/>
  <c r="C59" i="73"/>
  <c r="E59" i="73" s="1"/>
  <c r="BH13" i="51"/>
  <c r="BF14" i="51"/>
  <c r="CF10" i="51"/>
  <c r="G22" i="51"/>
  <c r="M21" i="51"/>
  <c r="O21" i="51" s="1"/>
  <c r="I21" i="51"/>
  <c r="BY11" i="51"/>
  <c r="AM16" i="51"/>
  <c r="AK17" i="51"/>
  <c r="AG17" i="51"/>
  <c r="AE18" i="51"/>
  <c r="S20" i="51"/>
  <c r="U20" i="51" s="1"/>
  <c r="BR12" i="51"/>
  <c r="BT11" i="51"/>
  <c r="AA18" i="51"/>
  <c r="Y19" i="51"/>
  <c r="AZ15" i="51"/>
  <c r="BB14" i="51"/>
  <c r="S73" i="75" l="1"/>
  <c r="W124" i="75" s="1"/>
  <c r="Q123" i="75"/>
  <c r="W174" i="75"/>
  <c r="Q174" i="75"/>
  <c r="AC59" i="73"/>
  <c r="AE9" i="48"/>
  <c r="K9" i="73" s="1"/>
  <c r="L9" i="73" s="1"/>
  <c r="AG59" i="73"/>
  <c r="AH59" i="73" s="1"/>
  <c r="AA59" i="74" s="1"/>
  <c r="AC59" i="74" s="1"/>
  <c r="AC57" i="73"/>
  <c r="AD57" i="73" s="1"/>
  <c r="D57" i="74" s="1"/>
  <c r="E57" i="74" s="1"/>
  <c r="V10" i="48"/>
  <c r="Y10" i="48" s="1"/>
  <c r="AA10" i="48" s="1"/>
  <c r="AG61" i="73" s="1"/>
  <c r="AH61" i="73" s="1"/>
  <c r="AQ7" i="73"/>
  <c r="AR109" i="73" s="1"/>
  <c r="U10" i="48"/>
  <c r="P10" i="48"/>
  <c r="R10" i="48" s="1"/>
  <c r="L7" i="74"/>
  <c r="S7" i="48"/>
  <c r="AC7" i="73" s="1"/>
  <c r="AD7" i="73" s="1"/>
  <c r="N10" i="48"/>
  <c r="Q10" i="48" s="1"/>
  <c r="S10" i="48" s="1"/>
  <c r="AC61" i="73" s="1"/>
  <c r="AD61" i="73" s="1"/>
  <c r="L58" i="74"/>
  <c r="Y9" i="48"/>
  <c r="AA9" i="48" s="1"/>
  <c r="AG9" i="73" s="1"/>
  <c r="AH9" i="73" s="1"/>
  <c r="AA9" i="74" s="1"/>
  <c r="AC9" i="74" s="1"/>
  <c r="Q58" i="74"/>
  <c r="R58" i="74"/>
  <c r="CQ180" i="48"/>
  <c r="R9" i="48"/>
  <c r="S9" i="48" s="1"/>
  <c r="S60" i="73"/>
  <c r="T60" i="73" s="1"/>
  <c r="N60" i="74" s="1"/>
  <c r="P60" i="74" s="1"/>
  <c r="R60" i="74" s="1"/>
  <c r="S9" i="73"/>
  <c r="T9" i="73" s="1"/>
  <c r="N9" i="74" s="1"/>
  <c r="P9" i="74" s="1"/>
  <c r="Q9" i="74" s="1"/>
  <c r="AU7" i="73"/>
  <c r="AV7" i="73" s="1"/>
  <c r="BB7" i="74" s="1"/>
  <c r="BD7" i="74" s="1"/>
  <c r="AU58" i="73"/>
  <c r="AV58" i="73" s="1"/>
  <c r="BB58" i="74" s="1"/>
  <c r="BD58" i="74" s="1"/>
  <c r="Q7" i="74"/>
  <c r="R7" i="74"/>
  <c r="AF9" i="48"/>
  <c r="AQ9" i="73" s="1"/>
  <c r="D56" i="74"/>
  <c r="E56" i="74" s="1"/>
  <c r="D5" i="74"/>
  <c r="E5" i="74" s="1"/>
  <c r="AW19" i="48"/>
  <c r="AS19" i="48"/>
  <c r="CR12" i="48"/>
  <c r="CT12" i="48" s="1"/>
  <c r="CM12" i="48"/>
  <c r="CG13" i="48"/>
  <c r="CK13" i="48"/>
  <c r="AY18" i="48"/>
  <c r="BD18" i="48"/>
  <c r="BF18" i="48" s="1"/>
  <c r="BM16" i="48"/>
  <c r="BK17" i="48"/>
  <c r="BR16" i="48"/>
  <c r="BT16" i="48" s="1"/>
  <c r="AK21" i="48"/>
  <c r="AQ20" i="48"/>
  <c r="AM20" i="48"/>
  <c r="B11" i="48"/>
  <c r="D11" i="48" s="1"/>
  <c r="BZ14" i="48"/>
  <c r="CE14" i="48"/>
  <c r="BX15" i="48"/>
  <c r="AD59" i="73"/>
  <c r="D59" i="74" s="1"/>
  <c r="R59" i="74"/>
  <c r="Q59" i="74"/>
  <c r="R8" i="74"/>
  <c r="Q8" i="74"/>
  <c r="M60" i="74"/>
  <c r="L60" i="74"/>
  <c r="M59" i="74"/>
  <c r="L59" i="74"/>
  <c r="L9" i="74"/>
  <c r="M9" i="74"/>
  <c r="M8" i="74"/>
  <c r="L8" i="74"/>
  <c r="J173" i="74"/>
  <c r="K172" i="74"/>
  <c r="M171" i="74"/>
  <c r="L171" i="74"/>
  <c r="T8" i="74"/>
  <c r="T59" i="74"/>
  <c r="T9" i="74"/>
  <c r="BC134" i="74"/>
  <c r="BD133" i="74"/>
  <c r="CQ135" i="48"/>
  <c r="CQ80" i="48"/>
  <c r="CQ31" i="48"/>
  <c r="AJ22" i="74"/>
  <c r="AK21" i="74"/>
  <c r="X22" i="48"/>
  <c r="W23" i="48"/>
  <c r="AR24" i="74"/>
  <c r="AS23" i="74"/>
  <c r="AT23" i="74" s="1"/>
  <c r="AV23" i="74" s="1"/>
  <c r="AU8" i="73"/>
  <c r="AV8" i="73" s="1"/>
  <c r="AU59" i="73"/>
  <c r="AV59" i="73" s="1"/>
  <c r="F23" i="48"/>
  <c r="AN24" i="74"/>
  <c r="AO23" i="74"/>
  <c r="AF23" i="74"/>
  <c r="AG22" i="74"/>
  <c r="AQ8" i="73"/>
  <c r="AQ59" i="73"/>
  <c r="AR59" i="73" s="1"/>
  <c r="C9" i="73"/>
  <c r="E9" i="73" s="1"/>
  <c r="C60" i="73"/>
  <c r="E60" i="73" s="1"/>
  <c r="S21" i="51"/>
  <c r="U21" i="51" s="1"/>
  <c r="BY12" i="51"/>
  <c r="BF15" i="51"/>
  <c r="BH14" i="51"/>
  <c r="CF11" i="51"/>
  <c r="B10" i="51"/>
  <c r="AM17" i="51"/>
  <c r="AK18" i="51"/>
  <c r="I22" i="51"/>
  <c r="G23" i="51"/>
  <c r="M22" i="51"/>
  <c r="O22" i="51" s="1"/>
  <c r="AE19" i="51"/>
  <c r="AG18" i="51"/>
  <c r="BB15" i="51"/>
  <c r="AZ16" i="51"/>
  <c r="BR13" i="51"/>
  <c r="BT12" i="51"/>
  <c r="AA19" i="51"/>
  <c r="Y20" i="51"/>
  <c r="S74" i="75" l="1"/>
  <c r="W125" i="75" s="1"/>
  <c r="W175" i="75"/>
  <c r="Q124" i="75"/>
  <c r="Q175" i="75"/>
  <c r="K60" i="73"/>
  <c r="L60" i="73" s="1"/>
  <c r="T60" i="74" s="1"/>
  <c r="AG9" i="48"/>
  <c r="AU60" i="73" s="1"/>
  <c r="AV60" i="73" s="1"/>
  <c r="BB60" i="74" s="1"/>
  <c r="BD60" i="74" s="1"/>
  <c r="AB10" i="48"/>
  <c r="AD10" i="48" s="1"/>
  <c r="AE10" i="48" s="1"/>
  <c r="AF10" i="48" s="1"/>
  <c r="AQ10" i="73" s="1"/>
  <c r="AG10" i="73"/>
  <c r="AH10" i="73" s="1"/>
  <c r="AR7" i="73"/>
  <c r="AX7" i="74" s="1"/>
  <c r="AZ7" i="74" s="1"/>
  <c r="D6" i="74"/>
  <c r="E6" i="74" s="1"/>
  <c r="G6" i="74" s="1"/>
  <c r="R9" i="74"/>
  <c r="S10" i="73"/>
  <c r="T10" i="73" s="1"/>
  <c r="N10" i="74" s="1"/>
  <c r="P10" i="74" s="1"/>
  <c r="Q10" i="74" s="1"/>
  <c r="AG60" i="73"/>
  <c r="AH60" i="73" s="1"/>
  <c r="AA60" i="74" s="1"/>
  <c r="AC60" i="74" s="1"/>
  <c r="AC58" i="73"/>
  <c r="AD58" i="73" s="1"/>
  <c r="D58" i="74" s="1"/>
  <c r="E58" i="74" s="1"/>
  <c r="O61" i="73"/>
  <c r="P61" i="73" s="1"/>
  <c r="I61" i="74" s="1"/>
  <c r="K61" i="74" s="1"/>
  <c r="S61" i="73"/>
  <c r="T61" i="73" s="1"/>
  <c r="N61" i="74" s="1"/>
  <c r="P61" i="74" s="1"/>
  <c r="O10" i="73"/>
  <c r="P10" i="73" s="1"/>
  <c r="I10" i="74" s="1"/>
  <c r="K10" i="74" s="1"/>
  <c r="AU9" i="73"/>
  <c r="AV9" i="73" s="1"/>
  <c r="BB9" i="74" s="1"/>
  <c r="BD9" i="74" s="1"/>
  <c r="B12" i="48"/>
  <c r="D12" i="48" s="1"/>
  <c r="V12" i="48" s="1"/>
  <c r="Q60" i="74"/>
  <c r="AQ60" i="73"/>
  <c r="AR60" i="73" s="1"/>
  <c r="AX60" i="74" s="1"/>
  <c r="AZ60" i="74" s="1"/>
  <c r="G57" i="74"/>
  <c r="V57" i="74"/>
  <c r="W57" i="74" s="1"/>
  <c r="Y57" i="74" s="1"/>
  <c r="CQ181" i="48"/>
  <c r="AC9" i="73"/>
  <c r="AD9" i="73" s="1"/>
  <c r="AC60" i="73"/>
  <c r="AD60" i="73" s="1"/>
  <c r="D60" i="74" s="1"/>
  <c r="E60" i="74" s="1"/>
  <c r="G60" i="74" s="1"/>
  <c r="AY19" i="48"/>
  <c r="BD19" i="48"/>
  <c r="BF19" i="48" s="1"/>
  <c r="BX16" i="48"/>
  <c r="BZ15" i="48"/>
  <c r="CE15" i="48"/>
  <c r="BR17" i="48"/>
  <c r="BT17" i="48" s="1"/>
  <c r="BK18" i="48"/>
  <c r="BM17" i="48"/>
  <c r="CG14" i="48"/>
  <c r="CK14" i="48"/>
  <c r="AS20" i="48"/>
  <c r="AW20" i="48"/>
  <c r="G56" i="74"/>
  <c r="V56" i="74"/>
  <c r="W56" i="74" s="1"/>
  <c r="Y56" i="74" s="1"/>
  <c r="V11" i="48"/>
  <c r="G11" i="48"/>
  <c r="I11" i="48" s="1"/>
  <c r="G5" i="74"/>
  <c r="V5" i="74"/>
  <c r="W5" i="74" s="1"/>
  <c r="Y5" i="74" s="1"/>
  <c r="AK22" i="48"/>
  <c r="AM21" i="48"/>
  <c r="AQ21" i="48"/>
  <c r="CR13" i="48"/>
  <c r="CT13" i="48" s="1"/>
  <c r="CM13" i="48"/>
  <c r="AR9" i="73"/>
  <c r="AX9" i="74" s="1"/>
  <c r="AZ9" i="74" s="1"/>
  <c r="AR111" i="73"/>
  <c r="AR8" i="73"/>
  <c r="AX8" i="74" s="1"/>
  <c r="AZ8" i="74" s="1"/>
  <c r="AR110" i="73"/>
  <c r="E59" i="74"/>
  <c r="V59" i="74" s="1"/>
  <c r="W59" i="74" s="1"/>
  <c r="D8" i="74"/>
  <c r="E8" i="74" s="1"/>
  <c r="M172" i="74"/>
  <c r="L172" i="74"/>
  <c r="J174" i="74"/>
  <c r="K173" i="74"/>
  <c r="BB8" i="74"/>
  <c r="BD8" i="74" s="1"/>
  <c r="AA10" i="74"/>
  <c r="AC10" i="74" s="1"/>
  <c r="AX59" i="74"/>
  <c r="AZ59" i="74" s="1"/>
  <c r="BB59" i="74"/>
  <c r="BD59" i="74" s="1"/>
  <c r="AA61" i="74"/>
  <c r="AC61" i="74" s="1"/>
  <c r="BC135" i="74"/>
  <c r="BD134" i="74"/>
  <c r="CQ136" i="48"/>
  <c r="CQ81" i="48"/>
  <c r="CQ32" i="48"/>
  <c r="AC10" i="73"/>
  <c r="AD10" i="73" s="1"/>
  <c r="AN25" i="74"/>
  <c r="AO24" i="74"/>
  <c r="F24" i="48"/>
  <c r="AF24" i="74"/>
  <c r="AG23" i="74"/>
  <c r="X23" i="48"/>
  <c r="W24" i="48"/>
  <c r="AK22" i="74"/>
  <c r="AJ23" i="74"/>
  <c r="AR25" i="74"/>
  <c r="AS24" i="74"/>
  <c r="AT24" i="74" s="1"/>
  <c r="AV24" i="74" s="1"/>
  <c r="D61" i="74"/>
  <c r="D10" i="74"/>
  <c r="AM18" i="51"/>
  <c r="AK19" i="51"/>
  <c r="AE20" i="51"/>
  <c r="AG19" i="51"/>
  <c r="BY13" i="51"/>
  <c r="S22" i="51"/>
  <c r="U22" i="51" s="1"/>
  <c r="C10" i="73"/>
  <c r="E10" i="73" s="1"/>
  <c r="C61" i="73"/>
  <c r="E61" i="73" s="1"/>
  <c r="BB16" i="51"/>
  <c r="AZ17" i="51"/>
  <c r="M23" i="51"/>
  <c r="O23" i="51" s="1"/>
  <c r="G24" i="51"/>
  <c r="I23" i="51"/>
  <c r="AA20" i="51"/>
  <c r="Y21" i="51"/>
  <c r="BF16" i="51"/>
  <c r="BH15" i="51"/>
  <c r="BR14" i="51"/>
  <c r="BT13" i="51"/>
  <c r="CF12" i="51"/>
  <c r="B11" i="51"/>
  <c r="S75" i="75" l="1"/>
  <c r="W126" i="75" s="1"/>
  <c r="Q176" i="75"/>
  <c r="Q125" i="75"/>
  <c r="W176" i="75"/>
  <c r="V6" i="74"/>
  <c r="W6" i="74" s="1"/>
  <c r="Y6" i="74" s="1"/>
  <c r="B6" i="74" s="1"/>
  <c r="F6" i="73" s="1"/>
  <c r="G6" i="73" s="1"/>
  <c r="H6" i="73" s="1"/>
  <c r="B6" i="75" s="1"/>
  <c r="J6" i="75" s="1"/>
  <c r="AQ61" i="73"/>
  <c r="AR61" i="73" s="1"/>
  <c r="AX61" i="74" s="1"/>
  <c r="AZ61" i="74" s="1"/>
  <c r="AG10" i="48"/>
  <c r="AU10" i="73" s="1"/>
  <c r="AV10" i="73" s="1"/>
  <c r="BB10" i="74" s="1"/>
  <c r="BD10" i="74" s="1"/>
  <c r="K61" i="73"/>
  <c r="L61" i="73" s="1"/>
  <c r="T61" i="74" s="1"/>
  <c r="K10" i="73"/>
  <c r="L10" i="73" s="1"/>
  <c r="T10" i="74" s="1"/>
  <c r="D7" i="74"/>
  <c r="E7" i="74" s="1"/>
  <c r="V7" i="74" s="1"/>
  <c r="W7" i="74" s="1"/>
  <c r="Y7" i="74" s="1"/>
  <c r="G12" i="48"/>
  <c r="I12" i="48" s="1"/>
  <c r="U12" i="48" s="1"/>
  <c r="CQ182" i="48"/>
  <c r="D9" i="74"/>
  <c r="E9" i="74" s="1"/>
  <c r="G9" i="74" s="1"/>
  <c r="G58" i="74"/>
  <c r="V58" i="74"/>
  <c r="W58" i="74" s="1"/>
  <c r="Y58" i="74" s="1"/>
  <c r="B5" i="74"/>
  <c r="F5" i="73" s="1"/>
  <c r="G5" i="73" s="1"/>
  <c r="H5" i="73" s="1"/>
  <c r="B5" i="75" s="1"/>
  <c r="V60" i="74"/>
  <c r="W60" i="74" s="1"/>
  <c r="Y60" i="74" s="1"/>
  <c r="CR14" i="48"/>
  <c r="CT14" i="48" s="1"/>
  <c r="CM14" i="48"/>
  <c r="AS21" i="48"/>
  <c r="AW21" i="48"/>
  <c r="P11" i="48"/>
  <c r="R11" i="48" s="1"/>
  <c r="U11" i="48"/>
  <c r="N11" i="48"/>
  <c r="AY20" i="48"/>
  <c r="BD20" i="48"/>
  <c r="BF20" i="48" s="1"/>
  <c r="CG15" i="48"/>
  <c r="CK15" i="48"/>
  <c r="B13" i="48"/>
  <c r="D13" i="48" s="1"/>
  <c r="AK23" i="48"/>
  <c r="AQ22" i="48"/>
  <c r="AM22" i="48"/>
  <c r="AB11" i="48"/>
  <c r="AD11" i="48" s="1"/>
  <c r="Y11" i="48"/>
  <c r="AA11" i="48" s="1"/>
  <c r="BK19" i="48"/>
  <c r="BR18" i="48"/>
  <c r="BT18" i="48" s="1"/>
  <c r="BM18" i="48"/>
  <c r="CE16" i="48"/>
  <c r="BX17" i="48"/>
  <c r="BZ16" i="48"/>
  <c r="Y12" i="48"/>
  <c r="AA12" i="48" s="1"/>
  <c r="AB12" i="48"/>
  <c r="AD12" i="48" s="1"/>
  <c r="G59" i="74"/>
  <c r="AR10" i="73"/>
  <c r="AX10" i="74" s="1"/>
  <c r="AZ10" i="74" s="1"/>
  <c r="AR112" i="73"/>
  <c r="G8" i="74"/>
  <c r="V8" i="74"/>
  <c r="W8" i="74" s="1"/>
  <c r="Y8" i="74" s="1"/>
  <c r="M61" i="74"/>
  <c r="L61" i="74"/>
  <c r="Q61" i="74"/>
  <c r="R61" i="74"/>
  <c r="M10" i="74"/>
  <c r="L10" i="74"/>
  <c r="R10" i="74"/>
  <c r="M173" i="74"/>
  <c r="L173" i="74"/>
  <c r="J175" i="74"/>
  <c r="K174" i="74"/>
  <c r="Y59" i="74"/>
  <c r="BC136" i="74"/>
  <c r="BD135" i="74"/>
  <c r="CQ137" i="48"/>
  <c r="CQ82" i="48"/>
  <c r="CQ33" i="48"/>
  <c r="F25" i="48"/>
  <c r="AN26" i="74"/>
  <c r="AO25" i="74"/>
  <c r="AR26" i="74"/>
  <c r="AS25" i="74"/>
  <c r="AT25" i="74" s="1"/>
  <c r="AV25" i="74" s="1"/>
  <c r="X24" i="48"/>
  <c r="W25" i="48"/>
  <c r="AG24" i="74"/>
  <c r="AF25" i="74"/>
  <c r="AK23" i="74"/>
  <c r="AJ24" i="74"/>
  <c r="C62" i="73"/>
  <c r="E62" i="73" s="1"/>
  <c r="C11" i="73"/>
  <c r="E11" i="73" s="1"/>
  <c r="CF13" i="51"/>
  <c r="B12" i="51"/>
  <c r="BT14" i="51"/>
  <c r="BR15" i="51"/>
  <c r="M24" i="51"/>
  <c r="O24" i="51" s="1"/>
  <c r="I24" i="51"/>
  <c r="G25" i="51"/>
  <c r="BY14" i="51"/>
  <c r="AG20" i="51"/>
  <c r="AE21" i="51"/>
  <c r="AK20" i="51"/>
  <c r="AM19" i="51"/>
  <c r="BH16" i="51"/>
  <c r="BF17" i="51"/>
  <c r="Y22" i="51"/>
  <c r="AA21" i="51"/>
  <c r="AZ18" i="51"/>
  <c r="BB17" i="51"/>
  <c r="S23" i="51"/>
  <c r="U23" i="51" s="1"/>
  <c r="L6" i="75" l="1"/>
  <c r="M6" i="75" s="1"/>
  <c r="C6" i="75"/>
  <c r="E6" i="75" s="1"/>
  <c r="H6" i="75" s="1"/>
  <c r="S76" i="75"/>
  <c r="W127" i="75" s="1"/>
  <c r="Q126" i="75"/>
  <c r="Q177" i="75"/>
  <c r="W177" i="75"/>
  <c r="AU61" i="73"/>
  <c r="AV61" i="73" s="1"/>
  <c r="BB61" i="74" s="1"/>
  <c r="BD61" i="74" s="1"/>
  <c r="G7" i="74"/>
  <c r="N12" i="48"/>
  <c r="O63" i="73" s="1"/>
  <c r="P63" i="73" s="1"/>
  <c r="I63" i="74" s="1"/>
  <c r="K63" i="74" s="1"/>
  <c r="M63" i="74" s="1"/>
  <c r="C5" i="75"/>
  <c r="E5" i="75" s="1"/>
  <c r="H5" i="75" s="1"/>
  <c r="L5" i="75"/>
  <c r="M5" i="75" s="1"/>
  <c r="AE12" i="48"/>
  <c r="AF12" i="48" s="1"/>
  <c r="AQ63" i="73" s="1"/>
  <c r="AR63" i="73" s="1"/>
  <c r="AX63" i="74" s="1"/>
  <c r="AZ63" i="74" s="1"/>
  <c r="P12" i="48"/>
  <c r="R12" i="48" s="1"/>
  <c r="V9" i="74"/>
  <c r="W9" i="74" s="1"/>
  <c r="Y9" i="74" s="1"/>
  <c r="B9" i="74" s="1"/>
  <c r="F9" i="73" s="1"/>
  <c r="G9" i="73" s="1"/>
  <c r="H9" i="73" s="1"/>
  <c r="B9" i="75" s="1"/>
  <c r="J9" i="75" s="1"/>
  <c r="CQ183" i="48"/>
  <c r="B7" i="74"/>
  <c r="F7" i="73" s="1"/>
  <c r="G7" i="73" s="1"/>
  <c r="H7" i="73" s="1"/>
  <c r="B7" i="75" s="1"/>
  <c r="J5" i="75"/>
  <c r="B14" i="48"/>
  <c r="D14" i="48" s="1"/>
  <c r="BM19" i="48"/>
  <c r="BK20" i="48"/>
  <c r="BR19" i="48"/>
  <c r="BT19" i="48" s="1"/>
  <c r="CG16" i="48"/>
  <c r="CK16" i="48"/>
  <c r="AG11" i="73"/>
  <c r="AH11" i="73" s="1"/>
  <c r="AA11" i="74" s="1"/>
  <c r="AC11" i="74" s="1"/>
  <c r="AG62" i="73"/>
  <c r="AH62" i="73" s="1"/>
  <c r="AA62" i="74" s="1"/>
  <c r="AC62" i="74" s="1"/>
  <c r="AK24" i="48"/>
  <c r="AQ23" i="48"/>
  <c r="AM23" i="48"/>
  <c r="AG12" i="73"/>
  <c r="AH12" i="73" s="1"/>
  <c r="AA12" i="74" s="1"/>
  <c r="AC12" i="74" s="1"/>
  <c r="AG63" i="73"/>
  <c r="AH63" i="73" s="1"/>
  <c r="AA63" i="74" s="1"/>
  <c r="AC63" i="74" s="1"/>
  <c r="AE11" i="48"/>
  <c r="V13" i="48"/>
  <c r="G13" i="48"/>
  <c r="I13" i="48" s="1"/>
  <c r="S11" i="73"/>
  <c r="T11" i="73" s="1"/>
  <c r="N11" i="74" s="1"/>
  <c r="P11" i="74" s="1"/>
  <c r="S62" i="73"/>
  <c r="T62" i="73" s="1"/>
  <c r="N62" i="74" s="1"/>
  <c r="P62" i="74" s="1"/>
  <c r="BZ17" i="48"/>
  <c r="CE17" i="48"/>
  <c r="BX18" i="48"/>
  <c r="AS22" i="48"/>
  <c r="AW22" i="48"/>
  <c r="CM15" i="48"/>
  <c r="CR15" i="48"/>
  <c r="CT15" i="48" s="1"/>
  <c r="O11" i="73"/>
  <c r="P11" i="73" s="1"/>
  <c r="I11" i="74" s="1"/>
  <c r="K11" i="74" s="1"/>
  <c r="O62" i="73"/>
  <c r="P62" i="73" s="1"/>
  <c r="I62" i="74" s="1"/>
  <c r="K62" i="74" s="1"/>
  <c r="Q11" i="48"/>
  <c r="S11" i="48" s="1"/>
  <c r="BD21" i="48"/>
  <c r="BF21" i="48" s="1"/>
  <c r="AY21" i="48"/>
  <c r="E61" i="74"/>
  <c r="V61" i="74" s="1"/>
  <c r="B8" i="74"/>
  <c r="F8" i="73" s="1"/>
  <c r="G8" i="73" s="1"/>
  <c r="H8" i="73" s="1"/>
  <c r="B8" i="75" s="1"/>
  <c r="J8" i="75" s="1"/>
  <c r="E10" i="74"/>
  <c r="G10" i="74" s="1"/>
  <c r="L174" i="74"/>
  <c r="M174" i="74"/>
  <c r="J176" i="74"/>
  <c r="K175" i="74"/>
  <c r="BC137" i="74"/>
  <c r="BD136" i="74"/>
  <c r="CQ138" i="48"/>
  <c r="CQ83" i="48"/>
  <c r="CQ34" i="48"/>
  <c r="X25" i="48"/>
  <c r="W26" i="48"/>
  <c r="AS26" i="74"/>
  <c r="AT26" i="74" s="1"/>
  <c r="AV26" i="74" s="1"/>
  <c r="AR27" i="74"/>
  <c r="AO26" i="74"/>
  <c r="AN27" i="74"/>
  <c r="AF26" i="74"/>
  <c r="AG25" i="74"/>
  <c r="F26" i="48"/>
  <c r="AK24" i="74"/>
  <c r="AJ25" i="74"/>
  <c r="C63" i="73"/>
  <c r="E63" i="73" s="1"/>
  <c r="C12" i="73"/>
  <c r="E12" i="73" s="1"/>
  <c r="CF14" i="51"/>
  <c r="B13" i="51"/>
  <c r="Y23" i="51"/>
  <c r="AA22" i="51"/>
  <c r="I25" i="51"/>
  <c r="M25" i="51"/>
  <c r="O25" i="51" s="1"/>
  <c r="G26" i="51"/>
  <c r="BT15" i="51"/>
  <c r="BR16" i="51"/>
  <c r="BH17" i="51"/>
  <c r="BF18" i="51"/>
  <c r="AK21" i="51"/>
  <c r="AM20" i="51"/>
  <c r="BY15" i="51"/>
  <c r="S24" i="51"/>
  <c r="U24" i="51" s="1"/>
  <c r="BB18" i="51"/>
  <c r="AZ19" i="51"/>
  <c r="AG21" i="51"/>
  <c r="AE22" i="51"/>
  <c r="I6" i="75" l="1"/>
  <c r="S77" i="75"/>
  <c r="W128" i="75" s="1"/>
  <c r="Q127" i="75"/>
  <c r="Q178" i="75"/>
  <c r="W178" i="75"/>
  <c r="B6" i="67"/>
  <c r="N6" i="75"/>
  <c r="L63" i="74"/>
  <c r="N5" i="75"/>
  <c r="B5" i="67"/>
  <c r="O12" i="73"/>
  <c r="P12" i="73" s="1"/>
  <c r="I12" i="74" s="1"/>
  <c r="K12" i="74" s="1"/>
  <c r="L12" i="74" s="1"/>
  <c r="Q12" i="48"/>
  <c r="S12" i="48" s="1"/>
  <c r="AC63" i="73" s="1"/>
  <c r="AD63" i="73" s="1"/>
  <c r="D63" i="74" s="1"/>
  <c r="K12" i="73"/>
  <c r="L12" i="73" s="1"/>
  <c r="T12" i="74" s="1"/>
  <c r="K63" i="73"/>
  <c r="L63" i="73" s="1"/>
  <c r="T63" i="74" s="1"/>
  <c r="AG12" i="48"/>
  <c r="AU63" i="73" s="1"/>
  <c r="AV63" i="73" s="1"/>
  <c r="BB63" i="74" s="1"/>
  <c r="BD63" i="74" s="1"/>
  <c r="AQ12" i="73"/>
  <c r="AR12" i="73" s="1"/>
  <c r="AX12" i="74" s="1"/>
  <c r="AZ12" i="74" s="1"/>
  <c r="S12" i="73"/>
  <c r="T12" i="73" s="1"/>
  <c r="N12" i="74" s="1"/>
  <c r="P12" i="74" s="1"/>
  <c r="R12" i="74" s="1"/>
  <c r="S63" i="73"/>
  <c r="T63" i="73" s="1"/>
  <c r="N63" i="74" s="1"/>
  <c r="P63" i="74" s="1"/>
  <c r="R63" i="74" s="1"/>
  <c r="CQ184" i="48"/>
  <c r="L7" i="75"/>
  <c r="M7" i="75" s="1"/>
  <c r="J7" i="75"/>
  <c r="C7" i="75"/>
  <c r="E7" i="75" s="1"/>
  <c r="H7" i="75" s="1"/>
  <c r="N7" i="75" s="1"/>
  <c r="G61" i="74"/>
  <c r="G14" i="48"/>
  <c r="I14" i="48" s="1"/>
  <c r="V14" i="48"/>
  <c r="B15" i="48"/>
  <c r="D15" i="48" s="1"/>
  <c r="G15" i="48" s="1"/>
  <c r="I15" i="48" s="1"/>
  <c r="AC11" i="73"/>
  <c r="AD11" i="73" s="1"/>
  <c r="AC62" i="73"/>
  <c r="AD62" i="73" s="1"/>
  <c r="R62" i="74"/>
  <c r="Q62" i="74"/>
  <c r="K62" i="73"/>
  <c r="L62" i="73" s="1"/>
  <c r="T62" i="74" s="1"/>
  <c r="K11" i="73"/>
  <c r="L11" i="73" s="1"/>
  <c r="T11" i="74" s="1"/>
  <c r="AF11" i="48"/>
  <c r="AG11" i="48"/>
  <c r="BK21" i="48"/>
  <c r="BM20" i="48"/>
  <c r="BR20" i="48"/>
  <c r="BT20" i="48" s="1"/>
  <c r="M62" i="74"/>
  <c r="L62" i="74"/>
  <c r="BZ18" i="48"/>
  <c r="CE18" i="48"/>
  <c r="BX19" i="48"/>
  <c r="R11" i="74"/>
  <c r="Q11" i="74"/>
  <c r="AW23" i="48"/>
  <c r="AS23" i="48"/>
  <c r="CM16" i="48"/>
  <c r="CR16" i="48"/>
  <c r="CT16" i="48" s="1"/>
  <c r="BD22" i="48"/>
  <c r="BF22" i="48" s="1"/>
  <c r="AY22" i="48"/>
  <c r="Y13" i="48"/>
  <c r="AA13" i="48" s="1"/>
  <c r="AB13" i="48"/>
  <c r="AD13" i="48" s="1"/>
  <c r="M11" i="74"/>
  <c r="L11" i="74"/>
  <c r="CG17" i="48"/>
  <c r="CK17" i="48"/>
  <c r="U13" i="48"/>
  <c r="N13" i="48"/>
  <c r="P13" i="48"/>
  <c r="AK25" i="48"/>
  <c r="AM24" i="48"/>
  <c r="AQ24" i="48"/>
  <c r="V10" i="74"/>
  <c r="W10" i="74" s="1"/>
  <c r="Y10" i="74" s="1"/>
  <c r="B10" i="74" s="1"/>
  <c r="F10" i="73" s="1"/>
  <c r="L9" i="75"/>
  <c r="M9" i="75" s="1"/>
  <c r="C9" i="75"/>
  <c r="E9" i="75" s="1"/>
  <c r="H9" i="75" s="1"/>
  <c r="N9" i="75" s="1"/>
  <c r="M175" i="74"/>
  <c r="L175" i="74"/>
  <c r="K176" i="74"/>
  <c r="J177" i="74"/>
  <c r="W61" i="74"/>
  <c r="Y61" i="74" s="1"/>
  <c r="L8" i="75"/>
  <c r="M8" i="75" s="1"/>
  <c r="BC138" i="74"/>
  <c r="BD137" i="74"/>
  <c r="CQ139" i="48"/>
  <c r="CQ84" i="48"/>
  <c r="CQ35" i="48"/>
  <c r="C8" i="75"/>
  <c r="E8" i="75" s="1"/>
  <c r="H8" i="75" s="1"/>
  <c r="N8" i="75" s="1"/>
  <c r="AG26" i="74"/>
  <c r="AF27" i="74"/>
  <c r="AN28" i="74"/>
  <c r="AO27" i="74"/>
  <c r="W27" i="48"/>
  <c r="X26" i="48"/>
  <c r="AR28" i="74"/>
  <c r="AS27" i="74"/>
  <c r="AT27" i="74" s="1"/>
  <c r="AV27" i="74" s="1"/>
  <c r="AK25" i="74"/>
  <c r="AJ26" i="74"/>
  <c r="F27" i="48"/>
  <c r="S25" i="51"/>
  <c r="U25" i="51" s="1"/>
  <c r="BF19" i="51"/>
  <c r="BH18" i="51"/>
  <c r="BT16" i="51"/>
  <c r="BR17" i="51"/>
  <c r="B14" i="51"/>
  <c r="CF15" i="51"/>
  <c r="AK22" i="51"/>
  <c r="AM21" i="51"/>
  <c r="M26" i="51"/>
  <c r="O26" i="51" s="1"/>
  <c r="G27" i="51"/>
  <c r="I26" i="51"/>
  <c r="AA23" i="51"/>
  <c r="Y24" i="51"/>
  <c r="C64" i="73"/>
  <c r="E64" i="73" s="1"/>
  <c r="C13" i="73"/>
  <c r="E13" i="73" s="1"/>
  <c r="BY16" i="51"/>
  <c r="AZ20" i="51"/>
  <c r="BB19" i="51"/>
  <c r="AE23" i="51"/>
  <c r="AG22" i="51"/>
  <c r="C6" i="67" l="1"/>
  <c r="S78" i="75"/>
  <c r="W129" i="75" s="1"/>
  <c r="Q128" i="75"/>
  <c r="Q179" i="75"/>
  <c r="W179" i="75"/>
  <c r="R5" i="75"/>
  <c r="T5" i="75" s="1"/>
  <c r="U5" i="75" s="1"/>
  <c r="M12" i="74"/>
  <c r="AR114" i="73"/>
  <c r="E63" i="74"/>
  <c r="G63" i="74" s="1"/>
  <c r="AC12" i="73"/>
  <c r="AD12" i="73" s="1"/>
  <c r="Q12" i="74"/>
  <c r="D12" i="74"/>
  <c r="Q63" i="74"/>
  <c r="AU12" i="73"/>
  <c r="AV12" i="73" s="1"/>
  <c r="BB12" i="74" s="1"/>
  <c r="BD12" i="74" s="1"/>
  <c r="B8" i="67"/>
  <c r="I8" i="75"/>
  <c r="B9" i="67"/>
  <c r="I9" i="75"/>
  <c r="B7" i="67"/>
  <c r="C7" i="67" s="1"/>
  <c r="I7" i="75"/>
  <c r="CQ185" i="48"/>
  <c r="Y14" i="48"/>
  <c r="AA14" i="48" s="1"/>
  <c r="AB14" i="48"/>
  <c r="AD14" i="48" s="1"/>
  <c r="V15" i="48"/>
  <c r="P14" i="48"/>
  <c r="U14" i="48"/>
  <c r="N14" i="48"/>
  <c r="AE13" i="48"/>
  <c r="K13" i="73" s="1"/>
  <c r="L13" i="73" s="1"/>
  <c r="T13" i="74" s="1"/>
  <c r="B16" i="48"/>
  <c r="D16" i="48" s="1"/>
  <c r="G16" i="48" s="1"/>
  <c r="I16" i="48" s="1"/>
  <c r="U16" i="48" s="1"/>
  <c r="D62" i="74"/>
  <c r="E62" i="74" s="1"/>
  <c r="D11" i="74"/>
  <c r="E11" i="74" s="1"/>
  <c r="AW24" i="48"/>
  <c r="AS24" i="48"/>
  <c r="Q13" i="48"/>
  <c r="O64" i="73"/>
  <c r="P64" i="73" s="1"/>
  <c r="I64" i="74" s="1"/>
  <c r="K64" i="74" s="1"/>
  <c r="L64" i="74" s="1"/>
  <c r="O13" i="73"/>
  <c r="P13" i="73" s="1"/>
  <c r="I13" i="74" s="1"/>
  <c r="K13" i="74" s="1"/>
  <c r="M13" i="74" s="1"/>
  <c r="BZ19" i="48"/>
  <c r="BX20" i="48"/>
  <c r="CE19" i="48"/>
  <c r="BR21" i="48"/>
  <c r="BT21" i="48" s="1"/>
  <c r="BK22" i="48"/>
  <c r="BM21" i="48"/>
  <c r="BD23" i="48"/>
  <c r="BF23" i="48" s="1"/>
  <c r="AY23" i="48"/>
  <c r="CG18" i="48"/>
  <c r="CK18" i="48"/>
  <c r="AU62" i="73"/>
  <c r="AV62" i="73" s="1"/>
  <c r="BB62" i="74" s="1"/>
  <c r="BD62" i="74" s="1"/>
  <c r="AU11" i="73"/>
  <c r="AV11" i="73" s="1"/>
  <c r="BB11" i="74" s="1"/>
  <c r="BD11" i="74" s="1"/>
  <c r="R13" i="48"/>
  <c r="S13" i="73"/>
  <c r="T13" i="73" s="1"/>
  <c r="N13" i="74" s="1"/>
  <c r="P13" i="74" s="1"/>
  <c r="Q13" i="74" s="1"/>
  <c r="S64" i="73"/>
  <c r="T64" i="73" s="1"/>
  <c r="N64" i="74" s="1"/>
  <c r="P64" i="74" s="1"/>
  <c r="R64" i="74" s="1"/>
  <c r="AG64" i="73"/>
  <c r="AH64" i="73" s="1"/>
  <c r="AA64" i="74" s="1"/>
  <c r="AC64" i="74" s="1"/>
  <c r="AG13" i="73"/>
  <c r="AH13" i="73" s="1"/>
  <c r="AA13" i="74" s="1"/>
  <c r="AC13" i="74" s="1"/>
  <c r="AK26" i="48"/>
  <c r="AM25" i="48"/>
  <c r="AQ25" i="48"/>
  <c r="CM17" i="48"/>
  <c r="CR17" i="48"/>
  <c r="CT17" i="48" s="1"/>
  <c r="AQ62" i="73"/>
  <c r="AR62" i="73" s="1"/>
  <c r="AX62" i="74" s="1"/>
  <c r="AZ62" i="74" s="1"/>
  <c r="AQ11" i="73"/>
  <c r="P15" i="48"/>
  <c r="U15" i="48"/>
  <c r="N15" i="48"/>
  <c r="G10" i="73"/>
  <c r="H10" i="73" s="1"/>
  <c r="B10" i="75" s="1"/>
  <c r="K177" i="74"/>
  <c r="J178" i="74"/>
  <c r="M176" i="74"/>
  <c r="L176" i="74"/>
  <c r="BC139" i="74"/>
  <c r="BD138" i="74"/>
  <c r="CQ140" i="48"/>
  <c r="CQ85" i="48"/>
  <c r="CQ36" i="48"/>
  <c r="F28" i="48"/>
  <c r="AJ27" i="74"/>
  <c r="AK26" i="74"/>
  <c r="AS28" i="74"/>
  <c r="AT28" i="74" s="1"/>
  <c r="AV28" i="74" s="1"/>
  <c r="AR29" i="74"/>
  <c r="AN29" i="74"/>
  <c r="AO28" i="74"/>
  <c r="W28" i="48"/>
  <c r="X27" i="48"/>
  <c r="AF28" i="74"/>
  <c r="AG27" i="74"/>
  <c r="Y25" i="51"/>
  <c r="AA24" i="51"/>
  <c r="S26" i="51"/>
  <c r="U26" i="51" s="1"/>
  <c r="AE24" i="51"/>
  <c r="AG23" i="51"/>
  <c r="B15" i="51"/>
  <c r="CF16" i="51"/>
  <c r="AZ21" i="51"/>
  <c r="BB20" i="51"/>
  <c r="BT17" i="51"/>
  <c r="BR18" i="51"/>
  <c r="C65" i="73"/>
  <c r="E65" i="73" s="1"/>
  <c r="C14" i="73"/>
  <c r="E14" i="73" s="1"/>
  <c r="BY17" i="51"/>
  <c r="M27" i="51"/>
  <c r="O27" i="51" s="1"/>
  <c r="G28" i="51"/>
  <c r="I27" i="51"/>
  <c r="AK23" i="51"/>
  <c r="AM22" i="51"/>
  <c r="BF20" i="51"/>
  <c r="BH19" i="51"/>
  <c r="S79" i="75" l="1"/>
  <c r="W130" i="75" s="1"/>
  <c r="Q129" i="75"/>
  <c r="Q180" i="75"/>
  <c r="W180" i="75"/>
  <c r="E12" i="74"/>
  <c r="V12" i="74" s="1"/>
  <c r="W12" i="74" s="1"/>
  <c r="Y12" i="74" s="1"/>
  <c r="V63" i="74"/>
  <c r="W63" i="74" s="1"/>
  <c r="Y63" i="74" s="1"/>
  <c r="C9" i="67"/>
  <c r="K64" i="73"/>
  <c r="L64" i="73" s="1"/>
  <c r="T64" i="74" s="1"/>
  <c r="AG13" i="48"/>
  <c r="AU13" i="73" s="1"/>
  <c r="AV13" i="73" s="1"/>
  <c r="BB13" i="74" s="1"/>
  <c r="BD13" i="74" s="1"/>
  <c r="AE14" i="48"/>
  <c r="CQ186" i="48"/>
  <c r="N16" i="48"/>
  <c r="O16" i="73" s="1"/>
  <c r="L13" i="74"/>
  <c r="C8" i="67"/>
  <c r="C10" i="75"/>
  <c r="J10" i="75"/>
  <c r="Q64" i="74"/>
  <c r="P16" i="48"/>
  <c r="R16" i="48" s="1"/>
  <c r="AF13" i="48"/>
  <c r="AQ64" i="73" s="1"/>
  <c r="AR64" i="73" s="1"/>
  <c r="AX64" i="74" s="1"/>
  <c r="AZ64" i="74" s="1"/>
  <c r="S65" i="73"/>
  <c r="T65" i="73" s="1"/>
  <c r="N65" i="74" s="1"/>
  <c r="P65" i="74" s="1"/>
  <c r="R65" i="74" s="1"/>
  <c r="S14" i="73"/>
  <c r="T14" i="73" s="1"/>
  <c r="N14" i="74" s="1"/>
  <c r="P14" i="74" s="1"/>
  <c r="R14" i="74" s="1"/>
  <c r="R14" i="48"/>
  <c r="AB15" i="48"/>
  <c r="AD15" i="48" s="1"/>
  <c r="AE15" i="48" s="1"/>
  <c r="Y15" i="48"/>
  <c r="AA15" i="48" s="1"/>
  <c r="V16" i="48"/>
  <c r="AB16" i="48" s="1"/>
  <c r="AD16" i="48" s="1"/>
  <c r="AE16" i="48" s="1"/>
  <c r="O65" i="73"/>
  <c r="P65" i="73" s="1"/>
  <c r="I65" i="74" s="1"/>
  <c r="K65" i="74" s="1"/>
  <c r="M65" i="74" s="1"/>
  <c r="Q14" i="48"/>
  <c r="O14" i="73"/>
  <c r="P14" i="73" s="1"/>
  <c r="I14" i="74" s="1"/>
  <c r="K14" i="74" s="1"/>
  <c r="M14" i="74" s="1"/>
  <c r="AG65" i="73"/>
  <c r="AH65" i="73" s="1"/>
  <c r="AA65" i="74" s="1"/>
  <c r="AC65" i="74" s="1"/>
  <c r="AG14" i="73"/>
  <c r="AH14" i="73" s="1"/>
  <c r="AA14" i="74" s="1"/>
  <c r="AC14" i="74" s="1"/>
  <c r="M64" i="74"/>
  <c r="B17" i="48"/>
  <c r="D17" i="48" s="1"/>
  <c r="V17" i="48" s="1"/>
  <c r="Y16" i="48"/>
  <c r="AA16" i="48" s="1"/>
  <c r="AG67" i="73" s="1"/>
  <c r="AH67" i="73" s="1"/>
  <c r="R13" i="74"/>
  <c r="AK27" i="48"/>
  <c r="AM26" i="48"/>
  <c r="AQ26" i="48"/>
  <c r="CM18" i="48"/>
  <c r="CR18" i="48"/>
  <c r="CT18" i="48" s="1"/>
  <c r="CK19" i="48"/>
  <c r="CG19" i="48"/>
  <c r="V11" i="74"/>
  <c r="W11" i="74" s="1"/>
  <c r="Y11" i="74" s="1"/>
  <c r="G11" i="74"/>
  <c r="AY24" i="48"/>
  <c r="BD24" i="48"/>
  <c r="BF24" i="48" s="1"/>
  <c r="R15" i="48"/>
  <c r="S15" i="73"/>
  <c r="T15" i="73" s="1"/>
  <c r="N15" i="74" s="1"/>
  <c r="P15" i="74" s="1"/>
  <c r="R15" i="74" s="1"/>
  <c r="S66" i="73"/>
  <c r="T66" i="73" s="1"/>
  <c r="N66" i="74" s="1"/>
  <c r="P66" i="74" s="1"/>
  <c r="Q66" i="74" s="1"/>
  <c r="CE20" i="48"/>
  <c r="BX21" i="48"/>
  <c r="BZ20" i="48"/>
  <c r="S13" i="48"/>
  <c r="G62" i="74"/>
  <c r="V62" i="74"/>
  <c r="W62" i="74" s="1"/>
  <c r="Y62" i="74" s="1"/>
  <c r="O15" i="73"/>
  <c r="P15" i="73" s="1"/>
  <c r="I15" i="74" s="1"/>
  <c r="K15" i="74" s="1"/>
  <c r="L15" i="74" s="1"/>
  <c r="O66" i="73"/>
  <c r="P66" i="73" s="1"/>
  <c r="I66" i="74" s="1"/>
  <c r="K66" i="74" s="1"/>
  <c r="L66" i="74" s="1"/>
  <c r="Q15" i="48"/>
  <c r="AR11" i="73"/>
  <c r="AX11" i="74" s="1"/>
  <c r="AZ11" i="74" s="1"/>
  <c r="AR113" i="73"/>
  <c r="AW25" i="48"/>
  <c r="AS25" i="48"/>
  <c r="BM22" i="48"/>
  <c r="BR22" i="48"/>
  <c r="BT22" i="48" s="1"/>
  <c r="BK23" i="48"/>
  <c r="L10" i="75"/>
  <c r="M10" i="75" s="1"/>
  <c r="J179" i="74"/>
  <c r="K178" i="74"/>
  <c r="L177" i="74"/>
  <c r="M177" i="74"/>
  <c r="BC140" i="74"/>
  <c r="BD139" i="74"/>
  <c r="CQ141" i="48"/>
  <c r="CQ86" i="48"/>
  <c r="CQ37" i="48"/>
  <c r="AG28" i="74"/>
  <c r="AF29" i="74"/>
  <c r="W29" i="48"/>
  <c r="X28" i="48"/>
  <c r="AR30" i="74"/>
  <c r="AS29" i="74"/>
  <c r="AT29" i="74" s="1"/>
  <c r="AV29" i="74" s="1"/>
  <c r="F29" i="48"/>
  <c r="AO29" i="74"/>
  <c r="AN30" i="74"/>
  <c r="AK27" i="74"/>
  <c r="AJ28" i="74"/>
  <c r="C66" i="73"/>
  <c r="E66" i="73" s="1"/>
  <c r="C15" i="73"/>
  <c r="E15" i="73" s="1"/>
  <c r="B16" i="51"/>
  <c r="CF17" i="51"/>
  <c r="AG24" i="51"/>
  <c r="AE25" i="51"/>
  <c r="BY18" i="51"/>
  <c r="BR19" i="51"/>
  <c r="BT18" i="51"/>
  <c r="S27" i="51"/>
  <c r="U27" i="51" s="1"/>
  <c r="Y26" i="51"/>
  <c r="AA25" i="51"/>
  <c r="BF21" i="51"/>
  <c r="BH20" i="51"/>
  <c r="M28" i="51"/>
  <c r="O28" i="51" s="1"/>
  <c r="I28" i="51"/>
  <c r="G29" i="51"/>
  <c r="AM23" i="51"/>
  <c r="AK24" i="51"/>
  <c r="BB21" i="51"/>
  <c r="AZ22" i="51"/>
  <c r="S80" i="75" l="1"/>
  <c r="W131" i="75" s="1"/>
  <c r="Q130" i="75"/>
  <c r="Q181" i="75"/>
  <c r="W181" i="75"/>
  <c r="G12" i="74"/>
  <c r="B12" i="74"/>
  <c r="F12" i="73" s="1"/>
  <c r="G12" i="73" s="1"/>
  <c r="H12" i="73" s="1"/>
  <c r="B12" i="75" s="1"/>
  <c r="J12" i="75" s="1"/>
  <c r="AU64" i="73"/>
  <c r="AV64" i="73" s="1"/>
  <c r="BB64" i="74" s="1"/>
  <c r="BD64" i="74" s="1"/>
  <c r="Q15" i="74"/>
  <c r="O67" i="73"/>
  <c r="Q65" i="74"/>
  <c r="Q16" i="48"/>
  <c r="S16" i="48" s="1"/>
  <c r="AC16" i="73" s="1"/>
  <c r="AD16" i="73" s="1"/>
  <c r="L14" i="74"/>
  <c r="AG16" i="73"/>
  <c r="AH16" i="73" s="1"/>
  <c r="AA16" i="74" s="1"/>
  <c r="AC16" i="74" s="1"/>
  <c r="Q14" i="74"/>
  <c r="S67" i="73"/>
  <c r="T67" i="73" s="1"/>
  <c r="N67" i="74" s="1"/>
  <c r="P67" i="74" s="1"/>
  <c r="L65" i="74"/>
  <c r="S16" i="73"/>
  <c r="T16" i="73" s="1"/>
  <c r="N16" i="74" s="1"/>
  <c r="P16" i="74" s="1"/>
  <c r="K14" i="73"/>
  <c r="L14" i="73" s="1"/>
  <c r="T14" i="74" s="1"/>
  <c r="AG14" i="48"/>
  <c r="K65" i="73"/>
  <c r="L65" i="73" s="1"/>
  <c r="T65" i="74" s="1"/>
  <c r="M15" i="74"/>
  <c r="AQ13" i="73"/>
  <c r="AR13" i="73" s="1"/>
  <c r="AX13" i="74" s="1"/>
  <c r="AZ13" i="74" s="1"/>
  <c r="AF14" i="48"/>
  <c r="G17" i="48"/>
  <c r="I17" i="48" s="1"/>
  <c r="P17" i="48" s="1"/>
  <c r="S17" i="73" s="1"/>
  <c r="T17" i="73" s="1"/>
  <c r="N17" i="74" s="1"/>
  <c r="P17" i="74" s="1"/>
  <c r="CQ187" i="48"/>
  <c r="E10" i="75"/>
  <c r="H10" i="75" s="1"/>
  <c r="I10" i="75" s="1"/>
  <c r="K15" i="73"/>
  <c r="L15" i="73" s="1"/>
  <c r="T15" i="74" s="1"/>
  <c r="K66" i="73"/>
  <c r="L66" i="73" s="1"/>
  <c r="T66" i="74" s="1"/>
  <c r="AG15" i="48"/>
  <c r="AF15" i="48"/>
  <c r="M66" i="74"/>
  <c r="S14" i="48"/>
  <c r="AG15" i="73"/>
  <c r="AH15" i="73" s="1"/>
  <c r="AA15" i="74" s="1"/>
  <c r="AC15" i="74" s="1"/>
  <c r="AG66" i="73"/>
  <c r="AH66" i="73" s="1"/>
  <c r="AA66" i="74" s="1"/>
  <c r="AC66" i="74" s="1"/>
  <c r="R66" i="74"/>
  <c r="B18" i="48"/>
  <c r="D18" i="48" s="1"/>
  <c r="BK24" i="48"/>
  <c r="BM23" i="48"/>
  <c r="BR23" i="48"/>
  <c r="BT23" i="48" s="1"/>
  <c r="BD25" i="48"/>
  <c r="BF25" i="48" s="1"/>
  <c r="AY25" i="48"/>
  <c r="BX22" i="48"/>
  <c r="BZ21" i="48"/>
  <c r="CE21" i="48"/>
  <c r="B11" i="74"/>
  <c r="F11" i="73" s="1"/>
  <c r="G11" i="73" s="1"/>
  <c r="H11" i="73" s="1"/>
  <c r="B11" i="75" s="1"/>
  <c r="AR115" i="73"/>
  <c r="S15" i="48"/>
  <c r="CK20" i="48"/>
  <c r="CG20" i="48"/>
  <c r="AS26" i="48"/>
  <c r="AW26" i="48"/>
  <c r="AC64" i="73"/>
  <c r="AD64" i="73" s="1"/>
  <c r="AC13" i="73"/>
  <c r="AD13" i="73" s="1"/>
  <c r="CM19" i="48"/>
  <c r="CR19" i="48"/>
  <c r="CT19" i="48" s="1"/>
  <c r="AK28" i="48"/>
  <c r="AM27" i="48"/>
  <c r="AQ27" i="48"/>
  <c r="AB17" i="48"/>
  <c r="AD17" i="48" s="1"/>
  <c r="Y17" i="48"/>
  <c r="AA17" i="48" s="1"/>
  <c r="P16" i="73"/>
  <c r="I16" i="74" s="1"/>
  <c r="K16" i="74" s="1"/>
  <c r="P67" i="73"/>
  <c r="I67" i="74" s="1"/>
  <c r="K67" i="74" s="1"/>
  <c r="M178" i="74"/>
  <c r="L178" i="74"/>
  <c r="J180" i="74"/>
  <c r="K179" i="74"/>
  <c r="AA67" i="74"/>
  <c r="AC67" i="74" s="1"/>
  <c r="BC141" i="74"/>
  <c r="BD140" i="74"/>
  <c r="CQ142" i="48"/>
  <c r="CQ87" i="48"/>
  <c r="CQ38" i="48"/>
  <c r="AO30" i="74"/>
  <c r="AN31" i="74"/>
  <c r="AG16" i="48"/>
  <c r="K16" i="73"/>
  <c r="L16" i="73" s="1"/>
  <c r="K67" i="73"/>
  <c r="L67" i="73" s="1"/>
  <c r="AF16" i="48"/>
  <c r="AK28" i="74"/>
  <c r="AJ29" i="74"/>
  <c r="AG29" i="74"/>
  <c r="AF30" i="74"/>
  <c r="F30" i="48"/>
  <c r="AR31" i="74"/>
  <c r="AS30" i="74"/>
  <c r="AT30" i="74" s="1"/>
  <c r="AV30" i="74" s="1"/>
  <c r="X29" i="48"/>
  <c r="W30" i="48"/>
  <c r="AM24" i="51"/>
  <c r="AK25" i="51"/>
  <c r="Y27" i="51"/>
  <c r="AA26" i="51"/>
  <c r="B17" i="51"/>
  <c r="CF18" i="51"/>
  <c r="BT19" i="51"/>
  <c r="BR20" i="51"/>
  <c r="C16" i="73"/>
  <c r="E16" i="73" s="1"/>
  <c r="C67" i="73"/>
  <c r="E67" i="73" s="1"/>
  <c r="AZ23" i="51"/>
  <c r="BB22" i="51"/>
  <c r="S28" i="51"/>
  <c r="U28" i="51" s="1"/>
  <c r="BY19" i="51"/>
  <c r="AG25" i="51"/>
  <c r="AE26" i="51"/>
  <c r="I29" i="51"/>
  <c r="G30" i="51"/>
  <c r="M29" i="51"/>
  <c r="O29" i="51" s="1"/>
  <c r="BH21" i="51"/>
  <c r="BF22" i="51"/>
  <c r="C12" i="75" l="1"/>
  <c r="C11" i="75"/>
  <c r="E11" i="75" s="1"/>
  <c r="H11" i="75" s="1"/>
  <c r="I11" i="75" s="1"/>
  <c r="L12" i="75"/>
  <c r="M12" i="75" s="1"/>
  <c r="S81" i="75"/>
  <c r="W132" i="75" s="1"/>
  <c r="Q182" i="75"/>
  <c r="Q131" i="75"/>
  <c r="W182" i="75"/>
  <c r="E12" i="75"/>
  <c r="H12" i="75" s="1"/>
  <c r="AC67" i="73"/>
  <c r="AD67" i="73" s="1"/>
  <c r="D16" i="74" s="1"/>
  <c r="U17" i="48"/>
  <c r="AE17" i="48" s="1"/>
  <c r="B10" i="67"/>
  <c r="C10" i="67" s="1"/>
  <c r="AQ14" i="73"/>
  <c r="AQ65" i="73"/>
  <c r="AR65" i="73" s="1"/>
  <c r="AX65" i="74" s="1"/>
  <c r="AZ65" i="74" s="1"/>
  <c r="AU65" i="73"/>
  <c r="AV65" i="73" s="1"/>
  <c r="BB65" i="74" s="1"/>
  <c r="BD65" i="74" s="1"/>
  <c r="AU14" i="73"/>
  <c r="AV14" i="73" s="1"/>
  <c r="BB14" i="74" s="1"/>
  <c r="BD14" i="74" s="1"/>
  <c r="N17" i="48"/>
  <c r="CQ188" i="48"/>
  <c r="R17" i="48"/>
  <c r="S68" i="73"/>
  <c r="T68" i="73" s="1"/>
  <c r="N68" i="74" s="1"/>
  <c r="P68" i="74" s="1"/>
  <c r="R68" i="74" s="1"/>
  <c r="L11" i="75"/>
  <c r="M11" i="75" s="1"/>
  <c r="J11" i="75"/>
  <c r="AQ66" i="73"/>
  <c r="AR66" i="73" s="1"/>
  <c r="AX66" i="74" s="1"/>
  <c r="AZ66" i="74" s="1"/>
  <c r="AQ15" i="73"/>
  <c r="AU15" i="73"/>
  <c r="AV15" i="73" s="1"/>
  <c r="BB15" i="74" s="1"/>
  <c r="BD15" i="74" s="1"/>
  <c r="AU66" i="73"/>
  <c r="AV66" i="73" s="1"/>
  <c r="BB66" i="74" s="1"/>
  <c r="BD66" i="74" s="1"/>
  <c r="AC14" i="73"/>
  <c r="AD14" i="73" s="1"/>
  <c r="AC65" i="73"/>
  <c r="AD65" i="73" s="1"/>
  <c r="V18" i="48"/>
  <c r="G18" i="48"/>
  <c r="I18" i="48" s="1"/>
  <c r="AS27" i="48"/>
  <c r="AW27" i="48"/>
  <c r="BD26" i="48"/>
  <c r="BF26" i="48" s="1"/>
  <c r="AY26" i="48"/>
  <c r="AC15" i="73"/>
  <c r="AD15" i="73" s="1"/>
  <c r="AC66" i="73"/>
  <c r="AD66" i="73" s="1"/>
  <c r="CK21" i="48"/>
  <c r="CG21" i="48"/>
  <c r="B19" i="48"/>
  <c r="D19" i="48" s="1"/>
  <c r="AG68" i="73"/>
  <c r="AH68" i="73" s="1"/>
  <c r="AA68" i="74" s="1"/>
  <c r="AC68" i="74" s="1"/>
  <c r="AG17" i="73"/>
  <c r="AH17" i="73" s="1"/>
  <c r="AA17" i="74" s="1"/>
  <c r="AC17" i="74" s="1"/>
  <c r="AK29" i="48"/>
  <c r="AQ28" i="48"/>
  <c r="AM28" i="48"/>
  <c r="CE22" i="48"/>
  <c r="BX23" i="48"/>
  <c r="BZ22" i="48"/>
  <c r="D64" i="74"/>
  <c r="E64" i="74" s="1"/>
  <c r="D13" i="74"/>
  <c r="E13" i="74" s="1"/>
  <c r="CR20" i="48"/>
  <c r="CT20" i="48" s="1"/>
  <c r="CM20" i="48"/>
  <c r="BK25" i="48"/>
  <c r="BM24" i="48"/>
  <c r="BR24" i="48"/>
  <c r="BT24" i="48" s="1"/>
  <c r="R16" i="74"/>
  <c r="Q16" i="74"/>
  <c r="R17" i="74"/>
  <c r="Q17" i="74"/>
  <c r="R67" i="74"/>
  <c r="Q67" i="74"/>
  <c r="M67" i="74"/>
  <c r="L67" i="74"/>
  <c r="L16" i="74"/>
  <c r="M16" i="74"/>
  <c r="CQ143" i="48"/>
  <c r="L179" i="74"/>
  <c r="M179" i="74"/>
  <c r="J181" i="74"/>
  <c r="K180" i="74"/>
  <c r="T16" i="74"/>
  <c r="T67" i="74"/>
  <c r="BD141" i="74"/>
  <c r="BC142" i="74"/>
  <c r="CQ88" i="48"/>
  <c r="CQ39" i="48"/>
  <c r="W31" i="48"/>
  <c r="X30" i="48"/>
  <c r="AR32" i="74"/>
  <c r="AS31" i="74"/>
  <c r="AT31" i="74" s="1"/>
  <c r="AV31" i="74" s="1"/>
  <c r="AN32" i="74"/>
  <c r="AO31" i="74"/>
  <c r="F31" i="48"/>
  <c r="AG30" i="74"/>
  <c r="AF31" i="74"/>
  <c r="AJ30" i="74"/>
  <c r="AK29" i="74"/>
  <c r="AU67" i="73"/>
  <c r="AV67" i="73" s="1"/>
  <c r="AU16" i="73"/>
  <c r="AV16" i="73" s="1"/>
  <c r="AQ67" i="73"/>
  <c r="AR67" i="73" s="1"/>
  <c r="AQ16" i="73"/>
  <c r="D67" i="74"/>
  <c r="C17" i="73"/>
  <c r="E17" i="73" s="1"/>
  <c r="C68" i="73"/>
  <c r="E68" i="73" s="1"/>
  <c r="BY20" i="51"/>
  <c r="AZ24" i="51"/>
  <c r="BB23" i="51"/>
  <c r="AK26" i="51"/>
  <c r="AM25" i="51"/>
  <c r="BH22" i="51"/>
  <c r="BF23" i="51"/>
  <c r="AE27" i="51"/>
  <c r="AG26" i="51"/>
  <c r="S29" i="51"/>
  <c r="U29" i="51" s="1"/>
  <c r="CF19" i="51"/>
  <c r="B18" i="51"/>
  <c r="M30" i="51"/>
  <c r="O30" i="51" s="1"/>
  <c r="I30" i="51"/>
  <c r="G31" i="51"/>
  <c r="BT20" i="51"/>
  <c r="BR21" i="51"/>
  <c r="Y28" i="51"/>
  <c r="AA27" i="51"/>
  <c r="B11" i="67" l="1"/>
  <c r="C11" i="67" s="1"/>
  <c r="S82" i="75"/>
  <c r="W133" i="75" s="1"/>
  <c r="W183" i="75"/>
  <c r="Q132" i="75"/>
  <c r="Q183" i="75"/>
  <c r="I12" i="75"/>
  <c r="B12" i="67"/>
  <c r="K17" i="73"/>
  <c r="L17" i="73" s="1"/>
  <c r="T17" i="74" s="1"/>
  <c r="AF17" i="48"/>
  <c r="AQ68" i="73" s="1"/>
  <c r="AR68" i="73" s="1"/>
  <c r="AX68" i="74" s="1"/>
  <c r="AZ68" i="74" s="1"/>
  <c r="K68" i="73"/>
  <c r="L68" i="73" s="1"/>
  <c r="T68" i="74" s="1"/>
  <c r="AG17" i="48"/>
  <c r="AU68" i="73" s="1"/>
  <c r="AV68" i="73" s="1"/>
  <c r="BB68" i="74" s="1"/>
  <c r="BD68" i="74" s="1"/>
  <c r="Q68" i="74"/>
  <c r="Q17" i="48"/>
  <c r="S17" i="48" s="1"/>
  <c r="AC68" i="73" s="1"/>
  <c r="AD68" i="73" s="1"/>
  <c r="O17" i="73"/>
  <c r="P17" i="73" s="1"/>
  <c r="I17" i="74" s="1"/>
  <c r="K17" i="74" s="1"/>
  <c r="M17" i="74" s="1"/>
  <c r="O68" i="73"/>
  <c r="P68" i="73" s="1"/>
  <c r="I68" i="74" s="1"/>
  <c r="K68" i="74" s="1"/>
  <c r="M68" i="74" s="1"/>
  <c r="AR14" i="73"/>
  <c r="AX14" i="74" s="1"/>
  <c r="AZ14" i="74" s="1"/>
  <c r="AR116" i="73"/>
  <c r="CQ189" i="48"/>
  <c r="D14" i="74"/>
  <c r="E14" i="74" s="1"/>
  <c r="D65" i="74"/>
  <c r="E65" i="74" s="1"/>
  <c r="AR15" i="73"/>
  <c r="AX15" i="74" s="1"/>
  <c r="AZ15" i="74" s="1"/>
  <c r="AR117" i="73"/>
  <c r="P18" i="48"/>
  <c r="U18" i="48"/>
  <c r="N18" i="48"/>
  <c r="Y18" i="48"/>
  <c r="AA18" i="48" s="1"/>
  <c r="AB18" i="48"/>
  <c r="AD18" i="48" s="1"/>
  <c r="BZ23" i="48"/>
  <c r="BX24" i="48"/>
  <c r="CE23" i="48"/>
  <c r="AK30" i="48"/>
  <c r="AQ29" i="48"/>
  <c r="AM29" i="48"/>
  <c r="G13" i="74"/>
  <c r="V13" i="74"/>
  <c r="W13" i="74" s="1"/>
  <c r="Y13" i="74" s="1"/>
  <c r="CG22" i="48"/>
  <c r="CK22" i="48"/>
  <c r="CR21" i="48"/>
  <c r="CT21" i="48" s="1"/>
  <c r="CM21" i="48"/>
  <c r="BM25" i="48"/>
  <c r="BR25" i="48"/>
  <c r="BT25" i="48" s="1"/>
  <c r="BK26" i="48"/>
  <c r="G64" i="74"/>
  <c r="V64" i="74"/>
  <c r="W64" i="74" s="1"/>
  <c r="Y64" i="74" s="1"/>
  <c r="D66" i="74"/>
  <c r="E66" i="74" s="1"/>
  <c r="D15" i="74"/>
  <c r="E15" i="74" s="1"/>
  <c r="AY27" i="48"/>
  <c r="BD27" i="48"/>
  <c r="BF27" i="48" s="1"/>
  <c r="B20" i="48"/>
  <c r="D20" i="48" s="1"/>
  <c r="AW28" i="48"/>
  <c r="AS28" i="48"/>
  <c r="G19" i="48"/>
  <c r="I19" i="48" s="1"/>
  <c r="V19" i="48"/>
  <c r="AR16" i="73"/>
  <c r="AX16" i="74" s="1"/>
  <c r="AZ16" i="74" s="1"/>
  <c r="AR118" i="73"/>
  <c r="E67" i="74"/>
  <c r="G67" i="74" s="1"/>
  <c r="E16" i="74"/>
  <c r="G16" i="74" s="1"/>
  <c r="CQ144" i="48"/>
  <c r="L180" i="74"/>
  <c r="M180" i="74"/>
  <c r="J182" i="74"/>
  <c r="K181" i="74"/>
  <c r="BB16" i="74"/>
  <c r="BD16" i="74" s="1"/>
  <c r="AX67" i="74"/>
  <c r="AZ67" i="74" s="1"/>
  <c r="BB67" i="74"/>
  <c r="BD67" i="74" s="1"/>
  <c r="BC143" i="74"/>
  <c r="BD142" i="74"/>
  <c r="CQ89" i="48"/>
  <c r="CQ40" i="48"/>
  <c r="F32" i="48"/>
  <c r="AO32" i="74"/>
  <c r="AN33" i="74"/>
  <c r="X31" i="48"/>
  <c r="W32" i="48"/>
  <c r="AS32" i="74"/>
  <c r="AT32" i="74" s="1"/>
  <c r="AV32" i="74" s="1"/>
  <c r="AR33" i="74"/>
  <c r="AF32" i="74"/>
  <c r="AG31" i="74"/>
  <c r="AK30" i="74"/>
  <c r="AJ31" i="74"/>
  <c r="BR22" i="51"/>
  <c r="BT21" i="51"/>
  <c r="AE28" i="51"/>
  <c r="AG27" i="51"/>
  <c r="AA28" i="51"/>
  <c r="Y29" i="51"/>
  <c r="G32" i="51"/>
  <c r="I31" i="51"/>
  <c r="M31" i="51"/>
  <c r="O31" i="51" s="1"/>
  <c r="S30" i="51"/>
  <c r="U30" i="51" s="1"/>
  <c r="AK27" i="51"/>
  <c r="AM26" i="51"/>
  <c r="BY21" i="51"/>
  <c r="B19" i="51"/>
  <c r="CF20" i="51"/>
  <c r="BH23" i="51"/>
  <c r="BF24" i="51"/>
  <c r="C18" i="73"/>
  <c r="E18" i="73" s="1"/>
  <c r="C69" i="73"/>
  <c r="E69" i="73" s="1"/>
  <c r="AZ25" i="51"/>
  <c r="BB24" i="51"/>
  <c r="C12" i="67" l="1"/>
  <c r="S83" i="75"/>
  <c r="W134" i="75" s="1"/>
  <c r="Q184" i="75"/>
  <c r="W184" i="75"/>
  <c r="Q133" i="75"/>
  <c r="AQ17" i="73"/>
  <c r="AR17" i="73" s="1"/>
  <c r="AX17" i="74" s="1"/>
  <c r="AZ17" i="74" s="1"/>
  <c r="L17" i="74"/>
  <c r="AU17" i="73"/>
  <c r="AV17" i="73" s="1"/>
  <c r="BB17" i="74" s="1"/>
  <c r="BD17" i="74" s="1"/>
  <c r="L68" i="74"/>
  <c r="AC17" i="73"/>
  <c r="AD17" i="73" s="1"/>
  <c r="B21" i="48"/>
  <c r="D21" i="48" s="1"/>
  <c r="G21" i="48" s="1"/>
  <c r="I21" i="48" s="1"/>
  <c r="U21" i="48" s="1"/>
  <c r="B13" i="74"/>
  <c r="F13" i="73" s="1"/>
  <c r="G13" i="73" s="1"/>
  <c r="H13" i="73" s="1"/>
  <c r="B13" i="75" s="1"/>
  <c r="J13" i="75" s="1"/>
  <c r="CQ190" i="48"/>
  <c r="D68" i="74"/>
  <c r="E68" i="74" s="1"/>
  <c r="D17" i="74"/>
  <c r="E17" i="74" s="1"/>
  <c r="G17" i="74" s="1"/>
  <c r="G65" i="74"/>
  <c r="V65" i="74"/>
  <c r="W65" i="74" s="1"/>
  <c r="Y65" i="74" s="1"/>
  <c r="G14" i="74"/>
  <c r="V14" i="74"/>
  <c r="W14" i="74" s="1"/>
  <c r="Y14" i="74" s="1"/>
  <c r="Q18" i="48"/>
  <c r="O69" i="73"/>
  <c r="P69" i="73" s="1"/>
  <c r="I69" i="74" s="1"/>
  <c r="K69" i="74" s="1"/>
  <c r="M69" i="74" s="1"/>
  <c r="O18" i="73"/>
  <c r="P18" i="73" s="1"/>
  <c r="I18" i="74" s="1"/>
  <c r="K18" i="74" s="1"/>
  <c r="M18" i="74" s="1"/>
  <c r="AG18" i="73"/>
  <c r="AH18" i="73" s="1"/>
  <c r="AA18" i="74" s="1"/>
  <c r="AC18" i="74" s="1"/>
  <c r="AG69" i="73"/>
  <c r="AH69" i="73" s="1"/>
  <c r="AA69" i="74" s="1"/>
  <c r="AC69" i="74" s="1"/>
  <c r="AE18" i="48"/>
  <c r="R18" i="48"/>
  <c r="S69" i="73"/>
  <c r="T69" i="73" s="1"/>
  <c r="N69" i="74" s="1"/>
  <c r="P69" i="74" s="1"/>
  <c r="R69" i="74" s="1"/>
  <c r="S18" i="73"/>
  <c r="T18" i="73" s="1"/>
  <c r="N18" i="74" s="1"/>
  <c r="P18" i="74" s="1"/>
  <c r="Q18" i="74" s="1"/>
  <c r="BX25" i="48"/>
  <c r="CE24" i="48"/>
  <c r="BZ24" i="48"/>
  <c r="G66" i="74"/>
  <c r="V66" i="74"/>
  <c r="W66" i="74" s="1"/>
  <c r="Y66" i="74" s="1"/>
  <c r="AY28" i="48"/>
  <c r="BD28" i="48"/>
  <c r="BF28" i="48" s="1"/>
  <c r="AW29" i="48"/>
  <c r="AS29" i="48"/>
  <c r="U19" i="48"/>
  <c r="N19" i="48"/>
  <c r="P19" i="48"/>
  <c r="CM22" i="48"/>
  <c r="CR22" i="48"/>
  <c r="CT22" i="48" s="1"/>
  <c r="CG23" i="48"/>
  <c r="CK23" i="48"/>
  <c r="AB19" i="48"/>
  <c r="AD19" i="48" s="1"/>
  <c r="Y19" i="48"/>
  <c r="AA19" i="48" s="1"/>
  <c r="V20" i="48"/>
  <c r="G20" i="48"/>
  <c r="I20" i="48" s="1"/>
  <c r="V15" i="74"/>
  <c r="W15" i="74" s="1"/>
  <c r="Y15" i="74" s="1"/>
  <c r="G15" i="74"/>
  <c r="BR26" i="48"/>
  <c r="BT26" i="48" s="1"/>
  <c r="BK27" i="48"/>
  <c r="BM26" i="48"/>
  <c r="AK31" i="48"/>
  <c r="AM30" i="48"/>
  <c r="AQ30" i="48"/>
  <c r="V67" i="74"/>
  <c r="W67" i="74" s="1"/>
  <c r="Y67" i="74" s="1"/>
  <c r="V16" i="74"/>
  <c r="W16" i="74" s="1"/>
  <c r="Y16" i="74" s="1"/>
  <c r="B16" i="74" s="1"/>
  <c r="F16" i="73" s="1"/>
  <c r="BD143" i="74"/>
  <c r="BC144" i="74"/>
  <c r="CQ145" i="48"/>
  <c r="M181" i="74"/>
  <c r="L181" i="74"/>
  <c r="J183" i="74"/>
  <c r="K182" i="74"/>
  <c r="CQ41" i="48"/>
  <c r="CQ90" i="48"/>
  <c r="F33" i="48"/>
  <c r="AG32" i="74"/>
  <c r="AF33" i="74"/>
  <c r="AR34" i="74"/>
  <c r="AS33" i="74"/>
  <c r="AT33" i="74" s="1"/>
  <c r="AV33" i="74" s="1"/>
  <c r="AN34" i="74"/>
  <c r="AO33" i="74"/>
  <c r="AJ32" i="74"/>
  <c r="AK31" i="74"/>
  <c r="W33" i="48"/>
  <c r="X32" i="48"/>
  <c r="C70" i="73"/>
  <c r="E70" i="73" s="1"/>
  <c r="C19" i="73"/>
  <c r="E19" i="73" s="1"/>
  <c r="CF21" i="51"/>
  <c r="B20" i="51"/>
  <c r="AE29" i="51"/>
  <c r="AG28" i="51"/>
  <c r="AK28" i="51"/>
  <c r="AM27" i="51"/>
  <c r="AA29" i="51"/>
  <c r="Y30" i="51"/>
  <c r="BF25" i="51"/>
  <c r="BH24" i="51"/>
  <c r="BY22" i="51"/>
  <c r="S31" i="51"/>
  <c r="U31" i="51" s="1"/>
  <c r="G33" i="51"/>
  <c r="I32" i="51"/>
  <c r="M32" i="51"/>
  <c r="O32" i="51" s="1"/>
  <c r="BR23" i="51"/>
  <c r="BT22" i="51"/>
  <c r="AZ26" i="51"/>
  <c r="BB25" i="51"/>
  <c r="S84" i="75" l="1"/>
  <c r="W135" i="75" s="1"/>
  <c r="Q134" i="75"/>
  <c r="Q185" i="75"/>
  <c r="W185" i="75"/>
  <c r="Q69" i="74"/>
  <c r="AR119" i="73"/>
  <c r="V21" i="48"/>
  <c r="AB21" i="48" s="1"/>
  <c r="AD21" i="48" s="1"/>
  <c r="AE21" i="48" s="1"/>
  <c r="C13" i="75"/>
  <c r="E13" i="75" s="1"/>
  <c r="H13" i="75" s="1"/>
  <c r="B13" i="67" s="1"/>
  <c r="C13" i="67" s="1"/>
  <c r="L69" i="74"/>
  <c r="L18" i="74"/>
  <c r="P21" i="48"/>
  <c r="S72" i="73" s="1"/>
  <c r="T72" i="73" s="1"/>
  <c r="N72" i="74" s="1"/>
  <c r="P72" i="74" s="1"/>
  <c r="V17" i="74"/>
  <c r="W17" i="74" s="1"/>
  <c r="Y17" i="74" s="1"/>
  <c r="B17" i="74" s="1"/>
  <c r="F17" i="73" s="1"/>
  <c r="G17" i="73" s="1"/>
  <c r="H17" i="73" s="1"/>
  <c r="B17" i="75" s="1"/>
  <c r="J17" i="75" s="1"/>
  <c r="L13" i="75"/>
  <c r="M13" i="75" s="1"/>
  <c r="R18" i="74"/>
  <c r="G68" i="74"/>
  <c r="V68" i="74"/>
  <c r="W68" i="74" s="1"/>
  <c r="Y68" i="74" s="1"/>
  <c r="B15" i="74"/>
  <c r="F15" i="73" s="1"/>
  <c r="G15" i="73" s="1"/>
  <c r="H15" i="73" s="1"/>
  <c r="B15" i="75" s="1"/>
  <c r="L15" i="75" s="1"/>
  <c r="M15" i="75" s="1"/>
  <c r="B14" i="74"/>
  <c r="F14" i="73" s="1"/>
  <c r="G14" i="73" s="1"/>
  <c r="H14" i="73" s="1"/>
  <c r="B14" i="75" s="1"/>
  <c r="J14" i="75" s="1"/>
  <c r="CQ191" i="48"/>
  <c r="K18" i="73"/>
  <c r="L18" i="73" s="1"/>
  <c r="T18" i="74" s="1"/>
  <c r="AF18" i="48"/>
  <c r="AG18" i="48"/>
  <c r="K69" i="73"/>
  <c r="L69" i="73" s="1"/>
  <c r="T69" i="74" s="1"/>
  <c r="S18" i="48"/>
  <c r="Q19" i="48"/>
  <c r="O70" i="73"/>
  <c r="P70" i="73" s="1"/>
  <c r="I70" i="74" s="1"/>
  <c r="K70" i="74" s="1"/>
  <c r="M70" i="74" s="1"/>
  <c r="O19" i="73"/>
  <c r="P19" i="73" s="1"/>
  <c r="I19" i="74" s="1"/>
  <c r="K19" i="74" s="1"/>
  <c r="L19" i="74" s="1"/>
  <c r="AG70" i="73"/>
  <c r="AH70" i="73" s="1"/>
  <c r="AA70" i="74" s="1"/>
  <c r="AC70" i="74" s="1"/>
  <c r="AG19" i="73"/>
  <c r="AH19" i="73" s="1"/>
  <c r="AA19" i="74" s="1"/>
  <c r="AC19" i="74" s="1"/>
  <c r="Y20" i="48"/>
  <c r="AA20" i="48" s="1"/>
  <c r="AB20" i="48"/>
  <c r="AD20" i="48" s="1"/>
  <c r="CE25" i="48"/>
  <c r="BZ25" i="48"/>
  <c r="BX26" i="48"/>
  <c r="AK32" i="48"/>
  <c r="AM31" i="48"/>
  <c r="AQ31" i="48"/>
  <c r="AE19" i="48"/>
  <c r="B22" i="48"/>
  <c r="D22" i="48" s="1"/>
  <c r="N21" i="48"/>
  <c r="Q21" i="48" s="1"/>
  <c r="AW30" i="48"/>
  <c r="AS30" i="48"/>
  <c r="BM27" i="48"/>
  <c r="BR27" i="48"/>
  <c r="BT27" i="48" s="1"/>
  <c r="BK28" i="48"/>
  <c r="U20" i="48"/>
  <c r="N20" i="48"/>
  <c r="P20" i="48"/>
  <c r="CM23" i="48"/>
  <c r="CR23" i="48"/>
  <c r="CT23" i="48" s="1"/>
  <c r="S19" i="73"/>
  <c r="T19" i="73" s="1"/>
  <c r="N19" i="74" s="1"/>
  <c r="P19" i="74" s="1"/>
  <c r="Q19" i="74" s="1"/>
  <c r="S70" i="73"/>
  <c r="T70" i="73" s="1"/>
  <c r="N70" i="74" s="1"/>
  <c r="P70" i="74" s="1"/>
  <c r="Q70" i="74" s="1"/>
  <c r="BD29" i="48"/>
  <c r="BF29" i="48" s="1"/>
  <c r="AY29" i="48"/>
  <c r="CK24" i="48"/>
  <c r="CG24" i="48"/>
  <c r="R19" i="48"/>
  <c r="G16" i="73"/>
  <c r="H16" i="73" s="1"/>
  <c r="B16" i="75" s="1"/>
  <c r="J16" i="75" s="1"/>
  <c r="CQ146" i="48"/>
  <c r="BC145" i="74"/>
  <c r="BD144" i="74"/>
  <c r="L182" i="74"/>
  <c r="M182" i="74"/>
  <c r="J184" i="74"/>
  <c r="K183" i="74"/>
  <c r="CQ42" i="48"/>
  <c r="CQ91" i="48"/>
  <c r="X33" i="48"/>
  <c r="W34" i="48"/>
  <c r="AK32" i="74"/>
  <c r="AJ33" i="74"/>
  <c r="F34" i="48"/>
  <c r="AG33" i="74"/>
  <c r="AF34" i="74"/>
  <c r="AO34" i="74"/>
  <c r="AN35" i="74"/>
  <c r="AS34" i="74"/>
  <c r="AT34" i="74" s="1"/>
  <c r="AV34" i="74" s="1"/>
  <c r="AR35" i="74"/>
  <c r="AZ27" i="51"/>
  <c r="BB26" i="51"/>
  <c r="BT23" i="51"/>
  <c r="BR24" i="51"/>
  <c r="BY23" i="51"/>
  <c r="BF26" i="51"/>
  <c r="BH25" i="51"/>
  <c r="C20" i="73"/>
  <c r="E20" i="73" s="1"/>
  <c r="C71" i="73"/>
  <c r="E71" i="73" s="1"/>
  <c r="S32" i="51"/>
  <c r="U32" i="51" s="1"/>
  <c r="AA30" i="51"/>
  <c r="Y31" i="51"/>
  <c r="AK29" i="51"/>
  <c r="AM28" i="51"/>
  <c r="CF22" i="51"/>
  <c r="B21" i="51"/>
  <c r="I33" i="51"/>
  <c r="G34" i="51"/>
  <c r="M33" i="51"/>
  <c r="O33" i="51" s="1"/>
  <c r="AG29" i="51"/>
  <c r="AE30" i="51"/>
  <c r="S85" i="75" l="1"/>
  <c r="W136" i="75" s="1"/>
  <c r="Q135" i="75"/>
  <c r="Q186" i="75"/>
  <c r="W186" i="75"/>
  <c r="AF21" i="48"/>
  <c r="K21" i="73"/>
  <c r="L21" i="73" s="1"/>
  <c r="S21" i="73"/>
  <c r="T21" i="73" s="1"/>
  <c r="N21" i="74" s="1"/>
  <c r="P21" i="74" s="1"/>
  <c r="Y21" i="48"/>
  <c r="AA21" i="48" s="1"/>
  <c r="AG72" i="73" s="1"/>
  <c r="AH72" i="73" s="1"/>
  <c r="AA72" i="74" s="1"/>
  <c r="AC72" i="74" s="1"/>
  <c r="I13" i="75"/>
  <c r="R21" i="48"/>
  <c r="S21" i="48" s="1"/>
  <c r="AC21" i="73" s="1"/>
  <c r="AD21" i="73" s="1"/>
  <c r="C14" i="75"/>
  <c r="E14" i="75" s="1"/>
  <c r="H14" i="75" s="1"/>
  <c r="B14" i="67" s="1"/>
  <c r="C14" i="67" s="1"/>
  <c r="K72" i="73"/>
  <c r="L72" i="73" s="1"/>
  <c r="T72" i="74" s="1"/>
  <c r="AG21" i="48"/>
  <c r="AU21" i="73" s="1"/>
  <c r="AV21" i="73" s="1"/>
  <c r="L14" i="75"/>
  <c r="M14" i="75" s="1"/>
  <c r="S19" i="48"/>
  <c r="AC19" i="73" s="1"/>
  <c r="AD19" i="73" s="1"/>
  <c r="C15" i="75"/>
  <c r="E15" i="75" s="1"/>
  <c r="H15" i="75" s="1"/>
  <c r="J15" i="75"/>
  <c r="CQ192" i="48"/>
  <c r="L70" i="74"/>
  <c r="R70" i="74"/>
  <c r="O72" i="73"/>
  <c r="P72" i="73" s="1"/>
  <c r="I72" i="74" s="1"/>
  <c r="K72" i="74" s="1"/>
  <c r="L72" i="74" s="1"/>
  <c r="R19" i="74"/>
  <c r="B23" i="48"/>
  <c r="D23" i="48" s="1"/>
  <c r="V23" i="48" s="1"/>
  <c r="AE20" i="48"/>
  <c r="K20" i="73" s="1"/>
  <c r="L20" i="73" s="1"/>
  <c r="T20" i="74" s="1"/>
  <c r="AU18" i="73"/>
  <c r="AV18" i="73" s="1"/>
  <c r="BB18" i="74" s="1"/>
  <c r="BD18" i="74" s="1"/>
  <c r="AU69" i="73"/>
  <c r="AV69" i="73" s="1"/>
  <c r="BB69" i="74" s="1"/>
  <c r="BD69" i="74" s="1"/>
  <c r="O21" i="73"/>
  <c r="P21" i="73" s="1"/>
  <c r="I21" i="74" s="1"/>
  <c r="K21" i="74" s="1"/>
  <c r="L21" i="74" s="1"/>
  <c r="AQ69" i="73"/>
  <c r="AR69" i="73" s="1"/>
  <c r="AX69" i="74" s="1"/>
  <c r="AZ69" i="74" s="1"/>
  <c r="AQ18" i="73"/>
  <c r="AC18" i="73"/>
  <c r="AD18" i="73" s="1"/>
  <c r="AC69" i="73"/>
  <c r="AD69" i="73" s="1"/>
  <c r="BR28" i="48"/>
  <c r="BT28" i="48" s="1"/>
  <c r="BK29" i="48"/>
  <c r="BM28" i="48"/>
  <c r="R20" i="48"/>
  <c r="S71" i="73"/>
  <c r="T71" i="73" s="1"/>
  <c r="N71" i="74" s="1"/>
  <c r="P71" i="74" s="1"/>
  <c r="R71" i="74" s="1"/>
  <c r="S20" i="73"/>
  <c r="T20" i="73" s="1"/>
  <c r="N20" i="74" s="1"/>
  <c r="P20" i="74" s="1"/>
  <c r="R20" i="74" s="1"/>
  <c r="AG19" i="48"/>
  <c r="AF19" i="48"/>
  <c r="K70" i="73"/>
  <c r="L70" i="73" s="1"/>
  <c r="T70" i="74" s="1"/>
  <c r="K19" i="73"/>
  <c r="L19" i="73" s="1"/>
  <c r="T19" i="74" s="1"/>
  <c r="BX27" i="48"/>
  <c r="CE26" i="48"/>
  <c r="BZ26" i="48"/>
  <c r="AG20" i="73"/>
  <c r="AH20" i="73" s="1"/>
  <c r="AA20" i="74" s="1"/>
  <c r="AC20" i="74" s="1"/>
  <c r="AG71" i="73"/>
  <c r="AH71" i="73" s="1"/>
  <c r="AA71" i="74" s="1"/>
  <c r="AC71" i="74" s="1"/>
  <c r="G22" i="48"/>
  <c r="I22" i="48" s="1"/>
  <c r="V22" i="48"/>
  <c r="AK33" i="48"/>
  <c r="AM32" i="48"/>
  <c r="AQ32" i="48"/>
  <c r="M19" i="74"/>
  <c r="CR24" i="48"/>
  <c r="CT24" i="48" s="1"/>
  <c r="CM24" i="48"/>
  <c r="O20" i="73"/>
  <c r="P20" i="73" s="1"/>
  <c r="I20" i="74" s="1"/>
  <c r="K20" i="74" s="1"/>
  <c r="Q20" i="48"/>
  <c r="O71" i="73"/>
  <c r="P71" i="73" s="1"/>
  <c r="I71" i="74" s="1"/>
  <c r="K71" i="74" s="1"/>
  <c r="AS31" i="48"/>
  <c r="AW31" i="48"/>
  <c r="AY30" i="48"/>
  <c r="BD30" i="48"/>
  <c r="BF30" i="48" s="1"/>
  <c r="CK25" i="48"/>
  <c r="CG25" i="48"/>
  <c r="R72" i="74"/>
  <c r="Q72" i="74"/>
  <c r="C16" i="75"/>
  <c r="E16" i="75" s="1"/>
  <c r="H16" i="75" s="1"/>
  <c r="L16" i="75"/>
  <c r="M16" i="75" s="1"/>
  <c r="L17" i="75"/>
  <c r="M17" i="75" s="1"/>
  <c r="C17" i="75"/>
  <c r="E17" i="75" s="1"/>
  <c r="H17" i="75" s="1"/>
  <c r="CQ92" i="48"/>
  <c r="BC146" i="74"/>
  <c r="BD145" i="74"/>
  <c r="CQ147" i="48"/>
  <c r="M183" i="74"/>
  <c r="L183" i="74"/>
  <c r="J185" i="74"/>
  <c r="K184" i="74"/>
  <c r="T21" i="74"/>
  <c r="CQ43" i="48"/>
  <c r="AQ21" i="73"/>
  <c r="AQ72" i="73"/>
  <c r="AR72" i="73" s="1"/>
  <c r="AO35" i="74"/>
  <c r="AN36" i="74"/>
  <c r="AG34" i="74"/>
  <c r="AF35" i="74"/>
  <c r="F35" i="48"/>
  <c r="X34" i="48"/>
  <c r="W35" i="48"/>
  <c r="AR36" i="74"/>
  <c r="AS35" i="74"/>
  <c r="AT35" i="74" s="1"/>
  <c r="AV35" i="74" s="1"/>
  <c r="AK33" i="74"/>
  <c r="AJ34" i="74"/>
  <c r="C72" i="73"/>
  <c r="E72" i="73" s="1"/>
  <c r="C21" i="73"/>
  <c r="E21" i="73" s="1"/>
  <c r="AK30" i="51"/>
  <c r="AM29" i="51"/>
  <c r="BY24" i="51"/>
  <c r="AZ28" i="51"/>
  <c r="BB27" i="51"/>
  <c r="Y32" i="51"/>
  <c r="AA31" i="51"/>
  <c r="BR25" i="51"/>
  <c r="BT24" i="51"/>
  <c r="AE31" i="51"/>
  <c r="AG30" i="51"/>
  <c r="S33" i="51"/>
  <c r="U33" i="51" s="1"/>
  <c r="G35" i="51"/>
  <c r="I34" i="51"/>
  <c r="M34" i="51"/>
  <c r="O34" i="51" s="1"/>
  <c r="CF23" i="51"/>
  <c r="B22" i="51"/>
  <c r="BH26" i="51"/>
  <c r="BF27" i="51"/>
  <c r="I15" i="75" l="1"/>
  <c r="S86" i="75"/>
  <c r="W137" i="75" s="1"/>
  <c r="Q136" i="75"/>
  <c r="Q187" i="75"/>
  <c r="W187" i="75"/>
  <c r="I14" i="75"/>
  <c r="AG21" i="73"/>
  <c r="AH21" i="73" s="1"/>
  <c r="AA21" i="74" s="1"/>
  <c r="AC21" i="74" s="1"/>
  <c r="AC70" i="73"/>
  <c r="AD70" i="73" s="1"/>
  <c r="AU72" i="73"/>
  <c r="AV72" i="73" s="1"/>
  <c r="BB72" i="74" s="1"/>
  <c r="BD72" i="74" s="1"/>
  <c r="AC72" i="73"/>
  <c r="AD72" i="73" s="1"/>
  <c r="D72" i="74" s="1"/>
  <c r="AG20" i="48"/>
  <c r="AU71" i="73" s="1"/>
  <c r="AV71" i="73" s="1"/>
  <c r="BB71" i="74" s="1"/>
  <c r="BD71" i="74" s="1"/>
  <c r="M72" i="74"/>
  <c r="B15" i="67"/>
  <c r="C15" i="67" s="1"/>
  <c r="B16" i="67"/>
  <c r="I16" i="75"/>
  <c r="B17" i="67"/>
  <c r="I17" i="75"/>
  <c r="CQ193" i="48"/>
  <c r="G23" i="48"/>
  <c r="I23" i="48" s="1"/>
  <c r="U23" i="48" s="1"/>
  <c r="S20" i="48"/>
  <c r="AC20" i="73" s="1"/>
  <c r="AD20" i="73" s="1"/>
  <c r="AF20" i="48"/>
  <c r="AQ71" i="73" s="1"/>
  <c r="AR71" i="73" s="1"/>
  <c r="AX71" i="74" s="1"/>
  <c r="AZ71" i="74" s="1"/>
  <c r="K71" i="73"/>
  <c r="L71" i="73" s="1"/>
  <c r="T71" i="74" s="1"/>
  <c r="Q71" i="74"/>
  <c r="D69" i="74"/>
  <c r="E69" i="74" s="1"/>
  <c r="D18" i="74"/>
  <c r="E18" i="74" s="1"/>
  <c r="M21" i="74"/>
  <c r="AR120" i="73"/>
  <c r="AR18" i="73"/>
  <c r="AX18" i="74" s="1"/>
  <c r="AZ18" i="74" s="1"/>
  <c r="AY31" i="48"/>
  <c r="BD31" i="48"/>
  <c r="BF31" i="48" s="1"/>
  <c r="AK34" i="48"/>
  <c r="AM33" i="48"/>
  <c r="AQ33" i="48"/>
  <c r="BR29" i="48"/>
  <c r="BT29" i="48" s="1"/>
  <c r="BK30" i="48"/>
  <c r="BM29" i="48"/>
  <c r="AB22" i="48"/>
  <c r="AD22" i="48" s="1"/>
  <c r="Y22" i="48"/>
  <c r="AA22" i="48" s="1"/>
  <c r="Q20" i="74"/>
  <c r="D70" i="74"/>
  <c r="E70" i="74" s="1"/>
  <c r="G70" i="74" s="1"/>
  <c r="D19" i="74"/>
  <c r="E19" i="74" s="1"/>
  <c r="L20" i="74"/>
  <c r="M20" i="74"/>
  <c r="AW32" i="48"/>
  <c r="AS32" i="48"/>
  <c r="P22" i="48"/>
  <c r="U22" i="48"/>
  <c r="N22" i="48"/>
  <c r="CK26" i="48"/>
  <c r="CG26" i="48"/>
  <c r="AQ70" i="73"/>
  <c r="AR70" i="73" s="1"/>
  <c r="AX70" i="74" s="1"/>
  <c r="AZ70" i="74" s="1"/>
  <c r="AQ19" i="73"/>
  <c r="M71" i="74"/>
  <c r="L71" i="74"/>
  <c r="CM25" i="48"/>
  <c r="CR25" i="48"/>
  <c r="CT25" i="48" s="1"/>
  <c r="B24" i="48"/>
  <c r="D24" i="48" s="1"/>
  <c r="BX28" i="48"/>
  <c r="CE27" i="48"/>
  <c r="BZ27" i="48"/>
  <c r="AU70" i="73"/>
  <c r="AV70" i="73" s="1"/>
  <c r="BB70" i="74" s="1"/>
  <c r="BD70" i="74" s="1"/>
  <c r="AU19" i="73"/>
  <c r="AV19" i="73" s="1"/>
  <c r="BB19" i="74" s="1"/>
  <c r="BD19" i="74" s="1"/>
  <c r="AB23" i="48"/>
  <c r="AD23" i="48" s="1"/>
  <c r="Y23" i="48"/>
  <c r="AA23" i="48" s="1"/>
  <c r="AR21" i="73"/>
  <c r="AX21" i="74" s="1"/>
  <c r="AZ21" i="74" s="1"/>
  <c r="AR123" i="73"/>
  <c r="Q21" i="74"/>
  <c r="R21" i="74"/>
  <c r="CQ93" i="48"/>
  <c r="BC147" i="74"/>
  <c r="BD146" i="74"/>
  <c r="CQ148" i="48"/>
  <c r="M184" i="74"/>
  <c r="L184" i="74"/>
  <c r="K185" i="74"/>
  <c r="J186" i="74"/>
  <c r="AX72" i="74"/>
  <c r="AZ72" i="74" s="1"/>
  <c r="BB21" i="74"/>
  <c r="BD21" i="74" s="1"/>
  <c r="CQ44" i="48"/>
  <c r="X35" i="48"/>
  <c r="W36" i="48"/>
  <c r="AJ35" i="74"/>
  <c r="AK34" i="74"/>
  <c r="F36" i="48"/>
  <c r="AR37" i="74"/>
  <c r="AS36" i="74"/>
  <c r="AT36" i="74" s="1"/>
  <c r="AV36" i="74" s="1"/>
  <c r="AF36" i="74"/>
  <c r="AG35" i="74"/>
  <c r="AN37" i="74"/>
  <c r="AO36" i="74"/>
  <c r="C22" i="73"/>
  <c r="E22" i="73" s="1"/>
  <c r="C73" i="73"/>
  <c r="E73" i="73" s="1"/>
  <c r="CF24" i="51"/>
  <c r="B23" i="51"/>
  <c r="AE32" i="51"/>
  <c r="AG31" i="51"/>
  <c r="Y33" i="51"/>
  <c r="AA32" i="51"/>
  <c r="BY25" i="51"/>
  <c r="AM30" i="51"/>
  <c r="AK31" i="51"/>
  <c r="BF28" i="51"/>
  <c r="BH27" i="51"/>
  <c r="G36" i="51"/>
  <c r="M35" i="51"/>
  <c r="O35" i="51" s="1"/>
  <c r="I35" i="51"/>
  <c r="S34" i="51"/>
  <c r="U34" i="51" s="1"/>
  <c r="BT25" i="51"/>
  <c r="BR26" i="51"/>
  <c r="BB28" i="51"/>
  <c r="AZ29" i="51"/>
  <c r="S87" i="75" l="1"/>
  <c r="W138" i="75" s="1"/>
  <c r="Q137" i="75"/>
  <c r="W188" i="75"/>
  <c r="Q188" i="75"/>
  <c r="AU20" i="73"/>
  <c r="AV20" i="73" s="1"/>
  <c r="BB20" i="74" s="1"/>
  <c r="BD20" i="74" s="1"/>
  <c r="E72" i="74"/>
  <c r="G72" i="74" s="1"/>
  <c r="C16" i="67"/>
  <c r="AQ20" i="73"/>
  <c r="AR20" i="73" s="1"/>
  <c r="AX20" i="74" s="1"/>
  <c r="AZ20" i="74" s="1"/>
  <c r="P23" i="48"/>
  <c r="S23" i="73" s="1"/>
  <c r="T23" i="73" s="1"/>
  <c r="N23" i="74" s="1"/>
  <c r="P23" i="74" s="1"/>
  <c r="Q23" i="74" s="1"/>
  <c r="C17" i="67"/>
  <c r="N23" i="48"/>
  <c r="O23" i="73" s="1"/>
  <c r="P23" i="73" s="1"/>
  <c r="I23" i="74" s="1"/>
  <c r="K23" i="74" s="1"/>
  <c r="M23" i="74" s="1"/>
  <c r="AC71" i="73"/>
  <c r="AD71" i="73" s="1"/>
  <c r="D71" i="74" s="1"/>
  <c r="E71" i="74" s="1"/>
  <c r="CQ194" i="48"/>
  <c r="V70" i="74"/>
  <c r="W70" i="74" s="1"/>
  <c r="Y70" i="74" s="1"/>
  <c r="B25" i="48"/>
  <c r="D25" i="48" s="1"/>
  <c r="G25" i="48" s="1"/>
  <c r="I25" i="48" s="1"/>
  <c r="P25" i="48" s="1"/>
  <c r="R25" i="48" s="1"/>
  <c r="G18" i="74"/>
  <c r="V18" i="74"/>
  <c r="W18" i="74" s="1"/>
  <c r="Y18" i="74" s="1"/>
  <c r="AE23" i="48"/>
  <c r="K74" i="73" s="1"/>
  <c r="L74" i="73" s="1"/>
  <c r="T74" i="74" s="1"/>
  <c r="G69" i="74"/>
  <c r="V69" i="74"/>
  <c r="W69" i="74" s="1"/>
  <c r="Y69" i="74" s="1"/>
  <c r="G24" i="48"/>
  <c r="I24" i="48" s="1"/>
  <c r="V24" i="48"/>
  <c r="Q23" i="48"/>
  <c r="AE22" i="48"/>
  <c r="BR30" i="48"/>
  <c r="BT30" i="48" s="1"/>
  <c r="BK31" i="48"/>
  <c r="BM30" i="48"/>
  <c r="AK35" i="48"/>
  <c r="AM34" i="48"/>
  <c r="AQ34" i="48"/>
  <c r="AG23" i="73"/>
  <c r="AH23" i="73" s="1"/>
  <c r="AA23" i="74" s="1"/>
  <c r="AC23" i="74" s="1"/>
  <c r="AG74" i="73"/>
  <c r="AH74" i="73" s="1"/>
  <c r="AA74" i="74" s="1"/>
  <c r="AC74" i="74" s="1"/>
  <c r="CM26" i="48"/>
  <c r="CR26" i="48"/>
  <c r="CT26" i="48" s="1"/>
  <c r="R22" i="48"/>
  <c r="S73" i="73"/>
  <c r="T73" i="73" s="1"/>
  <c r="N73" i="74" s="1"/>
  <c r="P73" i="74" s="1"/>
  <c r="S22" i="73"/>
  <c r="T22" i="73" s="1"/>
  <c r="N22" i="74" s="1"/>
  <c r="P22" i="74" s="1"/>
  <c r="CK27" i="48"/>
  <c r="CG27" i="48"/>
  <c r="AR121" i="73"/>
  <c r="AR19" i="73"/>
  <c r="AX19" i="74" s="1"/>
  <c r="AZ19" i="74" s="1"/>
  <c r="V19" i="74"/>
  <c r="W19" i="74" s="1"/>
  <c r="Y19" i="74" s="1"/>
  <c r="G19" i="74"/>
  <c r="AS33" i="48"/>
  <c r="AW33" i="48"/>
  <c r="BX29" i="48"/>
  <c r="BZ28" i="48"/>
  <c r="CE28" i="48"/>
  <c r="Q22" i="48"/>
  <c r="O22" i="73"/>
  <c r="P22" i="73" s="1"/>
  <c r="I22" i="74" s="1"/>
  <c r="K22" i="74" s="1"/>
  <c r="O73" i="73"/>
  <c r="P73" i="73" s="1"/>
  <c r="I73" i="74" s="1"/>
  <c r="K73" i="74" s="1"/>
  <c r="BD32" i="48"/>
  <c r="BF32" i="48" s="1"/>
  <c r="AY32" i="48"/>
  <c r="AG22" i="73"/>
  <c r="AH22" i="73" s="1"/>
  <c r="AA22" i="74" s="1"/>
  <c r="AC22" i="74" s="1"/>
  <c r="AG73" i="73"/>
  <c r="AH73" i="73" s="1"/>
  <c r="AA73" i="74" s="1"/>
  <c r="AC73" i="74" s="1"/>
  <c r="D21" i="74"/>
  <c r="E21" i="74" s="1"/>
  <c r="V72" i="74"/>
  <c r="W72" i="74" s="1"/>
  <c r="Y72" i="74" s="1"/>
  <c r="BC148" i="74"/>
  <c r="BD147" i="74"/>
  <c r="CQ149" i="48"/>
  <c r="CQ94" i="48"/>
  <c r="K186" i="74"/>
  <c r="J187" i="74"/>
  <c r="L185" i="74"/>
  <c r="M185" i="74"/>
  <c r="CQ45" i="48"/>
  <c r="AF37" i="74"/>
  <c r="AG36" i="74"/>
  <c r="AK35" i="74"/>
  <c r="AJ36" i="74"/>
  <c r="AN38" i="74"/>
  <c r="AO37" i="74"/>
  <c r="AR38" i="74"/>
  <c r="AS37" i="74"/>
  <c r="AT37" i="74" s="1"/>
  <c r="AV37" i="74" s="1"/>
  <c r="F37" i="48"/>
  <c r="W37" i="48"/>
  <c r="X36" i="48"/>
  <c r="C23" i="73"/>
  <c r="E23" i="73" s="1"/>
  <c r="C74" i="73"/>
  <c r="E74" i="73" s="1"/>
  <c r="BH28" i="51"/>
  <c r="BF29" i="51"/>
  <c r="AK32" i="51"/>
  <c r="AM31" i="51"/>
  <c r="BY26" i="51"/>
  <c r="CF25" i="51"/>
  <c r="B24" i="51"/>
  <c r="BR27" i="51"/>
  <c r="BT26" i="51"/>
  <c r="BB29" i="51"/>
  <c r="AZ30" i="51"/>
  <c r="S35" i="51"/>
  <c r="U35" i="51" s="1"/>
  <c r="M36" i="51"/>
  <c r="O36" i="51" s="1"/>
  <c r="G37" i="51"/>
  <c r="I36" i="51"/>
  <c r="AA33" i="51"/>
  <c r="Y34" i="51"/>
  <c r="AE33" i="51"/>
  <c r="AG32" i="51"/>
  <c r="S88" i="75" l="1"/>
  <c r="W139" i="75" s="1"/>
  <c r="Q138" i="75"/>
  <c r="Q189" i="75"/>
  <c r="W189" i="75"/>
  <c r="O74" i="73"/>
  <c r="P74" i="73" s="1"/>
  <c r="I74" i="74" s="1"/>
  <c r="K74" i="74" s="1"/>
  <c r="M74" i="74" s="1"/>
  <c r="S74" i="73"/>
  <c r="T74" i="73" s="1"/>
  <c r="N74" i="74" s="1"/>
  <c r="P74" i="74" s="1"/>
  <c r="Q74" i="74" s="1"/>
  <c r="S25" i="73"/>
  <c r="T25" i="73" s="1"/>
  <c r="N25" i="74" s="1"/>
  <c r="P25" i="74" s="1"/>
  <c r="V25" i="48"/>
  <c r="Y25" i="48" s="1"/>
  <c r="AA25" i="48" s="1"/>
  <c r="AG76" i="73" s="1"/>
  <c r="AH76" i="73" s="1"/>
  <c r="AA76" i="74" s="1"/>
  <c r="AC76" i="74" s="1"/>
  <c r="R23" i="48"/>
  <c r="S23" i="48" s="1"/>
  <c r="AR122" i="73"/>
  <c r="D20" i="74"/>
  <c r="E20" i="74" s="1"/>
  <c r="V20" i="74" s="1"/>
  <c r="W20" i="74" s="1"/>
  <c r="Y20" i="74" s="1"/>
  <c r="N25" i="48"/>
  <c r="B18" i="74"/>
  <c r="F18" i="73" s="1"/>
  <c r="G18" i="73" s="1"/>
  <c r="H18" i="73" s="1"/>
  <c r="B18" i="75" s="1"/>
  <c r="L18" i="75" s="1"/>
  <c r="M18" i="75" s="1"/>
  <c r="CQ195" i="48"/>
  <c r="L23" i="74"/>
  <c r="S76" i="73"/>
  <c r="T76" i="73" s="1"/>
  <c r="N76" i="74" s="1"/>
  <c r="P76" i="74" s="1"/>
  <c r="U25" i="48"/>
  <c r="K23" i="73"/>
  <c r="L23" i="73" s="1"/>
  <c r="T23" i="74" s="1"/>
  <c r="AF23" i="48"/>
  <c r="AG23" i="48"/>
  <c r="AU74" i="73" s="1"/>
  <c r="AV74" i="73" s="1"/>
  <c r="BB74" i="74" s="1"/>
  <c r="BD74" i="74" s="1"/>
  <c r="BZ29" i="48"/>
  <c r="BX30" i="48"/>
  <c r="CE29" i="48"/>
  <c r="AK36" i="48"/>
  <c r="AM35" i="48"/>
  <c r="AQ35" i="48"/>
  <c r="K73" i="73"/>
  <c r="L73" i="73" s="1"/>
  <c r="T73" i="74" s="1"/>
  <c r="AF22" i="48"/>
  <c r="AG22" i="48"/>
  <c r="K22" i="73"/>
  <c r="L22" i="73" s="1"/>
  <c r="T22" i="74" s="1"/>
  <c r="S22" i="48"/>
  <c r="B19" i="74"/>
  <c r="F19" i="73" s="1"/>
  <c r="G19" i="73" s="1"/>
  <c r="H19" i="73" s="1"/>
  <c r="B19" i="75" s="1"/>
  <c r="CM27" i="48"/>
  <c r="CR27" i="48"/>
  <c r="CT27" i="48" s="1"/>
  <c r="V71" i="74"/>
  <c r="W71" i="74" s="1"/>
  <c r="Y71" i="74" s="1"/>
  <c r="G71" i="74"/>
  <c r="R23" i="74"/>
  <c r="CK28" i="48"/>
  <c r="CG28" i="48"/>
  <c r="AY33" i="48"/>
  <c r="BD33" i="48"/>
  <c r="BF33" i="48" s="1"/>
  <c r="Q22" i="74"/>
  <c r="R22" i="74"/>
  <c r="B26" i="48"/>
  <c r="D26" i="48" s="1"/>
  <c r="AW34" i="48"/>
  <c r="AS34" i="48"/>
  <c r="BR31" i="48"/>
  <c r="BT31" i="48" s="1"/>
  <c r="BM31" i="48"/>
  <c r="BK32" i="48"/>
  <c r="Y24" i="48"/>
  <c r="AA24" i="48" s="1"/>
  <c r="AB24" i="48"/>
  <c r="AD24" i="48" s="1"/>
  <c r="M22" i="74"/>
  <c r="L22" i="74"/>
  <c r="M73" i="74"/>
  <c r="L73" i="74"/>
  <c r="Q73" i="74"/>
  <c r="R73" i="74"/>
  <c r="U24" i="48"/>
  <c r="P24" i="48"/>
  <c r="N24" i="48"/>
  <c r="G21" i="74"/>
  <c r="V21" i="74"/>
  <c r="W21" i="74" s="1"/>
  <c r="Y21" i="74" s="1"/>
  <c r="CQ95" i="48"/>
  <c r="CQ150" i="48"/>
  <c r="BC149" i="74"/>
  <c r="BD148" i="74"/>
  <c r="K187" i="74"/>
  <c r="J188" i="74"/>
  <c r="M186" i="74"/>
  <c r="L186" i="74"/>
  <c r="CQ46" i="48"/>
  <c r="AN39" i="74"/>
  <c r="AO38" i="74"/>
  <c r="AK36" i="74"/>
  <c r="AJ37" i="74"/>
  <c r="F38" i="48"/>
  <c r="X37" i="48"/>
  <c r="W38" i="48"/>
  <c r="AF38" i="74"/>
  <c r="AG37" i="74"/>
  <c r="AR39" i="74"/>
  <c r="AS38" i="74"/>
  <c r="AT38" i="74" s="1"/>
  <c r="AV38" i="74" s="1"/>
  <c r="C24" i="73"/>
  <c r="E24" i="73" s="1"/>
  <c r="C75" i="73"/>
  <c r="E75" i="73" s="1"/>
  <c r="BR28" i="51"/>
  <c r="BT27" i="51"/>
  <c r="BF30" i="51"/>
  <c r="BH29" i="51"/>
  <c r="AE34" i="51"/>
  <c r="AG33" i="51"/>
  <c r="M37" i="51"/>
  <c r="O37" i="51" s="1"/>
  <c r="I37" i="51"/>
  <c r="G38" i="51"/>
  <c r="BB30" i="51"/>
  <c r="AZ31" i="51"/>
  <c r="CF26" i="51"/>
  <c r="B25" i="51"/>
  <c r="AK33" i="51"/>
  <c r="AM32" i="51"/>
  <c r="AA34" i="51"/>
  <c r="Y35" i="51"/>
  <c r="BY27" i="51"/>
  <c r="S36" i="51"/>
  <c r="U36" i="51" s="1"/>
  <c r="S89" i="75" l="1"/>
  <c r="W140" i="75" s="1"/>
  <c r="Q139" i="75"/>
  <c r="Q190" i="75"/>
  <c r="W190" i="75"/>
  <c r="R74" i="74"/>
  <c r="AB25" i="48"/>
  <c r="AD25" i="48" s="1"/>
  <c r="AE25" i="48" s="1"/>
  <c r="AF25" i="48" s="1"/>
  <c r="AQ25" i="73" s="1"/>
  <c r="AR25" i="73" s="1"/>
  <c r="AX25" i="74" s="1"/>
  <c r="AZ25" i="74" s="1"/>
  <c r="AG25" i="73"/>
  <c r="AH25" i="73" s="1"/>
  <c r="AA25" i="74" s="1"/>
  <c r="AC25" i="74" s="1"/>
  <c r="L74" i="74"/>
  <c r="Q25" i="48"/>
  <c r="S25" i="48" s="1"/>
  <c r="O25" i="73"/>
  <c r="P25" i="73" s="1"/>
  <c r="I25" i="74" s="1"/>
  <c r="K25" i="74" s="1"/>
  <c r="M25" i="74" s="1"/>
  <c r="G20" i="74"/>
  <c r="B20" i="74" s="1"/>
  <c r="F20" i="73" s="1"/>
  <c r="G20" i="73" s="1"/>
  <c r="H20" i="73" s="1"/>
  <c r="B20" i="75" s="1"/>
  <c r="J20" i="75" s="1"/>
  <c r="O76" i="73"/>
  <c r="P76" i="73" s="1"/>
  <c r="I76" i="74" s="1"/>
  <c r="K76" i="74" s="1"/>
  <c r="M76" i="74" s="1"/>
  <c r="C18" i="75"/>
  <c r="E18" i="75" s="1"/>
  <c r="H18" i="75" s="1"/>
  <c r="B18" i="67" s="1"/>
  <c r="C18" i="67" s="1"/>
  <c r="J18" i="75"/>
  <c r="AU23" i="73"/>
  <c r="AV23" i="73" s="1"/>
  <c r="BB23" i="74" s="1"/>
  <c r="BD23" i="74" s="1"/>
  <c r="CQ196" i="48"/>
  <c r="C19" i="75"/>
  <c r="E19" i="75" s="1"/>
  <c r="H19" i="75" s="1"/>
  <c r="J19" i="75"/>
  <c r="AQ23" i="73"/>
  <c r="AQ74" i="73"/>
  <c r="AR74" i="73" s="1"/>
  <c r="AX74" i="74" s="1"/>
  <c r="AZ74" i="74" s="1"/>
  <c r="B27" i="48"/>
  <c r="D27" i="48" s="1"/>
  <c r="G27" i="48" s="1"/>
  <c r="I27" i="48" s="1"/>
  <c r="AY34" i="48"/>
  <c r="BD34" i="48"/>
  <c r="BF34" i="48" s="1"/>
  <c r="AC74" i="73"/>
  <c r="AD74" i="73" s="1"/>
  <c r="AC23" i="73"/>
  <c r="AD23" i="73" s="1"/>
  <c r="L19" i="75"/>
  <c r="M19" i="75" s="1"/>
  <c r="AG75" i="73"/>
  <c r="AH75" i="73" s="1"/>
  <c r="AA75" i="74" s="1"/>
  <c r="AC75" i="74" s="1"/>
  <c r="AG24" i="73"/>
  <c r="AH24" i="73" s="1"/>
  <c r="AA24" i="74" s="1"/>
  <c r="AC24" i="74" s="1"/>
  <c r="CM28" i="48"/>
  <c r="CR28" i="48"/>
  <c r="CT28" i="48" s="1"/>
  <c r="AS35" i="48"/>
  <c r="AW35" i="48"/>
  <c r="CE30" i="48"/>
  <c r="BZ30" i="48"/>
  <c r="BX31" i="48"/>
  <c r="Q24" i="48"/>
  <c r="O24" i="73"/>
  <c r="P24" i="73" s="1"/>
  <c r="I24" i="74" s="1"/>
  <c r="K24" i="74" s="1"/>
  <c r="O75" i="73"/>
  <c r="P75" i="73" s="1"/>
  <c r="I75" i="74" s="1"/>
  <c r="K75" i="74" s="1"/>
  <c r="AU73" i="73"/>
  <c r="AV73" i="73" s="1"/>
  <c r="BB73" i="74" s="1"/>
  <c r="BD73" i="74" s="1"/>
  <c r="AU22" i="73"/>
  <c r="AV22" i="73" s="1"/>
  <c r="BB22" i="74" s="1"/>
  <c r="BD22" i="74" s="1"/>
  <c r="V26" i="48"/>
  <c r="G26" i="48"/>
  <c r="I26" i="48" s="1"/>
  <c r="AQ22" i="73"/>
  <c r="AQ73" i="73"/>
  <c r="AR73" i="73" s="1"/>
  <c r="AX73" i="74" s="1"/>
  <c r="AZ73" i="74" s="1"/>
  <c r="AK37" i="48"/>
  <c r="AQ36" i="48"/>
  <c r="AM36" i="48"/>
  <c r="BK33" i="48"/>
  <c r="BM32" i="48"/>
  <c r="BR32" i="48"/>
  <c r="BT32" i="48" s="1"/>
  <c r="R24" i="48"/>
  <c r="S24" i="73"/>
  <c r="T24" i="73" s="1"/>
  <c r="N24" i="74" s="1"/>
  <c r="P24" i="74" s="1"/>
  <c r="S75" i="73"/>
  <c r="T75" i="73" s="1"/>
  <c r="N75" i="74" s="1"/>
  <c r="P75" i="74" s="1"/>
  <c r="AE24" i="48"/>
  <c r="AC73" i="73"/>
  <c r="AD73" i="73" s="1"/>
  <c r="AC22" i="73"/>
  <c r="AD22" i="73" s="1"/>
  <c r="CK29" i="48"/>
  <c r="CG29" i="48"/>
  <c r="B21" i="74"/>
  <c r="F21" i="73" s="1"/>
  <c r="G21" i="73" s="1"/>
  <c r="H21" i="73" s="1"/>
  <c r="B21" i="75" s="1"/>
  <c r="R25" i="74"/>
  <c r="Q25" i="74"/>
  <c r="Q76" i="74"/>
  <c r="R76" i="74"/>
  <c r="BC150" i="74"/>
  <c r="BD149" i="74"/>
  <c r="CQ151" i="48"/>
  <c r="CQ96" i="48"/>
  <c r="K188" i="74"/>
  <c r="J189" i="74"/>
  <c r="M187" i="74"/>
  <c r="L187" i="74"/>
  <c r="CQ47" i="48"/>
  <c r="F39" i="48"/>
  <c r="AJ38" i="74"/>
  <c r="AK37" i="74"/>
  <c r="X38" i="48"/>
  <c r="W39" i="48"/>
  <c r="AR40" i="74"/>
  <c r="AS40" i="74" s="1"/>
  <c r="AT40" i="74" s="1"/>
  <c r="AS39" i="74"/>
  <c r="AT39" i="74" s="1"/>
  <c r="AV39" i="74" s="1"/>
  <c r="AF39" i="74"/>
  <c r="AG38" i="74"/>
  <c r="AN40" i="74"/>
  <c r="AO39" i="74"/>
  <c r="S37" i="51"/>
  <c r="U37" i="51" s="1"/>
  <c r="BY28" i="51"/>
  <c r="BB31" i="51"/>
  <c r="AZ32" i="51"/>
  <c r="BF31" i="51"/>
  <c r="BH30" i="51"/>
  <c r="CF27" i="51"/>
  <c r="B26" i="51"/>
  <c r="Y36" i="51"/>
  <c r="AA35" i="51"/>
  <c r="AM33" i="51"/>
  <c r="AK34" i="51"/>
  <c r="C25" i="73"/>
  <c r="E25" i="73" s="1"/>
  <c r="C76" i="73"/>
  <c r="E76" i="73" s="1"/>
  <c r="I38" i="51"/>
  <c r="G39" i="51"/>
  <c r="M38" i="51"/>
  <c r="O38" i="51" s="1"/>
  <c r="AE35" i="51"/>
  <c r="AG34" i="51"/>
  <c r="BR29" i="51"/>
  <c r="BT28" i="51"/>
  <c r="S90" i="75" l="1"/>
  <c r="W141" i="75" s="1"/>
  <c r="W191" i="75"/>
  <c r="Q140" i="75"/>
  <c r="Q191" i="75"/>
  <c r="K76" i="73"/>
  <c r="L76" i="73" s="1"/>
  <c r="T76" i="74" s="1"/>
  <c r="AQ76" i="73"/>
  <c r="AR76" i="73" s="1"/>
  <c r="AX76" i="74" s="1"/>
  <c r="AZ76" i="74" s="1"/>
  <c r="AR127" i="73"/>
  <c r="AG25" i="48"/>
  <c r="AU76" i="73" s="1"/>
  <c r="AV76" i="73" s="1"/>
  <c r="BB76" i="74" s="1"/>
  <c r="BD76" i="74" s="1"/>
  <c r="K25" i="73"/>
  <c r="L25" i="73" s="1"/>
  <c r="T25" i="74" s="1"/>
  <c r="I18" i="75"/>
  <c r="L25" i="74"/>
  <c r="L76" i="74"/>
  <c r="AC25" i="73"/>
  <c r="AD25" i="73" s="1"/>
  <c r="AC76" i="73"/>
  <c r="AD76" i="73" s="1"/>
  <c r="D25" i="74" s="1"/>
  <c r="E25" i="74" s="1"/>
  <c r="G25" i="74" s="1"/>
  <c r="V27" i="48"/>
  <c r="AB27" i="48" s="1"/>
  <c r="AD27" i="48" s="1"/>
  <c r="CQ197" i="48"/>
  <c r="B19" i="67"/>
  <c r="C19" i="67" s="1"/>
  <c r="I19" i="75"/>
  <c r="C21" i="75"/>
  <c r="J21" i="75"/>
  <c r="B28" i="48"/>
  <c r="D28" i="48" s="1"/>
  <c r="V28" i="48" s="1"/>
  <c r="AB28" i="48" s="1"/>
  <c r="AD28" i="48" s="1"/>
  <c r="P27" i="48"/>
  <c r="N27" i="48"/>
  <c r="Q27" i="48" s="1"/>
  <c r="S24" i="48"/>
  <c r="AC24" i="73" s="1"/>
  <c r="AD24" i="73" s="1"/>
  <c r="AR125" i="73"/>
  <c r="AR23" i="73"/>
  <c r="AX23" i="74" s="1"/>
  <c r="AZ23" i="74" s="1"/>
  <c r="M24" i="74"/>
  <c r="L24" i="74"/>
  <c r="AW36" i="48"/>
  <c r="AS36" i="48"/>
  <c r="P26" i="48"/>
  <c r="U26" i="48"/>
  <c r="N26" i="48"/>
  <c r="L75" i="74"/>
  <c r="M75" i="74"/>
  <c r="D73" i="74"/>
  <c r="E73" i="74" s="1"/>
  <c r="D22" i="74"/>
  <c r="E22" i="74" s="1"/>
  <c r="Y26" i="48"/>
  <c r="AA26" i="48" s="1"/>
  <c r="AB26" i="48"/>
  <c r="AD26" i="48" s="1"/>
  <c r="AF24" i="48"/>
  <c r="K24" i="73"/>
  <c r="L24" i="73" s="1"/>
  <c r="T24" i="74" s="1"/>
  <c r="K75" i="73"/>
  <c r="L75" i="73" s="1"/>
  <c r="T75" i="74" s="1"/>
  <c r="AG24" i="48"/>
  <c r="Q75" i="74"/>
  <c r="R75" i="74"/>
  <c r="AK38" i="48"/>
  <c r="AM37" i="48"/>
  <c r="AQ37" i="48"/>
  <c r="CG30" i="48"/>
  <c r="CK30" i="48"/>
  <c r="R24" i="74"/>
  <c r="Q24" i="74"/>
  <c r="BK34" i="48"/>
  <c r="BM33" i="48"/>
  <c r="BR33" i="48"/>
  <c r="BT33" i="48" s="1"/>
  <c r="BD35" i="48"/>
  <c r="BF35" i="48" s="1"/>
  <c r="AY35" i="48"/>
  <c r="U27" i="48"/>
  <c r="CM29" i="48"/>
  <c r="CR29" i="48"/>
  <c r="CT29" i="48" s="1"/>
  <c r="L20" i="75"/>
  <c r="M20" i="75" s="1"/>
  <c r="C20" i="75"/>
  <c r="E20" i="75" s="1"/>
  <c r="H20" i="75" s="1"/>
  <c r="AR22" i="73"/>
  <c r="AX22" i="74" s="1"/>
  <c r="AZ22" i="74" s="1"/>
  <c r="AR124" i="73"/>
  <c r="CE31" i="48"/>
  <c r="BZ31" i="48"/>
  <c r="BX32" i="48"/>
  <c r="D74" i="74"/>
  <c r="E74" i="74" s="1"/>
  <c r="D23" i="74"/>
  <c r="E23" i="74" s="1"/>
  <c r="L21" i="75"/>
  <c r="M21" i="75" s="1"/>
  <c r="CQ97" i="48"/>
  <c r="BC151" i="74"/>
  <c r="BD150" i="74"/>
  <c r="CQ152" i="48"/>
  <c r="J190" i="74"/>
  <c r="K189" i="74"/>
  <c r="L188" i="74"/>
  <c r="M188" i="74"/>
  <c r="CQ48" i="48"/>
  <c r="AN41" i="74"/>
  <c r="AN42" i="74" s="1"/>
  <c r="AO40" i="74"/>
  <c r="AG39" i="74"/>
  <c r="AF40" i="74"/>
  <c r="AV40" i="74"/>
  <c r="AR41" i="74"/>
  <c r="X39" i="48"/>
  <c r="W40" i="48"/>
  <c r="AJ39" i="74"/>
  <c r="AK38" i="74"/>
  <c r="F40" i="48"/>
  <c r="AZ33" i="51"/>
  <c r="BB32" i="51"/>
  <c r="C26" i="73"/>
  <c r="E26" i="73" s="1"/>
  <c r="C77" i="73"/>
  <c r="E77" i="73" s="1"/>
  <c r="BR30" i="51"/>
  <c r="BT29" i="51"/>
  <c r="M39" i="51"/>
  <c r="O39" i="51" s="1"/>
  <c r="G40" i="51"/>
  <c r="I39" i="51"/>
  <c r="AM34" i="51"/>
  <c r="AK35" i="51"/>
  <c r="CF28" i="51"/>
  <c r="B27" i="51"/>
  <c r="BY29" i="51"/>
  <c r="S38" i="51"/>
  <c r="U38" i="51" s="1"/>
  <c r="Y37" i="51"/>
  <c r="AA36" i="51"/>
  <c r="BH31" i="51"/>
  <c r="BF32" i="51"/>
  <c r="AG35" i="51"/>
  <c r="AE36" i="51"/>
  <c r="S91" i="75" l="1"/>
  <c r="W142" i="75" s="1"/>
  <c r="Q192" i="75"/>
  <c r="W192" i="75"/>
  <c r="Q141" i="75"/>
  <c r="AE27" i="48"/>
  <c r="K78" i="73" s="1"/>
  <c r="L78" i="73" s="1"/>
  <c r="T78" i="74" s="1"/>
  <c r="Y27" i="48"/>
  <c r="AA27" i="48" s="1"/>
  <c r="AU25" i="73"/>
  <c r="AV25" i="73" s="1"/>
  <c r="BB25" i="74" s="1"/>
  <c r="BD25" i="74" s="1"/>
  <c r="D76" i="74"/>
  <c r="E76" i="74" s="1"/>
  <c r="G76" i="74" s="1"/>
  <c r="Y28" i="48"/>
  <c r="AA28" i="48" s="1"/>
  <c r="O78" i="73"/>
  <c r="P78" i="73" s="1"/>
  <c r="I78" i="74" s="1"/>
  <c r="K78" i="74" s="1"/>
  <c r="AG27" i="48"/>
  <c r="AU27" i="73" s="1"/>
  <c r="AV27" i="73" s="1"/>
  <c r="BB27" i="74" s="1"/>
  <c r="BD27" i="74" s="1"/>
  <c r="V25" i="74"/>
  <c r="W25" i="74" s="1"/>
  <c r="Y25" i="74" s="1"/>
  <c r="B25" i="74" s="1"/>
  <c r="F25" i="73" s="1"/>
  <c r="G28" i="48"/>
  <c r="I28" i="48" s="1"/>
  <c r="P28" i="48" s="1"/>
  <c r="R28" i="48" s="1"/>
  <c r="B20" i="67"/>
  <c r="C20" i="67" s="1"/>
  <c r="I20" i="75"/>
  <c r="CQ198" i="48"/>
  <c r="E21" i="75"/>
  <c r="H21" i="75" s="1"/>
  <c r="K27" i="73"/>
  <c r="L27" i="73" s="1"/>
  <c r="T27" i="74" s="1"/>
  <c r="AC75" i="73"/>
  <c r="AD75" i="73" s="1"/>
  <c r="D24" i="74" s="1"/>
  <c r="E24" i="74" s="1"/>
  <c r="O27" i="73"/>
  <c r="P27" i="73" s="1"/>
  <c r="I27" i="74" s="1"/>
  <c r="K27" i="74" s="1"/>
  <c r="AF27" i="48"/>
  <c r="AQ78" i="73" s="1"/>
  <c r="AR78" i="73" s="1"/>
  <c r="AX78" i="74" s="1"/>
  <c r="AZ78" i="74" s="1"/>
  <c r="AE26" i="48"/>
  <c r="AG26" i="48" s="1"/>
  <c r="R27" i="48"/>
  <c r="S27" i="48" s="1"/>
  <c r="S27" i="73"/>
  <c r="T27" i="73" s="1"/>
  <c r="N27" i="74" s="1"/>
  <c r="P27" i="74" s="1"/>
  <c r="Q27" i="74" s="1"/>
  <c r="S78" i="73"/>
  <c r="T78" i="73" s="1"/>
  <c r="N78" i="74" s="1"/>
  <c r="P78" i="74" s="1"/>
  <c r="Q78" i="74" s="1"/>
  <c r="CR30" i="48"/>
  <c r="CT30" i="48" s="1"/>
  <c r="CM30" i="48"/>
  <c r="AG77" i="73"/>
  <c r="AH77" i="73" s="1"/>
  <c r="AA77" i="74" s="1"/>
  <c r="AC77" i="74" s="1"/>
  <c r="AG26" i="73"/>
  <c r="AH26" i="73" s="1"/>
  <c r="AA26" i="74" s="1"/>
  <c r="AC26" i="74" s="1"/>
  <c r="S26" i="73"/>
  <c r="T26" i="73" s="1"/>
  <c r="N26" i="74" s="1"/>
  <c r="P26" i="74" s="1"/>
  <c r="S77" i="73"/>
  <c r="T77" i="73" s="1"/>
  <c r="N77" i="74" s="1"/>
  <c r="P77" i="74" s="1"/>
  <c r="AG78" i="73"/>
  <c r="AH78" i="73" s="1"/>
  <c r="AA78" i="74" s="1"/>
  <c r="AC78" i="74" s="1"/>
  <c r="AG27" i="73"/>
  <c r="AH27" i="73" s="1"/>
  <c r="AA27" i="74" s="1"/>
  <c r="AC27" i="74" s="1"/>
  <c r="BZ32" i="48"/>
  <c r="CE32" i="48"/>
  <c r="BX33" i="48"/>
  <c r="B29" i="48"/>
  <c r="D29" i="48" s="1"/>
  <c r="BK35" i="48"/>
  <c r="BM34" i="48"/>
  <c r="BR34" i="48"/>
  <c r="BT34" i="48" s="1"/>
  <c r="G22" i="74"/>
  <c r="V22" i="74"/>
  <c r="W22" i="74" s="1"/>
  <c r="Y22" i="74" s="1"/>
  <c r="Q26" i="48"/>
  <c r="O77" i="73"/>
  <c r="P77" i="73" s="1"/>
  <c r="I77" i="74" s="1"/>
  <c r="K77" i="74" s="1"/>
  <c r="O26" i="73"/>
  <c r="P26" i="73" s="1"/>
  <c r="I26" i="74" s="1"/>
  <c r="K26" i="74" s="1"/>
  <c r="V74" i="74"/>
  <c r="W74" i="74" s="1"/>
  <c r="Y74" i="74" s="1"/>
  <c r="G74" i="74"/>
  <c r="AS37" i="48"/>
  <c r="AW37" i="48"/>
  <c r="AQ75" i="73"/>
  <c r="AR75" i="73" s="1"/>
  <c r="AX75" i="74" s="1"/>
  <c r="AZ75" i="74" s="1"/>
  <c r="AQ24" i="73"/>
  <c r="G73" i="74"/>
  <c r="V73" i="74"/>
  <c r="W73" i="74" s="1"/>
  <c r="Y73" i="74" s="1"/>
  <c r="R26" i="48"/>
  <c r="AY36" i="48"/>
  <c r="BD36" i="48"/>
  <c r="BF36" i="48" s="1"/>
  <c r="AK39" i="48"/>
  <c r="AQ38" i="48"/>
  <c r="AM38" i="48"/>
  <c r="V23" i="74"/>
  <c r="W23" i="74" s="1"/>
  <c r="Y23" i="74" s="1"/>
  <c r="G23" i="74"/>
  <c r="CG31" i="48"/>
  <c r="CK31" i="48"/>
  <c r="AU75" i="73"/>
  <c r="AV75" i="73" s="1"/>
  <c r="BB75" i="74" s="1"/>
  <c r="BD75" i="74" s="1"/>
  <c r="AU24" i="73"/>
  <c r="AV24" i="73" s="1"/>
  <c r="BB24" i="74" s="1"/>
  <c r="BD24" i="74" s="1"/>
  <c r="K77" i="73"/>
  <c r="L77" i="73" s="1"/>
  <c r="T77" i="74" s="1"/>
  <c r="F42" i="48"/>
  <c r="CQ98" i="48"/>
  <c r="CQ153" i="48"/>
  <c r="BC152" i="74"/>
  <c r="BD151" i="74"/>
  <c r="L189" i="74"/>
  <c r="M189" i="74"/>
  <c r="AR42" i="74"/>
  <c r="AS41" i="74"/>
  <c r="AT41" i="74" s="1"/>
  <c r="AV41" i="74" s="1"/>
  <c r="J191" i="74"/>
  <c r="K190" i="74"/>
  <c r="AN43" i="74"/>
  <c r="AO42" i="74"/>
  <c r="CQ49" i="48"/>
  <c r="AJ40" i="74"/>
  <c r="AK39" i="74"/>
  <c r="W41" i="48"/>
  <c r="W42" i="48" s="1"/>
  <c r="W43" i="48" s="1"/>
  <c r="W44" i="48" s="1"/>
  <c r="W45" i="48" s="1"/>
  <c r="W46" i="48" s="1"/>
  <c r="W47" i="48" s="1"/>
  <c r="W48" i="48" s="1"/>
  <c r="W49" i="48" s="1"/>
  <c r="W50" i="48" s="1"/>
  <c r="W51" i="48" s="1"/>
  <c r="X40" i="48"/>
  <c r="AR56" i="74"/>
  <c r="F41" i="48"/>
  <c r="E56" i="48"/>
  <c r="AN56" i="74"/>
  <c r="AO41" i="74"/>
  <c r="AG40" i="74"/>
  <c r="AF41" i="74"/>
  <c r="AF42" i="74" s="1"/>
  <c r="C78" i="73"/>
  <c r="E78" i="73" s="1"/>
  <c r="C27" i="73"/>
  <c r="E27" i="73" s="1"/>
  <c r="BT30" i="51"/>
  <c r="BR31" i="51"/>
  <c r="Y38" i="51"/>
  <c r="AA37" i="51"/>
  <c r="S39" i="51"/>
  <c r="U39" i="51" s="1"/>
  <c r="AK36" i="51"/>
  <c r="AM35" i="51"/>
  <c r="AG36" i="51"/>
  <c r="AE37" i="51"/>
  <c r="G41" i="51"/>
  <c r="G42" i="51" s="1"/>
  <c r="I40" i="51"/>
  <c r="M40" i="51"/>
  <c r="BF33" i="51"/>
  <c r="BH32" i="51"/>
  <c r="BY30" i="51"/>
  <c r="B28" i="51"/>
  <c r="CF29" i="51"/>
  <c r="BB33" i="51"/>
  <c r="AZ34" i="51"/>
  <c r="S92" i="75" l="1"/>
  <c r="Q142" i="75"/>
  <c r="Q193" i="75"/>
  <c r="W193" i="75"/>
  <c r="V76" i="74"/>
  <c r="W76" i="74" s="1"/>
  <c r="Y76" i="74" s="1"/>
  <c r="AG28" i="73"/>
  <c r="AH28" i="73" s="1"/>
  <c r="AA28" i="74" s="1"/>
  <c r="AC28" i="74" s="1"/>
  <c r="AG79" i="73"/>
  <c r="AH79" i="73" s="1"/>
  <c r="AA79" i="74" s="1"/>
  <c r="AC79" i="74" s="1"/>
  <c r="D75" i="74"/>
  <c r="E75" i="74" s="1"/>
  <c r="G75" i="74" s="1"/>
  <c r="AF26" i="48"/>
  <c r="AQ26" i="73" s="1"/>
  <c r="AU78" i="73"/>
  <c r="AV78" i="73" s="1"/>
  <c r="BB78" i="74" s="1"/>
  <c r="BD78" i="74" s="1"/>
  <c r="K26" i="73"/>
  <c r="L26" i="73" s="1"/>
  <c r="T26" i="74" s="1"/>
  <c r="U28" i="48"/>
  <c r="AE28" i="48" s="1"/>
  <c r="N28" i="48"/>
  <c r="S28" i="73"/>
  <c r="T28" i="73" s="1"/>
  <c r="N28" i="74" s="1"/>
  <c r="P28" i="74" s="1"/>
  <c r="Q28" i="74" s="1"/>
  <c r="S79" i="73"/>
  <c r="T79" i="73" s="1"/>
  <c r="N79" i="74" s="1"/>
  <c r="P79" i="74" s="1"/>
  <c r="R79" i="74" s="1"/>
  <c r="CQ199" i="48"/>
  <c r="B22" i="74"/>
  <c r="F22" i="73" s="1"/>
  <c r="G22" i="73" s="1"/>
  <c r="H22" i="73" s="1"/>
  <c r="B22" i="75" s="1"/>
  <c r="J22" i="75" s="1"/>
  <c r="B21" i="67"/>
  <c r="C21" i="67" s="1"/>
  <c r="I21" i="75"/>
  <c r="R27" i="74"/>
  <c r="R78" i="74"/>
  <c r="B30" i="48"/>
  <c r="D30" i="48" s="1"/>
  <c r="AQ27" i="73"/>
  <c r="AR27" i="73" s="1"/>
  <c r="AX27" i="74" s="1"/>
  <c r="AZ27" i="74" s="1"/>
  <c r="S26" i="48"/>
  <c r="AC77" i="73" s="1"/>
  <c r="AD77" i="73" s="1"/>
  <c r="AC27" i="73"/>
  <c r="AD27" i="73" s="1"/>
  <c r="AC78" i="73"/>
  <c r="AD78" i="73" s="1"/>
  <c r="D27" i="74" s="1"/>
  <c r="AR126" i="73"/>
  <c r="AR24" i="73"/>
  <c r="AX24" i="74" s="1"/>
  <c r="AZ24" i="74" s="1"/>
  <c r="V29" i="48"/>
  <c r="G29" i="48"/>
  <c r="I29" i="48" s="1"/>
  <c r="AW38" i="48"/>
  <c r="AS38" i="48"/>
  <c r="BM35" i="48"/>
  <c r="BK36" i="48"/>
  <c r="BR35" i="48"/>
  <c r="BT35" i="48" s="1"/>
  <c r="BZ33" i="48"/>
  <c r="BX34" i="48"/>
  <c r="CE33" i="48"/>
  <c r="B23" i="74"/>
  <c r="F23" i="73" s="1"/>
  <c r="G23" i="73" s="1"/>
  <c r="H23" i="73" s="1"/>
  <c r="B23" i="75" s="1"/>
  <c r="J23" i="75" s="1"/>
  <c r="AK40" i="48"/>
  <c r="AM39" i="48"/>
  <c r="AQ39" i="48"/>
  <c r="BD37" i="48"/>
  <c r="BF37" i="48" s="1"/>
  <c r="AY37" i="48"/>
  <c r="M26" i="74"/>
  <c r="L26" i="74"/>
  <c r="G24" i="74"/>
  <c r="V24" i="74"/>
  <c r="W24" i="74" s="1"/>
  <c r="Y24" i="74" s="1"/>
  <c r="CK32" i="48"/>
  <c r="CG32" i="48"/>
  <c r="Q77" i="74"/>
  <c r="R77" i="74"/>
  <c r="AU26" i="73"/>
  <c r="AV26" i="73" s="1"/>
  <c r="BB26" i="74" s="1"/>
  <c r="BD26" i="74" s="1"/>
  <c r="AU77" i="73"/>
  <c r="AV77" i="73" s="1"/>
  <c r="BB77" i="74" s="1"/>
  <c r="BD77" i="74" s="1"/>
  <c r="CM31" i="48"/>
  <c r="CR31" i="48"/>
  <c r="CT31" i="48" s="1"/>
  <c r="L77" i="74"/>
  <c r="M77" i="74"/>
  <c r="Q26" i="74"/>
  <c r="R26" i="74"/>
  <c r="L27" i="74"/>
  <c r="M27" i="74"/>
  <c r="L78" i="74"/>
  <c r="M78" i="74"/>
  <c r="G25" i="73"/>
  <c r="H25" i="73" s="1"/>
  <c r="B25" i="75" s="1"/>
  <c r="J25" i="75" s="1"/>
  <c r="CQ99" i="48"/>
  <c r="G43" i="51"/>
  <c r="I42" i="51"/>
  <c r="F43" i="48"/>
  <c r="BC153" i="74"/>
  <c r="BD153" i="74" s="1"/>
  <c r="BD152" i="74"/>
  <c r="AR43" i="74"/>
  <c r="AS42" i="74"/>
  <c r="AT42" i="74" s="1"/>
  <c r="AV42" i="74" s="1"/>
  <c r="M190" i="74"/>
  <c r="L190" i="74"/>
  <c r="K191" i="74"/>
  <c r="J192" i="74"/>
  <c r="AF43" i="74"/>
  <c r="AG42" i="74"/>
  <c r="AN44" i="74"/>
  <c r="AO43" i="74"/>
  <c r="CQ50" i="48"/>
  <c r="AO56" i="74"/>
  <c r="AN57" i="74"/>
  <c r="F56" i="48"/>
  <c r="E57" i="48"/>
  <c r="W56" i="48"/>
  <c r="X41" i="48"/>
  <c r="X42" i="48" s="1"/>
  <c r="X43" i="48" s="1"/>
  <c r="X44" i="48" s="1"/>
  <c r="X45" i="48" s="1"/>
  <c r="X46" i="48" s="1"/>
  <c r="X47" i="48" s="1"/>
  <c r="X48" i="48" s="1"/>
  <c r="X49" i="48" s="1"/>
  <c r="X50" i="48" s="1"/>
  <c r="X51" i="48" s="1"/>
  <c r="AR57" i="74"/>
  <c r="AS56" i="74"/>
  <c r="AT56" i="74" s="1"/>
  <c r="AV56" i="74" s="1"/>
  <c r="AK40" i="74"/>
  <c r="AJ41" i="74"/>
  <c r="AG41" i="74"/>
  <c r="AF56" i="74"/>
  <c r="S40" i="51"/>
  <c r="U40" i="51" s="1"/>
  <c r="BR32" i="51"/>
  <c r="BT31" i="51"/>
  <c r="M41" i="51"/>
  <c r="M42" i="51" s="1"/>
  <c r="O40" i="51"/>
  <c r="C28" i="73"/>
  <c r="E28" i="73" s="1"/>
  <c r="C79" i="73"/>
  <c r="E79" i="73" s="1"/>
  <c r="CF30" i="51"/>
  <c r="B29" i="51"/>
  <c r="AZ35" i="51"/>
  <c r="BB34" i="51"/>
  <c r="AG37" i="51"/>
  <c r="AE38" i="51"/>
  <c r="G56" i="51"/>
  <c r="I41" i="51"/>
  <c r="BY31" i="51"/>
  <c r="BF34" i="51"/>
  <c r="BH33" i="51"/>
  <c r="AK37" i="51"/>
  <c r="AM36" i="51"/>
  <c r="Y39" i="51"/>
  <c r="AA38" i="51"/>
  <c r="S93" i="75" l="1"/>
  <c r="W143" i="75"/>
  <c r="Q143" i="75"/>
  <c r="Q194" i="75"/>
  <c r="W194" i="75"/>
  <c r="V75" i="74"/>
  <c r="W75" i="74" s="1"/>
  <c r="Y75" i="74" s="1"/>
  <c r="R28" i="74"/>
  <c r="AQ77" i="73"/>
  <c r="AR77" i="73" s="1"/>
  <c r="AX77" i="74" s="1"/>
  <c r="AZ77" i="74" s="1"/>
  <c r="Q79" i="74"/>
  <c r="O28" i="73"/>
  <c r="P28" i="73" s="1"/>
  <c r="I28" i="74" s="1"/>
  <c r="K28" i="74" s="1"/>
  <c r="Q28" i="48"/>
  <c r="S28" i="48" s="1"/>
  <c r="O79" i="73"/>
  <c r="P79" i="73" s="1"/>
  <c r="I79" i="74" s="1"/>
  <c r="K79" i="74" s="1"/>
  <c r="AG28" i="48"/>
  <c r="AF28" i="48"/>
  <c r="K79" i="73"/>
  <c r="L79" i="73" s="1"/>
  <c r="T79" i="74" s="1"/>
  <c r="K28" i="73"/>
  <c r="L28" i="73" s="1"/>
  <c r="T28" i="74" s="1"/>
  <c r="AC26" i="73"/>
  <c r="AD26" i="73" s="1"/>
  <c r="L22" i="75"/>
  <c r="M22" i="75" s="1"/>
  <c r="C22" i="75"/>
  <c r="E22" i="75" s="1"/>
  <c r="H22" i="75" s="1"/>
  <c r="B22" i="67" s="1"/>
  <c r="C22" i="67" s="1"/>
  <c r="CQ200" i="48"/>
  <c r="E27" i="74"/>
  <c r="V27" i="74" s="1"/>
  <c r="W27" i="74" s="1"/>
  <c r="Y27" i="74" s="1"/>
  <c r="AR129" i="73"/>
  <c r="G30" i="48"/>
  <c r="I30" i="48" s="1"/>
  <c r="V30" i="48"/>
  <c r="D78" i="74"/>
  <c r="E78" i="74" s="1"/>
  <c r="B31" i="48"/>
  <c r="D31" i="48" s="1"/>
  <c r="V31" i="48" s="1"/>
  <c r="L23" i="75"/>
  <c r="M23" i="75" s="1"/>
  <c r="C23" i="75"/>
  <c r="E23" i="75" s="1"/>
  <c r="H23" i="75" s="1"/>
  <c r="AS39" i="48"/>
  <c r="AW39" i="48"/>
  <c r="CK33" i="48"/>
  <c r="CG33" i="48"/>
  <c r="BR36" i="48"/>
  <c r="BT36" i="48" s="1"/>
  <c r="BK37" i="48"/>
  <c r="BM36" i="48"/>
  <c r="P29" i="48"/>
  <c r="U29" i="48"/>
  <c r="N29" i="48"/>
  <c r="AY38" i="48"/>
  <c r="BD38" i="48"/>
  <c r="BF38" i="48" s="1"/>
  <c r="D26" i="74"/>
  <c r="E26" i="74" s="1"/>
  <c r="D77" i="74"/>
  <c r="E77" i="74" s="1"/>
  <c r="CR32" i="48"/>
  <c r="CT32" i="48" s="1"/>
  <c r="CM32" i="48"/>
  <c r="CE34" i="48"/>
  <c r="BX35" i="48"/>
  <c r="BZ34" i="48"/>
  <c r="AB29" i="48"/>
  <c r="AD29" i="48" s="1"/>
  <c r="Y29" i="48"/>
  <c r="AA29" i="48" s="1"/>
  <c r="AR26" i="73"/>
  <c r="AX26" i="74" s="1"/>
  <c r="AZ26" i="74" s="1"/>
  <c r="AR128" i="73"/>
  <c r="B24" i="74"/>
  <c r="F24" i="73" s="1"/>
  <c r="G24" i="73" s="1"/>
  <c r="H24" i="73" s="1"/>
  <c r="B24" i="75" s="1"/>
  <c r="J24" i="75" s="1"/>
  <c r="AK41" i="48"/>
  <c r="AM40" i="48"/>
  <c r="AQ40" i="48"/>
  <c r="L25" i="75"/>
  <c r="M25" i="75" s="1"/>
  <c r="C25" i="75"/>
  <c r="E25" i="75" s="1"/>
  <c r="H25" i="75" s="1"/>
  <c r="O42" i="51"/>
  <c r="M43" i="51"/>
  <c r="CQ100" i="48"/>
  <c r="F44" i="48"/>
  <c r="G44" i="51"/>
  <c r="I43" i="51"/>
  <c r="K192" i="74"/>
  <c r="J193" i="74"/>
  <c r="M191" i="74"/>
  <c r="L191" i="74"/>
  <c r="AR44" i="74"/>
  <c r="AS43" i="74"/>
  <c r="AT43" i="74" s="1"/>
  <c r="AV43" i="74" s="1"/>
  <c r="AK41" i="74"/>
  <c r="AJ42" i="74"/>
  <c r="AN45" i="74"/>
  <c r="AO44" i="74"/>
  <c r="AF44" i="74"/>
  <c r="AG43" i="74"/>
  <c r="CQ51" i="48"/>
  <c r="AJ56" i="74"/>
  <c r="AF57" i="74"/>
  <c r="AG56" i="74"/>
  <c r="F57" i="48"/>
  <c r="E58" i="48"/>
  <c r="AR58" i="74"/>
  <c r="AS57" i="74"/>
  <c r="AT57" i="74" s="1"/>
  <c r="AV57" i="74" s="1"/>
  <c r="W57" i="48"/>
  <c r="X56" i="48"/>
  <c r="AO57" i="74"/>
  <c r="AN58" i="74"/>
  <c r="C80" i="73"/>
  <c r="E80" i="73" s="1"/>
  <c r="C29" i="73"/>
  <c r="E29" i="73" s="1"/>
  <c r="S41" i="51"/>
  <c r="AK38" i="51"/>
  <c r="AM37" i="51"/>
  <c r="BH34" i="51"/>
  <c r="BF35" i="51"/>
  <c r="G57" i="51"/>
  <c r="I56" i="51"/>
  <c r="BB35" i="51"/>
  <c r="AZ36" i="51"/>
  <c r="AA39" i="51"/>
  <c r="Y40" i="51"/>
  <c r="BY32" i="51"/>
  <c r="AE39" i="51"/>
  <c r="AG38" i="51"/>
  <c r="B30" i="51"/>
  <c r="CF31" i="51"/>
  <c r="M56" i="51"/>
  <c r="O41" i="51"/>
  <c r="BT32" i="51"/>
  <c r="BR33" i="51"/>
  <c r="S94" i="75" l="1"/>
  <c r="W144" i="75"/>
  <c r="Q144" i="75"/>
  <c r="Q195" i="75"/>
  <c r="W195" i="75"/>
  <c r="S42" i="51"/>
  <c r="U42" i="51" s="1"/>
  <c r="U41" i="51"/>
  <c r="G27" i="74"/>
  <c r="B27" i="74" s="1"/>
  <c r="F27" i="73" s="1"/>
  <c r="G27" i="73" s="1"/>
  <c r="H27" i="73" s="1"/>
  <c r="B27" i="75" s="1"/>
  <c r="J27" i="75" s="1"/>
  <c r="G31" i="48"/>
  <c r="I31" i="48" s="1"/>
  <c r="N31" i="48" s="1"/>
  <c r="AU79" i="73"/>
  <c r="AV79" i="73" s="1"/>
  <c r="BB79" i="74" s="1"/>
  <c r="BD79" i="74" s="1"/>
  <c r="AU28" i="73"/>
  <c r="AV28" i="73" s="1"/>
  <c r="BB28" i="74" s="1"/>
  <c r="BD28" i="74" s="1"/>
  <c r="M79" i="74"/>
  <c r="L79" i="74"/>
  <c r="AC28" i="73"/>
  <c r="AD28" i="73" s="1"/>
  <c r="AC79" i="73"/>
  <c r="AD79" i="73" s="1"/>
  <c r="AQ28" i="73"/>
  <c r="AQ79" i="73"/>
  <c r="AR79" i="73" s="1"/>
  <c r="AX79" i="74" s="1"/>
  <c r="AZ79" i="74" s="1"/>
  <c r="L28" i="74"/>
  <c r="M28" i="74"/>
  <c r="I22" i="75"/>
  <c r="CQ201" i="48"/>
  <c r="B25" i="67"/>
  <c r="B23" i="67"/>
  <c r="C23" i="67" s="1"/>
  <c r="I23" i="75"/>
  <c r="G78" i="74"/>
  <c r="V78" i="74"/>
  <c r="W78" i="74" s="1"/>
  <c r="Y78" i="74" s="1"/>
  <c r="AB30" i="48"/>
  <c r="AD30" i="48" s="1"/>
  <c r="Y30" i="48"/>
  <c r="AA30" i="48" s="1"/>
  <c r="U30" i="48"/>
  <c r="P30" i="48"/>
  <c r="N30" i="48"/>
  <c r="B32" i="48"/>
  <c r="D32" i="48" s="1"/>
  <c r="G32" i="48" s="1"/>
  <c r="I32" i="48" s="1"/>
  <c r="N32" i="48" s="1"/>
  <c r="O83" i="73" s="1"/>
  <c r="L24" i="75"/>
  <c r="M24" i="75" s="1"/>
  <c r="C24" i="75"/>
  <c r="E24" i="75" s="1"/>
  <c r="H24" i="75" s="1"/>
  <c r="AS40" i="48"/>
  <c r="AW40" i="48"/>
  <c r="CM33" i="48"/>
  <c r="CR33" i="48"/>
  <c r="CT33" i="48" s="1"/>
  <c r="R29" i="48"/>
  <c r="S29" i="73"/>
  <c r="T29" i="73" s="1"/>
  <c r="N29" i="74" s="1"/>
  <c r="P29" i="74" s="1"/>
  <c r="S80" i="73"/>
  <c r="T80" i="73" s="1"/>
  <c r="N80" i="74" s="1"/>
  <c r="P80" i="74" s="1"/>
  <c r="BZ35" i="48"/>
  <c r="BX36" i="48"/>
  <c r="CE35" i="48"/>
  <c r="V77" i="74"/>
  <c r="W77" i="74" s="1"/>
  <c r="Y77" i="74" s="1"/>
  <c r="G77" i="74"/>
  <c r="Q29" i="48"/>
  <c r="O80" i="73"/>
  <c r="P80" i="73" s="1"/>
  <c r="I80" i="74" s="1"/>
  <c r="K80" i="74" s="1"/>
  <c r="O29" i="73"/>
  <c r="P29" i="73" s="1"/>
  <c r="I29" i="74" s="1"/>
  <c r="K29" i="74" s="1"/>
  <c r="M29" i="74" s="1"/>
  <c r="BM37" i="48"/>
  <c r="BK38" i="48"/>
  <c r="BR37" i="48"/>
  <c r="BT37" i="48" s="1"/>
  <c r="AY39" i="48"/>
  <c r="BD39" i="48"/>
  <c r="BF39" i="48" s="1"/>
  <c r="AK42" i="48"/>
  <c r="AQ41" i="48"/>
  <c r="AM41" i="48"/>
  <c r="AG80" i="73"/>
  <c r="AH80" i="73" s="1"/>
  <c r="AA80" i="74" s="1"/>
  <c r="AC80" i="74" s="1"/>
  <c r="AG29" i="73"/>
  <c r="AH29" i="73" s="1"/>
  <c r="AA29" i="74" s="1"/>
  <c r="AC29" i="74" s="1"/>
  <c r="CK34" i="48"/>
  <c r="CG34" i="48"/>
  <c r="G26" i="74"/>
  <c r="V26" i="74"/>
  <c r="W26" i="74" s="1"/>
  <c r="Y26" i="74" s="1"/>
  <c r="AE29" i="48"/>
  <c r="Y31" i="48"/>
  <c r="AA31" i="48" s="1"/>
  <c r="AB31" i="48"/>
  <c r="AD31" i="48" s="1"/>
  <c r="O43" i="51"/>
  <c r="M44" i="51"/>
  <c r="F45" i="48"/>
  <c r="G45" i="51"/>
  <c r="I44" i="51"/>
  <c r="S43" i="51"/>
  <c r="U43" i="51" s="1"/>
  <c r="CQ101" i="48"/>
  <c r="K193" i="74"/>
  <c r="J194" i="74"/>
  <c r="AR45" i="74"/>
  <c r="AS44" i="74"/>
  <c r="AT44" i="74" s="1"/>
  <c r="AV44" i="74" s="1"/>
  <c r="L192" i="74"/>
  <c r="M192" i="74"/>
  <c r="AN46" i="74"/>
  <c r="AO45" i="74"/>
  <c r="AJ43" i="74"/>
  <c r="AK42" i="74"/>
  <c r="AF45" i="74"/>
  <c r="AG44" i="74"/>
  <c r="AF58" i="74"/>
  <c r="AG57" i="74"/>
  <c r="W58" i="48"/>
  <c r="X57" i="48"/>
  <c r="AR59" i="74"/>
  <c r="AS58" i="74"/>
  <c r="AT58" i="74" s="1"/>
  <c r="AV58" i="74" s="1"/>
  <c r="E59" i="48"/>
  <c r="F58" i="48"/>
  <c r="AN59" i="74"/>
  <c r="AO58" i="74"/>
  <c r="AK56" i="74"/>
  <c r="B56" i="74" s="1"/>
  <c r="F56" i="73" s="1"/>
  <c r="AJ57" i="74"/>
  <c r="C81" i="73"/>
  <c r="E81" i="73" s="1"/>
  <c r="C30" i="73"/>
  <c r="E30" i="73" s="1"/>
  <c r="BB36" i="51"/>
  <c r="AZ37" i="51"/>
  <c r="BH35" i="51"/>
  <c r="BF36" i="51"/>
  <c r="AE40" i="51"/>
  <c r="AG39" i="51"/>
  <c r="S56" i="51"/>
  <c r="U56" i="51" s="1"/>
  <c r="BT33" i="51"/>
  <c r="BR34" i="51"/>
  <c r="B31" i="51"/>
  <c r="CF32" i="51"/>
  <c r="Y41" i="51"/>
  <c r="Y42" i="51" s="1"/>
  <c r="AA40" i="51"/>
  <c r="M57" i="51"/>
  <c r="O56" i="51"/>
  <c r="BY33" i="51"/>
  <c r="I57" i="51"/>
  <c r="G58" i="51"/>
  <c r="AM38" i="51"/>
  <c r="AK39" i="51"/>
  <c r="S95" i="75" l="1"/>
  <c r="Q196" i="75"/>
  <c r="W196" i="75"/>
  <c r="W145" i="75"/>
  <c r="Q145" i="75"/>
  <c r="U31" i="48"/>
  <c r="AE31" i="48" s="1"/>
  <c r="P31" i="48"/>
  <c r="AR28" i="73"/>
  <c r="AX28" i="74" s="1"/>
  <c r="AZ28" i="74" s="1"/>
  <c r="AR130" i="73"/>
  <c r="D79" i="74"/>
  <c r="E79" i="74" s="1"/>
  <c r="D28" i="74"/>
  <c r="E28" i="74" s="1"/>
  <c r="B33" i="48"/>
  <c r="D33" i="48" s="1"/>
  <c r="G33" i="48" s="1"/>
  <c r="I33" i="48" s="1"/>
  <c r="P33" i="48" s="1"/>
  <c r="R33" i="48" s="1"/>
  <c r="B24" i="67"/>
  <c r="C24" i="67" s="1"/>
  <c r="I24" i="75"/>
  <c r="I25" i="75"/>
  <c r="V32" i="48"/>
  <c r="AE30" i="48"/>
  <c r="AF30" i="48" s="1"/>
  <c r="CQ202" i="48"/>
  <c r="L29" i="74"/>
  <c r="B26" i="74"/>
  <c r="F26" i="73" s="1"/>
  <c r="G26" i="73" s="1"/>
  <c r="H26" i="73" s="1"/>
  <c r="B26" i="75" s="1"/>
  <c r="Q30" i="48"/>
  <c r="O30" i="73"/>
  <c r="P30" i="73" s="1"/>
  <c r="I30" i="74" s="1"/>
  <c r="K30" i="74" s="1"/>
  <c r="M30" i="74" s="1"/>
  <c r="O81" i="73"/>
  <c r="P81" i="73" s="1"/>
  <c r="I81" i="74" s="1"/>
  <c r="K81" i="74" s="1"/>
  <c r="L81" i="74" s="1"/>
  <c r="S29" i="48"/>
  <c r="AC29" i="73" s="1"/>
  <c r="AD29" i="73" s="1"/>
  <c r="R30" i="48"/>
  <c r="S81" i="73"/>
  <c r="T81" i="73" s="1"/>
  <c r="N81" i="74" s="1"/>
  <c r="P81" i="74" s="1"/>
  <c r="Q81" i="74" s="1"/>
  <c r="S30" i="73"/>
  <c r="T30" i="73" s="1"/>
  <c r="N30" i="74" s="1"/>
  <c r="P30" i="74" s="1"/>
  <c r="R30" i="74" s="1"/>
  <c r="AG81" i="73"/>
  <c r="AH81" i="73" s="1"/>
  <c r="AA81" i="74" s="1"/>
  <c r="AC81" i="74" s="1"/>
  <c r="AG30" i="73"/>
  <c r="AH30" i="73" s="1"/>
  <c r="AA30" i="74" s="1"/>
  <c r="AC30" i="74" s="1"/>
  <c r="O32" i="73"/>
  <c r="P32" i="73" s="1"/>
  <c r="I32" i="74" s="1"/>
  <c r="K32" i="74" s="1"/>
  <c r="U32" i="48"/>
  <c r="P32" i="48"/>
  <c r="V33" i="48"/>
  <c r="M80" i="74"/>
  <c r="L80" i="74"/>
  <c r="R80" i="74"/>
  <c r="Q80" i="74"/>
  <c r="Q31" i="48"/>
  <c r="O31" i="73"/>
  <c r="P31" i="73" s="1"/>
  <c r="I31" i="74" s="1"/>
  <c r="K31" i="74" s="1"/>
  <c r="L31" i="74" s="1"/>
  <c r="O82" i="73"/>
  <c r="P82" i="73" s="1"/>
  <c r="I82" i="74" s="1"/>
  <c r="K82" i="74" s="1"/>
  <c r="M82" i="74" s="1"/>
  <c r="BK39" i="48"/>
  <c r="BM38" i="48"/>
  <c r="BR38" i="48"/>
  <c r="BT38" i="48" s="1"/>
  <c r="CE36" i="48"/>
  <c r="BX37" i="48"/>
  <c r="BZ36" i="48"/>
  <c r="R29" i="74"/>
  <c r="Q29" i="74"/>
  <c r="AY40" i="48"/>
  <c r="BD40" i="48"/>
  <c r="BF40" i="48" s="1"/>
  <c r="AG31" i="73"/>
  <c r="AH31" i="73" s="1"/>
  <c r="AA31" i="74" s="1"/>
  <c r="AC31" i="74" s="1"/>
  <c r="AG82" i="73"/>
  <c r="AH82" i="73" s="1"/>
  <c r="AA82" i="74" s="1"/>
  <c r="AC82" i="74" s="1"/>
  <c r="AK43" i="48"/>
  <c r="AQ42" i="48"/>
  <c r="AM42" i="48"/>
  <c r="R31" i="48"/>
  <c r="S31" i="73"/>
  <c r="T31" i="73" s="1"/>
  <c r="N31" i="74" s="1"/>
  <c r="P31" i="74" s="1"/>
  <c r="R31" i="74" s="1"/>
  <c r="S82" i="73"/>
  <c r="T82" i="73" s="1"/>
  <c r="N82" i="74" s="1"/>
  <c r="P82" i="74" s="1"/>
  <c r="R82" i="74" s="1"/>
  <c r="CK35" i="48"/>
  <c r="CG35" i="48"/>
  <c r="Q32" i="48"/>
  <c r="AF29" i="48"/>
  <c r="K29" i="73"/>
  <c r="L29" i="73" s="1"/>
  <c r="T29" i="74" s="1"/>
  <c r="AG29" i="48"/>
  <c r="K80" i="73"/>
  <c r="L80" i="73" s="1"/>
  <c r="T80" i="74" s="1"/>
  <c r="CM34" i="48"/>
  <c r="CR34" i="48"/>
  <c r="CT34" i="48" s="1"/>
  <c r="AS41" i="48"/>
  <c r="AW41" i="48"/>
  <c r="Y32" i="48"/>
  <c r="AA32" i="48" s="1"/>
  <c r="AB32" i="48"/>
  <c r="AD32" i="48" s="1"/>
  <c r="M81" i="74"/>
  <c r="P83" i="73"/>
  <c r="I83" i="74" s="1"/>
  <c r="K83" i="74" s="1"/>
  <c r="C27" i="75"/>
  <c r="E27" i="75" s="1"/>
  <c r="H27" i="75" s="1"/>
  <c r="L27" i="75"/>
  <c r="M27" i="75" s="1"/>
  <c r="G56" i="73"/>
  <c r="H56" i="73" s="1"/>
  <c r="B56" i="75" s="1"/>
  <c r="M45" i="51"/>
  <c r="O44" i="51"/>
  <c r="F46" i="48"/>
  <c r="S44" i="51"/>
  <c r="U44" i="51" s="1"/>
  <c r="G46" i="51"/>
  <c r="I45" i="51"/>
  <c r="Y43" i="51"/>
  <c r="AA42" i="51"/>
  <c r="CQ102" i="48"/>
  <c r="AR46" i="74"/>
  <c r="AS45" i="74"/>
  <c r="AT45" i="74" s="1"/>
  <c r="AV45" i="74" s="1"/>
  <c r="J195" i="74"/>
  <c r="J209" i="74"/>
  <c r="J210" i="74" s="1"/>
  <c r="J211" i="74" s="1"/>
  <c r="J212" i="74" s="1"/>
  <c r="J213" i="74" s="1"/>
  <c r="J214" i="74" s="1"/>
  <c r="J215" i="74" s="1"/>
  <c r="J216" i="74" s="1"/>
  <c r="J217" i="74" s="1"/>
  <c r="J218" i="74" s="1"/>
  <c r="J219" i="74" s="1"/>
  <c r="J220" i="74" s="1"/>
  <c r="J221" i="74" s="1"/>
  <c r="J222" i="74" s="1"/>
  <c r="J223" i="74" s="1"/>
  <c r="J224" i="74" s="1"/>
  <c r="J225" i="74" s="1"/>
  <c r="J226" i="74" s="1"/>
  <c r="J227" i="74" s="1"/>
  <c r="J228" i="74" s="1"/>
  <c r="J229" i="74" s="1"/>
  <c r="J230" i="74" s="1"/>
  <c r="J231" i="74" s="1"/>
  <c r="J232" i="74" s="1"/>
  <c r="J233" i="74" s="1"/>
  <c r="J234" i="74" s="1"/>
  <c r="J235" i="74" s="1"/>
  <c r="J236" i="74" s="1"/>
  <c r="J237" i="74" s="1"/>
  <c r="J238" i="74" s="1"/>
  <c r="J239" i="74" s="1"/>
  <c r="J240" i="74" s="1"/>
  <c r="J241" i="74" s="1"/>
  <c r="J242" i="74" s="1"/>
  <c r="J243" i="74" s="1"/>
  <c r="J244" i="74" s="1"/>
  <c r="J245" i="74" s="1"/>
  <c r="J246" i="74" s="1"/>
  <c r="K194" i="74"/>
  <c r="M193" i="74"/>
  <c r="L193" i="74"/>
  <c r="AF46" i="74"/>
  <c r="AG45" i="74"/>
  <c r="AJ44" i="74"/>
  <c r="AK43" i="74"/>
  <c r="AN47" i="74"/>
  <c r="AO46" i="74"/>
  <c r="F59" i="48"/>
  <c r="E60" i="48"/>
  <c r="X58" i="48"/>
  <c r="W59" i="48"/>
  <c r="AG58" i="74"/>
  <c r="AF59" i="74"/>
  <c r="AK57" i="74"/>
  <c r="B57" i="74" s="1"/>
  <c r="F57" i="73" s="1"/>
  <c r="AJ58" i="74"/>
  <c r="AN60" i="74"/>
  <c r="AO59" i="74"/>
  <c r="AR60" i="74"/>
  <c r="AS59" i="74"/>
  <c r="AT59" i="74" s="1"/>
  <c r="AV59" i="74" s="1"/>
  <c r="CF33" i="51"/>
  <c r="B32" i="51"/>
  <c r="S57" i="51"/>
  <c r="U57" i="51" s="1"/>
  <c r="AM39" i="51"/>
  <c r="AK40" i="51"/>
  <c r="BF37" i="51"/>
  <c r="BH36" i="51"/>
  <c r="BY34" i="51"/>
  <c r="O57" i="51"/>
  <c r="M58" i="51"/>
  <c r="G59" i="51"/>
  <c r="I58" i="51"/>
  <c r="Y56" i="51"/>
  <c r="AA41" i="51"/>
  <c r="BR35" i="51"/>
  <c r="BT34" i="51"/>
  <c r="BB37" i="51"/>
  <c r="AZ38" i="51"/>
  <c r="C82" i="73"/>
  <c r="E82" i="73" s="1"/>
  <c r="C31" i="73"/>
  <c r="E31" i="73" s="1"/>
  <c r="AE41" i="51"/>
  <c r="AE42" i="51" s="1"/>
  <c r="AG40" i="51"/>
  <c r="S96" i="75" l="1"/>
  <c r="Q197" i="75"/>
  <c r="W146" i="75"/>
  <c r="Q146" i="75"/>
  <c r="W197" i="75"/>
  <c r="K31" i="73"/>
  <c r="L31" i="73" s="1"/>
  <c r="T31" i="74" s="1"/>
  <c r="AG31" i="48"/>
  <c r="AF31" i="48"/>
  <c r="AQ31" i="73" s="1"/>
  <c r="AR133" i="73" s="1"/>
  <c r="K82" i="73"/>
  <c r="L82" i="73" s="1"/>
  <c r="T82" i="74" s="1"/>
  <c r="L30" i="74"/>
  <c r="AC80" i="73"/>
  <c r="AD80" i="73" s="1"/>
  <c r="AE32" i="48"/>
  <c r="K32" i="73" s="1"/>
  <c r="L32" i="73" s="1"/>
  <c r="T32" i="74" s="1"/>
  <c r="AQ81" i="73"/>
  <c r="AR81" i="73" s="1"/>
  <c r="AX81" i="74" s="1"/>
  <c r="AZ81" i="74" s="1"/>
  <c r="AQ30" i="73"/>
  <c r="AR132" i="73" s="1"/>
  <c r="C25" i="67"/>
  <c r="G28" i="74"/>
  <c r="V28" i="74"/>
  <c r="W28" i="74" s="1"/>
  <c r="Y28" i="74" s="1"/>
  <c r="G79" i="74"/>
  <c r="V79" i="74"/>
  <c r="W79" i="74" s="1"/>
  <c r="Y79" i="74" s="1"/>
  <c r="Q30" i="74"/>
  <c r="B27" i="67"/>
  <c r="CQ203" i="48"/>
  <c r="CQ204" i="48"/>
  <c r="AG30" i="48"/>
  <c r="K81" i="73"/>
  <c r="L81" i="73" s="1"/>
  <c r="T81" i="74" s="1"/>
  <c r="K30" i="73"/>
  <c r="L30" i="73" s="1"/>
  <c r="T30" i="74" s="1"/>
  <c r="C26" i="75"/>
  <c r="E26" i="75" s="1"/>
  <c r="H26" i="75" s="1"/>
  <c r="J26" i="75"/>
  <c r="L56" i="75"/>
  <c r="M56" i="75" s="1"/>
  <c r="J56" i="75"/>
  <c r="AQ82" i="73"/>
  <c r="AR82" i="73" s="1"/>
  <c r="AX82" i="74" s="1"/>
  <c r="AZ82" i="74" s="1"/>
  <c r="L26" i="75"/>
  <c r="M26" i="75" s="1"/>
  <c r="R81" i="74"/>
  <c r="M31" i="74"/>
  <c r="S30" i="48"/>
  <c r="AF32" i="48"/>
  <c r="AQ83" i="73" s="1"/>
  <c r="AR83" i="73" s="1"/>
  <c r="U33" i="48"/>
  <c r="Q82" i="74"/>
  <c r="Q31" i="74"/>
  <c r="R32" i="48"/>
  <c r="S32" i="48" s="1"/>
  <c r="S32" i="73"/>
  <c r="T32" i="73" s="1"/>
  <c r="N32" i="74" s="1"/>
  <c r="P32" i="74" s="1"/>
  <c r="Q32" i="74" s="1"/>
  <c r="S83" i="73"/>
  <c r="T83" i="73" s="1"/>
  <c r="N83" i="74" s="1"/>
  <c r="P83" i="74" s="1"/>
  <c r="R83" i="74" s="1"/>
  <c r="AW42" i="48"/>
  <c r="AS42" i="48"/>
  <c r="AU29" i="73"/>
  <c r="AV29" i="73" s="1"/>
  <c r="BB29" i="74" s="1"/>
  <c r="BD29" i="74" s="1"/>
  <c r="AU80" i="73"/>
  <c r="AV80" i="73" s="1"/>
  <c r="BB80" i="74" s="1"/>
  <c r="BD80" i="74" s="1"/>
  <c r="S33" i="73"/>
  <c r="T33" i="73" s="1"/>
  <c r="N33" i="74" s="1"/>
  <c r="P33" i="74" s="1"/>
  <c r="S84" i="73"/>
  <c r="T84" i="73" s="1"/>
  <c r="N84" i="74" s="1"/>
  <c r="P84" i="74" s="1"/>
  <c r="N33" i="48"/>
  <c r="O84" i="73" s="1"/>
  <c r="P84" i="73" s="1"/>
  <c r="I84" i="74" s="1"/>
  <c r="K84" i="74" s="1"/>
  <c r="L82" i="74"/>
  <c r="AG83" i="73"/>
  <c r="AH83" i="73" s="1"/>
  <c r="AA83" i="74" s="1"/>
  <c r="AC83" i="74" s="1"/>
  <c r="AG32" i="73"/>
  <c r="AH32" i="73" s="1"/>
  <c r="AA32" i="74" s="1"/>
  <c r="AC32" i="74" s="1"/>
  <c r="B34" i="48"/>
  <c r="D34" i="48" s="1"/>
  <c r="AQ29" i="73"/>
  <c r="AQ80" i="73"/>
  <c r="AR80" i="73" s="1"/>
  <c r="AX80" i="74" s="1"/>
  <c r="AZ80" i="74" s="1"/>
  <c r="CM35" i="48"/>
  <c r="CR35" i="48"/>
  <c r="CT35" i="48" s="1"/>
  <c r="CK36" i="48"/>
  <c r="CG36" i="48"/>
  <c r="S31" i="48"/>
  <c r="AY41" i="48"/>
  <c r="BD41" i="48"/>
  <c r="BF41" i="48" s="1"/>
  <c r="D80" i="74"/>
  <c r="E80" i="74" s="1"/>
  <c r="D29" i="74"/>
  <c r="E29" i="74" s="1"/>
  <c r="BK40" i="48"/>
  <c r="BR39" i="48"/>
  <c r="BT39" i="48" s="1"/>
  <c r="BM39" i="48"/>
  <c r="AK44" i="48"/>
  <c r="AM43" i="48"/>
  <c r="AQ43" i="48"/>
  <c r="CE37" i="48"/>
  <c r="BZ37" i="48"/>
  <c r="BX38" i="48"/>
  <c r="Y33" i="48"/>
  <c r="AA33" i="48" s="1"/>
  <c r="AB33" i="48"/>
  <c r="AD33" i="48" s="1"/>
  <c r="AR31" i="73"/>
  <c r="AX31" i="74" s="1"/>
  <c r="AZ31" i="74" s="1"/>
  <c r="AR30" i="73"/>
  <c r="AX30" i="74" s="1"/>
  <c r="AZ30" i="74" s="1"/>
  <c r="L32" i="74"/>
  <c r="M32" i="74"/>
  <c r="M83" i="74"/>
  <c r="L83" i="74"/>
  <c r="G57" i="73"/>
  <c r="H57" i="73" s="1"/>
  <c r="B57" i="75" s="1"/>
  <c r="J57" i="75" s="1"/>
  <c r="G47" i="51"/>
  <c r="I46" i="51"/>
  <c r="F47" i="48"/>
  <c r="AE43" i="51"/>
  <c r="AG42" i="51"/>
  <c r="Y44" i="51"/>
  <c r="AA43" i="51"/>
  <c r="S45" i="51"/>
  <c r="U45" i="51" s="1"/>
  <c r="M46" i="51"/>
  <c r="O45" i="51"/>
  <c r="J247" i="74"/>
  <c r="J196" i="74"/>
  <c r="M194" i="74"/>
  <c r="L194" i="74"/>
  <c r="AR47" i="74"/>
  <c r="AS46" i="74"/>
  <c r="AT46" i="74" s="1"/>
  <c r="AV46" i="74" s="1"/>
  <c r="AN48" i="74"/>
  <c r="AO47" i="74"/>
  <c r="AF47" i="74"/>
  <c r="AG46" i="74"/>
  <c r="AJ45" i="74"/>
  <c r="AK44" i="74"/>
  <c r="E61" i="48"/>
  <c r="F60" i="48"/>
  <c r="W60" i="48"/>
  <c r="X59" i="48"/>
  <c r="AJ59" i="74"/>
  <c r="AK58" i="74"/>
  <c r="B58" i="74" s="1"/>
  <c r="F58" i="73" s="1"/>
  <c r="AR61" i="74"/>
  <c r="AS60" i="74"/>
  <c r="AT60" i="74" s="1"/>
  <c r="AV60" i="74" s="1"/>
  <c r="AF60" i="74"/>
  <c r="AG59" i="74"/>
  <c r="AO60" i="74"/>
  <c r="AN61" i="74"/>
  <c r="C56" i="75"/>
  <c r="E56" i="75" s="1"/>
  <c r="C83" i="73"/>
  <c r="E83" i="73" s="1"/>
  <c r="C32" i="73"/>
  <c r="E32" i="73" s="1"/>
  <c r="G60" i="51"/>
  <c r="I59" i="51"/>
  <c r="O58" i="51"/>
  <c r="M59" i="51"/>
  <c r="CF34" i="51"/>
  <c r="B33" i="51"/>
  <c r="BT35" i="51"/>
  <c r="BR36" i="51"/>
  <c r="BY35" i="51"/>
  <c r="AZ39" i="51"/>
  <c r="BB38" i="51"/>
  <c r="AE56" i="51"/>
  <c r="AG41" i="51"/>
  <c r="AA56" i="51"/>
  <c r="Y57" i="51"/>
  <c r="BF38" i="51"/>
  <c r="BH37" i="51"/>
  <c r="S58" i="51"/>
  <c r="U58" i="51" s="1"/>
  <c r="AK41" i="51"/>
  <c r="AK42" i="51" s="1"/>
  <c r="AM40" i="51"/>
  <c r="H56" i="75" l="1"/>
  <c r="F56" i="75"/>
  <c r="S97" i="75"/>
  <c r="Q147" i="75"/>
  <c r="Q198" i="75"/>
  <c r="W198" i="75"/>
  <c r="W147" i="75"/>
  <c r="AG32" i="48"/>
  <c r="AU83" i="73" s="1"/>
  <c r="AV83" i="73" s="1"/>
  <c r="K83" i="73"/>
  <c r="L83" i="73" s="1"/>
  <c r="T83" i="74" s="1"/>
  <c r="AU31" i="73"/>
  <c r="AV31" i="73" s="1"/>
  <c r="BB31" i="74" s="1"/>
  <c r="BD31" i="74" s="1"/>
  <c r="AU82" i="73"/>
  <c r="AV82" i="73" s="1"/>
  <c r="BB82" i="74" s="1"/>
  <c r="BD82" i="74" s="1"/>
  <c r="B28" i="74"/>
  <c r="F28" i="73" s="1"/>
  <c r="G28" i="73" s="1"/>
  <c r="H28" i="73" s="1"/>
  <c r="B28" i="75" s="1"/>
  <c r="J28" i="75" s="1"/>
  <c r="B26" i="67"/>
  <c r="I26" i="75"/>
  <c r="I27" i="75"/>
  <c r="AU30" i="73"/>
  <c r="AV30" i="73" s="1"/>
  <c r="BB30" i="74" s="1"/>
  <c r="BD30" i="74" s="1"/>
  <c r="AU81" i="73"/>
  <c r="AV81" i="73" s="1"/>
  <c r="BB81" i="74" s="1"/>
  <c r="BD81" i="74" s="1"/>
  <c r="AQ32" i="73"/>
  <c r="AR32" i="73" s="1"/>
  <c r="AX32" i="74" s="1"/>
  <c r="AZ32" i="74" s="1"/>
  <c r="AC81" i="73"/>
  <c r="AD81" i="73" s="1"/>
  <c r="AC30" i="73"/>
  <c r="AD30" i="73" s="1"/>
  <c r="AU32" i="73"/>
  <c r="AV32" i="73" s="1"/>
  <c r="BB32" i="74" s="1"/>
  <c r="BD32" i="74" s="1"/>
  <c r="Q83" i="74"/>
  <c r="Q33" i="48"/>
  <c r="S33" i="48" s="1"/>
  <c r="AC33" i="73" s="1"/>
  <c r="AD33" i="73" s="1"/>
  <c r="AE33" i="48"/>
  <c r="AC32" i="73"/>
  <c r="AD32" i="73" s="1"/>
  <c r="AC83" i="73"/>
  <c r="AD83" i="73" s="1"/>
  <c r="R32" i="74"/>
  <c r="O33" i="73"/>
  <c r="P33" i="73" s="1"/>
  <c r="I33" i="74" s="1"/>
  <c r="K33" i="74" s="1"/>
  <c r="AK45" i="48"/>
  <c r="AQ44" i="48"/>
  <c r="AM44" i="48"/>
  <c r="G29" i="74"/>
  <c r="V29" i="74"/>
  <c r="W29" i="74" s="1"/>
  <c r="Y29" i="74" s="1"/>
  <c r="AC82" i="73"/>
  <c r="AD82" i="73" s="1"/>
  <c r="AC31" i="73"/>
  <c r="AD31" i="73" s="1"/>
  <c r="B35" i="48"/>
  <c r="D35" i="48" s="1"/>
  <c r="BK41" i="48"/>
  <c r="BR40" i="48"/>
  <c r="BT40" i="48" s="1"/>
  <c r="BM40" i="48"/>
  <c r="CG37" i="48"/>
  <c r="CK37" i="48"/>
  <c r="G80" i="74"/>
  <c r="V80" i="74"/>
  <c r="W80" i="74" s="1"/>
  <c r="Y80" i="74" s="1"/>
  <c r="CE38" i="48"/>
  <c r="BZ38" i="48"/>
  <c r="BX39" i="48"/>
  <c r="V34" i="48"/>
  <c r="G34" i="48"/>
  <c r="I34" i="48" s="1"/>
  <c r="AG84" i="73"/>
  <c r="AH84" i="73" s="1"/>
  <c r="AA84" i="74" s="1"/>
  <c r="AC84" i="74" s="1"/>
  <c r="AG33" i="73"/>
  <c r="AH33" i="73" s="1"/>
  <c r="AA33" i="74" s="1"/>
  <c r="AC33" i="74" s="1"/>
  <c r="AS43" i="48"/>
  <c r="AW43" i="48"/>
  <c r="CR36" i="48"/>
  <c r="CT36" i="48" s="1"/>
  <c r="CM36" i="48"/>
  <c r="AR131" i="73"/>
  <c r="AR29" i="73"/>
  <c r="AX29" i="74" s="1"/>
  <c r="AZ29" i="74" s="1"/>
  <c r="AY42" i="48"/>
  <c r="BD42" i="48"/>
  <c r="BF42" i="48" s="1"/>
  <c r="AR134" i="73"/>
  <c r="Q84" i="74"/>
  <c r="R84" i="74"/>
  <c r="R33" i="74"/>
  <c r="Q33" i="74"/>
  <c r="M84" i="74"/>
  <c r="L84" i="74"/>
  <c r="L57" i="75"/>
  <c r="M57" i="75" s="1"/>
  <c r="C57" i="75"/>
  <c r="E57" i="75" s="1"/>
  <c r="G58" i="73"/>
  <c r="H58" i="73" s="1"/>
  <c r="B58" i="75" s="1"/>
  <c r="J58" i="75" s="1"/>
  <c r="Y45" i="51"/>
  <c r="AA44" i="51"/>
  <c r="AK43" i="51"/>
  <c r="AM42" i="51"/>
  <c r="G48" i="51"/>
  <c r="I47" i="51"/>
  <c r="S46" i="51"/>
  <c r="U46" i="51" s="1"/>
  <c r="M47" i="51"/>
  <c r="O46" i="51"/>
  <c r="AE44" i="51"/>
  <c r="AG43" i="51"/>
  <c r="F48" i="48"/>
  <c r="AR48" i="74"/>
  <c r="AS47" i="74"/>
  <c r="AT47" i="74" s="1"/>
  <c r="AV47" i="74" s="1"/>
  <c r="J197" i="74"/>
  <c r="J248" i="74"/>
  <c r="BB83" i="74"/>
  <c r="BD83" i="74" s="1"/>
  <c r="AX83" i="74"/>
  <c r="AZ83" i="74" s="1"/>
  <c r="AF48" i="74"/>
  <c r="AG47" i="74"/>
  <c r="AN49" i="74"/>
  <c r="AO48" i="74"/>
  <c r="AJ46" i="74"/>
  <c r="AK45" i="74"/>
  <c r="AG60" i="74"/>
  <c r="AF61" i="74"/>
  <c r="E62" i="48"/>
  <c r="F61" i="48"/>
  <c r="F5" i="67"/>
  <c r="AO61" i="74"/>
  <c r="AN62" i="74"/>
  <c r="AR62" i="74"/>
  <c r="AS61" i="74"/>
  <c r="AT61" i="74" s="1"/>
  <c r="AV61" i="74" s="1"/>
  <c r="AK59" i="74"/>
  <c r="B59" i="74" s="1"/>
  <c r="F59" i="73" s="1"/>
  <c r="AJ60" i="74"/>
  <c r="X60" i="48"/>
  <c r="W61" i="48"/>
  <c r="S59" i="51"/>
  <c r="U59" i="51" s="1"/>
  <c r="Y58" i="51"/>
  <c r="AA57" i="51"/>
  <c r="AZ40" i="51"/>
  <c r="BB39" i="51"/>
  <c r="B34" i="51"/>
  <c r="CF35" i="51"/>
  <c r="I60" i="51"/>
  <c r="G61" i="51"/>
  <c r="C33" i="73"/>
  <c r="E33" i="73" s="1"/>
  <c r="C84" i="73"/>
  <c r="E84" i="73" s="1"/>
  <c r="AE57" i="51"/>
  <c r="AG56" i="51"/>
  <c r="BY36" i="51"/>
  <c r="O59" i="51"/>
  <c r="M60" i="51"/>
  <c r="BT36" i="51"/>
  <c r="BR37" i="51"/>
  <c r="AM41" i="51"/>
  <c r="AK56" i="51"/>
  <c r="BH38" i="51"/>
  <c r="BF39" i="51"/>
  <c r="H57" i="75" l="1"/>
  <c r="F57" i="75"/>
  <c r="L28" i="75"/>
  <c r="M28" i="75" s="1"/>
  <c r="S98" i="75"/>
  <c r="W199" i="75"/>
  <c r="Q199" i="75"/>
  <c r="W148" i="75"/>
  <c r="Q148" i="75"/>
  <c r="C28" i="75"/>
  <c r="E28" i="75" s="1"/>
  <c r="H28" i="75" s="1"/>
  <c r="I28" i="75" s="1"/>
  <c r="AC84" i="73"/>
  <c r="AD84" i="73" s="1"/>
  <c r="D33" i="74" s="1"/>
  <c r="F6" i="67"/>
  <c r="G6" i="67" s="1"/>
  <c r="H6" i="67" s="1"/>
  <c r="C26" i="67"/>
  <c r="C27" i="67"/>
  <c r="D30" i="74"/>
  <c r="E30" i="74" s="1"/>
  <c r="D81" i="74"/>
  <c r="E81" i="74" s="1"/>
  <c r="AG33" i="48"/>
  <c r="AF33" i="48"/>
  <c r="K84" i="73"/>
  <c r="L84" i="73" s="1"/>
  <c r="T84" i="74" s="1"/>
  <c r="K33" i="73"/>
  <c r="L33" i="73" s="1"/>
  <c r="T33" i="74" s="1"/>
  <c r="D32" i="74"/>
  <c r="E32" i="74" s="1"/>
  <c r="G32" i="74" s="1"/>
  <c r="D83" i="74"/>
  <c r="E83" i="74" s="1"/>
  <c r="G83" i="74" s="1"/>
  <c r="B36" i="48"/>
  <c r="D36" i="48" s="1"/>
  <c r="Y34" i="48"/>
  <c r="AA34" i="48" s="1"/>
  <c r="AB34" i="48"/>
  <c r="AD34" i="48" s="1"/>
  <c r="CE39" i="48"/>
  <c r="BX40" i="48"/>
  <c r="BZ39" i="48"/>
  <c r="D31" i="74"/>
  <c r="E31" i="74" s="1"/>
  <c r="D82" i="74"/>
  <c r="E82" i="74" s="1"/>
  <c r="AW44" i="48"/>
  <c r="AS44" i="48"/>
  <c r="BD43" i="48"/>
  <c r="BF43" i="48" s="1"/>
  <c r="AY43" i="48"/>
  <c r="CR37" i="48"/>
  <c r="CT37" i="48" s="1"/>
  <c r="CM37" i="48"/>
  <c r="BK42" i="48"/>
  <c r="BR41" i="48"/>
  <c r="BT41" i="48" s="1"/>
  <c r="BM41" i="48"/>
  <c r="B29" i="74"/>
  <c r="F29" i="73" s="1"/>
  <c r="G29" i="73" s="1"/>
  <c r="H29" i="73" s="1"/>
  <c r="B29" i="75" s="1"/>
  <c r="J29" i="75" s="1"/>
  <c r="AK46" i="48"/>
  <c r="AQ45" i="48"/>
  <c r="AM45" i="48"/>
  <c r="U34" i="48"/>
  <c r="N34" i="48"/>
  <c r="P34" i="48"/>
  <c r="CK38" i="48"/>
  <c r="CG38" i="48"/>
  <c r="V35" i="48"/>
  <c r="G35" i="48"/>
  <c r="I35" i="48" s="1"/>
  <c r="L33" i="74"/>
  <c r="M33" i="74"/>
  <c r="E33" i="74" s="1"/>
  <c r="L58" i="75"/>
  <c r="M58" i="75" s="1"/>
  <c r="C58" i="75"/>
  <c r="E58" i="75" s="1"/>
  <c r="G59" i="73"/>
  <c r="H59" i="73" s="1"/>
  <c r="B59" i="75" s="1"/>
  <c r="J59" i="75" s="1"/>
  <c r="G49" i="51"/>
  <c r="I48" i="51"/>
  <c r="S47" i="51"/>
  <c r="U47" i="51" s="1"/>
  <c r="F49" i="48"/>
  <c r="O47" i="51"/>
  <c r="M48" i="51"/>
  <c r="Y46" i="51"/>
  <c r="AA45" i="51"/>
  <c r="AE45" i="51"/>
  <c r="AG44" i="51"/>
  <c r="AM43" i="51"/>
  <c r="AK44" i="51"/>
  <c r="J198" i="74"/>
  <c r="J249" i="74"/>
  <c r="AR49" i="74"/>
  <c r="AS48" i="74"/>
  <c r="AT48" i="74" s="1"/>
  <c r="AV48" i="74" s="1"/>
  <c r="AJ47" i="74"/>
  <c r="AK46" i="74"/>
  <c r="AF49" i="74"/>
  <c r="AG48" i="74"/>
  <c r="AN50" i="74"/>
  <c r="AO49" i="74"/>
  <c r="AR63" i="74"/>
  <c r="AS62" i="74"/>
  <c r="AT62" i="74" s="1"/>
  <c r="AV62" i="74" s="1"/>
  <c r="AK60" i="74"/>
  <c r="B60" i="74" s="1"/>
  <c r="F60" i="73" s="1"/>
  <c r="AJ61" i="74"/>
  <c r="AN63" i="74"/>
  <c r="AO62" i="74"/>
  <c r="AG61" i="74"/>
  <c r="AF62" i="74"/>
  <c r="E63" i="48"/>
  <c r="F62" i="48"/>
  <c r="W62" i="48"/>
  <c r="X61" i="48"/>
  <c r="AM56" i="51"/>
  <c r="AK57" i="51"/>
  <c r="AA58" i="51"/>
  <c r="Y59" i="51"/>
  <c r="B35" i="51"/>
  <c r="CF36" i="51"/>
  <c r="C85" i="73"/>
  <c r="E85" i="73" s="1"/>
  <c r="C34" i="73"/>
  <c r="E34" i="73" s="1"/>
  <c r="BF40" i="51"/>
  <c r="BH39" i="51"/>
  <c r="O60" i="51"/>
  <c r="M61" i="51"/>
  <c r="G62" i="51"/>
  <c r="I61" i="51"/>
  <c r="S60" i="51"/>
  <c r="U60" i="51" s="1"/>
  <c r="BY37" i="51"/>
  <c r="BR38" i="51"/>
  <c r="BT37" i="51"/>
  <c r="AE58" i="51"/>
  <c r="AG57" i="51"/>
  <c r="AZ41" i="51"/>
  <c r="AZ42" i="51" s="1"/>
  <c r="BB40" i="51"/>
  <c r="Z57" i="75" l="1"/>
  <c r="H58" i="75"/>
  <c r="Z58" i="75" s="1"/>
  <c r="F58" i="75"/>
  <c r="S99" i="75"/>
  <c r="Q200" i="75"/>
  <c r="W200" i="75"/>
  <c r="Q149" i="75"/>
  <c r="W149" i="75"/>
  <c r="D84" i="74"/>
  <c r="E84" i="74" s="1"/>
  <c r="G84" i="74" s="1"/>
  <c r="B28" i="67"/>
  <c r="C28" i="67" s="1"/>
  <c r="F7" i="67"/>
  <c r="G7" i="67" s="1"/>
  <c r="H7" i="67" s="1"/>
  <c r="B37" i="48"/>
  <c r="D37" i="48" s="1"/>
  <c r="V37" i="48" s="1"/>
  <c r="Y37" i="48" s="1"/>
  <c r="AA37" i="48" s="1"/>
  <c r="G81" i="74"/>
  <c r="V81" i="74"/>
  <c r="W81" i="74" s="1"/>
  <c r="Y81" i="74" s="1"/>
  <c r="G30" i="74"/>
  <c r="V30" i="74"/>
  <c r="W30" i="74" s="1"/>
  <c r="Y30" i="74" s="1"/>
  <c r="AQ84" i="73"/>
  <c r="AR84" i="73" s="1"/>
  <c r="AX84" i="74" s="1"/>
  <c r="AZ84" i="74" s="1"/>
  <c r="AQ33" i="73"/>
  <c r="AU33" i="73"/>
  <c r="AV33" i="73" s="1"/>
  <c r="BB33" i="74" s="1"/>
  <c r="BD33" i="74" s="1"/>
  <c r="AU84" i="73"/>
  <c r="AV84" i="73" s="1"/>
  <c r="BB84" i="74" s="1"/>
  <c r="BD84" i="74" s="1"/>
  <c r="V83" i="74"/>
  <c r="W83" i="74" s="1"/>
  <c r="Y83" i="74" s="1"/>
  <c r="V32" i="74"/>
  <c r="W32" i="74" s="1"/>
  <c r="Y32" i="74" s="1"/>
  <c r="B32" i="74" s="1"/>
  <c r="F32" i="73" s="1"/>
  <c r="G32" i="73" s="1"/>
  <c r="H32" i="73" s="1"/>
  <c r="B32" i="75" s="1"/>
  <c r="J32" i="75" s="1"/>
  <c r="U35" i="48"/>
  <c r="N35" i="48"/>
  <c r="P35" i="48"/>
  <c r="G82" i="74"/>
  <c r="V82" i="74"/>
  <c r="W82" i="74" s="1"/>
  <c r="Y82" i="74" s="1"/>
  <c r="R34" i="48"/>
  <c r="S85" i="73"/>
  <c r="T85" i="73" s="1"/>
  <c r="N85" i="74" s="1"/>
  <c r="P85" i="74" s="1"/>
  <c r="R85" i="74" s="1"/>
  <c r="S34" i="73"/>
  <c r="T34" i="73" s="1"/>
  <c r="N34" i="74" s="1"/>
  <c r="P34" i="74" s="1"/>
  <c r="Q34" i="74" s="1"/>
  <c r="AS45" i="48"/>
  <c r="AW45" i="48"/>
  <c r="CG39" i="48"/>
  <c r="CK39" i="48"/>
  <c r="Y35" i="48"/>
  <c r="AA35" i="48" s="1"/>
  <c r="AB35" i="48"/>
  <c r="AD35" i="48" s="1"/>
  <c r="Q34" i="48"/>
  <c r="O34" i="73"/>
  <c r="P34" i="73" s="1"/>
  <c r="I34" i="74" s="1"/>
  <c r="K34" i="74" s="1"/>
  <c r="L34" i="74" s="1"/>
  <c r="O85" i="73"/>
  <c r="P85" i="73" s="1"/>
  <c r="I85" i="74" s="1"/>
  <c r="K85" i="74" s="1"/>
  <c r="M85" i="74" s="1"/>
  <c r="AK47" i="48"/>
  <c r="AQ46" i="48"/>
  <c r="AM46" i="48"/>
  <c r="BK43" i="48"/>
  <c r="BR42" i="48"/>
  <c r="BT42" i="48" s="1"/>
  <c r="BM42" i="48"/>
  <c r="G31" i="74"/>
  <c r="V31" i="74"/>
  <c r="W31" i="74" s="1"/>
  <c r="Y31" i="74" s="1"/>
  <c r="AE34" i="48"/>
  <c r="C29" i="75"/>
  <c r="E29" i="75" s="1"/>
  <c r="H29" i="75" s="1"/>
  <c r="L29" i="75"/>
  <c r="M29" i="75" s="1"/>
  <c r="AG85" i="73"/>
  <c r="AH85" i="73" s="1"/>
  <c r="AA85" i="74" s="1"/>
  <c r="AC85" i="74" s="1"/>
  <c r="AG34" i="73"/>
  <c r="AH34" i="73" s="1"/>
  <c r="AA34" i="74" s="1"/>
  <c r="AC34" i="74" s="1"/>
  <c r="CM38" i="48"/>
  <c r="CR38" i="48"/>
  <c r="CT38" i="48" s="1"/>
  <c r="AY44" i="48"/>
  <c r="BD44" i="48"/>
  <c r="BF44" i="48" s="1"/>
  <c r="BZ40" i="48"/>
  <c r="CE40" i="48"/>
  <c r="BX41" i="48"/>
  <c r="V36" i="48"/>
  <c r="G36" i="48"/>
  <c r="I36" i="48" s="1"/>
  <c r="V84" i="74"/>
  <c r="W84" i="74" s="1"/>
  <c r="Y84" i="74" s="1"/>
  <c r="G33" i="74"/>
  <c r="V33" i="74"/>
  <c r="W33" i="74" s="1"/>
  <c r="Y33" i="74" s="1"/>
  <c r="L59" i="75"/>
  <c r="M59" i="75" s="1"/>
  <c r="C59" i="75"/>
  <c r="E59" i="75" s="1"/>
  <c r="F59" i="75" s="1"/>
  <c r="G60" i="73"/>
  <c r="H60" i="73" s="1"/>
  <c r="B60" i="75" s="1"/>
  <c r="J60" i="75" s="1"/>
  <c r="AE46" i="51"/>
  <c r="AG45" i="51"/>
  <c r="F51" i="48"/>
  <c r="F50" i="48"/>
  <c r="AK45" i="51"/>
  <c r="AM44" i="51"/>
  <c r="Y47" i="51"/>
  <c r="AA46" i="51"/>
  <c r="M49" i="51"/>
  <c r="O48" i="51"/>
  <c r="S48" i="51"/>
  <c r="U48" i="51" s="1"/>
  <c r="G50" i="51"/>
  <c r="I49" i="51"/>
  <c r="AZ43" i="51"/>
  <c r="BB42" i="51"/>
  <c r="J250" i="74"/>
  <c r="AR50" i="74"/>
  <c r="AS49" i="74"/>
  <c r="AT49" i="74" s="1"/>
  <c r="AV49" i="74" s="1"/>
  <c r="J199" i="74"/>
  <c r="AJ48" i="74"/>
  <c r="AK47" i="74"/>
  <c r="AF50" i="74"/>
  <c r="AG49" i="74"/>
  <c r="AN51" i="74"/>
  <c r="AO51" i="74" s="1"/>
  <c r="AO50" i="74"/>
  <c r="X62" i="48"/>
  <c r="W63" i="48"/>
  <c r="F63" i="48"/>
  <c r="E64" i="48"/>
  <c r="AG37" i="73"/>
  <c r="AH37" i="73" s="1"/>
  <c r="AG88" i="73"/>
  <c r="AH88" i="73" s="1"/>
  <c r="AJ62" i="74"/>
  <c r="AK61" i="74"/>
  <c r="B61" i="74" s="1"/>
  <c r="F61" i="73" s="1"/>
  <c r="AG62" i="74"/>
  <c r="AF63" i="74"/>
  <c r="AN64" i="74"/>
  <c r="AO63" i="74"/>
  <c r="AR64" i="74"/>
  <c r="AS63" i="74"/>
  <c r="AT63" i="74" s="1"/>
  <c r="AV63" i="74" s="1"/>
  <c r="BT38" i="51"/>
  <c r="BR39" i="51"/>
  <c r="O61" i="51"/>
  <c r="M62" i="51"/>
  <c r="AE59" i="51"/>
  <c r="AG58" i="51"/>
  <c r="C86" i="73"/>
  <c r="E86" i="73" s="1"/>
  <c r="C35" i="73"/>
  <c r="E35" i="73" s="1"/>
  <c r="BY38" i="51"/>
  <c r="BB41" i="51"/>
  <c r="AZ56" i="51"/>
  <c r="S61" i="51"/>
  <c r="U61" i="51" s="1"/>
  <c r="G63" i="51"/>
  <c r="I62" i="51"/>
  <c r="BF41" i="51"/>
  <c r="BF42" i="51" s="1"/>
  <c r="BH40" i="51"/>
  <c r="CF37" i="51"/>
  <c r="B36" i="51"/>
  <c r="AA59" i="51"/>
  <c r="Y60" i="51"/>
  <c r="AK58" i="51"/>
  <c r="AM57" i="51"/>
  <c r="H59" i="75" l="1"/>
  <c r="S100" i="75"/>
  <c r="W150" i="75"/>
  <c r="Q150" i="75"/>
  <c r="Q201" i="75"/>
  <c r="W201" i="75"/>
  <c r="X158" i="75"/>
  <c r="R158" i="75"/>
  <c r="R107" i="75"/>
  <c r="U56" i="75"/>
  <c r="X107" i="75"/>
  <c r="L85" i="74"/>
  <c r="G37" i="48"/>
  <c r="I37" i="48" s="1"/>
  <c r="N37" i="48" s="1"/>
  <c r="S34" i="48"/>
  <c r="AC85" i="73" s="1"/>
  <c r="AD85" i="73" s="1"/>
  <c r="F8" i="67"/>
  <c r="G8" i="67" s="1"/>
  <c r="H8" i="67" s="1"/>
  <c r="Z59" i="75"/>
  <c r="B29" i="67"/>
  <c r="C29" i="67" s="1"/>
  <c r="I29" i="75"/>
  <c r="AB37" i="48"/>
  <c r="AD37" i="48" s="1"/>
  <c r="R34" i="74"/>
  <c r="B30" i="74"/>
  <c r="F30" i="73" s="1"/>
  <c r="G30" i="73" s="1"/>
  <c r="H30" i="73" s="1"/>
  <c r="B30" i="75" s="1"/>
  <c r="J30" i="75" s="1"/>
  <c r="Q85" i="74"/>
  <c r="B38" i="48"/>
  <c r="D38" i="48" s="1"/>
  <c r="G38" i="48" s="1"/>
  <c r="I38" i="48" s="1"/>
  <c r="N38" i="48" s="1"/>
  <c r="O38" i="73" s="1"/>
  <c r="M34" i="74"/>
  <c r="AR33" i="73"/>
  <c r="AX33" i="74" s="1"/>
  <c r="AZ33" i="74" s="1"/>
  <c r="B33" i="74" s="1"/>
  <c r="F33" i="73" s="1"/>
  <c r="G33" i="73" s="1"/>
  <c r="H33" i="73" s="1"/>
  <c r="B33" i="75" s="1"/>
  <c r="J33" i="75" s="1"/>
  <c r="AR135" i="73"/>
  <c r="P36" i="48"/>
  <c r="N36" i="48"/>
  <c r="Q36" i="48" s="1"/>
  <c r="U36" i="48"/>
  <c r="CM39" i="48"/>
  <c r="CR39" i="48"/>
  <c r="CT39" i="48" s="1"/>
  <c r="AB36" i="48"/>
  <c r="AD36" i="48" s="1"/>
  <c r="Y36" i="48"/>
  <c r="AA36" i="48" s="1"/>
  <c r="AW46" i="48"/>
  <c r="AS46" i="48"/>
  <c r="AC34" i="73"/>
  <c r="AD34" i="73" s="1"/>
  <c r="R35" i="48"/>
  <c r="S35" i="73"/>
  <c r="T35" i="73" s="1"/>
  <c r="N35" i="74" s="1"/>
  <c r="P35" i="74" s="1"/>
  <c r="R35" i="74" s="1"/>
  <c r="S86" i="73"/>
  <c r="T86" i="73" s="1"/>
  <c r="N86" i="74" s="1"/>
  <c r="P86" i="74" s="1"/>
  <c r="BX42" i="48"/>
  <c r="CE41" i="48"/>
  <c r="BZ41" i="48"/>
  <c r="K85" i="73"/>
  <c r="L85" i="73" s="1"/>
  <c r="T85" i="74" s="1"/>
  <c r="AF34" i="48"/>
  <c r="K34" i="73"/>
  <c r="L34" i="73" s="1"/>
  <c r="T34" i="74" s="1"/>
  <c r="AG34" i="48"/>
  <c r="AK48" i="48"/>
  <c r="AQ47" i="48"/>
  <c r="AM47" i="48"/>
  <c r="AE35" i="48"/>
  <c r="AY45" i="48"/>
  <c r="BD45" i="48"/>
  <c r="BF45" i="48" s="1"/>
  <c r="Q35" i="48"/>
  <c r="O86" i="73"/>
  <c r="P86" i="73" s="1"/>
  <c r="I86" i="74" s="1"/>
  <c r="K86" i="74" s="1"/>
  <c r="M86" i="74" s="1"/>
  <c r="O35" i="73"/>
  <c r="P35" i="73" s="1"/>
  <c r="I35" i="74" s="1"/>
  <c r="K35" i="74" s="1"/>
  <c r="L35" i="74" s="1"/>
  <c r="CG40" i="48"/>
  <c r="CK40" i="48"/>
  <c r="B31" i="74"/>
  <c r="F31" i="73" s="1"/>
  <c r="G31" i="73" s="1"/>
  <c r="H31" i="73" s="1"/>
  <c r="B31" i="75" s="1"/>
  <c r="J31" i="75" s="1"/>
  <c r="BR43" i="48"/>
  <c r="BT43" i="48" s="1"/>
  <c r="BM43" i="48"/>
  <c r="BK44" i="48"/>
  <c r="AG35" i="73"/>
  <c r="AH35" i="73" s="1"/>
  <c r="AA35" i="74" s="1"/>
  <c r="AC35" i="74" s="1"/>
  <c r="AG86" i="73"/>
  <c r="AH86" i="73" s="1"/>
  <c r="AA86" i="74" s="1"/>
  <c r="AC86" i="74" s="1"/>
  <c r="C32" i="75"/>
  <c r="E32" i="75" s="1"/>
  <c r="H32" i="75" s="1"/>
  <c r="L32" i="75"/>
  <c r="M32" i="75" s="1"/>
  <c r="L60" i="75"/>
  <c r="M60" i="75" s="1"/>
  <c r="C60" i="75"/>
  <c r="E60" i="75" s="1"/>
  <c r="G61" i="73"/>
  <c r="H61" i="73" s="1"/>
  <c r="B61" i="75" s="1"/>
  <c r="M50" i="51"/>
  <c r="O49" i="51"/>
  <c r="AK46" i="51"/>
  <c r="AM45" i="51"/>
  <c r="BF43" i="51"/>
  <c r="BH42" i="51"/>
  <c r="AZ44" i="51"/>
  <c r="BB43" i="51"/>
  <c r="S49" i="51"/>
  <c r="U49" i="51" s="1"/>
  <c r="Y48" i="51"/>
  <c r="AA47" i="51"/>
  <c r="AE47" i="51"/>
  <c r="AG46" i="51"/>
  <c r="G51" i="51"/>
  <c r="I51" i="51" s="1"/>
  <c r="I50" i="51"/>
  <c r="AR51" i="74"/>
  <c r="AS51" i="74" s="1"/>
  <c r="AT51" i="74" s="1"/>
  <c r="AV51" i="74" s="1"/>
  <c r="AS50" i="74"/>
  <c r="AT50" i="74" s="1"/>
  <c r="AV50" i="74" s="1"/>
  <c r="J200" i="74"/>
  <c r="J251" i="74"/>
  <c r="AJ49" i="74"/>
  <c r="AK48" i="74"/>
  <c r="AA88" i="74"/>
  <c r="AC88" i="74" s="1"/>
  <c r="AA37" i="74"/>
  <c r="AC37" i="74" s="1"/>
  <c r="AF51" i="74"/>
  <c r="AG51" i="74" s="1"/>
  <c r="AG50" i="74"/>
  <c r="O89" i="73"/>
  <c r="AJ63" i="74"/>
  <c r="AK62" i="74"/>
  <c r="B62" i="74" s="1"/>
  <c r="F62" i="73" s="1"/>
  <c r="E65" i="48"/>
  <c r="F64" i="48"/>
  <c r="W64" i="48"/>
  <c r="X63" i="48"/>
  <c r="AS64" i="74"/>
  <c r="AT64" i="74" s="1"/>
  <c r="AV64" i="74" s="1"/>
  <c r="AR65" i="74"/>
  <c r="AN65" i="74"/>
  <c r="AO64" i="74"/>
  <c r="AG63" i="74"/>
  <c r="AF64" i="74"/>
  <c r="AE60" i="51"/>
  <c r="AG59" i="51"/>
  <c r="C36" i="73"/>
  <c r="E36" i="73" s="1"/>
  <c r="C87" i="73"/>
  <c r="E87" i="73" s="1"/>
  <c r="AZ57" i="51"/>
  <c r="BB56" i="51"/>
  <c r="BY39" i="51"/>
  <c r="O62" i="51"/>
  <c r="M63" i="51"/>
  <c r="AK59" i="51"/>
  <c r="AM58" i="51"/>
  <c r="CF38" i="51"/>
  <c r="B37" i="51"/>
  <c r="I63" i="51"/>
  <c r="G64" i="51"/>
  <c r="BF56" i="51"/>
  <c r="BH41" i="51"/>
  <c r="S62" i="51"/>
  <c r="U62" i="51" s="1"/>
  <c r="AA60" i="51"/>
  <c r="Y61" i="51"/>
  <c r="BT39" i="51"/>
  <c r="BR40" i="51"/>
  <c r="T107" i="75" l="1"/>
  <c r="Y107" i="75"/>
  <c r="Z107" i="75" s="1"/>
  <c r="V56" i="75"/>
  <c r="H60" i="75"/>
  <c r="Z60" i="75" s="1"/>
  <c r="F60" i="75"/>
  <c r="J61" i="75"/>
  <c r="C61" i="75"/>
  <c r="E61" i="75" s="1"/>
  <c r="S101" i="75"/>
  <c r="W151" i="75"/>
  <c r="Q151" i="75"/>
  <c r="Q202" i="75"/>
  <c r="W202" i="75"/>
  <c r="Y158" i="75"/>
  <c r="Z158" i="75" s="1"/>
  <c r="S158" i="75"/>
  <c r="T158" i="75" s="1"/>
  <c r="Q38" i="48"/>
  <c r="Q35" i="74"/>
  <c r="P37" i="48"/>
  <c r="U37" i="48"/>
  <c r="AE37" i="48" s="1"/>
  <c r="B32" i="67"/>
  <c r="F9" i="67"/>
  <c r="G9" i="67" s="1"/>
  <c r="H9" i="67" s="1"/>
  <c r="U38" i="48"/>
  <c r="AE36" i="48"/>
  <c r="K36" i="73" s="1"/>
  <c r="L36" i="73" s="1"/>
  <c r="T36" i="74" s="1"/>
  <c r="P38" i="48"/>
  <c r="C30" i="75"/>
  <c r="E30" i="75" s="1"/>
  <c r="H30" i="75" s="1"/>
  <c r="L30" i="75"/>
  <c r="M30" i="75" s="1"/>
  <c r="M35" i="74"/>
  <c r="L86" i="74"/>
  <c r="Q37" i="48"/>
  <c r="O37" i="73"/>
  <c r="P37" i="73" s="1"/>
  <c r="I37" i="74" s="1"/>
  <c r="K37" i="74" s="1"/>
  <c r="M37" i="74" s="1"/>
  <c r="O88" i="73"/>
  <c r="P88" i="73" s="1"/>
  <c r="I88" i="74" s="1"/>
  <c r="K88" i="74" s="1"/>
  <c r="M88" i="74" s="1"/>
  <c r="V38" i="48"/>
  <c r="B39" i="48"/>
  <c r="D39" i="48" s="1"/>
  <c r="AW47" i="48"/>
  <c r="AS47" i="48"/>
  <c r="AQ34" i="73"/>
  <c r="AQ85" i="73"/>
  <c r="AR85" i="73" s="1"/>
  <c r="AX85" i="74" s="1"/>
  <c r="AZ85" i="74" s="1"/>
  <c r="BZ42" i="48"/>
  <c r="BX43" i="48"/>
  <c r="CE42" i="48"/>
  <c r="AY46" i="48"/>
  <c r="BD46" i="48"/>
  <c r="BF46" i="48" s="1"/>
  <c r="C31" i="75"/>
  <c r="E31" i="75" s="1"/>
  <c r="H31" i="75" s="1"/>
  <c r="L31" i="75"/>
  <c r="M31" i="75" s="1"/>
  <c r="AK49" i="48"/>
  <c r="AQ48" i="48"/>
  <c r="AM48" i="48"/>
  <c r="AG87" i="73"/>
  <c r="AH87" i="73" s="1"/>
  <c r="AA87" i="74" s="1"/>
  <c r="AC87" i="74" s="1"/>
  <c r="AG36" i="73"/>
  <c r="AH36" i="73" s="1"/>
  <c r="AA36" i="74" s="1"/>
  <c r="AC36" i="74" s="1"/>
  <c r="BR44" i="48"/>
  <c r="BT44" i="48" s="1"/>
  <c r="BM44" i="48"/>
  <c r="BK45" i="48"/>
  <c r="CM40" i="48"/>
  <c r="CR40" i="48"/>
  <c r="CT40" i="48" s="1"/>
  <c r="K86" i="73"/>
  <c r="L86" i="73" s="1"/>
  <c r="T86" i="74" s="1"/>
  <c r="AG35" i="48"/>
  <c r="AF35" i="48"/>
  <c r="K35" i="73"/>
  <c r="L35" i="73" s="1"/>
  <c r="T35" i="74" s="1"/>
  <c r="AU34" i="73"/>
  <c r="AV34" i="73" s="1"/>
  <c r="BB34" i="74" s="1"/>
  <c r="BD34" i="74" s="1"/>
  <c r="AU85" i="73"/>
  <c r="AV85" i="73" s="1"/>
  <c r="BB85" i="74" s="1"/>
  <c r="BD85" i="74" s="1"/>
  <c r="R86" i="74"/>
  <c r="Q86" i="74"/>
  <c r="D34" i="74"/>
  <c r="E34" i="74" s="1"/>
  <c r="G34" i="74" s="1"/>
  <c r="D85" i="74"/>
  <c r="E85" i="74" s="1"/>
  <c r="G85" i="74" s="1"/>
  <c r="O36" i="73"/>
  <c r="P36" i="73" s="1"/>
  <c r="I36" i="74" s="1"/>
  <c r="K36" i="74" s="1"/>
  <c r="O87" i="73"/>
  <c r="P87" i="73" s="1"/>
  <c r="I87" i="74" s="1"/>
  <c r="K87" i="74" s="1"/>
  <c r="M87" i="74" s="1"/>
  <c r="S35" i="48"/>
  <c r="CG41" i="48"/>
  <c r="CK41" i="48"/>
  <c r="R36" i="48"/>
  <c r="S36" i="48" s="1"/>
  <c r="S36" i="73"/>
  <c r="T36" i="73" s="1"/>
  <c r="N36" i="74" s="1"/>
  <c r="P36" i="74" s="1"/>
  <c r="S87" i="73"/>
  <c r="T87" i="73" s="1"/>
  <c r="N87" i="74" s="1"/>
  <c r="P87" i="74" s="1"/>
  <c r="P89" i="73"/>
  <c r="I89" i="74" s="1"/>
  <c r="K89" i="74" s="1"/>
  <c r="P38" i="73"/>
  <c r="I38" i="74" s="1"/>
  <c r="K38" i="74" s="1"/>
  <c r="L33" i="75"/>
  <c r="M33" i="75" s="1"/>
  <c r="C33" i="75"/>
  <c r="E33" i="75" s="1"/>
  <c r="H33" i="75" s="1"/>
  <c r="G62" i="73"/>
  <c r="H62" i="73" s="1"/>
  <c r="B62" i="75" s="1"/>
  <c r="J62" i="75" s="1"/>
  <c r="S50" i="51"/>
  <c r="U50" i="51" s="1"/>
  <c r="AK47" i="51"/>
  <c r="AM46" i="51"/>
  <c r="Y49" i="51"/>
  <c r="AA48" i="51"/>
  <c r="M51" i="51"/>
  <c r="O51" i="51" s="1"/>
  <c r="O50" i="51"/>
  <c r="AE48" i="51"/>
  <c r="AG47" i="51"/>
  <c r="AZ45" i="51"/>
  <c r="BB44" i="51"/>
  <c r="BH43" i="51"/>
  <c r="BF44" i="51"/>
  <c r="J201" i="74"/>
  <c r="J252" i="74"/>
  <c r="AJ50" i="74"/>
  <c r="AK49" i="74"/>
  <c r="L61" i="75"/>
  <c r="M61" i="75" s="1"/>
  <c r="AN66" i="74"/>
  <c r="AO65" i="74"/>
  <c r="W65" i="48"/>
  <c r="X64" i="48"/>
  <c r="AG64" i="74"/>
  <c r="AF65" i="74"/>
  <c r="F65" i="48"/>
  <c r="E66" i="48"/>
  <c r="AK63" i="74"/>
  <c r="B63" i="74" s="1"/>
  <c r="F63" i="73" s="1"/>
  <c r="AJ64" i="74"/>
  <c r="AR66" i="74"/>
  <c r="AS65" i="74"/>
  <c r="AT65" i="74" s="1"/>
  <c r="AV65" i="74" s="1"/>
  <c r="C37" i="73"/>
  <c r="E37" i="73" s="1"/>
  <c r="C88" i="73"/>
  <c r="E88" i="73" s="1"/>
  <c r="BL56" i="51"/>
  <c r="CF39" i="51"/>
  <c r="B38" i="51"/>
  <c r="BF57" i="51"/>
  <c r="O63" i="51"/>
  <c r="M64" i="51"/>
  <c r="BR41" i="51"/>
  <c r="BR42" i="51" s="1"/>
  <c r="BT40" i="51"/>
  <c r="S63" i="51"/>
  <c r="U63" i="51" s="1"/>
  <c r="G65" i="51"/>
  <c r="I64" i="51"/>
  <c r="BB57" i="51"/>
  <c r="AZ58" i="51"/>
  <c r="AA61" i="51"/>
  <c r="Y62" i="51"/>
  <c r="AM59" i="51"/>
  <c r="AK60" i="51"/>
  <c r="BY40" i="51"/>
  <c r="AE61" i="51"/>
  <c r="AG60" i="51"/>
  <c r="H61" i="75" l="1"/>
  <c r="Z61" i="75" s="1"/>
  <c r="F61" i="75"/>
  <c r="S102" i="75"/>
  <c r="W152" i="75"/>
  <c r="Q152" i="75"/>
  <c r="Q203" i="75"/>
  <c r="W203" i="75"/>
  <c r="L37" i="74"/>
  <c r="L88" i="74"/>
  <c r="L87" i="74"/>
  <c r="AF36" i="48"/>
  <c r="AQ87" i="73" s="1"/>
  <c r="AR87" i="73" s="1"/>
  <c r="AX87" i="74" s="1"/>
  <c r="AZ87" i="74" s="1"/>
  <c r="K87" i="73"/>
  <c r="L87" i="73" s="1"/>
  <c r="T87" i="74" s="1"/>
  <c r="K88" i="73"/>
  <c r="L88" i="73" s="1"/>
  <c r="T88" i="74" s="1"/>
  <c r="K37" i="73"/>
  <c r="L37" i="73" s="1"/>
  <c r="T37" i="74" s="1"/>
  <c r="AG37" i="48"/>
  <c r="AF37" i="48"/>
  <c r="AG36" i="48"/>
  <c r="AU36" i="73" s="1"/>
  <c r="AV36" i="73" s="1"/>
  <c r="BB36" i="74" s="1"/>
  <c r="BD36" i="74" s="1"/>
  <c r="R37" i="48"/>
  <c r="S37" i="48" s="1"/>
  <c r="S88" i="73"/>
  <c r="T88" i="73" s="1"/>
  <c r="N88" i="74" s="1"/>
  <c r="P88" i="74" s="1"/>
  <c r="S37" i="73"/>
  <c r="T37" i="73" s="1"/>
  <c r="N37" i="74" s="1"/>
  <c r="P37" i="74" s="1"/>
  <c r="R38" i="48"/>
  <c r="S38" i="48" s="1"/>
  <c r="S89" i="73"/>
  <c r="T89" i="73" s="1"/>
  <c r="N89" i="74" s="1"/>
  <c r="P89" i="74" s="1"/>
  <c r="R89" i="74" s="1"/>
  <c r="S38" i="73"/>
  <c r="T38" i="73" s="1"/>
  <c r="N38" i="74" s="1"/>
  <c r="P38" i="74" s="1"/>
  <c r="Q38" i="74" s="1"/>
  <c r="F10" i="67"/>
  <c r="G10" i="67" s="1"/>
  <c r="H10" i="67" s="1"/>
  <c r="B33" i="67"/>
  <c r="C33" i="67" s="1"/>
  <c r="I33" i="75"/>
  <c r="B31" i="67"/>
  <c r="I31" i="75"/>
  <c r="I32" i="75"/>
  <c r="B30" i="67"/>
  <c r="C30" i="67" s="1"/>
  <c r="I30" i="75"/>
  <c r="V85" i="74"/>
  <c r="W85" i="74" s="1"/>
  <c r="Y85" i="74" s="1"/>
  <c r="AB38" i="48"/>
  <c r="AD38" i="48" s="1"/>
  <c r="AE38" i="48" s="1"/>
  <c r="Y38" i="48"/>
  <c r="AA38" i="48" s="1"/>
  <c r="B40" i="48"/>
  <c r="D40" i="48" s="1"/>
  <c r="G39" i="48"/>
  <c r="I39" i="48" s="1"/>
  <c r="V39" i="48"/>
  <c r="AC87" i="73"/>
  <c r="AD87" i="73" s="1"/>
  <c r="AC36" i="73"/>
  <c r="AD36" i="73" s="1"/>
  <c r="AR34" i="73"/>
  <c r="AX34" i="74" s="1"/>
  <c r="AZ34" i="74" s="1"/>
  <c r="AR136" i="73"/>
  <c r="AC86" i="73"/>
  <c r="AD86" i="73" s="1"/>
  <c r="AC35" i="73"/>
  <c r="AD35" i="73" s="1"/>
  <c r="CG42" i="48"/>
  <c r="CK42" i="48"/>
  <c r="BX44" i="48"/>
  <c r="BZ43" i="48"/>
  <c r="CE43" i="48"/>
  <c r="R36" i="74"/>
  <c r="Q36" i="74"/>
  <c r="CR41" i="48"/>
  <c r="CT41" i="48" s="1"/>
  <c r="CM41" i="48"/>
  <c r="M36" i="74"/>
  <c r="L36" i="74"/>
  <c r="AQ35" i="73"/>
  <c r="AQ86" i="73"/>
  <c r="AR86" i="73" s="1"/>
  <c r="AX86" i="74" s="1"/>
  <c r="AZ86" i="74" s="1"/>
  <c r="AW48" i="48"/>
  <c r="AS48" i="48"/>
  <c r="BD47" i="48"/>
  <c r="BF47" i="48" s="1"/>
  <c r="AY47" i="48"/>
  <c r="V34" i="74"/>
  <c r="W34" i="74" s="1"/>
  <c r="Y34" i="74" s="1"/>
  <c r="R87" i="74"/>
  <c r="Q87" i="74"/>
  <c r="AU86" i="73"/>
  <c r="AV86" i="73" s="1"/>
  <c r="BB86" i="74" s="1"/>
  <c r="BD86" i="74" s="1"/>
  <c r="AU35" i="73"/>
  <c r="AV35" i="73" s="1"/>
  <c r="BB35" i="74" s="1"/>
  <c r="BD35" i="74" s="1"/>
  <c r="BK46" i="48"/>
  <c r="BM45" i="48"/>
  <c r="BR45" i="48"/>
  <c r="BT45" i="48" s="1"/>
  <c r="AK50" i="48"/>
  <c r="AQ49" i="48"/>
  <c r="AM49" i="48"/>
  <c r="M38" i="74"/>
  <c r="L38" i="74"/>
  <c r="L89" i="74"/>
  <c r="M89" i="74"/>
  <c r="L62" i="75"/>
  <c r="M62" i="75" s="1"/>
  <c r="C62" i="75"/>
  <c r="E62" i="75" s="1"/>
  <c r="G63" i="73"/>
  <c r="H63" i="73" s="1"/>
  <c r="B63" i="75" s="1"/>
  <c r="J63" i="75" s="1"/>
  <c r="BH44" i="51"/>
  <c r="BF45" i="51"/>
  <c r="AE49" i="51"/>
  <c r="AG48" i="51"/>
  <c r="S51" i="51"/>
  <c r="U51" i="51" s="1"/>
  <c r="AK48" i="51"/>
  <c r="AM47" i="51"/>
  <c r="BT42" i="51"/>
  <c r="BR43" i="51"/>
  <c r="AZ46" i="51"/>
  <c r="BB45" i="51"/>
  <c r="Y50" i="51"/>
  <c r="AA49" i="51"/>
  <c r="J253" i="74"/>
  <c r="J202" i="74"/>
  <c r="AJ51" i="74"/>
  <c r="AK51" i="74" s="1"/>
  <c r="AK50" i="74"/>
  <c r="W66" i="48"/>
  <c r="X65" i="48"/>
  <c r="F66" i="48"/>
  <c r="E67" i="48"/>
  <c r="AF66" i="74"/>
  <c r="AG65" i="74"/>
  <c r="AO66" i="74"/>
  <c r="AN67" i="74"/>
  <c r="AR67" i="74"/>
  <c r="AS66" i="74"/>
  <c r="AT66" i="74" s="1"/>
  <c r="AV66" i="74" s="1"/>
  <c r="AJ65" i="74"/>
  <c r="AK64" i="74"/>
  <c r="B64" i="74" s="1"/>
  <c r="F64" i="73" s="1"/>
  <c r="C38" i="73"/>
  <c r="E38" i="73" s="1"/>
  <c r="C89" i="73"/>
  <c r="E89" i="73" s="1"/>
  <c r="AM60" i="51"/>
  <c r="AK61" i="51"/>
  <c r="S64" i="51"/>
  <c r="U64" i="51" s="1"/>
  <c r="B39" i="51"/>
  <c r="CF40" i="51"/>
  <c r="BY41" i="51"/>
  <c r="BY42" i="51" s="1"/>
  <c r="G66" i="51"/>
  <c r="I65" i="51"/>
  <c r="BT41" i="51"/>
  <c r="BR56" i="51"/>
  <c r="BH57" i="51"/>
  <c r="BF58" i="51"/>
  <c r="AG61" i="51"/>
  <c r="AE62" i="51"/>
  <c r="Y63" i="51"/>
  <c r="AA62" i="51"/>
  <c r="BB58" i="51"/>
  <c r="AZ59" i="51"/>
  <c r="M65" i="51"/>
  <c r="O64" i="51"/>
  <c r="BN56" i="51"/>
  <c r="BL57" i="51"/>
  <c r="H62" i="75" l="1"/>
  <c r="F62" i="75"/>
  <c r="Q153" i="75"/>
  <c r="W153" i="75"/>
  <c r="Q204" i="75"/>
  <c r="W204" i="75"/>
  <c r="R38" i="74"/>
  <c r="AQ36" i="73"/>
  <c r="Q89" i="74"/>
  <c r="AU87" i="73"/>
  <c r="AV87" i="73" s="1"/>
  <c r="BB87" i="74" s="1"/>
  <c r="BD87" i="74" s="1"/>
  <c r="AC37" i="73"/>
  <c r="AD37" i="73" s="1"/>
  <c r="AC88" i="73"/>
  <c r="AD88" i="73" s="1"/>
  <c r="R88" i="74"/>
  <c r="Q88" i="74"/>
  <c r="AQ37" i="73"/>
  <c r="AQ88" i="73"/>
  <c r="AR88" i="73" s="1"/>
  <c r="AX88" i="74" s="1"/>
  <c r="AZ88" i="74" s="1"/>
  <c r="AU88" i="73"/>
  <c r="AV88" i="73" s="1"/>
  <c r="BB88" i="74" s="1"/>
  <c r="BD88" i="74" s="1"/>
  <c r="AU37" i="73"/>
  <c r="AV37" i="73" s="1"/>
  <c r="BB37" i="74" s="1"/>
  <c r="BD37" i="74" s="1"/>
  <c r="Q37" i="74"/>
  <c r="R37" i="74"/>
  <c r="C31" i="67"/>
  <c r="C32" i="67"/>
  <c r="F11" i="67"/>
  <c r="G11" i="67" s="1"/>
  <c r="H11" i="67" s="1"/>
  <c r="AC89" i="73"/>
  <c r="AD89" i="73" s="1"/>
  <c r="AC38" i="73"/>
  <c r="AD38" i="73" s="1"/>
  <c r="AG38" i="73"/>
  <c r="AH38" i="73" s="1"/>
  <c r="AA38" i="74" s="1"/>
  <c r="AC38" i="74" s="1"/>
  <c r="AG89" i="73"/>
  <c r="AH89" i="73" s="1"/>
  <c r="AA89" i="74" s="1"/>
  <c r="AC89" i="74" s="1"/>
  <c r="AG38" i="48"/>
  <c r="AF38" i="48"/>
  <c r="K89" i="73"/>
  <c r="L89" i="73" s="1"/>
  <c r="T89" i="74" s="1"/>
  <c r="K38" i="73"/>
  <c r="L38" i="73" s="1"/>
  <c r="T38" i="74" s="1"/>
  <c r="AB39" i="48"/>
  <c r="AD39" i="48" s="1"/>
  <c r="Y39" i="48"/>
  <c r="AA39" i="48" s="1"/>
  <c r="N39" i="48"/>
  <c r="U39" i="48"/>
  <c r="P39" i="48"/>
  <c r="V40" i="48"/>
  <c r="G40" i="48"/>
  <c r="I40" i="48" s="1"/>
  <c r="AR36" i="73"/>
  <c r="AX36" i="74" s="1"/>
  <c r="AZ36" i="74" s="1"/>
  <c r="AR138" i="73"/>
  <c r="CM42" i="48"/>
  <c r="CR42" i="48"/>
  <c r="CT42" i="48" s="1"/>
  <c r="BX45" i="48"/>
  <c r="BZ44" i="48"/>
  <c r="CE44" i="48"/>
  <c r="AW49" i="48"/>
  <c r="AS49" i="48"/>
  <c r="BM46" i="48"/>
  <c r="BR46" i="48"/>
  <c r="BT46" i="48" s="1"/>
  <c r="BK47" i="48"/>
  <c r="B41" i="48"/>
  <c r="D41" i="48" s="1"/>
  <c r="AK51" i="48"/>
  <c r="AQ50" i="48"/>
  <c r="AM50" i="48"/>
  <c r="B34" i="74"/>
  <c r="F34" i="73" s="1"/>
  <c r="G34" i="73" s="1"/>
  <c r="H34" i="73" s="1"/>
  <c r="B34" i="75" s="1"/>
  <c r="J34" i="75" s="1"/>
  <c r="AY48" i="48"/>
  <c r="BD48" i="48"/>
  <c r="BF48" i="48" s="1"/>
  <c r="AR35" i="73"/>
  <c r="AX35" i="74" s="1"/>
  <c r="AZ35" i="74" s="1"/>
  <c r="AR137" i="73"/>
  <c r="CK43" i="48"/>
  <c r="CG43" i="48"/>
  <c r="D35" i="74"/>
  <c r="E35" i="74" s="1"/>
  <c r="D86" i="74"/>
  <c r="E86" i="74" s="1"/>
  <c r="D87" i="74"/>
  <c r="E87" i="74" s="1"/>
  <c r="D36" i="74"/>
  <c r="E36" i="74" s="1"/>
  <c r="G64" i="73"/>
  <c r="H64" i="73" s="1"/>
  <c r="B64" i="75" s="1"/>
  <c r="J64" i="75" s="1"/>
  <c r="BT43" i="51"/>
  <c r="BR44" i="51"/>
  <c r="BY43" i="51"/>
  <c r="AE50" i="51"/>
  <c r="AG49" i="51"/>
  <c r="BH45" i="51"/>
  <c r="BF46" i="51"/>
  <c r="Y51" i="51"/>
  <c r="AA51" i="51" s="1"/>
  <c r="AA50" i="51"/>
  <c r="AZ47" i="51"/>
  <c r="BB46" i="51"/>
  <c r="AK49" i="51"/>
  <c r="AM48" i="51"/>
  <c r="J203" i="74"/>
  <c r="J254" i="74"/>
  <c r="L63" i="75"/>
  <c r="M63" i="75" s="1"/>
  <c r="C63" i="75"/>
  <c r="E63" i="75" s="1"/>
  <c r="AJ66" i="74"/>
  <c r="AK65" i="74"/>
  <c r="B65" i="74" s="1"/>
  <c r="F65" i="73" s="1"/>
  <c r="AG66" i="74"/>
  <c r="AF67" i="74"/>
  <c r="AR68" i="74"/>
  <c r="AS67" i="74"/>
  <c r="AT67" i="74" s="1"/>
  <c r="AV67" i="74" s="1"/>
  <c r="E68" i="48"/>
  <c r="F67" i="48"/>
  <c r="AN68" i="74"/>
  <c r="AO67" i="74"/>
  <c r="W67" i="48"/>
  <c r="X66" i="48"/>
  <c r="C90" i="73"/>
  <c r="E90" i="73" s="1"/>
  <c r="C39" i="73"/>
  <c r="E39" i="73" s="1"/>
  <c r="BR57" i="51"/>
  <c r="BT56" i="51"/>
  <c r="CF41" i="51"/>
  <c r="CF42" i="51" s="1"/>
  <c r="B40" i="51"/>
  <c r="AG62" i="51"/>
  <c r="AE63" i="51"/>
  <c r="O65" i="51"/>
  <c r="M66" i="51"/>
  <c r="S65" i="51"/>
  <c r="U65" i="51" s="1"/>
  <c r="BY56" i="51"/>
  <c r="AK62" i="51"/>
  <c r="AM61" i="51"/>
  <c r="AA63" i="51"/>
  <c r="Y64" i="51"/>
  <c r="BL58" i="51"/>
  <c r="BN57" i="51"/>
  <c r="AZ60" i="51"/>
  <c r="BB59" i="51"/>
  <c r="BH58" i="51"/>
  <c r="BF59" i="51"/>
  <c r="I66" i="51"/>
  <c r="G67" i="51"/>
  <c r="F63" i="75" l="1"/>
  <c r="O63" i="75"/>
  <c r="Z62" i="75"/>
  <c r="H63" i="75"/>
  <c r="F12" i="67" s="1"/>
  <c r="G12" i="67" s="1"/>
  <c r="H12" i="67" s="1"/>
  <c r="V165" i="75"/>
  <c r="B42" i="48"/>
  <c r="D42" i="48" s="1"/>
  <c r="V42" i="48" s="1"/>
  <c r="D37" i="74"/>
  <c r="E37" i="74" s="1"/>
  <c r="D88" i="74"/>
  <c r="E88" i="74" s="1"/>
  <c r="AR139" i="73"/>
  <c r="AR37" i="73"/>
  <c r="AX37" i="74" s="1"/>
  <c r="AZ37" i="74" s="1"/>
  <c r="D38" i="74"/>
  <c r="E38" i="74" s="1"/>
  <c r="G38" i="74" s="1"/>
  <c r="D89" i="74"/>
  <c r="E89" i="74" s="1"/>
  <c r="G89" i="74" s="1"/>
  <c r="AQ38" i="73"/>
  <c r="AQ89" i="73"/>
  <c r="AR89" i="73" s="1"/>
  <c r="AX89" i="74" s="1"/>
  <c r="AZ89" i="74" s="1"/>
  <c r="AU38" i="73"/>
  <c r="AV38" i="73" s="1"/>
  <c r="BB38" i="74" s="1"/>
  <c r="BD38" i="74" s="1"/>
  <c r="AU89" i="73"/>
  <c r="AV89" i="73" s="1"/>
  <c r="BB89" i="74" s="1"/>
  <c r="BD89" i="74" s="1"/>
  <c r="U40" i="48"/>
  <c r="N40" i="48"/>
  <c r="P40" i="48"/>
  <c r="Y40" i="48"/>
  <c r="AA40" i="48" s="1"/>
  <c r="AB40" i="48"/>
  <c r="AD40" i="48" s="1"/>
  <c r="AE40" i="48" s="1"/>
  <c r="Q39" i="48"/>
  <c r="O39" i="73"/>
  <c r="P39" i="73" s="1"/>
  <c r="I39" i="74" s="1"/>
  <c r="K39" i="74" s="1"/>
  <c r="O90" i="73"/>
  <c r="P90" i="73" s="1"/>
  <c r="I90" i="74" s="1"/>
  <c r="K90" i="74" s="1"/>
  <c r="AG39" i="73"/>
  <c r="AH39" i="73" s="1"/>
  <c r="AA39" i="74" s="1"/>
  <c r="AC39" i="74" s="1"/>
  <c r="AG90" i="73"/>
  <c r="AH90" i="73" s="1"/>
  <c r="AA90" i="74" s="1"/>
  <c r="AC90" i="74" s="1"/>
  <c r="R39" i="48"/>
  <c r="S39" i="73"/>
  <c r="T39" i="73" s="1"/>
  <c r="N39" i="74" s="1"/>
  <c r="P39" i="74" s="1"/>
  <c r="S90" i="73"/>
  <c r="T90" i="73" s="1"/>
  <c r="N90" i="74" s="1"/>
  <c r="P90" i="74" s="1"/>
  <c r="AE39" i="48"/>
  <c r="G36" i="74"/>
  <c r="V36" i="74"/>
  <c r="W36" i="74" s="1"/>
  <c r="Y36" i="74" s="1"/>
  <c r="AW50" i="48"/>
  <c r="AS50" i="48"/>
  <c r="G42" i="48"/>
  <c r="I42" i="48" s="1"/>
  <c r="V87" i="74"/>
  <c r="W87" i="74" s="1"/>
  <c r="Y87" i="74" s="1"/>
  <c r="G87" i="74"/>
  <c r="CM43" i="48"/>
  <c r="CR43" i="48"/>
  <c r="CT43" i="48" s="1"/>
  <c r="AK56" i="48"/>
  <c r="AQ51" i="48"/>
  <c r="AM51" i="48"/>
  <c r="CG44" i="48"/>
  <c r="CK44" i="48"/>
  <c r="L34" i="75"/>
  <c r="M34" i="75" s="1"/>
  <c r="C34" i="75"/>
  <c r="E34" i="75" s="1"/>
  <c r="H34" i="75" s="1"/>
  <c r="G41" i="48"/>
  <c r="I41" i="48" s="1"/>
  <c r="V41" i="48"/>
  <c r="V86" i="74"/>
  <c r="W86" i="74" s="1"/>
  <c r="Y86" i="74" s="1"/>
  <c r="G86" i="74"/>
  <c r="V35" i="74"/>
  <c r="W35" i="74" s="1"/>
  <c r="Y35" i="74" s="1"/>
  <c r="G35" i="74"/>
  <c r="BK48" i="48"/>
  <c r="BM47" i="48"/>
  <c r="BR47" i="48"/>
  <c r="BT47" i="48" s="1"/>
  <c r="BD49" i="48"/>
  <c r="BF49" i="48" s="1"/>
  <c r="AY49" i="48"/>
  <c r="BZ45" i="48"/>
  <c r="CE45" i="48"/>
  <c r="BX46" i="48"/>
  <c r="V89" i="74"/>
  <c r="W89" i="74" s="1"/>
  <c r="Y89" i="74" s="1"/>
  <c r="L64" i="75"/>
  <c r="M64" i="75" s="1"/>
  <c r="C64" i="75"/>
  <c r="E64" i="75" s="1"/>
  <c r="G65" i="73"/>
  <c r="H65" i="73" s="1"/>
  <c r="B65" i="75" s="1"/>
  <c r="J65" i="75" s="1"/>
  <c r="AZ48" i="51"/>
  <c r="BB47" i="51"/>
  <c r="CF43" i="51"/>
  <c r="B42" i="51"/>
  <c r="AK50" i="51"/>
  <c r="AM49" i="51"/>
  <c r="BR45" i="51"/>
  <c r="BT44" i="51"/>
  <c r="AE51" i="51"/>
  <c r="AG51" i="51" s="1"/>
  <c r="AG50" i="51"/>
  <c r="BF47" i="51"/>
  <c r="BH46" i="51"/>
  <c r="BY44" i="51"/>
  <c r="J255" i="74"/>
  <c r="J204" i="74"/>
  <c r="AF68" i="74"/>
  <c r="AG67" i="74"/>
  <c r="E69" i="48"/>
  <c r="F68" i="48"/>
  <c r="X67" i="48"/>
  <c r="W68" i="48"/>
  <c r="AG40" i="48"/>
  <c r="AF40" i="48"/>
  <c r="K40" i="73"/>
  <c r="L40" i="73" s="1"/>
  <c r="K91" i="73"/>
  <c r="L91" i="73" s="1"/>
  <c r="AK66" i="74"/>
  <c r="B66" i="74" s="1"/>
  <c r="F66" i="73" s="1"/>
  <c r="AJ67" i="74"/>
  <c r="AO68" i="74"/>
  <c r="AN69" i="74"/>
  <c r="AR69" i="74"/>
  <c r="AS68" i="74"/>
  <c r="AT68" i="74" s="1"/>
  <c r="AV68" i="74" s="1"/>
  <c r="C91" i="73"/>
  <c r="E91" i="73" s="1"/>
  <c r="C40" i="73"/>
  <c r="E40" i="73" s="1"/>
  <c r="BR58" i="51"/>
  <c r="BT57" i="51"/>
  <c r="BF60" i="51"/>
  <c r="BH59" i="51"/>
  <c r="CF56" i="51"/>
  <c r="B41" i="51"/>
  <c r="AZ61" i="51"/>
  <c r="BB60" i="51"/>
  <c r="BY57" i="51"/>
  <c r="CA56" i="51"/>
  <c r="S66" i="51"/>
  <c r="U66" i="51" s="1"/>
  <c r="I67" i="51"/>
  <c r="G68" i="51"/>
  <c r="BL59" i="51"/>
  <c r="BN58" i="51"/>
  <c r="AM62" i="51"/>
  <c r="AK63" i="51"/>
  <c r="AA64" i="51"/>
  <c r="Y65" i="51"/>
  <c r="M67" i="51"/>
  <c r="O66" i="51"/>
  <c r="AG63" i="51"/>
  <c r="AE64" i="51"/>
  <c r="H64" i="75" l="1"/>
  <c r="F64" i="75"/>
  <c r="P63" i="75"/>
  <c r="P165" i="75"/>
  <c r="Q63" i="75"/>
  <c r="R63" i="75" s="1"/>
  <c r="V114" i="75"/>
  <c r="T63" i="75"/>
  <c r="P114" i="75"/>
  <c r="I64" i="75"/>
  <c r="Z64" i="75" s="1"/>
  <c r="V38" i="74"/>
  <c r="W38" i="74" s="1"/>
  <c r="Y38" i="74" s="1"/>
  <c r="B43" i="48"/>
  <c r="D43" i="48" s="1"/>
  <c r="B36" i="74"/>
  <c r="F36" i="73" s="1"/>
  <c r="G36" i="73" s="1"/>
  <c r="H36" i="73" s="1"/>
  <c r="B36" i="75" s="1"/>
  <c r="J36" i="75" s="1"/>
  <c r="G88" i="74"/>
  <c r="V88" i="74"/>
  <c r="W88" i="74" s="1"/>
  <c r="Y88" i="74" s="1"/>
  <c r="V37" i="74"/>
  <c r="W37" i="74" s="1"/>
  <c r="Y37" i="74" s="1"/>
  <c r="G37" i="74"/>
  <c r="B34" i="67"/>
  <c r="C34" i="67" s="1"/>
  <c r="I34" i="75"/>
  <c r="AR38" i="73"/>
  <c r="AX38" i="74" s="1"/>
  <c r="AZ38" i="74" s="1"/>
  <c r="B38" i="74" s="1"/>
  <c r="F38" i="73" s="1"/>
  <c r="G38" i="73" s="1"/>
  <c r="H38" i="73" s="1"/>
  <c r="B38" i="75" s="1"/>
  <c r="J38" i="75" s="1"/>
  <c r="AR140" i="73"/>
  <c r="R39" i="74"/>
  <c r="Q39" i="74"/>
  <c r="L90" i="74"/>
  <c r="M90" i="74"/>
  <c r="AG91" i="73"/>
  <c r="AH91" i="73" s="1"/>
  <c r="AA91" i="74" s="1"/>
  <c r="AC91" i="74" s="1"/>
  <c r="AG40" i="73"/>
  <c r="AH40" i="73" s="1"/>
  <c r="AA40" i="74" s="1"/>
  <c r="AC40" i="74" s="1"/>
  <c r="L39" i="74"/>
  <c r="M39" i="74"/>
  <c r="R40" i="48"/>
  <c r="S40" i="73"/>
  <c r="T40" i="73" s="1"/>
  <c r="N40" i="74" s="1"/>
  <c r="P40" i="74" s="1"/>
  <c r="R40" i="74" s="1"/>
  <c r="S91" i="73"/>
  <c r="T91" i="73" s="1"/>
  <c r="N91" i="74" s="1"/>
  <c r="P91" i="74" s="1"/>
  <c r="Q91" i="74" s="1"/>
  <c r="K90" i="73"/>
  <c r="L90" i="73" s="1"/>
  <c r="T90" i="74" s="1"/>
  <c r="AF39" i="48"/>
  <c r="AG39" i="48"/>
  <c r="K39" i="73"/>
  <c r="L39" i="73" s="1"/>
  <c r="T39" i="74" s="1"/>
  <c r="S39" i="48"/>
  <c r="Q40" i="48"/>
  <c r="O91" i="73"/>
  <c r="P91" i="73" s="1"/>
  <c r="I91" i="74" s="1"/>
  <c r="K91" i="74" s="1"/>
  <c r="L91" i="74" s="1"/>
  <c r="O40" i="73"/>
  <c r="P40" i="73" s="1"/>
  <c r="I40" i="74" s="1"/>
  <c r="K40" i="74" s="1"/>
  <c r="L40" i="74" s="1"/>
  <c r="R90" i="74"/>
  <c r="Q90" i="74"/>
  <c r="G43" i="48"/>
  <c r="I43" i="48" s="1"/>
  <c r="V43" i="48"/>
  <c r="CG45" i="48"/>
  <c r="CK45" i="48"/>
  <c r="P41" i="48"/>
  <c r="U41" i="48"/>
  <c r="N41" i="48"/>
  <c r="U42" i="48"/>
  <c r="P42" i="48"/>
  <c r="R42" i="48" s="1"/>
  <c r="N42" i="48"/>
  <c r="AB42" i="48"/>
  <c r="AD42" i="48" s="1"/>
  <c r="Y42" i="48"/>
  <c r="AA42" i="48" s="1"/>
  <c r="BR48" i="48"/>
  <c r="BT48" i="48" s="1"/>
  <c r="BK49" i="48"/>
  <c r="BM48" i="48"/>
  <c r="AW51" i="48"/>
  <c r="AS51" i="48"/>
  <c r="BX47" i="48"/>
  <c r="CE46" i="48"/>
  <c r="BZ46" i="48"/>
  <c r="B35" i="74"/>
  <c r="F35" i="73" s="1"/>
  <c r="G35" i="73" s="1"/>
  <c r="H35" i="73" s="1"/>
  <c r="B35" i="75" s="1"/>
  <c r="J35" i="75" s="1"/>
  <c r="Y41" i="48"/>
  <c r="AA41" i="48" s="1"/>
  <c r="AB41" i="48"/>
  <c r="AD41" i="48" s="1"/>
  <c r="CM44" i="48"/>
  <c r="CR44" i="48"/>
  <c r="CT44" i="48" s="1"/>
  <c r="AK57" i="48"/>
  <c r="AM56" i="48"/>
  <c r="AQ56" i="48"/>
  <c r="AY50" i="48"/>
  <c r="BD50" i="48"/>
  <c r="BF50" i="48" s="1"/>
  <c r="L65" i="75"/>
  <c r="M65" i="75" s="1"/>
  <c r="C65" i="75"/>
  <c r="E65" i="75" s="1"/>
  <c r="H65" i="75" s="1"/>
  <c r="G66" i="73"/>
  <c r="H66" i="73" s="1"/>
  <c r="B66" i="75" s="1"/>
  <c r="BH47" i="51"/>
  <c r="BF48" i="51"/>
  <c r="BR46" i="51"/>
  <c r="BT45" i="51"/>
  <c r="B43" i="51"/>
  <c r="CF44" i="51"/>
  <c r="BY45" i="51"/>
  <c r="C42" i="73"/>
  <c r="E42" i="73" s="1"/>
  <c r="C93" i="73"/>
  <c r="E93" i="73" s="1"/>
  <c r="AM50" i="51"/>
  <c r="AK51" i="51"/>
  <c r="AM51" i="51" s="1"/>
  <c r="AZ49" i="51"/>
  <c r="BB48" i="51"/>
  <c r="T91" i="74"/>
  <c r="T40" i="74"/>
  <c r="AQ40" i="73"/>
  <c r="AQ91" i="73"/>
  <c r="AR91" i="73" s="1"/>
  <c r="AR70" i="74"/>
  <c r="AS69" i="74"/>
  <c r="AT69" i="74" s="1"/>
  <c r="AV69" i="74" s="1"/>
  <c r="AU40" i="73"/>
  <c r="AV40" i="73" s="1"/>
  <c r="AU91" i="73"/>
  <c r="AV91" i="73" s="1"/>
  <c r="W69" i="48"/>
  <c r="X68" i="48"/>
  <c r="E70" i="48"/>
  <c r="F69" i="48"/>
  <c r="AO69" i="74"/>
  <c r="AN70" i="74"/>
  <c r="AK67" i="74"/>
  <c r="B67" i="74" s="1"/>
  <c r="F67" i="73" s="1"/>
  <c r="AJ68" i="74"/>
  <c r="AG68" i="74"/>
  <c r="AF69" i="74"/>
  <c r="C92" i="73"/>
  <c r="E92" i="73" s="1"/>
  <c r="C41" i="73"/>
  <c r="E41" i="73" s="1"/>
  <c r="AA65" i="51"/>
  <c r="Y66" i="51"/>
  <c r="CF57" i="51"/>
  <c r="B56" i="51"/>
  <c r="C107" i="73" s="1"/>
  <c r="E107" i="73" s="1"/>
  <c r="G69" i="51"/>
  <c r="I68" i="51"/>
  <c r="S67" i="51"/>
  <c r="U67" i="51" s="1"/>
  <c r="AZ62" i="51"/>
  <c r="BB61" i="51"/>
  <c r="BF61" i="51"/>
  <c r="BH60" i="51"/>
  <c r="AG64" i="51"/>
  <c r="AE65" i="51"/>
  <c r="BL60" i="51"/>
  <c r="BN59" i="51"/>
  <c r="BT58" i="51"/>
  <c r="BR59" i="51"/>
  <c r="AM63" i="51"/>
  <c r="AK64" i="51"/>
  <c r="M68" i="51"/>
  <c r="O67" i="51"/>
  <c r="BY58" i="51"/>
  <c r="CA57" i="51"/>
  <c r="O165" i="75" l="1"/>
  <c r="U165" i="75"/>
  <c r="F13" i="67"/>
  <c r="G13" i="67" s="1"/>
  <c r="H13" i="67" s="1"/>
  <c r="U114" i="75"/>
  <c r="O114" i="75"/>
  <c r="I65" i="75"/>
  <c r="Z65" i="75" s="1"/>
  <c r="F65" i="75"/>
  <c r="L36" i="75"/>
  <c r="M36" i="75" s="1"/>
  <c r="C36" i="75"/>
  <c r="E36" i="75" s="1"/>
  <c r="H36" i="75" s="1"/>
  <c r="B36" i="67" s="1"/>
  <c r="Q40" i="74"/>
  <c r="R91" i="74"/>
  <c r="B37" i="74"/>
  <c r="F37" i="73" s="1"/>
  <c r="G37" i="73" s="1"/>
  <c r="H37" i="73" s="1"/>
  <c r="B37" i="75" s="1"/>
  <c r="J37" i="75" s="1"/>
  <c r="F14" i="67"/>
  <c r="M91" i="74"/>
  <c r="L66" i="75"/>
  <c r="M66" i="75" s="1"/>
  <c r="J66" i="75"/>
  <c r="S40" i="48"/>
  <c r="AC91" i="73" s="1"/>
  <c r="AD91" i="73" s="1"/>
  <c r="AU90" i="73"/>
  <c r="AV90" i="73" s="1"/>
  <c r="BB90" i="74" s="1"/>
  <c r="BD90" i="74" s="1"/>
  <c r="AU39" i="73"/>
  <c r="AV39" i="73" s="1"/>
  <c r="BB39" i="74" s="1"/>
  <c r="BD39" i="74" s="1"/>
  <c r="M40" i="74"/>
  <c r="B44" i="48"/>
  <c r="D44" i="48" s="1"/>
  <c r="G44" i="48" s="1"/>
  <c r="I44" i="48" s="1"/>
  <c r="AQ39" i="73"/>
  <c r="AQ90" i="73"/>
  <c r="AR90" i="73" s="1"/>
  <c r="AX90" i="74" s="1"/>
  <c r="AZ90" i="74" s="1"/>
  <c r="AE41" i="48"/>
  <c r="AG41" i="48" s="1"/>
  <c r="AE42" i="48"/>
  <c r="K93" i="73" s="1"/>
  <c r="L93" i="73" s="1"/>
  <c r="T93" i="74" s="1"/>
  <c r="AC90" i="73"/>
  <c r="AD90" i="73" s="1"/>
  <c r="AC39" i="73"/>
  <c r="AD39" i="73" s="1"/>
  <c r="L35" i="75"/>
  <c r="M35" i="75" s="1"/>
  <c r="C35" i="75"/>
  <c r="E35" i="75" s="1"/>
  <c r="H35" i="75" s="1"/>
  <c r="O93" i="73"/>
  <c r="P93" i="73" s="1"/>
  <c r="I93" i="74" s="1"/>
  <c r="K93" i="74" s="1"/>
  <c r="O42" i="73"/>
  <c r="P42" i="73" s="1"/>
  <c r="I42" i="74" s="1"/>
  <c r="K42" i="74" s="1"/>
  <c r="Q41" i="48"/>
  <c r="O41" i="73"/>
  <c r="P41" i="73" s="1"/>
  <c r="I41" i="74" s="1"/>
  <c r="K41" i="74" s="1"/>
  <c r="O92" i="73"/>
  <c r="P92" i="73" s="1"/>
  <c r="I92" i="74" s="1"/>
  <c r="K92" i="74" s="1"/>
  <c r="AS56" i="48"/>
  <c r="AW56" i="48"/>
  <c r="BD51" i="48"/>
  <c r="BF51" i="48" s="1"/>
  <c r="AY51" i="48"/>
  <c r="AG42" i="73"/>
  <c r="AH42" i="73" s="1"/>
  <c r="AA42" i="74" s="1"/>
  <c r="AC42" i="74" s="1"/>
  <c r="AG93" i="73"/>
  <c r="AH93" i="73" s="1"/>
  <c r="AA93" i="74" s="1"/>
  <c r="AC93" i="74" s="1"/>
  <c r="AB43" i="48"/>
  <c r="AD43" i="48" s="1"/>
  <c r="Y43" i="48"/>
  <c r="AA43" i="48" s="1"/>
  <c r="AF41" i="48"/>
  <c r="K92" i="73"/>
  <c r="L92" i="73" s="1"/>
  <c r="T92" i="74" s="1"/>
  <c r="K41" i="73"/>
  <c r="L41" i="73" s="1"/>
  <c r="T41" i="74" s="1"/>
  <c r="CK46" i="48"/>
  <c r="CG46" i="48"/>
  <c r="R41" i="48"/>
  <c r="S92" i="73"/>
  <c r="S41" i="73"/>
  <c r="N43" i="48"/>
  <c r="P43" i="48"/>
  <c r="R43" i="48" s="1"/>
  <c r="U43" i="48"/>
  <c r="AK58" i="48"/>
  <c r="AM57" i="48"/>
  <c r="AQ57" i="48"/>
  <c r="AG92" i="73"/>
  <c r="AH92" i="73" s="1"/>
  <c r="AA92" i="74" s="1"/>
  <c r="AC92" i="74" s="1"/>
  <c r="AG41" i="73"/>
  <c r="AH41" i="73" s="1"/>
  <c r="AA41" i="74" s="1"/>
  <c r="AC41" i="74" s="1"/>
  <c r="CE47" i="48"/>
  <c r="BX48" i="48"/>
  <c r="BZ47" i="48"/>
  <c r="BR49" i="48"/>
  <c r="BT49" i="48" s="1"/>
  <c r="BM49" i="48"/>
  <c r="BK50" i="48"/>
  <c r="Q42" i="48"/>
  <c r="S42" i="48" s="1"/>
  <c r="CR45" i="48"/>
  <c r="CT45" i="48" s="1"/>
  <c r="CM45" i="48"/>
  <c r="AR40" i="73"/>
  <c r="AX40" i="74" s="1"/>
  <c r="AZ40" i="74" s="1"/>
  <c r="AR142" i="73"/>
  <c r="L38" i="75"/>
  <c r="M38" i="75" s="1"/>
  <c r="C38" i="75"/>
  <c r="E38" i="75" s="1"/>
  <c r="H38" i="75" s="1"/>
  <c r="C66" i="75"/>
  <c r="E66" i="75" s="1"/>
  <c r="H66" i="75" s="1"/>
  <c r="G67" i="73"/>
  <c r="H67" i="73" s="1"/>
  <c r="B67" i="75" s="1"/>
  <c r="J67" i="75" s="1"/>
  <c r="C94" i="73"/>
  <c r="E94" i="73" s="1"/>
  <c r="C43" i="73"/>
  <c r="E43" i="73" s="1"/>
  <c r="CF45" i="51"/>
  <c r="B44" i="51"/>
  <c r="AZ50" i="51"/>
  <c r="BY46" i="51"/>
  <c r="BF49" i="51"/>
  <c r="BH48" i="51"/>
  <c r="BT46" i="51"/>
  <c r="BR47" i="51"/>
  <c r="AX107" i="74"/>
  <c r="AZ107" i="74" s="1"/>
  <c r="BB91" i="74"/>
  <c r="BD91" i="74" s="1"/>
  <c r="BB40" i="74"/>
  <c r="BD40" i="74" s="1"/>
  <c r="AX91" i="74"/>
  <c r="AZ91" i="74" s="1"/>
  <c r="AN71" i="74"/>
  <c r="AO70" i="74"/>
  <c r="X69" i="48"/>
  <c r="W70" i="48"/>
  <c r="AR71" i="74"/>
  <c r="AS70" i="74"/>
  <c r="AT70" i="74" s="1"/>
  <c r="AV70" i="74" s="1"/>
  <c r="AJ69" i="74"/>
  <c r="AK68" i="74"/>
  <c r="B68" i="74" s="1"/>
  <c r="F68" i="73" s="1"/>
  <c r="E71" i="48"/>
  <c r="F70" i="48"/>
  <c r="AF70" i="74"/>
  <c r="AG69" i="74"/>
  <c r="O68" i="51"/>
  <c r="M69" i="51"/>
  <c r="BF62" i="51"/>
  <c r="BH61" i="51"/>
  <c r="Y67" i="51"/>
  <c r="AA66" i="51"/>
  <c r="AM64" i="51"/>
  <c r="AK65" i="51"/>
  <c r="S68" i="51"/>
  <c r="U68" i="51" s="1"/>
  <c r="G70" i="51"/>
  <c r="I69" i="51"/>
  <c r="BT59" i="51"/>
  <c r="BR60" i="51"/>
  <c r="AG65" i="51"/>
  <c r="AE66" i="51"/>
  <c r="CH57" i="51"/>
  <c r="B57" i="51" s="1"/>
  <c r="C108" i="73" s="1"/>
  <c r="E108" i="73" s="1"/>
  <c r="CF58" i="51"/>
  <c r="BY59" i="51"/>
  <c r="CA58" i="51"/>
  <c r="BN60" i="51"/>
  <c r="BL61" i="51"/>
  <c r="BB62" i="51"/>
  <c r="AZ63" i="51"/>
  <c r="G14" i="67" l="1"/>
  <c r="H14" i="67" s="1"/>
  <c r="I66" i="75"/>
  <c r="F66" i="75"/>
  <c r="I36" i="75"/>
  <c r="C37" i="75"/>
  <c r="E37" i="75" s="1"/>
  <c r="H37" i="75" s="1"/>
  <c r="I37" i="75" s="1"/>
  <c r="L37" i="75"/>
  <c r="M37" i="75" s="1"/>
  <c r="V44" i="48"/>
  <c r="AB44" i="48" s="1"/>
  <c r="AD44" i="48" s="1"/>
  <c r="AC40" i="73"/>
  <c r="AD40" i="73" s="1"/>
  <c r="F15" i="67"/>
  <c r="G15" i="67" s="1"/>
  <c r="H15" i="67" s="1"/>
  <c r="B38" i="67"/>
  <c r="B45" i="48"/>
  <c r="D45" i="48" s="1"/>
  <c r="V45" i="48" s="1"/>
  <c r="AG42" i="48"/>
  <c r="AU42" i="73" s="1"/>
  <c r="AV42" i="73" s="1"/>
  <c r="BB42" i="74" s="1"/>
  <c r="BD42" i="74" s="1"/>
  <c r="AF42" i="48"/>
  <c r="AQ42" i="73" s="1"/>
  <c r="B35" i="67"/>
  <c r="C35" i="67" s="1"/>
  <c r="I35" i="75"/>
  <c r="S41" i="48"/>
  <c r="AC41" i="73" s="1"/>
  <c r="AD41" i="73" s="1"/>
  <c r="K42" i="73"/>
  <c r="L42" i="73" s="1"/>
  <c r="T42" i="74" s="1"/>
  <c r="D90" i="74"/>
  <c r="E90" i="74" s="1"/>
  <c r="D39" i="74"/>
  <c r="E39" i="74" s="1"/>
  <c r="AR39" i="73"/>
  <c r="AX39" i="74" s="1"/>
  <c r="AZ39" i="74" s="1"/>
  <c r="AR141" i="73"/>
  <c r="D40" i="74"/>
  <c r="E40" i="74" s="1"/>
  <c r="D91" i="74"/>
  <c r="E91" i="74" s="1"/>
  <c r="T41" i="73"/>
  <c r="N41" i="74" s="1"/>
  <c r="P41" i="74" s="1"/>
  <c r="S42" i="73"/>
  <c r="AQ41" i="73"/>
  <c r="AQ92" i="73"/>
  <c r="AR92" i="73" s="1"/>
  <c r="AX92" i="74" s="1"/>
  <c r="AZ92" i="74" s="1"/>
  <c r="AY56" i="48"/>
  <c r="BD56" i="48"/>
  <c r="BK51" i="48"/>
  <c r="BM50" i="48"/>
  <c r="BR50" i="48"/>
  <c r="BT50" i="48" s="1"/>
  <c r="BZ48" i="48"/>
  <c r="BX49" i="48"/>
  <c r="CE48" i="48"/>
  <c r="AS57" i="48"/>
  <c r="AW57" i="48"/>
  <c r="T92" i="73"/>
  <c r="N92" i="74" s="1"/>
  <c r="P92" i="74" s="1"/>
  <c r="S93" i="73"/>
  <c r="AU41" i="73"/>
  <c r="AV41" i="73" s="1"/>
  <c r="BB41" i="74" s="1"/>
  <c r="BD41" i="74" s="1"/>
  <c r="AU92" i="73"/>
  <c r="AV92" i="73" s="1"/>
  <c r="BB92" i="74" s="1"/>
  <c r="BD92" i="74" s="1"/>
  <c r="CR46" i="48"/>
  <c r="CT46" i="48" s="1"/>
  <c r="CM46" i="48"/>
  <c r="L41" i="74"/>
  <c r="M41" i="74"/>
  <c r="CK47" i="48"/>
  <c r="CG47" i="48"/>
  <c r="AG43" i="73"/>
  <c r="AH43" i="73" s="1"/>
  <c r="AA43" i="74" s="1"/>
  <c r="AC43" i="74" s="1"/>
  <c r="AG94" i="73"/>
  <c r="AH94" i="73" s="1"/>
  <c r="AA94" i="74" s="1"/>
  <c r="AC94" i="74" s="1"/>
  <c r="M42" i="74"/>
  <c r="L42" i="74"/>
  <c r="AC93" i="73"/>
  <c r="AD93" i="73" s="1"/>
  <c r="AC42" i="73"/>
  <c r="AD42" i="73" s="1"/>
  <c r="AK59" i="48"/>
  <c r="AQ58" i="48"/>
  <c r="AM58" i="48"/>
  <c r="Q43" i="48"/>
  <c r="S43" i="48" s="1"/>
  <c r="O94" i="73"/>
  <c r="P94" i="73" s="1"/>
  <c r="I94" i="74" s="1"/>
  <c r="K94" i="74" s="1"/>
  <c r="O43" i="73"/>
  <c r="P43" i="73" s="1"/>
  <c r="I43" i="74" s="1"/>
  <c r="K43" i="74" s="1"/>
  <c r="AE43" i="48"/>
  <c r="M92" i="74"/>
  <c r="L92" i="74"/>
  <c r="M93" i="74"/>
  <c r="L93" i="74"/>
  <c r="N44" i="48"/>
  <c r="P44" i="48"/>
  <c r="R44" i="48" s="1"/>
  <c r="U44" i="48"/>
  <c r="L67" i="75"/>
  <c r="M67" i="75" s="1"/>
  <c r="C67" i="75"/>
  <c r="E67" i="75" s="1"/>
  <c r="G68" i="73"/>
  <c r="H68" i="73" s="1"/>
  <c r="B68" i="75" s="1"/>
  <c r="BT47" i="51"/>
  <c r="BR48" i="51"/>
  <c r="BY47" i="51"/>
  <c r="AZ51" i="51"/>
  <c r="BB51" i="51" s="1"/>
  <c r="BB50" i="51"/>
  <c r="C44" i="73"/>
  <c r="E44" i="73" s="1"/>
  <c r="C95" i="73"/>
  <c r="E95" i="73" s="1"/>
  <c r="BH49" i="51"/>
  <c r="BF50" i="51"/>
  <c r="B45" i="51"/>
  <c r="CF46" i="51"/>
  <c r="E72" i="48"/>
  <c r="F71" i="48"/>
  <c r="X70" i="48"/>
  <c r="W71" i="48"/>
  <c r="AJ70" i="74"/>
  <c r="AK69" i="74"/>
  <c r="B69" i="74" s="1"/>
  <c r="F69" i="73" s="1"/>
  <c r="AN72" i="74"/>
  <c r="AO71" i="74"/>
  <c r="AF71" i="74"/>
  <c r="AG70" i="74"/>
  <c r="AR72" i="74"/>
  <c r="AS71" i="74"/>
  <c r="AT71" i="74" s="1"/>
  <c r="AV71" i="74" s="1"/>
  <c r="AM65" i="51"/>
  <c r="AK66" i="51"/>
  <c r="Y68" i="51"/>
  <c r="AA67" i="51"/>
  <c r="M70" i="51"/>
  <c r="O69" i="51"/>
  <c r="AE67" i="51"/>
  <c r="AG66" i="51"/>
  <c r="BL62" i="51"/>
  <c r="BN61" i="51"/>
  <c r="CA59" i="51"/>
  <c r="BY60" i="51"/>
  <c r="G71" i="51"/>
  <c r="I70" i="51"/>
  <c r="S69" i="51"/>
  <c r="U69" i="51" s="1"/>
  <c r="BB63" i="51"/>
  <c r="AZ64" i="51"/>
  <c r="CH58" i="51"/>
  <c r="B58" i="51" s="1"/>
  <c r="C109" i="73" s="1"/>
  <c r="E109" i="73" s="1"/>
  <c r="CF59" i="51"/>
  <c r="BT60" i="51"/>
  <c r="BR61" i="51"/>
  <c r="BF63" i="51"/>
  <c r="BH62" i="51"/>
  <c r="Z66" i="75" l="1"/>
  <c r="H67" i="75"/>
  <c r="I67" i="75" s="1"/>
  <c r="F67" i="75"/>
  <c r="Y44" i="48"/>
  <c r="AA44" i="48" s="1"/>
  <c r="AG95" i="73" s="1"/>
  <c r="AH95" i="73" s="1"/>
  <c r="AA95" i="74" s="1"/>
  <c r="AC95" i="74" s="1"/>
  <c r="AQ93" i="73"/>
  <c r="AR93" i="73" s="1"/>
  <c r="AX93" i="74" s="1"/>
  <c r="AZ93" i="74" s="1"/>
  <c r="I38" i="75"/>
  <c r="B37" i="67"/>
  <c r="C37" i="67" s="1"/>
  <c r="D42" i="74"/>
  <c r="D93" i="74"/>
  <c r="B46" i="48"/>
  <c r="D46" i="48" s="1"/>
  <c r="AC92" i="73"/>
  <c r="AD92" i="73" s="1"/>
  <c r="AU93" i="73"/>
  <c r="AV93" i="73" s="1"/>
  <c r="BB93" i="74" s="1"/>
  <c r="BD93" i="74" s="1"/>
  <c r="G45" i="48"/>
  <c r="I45" i="48" s="1"/>
  <c r="N45" i="48" s="1"/>
  <c r="C36" i="67"/>
  <c r="F16" i="67"/>
  <c r="G16" i="67" s="1"/>
  <c r="H16" i="67" s="1"/>
  <c r="L68" i="75"/>
  <c r="M68" i="75" s="1"/>
  <c r="J68" i="75"/>
  <c r="G91" i="74"/>
  <c r="V91" i="74"/>
  <c r="W91" i="74" s="1"/>
  <c r="Y91" i="74" s="1"/>
  <c r="V39" i="74"/>
  <c r="W39" i="74" s="1"/>
  <c r="Y39" i="74" s="1"/>
  <c r="G39" i="74"/>
  <c r="V40" i="74"/>
  <c r="W40" i="74" s="1"/>
  <c r="Y40" i="74" s="1"/>
  <c r="G40" i="74"/>
  <c r="G90" i="74"/>
  <c r="V90" i="74"/>
  <c r="W90" i="74" s="1"/>
  <c r="Y90" i="74" s="1"/>
  <c r="AF43" i="48"/>
  <c r="AG43" i="48"/>
  <c r="K94" i="73"/>
  <c r="L94" i="73" s="1"/>
  <c r="T94" i="74" s="1"/>
  <c r="K43" i="73"/>
  <c r="L43" i="73" s="1"/>
  <c r="T43" i="74" s="1"/>
  <c r="M43" i="74"/>
  <c r="L43" i="74"/>
  <c r="AS58" i="48"/>
  <c r="AW58" i="48"/>
  <c r="AR144" i="73"/>
  <c r="AR42" i="73"/>
  <c r="AX42" i="74" s="1"/>
  <c r="AZ42" i="74" s="1"/>
  <c r="AE44" i="48"/>
  <c r="CR47" i="48"/>
  <c r="CT47" i="48" s="1"/>
  <c r="CM47" i="48"/>
  <c r="Q41" i="74"/>
  <c r="R41" i="74"/>
  <c r="V46" i="48"/>
  <c r="G46" i="48"/>
  <c r="I46" i="48" s="1"/>
  <c r="L94" i="74"/>
  <c r="M94" i="74"/>
  <c r="AK60" i="48"/>
  <c r="AM59" i="48"/>
  <c r="AQ59" i="48"/>
  <c r="T93" i="73"/>
  <c r="N93" i="74" s="1"/>
  <c r="P93" i="74" s="1"/>
  <c r="S94" i="73"/>
  <c r="CG48" i="48"/>
  <c r="CK48" i="48"/>
  <c r="AC43" i="73"/>
  <c r="AD43" i="73" s="1"/>
  <c r="AC94" i="73"/>
  <c r="AD94" i="73" s="1"/>
  <c r="Q92" i="74"/>
  <c r="R92" i="74"/>
  <c r="BZ49" i="48"/>
  <c r="BX50" i="48"/>
  <c r="CE49" i="48"/>
  <c r="BM51" i="48"/>
  <c r="BR51" i="48"/>
  <c r="BT51" i="48" s="1"/>
  <c r="AR143" i="73"/>
  <c r="AR41" i="73"/>
  <c r="AX41" i="74" s="1"/>
  <c r="AZ41" i="74" s="1"/>
  <c r="P45" i="48"/>
  <c r="R45" i="48" s="1"/>
  <c r="O95" i="73"/>
  <c r="P95" i="73" s="1"/>
  <c r="I95" i="74" s="1"/>
  <c r="K95" i="74" s="1"/>
  <c r="L95" i="74" s="1"/>
  <c r="O44" i="73"/>
  <c r="P44" i="73" s="1"/>
  <c r="I44" i="74" s="1"/>
  <c r="K44" i="74" s="1"/>
  <c r="L44" i="74" s="1"/>
  <c r="Q44" i="48"/>
  <c r="S44" i="48" s="1"/>
  <c r="BD57" i="48"/>
  <c r="AY57" i="48"/>
  <c r="BF56" i="48"/>
  <c r="BK56" i="48"/>
  <c r="T42" i="73"/>
  <c r="N42" i="74" s="1"/>
  <c r="P42" i="74" s="1"/>
  <c r="S43" i="73"/>
  <c r="AB45" i="48"/>
  <c r="AD45" i="48" s="1"/>
  <c r="Y45" i="48"/>
  <c r="AA45" i="48" s="1"/>
  <c r="G69" i="73"/>
  <c r="H69" i="73" s="1"/>
  <c r="B69" i="75" s="1"/>
  <c r="J69" i="75" s="1"/>
  <c r="C68" i="75"/>
  <c r="E68" i="75" s="1"/>
  <c r="C45" i="73"/>
  <c r="E45" i="73" s="1"/>
  <c r="C96" i="73"/>
  <c r="E96" i="73" s="1"/>
  <c r="B46" i="51"/>
  <c r="CF47" i="51"/>
  <c r="BY48" i="51"/>
  <c r="BR49" i="51"/>
  <c r="BT48" i="51"/>
  <c r="BF51" i="51"/>
  <c r="BH51" i="51" s="1"/>
  <c r="BH50" i="51"/>
  <c r="AX109" i="74"/>
  <c r="AZ109" i="74" s="1"/>
  <c r="AO72" i="74"/>
  <c r="AN73" i="74"/>
  <c r="F72" i="48"/>
  <c r="E73" i="48"/>
  <c r="AR73" i="74"/>
  <c r="AS72" i="74"/>
  <c r="AT72" i="74" s="1"/>
  <c r="AV72" i="74" s="1"/>
  <c r="AF72" i="74"/>
  <c r="AG71" i="74"/>
  <c r="AJ71" i="74"/>
  <c r="AK70" i="74"/>
  <c r="B70" i="74" s="1"/>
  <c r="F70" i="73" s="1"/>
  <c r="W72" i="48"/>
  <c r="X71" i="48"/>
  <c r="BF64" i="51"/>
  <c r="BH63" i="51"/>
  <c r="Y69" i="51"/>
  <c r="AA68" i="51"/>
  <c r="BN62" i="51"/>
  <c r="BL63" i="51"/>
  <c r="AK67" i="51"/>
  <c r="AM66" i="51"/>
  <c r="AE68" i="51"/>
  <c r="AG67" i="51"/>
  <c r="BT61" i="51"/>
  <c r="BR62" i="51"/>
  <c r="AZ65" i="51"/>
  <c r="BB64" i="51"/>
  <c r="G72" i="51"/>
  <c r="I71" i="51"/>
  <c r="CH59" i="51"/>
  <c r="B59" i="51" s="1"/>
  <c r="C110" i="73" s="1"/>
  <c r="E110" i="73" s="1"/>
  <c r="CF60" i="51"/>
  <c r="S70" i="51"/>
  <c r="U70" i="51" s="1"/>
  <c r="BY61" i="51"/>
  <c r="CA60" i="51"/>
  <c r="O70" i="51"/>
  <c r="M71" i="51"/>
  <c r="Z67" i="75" l="1"/>
  <c r="H68" i="75"/>
  <c r="F68" i="75"/>
  <c r="U45" i="48"/>
  <c r="AG44" i="73"/>
  <c r="AH44" i="73" s="1"/>
  <c r="AA44" i="74" s="1"/>
  <c r="AC44" i="74" s="1"/>
  <c r="C38" i="67"/>
  <c r="D41" i="74"/>
  <c r="E41" i="74" s="1"/>
  <c r="D92" i="74"/>
  <c r="AE45" i="48"/>
  <c r="AF45" i="48" s="1"/>
  <c r="D43" i="74"/>
  <c r="D94" i="74"/>
  <c r="E92" i="74"/>
  <c r="G92" i="74" s="1"/>
  <c r="F17" i="67"/>
  <c r="G17" i="67" s="1"/>
  <c r="H17" i="67" s="1"/>
  <c r="I68" i="75"/>
  <c r="Z68" i="75" s="1"/>
  <c r="M95" i="74"/>
  <c r="M44" i="74"/>
  <c r="B39" i="74"/>
  <c r="F39" i="73" s="1"/>
  <c r="G39" i="73" s="1"/>
  <c r="H39" i="73" s="1"/>
  <c r="B39" i="75" s="1"/>
  <c r="J39" i="75" s="1"/>
  <c r="B47" i="48"/>
  <c r="D47" i="48" s="1"/>
  <c r="V47" i="48" s="1"/>
  <c r="B40" i="74"/>
  <c r="F40" i="73" s="1"/>
  <c r="G40" i="73" s="1"/>
  <c r="H40" i="73" s="1"/>
  <c r="B40" i="75" s="1"/>
  <c r="L40" i="75" s="1"/>
  <c r="M40" i="75" s="1"/>
  <c r="R93" i="74"/>
  <c r="E93" i="74" s="1"/>
  <c r="G93" i="74" s="1"/>
  <c r="Q93" i="74"/>
  <c r="U46" i="48"/>
  <c r="P46" i="48"/>
  <c r="R46" i="48" s="1"/>
  <c r="N46" i="48"/>
  <c r="Q46" i="48" s="1"/>
  <c r="K95" i="73"/>
  <c r="L95" i="73" s="1"/>
  <c r="T95" i="74" s="1"/>
  <c r="AF44" i="48"/>
  <c r="AG44" i="48"/>
  <c r="K44" i="73"/>
  <c r="L44" i="73" s="1"/>
  <c r="T44" i="74" s="1"/>
  <c r="T43" i="73"/>
  <c r="N43" i="74" s="1"/>
  <c r="P43" i="74" s="1"/>
  <c r="S44" i="73"/>
  <c r="CM48" i="48"/>
  <c r="CR48" i="48"/>
  <c r="CT48" i="48" s="1"/>
  <c r="AK61" i="48"/>
  <c r="AQ60" i="48"/>
  <c r="AM60" i="48"/>
  <c r="AB46" i="48"/>
  <c r="AD46" i="48" s="1"/>
  <c r="Y46" i="48"/>
  <c r="AA46" i="48" s="1"/>
  <c r="AU43" i="73"/>
  <c r="AV43" i="73" s="1"/>
  <c r="BB43" i="74" s="1"/>
  <c r="BD43" i="74" s="1"/>
  <c r="AU94" i="73"/>
  <c r="AV94" i="73" s="1"/>
  <c r="BB94" i="74" s="1"/>
  <c r="BD94" i="74" s="1"/>
  <c r="AC44" i="73"/>
  <c r="AD44" i="73" s="1"/>
  <c r="AC95" i="73"/>
  <c r="AD95" i="73" s="1"/>
  <c r="O96" i="73"/>
  <c r="P96" i="73" s="1"/>
  <c r="I96" i="74" s="1"/>
  <c r="K96" i="74" s="1"/>
  <c r="O45" i="73"/>
  <c r="P45" i="73" s="1"/>
  <c r="I45" i="74" s="1"/>
  <c r="K45" i="74" s="1"/>
  <c r="BX51" i="48"/>
  <c r="CE50" i="48"/>
  <c r="BZ50" i="48"/>
  <c r="Q42" i="74"/>
  <c r="R42" i="74"/>
  <c r="E42" i="74" s="1"/>
  <c r="G42" i="74" s="1"/>
  <c r="BF57" i="48"/>
  <c r="BK57" i="48"/>
  <c r="AQ94" i="73"/>
  <c r="AR94" i="73" s="1"/>
  <c r="AX94" i="74" s="1"/>
  <c r="AZ94" i="74" s="1"/>
  <c r="AQ43" i="73"/>
  <c r="AG45" i="73"/>
  <c r="AH45" i="73" s="1"/>
  <c r="AA45" i="74" s="1"/>
  <c r="AC45" i="74" s="1"/>
  <c r="AG96" i="73"/>
  <c r="AH96" i="73" s="1"/>
  <c r="AA96" i="74" s="1"/>
  <c r="AC96" i="74" s="1"/>
  <c r="BR56" i="48"/>
  <c r="BM56" i="48"/>
  <c r="Q45" i="48"/>
  <c r="S45" i="48" s="1"/>
  <c r="CK49" i="48"/>
  <c r="CG49" i="48"/>
  <c r="T94" i="73"/>
  <c r="N94" i="74" s="1"/>
  <c r="P94" i="74" s="1"/>
  <c r="S95" i="73"/>
  <c r="AS59" i="48"/>
  <c r="AW59" i="48"/>
  <c r="AY58" i="48"/>
  <c r="BD58" i="48"/>
  <c r="L69" i="75"/>
  <c r="M69" i="75" s="1"/>
  <c r="C69" i="75"/>
  <c r="E69" i="75" s="1"/>
  <c r="G70" i="73"/>
  <c r="H70" i="73" s="1"/>
  <c r="B70" i="75" s="1"/>
  <c r="J70" i="75" s="1"/>
  <c r="BY49" i="51"/>
  <c r="B47" i="51"/>
  <c r="CF48" i="51"/>
  <c r="C97" i="73"/>
  <c r="E97" i="73" s="1"/>
  <c r="C46" i="73"/>
  <c r="E46" i="73" s="1"/>
  <c r="BR50" i="51"/>
  <c r="BT49" i="51"/>
  <c r="AX110" i="74"/>
  <c r="AZ110" i="74" s="1"/>
  <c r="AX111" i="74"/>
  <c r="AZ111" i="74" s="1"/>
  <c r="AN74" i="74"/>
  <c r="AO73" i="74"/>
  <c r="AJ72" i="74"/>
  <c r="AK71" i="74"/>
  <c r="B71" i="74" s="1"/>
  <c r="F71" i="73" s="1"/>
  <c r="E74" i="48"/>
  <c r="F73" i="48"/>
  <c r="W73" i="48"/>
  <c r="X72" i="48"/>
  <c r="AF73" i="74"/>
  <c r="AG72" i="74"/>
  <c r="AR74" i="74"/>
  <c r="AS73" i="74"/>
  <c r="AT73" i="74" s="1"/>
  <c r="AV73" i="74" s="1"/>
  <c r="S71" i="51"/>
  <c r="U71" i="51" s="1"/>
  <c r="I72" i="51"/>
  <c r="G73" i="51"/>
  <c r="BT62" i="51"/>
  <c r="BR63" i="51"/>
  <c r="BH64" i="51"/>
  <c r="BF65" i="51"/>
  <c r="AK68" i="51"/>
  <c r="AM67" i="51"/>
  <c r="Y70" i="51"/>
  <c r="AA69" i="51"/>
  <c r="M72" i="51"/>
  <c r="O71" i="51"/>
  <c r="BY62" i="51"/>
  <c r="BB65" i="51"/>
  <c r="AZ66" i="51"/>
  <c r="AE69" i="51"/>
  <c r="AG68" i="51"/>
  <c r="CH60" i="51"/>
  <c r="B60" i="51" s="1"/>
  <c r="C111" i="73" s="1"/>
  <c r="E111" i="73" s="1"/>
  <c r="CF61" i="51"/>
  <c r="BL64" i="51"/>
  <c r="BN63" i="51"/>
  <c r="H69" i="75" l="1"/>
  <c r="I69" i="75" s="1"/>
  <c r="Z69" i="75" s="1"/>
  <c r="F69" i="75"/>
  <c r="AG45" i="48"/>
  <c r="K96" i="73"/>
  <c r="L96" i="73" s="1"/>
  <c r="T96" i="74" s="1"/>
  <c r="K45" i="73"/>
  <c r="L45" i="73" s="1"/>
  <c r="T45" i="74" s="1"/>
  <c r="D44" i="74"/>
  <c r="D95" i="74"/>
  <c r="V92" i="74"/>
  <c r="W92" i="74" s="1"/>
  <c r="Y92" i="74" s="1"/>
  <c r="V93" i="74"/>
  <c r="W93" i="74" s="1"/>
  <c r="Y93" i="74" s="1"/>
  <c r="G47" i="48"/>
  <c r="I47" i="48" s="1"/>
  <c r="N47" i="48" s="1"/>
  <c r="C40" i="75"/>
  <c r="E40" i="75" s="1"/>
  <c r="H40" i="75" s="1"/>
  <c r="J40" i="75"/>
  <c r="S46" i="48"/>
  <c r="V42" i="74"/>
  <c r="W42" i="74" s="1"/>
  <c r="Y42" i="74" s="1"/>
  <c r="B42" i="74" s="1"/>
  <c r="F42" i="73" s="1"/>
  <c r="G42" i="73" s="1"/>
  <c r="H42" i="73" s="1"/>
  <c r="B42" i="75" s="1"/>
  <c r="AE46" i="48"/>
  <c r="B48" i="48"/>
  <c r="D48" i="48" s="1"/>
  <c r="V48" i="48" s="1"/>
  <c r="G41" i="74"/>
  <c r="V41" i="74"/>
  <c r="W41" i="74" s="1"/>
  <c r="Y41" i="74" s="1"/>
  <c r="L39" i="75"/>
  <c r="M39" i="75" s="1"/>
  <c r="C39" i="75"/>
  <c r="E39" i="75" s="1"/>
  <c r="H39" i="75" s="1"/>
  <c r="AC97" i="73"/>
  <c r="AD97" i="73" s="1"/>
  <c r="AC46" i="73"/>
  <c r="AD46" i="73" s="1"/>
  <c r="R94" i="74"/>
  <c r="Q94" i="74"/>
  <c r="AR145" i="73"/>
  <c r="AR43" i="73"/>
  <c r="AX43" i="74" s="1"/>
  <c r="AZ43" i="74" s="1"/>
  <c r="M96" i="74"/>
  <c r="L96" i="74"/>
  <c r="AS60" i="48"/>
  <c r="AW60" i="48"/>
  <c r="T44" i="73"/>
  <c r="N44" i="74" s="1"/>
  <c r="P44" i="74" s="1"/>
  <c r="S45" i="73"/>
  <c r="AU44" i="73"/>
  <c r="AV44" i="73" s="1"/>
  <c r="BB44" i="74" s="1"/>
  <c r="BD44" i="74" s="1"/>
  <c r="AU95" i="73"/>
  <c r="AV95" i="73" s="1"/>
  <c r="BB95" i="74" s="1"/>
  <c r="BD95" i="74" s="1"/>
  <c r="BD59" i="48"/>
  <c r="AY59" i="48"/>
  <c r="BT56" i="48"/>
  <c r="BX56" i="48"/>
  <c r="CG50" i="48"/>
  <c r="CK50" i="48"/>
  <c r="AG97" i="73"/>
  <c r="AH97" i="73" s="1"/>
  <c r="AA97" i="74" s="1"/>
  <c r="AC97" i="74" s="1"/>
  <c r="AG46" i="73"/>
  <c r="AH46" i="73" s="1"/>
  <c r="AA46" i="74" s="1"/>
  <c r="AC46" i="74" s="1"/>
  <c r="AK62" i="48"/>
  <c r="AM61" i="48"/>
  <c r="AQ61" i="48"/>
  <c r="R43" i="74"/>
  <c r="E43" i="74" s="1"/>
  <c r="G43" i="74" s="1"/>
  <c r="Q43" i="74"/>
  <c r="AQ45" i="73"/>
  <c r="AQ96" i="73"/>
  <c r="AR96" i="73" s="1"/>
  <c r="AX96" i="74" s="1"/>
  <c r="AZ96" i="74" s="1"/>
  <c r="AQ95" i="73"/>
  <c r="AR95" i="73" s="1"/>
  <c r="AX95" i="74" s="1"/>
  <c r="AZ95" i="74" s="1"/>
  <c r="AQ44" i="73"/>
  <c r="CM49" i="48"/>
  <c r="CR49" i="48"/>
  <c r="CT49" i="48" s="1"/>
  <c r="BM57" i="48"/>
  <c r="BR57" i="48"/>
  <c r="CE51" i="48"/>
  <c r="BZ51" i="48"/>
  <c r="BF58" i="48"/>
  <c r="BK58" i="48"/>
  <c r="T95" i="73"/>
  <c r="N95" i="74" s="1"/>
  <c r="P95" i="74" s="1"/>
  <c r="S96" i="73"/>
  <c r="AC96" i="73"/>
  <c r="AD96" i="73" s="1"/>
  <c r="AC45" i="73"/>
  <c r="AD45" i="73" s="1"/>
  <c r="AB47" i="48"/>
  <c r="AD47" i="48" s="1"/>
  <c r="Y47" i="48"/>
  <c r="AA47" i="48" s="1"/>
  <c r="L45" i="74"/>
  <c r="M45" i="74"/>
  <c r="AU45" i="73"/>
  <c r="AV45" i="73" s="1"/>
  <c r="BB45" i="74" s="1"/>
  <c r="BD45" i="74" s="1"/>
  <c r="AU96" i="73"/>
  <c r="AV96" i="73" s="1"/>
  <c r="BB96" i="74" s="1"/>
  <c r="BD96" i="74" s="1"/>
  <c r="O97" i="73"/>
  <c r="P97" i="73" s="1"/>
  <c r="I97" i="74" s="1"/>
  <c r="K97" i="74" s="1"/>
  <c r="L97" i="74" s="1"/>
  <c r="O46" i="73"/>
  <c r="P46" i="73" s="1"/>
  <c r="I46" i="74" s="1"/>
  <c r="K46" i="74" s="1"/>
  <c r="M46" i="74" s="1"/>
  <c r="L70" i="75"/>
  <c r="M70" i="75" s="1"/>
  <c r="C70" i="75"/>
  <c r="E70" i="75" s="1"/>
  <c r="G71" i="73"/>
  <c r="H71" i="73" s="1"/>
  <c r="B71" i="75" s="1"/>
  <c r="J71" i="75" s="1"/>
  <c r="C98" i="73"/>
  <c r="E98" i="73" s="1"/>
  <c r="C47" i="73"/>
  <c r="E47" i="73" s="1"/>
  <c r="BY50" i="51"/>
  <c r="BR51" i="51"/>
  <c r="BT51" i="51" s="1"/>
  <c r="BT50" i="51"/>
  <c r="CF49" i="51"/>
  <c r="B48" i="51"/>
  <c r="AX112" i="74"/>
  <c r="AZ112" i="74" s="1"/>
  <c r="AG73" i="74"/>
  <c r="AF74" i="74"/>
  <c r="AN75" i="74"/>
  <c r="AO74" i="74"/>
  <c r="W74" i="48"/>
  <c r="X73" i="48"/>
  <c r="F74" i="48"/>
  <c r="E75" i="48"/>
  <c r="AK72" i="74"/>
  <c r="B72" i="74" s="1"/>
  <c r="F72" i="73" s="1"/>
  <c r="AJ73" i="74"/>
  <c r="AR75" i="74"/>
  <c r="AS74" i="74"/>
  <c r="AT74" i="74" s="1"/>
  <c r="AV74" i="74" s="1"/>
  <c r="AK69" i="51"/>
  <c r="AM68" i="51"/>
  <c r="G74" i="51"/>
  <c r="I73" i="51"/>
  <c r="BY63" i="51"/>
  <c r="BL65" i="51"/>
  <c r="BN64" i="51"/>
  <c r="M73" i="51"/>
  <c r="O72" i="51"/>
  <c r="AZ67" i="51"/>
  <c r="BB66" i="51"/>
  <c r="Y71" i="51"/>
  <c r="AA70" i="51"/>
  <c r="BR64" i="51"/>
  <c r="BT63" i="51"/>
  <c r="S72" i="51"/>
  <c r="U72" i="51" s="1"/>
  <c r="CF62" i="51"/>
  <c r="B61" i="51"/>
  <c r="C112" i="73" s="1"/>
  <c r="E112" i="73" s="1"/>
  <c r="AG69" i="51"/>
  <c r="AE70" i="51"/>
  <c r="BH65" i="51"/>
  <c r="BF66" i="51"/>
  <c r="F18" i="67" l="1"/>
  <c r="G18" i="67" s="1"/>
  <c r="H18" i="67" s="1"/>
  <c r="H70" i="75"/>
  <c r="F70" i="75"/>
  <c r="U47" i="48"/>
  <c r="P47" i="48"/>
  <c r="R47" i="48" s="1"/>
  <c r="D46" i="74"/>
  <c r="D97" i="74"/>
  <c r="D45" i="74"/>
  <c r="D96" i="74"/>
  <c r="M97" i="74"/>
  <c r="B39" i="67"/>
  <c r="C39" i="67" s="1"/>
  <c r="I39" i="75"/>
  <c r="B40" i="67"/>
  <c r="I40" i="75"/>
  <c r="F19" i="67"/>
  <c r="I70" i="75"/>
  <c r="Z70" i="75" s="1"/>
  <c r="C42" i="75"/>
  <c r="E42" i="75" s="1"/>
  <c r="H42" i="75" s="1"/>
  <c r="J42" i="75"/>
  <c r="L42" i="75"/>
  <c r="M42" i="75" s="1"/>
  <c r="B49" i="48"/>
  <c r="D49" i="48" s="1"/>
  <c r="G49" i="48" s="1"/>
  <c r="I49" i="48" s="1"/>
  <c r="G48" i="48"/>
  <c r="I48" i="48" s="1"/>
  <c r="P48" i="48" s="1"/>
  <c r="R48" i="48" s="1"/>
  <c r="L46" i="74"/>
  <c r="AE47" i="48"/>
  <c r="K98" i="73" s="1"/>
  <c r="L98" i="73" s="1"/>
  <c r="T98" i="74" s="1"/>
  <c r="B41" i="74"/>
  <c r="F41" i="73" s="1"/>
  <c r="G41" i="73" s="1"/>
  <c r="H41" i="73" s="1"/>
  <c r="AF46" i="48"/>
  <c r="AG46" i="48"/>
  <c r="K97" i="73"/>
  <c r="L97" i="73" s="1"/>
  <c r="T97" i="74" s="1"/>
  <c r="K46" i="73"/>
  <c r="L46" i="73" s="1"/>
  <c r="T46" i="74" s="1"/>
  <c r="AG47" i="73"/>
  <c r="AH47" i="73" s="1"/>
  <c r="AA47" i="74" s="1"/>
  <c r="AC47" i="74" s="1"/>
  <c r="AG98" i="73"/>
  <c r="AH98" i="73" s="1"/>
  <c r="AA98" i="74" s="1"/>
  <c r="AC98" i="74" s="1"/>
  <c r="T96" i="73"/>
  <c r="N96" i="74" s="1"/>
  <c r="P96" i="74" s="1"/>
  <c r="S97" i="73"/>
  <c r="AK63" i="48"/>
  <c r="AQ62" i="48"/>
  <c r="AM62" i="48"/>
  <c r="AY60" i="48"/>
  <c r="BD60" i="48"/>
  <c r="Q95" i="74"/>
  <c r="R95" i="74"/>
  <c r="CK51" i="48"/>
  <c r="CG51" i="48"/>
  <c r="BZ56" i="48"/>
  <c r="CE56" i="48"/>
  <c r="BF59" i="48"/>
  <c r="BK59" i="48"/>
  <c r="BR58" i="48"/>
  <c r="BM58" i="48"/>
  <c r="BT57" i="48"/>
  <c r="BX57" i="48"/>
  <c r="BZ57" i="48" s="1"/>
  <c r="AR147" i="73"/>
  <c r="AR45" i="73"/>
  <c r="AX45" i="74" s="1"/>
  <c r="AZ45" i="74" s="1"/>
  <c r="AS61" i="48"/>
  <c r="AW61" i="48"/>
  <c r="T45" i="73"/>
  <c r="N45" i="74" s="1"/>
  <c r="P45" i="74" s="1"/>
  <c r="S46" i="73"/>
  <c r="AB48" i="48"/>
  <c r="AD48" i="48" s="1"/>
  <c r="Y48" i="48"/>
  <c r="AA48" i="48" s="1"/>
  <c r="Q47" i="48"/>
  <c r="S47" i="48" s="1"/>
  <c r="O47" i="73"/>
  <c r="P47" i="73" s="1"/>
  <c r="I47" i="74" s="1"/>
  <c r="K47" i="74" s="1"/>
  <c r="O98" i="73"/>
  <c r="P98" i="73" s="1"/>
  <c r="I98" i="74" s="1"/>
  <c r="K98" i="74" s="1"/>
  <c r="AR146" i="73"/>
  <c r="AR44" i="73"/>
  <c r="AX44" i="74" s="1"/>
  <c r="AZ44" i="74" s="1"/>
  <c r="V43" i="74"/>
  <c r="W43" i="74" s="1"/>
  <c r="Y43" i="74" s="1"/>
  <c r="B43" i="74" s="1"/>
  <c r="F43" i="73" s="1"/>
  <c r="G43" i="73" s="1"/>
  <c r="H43" i="73" s="1"/>
  <c r="B43" i="75" s="1"/>
  <c r="J43" i="75" s="1"/>
  <c r="CM50" i="48"/>
  <c r="CR50" i="48"/>
  <c r="CT50" i="48" s="1"/>
  <c r="Q44" i="74"/>
  <c r="R44" i="74"/>
  <c r="E44" i="74" s="1"/>
  <c r="U48" i="48"/>
  <c r="L71" i="75"/>
  <c r="M71" i="75" s="1"/>
  <c r="C71" i="75"/>
  <c r="E71" i="75" s="1"/>
  <c r="G72" i="73"/>
  <c r="H72" i="73" s="1"/>
  <c r="B72" i="75" s="1"/>
  <c r="J72" i="75" s="1"/>
  <c r="C48" i="73"/>
  <c r="E48" i="73" s="1"/>
  <c r="C99" i="73"/>
  <c r="E99" i="73" s="1"/>
  <c r="CF50" i="51"/>
  <c r="B49" i="51"/>
  <c r="BY51" i="51"/>
  <c r="F75" i="48"/>
  <c r="E76" i="48"/>
  <c r="W75" i="48"/>
  <c r="X74" i="48"/>
  <c r="AR76" i="74"/>
  <c r="AS75" i="74"/>
  <c r="AT75" i="74" s="1"/>
  <c r="AV75" i="74" s="1"/>
  <c r="AF75" i="74"/>
  <c r="AG74" i="74"/>
  <c r="AJ74" i="74"/>
  <c r="AK73" i="74"/>
  <c r="B73" i="74" s="1"/>
  <c r="F73" i="73" s="1"/>
  <c r="AO75" i="74"/>
  <c r="AN76" i="74"/>
  <c r="AE71" i="51"/>
  <c r="AG70" i="51"/>
  <c r="AZ68" i="51"/>
  <c r="BB67" i="51"/>
  <c r="AK70" i="51"/>
  <c r="AM69" i="51"/>
  <c r="BN65" i="51"/>
  <c r="BL66" i="51"/>
  <c r="BT64" i="51"/>
  <c r="BR65" i="51"/>
  <c r="BY64" i="51"/>
  <c r="CA63" i="51"/>
  <c r="BF67" i="51"/>
  <c r="BH66" i="51"/>
  <c r="S73" i="51"/>
  <c r="U73" i="51" s="1"/>
  <c r="B62" i="51"/>
  <c r="C113" i="73" s="1"/>
  <c r="E113" i="73" s="1"/>
  <c r="CF63" i="51"/>
  <c r="AA71" i="51"/>
  <c r="Y72" i="51"/>
  <c r="O73" i="51"/>
  <c r="M74" i="51"/>
  <c r="I74" i="51"/>
  <c r="G75" i="51"/>
  <c r="G19" i="67" l="1"/>
  <c r="H19" i="67" s="1"/>
  <c r="H71" i="75"/>
  <c r="I71" i="75" s="1"/>
  <c r="Z71" i="75" s="1"/>
  <c r="F71" i="75"/>
  <c r="C40" i="67"/>
  <c r="V49" i="48"/>
  <c r="Y49" i="48" s="1"/>
  <c r="AA49" i="48" s="1"/>
  <c r="N48" i="48"/>
  <c r="Q48" i="48" s="1"/>
  <c r="S48" i="48" s="1"/>
  <c r="B42" i="67"/>
  <c r="F20" i="67"/>
  <c r="G20" i="67" s="1"/>
  <c r="H20" i="67" s="1"/>
  <c r="AG47" i="48"/>
  <c r="AU98" i="73" s="1"/>
  <c r="AV98" i="73" s="1"/>
  <c r="BB98" i="74" s="1"/>
  <c r="BD98" i="74" s="1"/>
  <c r="AF47" i="48"/>
  <c r="AQ47" i="73" s="1"/>
  <c r="K47" i="73"/>
  <c r="L47" i="73" s="1"/>
  <c r="T47" i="74" s="1"/>
  <c r="B50" i="48"/>
  <c r="D50" i="48" s="1"/>
  <c r="V50" i="48" s="1"/>
  <c r="AQ46" i="73"/>
  <c r="AQ97" i="73"/>
  <c r="AR97" i="73" s="1"/>
  <c r="AX97" i="74" s="1"/>
  <c r="AZ97" i="74" s="1"/>
  <c r="AE48" i="48"/>
  <c r="AG48" i="48" s="1"/>
  <c r="B41" i="75"/>
  <c r="J41" i="75" s="1"/>
  <c r="C5" i="79"/>
  <c r="C14" i="79"/>
  <c r="AU46" i="73"/>
  <c r="AV46" i="73" s="1"/>
  <c r="BB46" i="74" s="1"/>
  <c r="BD46" i="74" s="1"/>
  <c r="AU97" i="73"/>
  <c r="AV97" i="73" s="1"/>
  <c r="BB97" i="74" s="1"/>
  <c r="BD97" i="74" s="1"/>
  <c r="O48" i="73"/>
  <c r="P48" i="73" s="1"/>
  <c r="I48" i="74" s="1"/>
  <c r="K48" i="74" s="1"/>
  <c r="G44" i="74"/>
  <c r="V44" i="74"/>
  <c r="W44" i="74" s="1"/>
  <c r="Y44" i="74" s="1"/>
  <c r="M98" i="74"/>
  <c r="L98" i="74"/>
  <c r="CM51" i="48"/>
  <c r="CR51" i="48"/>
  <c r="CT51" i="48" s="1"/>
  <c r="AU47" i="73"/>
  <c r="AV47" i="73" s="1"/>
  <c r="BB47" i="74" s="1"/>
  <c r="BD47" i="74" s="1"/>
  <c r="AK64" i="48"/>
  <c r="AM63" i="48"/>
  <c r="AQ63" i="48"/>
  <c r="L43" i="75"/>
  <c r="M43" i="75" s="1"/>
  <c r="C43" i="75"/>
  <c r="E43" i="75" s="1"/>
  <c r="H43" i="75" s="1"/>
  <c r="L47" i="74"/>
  <c r="M47" i="74"/>
  <c r="T46" i="73"/>
  <c r="N46" i="74" s="1"/>
  <c r="P46" i="74" s="1"/>
  <c r="S47" i="73"/>
  <c r="CK56" i="48"/>
  <c r="CG56" i="48"/>
  <c r="CE57" i="48"/>
  <c r="T97" i="73"/>
  <c r="N97" i="74" s="1"/>
  <c r="P97" i="74" s="1"/>
  <c r="S98" i="73"/>
  <c r="AC47" i="73"/>
  <c r="AD47" i="73" s="1"/>
  <c r="AC98" i="73"/>
  <c r="AD98" i="73" s="1"/>
  <c r="Q45" i="74"/>
  <c r="R45" i="74"/>
  <c r="E45" i="74" s="1"/>
  <c r="G45" i="74" s="1"/>
  <c r="BT58" i="48"/>
  <c r="BX58" i="48"/>
  <c r="BZ58" i="48" s="1"/>
  <c r="R96" i="74"/>
  <c r="Q96" i="74"/>
  <c r="P49" i="48"/>
  <c r="R49" i="48" s="1"/>
  <c r="N49" i="48"/>
  <c r="Q49" i="48" s="1"/>
  <c r="U49" i="48"/>
  <c r="AG48" i="73"/>
  <c r="AH48" i="73" s="1"/>
  <c r="AA48" i="74" s="1"/>
  <c r="AC48" i="74" s="1"/>
  <c r="AG99" i="73"/>
  <c r="AH99" i="73" s="1"/>
  <c r="AA99" i="74" s="1"/>
  <c r="AC99" i="74" s="1"/>
  <c r="BD61" i="48"/>
  <c r="AY61" i="48"/>
  <c r="BM59" i="48"/>
  <c r="BR59" i="48"/>
  <c r="BK60" i="48"/>
  <c r="BF60" i="48"/>
  <c r="AW62" i="48"/>
  <c r="AS62" i="48"/>
  <c r="AB49" i="48"/>
  <c r="AD49" i="48" s="1"/>
  <c r="L72" i="75"/>
  <c r="M72" i="75" s="1"/>
  <c r="C72" i="75"/>
  <c r="E72" i="75" s="1"/>
  <c r="G73" i="73"/>
  <c r="H73" i="73" s="1"/>
  <c r="B73" i="75" s="1"/>
  <c r="J73" i="75" s="1"/>
  <c r="C49" i="73"/>
  <c r="E49" i="73" s="1"/>
  <c r="C100" i="73"/>
  <c r="E100" i="73" s="1"/>
  <c r="CF51" i="51"/>
  <c r="B51" i="51" s="1"/>
  <c r="B50" i="51"/>
  <c r="AX113" i="74"/>
  <c r="AZ113" i="74" s="1"/>
  <c r="AJ75" i="74"/>
  <c r="AK74" i="74"/>
  <c r="B74" i="74" s="1"/>
  <c r="F74" i="73" s="1"/>
  <c r="AR77" i="74"/>
  <c r="AS76" i="74"/>
  <c r="AT76" i="74" s="1"/>
  <c r="AV76" i="74" s="1"/>
  <c r="AO76" i="74"/>
  <c r="AN77" i="74"/>
  <c r="X75" i="48"/>
  <c r="W76" i="48"/>
  <c r="AG75" i="74"/>
  <c r="AF76" i="74"/>
  <c r="E77" i="48"/>
  <c r="F76" i="48"/>
  <c r="B63" i="51"/>
  <c r="C114" i="73" s="1"/>
  <c r="E114" i="73" s="1"/>
  <c r="CF64" i="51"/>
  <c r="BL67" i="51"/>
  <c r="BN66" i="51"/>
  <c r="AG71" i="51"/>
  <c r="AE72" i="51"/>
  <c r="G76" i="51"/>
  <c r="I75" i="51"/>
  <c r="BH67" i="51"/>
  <c r="BF68" i="51"/>
  <c r="AZ69" i="51"/>
  <c r="BB68" i="51"/>
  <c r="Y73" i="51"/>
  <c r="AA72" i="51"/>
  <c r="BR66" i="51"/>
  <c r="BT65" i="51"/>
  <c r="O74" i="51"/>
  <c r="M75" i="51"/>
  <c r="S74" i="51"/>
  <c r="U74" i="51" s="1"/>
  <c r="BY65" i="51"/>
  <c r="CA64" i="51"/>
  <c r="AM70" i="51"/>
  <c r="AK71" i="51"/>
  <c r="H72" i="75" l="1"/>
  <c r="F72" i="75"/>
  <c r="AQ98" i="73"/>
  <c r="AR98" i="73" s="1"/>
  <c r="AX98" i="74" s="1"/>
  <c r="AZ98" i="74" s="1"/>
  <c r="AC48" i="73"/>
  <c r="AD48" i="73" s="1"/>
  <c r="AC99" i="73"/>
  <c r="AD99" i="73" s="1"/>
  <c r="D48" i="74" s="1"/>
  <c r="O99" i="73"/>
  <c r="P99" i="73" s="1"/>
  <c r="I99" i="74" s="1"/>
  <c r="K99" i="74" s="1"/>
  <c r="M99" i="74" s="1"/>
  <c r="D47" i="74"/>
  <c r="D98" i="74"/>
  <c r="G50" i="48"/>
  <c r="I50" i="48" s="1"/>
  <c r="K99" i="73"/>
  <c r="L99" i="73" s="1"/>
  <c r="T99" i="74" s="1"/>
  <c r="AF48" i="48"/>
  <c r="AQ48" i="73" s="1"/>
  <c r="B43" i="67"/>
  <c r="C43" i="67" s="1"/>
  <c r="I43" i="75"/>
  <c r="F21" i="67"/>
  <c r="G21" i="67" s="1"/>
  <c r="H21" i="67" s="1"/>
  <c r="I72" i="75"/>
  <c r="Z72" i="75" s="1"/>
  <c r="K48" i="73"/>
  <c r="L48" i="73" s="1"/>
  <c r="T48" i="74" s="1"/>
  <c r="AE49" i="48"/>
  <c r="K100" i="73" s="1"/>
  <c r="L100" i="73" s="1"/>
  <c r="T100" i="74" s="1"/>
  <c r="S49" i="48"/>
  <c r="AC100" i="73" s="1"/>
  <c r="AD100" i="73" s="1"/>
  <c r="L41" i="75"/>
  <c r="M41" i="75" s="1"/>
  <c r="C41" i="75"/>
  <c r="E41" i="75" s="1"/>
  <c r="B51" i="48"/>
  <c r="D51" i="48" s="1"/>
  <c r="V51" i="48" s="1"/>
  <c r="AR148" i="73"/>
  <c r="AR46" i="73"/>
  <c r="AX46" i="74" s="1"/>
  <c r="AZ46" i="74" s="1"/>
  <c r="AG100" i="73"/>
  <c r="AH100" i="73" s="1"/>
  <c r="AA100" i="74" s="1"/>
  <c r="AC100" i="74" s="1"/>
  <c r="AG49" i="73"/>
  <c r="AH49" i="73" s="1"/>
  <c r="AA49" i="74" s="1"/>
  <c r="AC49" i="74" s="1"/>
  <c r="AR149" i="73"/>
  <c r="AR47" i="73"/>
  <c r="AX47" i="74" s="1"/>
  <c r="AZ47" i="74" s="1"/>
  <c r="T98" i="73"/>
  <c r="N98" i="74" s="1"/>
  <c r="P98" i="74" s="1"/>
  <c r="S99" i="73"/>
  <c r="CG57" i="48"/>
  <c r="CE58" i="48"/>
  <c r="CK57" i="48"/>
  <c r="Q46" i="74"/>
  <c r="R46" i="74"/>
  <c r="E46" i="74" s="1"/>
  <c r="BR60" i="48"/>
  <c r="BM60" i="48"/>
  <c r="BK61" i="48"/>
  <c r="BF61" i="48"/>
  <c r="R97" i="74"/>
  <c r="Q97" i="74"/>
  <c r="AS63" i="48"/>
  <c r="AW63" i="48"/>
  <c r="AU99" i="73"/>
  <c r="AV99" i="73" s="1"/>
  <c r="BB99" i="74" s="1"/>
  <c r="BD99" i="74" s="1"/>
  <c r="AU48" i="73"/>
  <c r="AV48" i="73" s="1"/>
  <c r="BB48" i="74" s="1"/>
  <c r="BD48" i="74" s="1"/>
  <c r="L48" i="74"/>
  <c r="M48" i="74"/>
  <c r="BX59" i="48"/>
  <c r="BZ59" i="48" s="1"/>
  <c r="BT59" i="48"/>
  <c r="O49" i="73"/>
  <c r="P49" i="73" s="1"/>
  <c r="I49" i="74" s="1"/>
  <c r="K49" i="74" s="1"/>
  <c r="O100" i="73"/>
  <c r="P100" i="73" s="1"/>
  <c r="I100" i="74" s="1"/>
  <c r="K100" i="74" s="1"/>
  <c r="AB50" i="48"/>
  <c r="AD50" i="48" s="1"/>
  <c r="Y50" i="48"/>
  <c r="AA50" i="48" s="1"/>
  <c r="CR56" i="48"/>
  <c r="CT56" i="48" s="1"/>
  <c r="B56" i="48" s="1"/>
  <c r="D56" i="48" s="1"/>
  <c r="CM56" i="48"/>
  <c r="BD62" i="48"/>
  <c r="AY62" i="48"/>
  <c r="V45" i="74"/>
  <c r="W45" i="74" s="1"/>
  <c r="Y45" i="74" s="1"/>
  <c r="B45" i="74" s="1"/>
  <c r="F45" i="73" s="1"/>
  <c r="G45" i="73" s="1"/>
  <c r="H45" i="73" s="1"/>
  <c r="B45" i="75" s="1"/>
  <c r="J45" i="75" s="1"/>
  <c r="U50" i="48"/>
  <c r="P50" i="48"/>
  <c r="R50" i="48" s="1"/>
  <c r="N50" i="48"/>
  <c r="Q50" i="48" s="1"/>
  <c r="T47" i="73"/>
  <c r="N47" i="74" s="1"/>
  <c r="P47" i="74" s="1"/>
  <c r="S48" i="73"/>
  <c r="AK65" i="48"/>
  <c r="AQ64" i="48"/>
  <c r="AM64" i="48"/>
  <c r="B44" i="74"/>
  <c r="F44" i="73" s="1"/>
  <c r="G44" i="73" s="1"/>
  <c r="H44" i="73" s="1"/>
  <c r="B44" i="75" s="1"/>
  <c r="J44" i="75" s="1"/>
  <c r="L73" i="75"/>
  <c r="M73" i="75" s="1"/>
  <c r="C73" i="75"/>
  <c r="E73" i="75" s="1"/>
  <c r="G74" i="73"/>
  <c r="H74" i="73" s="1"/>
  <c r="B74" i="75" s="1"/>
  <c r="J74" i="75" s="1"/>
  <c r="C101" i="73"/>
  <c r="E101" i="73" s="1"/>
  <c r="C50" i="73"/>
  <c r="E50" i="73" s="1"/>
  <c r="C102" i="73"/>
  <c r="E102" i="73" s="1"/>
  <c r="C51" i="73"/>
  <c r="E51" i="73" s="1"/>
  <c r="AX114" i="74"/>
  <c r="AZ114" i="74" s="1"/>
  <c r="AG76" i="74"/>
  <c r="AF77" i="74"/>
  <c r="AO77" i="74"/>
  <c r="AN78" i="74"/>
  <c r="AR78" i="74"/>
  <c r="AS77" i="74"/>
  <c r="AT77" i="74" s="1"/>
  <c r="AV77" i="74" s="1"/>
  <c r="E78" i="48"/>
  <c r="F77" i="48"/>
  <c r="X76" i="48"/>
  <c r="W77" i="48"/>
  <c r="AJ76" i="74"/>
  <c r="AK75" i="74"/>
  <c r="B75" i="74" s="1"/>
  <c r="F75" i="73" s="1"/>
  <c r="AZ70" i="51"/>
  <c r="BB69" i="51"/>
  <c r="S75" i="51"/>
  <c r="U75" i="51" s="1"/>
  <c r="Y74" i="51"/>
  <c r="AA73" i="51"/>
  <c r="G77" i="51"/>
  <c r="I76" i="51"/>
  <c r="BH68" i="51"/>
  <c r="BF69" i="51"/>
  <c r="AG72" i="51"/>
  <c r="AE73" i="51"/>
  <c r="B64" i="51"/>
  <c r="C115" i="73" s="1"/>
  <c r="E115" i="73" s="1"/>
  <c r="CF65" i="51"/>
  <c r="BY66" i="51"/>
  <c r="CA65" i="51"/>
  <c r="AM71" i="51"/>
  <c r="AK72" i="51"/>
  <c r="BL68" i="51"/>
  <c r="BN67" i="51"/>
  <c r="M76" i="51"/>
  <c r="O75" i="51"/>
  <c r="BR67" i="51"/>
  <c r="BT66" i="51"/>
  <c r="H73" i="75" l="1"/>
  <c r="F73" i="75"/>
  <c r="L99" i="74"/>
  <c r="AQ99" i="73"/>
  <c r="AR99" i="73" s="1"/>
  <c r="AX99" i="74" s="1"/>
  <c r="AZ99" i="74" s="1"/>
  <c r="D99" i="74"/>
  <c r="G51" i="48"/>
  <c r="I51" i="48" s="1"/>
  <c r="P51" i="48" s="1"/>
  <c r="R51" i="48" s="1"/>
  <c r="AC49" i="73"/>
  <c r="AD49" i="73" s="1"/>
  <c r="D49" i="74"/>
  <c r="D100" i="74"/>
  <c r="K49" i="73"/>
  <c r="L49" i="73" s="1"/>
  <c r="T49" i="74" s="1"/>
  <c r="AG49" i="48"/>
  <c r="AU100" i="73" s="1"/>
  <c r="AV100" i="73" s="1"/>
  <c r="BB100" i="74" s="1"/>
  <c r="BD100" i="74" s="1"/>
  <c r="AF49" i="48"/>
  <c r="AQ49" i="73" s="1"/>
  <c r="F22" i="67"/>
  <c r="G22" i="67" s="1"/>
  <c r="H22" i="67" s="1"/>
  <c r="I73" i="75"/>
  <c r="Z73" i="75" s="1"/>
  <c r="AE50" i="48"/>
  <c r="AF50" i="48" s="1"/>
  <c r="C15" i="79"/>
  <c r="H41" i="75"/>
  <c r="S50" i="48"/>
  <c r="AC101" i="73" s="1"/>
  <c r="AD101" i="73" s="1"/>
  <c r="C10" i="79"/>
  <c r="C17" i="79"/>
  <c r="C44" i="75"/>
  <c r="E44" i="75" s="1"/>
  <c r="H44" i="75" s="1"/>
  <c r="I44" i="75" s="1"/>
  <c r="L44" i="75"/>
  <c r="M44" i="75" s="1"/>
  <c r="AS64" i="48"/>
  <c r="AW64" i="48"/>
  <c r="L45" i="75"/>
  <c r="M45" i="75" s="1"/>
  <c r="C45" i="75"/>
  <c r="E45" i="75" s="1"/>
  <c r="H45" i="75" s="1"/>
  <c r="AG50" i="73"/>
  <c r="AH50" i="73" s="1"/>
  <c r="AA50" i="74" s="1"/>
  <c r="AC50" i="74" s="1"/>
  <c r="AG101" i="73"/>
  <c r="AH101" i="73" s="1"/>
  <c r="AA101" i="74" s="1"/>
  <c r="AC101" i="74" s="1"/>
  <c r="V56" i="48"/>
  <c r="G56" i="48"/>
  <c r="I56" i="48" s="1"/>
  <c r="BR61" i="48"/>
  <c r="BM61" i="48"/>
  <c r="N51" i="48"/>
  <c r="CG58" i="48"/>
  <c r="CK58" i="48"/>
  <c r="CE59" i="48"/>
  <c r="AK66" i="48"/>
  <c r="AQ65" i="48"/>
  <c r="AM65" i="48"/>
  <c r="O50" i="73"/>
  <c r="P50" i="73" s="1"/>
  <c r="I50" i="74" s="1"/>
  <c r="K50" i="74" s="1"/>
  <c r="O101" i="73"/>
  <c r="P101" i="73" s="1"/>
  <c r="I101" i="74" s="1"/>
  <c r="K101" i="74" s="1"/>
  <c r="G46" i="74"/>
  <c r="V46" i="74"/>
  <c r="W46" i="74" s="1"/>
  <c r="Y46" i="74" s="1"/>
  <c r="AR150" i="73"/>
  <c r="AR48" i="73"/>
  <c r="AX48" i="74" s="1"/>
  <c r="AZ48" i="74" s="1"/>
  <c r="T48" i="73"/>
  <c r="N48" i="74" s="1"/>
  <c r="P48" i="74" s="1"/>
  <c r="S49" i="73"/>
  <c r="BF62" i="48"/>
  <c r="BK62" i="48"/>
  <c r="L100" i="74"/>
  <c r="M100" i="74"/>
  <c r="BD63" i="48"/>
  <c r="AY63" i="48"/>
  <c r="BT60" i="48"/>
  <c r="BX60" i="48"/>
  <c r="BZ60" i="48" s="1"/>
  <c r="T99" i="73"/>
  <c r="N99" i="74" s="1"/>
  <c r="P99" i="74" s="1"/>
  <c r="S100" i="73"/>
  <c r="R47" i="74"/>
  <c r="E47" i="74" s="1"/>
  <c r="G47" i="74" s="1"/>
  <c r="Q47" i="74"/>
  <c r="L49" i="74"/>
  <c r="M49" i="74"/>
  <c r="Y51" i="48"/>
  <c r="AA51" i="48" s="1"/>
  <c r="AB51" i="48"/>
  <c r="AD51" i="48" s="1"/>
  <c r="CM57" i="48"/>
  <c r="CR57" i="48"/>
  <c r="CT57" i="48" s="1"/>
  <c r="Q98" i="74"/>
  <c r="R98" i="74"/>
  <c r="L74" i="75"/>
  <c r="M74" i="75" s="1"/>
  <c r="C74" i="75"/>
  <c r="E74" i="75" s="1"/>
  <c r="G75" i="73"/>
  <c r="H75" i="73" s="1"/>
  <c r="B75" i="75" s="1"/>
  <c r="J75" i="75" s="1"/>
  <c r="AX115" i="74"/>
  <c r="AZ115" i="74" s="1"/>
  <c r="AK76" i="74"/>
  <c r="B76" i="74" s="1"/>
  <c r="F76" i="73" s="1"/>
  <c r="AJ77" i="74"/>
  <c r="AN79" i="74"/>
  <c r="AO78" i="74"/>
  <c r="AR79" i="74"/>
  <c r="AS78" i="74"/>
  <c r="AT78" i="74" s="1"/>
  <c r="AV78" i="74" s="1"/>
  <c r="W78" i="48"/>
  <c r="X77" i="48"/>
  <c r="E79" i="48"/>
  <c r="F78" i="48"/>
  <c r="AF78" i="74"/>
  <c r="AG77" i="74"/>
  <c r="AG73" i="51"/>
  <c r="AE74" i="51"/>
  <c r="BN68" i="51"/>
  <c r="BL69" i="51"/>
  <c r="M77" i="51"/>
  <c r="O76" i="51"/>
  <c r="CA66" i="51"/>
  <c r="BY67" i="51"/>
  <c r="BT67" i="51"/>
  <c r="BR68" i="51"/>
  <c r="AA74" i="51"/>
  <c r="Y75" i="51"/>
  <c r="AM72" i="51"/>
  <c r="AK73" i="51"/>
  <c r="B65" i="51"/>
  <c r="C116" i="73" s="1"/>
  <c r="E116" i="73" s="1"/>
  <c r="CF66" i="51"/>
  <c r="BH69" i="51"/>
  <c r="BF70" i="51"/>
  <c r="G78" i="51"/>
  <c r="I77" i="51"/>
  <c r="S76" i="51"/>
  <c r="U76" i="51" s="1"/>
  <c r="AZ71" i="51"/>
  <c r="BB70" i="51"/>
  <c r="H74" i="75" l="1"/>
  <c r="I74" i="75" s="1"/>
  <c r="Z74" i="75" s="1"/>
  <c r="F74" i="75"/>
  <c r="AQ100" i="73"/>
  <c r="AR100" i="73" s="1"/>
  <c r="AX100" i="74" s="1"/>
  <c r="AZ100" i="74" s="1"/>
  <c r="U51" i="48"/>
  <c r="K50" i="73"/>
  <c r="L50" i="73" s="1"/>
  <c r="T50" i="74" s="1"/>
  <c r="AU49" i="73"/>
  <c r="AV49" i="73" s="1"/>
  <c r="BB49" i="74" s="1"/>
  <c r="BD49" i="74" s="1"/>
  <c r="D50" i="74"/>
  <c r="D101" i="74"/>
  <c r="AG50" i="48"/>
  <c r="AU50" i="73" s="1"/>
  <c r="AV50" i="73" s="1"/>
  <c r="BB50" i="74" s="1"/>
  <c r="BD50" i="74" s="1"/>
  <c r="K101" i="73"/>
  <c r="L101" i="73" s="1"/>
  <c r="T101" i="74" s="1"/>
  <c r="AC50" i="73"/>
  <c r="AD50" i="73" s="1"/>
  <c r="B46" i="74"/>
  <c r="F46" i="73" s="1"/>
  <c r="G46" i="73" s="1"/>
  <c r="H46" i="73" s="1"/>
  <c r="B46" i="75" s="1"/>
  <c r="J46" i="75" s="1"/>
  <c r="F23" i="67"/>
  <c r="G23" i="67" s="1"/>
  <c r="H23" i="67" s="1"/>
  <c r="I41" i="75"/>
  <c r="I42" i="75"/>
  <c r="B45" i="67"/>
  <c r="I45" i="75"/>
  <c r="AE51" i="48"/>
  <c r="AG51" i="48" s="1"/>
  <c r="B41" i="67"/>
  <c r="B57" i="48"/>
  <c r="D57" i="48" s="1"/>
  <c r="V57" i="48" s="1"/>
  <c r="T49" i="73"/>
  <c r="N49" i="74" s="1"/>
  <c r="P49" i="74" s="1"/>
  <c r="S50" i="73"/>
  <c r="AR151" i="73"/>
  <c r="AR49" i="73"/>
  <c r="AX49" i="74" s="1"/>
  <c r="AZ49" i="74" s="1"/>
  <c r="AQ101" i="73"/>
  <c r="AR101" i="73" s="1"/>
  <c r="AX101" i="74" s="1"/>
  <c r="AZ101" i="74" s="1"/>
  <c r="AQ50" i="73"/>
  <c r="AW65" i="48"/>
  <c r="AS65" i="48"/>
  <c r="BT61" i="48"/>
  <c r="BX61" i="48"/>
  <c r="BZ61" i="48" s="1"/>
  <c r="B44" i="67"/>
  <c r="C44" i="67" s="1"/>
  <c r="Q48" i="74"/>
  <c r="R48" i="74"/>
  <c r="E48" i="74" s="1"/>
  <c r="G48" i="74" s="1"/>
  <c r="AU101" i="73"/>
  <c r="AV101" i="73" s="1"/>
  <c r="BB101" i="74" s="1"/>
  <c r="BD101" i="74" s="1"/>
  <c r="M101" i="74"/>
  <c r="L101" i="74"/>
  <c r="AK67" i="48"/>
  <c r="AQ66" i="48"/>
  <c r="AM66" i="48"/>
  <c r="N56" i="48"/>
  <c r="O107" i="73" s="1"/>
  <c r="P107" i="73" s="1"/>
  <c r="I107" i="74" s="1"/>
  <c r="K107" i="74" s="1"/>
  <c r="P56" i="48"/>
  <c r="S107" i="73" s="1"/>
  <c r="T107" i="73" s="1"/>
  <c r="N107" i="74" s="1"/>
  <c r="P107" i="74" s="1"/>
  <c r="U56" i="48"/>
  <c r="BD64" i="48"/>
  <c r="AY64" i="48"/>
  <c r="V47" i="74"/>
  <c r="W47" i="74" s="1"/>
  <c r="Y47" i="74" s="1"/>
  <c r="B47" i="74" s="1"/>
  <c r="F47" i="73" s="1"/>
  <c r="G47" i="73" s="1"/>
  <c r="H47" i="73" s="1"/>
  <c r="B47" i="75" s="1"/>
  <c r="J47" i="75" s="1"/>
  <c r="T100" i="73"/>
  <c r="N100" i="74" s="1"/>
  <c r="P100" i="74" s="1"/>
  <c r="S101" i="73"/>
  <c r="BM62" i="48"/>
  <c r="BR62" i="48"/>
  <c r="M50" i="74"/>
  <c r="L50" i="74"/>
  <c r="CK59" i="48"/>
  <c r="CG59" i="48"/>
  <c r="CE60" i="48"/>
  <c r="Y56" i="48"/>
  <c r="AA56" i="48" s="1"/>
  <c r="AG107" i="73" s="1"/>
  <c r="AH107" i="73" s="1"/>
  <c r="AA107" i="74" s="1"/>
  <c r="AC107" i="74" s="1"/>
  <c r="AB56" i="48"/>
  <c r="AD56" i="48" s="1"/>
  <c r="AG102" i="73"/>
  <c r="AH102" i="73" s="1"/>
  <c r="AA102" i="74" s="1"/>
  <c r="AC102" i="74" s="1"/>
  <c r="AG51" i="73"/>
  <c r="AH51" i="73" s="1"/>
  <c r="AA51" i="74" s="1"/>
  <c r="AC51" i="74" s="1"/>
  <c r="R99" i="74"/>
  <c r="Q99" i="74"/>
  <c r="BF63" i="48"/>
  <c r="BK63" i="48"/>
  <c r="CM58" i="48"/>
  <c r="CR58" i="48"/>
  <c r="CT58" i="48" s="1"/>
  <c r="Q51" i="48"/>
  <c r="S51" i="48" s="1"/>
  <c r="O102" i="73"/>
  <c r="P102" i="73" s="1"/>
  <c r="I102" i="74" s="1"/>
  <c r="K102" i="74" s="1"/>
  <c r="O51" i="73"/>
  <c r="P51" i="73" s="1"/>
  <c r="I51" i="74" s="1"/>
  <c r="K51" i="74" s="1"/>
  <c r="L75" i="75"/>
  <c r="M75" i="75" s="1"/>
  <c r="C75" i="75"/>
  <c r="E75" i="75" s="1"/>
  <c r="G76" i="73"/>
  <c r="H76" i="73" s="1"/>
  <c r="B76" i="75" s="1"/>
  <c r="AX116" i="74"/>
  <c r="AZ116" i="74" s="1"/>
  <c r="AS79" i="74"/>
  <c r="AT79" i="74" s="1"/>
  <c r="AV79" i="74" s="1"/>
  <c r="AR80" i="74"/>
  <c r="AJ78" i="74"/>
  <c r="AK77" i="74"/>
  <c r="B77" i="74" s="1"/>
  <c r="F77" i="73" s="1"/>
  <c r="AF79" i="74"/>
  <c r="AG78" i="74"/>
  <c r="W79" i="48"/>
  <c r="X78" i="48"/>
  <c r="E80" i="48"/>
  <c r="F79" i="48"/>
  <c r="AN80" i="74"/>
  <c r="AO79" i="74"/>
  <c r="BH70" i="51"/>
  <c r="BF71" i="51"/>
  <c r="AM73" i="51"/>
  <c r="AK74" i="51"/>
  <c r="AE75" i="51"/>
  <c r="AG74" i="51"/>
  <c r="S77" i="51"/>
  <c r="U77" i="51" s="1"/>
  <c r="BR69" i="51"/>
  <c r="BT68" i="51"/>
  <c r="BY68" i="51"/>
  <c r="CA67" i="51"/>
  <c r="BL70" i="51"/>
  <c r="BN69" i="51"/>
  <c r="O77" i="51"/>
  <c r="M78" i="51"/>
  <c r="CF67" i="51"/>
  <c r="B66" i="51"/>
  <c r="C117" i="73" s="1"/>
  <c r="E117" i="73" s="1"/>
  <c r="AZ72" i="51"/>
  <c r="BB71" i="51"/>
  <c r="G79" i="51"/>
  <c r="I78" i="51"/>
  <c r="Y76" i="51"/>
  <c r="AA75" i="51"/>
  <c r="J76" i="75" l="1"/>
  <c r="C76" i="75"/>
  <c r="E76" i="75" s="1"/>
  <c r="H75" i="75"/>
  <c r="I75" i="75" s="1"/>
  <c r="Z75" i="75" s="1"/>
  <c r="F75" i="75"/>
  <c r="C46" i="75"/>
  <c r="E46" i="75" s="1"/>
  <c r="H46" i="75" s="1"/>
  <c r="I46" i="75" s="1"/>
  <c r="L46" i="75"/>
  <c r="M46" i="75" s="1"/>
  <c r="K102" i="73"/>
  <c r="L102" i="73" s="1"/>
  <c r="T102" i="74" s="1"/>
  <c r="K51" i="73"/>
  <c r="L51" i="73" s="1"/>
  <c r="T51" i="74" s="1"/>
  <c r="AF51" i="48"/>
  <c r="AQ51" i="73" s="1"/>
  <c r="AE56" i="48"/>
  <c r="AF56" i="48" s="1"/>
  <c r="AQ107" i="73" s="1"/>
  <c r="F24" i="67"/>
  <c r="G24" i="67" s="1"/>
  <c r="H24" i="67" s="1"/>
  <c r="B58" i="48"/>
  <c r="D58" i="48" s="1"/>
  <c r="V58" i="48" s="1"/>
  <c r="C45" i="67"/>
  <c r="R56" i="48"/>
  <c r="G57" i="48"/>
  <c r="I57" i="48" s="1"/>
  <c r="N57" i="48" s="1"/>
  <c r="O108" i="73" s="1"/>
  <c r="P108" i="73" s="1"/>
  <c r="I108" i="74" s="1"/>
  <c r="K108" i="74" s="1"/>
  <c r="Q56" i="48"/>
  <c r="V48" i="74"/>
  <c r="W48" i="74" s="1"/>
  <c r="Y48" i="74" s="1"/>
  <c r="B48" i="74" s="1"/>
  <c r="F48" i="73" s="1"/>
  <c r="G48" i="73" s="1"/>
  <c r="H48" i="73" s="1"/>
  <c r="B48" i="75" s="1"/>
  <c r="J48" i="75" s="1"/>
  <c r="C42" i="67"/>
  <c r="C41" i="67"/>
  <c r="BX62" i="48"/>
  <c r="BZ62" i="48" s="1"/>
  <c r="BT62" i="48"/>
  <c r="R100" i="74"/>
  <c r="Q100" i="74"/>
  <c r="AW66" i="48"/>
  <c r="AS66" i="48"/>
  <c r="L51" i="74"/>
  <c r="M51" i="74"/>
  <c r="CR59" i="48"/>
  <c r="CT59" i="48" s="1"/>
  <c r="CM59" i="48"/>
  <c r="C47" i="75"/>
  <c r="E47" i="75" s="1"/>
  <c r="H47" i="75" s="1"/>
  <c r="L47" i="75"/>
  <c r="M47" i="75" s="1"/>
  <c r="R107" i="74"/>
  <c r="Q107" i="74"/>
  <c r="AK68" i="48"/>
  <c r="AQ67" i="48"/>
  <c r="AM67" i="48"/>
  <c r="AY65" i="48"/>
  <c r="BD65" i="48"/>
  <c r="L102" i="74"/>
  <c r="M102" i="74"/>
  <c r="L107" i="74"/>
  <c r="M107" i="74"/>
  <c r="AR152" i="73"/>
  <c r="AR50" i="73"/>
  <c r="AX50" i="74" s="1"/>
  <c r="AZ50" i="74" s="1"/>
  <c r="T50" i="73"/>
  <c r="N50" i="74" s="1"/>
  <c r="P50" i="74" s="1"/>
  <c r="S51" i="73"/>
  <c r="T51" i="73" s="1"/>
  <c r="N51" i="74" s="1"/>
  <c r="P51" i="74" s="1"/>
  <c r="AC51" i="73"/>
  <c r="AD51" i="73" s="1"/>
  <c r="AC102" i="73"/>
  <c r="AD102" i="73" s="1"/>
  <c r="BM63" i="48"/>
  <c r="BR63" i="48"/>
  <c r="CE61" i="48"/>
  <c r="CG60" i="48"/>
  <c r="CK60" i="48"/>
  <c r="T101" i="73"/>
  <c r="N101" i="74" s="1"/>
  <c r="P101" i="74" s="1"/>
  <c r="S102" i="73"/>
  <c r="T102" i="73" s="1"/>
  <c r="N102" i="74" s="1"/>
  <c r="P102" i="74" s="1"/>
  <c r="AU102" i="73"/>
  <c r="AV102" i="73" s="1"/>
  <c r="BB102" i="74" s="1"/>
  <c r="BD102" i="74" s="1"/>
  <c r="AU51" i="73"/>
  <c r="AV51" i="73" s="1"/>
  <c r="BB51" i="74" s="1"/>
  <c r="BD51" i="74" s="1"/>
  <c r="BF64" i="48"/>
  <c r="BK64" i="48"/>
  <c r="R49" i="74"/>
  <c r="E49" i="74" s="1"/>
  <c r="G49" i="74" s="1"/>
  <c r="Q49" i="74"/>
  <c r="Y57" i="48"/>
  <c r="AA57" i="48" s="1"/>
  <c r="AG108" i="73" s="1"/>
  <c r="AH108" i="73" s="1"/>
  <c r="AA108" i="74" s="1"/>
  <c r="AC108" i="74" s="1"/>
  <c r="AB57" i="48"/>
  <c r="AD57" i="48" s="1"/>
  <c r="L76" i="75"/>
  <c r="M76" i="75" s="1"/>
  <c r="G77" i="73"/>
  <c r="H77" i="73" s="1"/>
  <c r="B77" i="75" s="1"/>
  <c r="J77" i="75" s="1"/>
  <c r="AX117" i="74"/>
  <c r="AZ117" i="74" s="1"/>
  <c r="AO80" i="74"/>
  <c r="AN81" i="74"/>
  <c r="X79" i="48"/>
  <c r="W80" i="48"/>
  <c r="E81" i="48"/>
  <c r="F80" i="48"/>
  <c r="AJ79" i="74"/>
  <c r="AK78" i="74"/>
  <c r="B78" i="74" s="1"/>
  <c r="F78" i="73" s="1"/>
  <c r="AR81" i="74"/>
  <c r="AS80" i="74"/>
  <c r="AT80" i="74" s="1"/>
  <c r="AV80" i="74" s="1"/>
  <c r="AF80" i="74"/>
  <c r="AG79" i="74"/>
  <c r="BB72" i="51"/>
  <c r="AZ73" i="51"/>
  <c r="O78" i="51"/>
  <c r="M79" i="51"/>
  <c r="AM74" i="51"/>
  <c r="AK75" i="51"/>
  <c r="Y77" i="51"/>
  <c r="AA76" i="51"/>
  <c r="BL71" i="51"/>
  <c r="BN70" i="51"/>
  <c r="BR70" i="51"/>
  <c r="BT69" i="51"/>
  <c r="I79" i="51"/>
  <c r="G80" i="51"/>
  <c r="B67" i="51"/>
  <c r="C118" i="73" s="1"/>
  <c r="E118" i="73" s="1"/>
  <c r="CF68" i="51"/>
  <c r="S78" i="51"/>
  <c r="U78" i="51" s="1"/>
  <c r="AE76" i="51"/>
  <c r="AG75" i="51"/>
  <c r="CA68" i="51"/>
  <c r="BY69" i="51"/>
  <c r="BF72" i="51"/>
  <c r="BH71" i="51"/>
  <c r="H76" i="75" l="1"/>
  <c r="F76" i="75"/>
  <c r="B46" i="67"/>
  <c r="C46" i="67" s="1"/>
  <c r="D51" i="74"/>
  <c r="D102" i="74"/>
  <c r="AQ102" i="73"/>
  <c r="AR102" i="73" s="1"/>
  <c r="AX102" i="74" s="1"/>
  <c r="AZ102" i="74" s="1"/>
  <c r="S56" i="48"/>
  <c r="AC107" i="73" s="1"/>
  <c r="AD107" i="73" s="1"/>
  <c r="D107" i="74" s="1"/>
  <c r="E107" i="74" s="1"/>
  <c r="V107" i="74" s="1"/>
  <c r="AG56" i="48"/>
  <c r="AU107" i="73" s="1"/>
  <c r="AV107" i="73" s="1"/>
  <c r="K107" i="73"/>
  <c r="L107" i="73" s="1"/>
  <c r="T107" i="74" s="1"/>
  <c r="P57" i="48"/>
  <c r="S108" i="73" s="1"/>
  <c r="T108" i="73" s="1"/>
  <c r="N108" i="74" s="1"/>
  <c r="P108" i="74" s="1"/>
  <c r="Q108" i="74" s="1"/>
  <c r="U57" i="48"/>
  <c r="AE57" i="48" s="1"/>
  <c r="G58" i="48"/>
  <c r="I58" i="48" s="1"/>
  <c r="P58" i="48" s="1"/>
  <c r="S109" i="73" s="1"/>
  <c r="T109" i="73" s="1"/>
  <c r="N109" i="74" s="1"/>
  <c r="P109" i="74" s="1"/>
  <c r="B59" i="48"/>
  <c r="D59" i="48" s="1"/>
  <c r="V59" i="48" s="1"/>
  <c r="F25" i="67"/>
  <c r="G25" i="67" s="1"/>
  <c r="H25" i="67" s="1"/>
  <c r="I76" i="75"/>
  <c r="Z76" i="75" s="1"/>
  <c r="B47" i="67"/>
  <c r="I47" i="75"/>
  <c r="V49" i="74"/>
  <c r="W49" i="74" s="1"/>
  <c r="Y49" i="74" s="1"/>
  <c r="B49" i="74" s="1"/>
  <c r="F49" i="73" s="1"/>
  <c r="G49" i="73" s="1"/>
  <c r="H49" i="73" s="1"/>
  <c r="B49" i="75" s="1"/>
  <c r="J49" i="75" s="1"/>
  <c r="Q57" i="48"/>
  <c r="C48" i="75"/>
  <c r="E48" i="75" s="1"/>
  <c r="H48" i="75" s="1"/>
  <c r="L48" i="75"/>
  <c r="M48" i="75" s="1"/>
  <c r="BM64" i="48"/>
  <c r="BR64" i="48"/>
  <c r="R102" i="74"/>
  <c r="Q102" i="74"/>
  <c r="CE62" i="48"/>
  <c r="CK61" i="48"/>
  <c r="CG61" i="48"/>
  <c r="R50" i="74"/>
  <c r="E50" i="74" s="1"/>
  <c r="G50" i="74" s="1"/>
  <c r="Q50" i="74"/>
  <c r="BD66" i="48"/>
  <c r="AY66" i="48"/>
  <c r="Y58" i="48"/>
  <c r="AA58" i="48" s="1"/>
  <c r="AG109" i="73" s="1"/>
  <c r="AH109" i="73" s="1"/>
  <c r="AA109" i="74" s="1"/>
  <c r="AC109" i="74" s="1"/>
  <c r="AB58" i="48"/>
  <c r="AD58" i="48" s="1"/>
  <c r="R101" i="74"/>
  <c r="Q101" i="74"/>
  <c r="BT63" i="48"/>
  <c r="BX63" i="48"/>
  <c r="BZ63" i="48" s="1"/>
  <c r="AW67" i="48"/>
  <c r="AS67" i="48"/>
  <c r="CM60" i="48"/>
  <c r="CR60" i="48"/>
  <c r="CT60" i="48" s="1"/>
  <c r="L108" i="74"/>
  <c r="M108" i="74"/>
  <c r="AR153" i="73"/>
  <c r="AR51" i="73"/>
  <c r="AX51" i="74" s="1"/>
  <c r="AZ51" i="74" s="1"/>
  <c r="BK65" i="48"/>
  <c r="BF65" i="48"/>
  <c r="AK69" i="48"/>
  <c r="AQ68" i="48"/>
  <c r="AM68" i="48"/>
  <c r="R51" i="74"/>
  <c r="E51" i="74" s="1"/>
  <c r="Q51" i="74"/>
  <c r="L77" i="75"/>
  <c r="M77" i="75" s="1"/>
  <c r="C77" i="75"/>
  <c r="E77" i="75" s="1"/>
  <c r="G78" i="73"/>
  <c r="H78" i="73" s="1"/>
  <c r="B78" i="75" s="1"/>
  <c r="J78" i="75" s="1"/>
  <c r="AX118" i="74"/>
  <c r="AZ118" i="74" s="1"/>
  <c r="AJ80" i="74"/>
  <c r="AK79" i="74"/>
  <c r="B79" i="74" s="1"/>
  <c r="F79" i="73" s="1"/>
  <c r="AR82" i="74"/>
  <c r="AS81" i="74"/>
  <c r="AT81" i="74" s="1"/>
  <c r="AV81" i="74" s="1"/>
  <c r="F81" i="48"/>
  <c r="E82" i="48"/>
  <c r="W81" i="48"/>
  <c r="X80" i="48"/>
  <c r="AN82" i="74"/>
  <c r="AO81" i="74"/>
  <c r="AG80" i="74"/>
  <c r="AF81" i="74"/>
  <c r="AZ74" i="51"/>
  <c r="BB73" i="51"/>
  <c r="B68" i="51"/>
  <c r="C119" i="73" s="1"/>
  <c r="E119" i="73" s="1"/>
  <c r="CF69" i="51"/>
  <c r="BR71" i="51"/>
  <c r="BT70" i="51"/>
  <c r="S79" i="51"/>
  <c r="U79" i="51" s="1"/>
  <c r="I80" i="51"/>
  <c r="G81" i="51"/>
  <c r="Y78" i="51"/>
  <c r="AA77" i="51"/>
  <c r="O79" i="51"/>
  <c r="M80" i="51"/>
  <c r="BH72" i="51"/>
  <c r="BF73" i="51"/>
  <c r="CA69" i="51"/>
  <c r="BY70" i="51"/>
  <c r="AG76" i="51"/>
  <c r="AE77" i="51"/>
  <c r="BN71" i="51"/>
  <c r="BL72" i="51"/>
  <c r="AM75" i="51"/>
  <c r="AK76" i="51"/>
  <c r="H77" i="75" l="1"/>
  <c r="I77" i="75" s="1"/>
  <c r="Z77" i="75" s="1"/>
  <c r="F77" i="75"/>
  <c r="C47" i="67"/>
  <c r="N58" i="48"/>
  <c r="O109" i="73" s="1"/>
  <c r="P109" i="73" s="1"/>
  <c r="I109" i="74" s="1"/>
  <c r="K109" i="74" s="1"/>
  <c r="M109" i="74" s="1"/>
  <c r="R57" i="48"/>
  <c r="S57" i="48" s="1"/>
  <c r="AC108" i="73" s="1"/>
  <c r="AD108" i="73" s="1"/>
  <c r="D108" i="74" s="1"/>
  <c r="R108" i="74"/>
  <c r="W107" i="74"/>
  <c r="Y107" i="74" s="1"/>
  <c r="G59" i="48"/>
  <c r="I59" i="48" s="1"/>
  <c r="U59" i="48" s="1"/>
  <c r="U58" i="48"/>
  <c r="AE58" i="48" s="1"/>
  <c r="K109" i="73" s="1"/>
  <c r="L109" i="73" s="1"/>
  <c r="T109" i="74" s="1"/>
  <c r="B60" i="48"/>
  <c r="D60" i="48" s="1"/>
  <c r="G60" i="48" s="1"/>
  <c r="I60" i="48" s="1"/>
  <c r="G107" i="74"/>
  <c r="B48" i="67"/>
  <c r="C48" i="67" s="1"/>
  <c r="I48" i="75"/>
  <c r="F26" i="67"/>
  <c r="G26" i="67" s="1"/>
  <c r="H26" i="67" s="1"/>
  <c r="BR65" i="48"/>
  <c r="BM65" i="48"/>
  <c r="Q109" i="74"/>
  <c r="R109" i="74"/>
  <c r="K108" i="73"/>
  <c r="L108" i="73" s="1"/>
  <c r="T108" i="74" s="1"/>
  <c r="AF57" i="48"/>
  <c r="AQ108" i="73" s="1"/>
  <c r="AX108" i="74" s="1"/>
  <c r="AZ108" i="74" s="1"/>
  <c r="AG57" i="48"/>
  <c r="AU108" i="73" s="1"/>
  <c r="AV108" i="73" s="1"/>
  <c r="BK66" i="48"/>
  <c r="BF66" i="48"/>
  <c r="G51" i="74"/>
  <c r="V51" i="74"/>
  <c r="W51" i="74" s="1"/>
  <c r="Y51" i="74" s="1"/>
  <c r="AS68" i="48"/>
  <c r="AW68" i="48"/>
  <c r="R58" i="48"/>
  <c r="L109" i="74"/>
  <c r="C49" i="75"/>
  <c r="E49" i="75" s="1"/>
  <c r="H49" i="75" s="1"/>
  <c r="I49" i="75" s="1"/>
  <c r="L49" i="75"/>
  <c r="M49" i="75" s="1"/>
  <c r="AK70" i="48"/>
  <c r="AQ69" i="48"/>
  <c r="AM69" i="48"/>
  <c r="V50" i="74"/>
  <c r="W50" i="74" s="1"/>
  <c r="Y50" i="74" s="1"/>
  <c r="B50" i="74" s="1"/>
  <c r="F50" i="73" s="1"/>
  <c r="G50" i="73" s="1"/>
  <c r="H50" i="73" s="1"/>
  <c r="B50" i="75" s="1"/>
  <c r="J50" i="75" s="1"/>
  <c r="CR61" i="48"/>
  <c r="CT61" i="48" s="1"/>
  <c r="CM61" i="48"/>
  <c r="BT64" i="48"/>
  <c r="BX64" i="48"/>
  <c r="BZ64" i="48" s="1"/>
  <c r="BD67" i="48"/>
  <c r="AY67" i="48"/>
  <c r="CK62" i="48"/>
  <c r="CE63" i="48"/>
  <c r="CG62" i="48"/>
  <c r="Y59" i="48"/>
  <c r="AA59" i="48" s="1"/>
  <c r="AG110" i="73" s="1"/>
  <c r="AH110" i="73" s="1"/>
  <c r="AA110" i="74" s="1"/>
  <c r="AC110" i="74" s="1"/>
  <c r="AB59" i="48"/>
  <c r="AD59" i="48" s="1"/>
  <c r="L78" i="75"/>
  <c r="M78" i="75" s="1"/>
  <c r="C78" i="75"/>
  <c r="E78" i="75" s="1"/>
  <c r="G79" i="73"/>
  <c r="H79" i="73" s="1"/>
  <c r="B79" i="75" s="1"/>
  <c r="AX119" i="74"/>
  <c r="AZ119" i="74" s="1"/>
  <c r="AF82" i="74"/>
  <c r="AG81" i="74"/>
  <c r="AO82" i="74"/>
  <c r="AN83" i="74"/>
  <c r="E83" i="48"/>
  <c r="F82" i="48"/>
  <c r="X81" i="48"/>
  <c r="W82" i="48"/>
  <c r="AR83" i="74"/>
  <c r="AS82" i="74"/>
  <c r="AT82" i="74" s="1"/>
  <c r="AV82" i="74" s="1"/>
  <c r="AK80" i="74"/>
  <c r="B80" i="74" s="1"/>
  <c r="F80" i="73" s="1"/>
  <c r="AJ81" i="74"/>
  <c r="BL73" i="51"/>
  <c r="BN72" i="51"/>
  <c r="S80" i="51"/>
  <c r="U80" i="51" s="1"/>
  <c r="CA70" i="51"/>
  <c r="BY71" i="51"/>
  <c r="M81" i="51"/>
  <c r="O80" i="51"/>
  <c r="G82" i="51"/>
  <c r="I81" i="51"/>
  <c r="CF70" i="51"/>
  <c r="B69" i="51"/>
  <c r="C120" i="73" s="1"/>
  <c r="E120" i="73" s="1"/>
  <c r="AM76" i="51"/>
  <c r="AK77" i="51"/>
  <c r="AA78" i="51"/>
  <c r="Y79" i="51"/>
  <c r="BB74" i="51"/>
  <c r="AZ75" i="51"/>
  <c r="AE78" i="51"/>
  <c r="AG77" i="51"/>
  <c r="BF74" i="51"/>
  <c r="BH73" i="51"/>
  <c r="BR72" i="51"/>
  <c r="BT71" i="51"/>
  <c r="H78" i="75" l="1"/>
  <c r="I78" i="75" s="1"/>
  <c r="Z78" i="75" s="1"/>
  <c r="F78" i="75"/>
  <c r="E108" i="74"/>
  <c r="G108" i="74" s="1"/>
  <c r="Q58" i="48"/>
  <c r="S58" i="48" s="1"/>
  <c r="AC109" i="73" s="1"/>
  <c r="AD109" i="73" s="1"/>
  <c r="D109" i="74" s="1"/>
  <c r="E109" i="74" s="1"/>
  <c r="P59" i="48"/>
  <c r="S110" i="73" s="1"/>
  <c r="T110" i="73" s="1"/>
  <c r="N110" i="74" s="1"/>
  <c r="P110" i="74" s="1"/>
  <c r="R110" i="74" s="1"/>
  <c r="N59" i="48"/>
  <c r="O110" i="73" s="1"/>
  <c r="P110" i="73" s="1"/>
  <c r="I110" i="74" s="1"/>
  <c r="K110" i="74" s="1"/>
  <c r="M110" i="74" s="1"/>
  <c r="V60" i="48"/>
  <c r="AB60" i="48" s="1"/>
  <c r="AD60" i="48" s="1"/>
  <c r="AG58" i="48"/>
  <c r="AU109" i="73" s="1"/>
  <c r="AV109" i="73" s="1"/>
  <c r="AF58" i="48"/>
  <c r="AQ109" i="73" s="1"/>
  <c r="AE59" i="48"/>
  <c r="AF59" i="48" s="1"/>
  <c r="AQ110" i="73" s="1"/>
  <c r="B61" i="48"/>
  <c r="D61" i="48" s="1"/>
  <c r="V61" i="48" s="1"/>
  <c r="F27" i="67"/>
  <c r="G27" i="67" s="1"/>
  <c r="H27" i="67" s="1"/>
  <c r="L79" i="75"/>
  <c r="M79" i="75" s="1"/>
  <c r="J79" i="75"/>
  <c r="B51" i="74"/>
  <c r="F51" i="73" s="1"/>
  <c r="G51" i="73" s="1"/>
  <c r="H51" i="73" s="1"/>
  <c r="B51" i="75" s="1"/>
  <c r="CK63" i="48"/>
  <c r="CG63" i="48"/>
  <c r="CE64" i="48"/>
  <c r="BK67" i="48"/>
  <c r="BF67" i="48"/>
  <c r="B49" i="67"/>
  <c r="C49" i="67" s="1"/>
  <c r="AY68" i="48"/>
  <c r="BD68" i="48"/>
  <c r="CR62" i="48"/>
  <c r="CT62" i="48" s="1"/>
  <c r="CM62" i="48"/>
  <c r="AW69" i="48"/>
  <c r="AS69" i="48"/>
  <c r="L50" i="75"/>
  <c r="M50" i="75" s="1"/>
  <c r="C50" i="75"/>
  <c r="E50" i="75" s="1"/>
  <c r="H50" i="75" s="1"/>
  <c r="AK71" i="48"/>
  <c r="AQ70" i="48"/>
  <c r="AM70" i="48"/>
  <c r="P60" i="48"/>
  <c r="S111" i="73" s="1"/>
  <c r="T111" i="73" s="1"/>
  <c r="N111" i="74" s="1"/>
  <c r="P111" i="74" s="1"/>
  <c r="N60" i="48"/>
  <c r="O111" i="73" s="1"/>
  <c r="P111" i="73" s="1"/>
  <c r="I111" i="74" s="1"/>
  <c r="K111" i="74" s="1"/>
  <c r="U60" i="48"/>
  <c r="BM66" i="48"/>
  <c r="BR66" i="48"/>
  <c r="BT65" i="48"/>
  <c r="BX65" i="48"/>
  <c r="BZ65" i="48" s="1"/>
  <c r="C79" i="75"/>
  <c r="E79" i="75" s="1"/>
  <c r="G80" i="73"/>
  <c r="H80" i="73" s="1"/>
  <c r="B80" i="75" s="1"/>
  <c r="J80" i="75" s="1"/>
  <c r="AX121" i="74"/>
  <c r="AZ121" i="74" s="1"/>
  <c r="AX120" i="74"/>
  <c r="AZ120" i="74" s="1"/>
  <c r="W83" i="48"/>
  <c r="X82" i="48"/>
  <c r="AO83" i="74"/>
  <c r="AN84" i="74"/>
  <c r="AG82" i="74"/>
  <c r="AF83" i="74"/>
  <c r="E84" i="48"/>
  <c r="F83" i="48"/>
  <c r="AJ82" i="74"/>
  <c r="AK81" i="74"/>
  <c r="B81" i="74" s="1"/>
  <c r="F81" i="73" s="1"/>
  <c r="AS83" i="74"/>
  <c r="AT83" i="74" s="1"/>
  <c r="AV83" i="74" s="1"/>
  <c r="AR84" i="74"/>
  <c r="I82" i="51"/>
  <c r="G83" i="51"/>
  <c r="BL74" i="51"/>
  <c r="BN73" i="51"/>
  <c r="S81" i="51"/>
  <c r="U81" i="51" s="1"/>
  <c r="AG78" i="51"/>
  <c r="AE79" i="51"/>
  <c r="Y80" i="51"/>
  <c r="AA79" i="51"/>
  <c r="AK78" i="51"/>
  <c r="AM77" i="51"/>
  <c r="CA71" i="51"/>
  <c r="BY72" i="51"/>
  <c r="BH74" i="51"/>
  <c r="BF75" i="51"/>
  <c r="BB75" i="51"/>
  <c r="AZ76" i="51"/>
  <c r="BT72" i="51"/>
  <c r="BR73" i="51"/>
  <c r="B70" i="51"/>
  <c r="C121" i="73" s="1"/>
  <c r="E121" i="73" s="1"/>
  <c r="CF71" i="51"/>
  <c r="M82" i="51"/>
  <c r="O81" i="51"/>
  <c r="H79" i="75" l="1"/>
  <c r="I79" i="75" s="1"/>
  <c r="Z79" i="75" s="1"/>
  <c r="F79" i="75"/>
  <c r="Y60" i="48"/>
  <c r="AA60" i="48" s="1"/>
  <c r="AG111" i="73" s="1"/>
  <c r="AH111" i="73" s="1"/>
  <c r="AA111" i="74" s="1"/>
  <c r="AC111" i="74" s="1"/>
  <c r="R59" i="48"/>
  <c r="V108" i="74"/>
  <c r="W108" i="74" s="1"/>
  <c r="Y108" i="74" s="1"/>
  <c r="L110" i="74"/>
  <c r="Q110" i="74"/>
  <c r="Q59" i="48"/>
  <c r="S59" i="48" s="1"/>
  <c r="AC110" i="73" s="1"/>
  <c r="AD110" i="73" s="1"/>
  <c r="D110" i="74" s="1"/>
  <c r="E110" i="74" s="1"/>
  <c r="AG59" i="48"/>
  <c r="AU110" i="73" s="1"/>
  <c r="AV110" i="73" s="1"/>
  <c r="K110" i="73"/>
  <c r="L110" i="73" s="1"/>
  <c r="T110" i="74" s="1"/>
  <c r="G61" i="48"/>
  <c r="I61" i="48" s="1"/>
  <c r="U61" i="48" s="1"/>
  <c r="B50" i="67"/>
  <c r="C50" i="67" s="1"/>
  <c r="I50" i="75"/>
  <c r="C51" i="75"/>
  <c r="E51" i="75" s="1"/>
  <c r="H51" i="75" s="1"/>
  <c r="J51" i="75"/>
  <c r="L51" i="75"/>
  <c r="M51" i="75" s="1"/>
  <c r="R60" i="48"/>
  <c r="B62" i="48"/>
  <c r="D62" i="48" s="1"/>
  <c r="V62" i="48" s="1"/>
  <c r="Q60" i="48"/>
  <c r="AW70" i="48"/>
  <c r="AS70" i="48"/>
  <c r="BT66" i="48"/>
  <c r="BX66" i="48"/>
  <c r="BZ66" i="48" s="1"/>
  <c r="G109" i="74"/>
  <c r="V109" i="74"/>
  <c r="W109" i="74" s="1"/>
  <c r="Y109" i="74" s="1"/>
  <c r="L111" i="74"/>
  <c r="M111" i="74"/>
  <c r="AK72" i="48"/>
  <c r="AM71" i="48"/>
  <c r="AQ71" i="48"/>
  <c r="BD69" i="48"/>
  <c r="AY69" i="48"/>
  <c r="CR63" i="48"/>
  <c r="CT63" i="48" s="1"/>
  <c r="CM63" i="48"/>
  <c r="Q111" i="74"/>
  <c r="R111" i="74"/>
  <c r="BF68" i="48"/>
  <c r="BK68" i="48"/>
  <c r="BR67" i="48"/>
  <c r="BM67" i="48"/>
  <c r="AE60" i="48"/>
  <c r="CE65" i="48"/>
  <c r="CK64" i="48"/>
  <c r="CG64" i="48"/>
  <c r="AB61" i="48"/>
  <c r="AD61" i="48" s="1"/>
  <c r="Y61" i="48"/>
  <c r="AA61" i="48" s="1"/>
  <c r="AG112" i="73" s="1"/>
  <c r="AH112" i="73" s="1"/>
  <c r="AA112" i="74" s="1"/>
  <c r="AC112" i="74" s="1"/>
  <c r="L80" i="75"/>
  <c r="M80" i="75" s="1"/>
  <c r="C80" i="75"/>
  <c r="E80" i="75" s="1"/>
  <c r="G81" i="73"/>
  <c r="H81" i="73" s="1"/>
  <c r="B81" i="75" s="1"/>
  <c r="AX122" i="74"/>
  <c r="AZ122" i="74" s="1"/>
  <c r="AJ83" i="74"/>
  <c r="AK82" i="74"/>
  <c r="B82" i="74" s="1"/>
  <c r="F82" i="73" s="1"/>
  <c r="X83" i="48"/>
  <c r="W84" i="48"/>
  <c r="AR85" i="74"/>
  <c r="AS84" i="74"/>
  <c r="AT84" i="74" s="1"/>
  <c r="AV84" i="74" s="1"/>
  <c r="AO84" i="74"/>
  <c r="AN85" i="74"/>
  <c r="E85" i="48"/>
  <c r="F84" i="48"/>
  <c r="AG83" i="74"/>
  <c r="AF84" i="74"/>
  <c r="B71" i="51"/>
  <c r="C122" i="73" s="1"/>
  <c r="E122" i="73" s="1"/>
  <c r="CF72" i="51"/>
  <c r="AE80" i="51"/>
  <c r="AG79" i="51"/>
  <c r="O82" i="51"/>
  <c r="M83" i="51"/>
  <c r="BH75" i="51"/>
  <c r="BF76" i="51"/>
  <c r="Y81" i="51"/>
  <c r="AA80" i="51"/>
  <c r="G84" i="51"/>
  <c r="I83" i="51"/>
  <c r="AZ77" i="51"/>
  <c r="BB76" i="51"/>
  <c r="AM78" i="51"/>
  <c r="AK79" i="51"/>
  <c r="BR74" i="51"/>
  <c r="BT73" i="51"/>
  <c r="CA72" i="51"/>
  <c r="BY73" i="51"/>
  <c r="S82" i="51"/>
  <c r="U82" i="51" s="1"/>
  <c r="BN74" i="51"/>
  <c r="BL75" i="51"/>
  <c r="F28" i="67" l="1"/>
  <c r="G28" i="67" s="1"/>
  <c r="H28" i="67" s="1"/>
  <c r="H80" i="75"/>
  <c r="I80" i="75" s="1"/>
  <c r="Z80" i="75" s="1"/>
  <c r="F80" i="75"/>
  <c r="P61" i="48"/>
  <c r="S112" i="73" s="1"/>
  <c r="T112" i="73" s="1"/>
  <c r="N112" i="74" s="1"/>
  <c r="P112" i="74" s="1"/>
  <c r="R112" i="74" s="1"/>
  <c r="N61" i="48"/>
  <c r="O112" i="73" s="1"/>
  <c r="P112" i="73" s="1"/>
  <c r="I112" i="74" s="1"/>
  <c r="K112" i="74" s="1"/>
  <c r="M112" i="74" s="1"/>
  <c r="G62" i="48"/>
  <c r="I62" i="48" s="1"/>
  <c r="N62" i="48" s="1"/>
  <c r="O113" i="73" s="1"/>
  <c r="P113" i="73" s="1"/>
  <c r="I113" i="74" s="1"/>
  <c r="K113" i="74" s="1"/>
  <c r="S60" i="48"/>
  <c r="AC111" i="73" s="1"/>
  <c r="AD111" i="73" s="1"/>
  <c r="D111" i="74" s="1"/>
  <c r="E111" i="74" s="1"/>
  <c r="G111" i="74" s="1"/>
  <c r="F29" i="67"/>
  <c r="G29" i="67" s="1"/>
  <c r="H29" i="67" s="1"/>
  <c r="B51" i="67"/>
  <c r="C51" i="67" s="1"/>
  <c r="C52" i="67" s="1"/>
  <c r="I51" i="75"/>
  <c r="N10" i="75" s="1"/>
  <c r="N11" i="75" s="1"/>
  <c r="N12" i="75" s="1"/>
  <c r="N13" i="75" s="1"/>
  <c r="N14" i="75" s="1"/>
  <c r="N15" i="75" s="1"/>
  <c r="N16" i="75" s="1"/>
  <c r="N17" i="75" s="1"/>
  <c r="N18" i="75" s="1"/>
  <c r="N19" i="75" s="1"/>
  <c r="N20" i="75" s="1"/>
  <c r="N21" i="75" s="1"/>
  <c r="N22" i="75" s="1"/>
  <c r="N23" i="75" s="1"/>
  <c r="N24" i="75" s="1"/>
  <c r="N25" i="75" s="1"/>
  <c r="N26" i="75" s="1"/>
  <c r="N27" i="75" s="1"/>
  <c r="N28" i="75" s="1"/>
  <c r="N29" i="75" s="1"/>
  <c r="N30" i="75" s="1"/>
  <c r="N31" i="75" s="1"/>
  <c r="N32" i="75" s="1"/>
  <c r="N33" i="75" s="1"/>
  <c r="N34" i="75" s="1"/>
  <c r="N35" i="75" s="1"/>
  <c r="N36" i="75" s="1"/>
  <c r="N37" i="75" s="1"/>
  <c r="N38" i="75" s="1"/>
  <c r="N39" i="75" s="1"/>
  <c r="N40" i="75" s="1"/>
  <c r="N41" i="75" s="1"/>
  <c r="N42" i="75" s="1"/>
  <c r="N43" i="75" s="1"/>
  <c r="N44" i="75" s="1"/>
  <c r="N45" i="75" s="1"/>
  <c r="N46" i="75" s="1"/>
  <c r="N47" i="75" s="1"/>
  <c r="N48" i="75" s="1"/>
  <c r="N49" i="75" s="1"/>
  <c r="N50" i="75" s="1"/>
  <c r="N51" i="75" s="1"/>
  <c r="L81" i="75"/>
  <c r="M81" i="75" s="1"/>
  <c r="J81" i="75"/>
  <c r="B63" i="48"/>
  <c r="D63" i="48" s="1"/>
  <c r="G63" i="48" s="1"/>
  <c r="I63" i="48" s="1"/>
  <c r="AE61" i="48"/>
  <c r="AG61" i="48" s="1"/>
  <c r="AU112" i="73" s="1"/>
  <c r="AV112" i="73" s="1"/>
  <c r="CG65" i="48"/>
  <c r="CK65" i="48"/>
  <c r="CE66" i="48"/>
  <c r="BR68" i="48"/>
  <c r="BM68" i="48"/>
  <c r="AK73" i="48"/>
  <c r="AM72" i="48"/>
  <c r="AQ72" i="48"/>
  <c r="G110" i="74"/>
  <c r="V110" i="74"/>
  <c r="W110" i="74" s="1"/>
  <c r="Y110" i="74" s="1"/>
  <c r="BK69" i="48"/>
  <c r="BF69" i="48"/>
  <c r="CR64" i="48"/>
  <c r="CT64" i="48" s="1"/>
  <c r="CM64" i="48"/>
  <c r="AF60" i="48"/>
  <c r="AQ111" i="73" s="1"/>
  <c r="K111" i="73"/>
  <c r="L111" i="73" s="1"/>
  <c r="T111" i="74" s="1"/>
  <c r="AG60" i="48"/>
  <c r="AU111" i="73" s="1"/>
  <c r="AV111" i="73" s="1"/>
  <c r="BT67" i="48"/>
  <c r="BX67" i="48"/>
  <c r="BZ67" i="48" s="1"/>
  <c r="AS71" i="48"/>
  <c r="AW71" i="48"/>
  <c r="AY70" i="48"/>
  <c r="BD70" i="48"/>
  <c r="AB62" i="48"/>
  <c r="AD62" i="48" s="1"/>
  <c r="Y62" i="48"/>
  <c r="AA62" i="48" s="1"/>
  <c r="AG113" i="73" s="1"/>
  <c r="AH113" i="73" s="1"/>
  <c r="AA113" i="74" s="1"/>
  <c r="AC113" i="74" s="1"/>
  <c r="G82" i="73"/>
  <c r="H82" i="73" s="1"/>
  <c r="B82" i="75" s="1"/>
  <c r="J82" i="75" s="1"/>
  <c r="C81" i="75"/>
  <c r="E81" i="75" s="1"/>
  <c r="AG84" i="74"/>
  <c r="AF85" i="74"/>
  <c r="F85" i="48"/>
  <c r="E86" i="48"/>
  <c r="AN86" i="74"/>
  <c r="AO85" i="74"/>
  <c r="AR86" i="74"/>
  <c r="AS85" i="74"/>
  <c r="AT85" i="74" s="1"/>
  <c r="AV85" i="74" s="1"/>
  <c r="X84" i="48"/>
  <c r="W85" i="48"/>
  <c r="AJ84" i="74"/>
  <c r="AK83" i="74"/>
  <c r="B83" i="74" s="1"/>
  <c r="F83" i="73" s="1"/>
  <c r="S83" i="51"/>
  <c r="U83" i="51" s="1"/>
  <c r="BN75" i="51"/>
  <c r="BL76" i="51"/>
  <c r="BY74" i="51"/>
  <c r="CA73" i="51"/>
  <c r="BT74" i="51"/>
  <c r="BR75" i="51"/>
  <c r="M84" i="51"/>
  <c r="O83" i="51"/>
  <c r="AE81" i="51"/>
  <c r="AG80" i="51"/>
  <c r="I84" i="51"/>
  <c r="G85" i="51"/>
  <c r="AZ78" i="51"/>
  <c r="BB77" i="51"/>
  <c r="Y82" i="51"/>
  <c r="AA81" i="51"/>
  <c r="AM79" i="51"/>
  <c r="AK80" i="51"/>
  <c r="BH76" i="51"/>
  <c r="BF77" i="51"/>
  <c r="B72" i="51"/>
  <c r="C123" i="73" s="1"/>
  <c r="E123" i="73" s="1"/>
  <c r="CF73" i="51"/>
  <c r="H81" i="75" l="1"/>
  <c r="I81" i="75" s="1"/>
  <c r="Z81" i="75" s="1"/>
  <c r="F81" i="75"/>
  <c r="R6" i="75"/>
  <c r="T6" i="75" s="1"/>
  <c r="U6" i="75" s="1"/>
  <c r="U62" i="48"/>
  <c r="Q61" i="48"/>
  <c r="S61" i="48" s="1"/>
  <c r="AC112" i="73" s="1"/>
  <c r="AD112" i="73" s="1"/>
  <c r="D112" i="74" s="1"/>
  <c r="E112" i="74" s="1"/>
  <c r="G112" i="74" s="1"/>
  <c r="Q112" i="74"/>
  <c r="L112" i="74"/>
  <c r="R61" i="48"/>
  <c r="P62" i="48"/>
  <c r="S113" i="73" s="1"/>
  <c r="T113" i="73" s="1"/>
  <c r="N113" i="74" s="1"/>
  <c r="P113" i="74" s="1"/>
  <c r="Q113" i="74" s="1"/>
  <c r="V111" i="74"/>
  <c r="W111" i="74" s="1"/>
  <c r="Y111" i="74" s="1"/>
  <c r="F30" i="67"/>
  <c r="G30" i="67" s="1"/>
  <c r="H30" i="67" s="1"/>
  <c r="V63" i="48"/>
  <c r="AB63" i="48" s="1"/>
  <c r="AD63" i="48" s="1"/>
  <c r="AE62" i="48"/>
  <c r="K113" i="73" s="1"/>
  <c r="L113" i="73" s="1"/>
  <c r="T113" i="74" s="1"/>
  <c r="K112" i="73"/>
  <c r="L112" i="73" s="1"/>
  <c r="T112" i="74" s="1"/>
  <c r="AF61" i="48"/>
  <c r="AQ112" i="73" s="1"/>
  <c r="B64" i="48"/>
  <c r="D64" i="48" s="1"/>
  <c r="V64" i="48" s="1"/>
  <c r="BR69" i="48"/>
  <c r="BM69" i="48"/>
  <c r="AK74" i="48"/>
  <c r="AQ73" i="48"/>
  <c r="AM73" i="48"/>
  <c r="BK70" i="48"/>
  <c r="BF70" i="48"/>
  <c r="M113" i="74"/>
  <c r="L113" i="74"/>
  <c r="Q62" i="48"/>
  <c r="AS72" i="48"/>
  <c r="AW72" i="48"/>
  <c r="CK66" i="48"/>
  <c r="CG66" i="48"/>
  <c r="CE67" i="48"/>
  <c r="N63" i="48"/>
  <c r="O114" i="73" s="1"/>
  <c r="P114" i="73" s="1"/>
  <c r="I114" i="74" s="1"/>
  <c r="K114" i="74" s="1"/>
  <c r="P63" i="48"/>
  <c r="S114" i="73" s="1"/>
  <c r="T114" i="73" s="1"/>
  <c r="N114" i="74" s="1"/>
  <c r="P114" i="74" s="1"/>
  <c r="U63" i="48"/>
  <c r="BD71" i="48"/>
  <c r="AY71" i="48"/>
  <c r="BX68" i="48"/>
  <c r="BZ68" i="48" s="1"/>
  <c r="BT68" i="48"/>
  <c r="CM65" i="48"/>
  <c r="CR65" i="48"/>
  <c r="CT65" i="48" s="1"/>
  <c r="L82" i="75"/>
  <c r="M82" i="75" s="1"/>
  <c r="C82" i="75"/>
  <c r="E82" i="75" s="1"/>
  <c r="G83" i="73"/>
  <c r="H83" i="73" s="1"/>
  <c r="B83" i="75" s="1"/>
  <c r="J83" i="75" s="1"/>
  <c r="AX123" i="74"/>
  <c r="AZ123" i="74" s="1"/>
  <c r="AX124" i="74"/>
  <c r="AZ124" i="74" s="1"/>
  <c r="AK84" i="74"/>
  <c r="B84" i="74" s="1"/>
  <c r="F84" i="73" s="1"/>
  <c r="AJ85" i="74"/>
  <c r="X85" i="48"/>
  <c r="W86" i="48"/>
  <c r="AO86" i="74"/>
  <c r="AN87" i="74"/>
  <c r="AR87" i="74"/>
  <c r="AS86" i="74"/>
  <c r="AT86" i="74" s="1"/>
  <c r="AV86" i="74" s="1"/>
  <c r="F86" i="48"/>
  <c r="E87" i="48"/>
  <c r="AF86" i="74"/>
  <c r="AG85" i="74"/>
  <c r="AK81" i="51"/>
  <c r="AM80" i="51"/>
  <c r="M85" i="51"/>
  <c r="O84" i="51"/>
  <c r="BY75" i="51"/>
  <c r="CA74" i="51"/>
  <c r="G86" i="51"/>
  <c r="I85" i="51"/>
  <c r="AG81" i="51"/>
  <c r="AE82" i="51"/>
  <c r="BT75" i="51"/>
  <c r="BR76" i="51"/>
  <c r="BN76" i="51"/>
  <c r="BL77" i="51"/>
  <c r="S84" i="51"/>
  <c r="U84" i="51" s="1"/>
  <c r="BF78" i="51"/>
  <c r="BH77" i="51"/>
  <c r="BB78" i="51"/>
  <c r="AZ79" i="51"/>
  <c r="CF74" i="51"/>
  <c r="B73" i="51"/>
  <c r="C124" i="73" s="1"/>
  <c r="E124" i="73" s="1"/>
  <c r="AA82" i="51"/>
  <c r="Y83" i="51"/>
  <c r="H82" i="75" l="1"/>
  <c r="F82" i="75"/>
  <c r="R7" i="75"/>
  <c r="T7" i="75" s="1"/>
  <c r="U7" i="75" s="1"/>
  <c r="R62" i="48"/>
  <c r="R113" i="74"/>
  <c r="Y63" i="48"/>
  <c r="AA63" i="48" s="1"/>
  <c r="AG114" i="73" s="1"/>
  <c r="AH114" i="73" s="1"/>
  <c r="AA114" i="74" s="1"/>
  <c r="AC114" i="74" s="1"/>
  <c r="AF62" i="48"/>
  <c r="AQ113" i="73" s="1"/>
  <c r="F31" i="67"/>
  <c r="G31" i="67" s="1"/>
  <c r="H31" i="67" s="1"/>
  <c r="I82" i="75"/>
  <c r="Z82" i="75" s="1"/>
  <c r="V112" i="74"/>
  <c r="W112" i="74" s="1"/>
  <c r="Y112" i="74" s="1"/>
  <c r="AG62" i="48"/>
  <c r="AU113" i="73" s="1"/>
  <c r="AV113" i="73" s="1"/>
  <c r="Q63" i="48"/>
  <c r="G64" i="48"/>
  <c r="I64" i="48" s="1"/>
  <c r="P64" i="48" s="1"/>
  <c r="S115" i="73" s="1"/>
  <c r="T115" i="73" s="1"/>
  <c r="N115" i="74" s="1"/>
  <c r="P115" i="74" s="1"/>
  <c r="B65" i="48"/>
  <c r="D65" i="48" s="1"/>
  <c r="G65" i="48" s="1"/>
  <c r="I65" i="48" s="1"/>
  <c r="CE68" i="48"/>
  <c r="CG67" i="48"/>
  <c r="CK67" i="48"/>
  <c r="BX69" i="48"/>
  <c r="BZ69" i="48" s="1"/>
  <c r="BT69" i="48"/>
  <c r="BD72" i="48"/>
  <c r="AY72" i="48"/>
  <c r="AE63" i="48"/>
  <c r="AW73" i="48"/>
  <c r="AS73" i="48"/>
  <c r="BK71" i="48"/>
  <c r="BF71" i="48"/>
  <c r="R114" i="74"/>
  <c r="Q114" i="74"/>
  <c r="CM66" i="48"/>
  <c r="CR66" i="48"/>
  <c r="CT66" i="48" s="1"/>
  <c r="BR70" i="48"/>
  <c r="BM70" i="48"/>
  <c r="AK75" i="48"/>
  <c r="AQ74" i="48"/>
  <c r="AM74" i="48"/>
  <c r="R63" i="48"/>
  <c r="S63" i="48" s="1"/>
  <c r="AC114" i="73" s="1"/>
  <c r="AD114" i="73" s="1"/>
  <c r="D114" i="74" s="1"/>
  <c r="M114" i="74"/>
  <c r="L114" i="74"/>
  <c r="S62" i="48"/>
  <c r="AC113" i="73" s="1"/>
  <c r="AD113" i="73" s="1"/>
  <c r="D113" i="74" s="1"/>
  <c r="E113" i="74" s="1"/>
  <c r="AB64" i="48"/>
  <c r="AD64" i="48" s="1"/>
  <c r="Y64" i="48"/>
  <c r="AA64" i="48" s="1"/>
  <c r="AG115" i="73" s="1"/>
  <c r="AH115" i="73" s="1"/>
  <c r="AA115" i="74" s="1"/>
  <c r="AC115" i="74" s="1"/>
  <c r="L83" i="75"/>
  <c r="M83" i="75" s="1"/>
  <c r="C83" i="75"/>
  <c r="E83" i="75" s="1"/>
  <c r="G84" i="73"/>
  <c r="H84" i="73" s="1"/>
  <c r="B84" i="75" s="1"/>
  <c r="J84" i="75" s="1"/>
  <c r="AG86" i="74"/>
  <c r="AF87" i="74"/>
  <c r="W87" i="48"/>
  <c r="X86" i="48"/>
  <c r="AR88" i="74"/>
  <c r="AS87" i="74"/>
  <c r="AT87" i="74" s="1"/>
  <c r="AV87" i="74" s="1"/>
  <c r="AN88" i="74"/>
  <c r="AO87" i="74"/>
  <c r="E88" i="48"/>
  <c r="F87" i="48"/>
  <c r="AJ86" i="74"/>
  <c r="AK85" i="74"/>
  <c r="B85" i="74" s="1"/>
  <c r="F85" i="73" s="1"/>
  <c r="BN77" i="51"/>
  <c r="BL78" i="51"/>
  <c r="CF75" i="51"/>
  <c r="B74" i="51"/>
  <c r="C125" i="73" s="1"/>
  <c r="E125" i="73" s="1"/>
  <c r="BH78" i="51"/>
  <c r="BF79" i="51"/>
  <c r="BY76" i="51"/>
  <c r="CA75" i="51"/>
  <c r="AA83" i="51"/>
  <c r="Y84" i="51"/>
  <c r="BB79" i="51"/>
  <c r="AZ80" i="51"/>
  <c r="S85" i="51"/>
  <c r="U85" i="51" s="1"/>
  <c r="BT76" i="51"/>
  <c r="BR77" i="51"/>
  <c r="AM81" i="51"/>
  <c r="AK82" i="51"/>
  <c r="AE83" i="51"/>
  <c r="AG82" i="51"/>
  <c r="G87" i="51"/>
  <c r="I86" i="51"/>
  <c r="O85" i="51"/>
  <c r="M86" i="51"/>
  <c r="H83" i="75" l="1"/>
  <c r="I83" i="75" s="1"/>
  <c r="Z83" i="75" s="1"/>
  <c r="F83" i="75"/>
  <c r="R8" i="75"/>
  <c r="T8" i="75" s="1"/>
  <c r="U8" i="75" s="1"/>
  <c r="U64" i="48"/>
  <c r="AE64" i="48" s="1"/>
  <c r="AF64" i="48" s="1"/>
  <c r="AQ115" i="73" s="1"/>
  <c r="N64" i="48"/>
  <c r="O115" i="73" s="1"/>
  <c r="P115" i="73" s="1"/>
  <c r="I115" i="74" s="1"/>
  <c r="K115" i="74" s="1"/>
  <c r="M115" i="74" s="1"/>
  <c r="V65" i="48"/>
  <c r="Y65" i="48" s="1"/>
  <c r="AA65" i="48" s="1"/>
  <c r="AG116" i="73" s="1"/>
  <c r="AH116" i="73" s="1"/>
  <c r="AA116" i="74" s="1"/>
  <c r="AC116" i="74" s="1"/>
  <c r="F32" i="67"/>
  <c r="G32" i="67" s="1"/>
  <c r="H32" i="67" s="1"/>
  <c r="E114" i="74"/>
  <c r="V114" i="74" s="1"/>
  <c r="B66" i="48"/>
  <c r="D66" i="48" s="1"/>
  <c r="V66" i="48" s="1"/>
  <c r="R64" i="48"/>
  <c r="V113" i="74"/>
  <c r="W113" i="74" s="1"/>
  <c r="Y113" i="74" s="1"/>
  <c r="G113" i="74"/>
  <c r="AK76" i="48"/>
  <c r="AQ75" i="48"/>
  <c r="AM75" i="48"/>
  <c r="K114" i="73"/>
  <c r="L114" i="73" s="1"/>
  <c r="T114" i="74" s="1"/>
  <c r="AF63" i="48"/>
  <c r="AQ114" i="73" s="1"/>
  <c r="AG63" i="48"/>
  <c r="AU114" i="73" s="1"/>
  <c r="AV114" i="73" s="1"/>
  <c r="N65" i="48"/>
  <c r="O116" i="73" s="1"/>
  <c r="P116" i="73" s="1"/>
  <c r="I116" i="74" s="1"/>
  <c r="K116" i="74" s="1"/>
  <c r="P65" i="48"/>
  <c r="S116" i="73" s="1"/>
  <c r="T116" i="73" s="1"/>
  <c r="N116" i="74" s="1"/>
  <c r="P116" i="74" s="1"/>
  <c r="U65" i="48"/>
  <c r="BM71" i="48"/>
  <c r="BR71" i="48"/>
  <c r="CG68" i="48"/>
  <c r="CE69" i="48"/>
  <c r="CK68" i="48"/>
  <c r="BT70" i="48"/>
  <c r="BX70" i="48"/>
  <c r="BZ70" i="48" s="1"/>
  <c r="BF72" i="48"/>
  <c r="BK72" i="48"/>
  <c r="R115" i="74"/>
  <c r="Q115" i="74"/>
  <c r="AW74" i="48"/>
  <c r="AS74" i="48"/>
  <c r="AY73" i="48"/>
  <c r="BD73" i="48"/>
  <c r="CM67" i="48"/>
  <c r="CR67" i="48"/>
  <c r="CT67" i="48" s="1"/>
  <c r="L84" i="75"/>
  <c r="M84" i="75" s="1"/>
  <c r="C84" i="75"/>
  <c r="E84" i="75" s="1"/>
  <c r="G85" i="73"/>
  <c r="H85" i="73" s="1"/>
  <c r="B85" i="75" s="1"/>
  <c r="J85" i="75" s="1"/>
  <c r="AX125" i="74"/>
  <c r="AZ125" i="74" s="1"/>
  <c r="AO88" i="74"/>
  <c r="AN89" i="74"/>
  <c r="W88" i="48"/>
  <c r="X87" i="48"/>
  <c r="E89" i="48"/>
  <c r="F88" i="48"/>
  <c r="AS88" i="74"/>
  <c r="AT88" i="74" s="1"/>
  <c r="AV88" i="74" s="1"/>
  <c r="AR89" i="74"/>
  <c r="AF88" i="74"/>
  <c r="AG87" i="74"/>
  <c r="AJ87" i="74"/>
  <c r="AK86" i="74"/>
  <c r="B86" i="74" s="1"/>
  <c r="F86" i="73" s="1"/>
  <c r="CF76" i="51"/>
  <c r="B75" i="51"/>
  <c r="C126" i="73" s="1"/>
  <c r="E126" i="73" s="1"/>
  <c r="M87" i="51"/>
  <c r="O86" i="51"/>
  <c r="BR78" i="51"/>
  <c r="BT77" i="51"/>
  <c r="S86" i="51"/>
  <c r="U86" i="51" s="1"/>
  <c r="Y85" i="51"/>
  <c r="AA84" i="51"/>
  <c r="BH79" i="51"/>
  <c r="BF80" i="51"/>
  <c r="BL79" i="51"/>
  <c r="BN78" i="51"/>
  <c r="AE84" i="51"/>
  <c r="AG83" i="51"/>
  <c r="BB80" i="51"/>
  <c r="AZ81" i="51"/>
  <c r="AM82" i="51"/>
  <c r="AK83" i="51"/>
  <c r="BY77" i="51"/>
  <c r="CA76" i="51"/>
  <c r="G88" i="51"/>
  <c r="I87" i="51"/>
  <c r="H84" i="75" l="1"/>
  <c r="F84" i="75"/>
  <c r="R9" i="75"/>
  <c r="T9" i="75" s="1"/>
  <c r="U9" i="75" s="1"/>
  <c r="Q64" i="48"/>
  <c r="L115" i="74"/>
  <c r="S64" i="48"/>
  <c r="AC115" i="73" s="1"/>
  <c r="AD115" i="73" s="1"/>
  <c r="D115" i="74" s="1"/>
  <c r="G114" i="74"/>
  <c r="AB65" i="48"/>
  <c r="AD65" i="48" s="1"/>
  <c r="AE65" i="48" s="1"/>
  <c r="G66" i="48"/>
  <c r="I66" i="48" s="1"/>
  <c r="N66" i="48" s="1"/>
  <c r="O117" i="73" s="1"/>
  <c r="P117" i="73" s="1"/>
  <c r="I117" i="74" s="1"/>
  <c r="K117" i="74" s="1"/>
  <c r="AG64" i="48"/>
  <c r="AU115" i="73" s="1"/>
  <c r="AV115" i="73" s="1"/>
  <c r="F33" i="67"/>
  <c r="G33" i="67" s="1"/>
  <c r="H33" i="67" s="1"/>
  <c r="I84" i="75"/>
  <c r="Z84" i="75" s="1"/>
  <c r="Q65" i="48"/>
  <c r="B67" i="48"/>
  <c r="D67" i="48" s="1"/>
  <c r="G67" i="48" s="1"/>
  <c r="I67" i="48" s="1"/>
  <c r="W114" i="74"/>
  <c r="Y114" i="74" s="1"/>
  <c r="K115" i="73"/>
  <c r="L115" i="73" s="1"/>
  <c r="T115" i="74" s="1"/>
  <c r="E115" i="74"/>
  <c r="G115" i="74" s="1"/>
  <c r="BX71" i="48"/>
  <c r="BZ71" i="48" s="1"/>
  <c r="BT71" i="48"/>
  <c r="Q116" i="74"/>
  <c r="R116" i="74"/>
  <c r="CR68" i="48"/>
  <c r="CT68" i="48" s="1"/>
  <c r="CM68" i="48"/>
  <c r="R65" i="48"/>
  <c r="AS75" i="48"/>
  <c r="AW75" i="48"/>
  <c r="BD74" i="48"/>
  <c r="AY74" i="48"/>
  <c r="BR72" i="48"/>
  <c r="BM72" i="48"/>
  <c r="CE70" i="48"/>
  <c r="CK69" i="48"/>
  <c r="CG69" i="48"/>
  <c r="M116" i="74"/>
  <c r="L116" i="74"/>
  <c r="AK77" i="48"/>
  <c r="AM76" i="48"/>
  <c r="AQ76" i="48"/>
  <c r="AB66" i="48"/>
  <c r="AD66" i="48" s="1"/>
  <c r="Y66" i="48"/>
  <c r="AA66" i="48" s="1"/>
  <c r="AG117" i="73" s="1"/>
  <c r="AH117" i="73" s="1"/>
  <c r="AA117" i="74" s="1"/>
  <c r="AC117" i="74" s="1"/>
  <c r="BK73" i="48"/>
  <c r="BF73" i="48"/>
  <c r="L85" i="75"/>
  <c r="M85" i="75" s="1"/>
  <c r="C85" i="75"/>
  <c r="E85" i="75" s="1"/>
  <c r="G86" i="73"/>
  <c r="H86" i="73" s="1"/>
  <c r="B86" i="75" s="1"/>
  <c r="J86" i="75" s="1"/>
  <c r="AX127" i="74"/>
  <c r="AZ127" i="74" s="1"/>
  <c r="AX126" i="74"/>
  <c r="AZ126" i="74" s="1"/>
  <c r="AG88" i="74"/>
  <c r="AF89" i="74"/>
  <c r="AJ88" i="74"/>
  <c r="AK87" i="74"/>
  <c r="B87" i="74" s="1"/>
  <c r="F87" i="73" s="1"/>
  <c r="AR90" i="74"/>
  <c r="AS89" i="74"/>
  <c r="AT89" i="74" s="1"/>
  <c r="AV89" i="74" s="1"/>
  <c r="AO89" i="74"/>
  <c r="AN90" i="74"/>
  <c r="W89" i="48"/>
  <c r="X88" i="48"/>
  <c r="E90" i="48"/>
  <c r="F89" i="48"/>
  <c r="AE85" i="51"/>
  <c r="AG84" i="51"/>
  <c r="S87" i="51"/>
  <c r="U87" i="51" s="1"/>
  <c r="BB81" i="51"/>
  <c r="AZ82" i="51"/>
  <c r="O87" i="51"/>
  <c r="M88" i="51"/>
  <c r="I88" i="51"/>
  <c r="G89" i="51"/>
  <c r="BY78" i="51"/>
  <c r="CA77" i="51"/>
  <c r="Y86" i="51"/>
  <c r="AA85" i="51"/>
  <c r="BL80" i="51"/>
  <c r="BN79" i="51"/>
  <c r="AK84" i="51"/>
  <c r="AM83" i="51"/>
  <c r="BH80" i="51"/>
  <c r="BF81" i="51"/>
  <c r="BT78" i="51"/>
  <c r="BR79" i="51"/>
  <c r="B76" i="51"/>
  <c r="C127" i="73" s="1"/>
  <c r="E127" i="73" s="1"/>
  <c r="CF77" i="51"/>
  <c r="H85" i="75" l="1"/>
  <c r="I85" i="75" s="1"/>
  <c r="Z85" i="75" s="1"/>
  <c r="F85" i="75"/>
  <c r="R10" i="75"/>
  <c r="T10" i="75" s="1"/>
  <c r="U10" i="75" s="1"/>
  <c r="B68" i="48"/>
  <c r="D68" i="48" s="1"/>
  <c r="P66" i="48"/>
  <c r="S117" i="73" s="1"/>
  <c r="T117" i="73" s="1"/>
  <c r="N117" i="74" s="1"/>
  <c r="P117" i="74" s="1"/>
  <c r="Q117" i="74" s="1"/>
  <c r="S65" i="48"/>
  <c r="AC116" i="73" s="1"/>
  <c r="AD116" i="73" s="1"/>
  <c r="D116" i="74" s="1"/>
  <c r="E116" i="74" s="1"/>
  <c r="G116" i="74" s="1"/>
  <c r="V67" i="48"/>
  <c r="U66" i="48"/>
  <c r="AE66" i="48" s="1"/>
  <c r="F34" i="67"/>
  <c r="G34" i="67" s="1"/>
  <c r="H34" i="67" s="1"/>
  <c r="V115" i="74"/>
  <c r="W115" i="74" s="1"/>
  <c r="Y115" i="74" s="1"/>
  <c r="Q66" i="48"/>
  <c r="BM73" i="48"/>
  <c r="BR73" i="48"/>
  <c r="BT72" i="48"/>
  <c r="BX72" i="48"/>
  <c r="BZ72" i="48" s="1"/>
  <c r="U67" i="48"/>
  <c r="P67" i="48"/>
  <c r="S118" i="73" s="1"/>
  <c r="T118" i="73" s="1"/>
  <c r="N118" i="74" s="1"/>
  <c r="P118" i="74" s="1"/>
  <c r="N67" i="48"/>
  <c r="O118" i="73" s="1"/>
  <c r="P118" i="73" s="1"/>
  <c r="I118" i="74" s="1"/>
  <c r="K118" i="74" s="1"/>
  <c r="K116" i="73"/>
  <c r="L116" i="73" s="1"/>
  <c r="T116" i="74" s="1"/>
  <c r="AG65" i="48"/>
  <c r="AU116" i="73" s="1"/>
  <c r="AV116" i="73" s="1"/>
  <c r="AF65" i="48"/>
  <c r="AQ116" i="73" s="1"/>
  <c r="AK78" i="48"/>
  <c r="AQ77" i="48"/>
  <c r="AM77" i="48"/>
  <c r="CM69" i="48"/>
  <c r="CR69" i="48"/>
  <c r="CT69" i="48" s="1"/>
  <c r="AB67" i="48"/>
  <c r="AD67" i="48" s="1"/>
  <c r="Y67" i="48"/>
  <c r="AA67" i="48" s="1"/>
  <c r="AG118" i="73" s="1"/>
  <c r="AH118" i="73" s="1"/>
  <c r="AA118" i="74" s="1"/>
  <c r="AC118" i="74" s="1"/>
  <c r="L117" i="74"/>
  <c r="M117" i="74"/>
  <c r="V68" i="48"/>
  <c r="G68" i="48"/>
  <c r="I68" i="48" s="1"/>
  <c r="CE71" i="48"/>
  <c r="CK70" i="48"/>
  <c r="CG70" i="48"/>
  <c r="BF74" i="48"/>
  <c r="BK74" i="48"/>
  <c r="AS76" i="48"/>
  <c r="AW76" i="48"/>
  <c r="AY75" i="48"/>
  <c r="BD75" i="48"/>
  <c r="L86" i="75"/>
  <c r="M86" i="75" s="1"/>
  <c r="C86" i="75"/>
  <c r="E86" i="75" s="1"/>
  <c r="G87" i="73"/>
  <c r="H87" i="73" s="1"/>
  <c r="B87" i="75" s="1"/>
  <c r="AR91" i="74"/>
  <c r="AS90" i="74"/>
  <c r="AT90" i="74" s="1"/>
  <c r="AV90" i="74" s="1"/>
  <c r="X89" i="48"/>
  <c r="W90" i="48"/>
  <c r="AN91" i="74"/>
  <c r="AO90" i="74"/>
  <c r="AG89" i="74"/>
  <c r="AF90" i="74"/>
  <c r="E91" i="48"/>
  <c r="F90" i="48"/>
  <c r="AK88" i="74"/>
  <c r="B88" i="74" s="1"/>
  <c r="F88" i="73" s="1"/>
  <c r="AJ89" i="74"/>
  <c r="AK85" i="51"/>
  <c r="AM84" i="51"/>
  <c r="O88" i="51"/>
  <c r="M89" i="51"/>
  <c r="AE86" i="51"/>
  <c r="AG85" i="51"/>
  <c r="CF78" i="51"/>
  <c r="B77" i="51"/>
  <c r="C128" i="73" s="1"/>
  <c r="E128" i="73" s="1"/>
  <c r="Y87" i="51"/>
  <c r="AA86" i="51"/>
  <c r="AZ83" i="51"/>
  <c r="BB82" i="51"/>
  <c r="BT79" i="51"/>
  <c r="BR80" i="51"/>
  <c r="CA78" i="51"/>
  <c r="BY79" i="51"/>
  <c r="BH81" i="51"/>
  <c r="BF82" i="51"/>
  <c r="BL81" i="51"/>
  <c r="BN80" i="51"/>
  <c r="G90" i="51"/>
  <c r="I89" i="51"/>
  <c r="S88" i="51"/>
  <c r="U88" i="51" s="1"/>
  <c r="H86" i="75" l="1"/>
  <c r="I86" i="75" s="1"/>
  <c r="Z86" i="75" s="1"/>
  <c r="F86" i="75"/>
  <c r="R11" i="75"/>
  <c r="T11" i="75" s="1"/>
  <c r="U11" i="75" s="1"/>
  <c r="R117" i="74"/>
  <c r="R66" i="48"/>
  <c r="S66" i="48" s="1"/>
  <c r="AC117" i="73" s="1"/>
  <c r="AD117" i="73" s="1"/>
  <c r="D117" i="74" s="1"/>
  <c r="E117" i="74" s="1"/>
  <c r="V117" i="74" s="1"/>
  <c r="F35" i="67"/>
  <c r="G35" i="67" s="1"/>
  <c r="H35" i="67" s="1"/>
  <c r="L87" i="75"/>
  <c r="M87" i="75" s="1"/>
  <c r="J87" i="75"/>
  <c r="AE67" i="48"/>
  <c r="AG67" i="48" s="1"/>
  <c r="AU118" i="73" s="1"/>
  <c r="AV118" i="73" s="1"/>
  <c r="V116" i="74"/>
  <c r="W116" i="74" s="1"/>
  <c r="Y116" i="74" s="1"/>
  <c r="B69" i="48"/>
  <c r="D69" i="48" s="1"/>
  <c r="V69" i="48" s="1"/>
  <c r="CM70" i="48"/>
  <c r="CR70" i="48"/>
  <c r="CT70" i="48" s="1"/>
  <c r="AB68" i="48"/>
  <c r="AD68" i="48" s="1"/>
  <c r="Y68" i="48"/>
  <c r="AA68" i="48" s="1"/>
  <c r="AG119" i="73" s="1"/>
  <c r="AH119" i="73" s="1"/>
  <c r="AA119" i="74" s="1"/>
  <c r="AC119" i="74" s="1"/>
  <c r="AF67" i="48"/>
  <c r="AQ118" i="73" s="1"/>
  <c r="AS77" i="48"/>
  <c r="AW77" i="48"/>
  <c r="M118" i="74"/>
  <c r="L118" i="74"/>
  <c r="BD76" i="48"/>
  <c r="AY76" i="48"/>
  <c r="BR74" i="48"/>
  <c r="BM74" i="48"/>
  <c r="CG71" i="48"/>
  <c r="CE72" i="48"/>
  <c r="CK71" i="48"/>
  <c r="AK79" i="48"/>
  <c r="AM78" i="48"/>
  <c r="AQ78" i="48"/>
  <c r="Q118" i="74"/>
  <c r="R118" i="74"/>
  <c r="K117" i="73"/>
  <c r="L117" i="73" s="1"/>
  <c r="T117" i="74" s="1"/>
  <c r="AF66" i="48"/>
  <c r="AQ117" i="73" s="1"/>
  <c r="AG66" i="48"/>
  <c r="AU117" i="73" s="1"/>
  <c r="AV117" i="73" s="1"/>
  <c r="R67" i="48"/>
  <c r="BF75" i="48"/>
  <c r="BK75" i="48"/>
  <c r="P68" i="48"/>
  <c r="S119" i="73" s="1"/>
  <c r="T119" i="73" s="1"/>
  <c r="N119" i="74" s="1"/>
  <c r="P119" i="74" s="1"/>
  <c r="N68" i="48"/>
  <c r="O119" i="73" s="1"/>
  <c r="P119" i="73" s="1"/>
  <c r="I119" i="74" s="1"/>
  <c r="K119" i="74" s="1"/>
  <c r="U68" i="48"/>
  <c r="Q67" i="48"/>
  <c r="BX73" i="48"/>
  <c r="BZ73" i="48" s="1"/>
  <c r="BT73" i="48"/>
  <c r="C87" i="75"/>
  <c r="E87" i="75" s="1"/>
  <c r="G88" i="73"/>
  <c r="H88" i="73" s="1"/>
  <c r="B88" i="75" s="1"/>
  <c r="J88" i="75" s="1"/>
  <c r="AX128" i="74"/>
  <c r="AZ128" i="74" s="1"/>
  <c r="AN92" i="74"/>
  <c r="AN93" i="74" s="1"/>
  <c r="AO91" i="74"/>
  <c r="AJ90" i="74"/>
  <c r="AK89" i="74"/>
  <c r="B89" i="74" s="1"/>
  <c r="F89" i="73" s="1"/>
  <c r="W91" i="48"/>
  <c r="X90" i="48"/>
  <c r="E92" i="48"/>
  <c r="E93" i="48" s="1"/>
  <c r="E94" i="48" s="1"/>
  <c r="E95" i="48" s="1"/>
  <c r="E96" i="48" s="1"/>
  <c r="E97" i="48" s="1"/>
  <c r="E98" i="48" s="1"/>
  <c r="E99" i="48" s="1"/>
  <c r="E100" i="48" s="1"/>
  <c r="E101" i="48" s="1"/>
  <c r="E102" i="48" s="1"/>
  <c r="F91" i="48"/>
  <c r="AG90" i="74"/>
  <c r="AF91" i="74"/>
  <c r="AR92" i="74"/>
  <c r="AR93" i="74" s="1"/>
  <c r="AS91" i="74"/>
  <c r="AT91" i="74" s="1"/>
  <c r="AV91" i="74" s="1"/>
  <c r="S89" i="51"/>
  <c r="U89" i="51" s="1"/>
  <c r="BB83" i="51"/>
  <c r="AZ84" i="51"/>
  <c r="AK86" i="51"/>
  <c r="AM85" i="51"/>
  <c r="BN81" i="51"/>
  <c r="BL82" i="51"/>
  <c r="CA79" i="51"/>
  <c r="BY80" i="51"/>
  <c r="CF79" i="51"/>
  <c r="B78" i="51"/>
  <c r="C129" i="73" s="1"/>
  <c r="E129" i="73" s="1"/>
  <c r="O89" i="51"/>
  <c r="M90" i="51"/>
  <c r="G91" i="51"/>
  <c r="I90" i="51"/>
  <c r="BH82" i="51"/>
  <c r="BF83" i="51"/>
  <c r="BT80" i="51"/>
  <c r="BR81" i="51"/>
  <c r="AA87" i="51"/>
  <c r="Y88" i="51"/>
  <c r="AE87" i="51"/>
  <c r="AG86" i="51"/>
  <c r="H87" i="75" l="1"/>
  <c r="I87" i="75" s="1"/>
  <c r="Z87" i="75" s="1"/>
  <c r="F87" i="75"/>
  <c r="R12" i="75"/>
  <c r="T12" i="75" s="1"/>
  <c r="U12" i="75" s="1"/>
  <c r="K118" i="73"/>
  <c r="L118" i="73" s="1"/>
  <c r="T118" i="74" s="1"/>
  <c r="F36" i="67"/>
  <c r="G36" i="67" s="1"/>
  <c r="H36" i="67" s="1"/>
  <c r="B70" i="48"/>
  <c r="D70" i="48" s="1"/>
  <c r="G70" i="48" s="1"/>
  <c r="I70" i="48" s="1"/>
  <c r="G117" i="74"/>
  <c r="Q68" i="48"/>
  <c r="G69" i="48"/>
  <c r="I69" i="48" s="1"/>
  <c r="N69" i="48" s="1"/>
  <c r="O120" i="73" s="1"/>
  <c r="P120" i="73" s="1"/>
  <c r="I120" i="74" s="1"/>
  <c r="K120" i="74" s="1"/>
  <c r="S67" i="48"/>
  <c r="AC118" i="73" s="1"/>
  <c r="AD118" i="73" s="1"/>
  <c r="D118" i="74" s="1"/>
  <c r="E118" i="74" s="1"/>
  <c r="W117" i="74"/>
  <c r="Y117" i="74" s="1"/>
  <c r="BR75" i="48"/>
  <c r="BM75" i="48"/>
  <c r="AK80" i="48"/>
  <c r="AM79" i="48"/>
  <c r="AQ79" i="48"/>
  <c r="L119" i="74"/>
  <c r="M119" i="74"/>
  <c r="CR71" i="48"/>
  <c r="CT71" i="48" s="1"/>
  <c r="CM71" i="48"/>
  <c r="BX74" i="48"/>
  <c r="BZ74" i="48" s="1"/>
  <c r="BT74" i="48"/>
  <c r="AE68" i="48"/>
  <c r="R119" i="74"/>
  <c r="Q119" i="74"/>
  <c r="AW78" i="48"/>
  <c r="AS78" i="48"/>
  <c r="CG72" i="48"/>
  <c r="CE73" i="48"/>
  <c r="CK72" i="48"/>
  <c r="R68" i="48"/>
  <c r="BK76" i="48"/>
  <c r="BF76" i="48"/>
  <c r="AY77" i="48"/>
  <c r="BD77" i="48"/>
  <c r="AB69" i="48"/>
  <c r="AD69" i="48" s="1"/>
  <c r="Y69" i="48"/>
  <c r="AA69" i="48" s="1"/>
  <c r="AG120" i="73" s="1"/>
  <c r="AH120" i="73" s="1"/>
  <c r="AA120" i="74" s="1"/>
  <c r="AC120" i="74" s="1"/>
  <c r="L88" i="75"/>
  <c r="M88" i="75" s="1"/>
  <c r="C88" i="75"/>
  <c r="E88" i="75" s="1"/>
  <c r="G89" i="73"/>
  <c r="H89" i="73" s="1"/>
  <c r="B89" i="75" s="1"/>
  <c r="J89" i="75" s="1"/>
  <c r="AR94" i="74"/>
  <c r="AS93" i="74"/>
  <c r="AT93" i="74" s="1"/>
  <c r="AV93" i="74" s="1"/>
  <c r="AX129" i="74"/>
  <c r="AZ129" i="74" s="1"/>
  <c r="AN94" i="74"/>
  <c r="AO93" i="74"/>
  <c r="AS92" i="74"/>
  <c r="AT92" i="74" s="1"/>
  <c r="AV92" i="74" s="1"/>
  <c r="AR107" i="74"/>
  <c r="AJ91" i="74"/>
  <c r="AK90" i="74"/>
  <c r="B90" i="74" s="1"/>
  <c r="F90" i="73" s="1"/>
  <c r="E107" i="48"/>
  <c r="F92" i="48"/>
  <c r="F93" i="48" s="1"/>
  <c r="F94" i="48" s="1"/>
  <c r="F95" i="48" s="1"/>
  <c r="F96" i="48" s="1"/>
  <c r="F97" i="48" s="1"/>
  <c r="F98" i="48" s="1"/>
  <c r="F99" i="48" s="1"/>
  <c r="F100" i="48" s="1"/>
  <c r="F101" i="48" s="1"/>
  <c r="F102" i="48" s="1"/>
  <c r="X91" i="48"/>
  <c r="W92" i="48"/>
  <c r="W93" i="48" s="1"/>
  <c r="W94" i="48" s="1"/>
  <c r="W95" i="48" s="1"/>
  <c r="W96" i="48" s="1"/>
  <c r="W97" i="48" s="1"/>
  <c r="W98" i="48" s="1"/>
  <c r="W99" i="48" s="1"/>
  <c r="W100" i="48" s="1"/>
  <c r="W101" i="48" s="1"/>
  <c r="W102" i="48" s="1"/>
  <c r="AF92" i="74"/>
  <c r="AF93" i="74" s="1"/>
  <c r="AG91" i="74"/>
  <c r="AN107" i="74"/>
  <c r="AO92" i="74"/>
  <c r="S90" i="51"/>
  <c r="U90" i="51" s="1"/>
  <c r="AM86" i="51"/>
  <c r="AK87" i="51"/>
  <c r="CA80" i="51"/>
  <c r="BY81" i="51"/>
  <c r="G92" i="51"/>
  <c r="G93" i="51" s="1"/>
  <c r="I91" i="51"/>
  <c r="BL83" i="51"/>
  <c r="BN82" i="51"/>
  <c r="BB84" i="51"/>
  <c r="AZ85" i="51"/>
  <c r="BR82" i="51"/>
  <c r="BT81" i="51"/>
  <c r="AE88" i="51"/>
  <c r="AG87" i="51"/>
  <c r="CF80" i="51"/>
  <c r="B79" i="51"/>
  <c r="C130" i="73" s="1"/>
  <c r="E130" i="73" s="1"/>
  <c r="Y89" i="51"/>
  <c r="AA88" i="51"/>
  <c r="BF84" i="51"/>
  <c r="BH83" i="51"/>
  <c r="O90" i="51"/>
  <c r="M91" i="51"/>
  <c r="H88" i="75" l="1"/>
  <c r="F88" i="75"/>
  <c r="R13" i="75"/>
  <c r="T13" i="75" s="1"/>
  <c r="U13" i="75" s="1"/>
  <c r="S68" i="48"/>
  <c r="AC119" i="73" s="1"/>
  <c r="AD119" i="73" s="1"/>
  <c r="D119" i="74" s="1"/>
  <c r="E119" i="74" s="1"/>
  <c r="G119" i="74" s="1"/>
  <c r="V70" i="48"/>
  <c r="Y70" i="48" s="1"/>
  <c r="AA70" i="48" s="1"/>
  <c r="AG121" i="73" s="1"/>
  <c r="AH121" i="73" s="1"/>
  <c r="AA121" i="74" s="1"/>
  <c r="AC121" i="74" s="1"/>
  <c r="F37" i="67"/>
  <c r="G37" i="67" s="1"/>
  <c r="H37" i="67" s="1"/>
  <c r="I88" i="75"/>
  <c r="Z88" i="75" s="1"/>
  <c r="P69" i="48"/>
  <c r="S120" i="73" s="1"/>
  <c r="T120" i="73" s="1"/>
  <c r="N120" i="74" s="1"/>
  <c r="P120" i="74" s="1"/>
  <c r="Q120" i="74" s="1"/>
  <c r="U69" i="48"/>
  <c r="AE69" i="48" s="1"/>
  <c r="B71" i="48"/>
  <c r="D71" i="48" s="1"/>
  <c r="G71" i="48" s="1"/>
  <c r="I71" i="48" s="1"/>
  <c r="M120" i="74"/>
  <c r="L120" i="74"/>
  <c r="AW79" i="48"/>
  <c r="AS79" i="48"/>
  <c r="BT75" i="48"/>
  <c r="BX75" i="48"/>
  <c r="BZ75" i="48" s="1"/>
  <c r="BR76" i="48"/>
  <c r="BM76" i="48"/>
  <c r="P70" i="48"/>
  <c r="S121" i="73" s="1"/>
  <c r="T121" i="73" s="1"/>
  <c r="N121" i="74" s="1"/>
  <c r="P121" i="74" s="1"/>
  <c r="N70" i="48"/>
  <c r="O121" i="73" s="1"/>
  <c r="P121" i="73" s="1"/>
  <c r="I121" i="74" s="1"/>
  <c r="K121" i="74" s="1"/>
  <c r="U70" i="48"/>
  <c r="CM72" i="48"/>
  <c r="CR72" i="48"/>
  <c r="CT72" i="48" s="1"/>
  <c r="BD78" i="48"/>
  <c r="AY78" i="48"/>
  <c r="AF68" i="48"/>
  <c r="AQ119" i="73" s="1"/>
  <c r="K119" i="73"/>
  <c r="L119" i="73" s="1"/>
  <c r="T119" i="74" s="1"/>
  <c r="AG68" i="48"/>
  <c r="AU119" i="73" s="1"/>
  <c r="AV119" i="73" s="1"/>
  <c r="BF77" i="48"/>
  <c r="BK77" i="48"/>
  <c r="Q69" i="48"/>
  <c r="CK73" i="48"/>
  <c r="CG73" i="48"/>
  <c r="CE74" i="48"/>
  <c r="AK81" i="48"/>
  <c r="AM80" i="48"/>
  <c r="AQ80" i="48"/>
  <c r="G118" i="74"/>
  <c r="V118" i="74"/>
  <c r="W118" i="74" s="1"/>
  <c r="Y118" i="74" s="1"/>
  <c r="L89" i="75"/>
  <c r="M89" i="75" s="1"/>
  <c r="C89" i="75"/>
  <c r="E89" i="75" s="1"/>
  <c r="G90" i="73"/>
  <c r="H90" i="73" s="1"/>
  <c r="B90" i="75" s="1"/>
  <c r="J90" i="75" s="1"/>
  <c r="G94" i="51"/>
  <c r="I93" i="51"/>
  <c r="AR95" i="74"/>
  <c r="AS94" i="74"/>
  <c r="AT94" i="74" s="1"/>
  <c r="AV94" i="74" s="1"/>
  <c r="AX130" i="74"/>
  <c r="AZ130" i="74" s="1"/>
  <c r="AF94" i="74"/>
  <c r="AG93" i="74"/>
  <c r="AN95" i="74"/>
  <c r="AO94" i="74"/>
  <c r="AN108" i="74"/>
  <c r="AO107" i="74"/>
  <c r="AJ92" i="74"/>
  <c r="AK91" i="74"/>
  <c r="B91" i="74" s="1"/>
  <c r="F91" i="73" s="1"/>
  <c r="AG92" i="74"/>
  <c r="AF107" i="74"/>
  <c r="X92" i="48"/>
  <c r="X93" i="48" s="1"/>
  <c r="X94" i="48" s="1"/>
  <c r="X95" i="48" s="1"/>
  <c r="X96" i="48" s="1"/>
  <c r="X97" i="48" s="1"/>
  <c r="X98" i="48" s="1"/>
  <c r="X99" i="48" s="1"/>
  <c r="X100" i="48" s="1"/>
  <c r="X101" i="48" s="1"/>
  <c r="X102" i="48" s="1"/>
  <c r="W107" i="48"/>
  <c r="F107" i="48"/>
  <c r="E108" i="48"/>
  <c r="AR108" i="74"/>
  <c r="AS107" i="74"/>
  <c r="AT107" i="74" s="1"/>
  <c r="AV107" i="74" s="1"/>
  <c r="O91" i="51"/>
  <c r="M92" i="51"/>
  <c r="M93" i="51" s="1"/>
  <c r="BL84" i="51"/>
  <c r="BN83" i="51"/>
  <c r="S91" i="51"/>
  <c r="U91" i="51" s="1"/>
  <c r="Y90" i="51"/>
  <c r="AA89" i="51"/>
  <c r="AG88" i="51"/>
  <c r="AE89" i="51"/>
  <c r="BB85" i="51"/>
  <c r="AZ86" i="51"/>
  <c r="AK88" i="51"/>
  <c r="AM87" i="51"/>
  <c r="G107" i="51"/>
  <c r="I92" i="51"/>
  <c r="BH84" i="51"/>
  <c r="BF85" i="51"/>
  <c r="B80" i="51"/>
  <c r="C131" i="73" s="1"/>
  <c r="E131" i="73" s="1"/>
  <c r="CF81" i="51"/>
  <c r="BR83" i="51"/>
  <c r="BT82" i="51"/>
  <c r="BY82" i="51"/>
  <c r="CA81" i="51"/>
  <c r="H89" i="75" l="1"/>
  <c r="F89" i="75"/>
  <c r="R14" i="75"/>
  <c r="T14" i="75" s="1"/>
  <c r="U14" i="75" s="1"/>
  <c r="AB70" i="48"/>
  <c r="AD70" i="48" s="1"/>
  <c r="R69" i="48"/>
  <c r="V71" i="48"/>
  <c r="AB71" i="48" s="1"/>
  <c r="AD71" i="48" s="1"/>
  <c r="R120" i="74"/>
  <c r="F38" i="67"/>
  <c r="G38" i="67" s="1"/>
  <c r="H38" i="67" s="1"/>
  <c r="I89" i="75"/>
  <c r="Z89" i="75" s="1"/>
  <c r="V119" i="74"/>
  <c r="S69" i="48"/>
  <c r="AC120" i="73" s="1"/>
  <c r="AD120" i="73" s="1"/>
  <c r="D120" i="74" s="1"/>
  <c r="E120" i="74" s="1"/>
  <c r="G120" i="74" s="1"/>
  <c r="R70" i="48"/>
  <c r="B72" i="48"/>
  <c r="D72" i="48" s="1"/>
  <c r="G72" i="48" s="1"/>
  <c r="I72" i="48" s="1"/>
  <c r="AE70" i="48"/>
  <c r="K121" i="73" s="1"/>
  <c r="L121" i="73" s="1"/>
  <c r="T121" i="74" s="1"/>
  <c r="AG69" i="48"/>
  <c r="AU120" i="73" s="1"/>
  <c r="AV120" i="73" s="1"/>
  <c r="K120" i="73"/>
  <c r="L120" i="73" s="1"/>
  <c r="T120" i="74" s="1"/>
  <c r="AF69" i="48"/>
  <c r="AQ120" i="73" s="1"/>
  <c r="AW80" i="48"/>
  <c r="AS80" i="48"/>
  <c r="M121" i="74"/>
  <c r="L121" i="74"/>
  <c r="CR73" i="48"/>
  <c r="CT73" i="48" s="1"/>
  <c r="CM73" i="48"/>
  <c r="Q121" i="74"/>
  <c r="R121" i="74"/>
  <c r="Y71" i="48"/>
  <c r="AA71" i="48" s="1"/>
  <c r="AG122" i="73" s="1"/>
  <c r="AH122" i="73" s="1"/>
  <c r="AA122" i="74" s="1"/>
  <c r="AC122" i="74" s="1"/>
  <c r="AK82" i="48"/>
  <c r="AQ81" i="48"/>
  <c r="AM81" i="48"/>
  <c r="BK78" i="48"/>
  <c r="BF78" i="48"/>
  <c r="Q70" i="48"/>
  <c r="S70" i="48" s="1"/>
  <c r="AC121" i="73" s="1"/>
  <c r="AD121" i="73" s="1"/>
  <c r="D121" i="74" s="1"/>
  <c r="N71" i="48"/>
  <c r="O122" i="73" s="1"/>
  <c r="P122" i="73" s="1"/>
  <c r="I122" i="74" s="1"/>
  <c r="K122" i="74" s="1"/>
  <c r="P71" i="48"/>
  <c r="S122" i="73" s="1"/>
  <c r="T122" i="73" s="1"/>
  <c r="N122" i="74" s="1"/>
  <c r="P122" i="74" s="1"/>
  <c r="U71" i="48"/>
  <c r="CE75" i="48"/>
  <c r="CG74" i="48"/>
  <c r="CK74" i="48"/>
  <c r="BM77" i="48"/>
  <c r="BR77" i="48"/>
  <c r="BX76" i="48"/>
  <c r="BZ76" i="48" s="1"/>
  <c r="BT76" i="48"/>
  <c r="BD79" i="48"/>
  <c r="AY79" i="48"/>
  <c r="W119" i="74"/>
  <c r="Y119" i="74" s="1"/>
  <c r="L90" i="75"/>
  <c r="M90" i="75" s="1"/>
  <c r="C90" i="75"/>
  <c r="E90" i="75" s="1"/>
  <c r="G91" i="73"/>
  <c r="H91" i="73" s="1"/>
  <c r="B91" i="75" s="1"/>
  <c r="J91" i="75" s="1"/>
  <c r="O93" i="51"/>
  <c r="M94" i="51"/>
  <c r="G95" i="51"/>
  <c r="I94" i="51"/>
  <c r="AR96" i="74"/>
  <c r="AS95" i="74"/>
  <c r="AT95" i="74" s="1"/>
  <c r="AV95" i="74" s="1"/>
  <c r="AN96" i="74"/>
  <c r="AO95" i="74"/>
  <c r="AX131" i="74"/>
  <c r="AZ131" i="74" s="1"/>
  <c r="AX132" i="74"/>
  <c r="AZ132" i="74" s="1"/>
  <c r="AK92" i="74"/>
  <c r="B92" i="74" s="1"/>
  <c r="F92" i="73" s="1"/>
  <c r="AJ93" i="74"/>
  <c r="AF95" i="74"/>
  <c r="AG94" i="74"/>
  <c r="E109" i="48"/>
  <c r="F108" i="48"/>
  <c r="AJ107" i="74"/>
  <c r="AF108" i="74"/>
  <c r="AG107" i="74"/>
  <c r="AN109" i="74"/>
  <c r="AO108" i="74"/>
  <c r="AR109" i="74"/>
  <c r="AS108" i="74"/>
  <c r="AT108" i="74" s="1"/>
  <c r="AV108" i="74" s="1"/>
  <c r="X107" i="48"/>
  <c r="W108" i="48"/>
  <c r="AK89" i="51"/>
  <c r="AM88" i="51"/>
  <c r="AE90" i="51"/>
  <c r="AG89" i="51"/>
  <c r="O92" i="51"/>
  <c r="M107" i="51"/>
  <c r="BH85" i="51"/>
  <c r="BF86" i="51"/>
  <c r="AA90" i="51"/>
  <c r="Y91" i="51"/>
  <c r="BT83" i="51"/>
  <c r="BR84" i="51"/>
  <c r="G108" i="51"/>
  <c r="I107" i="51"/>
  <c r="CA82" i="51"/>
  <c r="BY83" i="51"/>
  <c r="CF82" i="51"/>
  <c r="B81" i="51"/>
  <c r="C132" i="73" s="1"/>
  <c r="E132" i="73" s="1"/>
  <c r="S92" i="51"/>
  <c r="BL85" i="51"/>
  <c r="BN84" i="51"/>
  <c r="BB86" i="51"/>
  <c r="AZ87" i="51"/>
  <c r="H90" i="75" l="1"/>
  <c r="F39" i="67" s="1"/>
  <c r="G39" i="67" s="1"/>
  <c r="H39" i="67" s="1"/>
  <c r="F90" i="75"/>
  <c r="R15" i="75"/>
  <c r="T15" i="75" s="1"/>
  <c r="U15" i="75" s="1"/>
  <c r="E121" i="74"/>
  <c r="G121" i="74" s="1"/>
  <c r="S93" i="51"/>
  <c r="U93" i="51" s="1"/>
  <c r="U92" i="51"/>
  <c r="I90" i="75"/>
  <c r="Z90" i="75" s="1"/>
  <c r="V72" i="48"/>
  <c r="AB72" i="48" s="1"/>
  <c r="AD72" i="48" s="1"/>
  <c r="Q71" i="48"/>
  <c r="AF70" i="48"/>
  <c r="AQ121" i="73" s="1"/>
  <c r="AE71" i="48"/>
  <c r="AG71" i="48" s="1"/>
  <c r="AU122" i="73" s="1"/>
  <c r="AV122" i="73" s="1"/>
  <c r="B73" i="48"/>
  <c r="D73" i="48" s="1"/>
  <c r="V73" i="48" s="1"/>
  <c r="V120" i="74"/>
  <c r="W120" i="74" s="1"/>
  <c r="Y120" i="74" s="1"/>
  <c r="R71" i="48"/>
  <c r="AG70" i="48"/>
  <c r="AU121" i="73" s="1"/>
  <c r="AV121" i="73" s="1"/>
  <c r="AS81" i="48"/>
  <c r="AW81" i="48"/>
  <c r="V121" i="74"/>
  <c r="W121" i="74" s="1"/>
  <c r="Y121" i="74" s="1"/>
  <c r="BX77" i="48"/>
  <c r="BZ77" i="48" s="1"/>
  <c r="BT77" i="48"/>
  <c r="CE76" i="48"/>
  <c r="CG75" i="48"/>
  <c r="CK75" i="48"/>
  <c r="AK83" i="48"/>
  <c r="AM82" i="48"/>
  <c r="AQ82" i="48"/>
  <c r="BD80" i="48"/>
  <c r="AY80" i="48"/>
  <c r="BK79" i="48"/>
  <c r="BF79" i="48"/>
  <c r="R122" i="74"/>
  <c r="Q122" i="74"/>
  <c r="BM78" i="48"/>
  <c r="BR78" i="48"/>
  <c r="K122" i="73"/>
  <c r="L122" i="73" s="1"/>
  <c r="T122" i="74" s="1"/>
  <c r="P72" i="48"/>
  <c r="S123" i="73" s="1"/>
  <c r="T123" i="73" s="1"/>
  <c r="N123" i="74" s="1"/>
  <c r="P123" i="74" s="1"/>
  <c r="N72" i="48"/>
  <c r="O123" i="73" s="1"/>
  <c r="P123" i="73" s="1"/>
  <c r="I123" i="74" s="1"/>
  <c r="K123" i="74" s="1"/>
  <c r="U72" i="48"/>
  <c r="CR74" i="48"/>
  <c r="CT74" i="48" s="1"/>
  <c r="CM74" i="48"/>
  <c r="L122" i="74"/>
  <c r="M122" i="74"/>
  <c r="L91" i="75"/>
  <c r="M91" i="75" s="1"/>
  <c r="C91" i="75"/>
  <c r="E91" i="75" s="1"/>
  <c r="G92" i="73"/>
  <c r="H92" i="73" s="1"/>
  <c r="O94" i="51"/>
  <c r="M95" i="51"/>
  <c r="S94" i="51"/>
  <c r="U94" i="51" s="1"/>
  <c r="G96" i="51"/>
  <c r="I95" i="51"/>
  <c r="AR97" i="74"/>
  <c r="AS96" i="74"/>
  <c r="AT96" i="74" s="1"/>
  <c r="AV96" i="74" s="1"/>
  <c r="AJ94" i="74"/>
  <c r="AK93" i="74"/>
  <c r="AF96" i="74"/>
  <c r="AG95" i="74"/>
  <c r="AN97" i="74"/>
  <c r="AO96" i="74"/>
  <c r="AJ108" i="74"/>
  <c r="AK107" i="74"/>
  <c r="B107" i="74" s="1"/>
  <c r="F107" i="73" s="1"/>
  <c r="AR110" i="74"/>
  <c r="AS109" i="74"/>
  <c r="AT109" i="74" s="1"/>
  <c r="AV109" i="74" s="1"/>
  <c r="X108" i="48"/>
  <c r="W109" i="48"/>
  <c r="AN110" i="74"/>
  <c r="AO109" i="74"/>
  <c r="F109" i="48"/>
  <c r="E110" i="48"/>
  <c r="AG108" i="74"/>
  <c r="AF109" i="74"/>
  <c r="S107" i="51"/>
  <c r="U107" i="51" s="1"/>
  <c r="AG90" i="51"/>
  <c r="AE91" i="51"/>
  <c r="BL86" i="51"/>
  <c r="BN85" i="51"/>
  <c r="Y92" i="51"/>
  <c r="Y93" i="51" s="1"/>
  <c r="AA91" i="51"/>
  <c r="AZ88" i="51"/>
  <c r="BB87" i="51"/>
  <c r="B82" i="51"/>
  <c r="C133" i="73" s="1"/>
  <c r="E133" i="73" s="1"/>
  <c r="CF83" i="51"/>
  <c r="G109" i="51"/>
  <c r="I108" i="51"/>
  <c r="AM89" i="51"/>
  <c r="AK90" i="51"/>
  <c r="M108" i="51"/>
  <c r="O107" i="51"/>
  <c r="BY84" i="51"/>
  <c r="CA83" i="51"/>
  <c r="BT84" i="51"/>
  <c r="BR85" i="51"/>
  <c r="BF87" i="51"/>
  <c r="BH86" i="51"/>
  <c r="H91" i="75" l="1"/>
  <c r="I91" i="75" s="1"/>
  <c r="Z91" i="75" s="1"/>
  <c r="F91" i="75"/>
  <c r="R16" i="75"/>
  <c r="T16" i="75" s="1"/>
  <c r="U16" i="75" s="1"/>
  <c r="G73" i="48"/>
  <c r="I73" i="48" s="1"/>
  <c r="U73" i="48" s="1"/>
  <c r="AF71" i="48"/>
  <c r="AQ122" i="73" s="1"/>
  <c r="Y72" i="48"/>
  <c r="AA72" i="48" s="1"/>
  <c r="AG123" i="73" s="1"/>
  <c r="AH123" i="73" s="1"/>
  <c r="AA123" i="74" s="1"/>
  <c r="AC123" i="74" s="1"/>
  <c r="F40" i="67"/>
  <c r="G40" i="67" s="1"/>
  <c r="H40" i="67" s="1"/>
  <c r="B74" i="48"/>
  <c r="D74" i="48" s="1"/>
  <c r="V74" i="48" s="1"/>
  <c r="S71" i="48"/>
  <c r="AC122" i="73" s="1"/>
  <c r="AD122" i="73" s="1"/>
  <c r="D122" i="74" s="1"/>
  <c r="E122" i="74" s="1"/>
  <c r="R72" i="48"/>
  <c r="BR79" i="48"/>
  <c r="BM79" i="48"/>
  <c r="BF80" i="48"/>
  <c r="BK80" i="48"/>
  <c r="CM75" i="48"/>
  <c r="CR75" i="48"/>
  <c r="CT75" i="48" s="1"/>
  <c r="L123" i="74"/>
  <c r="M123" i="74"/>
  <c r="AS82" i="48"/>
  <c r="AW82" i="48"/>
  <c r="Q72" i="48"/>
  <c r="Q123" i="74"/>
  <c r="R123" i="74"/>
  <c r="BT78" i="48"/>
  <c r="BX78" i="48"/>
  <c r="BZ78" i="48" s="1"/>
  <c r="AE72" i="48"/>
  <c r="CG76" i="48"/>
  <c r="CE77" i="48"/>
  <c r="CK76" i="48"/>
  <c r="Y73" i="48"/>
  <c r="AA73" i="48" s="1"/>
  <c r="AG124" i="73" s="1"/>
  <c r="AH124" i="73" s="1"/>
  <c r="AA124" i="74" s="1"/>
  <c r="AC124" i="74" s="1"/>
  <c r="AB73" i="48"/>
  <c r="AD73" i="48" s="1"/>
  <c r="AK84" i="48"/>
  <c r="AQ83" i="48"/>
  <c r="AM83" i="48"/>
  <c r="BD81" i="48"/>
  <c r="AY81" i="48"/>
  <c r="N73" i="48"/>
  <c r="O124" i="73" s="1"/>
  <c r="P124" i="73" s="1"/>
  <c r="I124" i="74" s="1"/>
  <c r="K124" i="74" s="1"/>
  <c r="P73" i="48"/>
  <c r="S124" i="73" s="1"/>
  <c r="T124" i="73" s="1"/>
  <c r="N124" i="74" s="1"/>
  <c r="P124" i="74" s="1"/>
  <c r="D5" i="79"/>
  <c r="D14" i="79"/>
  <c r="B92" i="75"/>
  <c r="J92" i="75" s="1"/>
  <c r="G107" i="73"/>
  <c r="H107" i="73" s="1"/>
  <c r="B107" i="75" s="1"/>
  <c r="M96" i="51"/>
  <c r="O95" i="51"/>
  <c r="Y94" i="51"/>
  <c r="AA93" i="51"/>
  <c r="G97" i="51"/>
  <c r="I96" i="51"/>
  <c r="S95" i="51"/>
  <c r="U95" i="51" s="1"/>
  <c r="AR98" i="74"/>
  <c r="AS97" i="74"/>
  <c r="AT97" i="74" s="1"/>
  <c r="AV97" i="74" s="1"/>
  <c r="AN98" i="74"/>
  <c r="AO97" i="74"/>
  <c r="AX134" i="74"/>
  <c r="AZ134" i="74" s="1"/>
  <c r="AX133" i="74"/>
  <c r="AZ133" i="74" s="1"/>
  <c r="AF97" i="74"/>
  <c r="AG96" i="74"/>
  <c r="AJ95" i="74"/>
  <c r="AK94" i="74"/>
  <c r="AF110" i="74"/>
  <c r="AG109" i="74"/>
  <c r="F110" i="48"/>
  <c r="E111" i="48"/>
  <c r="W110" i="48"/>
  <c r="X109" i="48"/>
  <c r="AO110" i="74"/>
  <c r="AN111" i="74"/>
  <c r="AS110" i="74"/>
  <c r="AT110" i="74" s="1"/>
  <c r="AV110" i="74" s="1"/>
  <c r="AR111" i="74"/>
  <c r="AJ109" i="74"/>
  <c r="AK108" i="74"/>
  <c r="B108" i="74" s="1"/>
  <c r="F108" i="73" s="1"/>
  <c r="BY85" i="51"/>
  <c r="CA84" i="51"/>
  <c r="B83" i="51"/>
  <c r="C134" i="73" s="1"/>
  <c r="E134" i="73" s="1"/>
  <c r="CF84" i="51"/>
  <c r="AG91" i="51"/>
  <c r="AE92" i="51"/>
  <c r="AE93" i="51" s="1"/>
  <c r="M109" i="51"/>
  <c r="O108" i="51"/>
  <c r="AK91" i="51"/>
  <c r="AM90" i="51"/>
  <c r="BN86" i="51"/>
  <c r="BL87" i="51"/>
  <c r="S108" i="51"/>
  <c r="U108" i="51" s="1"/>
  <c r="BT85" i="51"/>
  <c r="BR86" i="51"/>
  <c r="AA92" i="51"/>
  <c r="Y107" i="51"/>
  <c r="BF88" i="51"/>
  <c r="BH87" i="51"/>
  <c r="G110" i="51"/>
  <c r="I109" i="51"/>
  <c r="BB88" i="51"/>
  <c r="AZ89" i="51"/>
  <c r="R17" i="75" l="1"/>
  <c r="G74" i="48"/>
  <c r="I74" i="48" s="1"/>
  <c r="G122" i="74"/>
  <c r="V122" i="74"/>
  <c r="W122" i="74" s="1"/>
  <c r="Y122" i="74" s="1"/>
  <c r="S72" i="48"/>
  <c r="AC123" i="73" s="1"/>
  <c r="AD123" i="73" s="1"/>
  <c r="D123" i="74" s="1"/>
  <c r="L107" i="75"/>
  <c r="M107" i="75" s="1"/>
  <c r="J107" i="75"/>
  <c r="B75" i="48"/>
  <c r="D75" i="48" s="1"/>
  <c r="G75" i="48" s="1"/>
  <c r="I75" i="48" s="1"/>
  <c r="E123" i="74"/>
  <c r="G123" i="74" s="1"/>
  <c r="BF81" i="48"/>
  <c r="BK81" i="48"/>
  <c r="AE73" i="48"/>
  <c r="BR80" i="48"/>
  <c r="BM80" i="48"/>
  <c r="R124" i="74"/>
  <c r="Q124" i="74"/>
  <c r="R73" i="48"/>
  <c r="M124" i="74"/>
  <c r="L124" i="74"/>
  <c r="AS83" i="48"/>
  <c r="AW83" i="48"/>
  <c r="CM76" i="48"/>
  <c r="CR76" i="48"/>
  <c r="CT76" i="48" s="1"/>
  <c r="AF72" i="48"/>
  <c r="AQ123" i="73" s="1"/>
  <c r="K123" i="73"/>
  <c r="L123" i="73" s="1"/>
  <c r="T123" i="74" s="1"/>
  <c r="AG72" i="48"/>
  <c r="AU123" i="73" s="1"/>
  <c r="AV123" i="73" s="1"/>
  <c r="BD82" i="48"/>
  <c r="AY82" i="48"/>
  <c r="P74" i="48"/>
  <c r="S125" i="73" s="1"/>
  <c r="T125" i="73" s="1"/>
  <c r="N125" i="74" s="1"/>
  <c r="P125" i="74" s="1"/>
  <c r="N74" i="48"/>
  <c r="O125" i="73" s="1"/>
  <c r="P125" i="73" s="1"/>
  <c r="I125" i="74" s="1"/>
  <c r="K125" i="74" s="1"/>
  <c r="U74" i="48"/>
  <c r="Q73" i="48"/>
  <c r="AK85" i="48"/>
  <c r="AM84" i="48"/>
  <c r="AQ84" i="48"/>
  <c r="CE78" i="48"/>
  <c r="CK77" i="48"/>
  <c r="CG77" i="48"/>
  <c r="BX79" i="48"/>
  <c r="BZ79" i="48" s="1"/>
  <c r="BT79" i="48"/>
  <c r="Y74" i="48"/>
  <c r="AA74" i="48" s="1"/>
  <c r="AG125" i="73" s="1"/>
  <c r="AH125" i="73" s="1"/>
  <c r="AA125" i="74" s="1"/>
  <c r="AC125" i="74" s="1"/>
  <c r="AB74" i="48"/>
  <c r="AD74" i="48" s="1"/>
  <c r="G108" i="73"/>
  <c r="H108" i="73" s="1"/>
  <c r="B108" i="75" s="1"/>
  <c r="L92" i="75"/>
  <c r="M92" i="75" s="1"/>
  <c r="C92" i="75"/>
  <c r="E92" i="75" s="1"/>
  <c r="S96" i="51"/>
  <c r="U96" i="51" s="1"/>
  <c r="G98" i="51"/>
  <c r="I97" i="51"/>
  <c r="Y95" i="51"/>
  <c r="AA94" i="51"/>
  <c r="M97" i="51"/>
  <c r="O96" i="51"/>
  <c r="AE94" i="51"/>
  <c r="AG93" i="51"/>
  <c r="AR99" i="74"/>
  <c r="AS98" i="74"/>
  <c r="AT98" i="74" s="1"/>
  <c r="AV98" i="74" s="1"/>
  <c r="AF98" i="74"/>
  <c r="AG97" i="74"/>
  <c r="AN99" i="74"/>
  <c r="AO98" i="74"/>
  <c r="AJ96" i="74"/>
  <c r="AK95" i="74"/>
  <c r="AJ110" i="74"/>
  <c r="AK109" i="74"/>
  <c r="B109" i="74" s="1"/>
  <c r="F109" i="73" s="1"/>
  <c r="C107" i="75"/>
  <c r="E107" i="75" s="1"/>
  <c r="H107" i="75" s="1"/>
  <c r="AR112" i="74"/>
  <c r="AS111" i="74"/>
  <c r="AT111" i="74" s="1"/>
  <c r="AV111" i="74" s="1"/>
  <c r="W111" i="48"/>
  <c r="X110" i="48"/>
  <c r="AO111" i="74"/>
  <c r="AN112" i="74"/>
  <c r="F111" i="48"/>
  <c r="E112" i="48"/>
  <c r="AG110" i="74"/>
  <c r="AF111" i="74"/>
  <c r="AA107" i="51"/>
  <c r="Y108" i="51"/>
  <c r="O109" i="51"/>
  <c r="M110" i="51"/>
  <c r="BR87" i="51"/>
  <c r="BT86" i="51"/>
  <c r="BL88" i="51"/>
  <c r="BN87" i="51"/>
  <c r="B84" i="51"/>
  <c r="C135" i="73" s="1"/>
  <c r="E135" i="73" s="1"/>
  <c r="CF85" i="51"/>
  <c r="G111" i="51"/>
  <c r="I110" i="51"/>
  <c r="AE107" i="51"/>
  <c r="AG92" i="51"/>
  <c r="AZ90" i="51"/>
  <c r="BB89" i="51"/>
  <c r="S109" i="51"/>
  <c r="U109" i="51" s="1"/>
  <c r="BH88" i="51"/>
  <c r="BF89" i="51"/>
  <c r="AM91" i="51"/>
  <c r="AK92" i="51"/>
  <c r="AK93" i="51" s="1"/>
  <c r="CA85" i="51"/>
  <c r="BY86" i="51"/>
  <c r="T17" i="75" l="1"/>
  <c r="U17" i="75" s="1"/>
  <c r="F92" i="75"/>
  <c r="R18" i="75"/>
  <c r="T18" i="75" s="1"/>
  <c r="U18" i="75" s="1"/>
  <c r="V123" i="74"/>
  <c r="V75" i="48"/>
  <c r="AB75" i="48" s="1"/>
  <c r="AD75" i="48" s="1"/>
  <c r="L108" i="75"/>
  <c r="M108" i="75" s="1"/>
  <c r="J108" i="75"/>
  <c r="B76" i="48"/>
  <c r="D76" i="48" s="1"/>
  <c r="G76" i="48" s="1"/>
  <c r="I76" i="48" s="1"/>
  <c r="W123" i="74"/>
  <c r="Y123" i="74" s="1"/>
  <c r="R74" i="48"/>
  <c r="Q74" i="48"/>
  <c r="V76" i="48"/>
  <c r="CM77" i="48"/>
  <c r="CR77" i="48"/>
  <c r="CT77" i="48" s="1"/>
  <c r="AK86" i="48"/>
  <c r="AM85" i="48"/>
  <c r="AQ85" i="48"/>
  <c r="BD83" i="48"/>
  <c r="AY83" i="48"/>
  <c r="BM81" i="48"/>
  <c r="BR81" i="48"/>
  <c r="CK78" i="48"/>
  <c r="CE79" i="48"/>
  <c r="CG78" i="48"/>
  <c r="S73" i="48"/>
  <c r="AC124" i="73" s="1"/>
  <c r="AD124" i="73" s="1"/>
  <c r="D124" i="74" s="1"/>
  <c r="E124" i="74" s="1"/>
  <c r="P75" i="48"/>
  <c r="S126" i="73" s="1"/>
  <c r="T126" i="73" s="1"/>
  <c r="N126" i="74" s="1"/>
  <c r="P126" i="74" s="1"/>
  <c r="U75" i="48"/>
  <c r="N75" i="48"/>
  <c r="O126" i="73" s="1"/>
  <c r="P126" i="73" s="1"/>
  <c r="I126" i="74" s="1"/>
  <c r="K126" i="74" s="1"/>
  <c r="BX80" i="48"/>
  <c r="BZ80" i="48" s="1"/>
  <c r="BT80" i="48"/>
  <c r="AS84" i="48"/>
  <c r="AW84" i="48"/>
  <c r="L125" i="74"/>
  <c r="M125" i="74"/>
  <c r="BF82" i="48"/>
  <c r="BK82" i="48"/>
  <c r="Y75" i="48"/>
  <c r="AA75" i="48" s="1"/>
  <c r="AG126" i="73" s="1"/>
  <c r="AH126" i="73" s="1"/>
  <c r="AA126" i="74" s="1"/>
  <c r="AC126" i="74" s="1"/>
  <c r="AE74" i="48"/>
  <c r="R125" i="74"/>
  <c r="Q125" i="74"/>
  <c r="AF73" i="48"/>
  <c r="AQ124" i="73" s="1"/>
  <c r="K124" i="73"/>
  <c r="L124" i="73" s="1"/>
  <c r="T124" i="74" s="1"/>
  <c r="AG73" i="48"/>
  <c r="AU124" i="73" s="1"/>
  <c r="AV124" i="73" s="1"/>
  <c r="D15" i="79"/>
  <c r="H92" i="75"/>
  <c r="D17" i="79"/>
  <c r="D10" i="79"/>
  <c r="G109" i="73"/>
  <c r="H109" i="73" s="1"/>
  <c r="B109" i="75" s="1"/>
  <c r="J109" i="75" s="1"/>
  <c r="M98" i="51"/>
  <c r="O97" i="51"/>
  <c r="S97" i="51"/>
  <c r="U97" i="51" s="1"/>
  <c r="AK94" i="51"/>
  <c r="AM93" i="51"/>
  <c r="AE95" i="51"/>
  <c r="AG94" i="51"/>
  <c r="Y96" i="51"/>
  <c r="AA95" i="51"/>
  <c r="G99" i="51"/>
  <c r="I98" i="51"/>
  <c r="AR100" i="74"/>
  <c r="AS99" i="74"/>
  <c r="AT99" i="74" s="1"/>
  <c r="AV99" i="74" s="1"/>
  <c r="AJ97" i="74"/>
  <c r="AK96" i="74"/>
  <c r="AN100" i="74"/>
  <c r="AO99" i="74"/>
  <c r="AX135" i="74"/>
  <c r="AZ135" i="74" s="1"/>
  <c r="AF99" i="74"/>
  <c r="AG98" i="74"/>
  <c r="AN113" i="74"/>
  <c r="AO112" i="74"/>
  <c r="W112" i="48"/>
  <c r="X111" i="48"/>
  <c r="AR113" i="74"/>
  <c r="AS112" i="74"/>
  <c r="AT112" i="74" s="1"/>
  <c r="AV112" i="74" s="1"/>
  <c r="AJ111" i="74"/>
  <c r="AK110" i="74"/>
  <c r="B110" i="74" s="1"/>
  <c r="F110" i="73" s="1"/>
  <c r="AG111" i="74"/>
  <c r="AF112" i="74"/>
  <c r="F112" i="48"/>
  <c r="E113" i="48"/>
  <c r="C108" i="75"/>
  <c r="E108" i="75" s="1"/>
  <c r="H108" i="75" s="1"/>
  <c r="I108" i="75" s="1"/>
  <c r="BY87" i="51"/>
  <c r="CA86" i="51"/>
  <c r="Y109" i="51"/>
  <c r="AA108" i="51"/>
  <c r="G112" i="51"/>
  <c r="I111" i="51"/>
  <c r="BN88" i="51"/>
  <c r="BL89" i="51"/>
  <c r="M111" i="51"/>
  <c r="O110" i="51"/>
  <c r="AZ91" i="51"/>
  <c r="BB90" i="51"/>
  <c r="AG107" i="51"/>
  <c r="AE108" i="51"/>
  <c r="BR88" i="51"/>
  <c r="BT87" i="51"/>
  <c r="BF90" i="51"/>
  <c r="BH89" i="51"/>
  <c r="S110" i="51"/>
  <c r="U110" i="51" s="1"/>
  <c r="AM92" i="51"/>
  <c r="AK107" i="51"/>
  <c r="B85" i="51"/>
  <c r="C136" i="73" s="1"/>
  <c r="E136" i="73" s="1"/>
  <c r="CF86" i="51"/>
  <c r="R19" i="75" l="1"/>
  <c r="T19" i="75" s="1"/>
  <c r="U19" i="75" s="1"/>
  <c r="Q75" i="48"/>
  <c r="I92" i="75"/>
  <c r="I103" i="75" s="1"/>
  <c r="B77" i="48"/>
  <c r="D77" i="48" s="1"/>
  <c r="G77" i="48" s="1"/>
  <c r="I77" i="48" s="1"/>
  <c r="S74" i="48"/>
  <c r="AC125" i="73" s="1"/>
  <c r="AD125" i="73" s="1"/>
  <c r="D125" i="74" s="1"/>
  <c r="E125" i="74" s="1"/>
  <c r="AE75" i="48"/>
  <c r="K126" i="73" s="1"/>
  <c r="L126" i="73" s="1"/>
  <c r="T126" i="74" s="1"/>
  <c r="Q126" i="74"/>
  <c r="R126" i="74"/>
  <c r="CE80" i="48"/>
  <c r="CG79" i="48"/>
  <c r="CK79" i="48"/>
  <c r="AK87" i="48"/>
  <c r="AM86" i="48"/>
  <c r="AQ86" i="48"/>
  <c r="AG74" i="48"/>
  <c r="AU125" i="73" s="1"/>
  <c r="AV125" i="73" s="1"/>
  <c r="K125" i="73"/>
  <c r="L125" i="73" s="1"/>
  <c r="T125" i="74" s="1"/>
  <c r="AF74" i="48"/>
  <c r="AQ125" i="73" s="1"/>
  <c r="L126" i="74"/>
  <c r="M126" i="74"/>
  <c r="CR78" i="48"/>
  <c r="CT78" i="48" s="1"/>
  <c r="CM78" i="48"/>
  <c r="BF83" i="48"/>
  <c r="BK83" i="48"/>
  <c r="P76" i="48"/>
  <c r="S127" i="73" s="1"/>
  <c r="T127" i="73" s="1"/>
  <c r="N127" i="74" s="1"/>
  <c r="P127" i="74" s="1"/>
  <c r="N76" i="48"/>
  <c r="O127" i="73" s="1"/>
  <c r="P127" i="73" s="1"/>
  <c r="I127" i="74" s="1"/>
  <c r="K127" i="74" s="1"/>
  <c r="U76" i="48"/>
  <c r="BM82" i="48"/>
  <c r="BR82" i="48"/>
  <c r="AY84" i="48"/>
  <c r="BD84" i="48"/>
  <c r="R75" i="48"/>
  <c r="G124" i="74"/>
  <c r="V124" i="74"/>
  <c r="W124" i="74" s="1"/>
  <c r="Y124" i="74" s="1"/>
  <c r="BX81" i="48"/>
  <c r="BZ81" i="48" s="1"/>
  <c r="BT81" i="48"/>
  <c r="AS85" i="48"/>
  <c r="AW85" i="48"/>
  <c r="AB76" i="48"/>
  <c r="AD76" i="48" s="1"/>
  <c r="AE76" i="48" s="1"/>
  <c r="Y76" i="48"/>
  <c r="AA76" i="48" s="1"/>
  <c r="AG127" i="73" s="1"/>
  <c r="AH127" i="73" s="1"/>
  <c r="AA127" i="74" s="1"/>
  <c r="AC127" i="74" s="1"/>
  <c r="L109" i="75"/>
  <c r="M109" i="75" s="1"/>
  <c r="C109" i="75"/>
  <c r="E109" i="75" s="1"/>
  <c r="H109" i="75" s="1"/>
  <c r="I109" i="75" s="1"/>
  <c r="F41" i="67"/>
  <c r="G41" i="67" s="1"/>
  <c r="H41" i="67" s="1"/>
  <c r="G110" i="73"/>
  <c r="H110" i="73" s="1"/>
  <c r="B110" i="75" s="1"/>
  <c r="Y97" i="51"/>
  <c r="AA96" i="51"/>
  <c r="AK95" i="51"/>
  <c r="AM94" i="51"/>
  <c r="S98" i="51"/>
  <c r="U98" i="51" s="1"/>
  <c r="G100" i="51"/>
  <c r="I99" i="51"/>
  <c r="AE96" i="51"/>
  <c r="AG95" i="51"/>
  <c r="M99" i="51"/>
  <c r="O98" i="51"/>
  <c r="AR101" i="74"/>
  <c r="AS100" i="74"/>
  <c r="AT100" i="74" s="1"/>
  <c r="AV100" i="74" s="1"/>
  <c r="AJ98" i="74"/>
  <c r="AK97" i="74"/>
  <c r="AX137" i="74"/>
  <c r="AZ137" i="74" s="1"/>
  <c r="AX136" i="74"/>
  <c r="AZ136" i="74" s="1"/>
  <c r="AN101" i="74"/>
  <c r="AO100" i="74"/>
  <c r="AF100" i="74"/>
  <c r="AG99" i="74"/>
  <c r="E114" i="48"/>
  <c r="F113" i="48"/>
  <c r="AR114" i="74"/>
  <c r="AS113" i="74"/>
  <c r="AT113" i="74" s="1"/>
  <c r="AV113" i="74" s="1"/>
  <c r="X112" i="48"/>
  <c r="W113" i="48"/>
  <c r="AN114" i="74"/>
  <c r="AO113" i="74"/>
  <c r="AG112" i="74"/>
  <c r="AF113" i="74"/>
  <c r="AK111" i="74"/>
  <c r="B111" i="74" s="1"/>
  <c r="F111" i="73" s="1"/>
  <c r="AJ112" i="74"/>
  <c r="B86" i="51"/>
  <c r="C137" i="73" s="1"/>
  <c r="E137" i="73" s="1"/>
  <c r="CF87" i="51"/>
  <c r="BH90" i="51"/>
  <c r="BF91" i="51"/>
  <c r="M112" i="51"/>
  <c r="O111" i="51"/>
  <c r="G113" i="51"/>
  <c r="I112" i="51"/>
  <c r="BL90" i="51"/>
  <c r="BN89" i="51"/>
  <c r="BY88" i="51"/>
  <c r="CA87" i="51"/>
  <c r="S111" i="51"/>
  <c r="U111" i="51" s="1"/>
  <c r="BT88" i="51"/>
  <c r="BR89" i="51"/>
  <c r="AZ92" i="51"/>
  <c r="AZ93" i="51" s="1"/>
  <c r="BB91" i="51"/>
  <c r="Y110" i="51"/>
  <c r="AA109" i="51"/>
  <c r="AK108" i="51"/>
  <c r="AM107" i="51"/>
  <c r="AG108" i="51"/>
  <c r="AE109" i="51"/>
  <c r="Z92" i="75" l="1"/>
  <c r="R20" i="75"/>
  <c r="T20" i="75" s="1"/>
  <c r="U20" i="75" s="1"/>
  <c r="S75" i="48"/>
  <c r="AC126" i="73" s="1"/>
  <c r="AD126" i="73" s="1"/>
  <c r="D126" i="74" s="1"/>
  <c r="E126" i="74" s="1"/>
  <c r="V126" i="74" s="1"/>
  <c r="W126" i="74" s="1"/>
  <c r="Y126" i="74" s="1"/>
  <c r="V77" i="48"/>
  <c r="Y77" i="48" s="1"/>
  <c r="AA77" i="48" s="1"/>
  <c r="AG128" i="73" s="1"/>
  <c r="AH128" i="73" s="1"/>
  <c r="AA128" i="74" s="1"/>
  <c r="AC128" i="74" s="1"/>
  <c r="AF75" i="48"/>
  <c r="AQ126" i="73" s="1"/>
  <c r="AG75" i="48"/>
  <c r="AU126" i="73" s="1"/>
  <c r="AV126" i="73" s="1"/>
  <c r="V125" i="74"/>
  <c r="W125" i="74" s="1"/>
  <c r="Y125" i="74" s="1"/>
  <c r="G125" i="74"/>
  <c r="B78" i="48"/>
  <c r="D78" i="48" s="1"/>
  <c r="V78" i="48" s="1"/>
  <c r="L110" i="75"/>
  <c r="M110" i="75" s="1"/>
  <c r="J110" i="75"/>
  <c r="AW86" i="48"/>
  <c r="AS86" i="48"/>
  <c r="CM79" i="48"/>
  <c r="CR79" i="48"/>
  <c r="CT79" i="48" s="1"/>
  <c r="AB77" i="48"/>
  <c r="AD77" i="48" s="1"/>
  <c r="AF76" i="48"/>
  <c r="AQ127" i="73" s="1"/>
  <c r="K127" i="73"/>
  <c r="L127" i="73" s="1"/>
  <c r="T127" i="74" s="1"/>
  <c r="AG76" i="48"/>
  <c r="AU127" i="73" s="1"/>
  <c r="AV127" i="73" s="1"/>
  <c r="BF84" i="48"/>
  <c r="BK84" i="48"/>
  <c r="L127" i="74"/>
  <c r="M127" i="74"/>
  <c r="N77" i="48"/>
  <c r="O128" i="73" s="1"/>
  <c r="P128" i="73" s="1"/>
  <c r="I128" i="74" s="1"/>
  <c r="K128" i="74" s="1"/>
  <c r="U77" i="48"/>
  <c r="P77" i="48"/>
  <c r="S128" i="73" s="1"/>
  <c r="T128" i="73" s="1"/>
  <c r="N128" i="74" s="1"/>
  <c r="P128" i="74" s="1"/>
  <c r="AY85" i="48"/>
  <c r="BD85" i="48"/>
  <c r="Q76" i="48"/>
  <c r="R127" i="74"/>
  <c r="Q127" i="74"/>
  <c r="AK88" i="48"/>
  <c r="AQ87" i="48"/>
  <c r="AM87" i="48"/>
  <c r="CK80" i="48"/>
  <c r="CE81" i="48"/>
  <c r="CG80" i="48"/>
  <c r="BX82" i="48"/>
  <c r="BZ82" i="48" s="1"/>
  <c r="BT82" i="48"/>
  <c r="R76" i="48"/>
  <c r="BR83" i="48"/>
  <c r="BM83" i="48"/>
  <c r="G111" i="73"/>
  <c r="H111" i="73" s="1"/>
  <c r="B111" i="75" s="1"/>
  <c r="AK96" i="51"/>
  <c r="AM95" i="51"/>
  <c r="Y98" i="51"/>
  <c r="AA97" i="51"/>
  <c r="G101" i="51"/>
  <c r="I100" i="51"/>
  <c r="AZ94" i="51"/>
  <c r="BB93" i="51"/>
  <c r="M100" i="51"/>
  <c r="O99" i="51"/>
  <c r="AE97" i="51"/>
  <c r="AG96" i="51"/>
  <c r="S99" i="51"/>
  <c r="U99" i="51" s="1"/>
  <c r="AR102" i="74"/>
  <c r="AS102" i="74" s="1"/>
  <c r="AT102" i="74" s="1"/>
  <c r="AV102" i="74" s="1"/>
  <c r="AS101" i="74"/>
  <c r="AT101" i="74" s="1"/>
  <c r="AV101" i="74" s="1"/>
  <c r="AF101" i="74"/>
  <c r="AG100" i="74"/>
  <c r="AN102" i="74"/>
  <c r="AO102" i="74" s="1"/>
  <c r="AO101" i="74"/>
  <c r="AJ99" i="74"/>
  <c r="AK98" i="74"/>
  <c r="AJ113" i="74"/>
  <c r="AK112" i="74"/>
  <c r="B112" i="74" s="1"/>
  <c r="F112" i="73" s="1"/>
  <c r="AO114" i="74"/>
  <c r="AN115" i="74"/>
  <c r="AR115" i="74"/>
  <c r="AS114" i="74"/>
  <c r="AT114" i="74" s="1"/>
  <c r="AV114" i="74" s="1"/>
  <c r="E115" i="48"/>
  <c r="F114" i="48"/>
  <c r="C110" i="75"/>
  <c r="E110" i="75" s="1"/>
  <c r="H110" i="75" s="1"/>
  <c r="I110" i="75" s="1"/>
  <c r="AG113" i="74"/>
  <c r="AF114" i="74"/>
  <c r="W114" i="48"/>
  <c r="X113" i="48"/>
  <c r="AM108" i="51"/>
  <c r="AK109" i="51"/>
  <c r="BB92" i="51"/>
  <c r="AZ107" i="51"/>
  <c r="G114" i="51"/>
  <c r="I113" i="51"/>
  <c r="AE110" i="51"/>
  <c r="AG109" i="51"/>
  <c r="BT89" i="51"/>
  <c r="BR90" i="51"/>
  <c r="AA110" i="51"/>
  <c r="Y111" i="51"/>
  <c r="O112" i="51"/>
  <c r="M113" i="51"/>
  <c r="BN90" i="51"/>
  <c r="BL91" i="51"/>
  <c r="B87" i="51"/>
  <c r="C138" i="73" s="1"/>
  <c r="E138" i="73" s="1"/>
  <c r="CF88" i="51"/>
  <c r="S112" i="51"/>
  <c r="U112" i="51" s="1"/>
  <c r="CA88" i="51"/>
  <c r="BY89" i="51"/>
  <c r="BF92" i="51"/>
  <c r="BF93" i="51" s="1"/>
  <c r="BH91" i="51"/>
  <c r="R21" i="75" l="1"/>
  <c r="T21" i="75" s="1"/>
  <c r="U21" i="75" s="1"/>
  <c r="G78" i="48"/>
  <c r="I78" i="48" s="1"/>
  <c r="R77" i="48"/>
  <c r="G126" i="74"/>
  <c r="L111" i="75"/>
  <c r="M111" i="75" s="1"/>
  <c r="J111" i="75"/>
  <c r="Q77" i="48"/>
  <c r="S77" i="48" s="1"/>
  <c r="AC128" i="73" s="1"/>
  <c r="AD128" i="73" s="1"/>
  <c r="D128" i="74" s="1"/>
  <c r="B79" i="48"/>
  <c r="D79" i="48" s="1"/>
  <c r="V79" i="48" s="1"/>
  <c r="CE82" i="48"/>
  <c r="CG81" i="48"/>
  <c r="CK81" i="48"/>
  <c r="AK89" i="48"/>
  <c r="AM88" i="48"/>
  <c r="AQ88" i="48"/>
  <c r="BF85" i="48"/>
  <c r="BK85" i="48"/>
  <c r="BR84" i="48"/>
  <c r="BM84" i="48"/>
  <c r="CR80" i="48"/>
  <c r="CT80" i="48" s="1"/>
  <c r="CM80" i="48"/>
  <c r="R128" i="74"/>
  <c r="Q128" i="74"/>
  <c r="AB78" i="48"/>
  <c r="AD78" i="48" s="1"/>
  <c r="Y78" i="48"/>
  <c r="AA78" i="48" s="1"/>
  <c r="AG129" i="73" s="1"/>
  <c r="AH129" i="73" s="1"/>
  <c r="AA129" i="74" s="1"/>
  <c r="AC129" i="74" s="1"/>
  <c r="BT83" i="48"/>
  <c r="BX83" i="48"/>
  <c r="BZ83" i="48" s="1"/>
  <c r="AE77" i="48"/>
  <c r="AY86" i="48"/>
  <c r="BD86" i="48"/>
  <c r="N78" i="48"/>
  <c r="O129" i="73" s="1"/>
  <c r="P129" i="73" s="1"/>
  <c r="I129" i="74" s="1"/>
  <c r="K129" i="74" s="1"/>
  <c r="U78" i="48"/>
  <c r="P78" i="48"/>
  <c r="S129" i="73" s="1"/>
  <c r="T129" i="73" s="1"/>
  <c r="N129" i="74" s="1"/>
  <c r="P129" i="74" s="1"/>
  <c r="AS87" i="48"/>
  <c r="AW87" i="48"/>
  <c r="S76" i="48"/>
  <c r="AC127" i="73" s="1"/>
  <c r="AD127" i="73" s="1"/>
  <c r="D127" i="74" s="1"/>
  <c r="E127" i="74" s="1"/>
  <c r="M128" i="74"/>
  <c r="L128" i="74"/>
  <c r="G112" i="73"/>
  <c r="H112" i="73" s="1"/>
  <c r="B112" i="75" s="1"/>
  <c r="J112" i="75" s="1"/>
  <c r="AZ95" i="51"/>
  <c r="BB94" i="51"/>
  <c r="Y99" i="51"/>
  <c r="AA98" i="51"/>
  <c r="S100" i="51"/>
  <c r="U100" i="51" s="1"/>
  <c r="AE98" i="51"/>
  <c r="AG97" i="51"/>
  <c r="M101" i="51"/>
  <c r="O100" i="51"/>
  <c r="G102" i="51"/>
  <c r="I102" i="51" s="1"/>
  <c r="I101" i="51"/>
  <c r="AK97" i="51"/>
  <c r="AM96" i="51"/>
  <c r="BH93" i="51"/>
  <c r="BF94" i="51"/>
  <c r="AX139" i="74"/>
  <c r="AZ139" i="74" s="1"/>
  <c r="AJ100" i="74"/>
  <c r="AK99" i="74"/>
  <c r="AF102" i="74"/>
  <c r="AG102" i="74" s="1"/>
  <c r="AG101" i="74"/>
  <c r="AX138" i="74"/>
  <c r="AZ138" i="74" s="1"/>
  <c r="W115" i="48"/>
  <c r="X114" i="48"/>
  <c r="AF115" i="74"/>
  <c r="AG114" i="74"/>
  <c r="F115" i="48"/>
  <c r="E116" i="48"/>
  <c r="AO115" i="74"/>
  <c r="AN116" i="74"/>
  <c r="C111" i="75"/>
  <c r="E111" i="75" s="1"/>
  <c r="H111" i="75" s="1"/>
  <c r="AR116" i="74"/>
  <c r="AS115" i="74"/>
  <c r="AT115" i="74" s="1"/>
  <c r="AV115" i="74" s="1"/>
  <c r="AJ114" i="74"/>
  <c r="AK113" i="74"/>
  <c r="B113" i="74" s="1"/>
  <c r="F113" i="73" s="1"/>
  <c r="CF89" i="51"/>
  <c r="B88" i="51"/>
  <c r="C139" i="73" s="1"/>
  <c r="E139" i="73" s="1"/>
  <c r="BT90" i="51"/>
  <c r="BR91" i="51"/>
  <c r="BH92" i="51"/>
  <c r="BF107" i="51"/>
  <c r="I114" i="51"/>
  <c r="G115" i="51"/>
  <c r="BN91" i="51"/>
  <c r="BL92" i="51"/>
  <c r="BL93" i="51" s="1"/>
  <c r="Y112" i="51"/>
  <c r="AA111" i="51"/>
  <c r="M114" i="51"/>
  <c r="O113" i="51"/>
  <c r="S113" i="51"/>
  <c r="U113" i="51" s="1"/>
  <c r="AM109" i="51"/>
  <c r="AK110" i="51"/>
  <c r="BY90" i="51"/>
  <c r="CA89" i="51"/>
  <c r="AG110" i="51"/>
  <c r="AE111" i="51"/>
  <c r="BB107" i="51"/>
  <c r="AZ108" i="51"/>
  <c r="R22" i="75" l="1"/>
  <c r="T22" i="75" s="1"/>
  <c r="U22" i="75" s="1"/>
  <c r="E128" i="74"/>
  <c r="G128" i="74" s="1"/>
  <c r="B80" i="48"/>
  <c r="D80" i="48" s="1"/>
  <c r="G80" i="48" s="1"/>
  <c r="I80" i="48" s="1"/>
  <c r="G79" i="48"/>
  <c r="I79" i="48" s="1"/>
  <c r="P79" i="48" s="1"/>
  <c r="S130" i="73" s="1"/>
  <c r="T130" i="73" s="1"/>
  <c r="N130" i="74" s="1"/>
  <c r="P130" i="74" s="1"/>
  <c r="I111" i="75"/>
  <c r="Q129" i="74"/>
  <c r="R129" i="74"/>
  <c r="BX84" i="48"/>
  <c r="BZ84" i="48" s="1"/>
  <c r="BT84" i="48"/>
  <c r="CR81" i="48"/>
  <c r="CT81" i="48" s="1"/>
  <c r="B81" i="48" s="1"/>
  <c r="D81" i="48" s="1"/>
  <c r="CM81" i="48"/>
  <c r="V127" i="74"/>
  <c r="W127" i="74" s="1"/>
  <c r="Y127" i="74" s="1"/>
  <c r="G127" i="74"/>
  <c r="K128" i="73"/>
  <c r="L128" i="73" s="1"/>
  <c r="T128" i="74" s="1"/>
  <c r="AF77" i="48"/>
  <c r="AQ128" i="73" s="1"/>
  <c r="AG77" i="48"/>
  <c r="AU128" i="73" s="1"/>
  <c r="AV128" i="73" s="1"/>
  <c r="U79" i="48"/>
  <c r="AS88" i="48"/>
  <c r="AW88" i="48"/>
  <c r="BD87" i="48"/>
  <c r="AY87" i="48"/>
  <c r="R78" i="48"/>
  <c r="M129" i="74"/>
  <c r="L129" i="74"/>
  <c r="AE78" i="48"/>
  <c r="AB79" i="48"/>
  <c r="AD79" i="48" s="1"/>
  <c r="Y79" i="48"/>
  <c r="AA79" i="48" s="1"/>
  <c r="AG130" i="73" s="1"/>
  <c r="AH130" i="73" s="1"/>
  <c r="AA130" i="74" s="1"/>
  <c r="AC130" i="74" s="1"/>
  <c r="CE83" i="48"/>
  <c r="CG82" i="48"/>
  <c r="CK82" i="48"/>
  <c r="Q78" i="48"/>
  <c r="BF86" i="48"/>
  <c r="BK86" i="48"/>
  <c r="BM85" i="48"/>
  <c r="BR85" i="48"/>
  <c r="AK90" i="48"/>
  <c r="AM89" i="48"/>
  <c r="AQ89" i="48"/>
  <c r="L112" i="75"/>
  <c r="M112" i="75" s="1"/>
  <c r="C112" i="75"/>
  <c r="E112" i="75" s="1"/>
  <c r="H112" i="75" s="1"/>
  <c r="I112" i="75" s="1"/>
  <c r="G113" i="73"/>
  <c r="H113" i="73" s="1"/>
  <c r="B113" i="75" s="1"/>
  <c r="BF95" i="51"/>
  <c r="BH94" i="51"/>
  <c r="AE99" i="51"/>
  <c r="AG98" i="51"/>
  <c r="Y100" i="51"/>
  <c r="AA99" i="51"/>
  <c r="AZ96" i="51"/>
  <c r="BB95" i="51"/>
  <c r="S101" i="51"/>
  <c r="U101" i="51" s="1"/>
  <c r="BL94" i="51"/>
  <c r="BN93" i="51"/>
  <c r="AK98" i="51"/>
  <c r="AM97" i="51"/>
  <c r="O101" i="51"/>
  <c r="M102" i="51"/>
  <c r="O102" i="51" s="1"/>
  <c r="AJ101" i="74"/>
  <c r="AK100" i="74"/>
  <c r="W116" i="48"/>
  <c r="X115" i="48"/>
  <c r="AJ115" i="74"/>
  <c r="AK114" i="74"/>
  <c r="B114" i="74" s="1"/>
  <c r="F114" i="73" s="1"/>
  <c r="AR117" i="74"/>
  <c r="AS116" i="74"/>
  <c r="AT116" i="74" s="1"/>
  <c r="AV116" i="74" s="1"/>
  <c r="AN117" i="74"/>
  <c r="AO116" i="74"/>
  <c r="AF116" i="74"/>
  <c r="AG115" i="74"/>
  <c r="F116" i="48"/>
  <c r="E117" i="48"/>
  <c r="S114" i="51"/>
  <c r="U114" i="51" s="1"/>
  <c r="BF108" i="51"/>
  <c r="BH107" i="51"/>
  <c r="CA90" i="51"/>
  <c r="BY91" i="51"/>
  <c r="CF90" i="51"/>
  <c r="B89" i="51"/>
  <c r="C140" i="73" s="1"/>
  <c r="E140" i="73" s="1"/>
  <c r="AZ109" i="51"/>
  <c r="BB108" i="51"/>
  <c r="O114" i="51"/>
  <c r="M115" i="51"/>
  <c r="AE112" i="51"/>
  <c r="AG111" i="51"/>
  <c r="AK111" i="51"/>
  <c r="AM110" i="51"/>
  <c r="Y113" i="51"/>
  <c r="AA112" i="51"/>
  <c r="G116" i="51"/>
  <c r="I115" i="51"/>
  <c r="BT91" i="51"/>
  <c r="BR92" i="51"/>
  <c r="BR93" i="51" s="1"/>
  <c r="BL107" i="51"/>
  <c r="BN92" i="51"/>
  <c r="R23" i="75" l="1"/>
  <c r="T23" i="75" s="1"/>
  <c r="U23" i="75" s="1"/>
  <c r="V80" i="48"/>
  <c r="V128" i="74"/>
  <c r="W128" i="74" s="1"/>
  <c r="Y128" i="74" s="1"/>
  <c r="S78" i="48"/>
  <c r="AC129" i="73" s="1"/>
  <c r="AD129" i="73" s="1"/>
  <c r="D129" i="74" s="1"/>
  <c r="E129" i="74" s="1"/>
  <c r="N79" i="48"/>
  <c r="O130" i="73" s="1"/>
  <c r="P130" i="73" s="1"/>
  <c r="I130" i="74" s="1"/>
  <c r="K130" i="74" s="1"/>
  <c r="M130" i="74" s="1"/>
  <c r="R79" i="48"/>
  <c r="L113" i="75"/>
  <c r="M113" i="75" s="1"/>
  <c r="J113" i="75"/>
  <c r="AS89" i="48"/>
  <c r="AW89" i="48"/>
  <c r="CR82" i="48"/>
  <c r="CT82" i="48" s="1"/>
  <c r="CM82" i="48"/>
  <c r="G81" i="48"/>
  <c r="I81" i="48" s="1"/>
  <c r="V81" i="48"/>
  <c r="BM86" i="48"/>
  <c r="BR86" i="48"/>
  <c r="AE79" i="48"/>
  <c r="BD88" i="48"/>
  <c r="AY88" i="48"/>
  <c r="AK91" i="48"/>
  <c r="AQ90" i="48"/>
  <c r="AM90" i="48"/>
  <c r="CK83" i="48"/>
  <c r="CG83" i="48"/>
  <c r="CE84" i="48"/>
  <c r="AG78" i="48"/>
  <c r="AU129" i="73" s="1"/>
  <c r="AV129" i="73" s="1"/>
  <c r="K129" i="73"/>
  <c r="L129" i="73" s="1"/>
  <c r="T129" i="74" s="1"/>
  <c r="AF78" i="48"/>
  <c r="AQ129" i="73" s="1"/>
  <c r="U80" i="48"/>
  <c r="N80" i="48"/>
  <c r="O131" i="73" s="1"/>
  <c r="P131" i="73" s="1"/>
  <c r="I131" i="74" s="1"/>
  <c r="K131" i="74" s="1"/>
  <c r="P80" i="48"/>
  <c r="S131" i="73" s="1"/>
  <c r="T131" i="73" s="1"/>
  <c r="N131" i="74" s="1"/>
  <c r="P131" i="74" s="1"/>
  <c r="BX85" i="48"/>
  <c r="BZ85" i="48" s="1"/>
  <c r="BT85" i="48"/>
  <c r="BK87" i="48"/>
  <c r="BF87" i="48"/>
  <c r="R130" i="74"/>
  <c r="Q130" i="74"/>
  <c r="AB80" i="48"/>
  <c r="AD80" i="48" s="1"/>
  <c r="Y80" i="48"/>
  <c r="AA80" i="48" s="1"/>
  <c r="AG131" i="73" s="1"/>
  <c r="AH131" i="73" s="1"/>
  <c r="AA131" i="74" s="1"/>
  <c r="AC131" i="74" s="1"/>
  <c r="G114" i="73"/>
  <c r="H114" i="73" s="1"/>
  <c r="B114" i="75" s="1"/>
  <c r="J114" i="75" s="1"/>
  <c r="C113" i="75"/>
  <c r="E113" i="75" s="1"/>
  <c r="H113" i="75" s="1"/>
  <c r="I113" i="75" s="1"/>
  <c r="Y101" i="51"/>
  <c r="AA100" i="51"/>
  <c r="S102" i="51"/>
  <c r="U102" i="51" s="1"/>
  <c r="BH95" i="51"/>
  <c r="BF96" i="51"/>
  <c r="BR94" i="51"/>
  <c r="BT93" i="51"/>
  <c r="AK99" i="51"/>
  <c r="AM98" i="51"/>
  <c r="BL95" i="51"/>
  <c r="BN94" i="51"/>
  <c r="AZ97" i="51"/>
  <c r="BB96" i="51"/>
  <c r="AE100" i="51"/>
  <c r="AG99" i="51"/>
  <c r="AJ102" i="74"/>
  <c r="AK102" i="74" s="1"/>
  <c r="AK101" i="74"/>
  <c r="AX140" i="74"/>
  <c r="AZ140" i="74" s="1"/>
  <c r="AO117" i="74"/>
  <c r="AN118" i="74"/>
  <c r="F117" i="48"/>
  <c r="E118" i="48"/>
  <c r="AJ116" i="74"/>
  <c r="AK115" i="74"/>
  <c r="B115" i="74" s="1"/>
  <c r="F115" i="73" s="1"/>
  <c r="AG116" i="74"/>
  <c r="AF117" i="74"/>
  <c r="W117" i="48"/>
  <c r="X116" i="48"/>
  <c r="AR118" i="74"/>
  <c r="AS117" i="74"/>
  <c r="AT117" i="74" s="1"/>
  <c r="AV117" i="74" s="1"/>
  <c r="Y114" i="51"/>
  <c r="AA113" i="51"/>
  <c r="S115" i="51"/>
  <c r="U115" i="51" s="1"/>
  <c r="O115" i="51"/>
  <c r="M116" i="51"/>
  <c r="BB109" i="51"/>
  <c r="AZ110" i="51"/>
  <c r="G117" i="51"/>
  <c r="I116" i="51"/>
  <c r="B90" i="51"/>
  <c r="C141" i="73" s="1"/>
  <c r="E141" i="73" s="1"/>
  <c r="CF91" i="51"/>
  <c r="AG112" i="51"/>
  <c r="AE113" i="51"/>
  <c r="BL108" i="51"/>
  <c r="BN107" i="51"/>
  <c r="AM111" i="51"/>
  <c r="AK112" i="51"/>
  <c r="BT92" i="51"/>
  <c r="BR107" i="51"/>
  <c r="CA91" i="51"/>
  <c r="BY92" i="51"/>
  <c r="BY93" i="51" s="1"/>
  <c r="BF109" i="51"/>
  <c r="BH108" i="51"/>
  <c r="R24" i="75" l="1"/>
  <c r="T24" i="75" s="1"/>
  <c r="U24" i="75" s="1"/>
  <c r="L130" i="74"/>
  <c r="Q79" i="48"/>
  <c r="S79" i="48" s="1"/>
  <c r="AC130" i="73" s="1"/>
  <c r="AD130" i="73" s="1"/>
  <c r="D130" i="74" s="1"/>
  <c r="E130" i="74" s="1"/>
  <c r="G130" i="74" s="1"/>
  <c r="AE80" i="48"/>
  <c r="AG80" i="48" s="1"/>
  <c r="AU131" i="73" s="1"/>
  <c r="AV131" i="73" s="1"/>
  <c r="B82" i="48"/>
  <c r="D82" i="48" s="1"/>
  <c r="G82" i="48" s="1"/>
  <c r="I82" i="48" s="1"/>
  <c r="R131" i="74"/>
  <c r="Q131" i="74"/>
  <c r="BF88" i="48"/>
  <c r="BK88" i="48"/>
  <c r="N81" i="48"/>
  <c r="O132" i="73" s="1"/>
  <c r="P132" i="73" s="1"/>
  <c r="I132" i="74" s="1"/>
  <c r="K132" i="74" s="1"/>
  <c r="P81" i="48"/>
  <c r="S132" i="73" s="1"/>
  <c r="T132" i="73" s="1"/>
  <c r="N132" i="74" s="1"/>
  <c r="P132" i="74" s="1"/>
  <c r="U81" i="48"/>
  <c r="BM87" i="48"/>
  <c r="BR87" i="48"/>
  <c r="M131" i="74"/>
  <c r="L131" i="74"/>
  <c r="CE85" i="48"/>
  <c r="CG84" i="48"/>
  <c r="CK84" i="48"/>
  <c r="AS90" i="48"/>
  <c r="AW90" i="48"/>
  <c r="AG79" i="48"/>
  <c r="AU130" i="73" s="1"/>
  <c r="AV130" i="73" s="1"/>
  <c r="K130" i="73"/>
  <c r="L130" i="73" s="1"/>
  <c r="T130" i="74" s="1"/>
  <c r="AF79" i="48"/>
  <c r="AQ130" i="73" s="1"/>
  <c r="G129" i="74"/>
  <c r="V129" i="74"/>
  <c r="W129" i="74" s="1"/>
  <c r="Y129" i="74" s="1"/>
  <c r="Q80" i="48"/>
  <c r="AK92" i="48"/>
  <c r="AM91" i="48"/>
  <c r="AQ91" i="48"/>
  <c r="R80" i="48"/>
  <c r="CR83" i="48"/>
  <c r="CT83" i="48" s="1"/>
  <c r="CM83" i="48"/>
  <c r="BX86" i="48"/>
  <c r="BZ86" i="48" s="1"/>
  <c r="BT86" i="48"/>
  <c r="AB81" i="48"/>
  <c r="AD81" i="48" s="1"/>
  <c r="Y81" i="48"/>
  <c r="AA81" i="48" s="1"/>
  <c r="AG132" i="73" s="1"/>
  <c r="AH132" i="73" s="1"/>
  <c r="AA132" i="74" s="1"/>
  <c r="AC132" i="74" s="1"/>
  <c r="BD89" i="48"/>
  <c r="AY89" i="48"/>
  <c r="L114" i="75"/>
  <c r="M114" i="75" s="1"/>
  <c r="C114" i="75"/>
  <c r="E114" i="75" s="1"/>
  <c r="H114" i="75" s="1"/>
  <c r="I114" i="75" s="1"/>
  <c r="G115" i="73"/>
  <c r="H115" i="73" s="1"/>
  <c r="B115" i="75" s="1"/>
  <c r="BY94" i="51"/>
  <c r="CA93" i="51"/>
  <c r="BH96" i="51"/>
  <c r="BF97" i="51"/>
  <c r="AE101" i="51"/>
  <c r="AG100" i="51"/>
  <c r="BL96" i="51"/>
  <c r="BN95" i="51"/>
  <c r="Y102" i="51"/>
  <c r="AA102" i="51" s="1"/>
  <c r="AA101" i="51"/>
  <c r="AZ98" i="51"/>
  <c r="BB97" i="51"/>
  <c r="AK100" i="51"/>
  <c r="AM99" i="51"/>
  <c r="BR95" i="51"/>
  <c r="BT94" i="51"/>
  <c r="AX141" i="74"/>
  <c r="AZ141" i="74" s="1"/>
  <c r="W118" i="48"/>
  <c r="X117" i="48"/>
  <c r="AF118" i="74"/>
  <c r="AG117" i="74"/>
  <c r="AO118" i="74"/>
  <c r="AN119" i="74"/>
  <c r="F118" i="48"/>
  <c r="E119" i="48"/>
  <c r="AJ117" i="74"/>
  <c r="AK116" i="74"/>
  <c r="B116" i="74" s="1"/>
  <c r="F116" i="73" s="1"/>
  <c r="AR119" i="74"/>
  <c r="AS118" i="74"/>
  <c r="AT118" i="74" s="1"/>
  <c r="AV118" i="74" s="1"/>
  <c r="CA92" i="51"/>
  <c r="BY107" i="51"/>
  <c r="AM112" i="51"/>
  <c r="AK113" i="51"/>
  <c r="S116" i="51"/>
  <c r="U116" i="51" s="1"/>
  <c r="M117" i="51"/>
  <c r="O116" i="51"/>
  <c r="BL109" i="51"/>
  <c r="BN108" i="51"/>
  <c r="CF92" i="51"/>
  <c r="CF93" i="51" s="1"/>
  <c r="B91" i="51"/>
  <c r="C142" i="73" s="1"/>
  <c r="E142" i="73" s="1"/>
  <c r="BB110" i="51"/>
  <c r="AZ111" i="51"/>
  <c r="AG113" i="51"/>
  <c r="AE114" i="51"/>
  <c r="BH109" i="51"/>
  <c r="BF110" i="51"/>
  <c r="BT107" i="51"/>
  <c r="BR108" i="51"/>
  <c r="I117" i="51"/>
  <c r="G118" i="51"/>
  <c r="Y115" i="51"/>
  <c r="AA114" i="51"/>
  <c r="R25" i="75" l="1"/>
  <c r="T25" i="75" s="1"/>
  <c r="U25" i="75" s="1"/>
  <c r="AF80" i="48"/>
  <c r="AQ131" i="73" s="1"/>
  <c r="K131" i="73"/>
  <c r="L131" i="73" s="1"/>
  <c r="T131" i="74" s="1"/>
  <c r="V82" i="48"/>
  <c r="L115" i="75"/>
  <c r="M115" i="75" s="1"/>
  <c r="J115" i="75"/>
  <c r="V130" i="74"/>
  <c r="W130" i="74" s="1"/>
  <c r="Y130" i="74" s="1"/>
  <c r="B83" i="48"/>
  <c r="D83" i="48" s="1"/>
  <c r="G83" i="48" s="1"/>
  <c r="I83" i="48" s="1"/>
  <c r="AK93" i="48"/>
  <c r="AQ92" i="48"/>
  <c r="AM92" i="48"/>
  <c r="BD90" i="48"/>
  <c r="AY90" i="48"/>
  <c r="CG85" i="48"/>
  <c r="CK85" i="48"/>
  <c r="CE86" i="48"/>
  <c r="U82" i="48"/>
  <c r="N82" i="48"/>
  <c r="O133" i="73" s="1"/>
  <c r="P133" i="73" s="1"/>
  <c r="I133" i="74" s="1"/>
  <c r="K133" i="74" s="1"/>
  <c r="P82" i="48"/>
  <c r="S133" i="73" s="1"/>
  <c r="T133" i="73" s="1"/>
  <c r="N133" i="74" s="1"/>
  <c r="P133" i="74" s="1"/>
  <c r="BF89" i="48"/>
  <c r="BK89" i="48"/>
  <c r="R132" i="74"/>
  <c r="Q132" i="74"/>
  <c r="Y82" i="48"/>
  <c r="AA82" i="48" s="1"/>
  <c r="AG133" i="73" s="1"/>
  <c r="AH133" i="73" s="1"/>
  <c r="AA133" i="74" s="1"/>
  <c r="AC133" i="74" s="1"/>
  <c r="AB82" i="48"/>
  <c r="AD82" i="48" s="1"/>
  <c r="AS91" i="48"/>
  <c r="AW91" i="48"/>
  <c r="S80" i="48"/>
  <c r="AC131" i="73" s="1"/>
  <c r="AD131" i="73" s="1"/>
  <c r="D131" i="74" s="1"/>
  <c r="E131" i="74" s="1"/>
  <c r="CR84" i="48"/>
  <c r="CT84" i="48" s="1"/>
  <c r="CM84" i="48"/>
  <c r="R81" i="48"/>
  <c r="M132" i="74"/>
  <c r="L132" i="74"/>
  <c r="AE81" i="48"/>
  <c r="BT87" i="48"/>
  <c r="BX87" i="48"/>
  <c r="BZ87" i="48" s="1"/>
  <c r="Q81" i="48"/>
  <c r="BR88" i="48"/>
  <c r="BM88" i="48"/>
  <c r="C115" i="75"/>
  <c r="E115" i="75" s="1"/>
  <c r="H115" i="75" s="1"/>
  <c r="G116" i="73"/>
  <c r="H116" i="73" s="1"/>
  <c r="B116" i="75" s="1"/>
  <c r="J116" i="75" s="1"/>
  <c r="BR96" i="51"/>
  <c r="BT95" i="51"/>
  <c r="AZ99" i="51"/>
  <c r="BB98" i="51"/>
  <c r="BH97" i="51"/>
  <c r="BF98" i="51"/>
  <c r="BY95" i="51"/>
  <c r="CA94" i="51"/>
  <c r="CF94" i="51"/>
  <c r="B93" i="51"/>
  <c r="C144" i="73" s="1"/>
  <c r="E144" i="73" s="1"/>
  <c r="BL97" i="51"/>
  <c r="BN96" i="51"/>
  <c r="AK101" i="51"/>
  <c r="AM100" i="51"/>
  <c r="AE102" i="51"/>
  <c r="AG102" i="51" s="1"/>
  <c r="AG101" i="51"/>
  <c r="AX142" i="74"/>
  <c r="AZ142" i="74" s="1"/>
  <c r="X118" i="48"/>
  <c r="W119" i="48"/>
  <c r="AR120" i="74"/>
  <c r="AS119" i="74"/>
  <c r="AT119" i="74" s="1"/>
  <c r="AV119" i="74" s="1"/>
  <c r="AJ118" i="74"/>
  <c r="AK117" i="74"/>
  <c r="B117" i="74" s="1"/>
  <c r="F117" i="73" s="1"/>
  <c r="AN120" i="74"/>
  <c r="AO119" i="74"/>
  <c r="F119" i="48"/>
  <c r="E120" i="48"/>
  <c r="AF119" i="74"/>
  <c r="AG118" i="74"/>
  <c r="CF107" i="51"/>
  <c r="B92" i="51"/>
  <c r="C143" i="73" s="1"/>
  <c r="E143" i="73" s="1"/>
  <c r="Y116" i="51"/>
  <c r="AA115" i="51"/>
  <c r="AM113" i="51"/>
  <c r="AK114" i="51"/>
  <c r="BR109" i="51"/>
  <c r="BT108" i="51"/>
  <c r="G119" i="51"/>
  <c r="I118" i="51"/>
  <c r="AG114" i="51"/>
  <c r="AE115" i="51"/>
  <c r="AZ112" i="51"/>
  <c r="BB111" i="51"/>
  <c r="M118" i="51"/>
  <c r="O117" i="51"/>
  <c r="BN109" i="51"/>
  <c r="BL110" i="51"/>
  <c r="BF111" i="51"/>
  <c r="BH110" i="51"/>
  <c r="S117" i="51"/>
  <c r="U117" i="51" s="1"/>
  <c r="CA107" i="51"/>
  <c r="BY108" i="51"/>
  <c r="R26" i="75" l="1"/>
  <c r="T26" i="75" s="1"/>
  <c r="U26" i="75" s="1"/>
  <c r="I115" i="75"/>
  <c r="R82" i="48"/>
  <c r="V83" i="48"/>
  <c r="Y83" i="48" s="1"/>
  <c r="AA83" i="48" s="1"/>
  <c r="AG134" i="73" s="1"/>
  <c r="AH134" i="73" s="1"/>
  <c r="AA134" i="74" s="1"/>
  <c r="AC134" i="74" s="1"/>
  <c r="B84" i="48"/>
  <c r="D84" i="48" s="1"/>
  <c r="G84" i="48" s="1"/>
  <c r="I84" i="48" s="1"/>
  <c r="S81" i="48"/>
  <c r="AC132" i="73" s="1"/>
  <c r="AD132" i="73" s="1"/>
  <c r="D132" i="74" s="1"/>
  <c r="E132" i="74" s="1"/>
  <c r="AE82" i="48"/>
  <c r="AG82" i="48" s="1"/>
  <c r="AU133" i="73" s="1"/>
  <c r="AV133" i="73" s="1"/>
  <c r="L133" i="74"/>
  <c r="M133" i="74"/>
  <c r="AS92" i="48"/>
  <c r="AW92" i="48"/>
  <c r="BX88" i="48"/>
  <c r="BZ88" i="48" s="1"/>
  <c r="BT88" i="48"/>
  <c r="G131" i="74"/>
  <c r="V131" i="74"/>
  <c r="W131" i="74" s="1"/>
  <c r="Y131" i="74" s="1"/>
  <c r="Q82" i="48"/>
  <c r="S82" i="48" s="1"/>
  <c r="AC133" i="73" s="1"/>
  <c r="AD133" i="73" s="1"/>
  <c r="D133" i="74" s="1"/>
  <c r="AK94" i="48"/>
  <c r="AM93" i="48"/>
  <c r="AQ93" i="48"/>
  <c r="AB83" i="48"/>
  <c r="AD83" i="48" s="1"/>
  <c r="BD91" i="48"/>
  <c r="AY91" i="48"/>
  <c r="BR89" i="48"/>
  <c r="BM89" i="48"/>
  <c r="CG86" i="48"/>
  <c r="CK86" i="48"/>
  <c r="CE87" i="48"/>
  <c r="BK90" i="48"/>
  <c r="BF90" i="48"/>
  <c r="U83" i="48"/>
  <c r="N83" i="48"/>
  <c r="O134" i="73" s="1"/>
  <c r="P134" i="73" s="1"/>
  <c r="I134" i="74" s="1"/>
  <c r="K134" i="74" s="1"/>
  <c r="P83" i="48"/>
  <c r="S134" i="73" s="1"/>
  <c r="T134" i="73" s="1"/>
  <c r="N134" i="74" s="1"/>
  <c r="P134" i="74" s="1"/>
  <c r="AG81" i="48"/>
  <c r="AU132" i="73" s="1"/>
  <c r="AV132" i="73" s="1"/>
  <c r="AF81" i="48"/>
  <c r="AQ132" i="73" s="1"/>
  <c r="K132" i="73"/>
  <c r="L132" i="73" s="1"/>
  <c r="T132" i="74" s="1"/>
  <c r="Q133" i="74"/>
  <c r="R133" i="74"/>
  <c r="CR85" i="48"/>
  <c r="CT85" i="48" s="1"/>
  <c r="CM85" i="48"/>
  <c r="L116" i="75"/>
  <c r="M116" i="75" s="1"/>
  <c r="C116" i="75"/>
  <c r="E116" i="75" s="1"/>
  <c r="H116" i="75" s="1"/>
  <c r="I116" i="75" s="1"/>
  <c r="G117" i="73"/>
  <c r="H117" i="73" s="1"/>
  <c r="B117" i="75" s="1"/>
  <c r="J117" i="75" s="1"/>
  <c r="CF95" i="51"/>
  <c r="B94" i="51"/>
  <c r="C145" i="73" s="1"/>
  <c r="E145" i="73" s="1"/>
  <c r="AZ100" i="51"/>
  <c r="BB99" i="51"/>
  <c r="BL98" i="51"/>
  <c r="BN97" i="51"/>
  <c r="BY96" i="51"/>
  <c r="CA95" i="51"/>
  <c r="BR97" i="51"/>
  <c r="BT96" i="51"/>
  <c r="AK102" i="51"/>
  <c r="AM102" i="51" s="1"/>
  <c r="AM101" i="51"/>
  <c r="BH98" i="51"/>
  <c r="BF99" i="51"/>
  <c r="AX143" i="74"/>
  <c r="AZ143" i="74" s="1"/>
  <c r="AR121" i="74"/>
  <c r="AS120" i="74"/>
  <c r="AT120" i="74" s="1"/>
  <c r="AV120" i="74" s="1"/>
  <c r="AF120" i="74"/>
  <c r="AG119" i="74"/>
  <c r="AN121" i="74"/>
  <c r="AO120" i="74"/>
  <c r="AJ119" i="74"/>
  <c r="AK118" i="74"/>
  <c r="B118" i="74" s="1"/>
  <c r="F118" i="73" s="1"/>
  <c r="E121" i="48"/>
  <c r="F120" i="48"/>
  <c r="W120" i="48"/>
  <c r="X119" i="48"/>
  <c r="BT109" i="51"/>
  <c r="BR110" i="51"/>
  <c r="AA116" i="51"/>
  <c r="Y117" i="51"/>
  <c r="CA108" i="51"/>
  <c r="BY109" i="51"/>
  <c r="BB112" i="51"/>
  <c r="AZ113" i="51"/>
  <c r="AM114" i="51"/>
  <c r="AK115" i="51"/>
  <c r="S118" i="51"/>
  <c r="U118" i="51" s="1"/>
  <c r="BF112" i="51"/>
  <c r="BH111" i="51"/>
  <c r="AG115" i="51"/>
  <c r="AE116" i="51"/>
  <c r="G120" i="51"/>
  <c r="I119" i="51"/>
  <c r="BL111" i="51"/>
  <c r="BN110" i="51"/>
  <c r="O118" i="51"/>
  <c r="M119" i="51"/>
  <c r="CH107" i="51"/>
  <c r="B107" i="51" s="1"/>
  <c r="C158" i="73" s="1"/>
  <c r="E158" i="73" s="1"/>
  <c r="CF108" i="51"/>
  <c r="R27" i="75" l="1"/>
  <c r="T27" i="75" s="1"/>
  <c r="U27" i="75" s="1"/>
  <c r="R83" i="48"/>
  <c r="V84" i="48"/>
  <c r="B85" i="48"/>
  <c r="D85" i="48" s="1"/>
  <c r="AF82" i="48"/>
  <c r="AQ133" i="73" s="1"/>
  <c r="K133" i="73"/>
  <c r="L133" i="73" s="1"/>
  <c r="T133" i="74" s="1"/>
  <c r="E133" i="74"/>
  <c r="G85" i="48"/>
  <c r="I85" i="48" s="1"/>
  <c r="V85" i="48"/>
  <c r="L134" i="74"/>
  <c r="M134" i="74"/>
  <c r="CK87" i="48"/>
  <c r="CG87" i="48"/>
  <c r="CE88" i="48"/>
  <c r="BT89" i="48"/>
  <c r="BX89" i="48"/>
  <c r="BZ89" i="48" s="1"/>
  <c r="AK95" i="48"/>
  <c r="AQ94" i="48"/>
  <c r="AM94" i="48"/>
  <c r="P84" i="48"/>
  <c r="S135" i="73" s="1"/>
  <c r="T135" i="73" s="1"/>
  <c r="N135" i="74" s="1"/>
  <c r="P135" i="74" s="1"/>
  <c r="N84" i="48"/>
  <c r="O135" i="73" s="1"/>
  <c r="P135" i="73" s="1"/>
  <c r="I135" i="74" s="1"/>
  <c r="K135" i="74" s="1"/>
  <c r="U84" i="48"/>
  <c r="CM86" i="48"/>
  <c r="CR86" i="48"/>
  <c r="CT86" i="48" s="1"/>
  <c r="B86" i="48" s="1"/>
  <c r="D86" i="48" s="1"/>
  <c r="AE83" i="48"/>
  <c r="Q83" i="48"/>
  <c r="S83" i="48" s="1"/>
  <c r="AC134" i="73" s="1"/>
  <c r="AD134" i="73" s="1"/>
  <c r="D134" i="74" s="1"/>
  <c r="BK91" i="48"/>
  <c r="BF91" i="48"/>
  <c r="AS93" i="48"/>
  <c r="AW93" i="48"/>
  <c r="AY92" i="48"/>
  <c r="BD92" i="48"/>
  <c r="Q134" i="74"/>
  <c r="R134" i="74"/>
  <c r="BM90" i="48"/>
  <c r="BR90" i="48"/>
  <c r="G132" i="74"/>
  <c r="V132" i="74"/>
  <c r="W132" i="74" s="1"/>
  <c r="Y132" i="74" s="1"/>
  <c r="AB84" i="48"/>
  <c r="AD84" i="48" s="1"/>
  <c r="Y84" i="48"/>
  <c r="AA84" i="48" s="1"/>
  <c r="AG135" i="73" s="1"/>
  <c r="AH135" i="73" s="1"/>
  <c r="AA135" i="74" s="1"/>
  <c r="AC135" i="74" s="1"/>
  <c r="L117" i="75"/>
  <c r="M117" i="75" s="1"/>
  <c r="C117" i="75"/>
  <c r="E117" i="75" s="1"/>
  <c r="H117" i="75" s="1"/>
  <c r="I117" i="75" s="1"/>
  <c r="G118" i="73"/>
  <c r="H118" i="73" s="1"/>
  <c r="B118" i="75" s="1"/>
  <c r="J118" i="75" s="1"/>
  <c r="BR98" i="51"/>
  <c r="BT97" i="51"/>
  <c r="AZ101" i="51"/>
  <c r="BB100" i="51"/>
  <c r="BH99" i="51"/>
  <c r="BF100" i="51"/>
  <c r="BL99" i="51"/>
  <c r="BN98" i="51"/>
  <c r="BY97" i="51"/>
  <c r="CA96" i="51"/>
  <c r="CF96" i="51"/>
  <c r="B95" i="51"/>
  <c r="C146" i="73" s="1"/>
  <c r="E146" i="73" s="1"/>
  <c r="W121" i="48"/>
  <c r="X120" i="48"/>
  <c r="AR122" i="74"/>
  <c r="AS121" i="74"/>
  <c r="AT121" i="74" s="1"/>
  <c r="AV121" i="74" s="1"/>
  <c r="AG120" i="74"/>
  <c r="AF121" i="74"/>
  <c r="E122" i="48"/>
  <c r="F121" i="48"/>
  <c r="AJ120" i="74"/>
  <c r="AK119" i="74"/>
  <c r="B119" i="74" s="1"/>
  <c r="F119" i="73" s="1"/>
  <c r="AN122" i="74"/>
  <c r="AO121" i="74"/>
  <c r="AE117" i="51"/>
  <c r="AG116" i="51"/>
  <c r="BY110" i="51"/>
  <c r="CA109" i="51"/>
  <c r="BR111" i="51"/>
  <c r="BT110" i="51"/>
  <c r="S119" i="51"/>
  <c r="U119" i="51" s="1"/>
  <c r="AZ114" i="51"/>
  <c r="BB113" i="51"/>
  <c r="Y118" i="51"/>
  <c r="AA117" i="51"/>
  <c r="BL112" i="51"/>
  <c r="BN111" i="51"/>
  <c r="M120" i="51"/>
  <c r="O119" i="51"/>
  <c r="CF109" i="51"/>
  <c r="CH108" i="51"/>
  <c r="B108" i="51" s="1"/>
  <c r="C159" i="73" s="1"/>
  <c r="E159" i="73" s="1"/>
  <c r="G121" i="51"/>
  <c r="I120" i="51"/>
  <c r="BH112" i="51"/>
  <c r="BF113" i="51"/>
  <c r="AM115" i="51"/>
  <c r="AK116" i="51"/>
  <c r="R28" i="75" l="1"/>
  <c r="T28" i="75" s="1"/>
  <c r="U28" i="75" s="1"/>
  <c r="AE84" i="48"/>
  <c r="Q84" i="48"/>
  <c r="G133" i="74"/>
  <c r="V133" i="74"/>
  <c r="W133" i="74" s="1"/>
  <c r="Y133" i="74" s="1"/>
  <c r="BM91" i="48"/>
  <c r="BR91" i="48"/>
  <c r="AF83" i="48"/>
  <c r="AQ134" i="73" s="1"/>
  <c r="K134" i="73"/>
  <c r="L134" i="73" s="1"/>
  <c r="T134" i="74" s="1"/>
  <c r="AG83" i="48"/>
  <c r="AU134" i="73" s="1"/>
  <c r="AV134" i="73" s="1"/>
  <c r="Q135" i="74"/>
  <c r="R135" i="74"/>
  <c r="CR87" i="48"/>
  <c r="CT87" i="48" s="1"/>
  <c r="B87" i="48" s="1"/>
  <c r="D87" i="48" s="1"/>
  <c r="CM87" i="48"/>
  <c r="P85" i="48"/>
  <c r="S136" i="73" s="1"/>
  <c r="T136" i="73" s="1"/>
  <c r="N136" i="74" s="1"/>
  <c r="P136" i="74" s="1"/>
  <c r="N85" i="48"/>
  <c r="O136" i="73" s="1"/>
  <c r="P136" i="73" s="1"/>
  <c r="I136" i="74" s="1"/>
  <c r="K136" i="74" s="1"/>
  <c r="U85" i="48"/>
  <c r="BD93" i="48"/>
  <c r="AY93" i="48"/>
  <c r="V86" i="48"/>
  <c r="G86" i="48"/>
  <c r="I86" i="48" s="1"/>
  <c r="R84" i="48"/>
  <c r="AG84" i="48"/>
  <c r="AU135" i="73" s="1"/>
  <c r="AV135" i="73" s="1"/>
  <c r="AF84" i="48"/>
  <c r="AQ135" i="73" s="1"/>
  <c r="K135" i="73"/>
  <c r="L135" i="73" s="1"/>
  <c r="T135" i="74" s="1"/>
  <c r="BT90" i="48"/>
  <c r="BX90" i="48"/>
  <c r="BZ90" i="48" s="1"/>
  <c r="AS94" i="48"/>
  <c r="AW94" i="48"/>
  <c r="CK88" i="48"/>
  <c r="CE89" i="48"/>
  <c r="CG88" i="48"/>
  <c r="BK92" i="48"/>
  <c r="BF92" i="48"/>
  <c r="E134" i="74"/>
  <c r="L135" i="74"/>
  <c r="M135" i="74"/>
  <c r="AK96" i="48"/>
  <c r="AQ95" i="48"/>
  <c r="AM95" i="48"/>
  <c r="AB85" i="48"/>
  <c r="AD85" i="48" s="1"/>
  <c r="Y85" i="48"/>
  <c r="AA85" i="48" s="1"/>
  <c r="AG136" i="73" s="1"/>
  <c r="AH136" i="73" s="1"/>
  <c r="AA136" i="74" s="1"/>
  <c r="AC136" i="74" s="1"/>
  <c r="L118" i="75"/>
  <c r="M118" i="75" s="1"/>
  <c r="C118" i="75"/>
  <c r="E118" i="75" s="1"/>
  <c r="H118" i="75" s="1"/>
  <c r="I118" i="75" s="1"/>
  <c r="G119" i="73"/>
  <c r="H119" i="73" s="1"/>
  <c r="B119" i="75" s="1"/>
  <c r="J119" i="75" s="1"/>
  <c r="CF97" i="51"/>
  <c r="B96" i="51"/>
  <c r="C147" i="73" s="1"/>
  <c r="E147" i="73" s="1"/>
  <c r="BY98" i="51"/>
  <c r="CA97" i="51"/>
  <c r="BL100" i="51"/>
  <c r="BN99" i="51"/>
  <c r="BR99" i="51"/>
  <c r="BT98" i="51"/>
  <c r="AZ102" i="51"/>
  <c r="BB102" i="51" s="1"/>
  <c r="BB101" i="51"/>
  <c r="BH100" i="51"/>
  <c r="BF101" i="51"/>
  <c r="AO122" i="74"/>
  <c r="AN123" i="74"/>
  <c r="AG121" i="74"/>
  <c r="AF122" i="74"/>
  <c r="AS122" i="74"/>
  <c r="AT122" i="74" s="1"/>
  <c r="AV122" i="74" s="1"/>
  <c r="AR123" i="74"/>
  <c r="AJ121" i="74"/>
  <c r="AK120" i="74"/>
  <c r="B120" i="74" s="1"/>
  <c r="F120" i="73" s="1"/>
  <c r="W122" i="48"/>
  <c r="X121" i="48"/>
  <c r="F122" i="48"/>
  <c r="E123" i="48"/>
  <c r="I121" i="51"/>
  <c r="G122" i="51"/>
  <c r="CA110" i="51"/>
  <c r="BY111" i="51"/>
  <c r="BF114" i="51"/>
  <c r="BH113" i="51"/>
  <c r="CF110" i="51"/>
  <c r="CH109" i="51"/>
  <c r="B109" i="51" s="1"/>
  <c r="C160" i="73" s="1"/>
  <c r="E160" i="73" s="1"/>
  <c r="BN112" i="51"/>
  <c r="BL113" i="51"/>
  <c r="BB114" i="51"/>
  <c r="AZ115" i="51"/>
  <c r="BR112" i="51"/>
  <c r="BT111" i="51"/>
  <c r="AE118" i="51"/>
  <c r="AG117" i="51"/>
  <c r="O120" i="51"/>
  <c r="M121" i="51"/>
  <c r="AA118" i="51"/>
  <c r="Y119" i="51"/>
  <c r="AK117" i="51"/>
  <c r="AM116" i="51"/>
  <c r="S120" i="51"/>
  <c r="U120" i="51" s="1"/>
  <c r="R29" i="75" l="1"/>
  <c r="T29" i="75" s="1"/>
  <c r="U29" i="75" s="1"/>
  <c r="S84" i="48"/>
  <c r="AC135" i="73" s="1"/>
  <c r="AD135" i="73" s="1"/>
  <c r="D135" i="74" s="1"/>
  <c r="E135" i="74" s="1"/>
  <c r="G135" i="74" s="1"/>
  <c r="AE85" i="48"/>
  <c r="AF85" i="48" s="1"/>
  <c r="AQ136" i="73" s="1"/>
  <c r="Q85" i="48"/>
  <c r="Y86" i="48"/>
  <c r="AA86" i="48" s="1"/>
  <c r="AG137" i="73" s="1"/>
  <c r="AH137" i="73" s="1"/>
  <c r="AA137" i="74" s="1"/>
  <c r="AC137" i="74" s="1"/>
  <c r="AB86" i="48"/>
  <c r="AD86" i="48" s="1"/>
  <c r="Q136" i="74"/>
  <c r="R136" i="74"/>
  <c r="AS95" i="48"/>
  <c r="AW95" i="48"/>
  <c r="G134" i="74"/>
  <c r="V134" i="74"/>
  <c r="W134" i="74" s="1"/>
  <c r="Y134" i="74" s="1"/>
  <c r="CG89" i="48"/>
  <c r="CE90" i="48"/>
  <c r="CK89" i="48"/>
  <c r="R85" i="48"/>
  <c r="BX91" i="48"/>
  <c r="BZ91" i="48" s="1"/>
  <c r="BT91" i="48"/>
  <c r="AG85" i="48"/>
  <c r="AU136" i="73" s="1"/>
  <c r="AV136" i="73" s="1"/>
  <c r="AK97" i="48"/>
  <c r="AM96" i="48"/>
  <c r="AQ96" i="48"/>
  <c r="CR88" i="48"/>
  <c r="CT88" i="48" s="1"/>
  <c r="CM88" i="48"/>
  <c r="BF93" i="48"/>
  <c r="BK93" i="48"/>
  <c r="G87" i="48"/>
  <c r="I87" i="48" s="1"/>
  <c r="V87" i="48"/>
  <c r="BR92" i="48"/>
  <c r="BM92" i="48"/>
  <c r="AY94" i="48"/>
  <c r="BD94" i="48"/>
  <c r="P86" i="48"/>
  <c r="S137" i="73" s="1"/>
  <c r="T137" i="73" s="1"/>
  <c r="N137" i="74" s="1"/>
  <c r="P137" i="74" s="1"/>
  <c r="N86" i="48"/>
  <c r="O137" i="73" s="1"/>
  <c r="P137" i="73" s="1"/>
  <c r="I137" i="74" s="1"/>
  <c r="K137" i="74" s="1"/>
  <c r="U86" i="48"/>
  <c r="L136" i="74"/>
  <c r="M136" i="74"/>
  <c r="L119" i="75"/>
  <c r="M119" i="75" s="1"/>
  <c r="C119" i="75"/>
  <c r="E119" i="75" s="1"/>
  <c r="H119" i="75" s="1"/>
  <c r="G120" i="73"/>
  <c r="H120" i="73" s="1"/>
  <c r="B120" i="75" s="1"/>
  <c r="J120" i="75" s="1"/>
  <c r="BH101" i="51"/>
  <c r="BF102" i="51"/>
  <c r="BH102" i="51" s="1"/>
  <c r="BY99" i="51"/>
  <c r="CA98" i="51"/>
  <c r="BL101" i="51"/>
  <c r="BN100" i="51"/>
  <c r="BR100" i="51"/>
  <c r="BT99" i="51"/>
  <c r="CF98" i="51"/>
  <c r="B97" i="51"/>
  <c r="C148" i="73" s="1"/>
  <c r="E148" i="73" s="1"/>
  <c r="AF123" i="74"/>
  <c r="AG122" i="74"/>
  <c r="AJ122" i="74"/>
  <c r="AK121" i="74"/>
  <c r="B121" i="74" s="1"/>
  <c r="F121" i="73" s="1"/>
  <c r="AR124" i="74"/>
  <c r="AS123" i="74"/>
  <c r="AT123" i="74" s="1"/>
  <c r="AV123" i="74" s="1"/>
  <c r="AO123" i="74"/>
  <c r="AN124" i="74"/>
  <c r="F123" i="48"/>
  <c r="E124" i="48"/>
  <c r="X122" i="48"/>
  <c r="W123" i="48"/>
  <c r="CA111" i="51"/>
  <c r="BY112" i="51"/>
  <c r="S121" i="51"/>
  <c r="U121" i="51" s="1"/>
  <c r="AK118" i="51"/>
  <c r="AM117" i="51"/>
  <c r="O121" i="51"/>
  <c r="M122" i="51"/>
  <c r="BN113" i="51"/>
  <c r="BL114" i="51"/>
  <c r="AE119" i="51"/>
  <c r="AG118" i="51"/>
  <c r="CF111" i="51"/>
  <c r="CH110" i="51"/>
  <c r="B110" i="51" s="1"/>
  <c r="C161" i="73" s="1"/>
  <c r="E161" i="73" s="1"/>
  <c r="BR113" i="51"/>
  <c r="BT112" i="51"/>
  <c r="AA119" i="51"/>
  <c r="Y120" i="51"/>
  <c r="BB115" i="51"/>
  <c r="AZ116" i="51"/>
  <c r="BH114" i="51"/>
  <c r="BF115" i="51"/>
  <c r="G123" i="51"/>
  <c r="I122" i="51"/>
  <c r="R30" i="75" l="1"/>
  <c r="T30" i="75" s="1"/>
  <c r="U30" i="75" s="1"/>
  <c r="V135" i="74"/>
  <c r="W135" i="74" s="1"/>
  <c r="Y135" i="74" s="1"/>
  <c r="K136" i="73"/>
  <c r="L136" i="73" s="1"/>
  <c r="T136" i="74" s="1"/>
  <c r="I119" i="75"/>
  <c r="Q86" i="48"/>
  <c r="S85" i="48"/>
  <c r="AC136" i="73" s="1"/>
  <c r="AD136" i="73" s="1"/>
  <c r="D136" i="74" s="1"/>
  <c r="E136" i="74" s="1"/>
  <c r="V136" i="74" s="1"/>
  <c r="R86" i="48"/>
  <c r="B88" i="48"/>
  <c r="D88" i="48" s="1"/>
  <c r="V88" i="48" s="1"/>
  <c r="BT92" i="48"/>
  <c r="BX92" i="48"/>
  <c r="BZ92" i="48" s="1"/>
  <c r="BF94" i="48"/>
  <c r="BK94" i="48"/>
  <c r="AB87" i="48"/>
  <c r="AD87" i="48" s="1"/>
  <c r="Y87" i="48"/>
  <c r="AA87" i="48" s="1"/>
  <c r="AG138" i="73" s="1"/>
  <c r="AH138" i="73" s="1"/>
  <c r="AA138" i="74" s="1"/>
  <c r="AC138" i="74" s="1"/>
  <c r="AK98" i="48"/>
  <c r="AQ97" i="48"/>
  <c r="AM97" i="48"/>
  <c r="CM89" i="48"/>
  <c r="CR89" i="48"/>
  <c r="CT89" i="48" s="1"/>
  <c r="M137" i="74"/>
  <c r="L137" i="74"/>
  <c r="P87" i="48"/>
  <c r="S138" i="73" s="1"/>
  <c r="T138" i="73" s="1"/>
  <c r="N138" i="74" s="1"/>
  <c r="P138" i="74" s="1"/>
  <c r="U87" i="48"/>
  <c r="N87" i="48"/>
  <c r="O138" i="73" s="1"/>
  <c r="P138" i="73" s="1"/>
  <c r="I138" i="74" s="1"/>
  <c r="K138" i="74" s="1"/>
  <c r="CG90" i="48"/>
  <c r="CK90" i="48"/>
  <c r="CE91" i="48"/>
  <c r="AY95" i="48"/>
  <c r="BD95" i="48"/>
  <c r="R137" i="74"/>
  <c r="Q137" i="74"/>
  <c r="BM93" i="48"/>
  <c r="BR93" i="48"/>
  <c r="AW96" i="48"/>
  <c r="AS96" i="48"/>
  <c r="AE86" i="48"/>
  <c r="L120" i="75"/>
  <c r="M120" i="75" s="1"/>
  <c r="C120" i="75"/>
  <c r="E120" i="75" s="1"/>
  <c r="H120" i="75" s="1"/>
  <c r="I120" i="75" s="1"/>
  <c r="G121" i="73"/>
  <c r="H121" i="73" s="1"/>
  <c r="B121" i="75" s="1"/>
  <c r="J121" i="75" s="1"/>
  <c r="CF99" i="51"/>
  <c r="B98" i="51"/>
  <c r="C149" i="73" s="1"/>
  <c r="E149" i="73" s="1"/>
  <c r="BR101" i="51"/>
  <c r="BT100" i="51"/>
  <c r="BL102" i="51"/>
  <c r="BN102" i="51" s="1"/>
  <c r="BN101" i="51"/>
  <c r="BY100" i="51"/>
  <c r="CA99" i="51"/>
  <c r="AR125" i="74"/>
  <c r="AS124" i="74"/>
  <c r="AT124" i="74" s="1"/>
  <c r="AV124" i="74" s="1"/>
  <c r="AN125" i="74"/>
  <c r="AO124" i="74"/>
  <c r="X123" i="48"/>
  <c r="W124" i="48"/>
  <c r="AF124" i="74"/>
  <c r="AG123" i="74"/>
  <c r="F124" i="48"/>
  <c r="E125" i="48"/>
  <c r="AK122" i="74"/>
  <c r="B122" i="74" s="1"/>
  <c r="F122" i="73" s="1"/>
  <c r="AJ123" i="74"/>
  <c r="BF116" i="51"/>
  <c r="BH115" i="51"/>
  <c r="S122" i="51"/>
  <c r="U122" i="51" s="1"/>
  <c r="CA112" i="51"/>
  <c r="BY113" i="51"/>
  <c r="BN114" i="51"/>
  <c r="BL115" i="51"/>
  <c r="AA120" i="51"/>
  <c r="Y121" i="51"/>
  <c r="BT113" i="51"/>
  <c r="BR114" i="51"/>
  <c r="CH111" i="51"/>
  <c r="B111" i="51" s="1"/>
  <c r="C162" i="73" s="1"/>
  <c r="E162" i="73" s="1"/>
  <c r="CF112" i="51"/>
  <c r="AM118" i="51"/>
  <c r="AK119" i="51"/>
  <c r="AZ117" i="51"/>
  <c r="BB116" i="51"/>
  <c r="AG119" i="51"/>
  <c r="AE120" i="51"/>
  <c r="I123" i="51"/>
  <c r="G124" i="51"/>
  <c r="M123" i="51"/>
  <c r="O122" i="51"/>
  <c r="R31" i="75" l="1"/>
  <c r="T31" i="75" s="1"/>
  <c r="U31" i="75" s="1"/>
  <c r="Q87" i="48"/>
  <c r="R87" i="48"/>
  <c r="W136" i="74"/>
  <c r="Y136" i="74" s="1"/>
  <c r="G136" i="74"/>
  <c r="S86" i="48"/>
  <c r="AC137" i="73" s="1"/>
  <c r="AD137" i="73" s="1"/>
  <c r="D137" i="74" s="1"/>
  <c r="E137" i="74" s="1"/>
  <c r="G137" i="74" s="1"/>
  <c r="S87" i="48"/>
  <c r="AC138" i="73" s="1"/>
  <c r="AD138" i="73" s="1"/>
  <c r="D138" i="74" s="1"/>
  <c r="B89" i="48"/>
  <c r="D89" i="48" s="1"/>
  <c r="G89" i="48" s="1"/>
  <c r="I89" i="48" s="1"/>
  <c r="G88" i="48"/>
  <c r="I88" i="48" s="1"/>
  <c r="U88" i="48" s="1"/>
  <c r="AY96" i="48"/>
  <c r="BD96" i="48"/>
  <c r="CG91" i="48"/>
  <c r="CK91" i="48"/>
  <c r="CE92" i="48"/>
  <c r="AW97" i="48"/>
  <c r="AS97" i="48"/>
  <c r="BR94" i="48"/>
  <c r="BM94" i="48"/>
  <c r="AG86" i="48"/>
  <c r="AU137" i="73" s="1"/>
  <c r="AV137" i="73" s="1"/>
  <c r="AF86" i="48"/>
  <c r="AQ137" i="73" s="1"/>
  <c r="K137" i="73"/>
  <c r="L137" i="73" s="1"/>
  <c r="T137" i="74" s="1"/>
  <c r="BX93" i="48"/>
  <c r="BZ93" i="48" s="1"/>
  <c r="BT93" i="48"/>
  <c r="CM90" i="48"/>
  <c r="CR90" i="48"/>
  <c r="CT90" i="48" s="1"/>
  <c r="R138" i="74"/>
  <c r="Q138" i="74"/>
  <c r="AK99" i="48"/>
  <c r="AQ98" i="48"/>
  <c r="AM98" i="48"/>
  <c r="BK95" i="48"/>
  <c r="BF95" i="48"/>
  <c r="AB88" i="48"/>
  <c r="AD88" i="48" s="1"/>
  <c r="Y88" i="48"/>
  <c r="AA88" i="48" s="1"/>
  <c r="AG139" i="73" s="1"/>
  <c r="AH139" i="73" s="1"/>
  <c r="AA139" i="74" s="1"/>
  <c r="AC139" i="74" s="1"/>
  <c r="L138" i="74"/>
  <c r="M138" i="74"/>
  <c r="AE87" i="48"/>
  <c r="L121" i="75"/>
  <c r="M121" i="75" s="1"/>
  <c r="C121" i="75"/>
  <c r="E121" i="75" s="1"/>
  <c r="H121" i="75" s="1"/>
  <c r="I121" i="75" s="1"/>
  <c r="G122" i="73"/>
  <c r="H122" i="73" s="1"/>
  <c r="B122" i="75" s="1"/>
  <c r="J122" i="75" s="1"/>
  <c r="CF100" i="51"/>
  <c r="B99" i="51"/>
  <c r="C150" i="73" s="1"/>
  <c r="E150" i="73" s="1"/>
  <c r="BY101" i="51"/>
  <c r="CA100" i="51"/>
  <c r="BR102" i="51"/>
  <c r="BT102" i="51" s="1"/>
  <c r="BT101" i="51"/>
  <c r="W125" i="48"/>
  <c r="X124" i="48"/>
  <c r="AR126" i="74"/>
  <c r="AS125" i="74"/>
  <c r="AT125" i="74" s="1"/>
  <c r="AV125" i="74" s="1"/>
  <c r="F125" i="48"/>
  <c r="E126" i="48"/>
  <c r="AG124" i="74"/>
  <c r="AF125" i="74"/>
  <c r="AK123" i="74"/>
  <c r="B123" i="74" s="1"/>
  <c r="F123" i="73" s="1"/>
  <c r="AJ124" i="74"/>
  <c r="AN126" i="74"/>
  <c r="AO125" i="74"/>
  <c r="BR115" i="51"/>
  <c r="BT114" i="51"/>
  <c r="BH116" i="51"/>
  <c r="BF117" i="51"/>
  <c r="M124" i="51"/>
  <c r="O123" i="51"/>
  <c r="AM119" i="51"/>
  <c r="AK120" i="51"/>
  <c r="BN115" i="51"/>
  <c r="BL116" i="51"/>
  <c r="AE121" i="51"/>
  <c r="AG120" i="51"/>
  <c r="AZ118" i="51"/>
  <c r="BB117" i="51"/>
  <c r="I124" i="51"/>
  <c r="G125" i="51"/>
  <c r="B112" i="51"/>
  <c r="C163" i="73" s="1"/>
  <c r="E163" i="73" s="1"/>
  <c r="CF113" i="51"/>
  <c r="Y122" i="51"/>
  <c r="AA121" i="51"/>
  <c r="S123" i="51"/>
  <c r="U123" i="51" s="1"/>
  <c r="BY114" i="51"/>
  <c r="CA113" i="51"/>
  <c r="R32" i="75" l="1"/>
  <c r="T32" i="75" s="1"/>
  <c r="U32" i="75" s="1"/>
  <c r="N88" i="48"/>
  <c r="O139" i="73" s="1"/>
  <c r="P139" i="73" s="1"/>
  <c r="I139" i="74" s="1"/>
  <c r="K139" i="74" s="1"/>
  <c r="P88" i="48"/>
  <c r="S139" i="73" s="1"/>
  <c r="T139" i="73" s="1"/>
  <c r="N139" i="74" s="1"/>
  <c r="P139" i="74" s="1"/>
  <c r="R139" i="74" s="1"/>
  <c r="V89" i="48"/>
  <c r="AB89" i="48" s="1"/>
  <c r="AD89" i="48" s="1"/>
  <c r="V137" i="74"/>
  <c r="W137" i="74" s="1"/>
  <c r="Y137" i="74" s="1"/>
  <c r="E138" i="74"/>
  <c r="G138" i="74" s="1"/>
  <c r="B90" i="48"/>
  <c r="D90" i="48" s="1"/>
  <c r="V90" i="48" s="1"/>
  <c r="K138" i="73"/>
  <c r="L138" i="73" s="1"/>
  <c r="T138" i="74" s="1"/>
  <c r="AF87" i="48"/>
  <c r="AQ138" i="73" s="1"/>
  <c r="AG87" i="48"/>
  <c r="AU138" i="73" s="1"/>
  <c r="AV138" i="73" s="1"/>
  <c r="AK100" i="48"/>
  <c r="AQ99" i="48"/>
  <c r="AM99" i="48"/>
  <c r="BX94" i="48"/>
  <c r="BZ94" i="48" s="1"/>
  <c r="BT94" i="48"/>
  <c r="CE93" i="48"/>
  <c r="CG92" i="48"/>
  <c r="CK92" i="48"/>
  <c r="BM95" i="48"/>
  <c r="BR95" i="48"/>
  <c r="CM91" i="48"/>
  <c r="CR91" i="48"/>
  <c r="CT91" i="48" s="1"/>
  <c r="AE88" i="48"/>
  <c r="BD97" i="48"/>
  <c r="AY97" i="48"/>
  <c r="M139" i="74"/>
  <c r="L139" i="74"/>
  <c r="AS98" i="48"/>
  <c r="AW98" i="48"/>
  <c r="BF96" i="48"/>
  <c r="BK96" i="48"/>
  <c r="N89" i="48"/>
  <c r="O140" i="73" s="1"/>
  <c r="P140" i="73" s="1"/>
  <c r="I140" i="74" s="1"/>
  <c r="K140" i="74" s="1"/>
  <c r="P89" i="48"/>
  <c r="S140" i="73" s="1"/>
  <c r="T140" i="73" s="1"/>
  <c r="N140" i="74" s="1"/>
  <c r="P140" i="74" s="1"/>
  <c r="U89" i="48"/>
  <c r="L122" i="75"/>
  <c r="M122" i="75" s="1"/>
  <c r="C122" i="75"/>
  <c r="E122" i="75" s="1"/>
  <c r="H122" i="75" s="1"/>
  <c r="I122" i="75" s="1"/>
  <c r="G123" i="73"/>
  <c r="H123" i="73" s="1"/>
  <c r="B123" i="75" s="1"/>
  <c r="J123" i="75" s="1"/>
  <c r="CF101" i="51"/>
  <c r="B100" i="51"/>
  <c r="C151" i="73" s="1"/>
  <c r="E151" i="73" s="1"/>
  <c r="BY102" i="51"/>
  <c r="CA102" i="51" s="1"/>
  <c r="CA101" i="51"/>
  <c r="AR127" i="74"/>
  <c r="AS126" i="74"/>
  <c r="AT126" i="74" s="1"/>
  <c r="AV126" i="74" s="1"/>
  <c r="AK124" i="74"/>
  <c r="B124" i="74" s="1"/>
  <c r="F124" i="73" s="1"/>
  <c r="AJ125" i="74"/>
  <c r="X125" i="48"/>
  <c r="W126" i="48"/>
  <c r="F126" i="48"/>
  <c r="E127" i="48"/>
  <c r="AN127" i="74"/>
  <c r="AO126" i="74"/>
  <c r="AF126" i="74"/>
  <c r="AG125" i="74"/>
  <c r="G126" i="51"/>
  <c r="I125" i="51"/>
  <c r="BN116" i="51"/>
  <c r="BL117" i="51"/>
  <c r="AA122" i="51"/>
  <c r="Y123" i="51"/>
  <c r="O124" i="51"/>
  <c r="M125" i="51"/>
  <c r="BR116" i="51"/>
  <c r="BT115" i="51"/>
  <c r="S124" i="51"/>
  <c r="U124" i="51" s="1"/>
  <c r="B113" i="51"/>
  <c r="C164" i="73" s="1"/>
  <c r="E164" i="73" s="1"/>
  <c r="CF114" i="51"/>
  <c r="AE122" i="51"/>
  <c r="AG121" i="51"/>
  <c r="AM120" i="51"/>
  <c r="AK121" i="51"/>
  <c r="BF118" i="51"/>
  <c r="BH117" i="51"/>
  <c r="BB118" i="51"/>
  <c r="AZ119" i="51"/>
  <c r="CA114" i="51"/>
  <c r="BY115" i="51"/>
  <c r="R33" i="75" l="1"/>
  <c r="T33" i="75" s="1"/>
  <c r="U33" i="75" s="1"/>
  <c r="Y89" i="48"/>
  <c r="AA89" i="48" s="1"/>
  <c r="AG140" i="73" s="1"/>
  <c r="AH140" i="73" s="1"/>
  <c r="AA140" i="74" s="1"/>
  <c r="AC140" i="74" s="1"/>
  <c r="Q139" i="74"/>
  <c r="Q88" i="48"/>
  <c r="R88" i="48"/>
  <c r="S88" i="48" s="1"/>
  <c r="AC139" i="73" s="1"/>
  <c r="AD139" i="73" s="1"/>
  <c r="D139" i="74" s="1"/>
  <c r="E139" i="74" s="1"/>
  <c r="G139" i="74" s="1"/>
  <c r="V138" i="74"/>
  <c r="Q89" i="48"/>
  <c r="G90" i="48"/>
  <c r="I90" i="48" s="1"/>
  <c r="U90" i="48" s="1"/>
  <c r="W138" i="74"/>
  <c r="Y138" i="74" s="1"/>
  <c r="AE89" i="48"/>
  <c r="AG89" i="48" s="1"/>
  <c r="AU140" i="73" s="1"/>
  <c r="AV140" i="73" s="1"/>
  <c r="B91" i="48"/>
  <c r="D91" i="48" s="1"/>
  <c r="G91" i="48" s="1"/>
  <c r="I91" i="48" s="1"/>
  <c r="R140" i="74"/>
  <c r="Q140" i="74"/>
  <c r="BD98" i="48"/>
  <c r="AY98" i="48"/>
  <c r="M140" i="74"/>
  <c r="L140" i="74"/>
  <c r="BK97" i="48"/>
  <c r="BF97" i="48"/>
  <c r="CG93" i="48"/>
  <c r="CK93" i="48"/>
  <c r="CE94" i="48"/>
  <c r="AW99" i="48"/>
  <c r="AS99" i="48"/>
  <c r="R89" i="48"/>
  <c r="BM96" i="48"/>
  <c r="BR96" i="48"/>
  <c r="BX95" i="48"/>
  <c r="BZ95" i="48" s="1"/>
  <c r="BT95" i="48"/>
  <c r="AK101" i="48"/>
  <c r="AQ100" i="48"/>
  <c r="AM100" i="48"/>
  <c r="Y90" i="48"/>
  <c r="AA90" i="48" s="1"/>
  <c r="AG141" i="73" s="1"/>
  <c r="AH141" i="73" s="1"/>
  <c r="AA141" i="74" s="1"/>
  <c r="AC141" i="74" s="1"/>
  <c r="AB90" i="48"/>
  <c r="AD90" i="48" s="1"/>
  <c r="AF88" i="48"/>
  <c r="AQ139" i="73" s="1"/>
  <c r="K139" i="73"/>
  <c r="L139" i="73" s="1"/>
  <c r="T139" i="74" s="1"/>
  <c r="AG88" i="48"/>
  <c r="AU139" i="73" s="1"/>
  <c r="AV139" i="73" s="1"/>
  <c r="CR92" i="48"/>
  <c r="CT92" i="48" s="1"/>
  <c r="CM92" i="48"/>
  <c r="P90" i="48"/>
  <c r="S141" i="73" s="1"/>
  <c r="T141" i="73" s="1"/>
  <c r="N141" i="74" s="1"/>
  <c r="P141" i="74" s="1"/>
  <c r="L123" i="75"/>
  <c r="M123" i="75" s="1"/>
  <c r="C123" i="75"/>
  <c r="E123" i="75" s="1"/>
  <c r="H123" i="75" s="1"/>
  <c r="G124" i="73"/>
  <c r="H124" i="73" s="1"/>
  <c r="B124" i="75" s="1"/>
  <c r="CF102" i="51"/>
  <c r="B102" i="51" s="1"/>
  <c r="C153" i="73" s="1"/>
  <c r="E153" i="73" s="1"/>
  <c r="B101" i="51"/>
  <c r="C152" i="73" s="1"/>
  <c r="E152" i="73" s="1"/>
  <c r="AG126" i="74"/>
  <c r="AF127" i="74"/>
  <c r="AR128" i="74"/>
  <c r="AS127" i="74"/>
  <c r="AT127" i="74" s="1"/>
  <c r="AV127" i="74" s="1"/>
  <c r="AN128" i="74"/>
  <c r="AO127" i="74"/>
  <c r="F127" i="48"/>
  <c r="E128" i="48"/>
  <c r="X126" i="48"/>
  <c r="W127" i="48"/>
  <c r="AK125" i="74"/>
  <c r="B125" i="74" s="1"/>
  <c r="F125" i="73" s="1"/>
  <c r="AJ126" i="74"/>
  <c r="AG122" i="51"/>
  <c r="AE123" i="51"/>
  <c r="M126" i="51"/>
  <c r="O125" i="51"/>
  <c r="CA115" i="51"/>
  <c r="BY116" i="51"/>
  <c r="BB119" i="51"/>
  <c r="AZ120" i="51"/>
  <c r="AM121" i="51"/>
  <c r="AK122" i="51"/>
  <c r="CF115" i="51"/>
  <c r="B114" i="51"/>
  <c r="C165" i="73" s="1"/>
  <c r="E165" i="73" s="1"/>
  <c r="BN117" i="51"/>
  <c r="BL118" i="51"/>
  <c r="BH118" i="51"/>
  <c r="BF119" i="51"/>
  <c r="G127" i="51"/>
  <c r="I126" i="51"/>
  <c r="S125" i="51"/>
  <c r="U125" i="51" s="1"/>
  <c r="BT116" i="51"/>
  <c r="BR117" i="51"/>
  <c r="AA123" i="51"/>
  <c r="Y124" i="51"/>
  <c r="R34" i="75" l="1"/>
  <c r="T34" i="75" s="1"/>
  <c r="U34" i="75" s="1"/>
  <c r="S89" i="48"/>
  <c r="AC140" i="73" s="1"/>
  <c r="AD140" i="73" s="1"/>
  <c r="D140" i="74" s="1"/>
  <c r="I123" i="75"/>
  <c r="V139" i="74"/>
  <c r="W139" i="74" s="1"/>
  <c r="Y139" i="74" s="1"/>
  <c r="K140" i="73"/>
  <c r="L140" i="73" s="1"/>
  <c r="T140" i="74" s="1"/>
  <c r="V91" i="48"/>
  <c r="Y91" i="48" s="1"/>
  <c r="AA91" i="48" s="1"/>
  <c r="AG142" i="73" s="1"/>
  <c r="AH142" i="73" s="1"/>
  <c r="AA142" i="74" s="1"/>
  <c r="AC142" i="74" s="1"/>
  <c r="L124" i="75"/>
  <c r="M124" i="75" s="1"/>
  <c r="J124" i="75"/>
  <c r="N90" i="48"/>
  <c r="O141" i="73" s="1"/>
  <c r="P141" i="73" s="1"/>
  <c r="I141" i="74" s="1"/>
  <c r="K141" i="74" s="1"/>
  <c r="M141" i="74" s="1"/>
  <c r="E140" i="74"/>
  <c r="G140" i="74" s="1"/>
  <c r="AF89" i="48"/>
  <c r="AQ140" i="73" s="1"/>
  <c r="B92" i="48"/>
  <c r="D92" i="48" s="1"/>
  <c r="V92" i="48" s="1"/>
  <c r="Q141" i="74"/>
  <c r="R141" i="74"/>
  <c r="AE90" i="48"/>
  <c r="AK102" i="48"/>
  <c r="AM101" i="48"/>
  <c r="AQ101" i="48"/>
  <c r="CG94" i="48"/>
  <c r="CE95" i="48"/>
  <c r="CK94" i="48"/>
  <c r="BR97" i="48"/>
  <c r="BM97" i="48"/>
  <c r="R90" i="48"/>
  <c r="CR93" i="48"/>
  <c r="CT93" i="48" s="1"/>
  <c r="CM93" i="48"/>
  <c r="BK98" i="48"/>
  <c r="BF98" i="48"/>
  <c r="N91" i="48"/>
  <c r="O142" i="73" s="1"/>
  <c r="P142" i="73" s="1"/>
  <c r="I142" i="74" s="1"/>
  <c r="K142" i="74" s="1"/>
  <c r="U91" i="48"/>
  <c r="P91" i="48"/>
  <c r="S142" i="73" s="1"/>
  <c r="T142" i="73" s="1"/>
  <c r="N142" i="74" s="1"/>
  <c r="P142" i="74" s="1"/>
  <c r="AW100" i="48"/>
  <c r="AS100" i="48"/>
  <c r="BX96" i="48"/>
  <c r="BZ96" i="48" s="1"/>
  <c r="BT96" i="48"/>
  <c r="BD99" i="48"/>
  <c r="AY99" i="48"/>
  <c r="G125" i="73"/>
  <c r="H125" i="73" s="1"/>
  <c r="B125" i="75" s="1"/>
  <c r="J125" i="75" s="1"/>
  <c r="C124" i="75"/>
  <c r="E124" i="75" s="1"/>
  <c r="H124" i="75" s="1"/>
  <c r="I124" i="75" s="1"/>
  <c r="X127" i="48"/>
  <c r="W128" i="48"/>
  <c r="F128" i="48"/>
  <c r="E129" i="48"/>
  <c r="AR129" i="74"/>
  <c r="AS128" i="74"/>
  <c r="AT128" i="74" s="1"/>
  <c r="AV128" i="74" s="1"/>
  <c r="AF128" i="74"/>
  <c r="AG127" i="74"/>
  <c r="AK126" i="74"/>
  <c r="B126" i="74" s="1"/>
  <c r="F126" i="73" s="1"/>
  <c r="AJ127" i="74"/>
  <c r="AO128" i="74"/>
  <c r="AN129" i="74"/>
  <c r="BT117" i="51"/>
  <c r="BR118" i="51"/>
  <c r="AZ121" i="51"/>
  <c r="BB120" i="51"/>
  <c r="BF120" i="51"/>
  <c r="BH119" i="51"/>
  <c r="M127" i="51"/>
  <c r="O126" i="51"/>
  <c r="B115" i="51"/>
  <c r="C166" i="73" s="1"/>
  <c r="E166" i="73" s="1"/>
  <c r="CF116" i="51"/>
  <c r="AA124" i="51"/>
  <c r="Y125" i="51"/>
  <c r="S126" i="51"/>
  <c r="U126" i="51" s="1"/>
  <c r="G128" i="51"/>
  <c r="I127" i="51"/>
  <c r="BL119" i="51"/>
  <c r="BN118" i="51"/>
  <c r="AK123" i="51"/>
  <c r="AM122" i="51"/>
  <c r="CA116" i="51"/>
  <c r="BY117" i="51"/>
  <c r="AE124" i="51"/>
  <c r="AG123" i="51"/>
  <c r="R35" i="75" l="1"/>
  <c r="T35" i="75" s="1"/>
  <c r="U35" i="75" s="1"/>
  <c r="Q90" i="48"/>
  <c r="S90" i="48" s="1"/>
  <c r="AC141" i="73" s="1"/>
  <c r="AD141" i="73" s="1"/>
  <c r="D141" i="74" s="1"/>
  <c r="E141" i="74" s="1"/>
  <c r="B93" i="48"/>
  <c r="D93" i="48" s="1"/>
  <c r="G93" i="48" s="1"/>
  <c r="I93" i="48" s="1"/>
  <c r="AB91" i="48"/>
  <c r="AD91" i="48" s="1"/>
  <c r="AE91" i="48" s="1"/>
  <c r="L141" i="74"/>
  <c r="V140" i="74"/>
  <c r="W140" i="74" s="1"/>
  <c r="Y140" i="74" s="1"/>
  <c r="G92" i="48"/>
  <c r="I92" i="48" s="1"/>
  <c r="N92" i="48" s="1"/>
  <c r="O143" i="73" s="1"/>
  <c r="P143" i="73" s="1"/>
  <c r="I143" i="74" s="1"/>
  <c r="K143" i="74" s="1"/>
  <c r="Q91" i="48"/>
  <c r="R142" i="74"/>
  <c r="Q142" i="74"/>
  <c r="BM98" i="48"/>
  <c r="BR98" i="48"/>
  <c r="K141" i="73"/>
  <c r="L141" i="73" s="1"/>
  <c r="T141" i="74" s="1"/>
  <c r="AG90" i="48"/>
  <c r="AU141" i="73" s="1"/>
  <c r="AV141" i="73" s="1"/>
  <c r="AF90" i="48"/>
  <c r="AQ141" i="73" s="1"/>
  <c r="AB92" i="48"/>
  <c r="AD92" i="48" s="1"/>
  <c r="Y92" i="48"/>
  <c r="AA92" i="48" s="1"/>
  <c r="AG143" i="73" s="1"/>
  <c r="AH143" i="73" s="1"/>
  <c r="AA143" i="74" s="1"/>
  <c r="AC143" i="74" s="1"/>
  <c r="BT97" i="48"/>
  <c r="BX97" i="48"/>
  <c r="BZ97" i="48" s="1"/>
  <c r="AS101" i="48"/>
  <c r="AW101" i="48"/>
  <c r="U92" i="48"/>
  <c r="BF99" i="48"/>
  <c r="BK99" i="48"/>
  <c r="BD100" i="48"/>
  <c r="AY100" i="48"/>
  <c r="L142" i="74"/>
  <c r="M142" i="74"/>
  <c r="CR94" i="48"/>
  <c r="CT94" i="48" s="1"/>
  <c r="CM94" i="48"/>
  <c r="R91" i="48"/>
  <c r="CE96" i="48"/>
  <c r="CK95" i="48"/>
  <c r="CG95" i="48"/>
  <c r="AK107" i="48"/>
  <c r="AQ102" i="48"/>
  <c r="AM102" i="48"/>
  <c r="L125" i="75"/>
  <c r="M125" i="75" s="1"/>
  <c r="C125" i="75"/>
  <c r="E125" i="75" s="1"/>
  <c r="H125" i="75" s="1"/>
  <c r="I125" i="75" s="1"/>
  <c r="G126" i="73"/>
  <c r="H126" i="73" s="1"/>
  <c r="B126" i="75" s="1"/>
  <c r="J126" i="75" s="1"/>
  <c r="AN130" i="74"/>
  <c r="AO129" i="74"/>
  <c r="AJ128" i="74"/>
  <c r="AK127" i="74"/>
  <c r="B127" i="74" s="1"/>
  <c r="F127" i="73" s="1"/>
  <c r="W129" i="48"/>
  <c r="X128" i="48"/>
  <c r="AG128" i="74"/>
  <c r="AF129" i="74"/>
  <c r="AR130" i="74"/>
  <c r="AS129" i="74"/>
  <c r="AT129" i="74" s="1"/>
  <c r="AV129" i="74" s="1"/>
  <c r="E130" i="48"/>
  <c r="F129" i="48"/>
  <c r="BN119" i="51"/>
  <c r="BL120" i="51"/>
  <c r="I128" i="51"/>
  <c r="G129" i="51"/>
  <c r="BB121" i="51"/>
  <c r="AZ122" i="51"/>
  <c r="Y126" i="51"/>
  <c r="AA125" i="51"/>
  <c r="AG124" i="51"/>
  <c r="AE125" i="51"/>
  <c r="AM123" i="51"/>
  <c r="AK124" i="51"/>
  <c r="BY118" i="51"/>
  <c r="CA117" i="51"/>
  <c r="S127" i="51"/>
  <c r="U127" i="51" s="1"/>
  <c r="B116" i="51"/>
  <c r="C167" i="73" s="1"/>
  <c r="E167" i="73" s="1"/>
  <c r="CF117" i="51"/>
  <c r="M128" i="51"/>
  <c r="O127" i="51"/>
  <c r="BF121" i="51"/>
  <c r="BH120" i="51"/>
  <c r="BR119" i="51"/>
  <c r="BT118" i="51"/>
  <c r="R36" i="75" l="1"/>
  <c r="T36" i="75" s="1"/>
  <c r="U36" i="75" s="1"/>
  <c r="V93" i="48"/>
  <c r="AG91" i="48"/>
  <c r="AU142" i="73" s="1"/>
  <c r="AV142" i="73" s="1"/>
  <c r="K142" i="73"/>
  <c r="L142" i="73" s="1"/>
  <c r="T142" i="74" s="1"/>
  <c r="P92" i="48"/>
  <c r="S143" i="73" s="1"/>
  <c r="T143" i="73" s="1"/>
  <c r="N143" i="74" s="1"/>
  <c r="P143" i="74" s="1"/>
  <c r="S91" i="48"/>
  <c r="AC142" i="73" s="1"/>
  <c r="AD142" i="73" s="1"/>
  <c r="D142" i="74" s="1"/>
  <c r="E142" i="74" s="1"/>
  <c r="G142" i="74" s="1"/>
  <c r="AF91" i="48"/>
  <c r="AQ142" i="73" s="1"/>
  <c r="Q92" i="48"/>
  <c r="BK100" i="48"/>
  <c r="BF100" i="48"/>
  <c r="AE92" i="48"/>
  <c r="BX98" i="48"/>
  <c r="BZ98" i="48" s="1"/>
  <c r="BT98" i="48"/>
  <c r="CR95" i="48"/>
  <c r="CT95" i="48" s="1"/>
  <c r="CM95" i="48"/>
  <c r="BM99" i="48"/>
  <c r="BR99" i="48"/>
  <c r="BD101" i="48"/>
  <c r="AY101" i="48"/>
  <c r="AB93" i="48"/>
  <c r="AD93" i="48" s="1"/>
  <c r="Y93" i="48"/>
  <c r="AA93" i="48" s="1"/>
  <c r="AG144" i="73" s="1"/>
  <c r="AH144" i="73" s="1"/>
  <c r="AA144" i="74" s="1"/>
  <c r="AC144" i="74" s="1"/>
  <c r="AS102" i="48"/>
  <c r="AW102" i="48"/>
  <c r="CG96" i="48"/>
  <c r="CK96" i="48"/>
  <c r="CE97" i="48"/>
  <c r="N93" i="48"/>
  <c r="O144" i="73" s="1"/>
  <c r="P144" i="73" s="1"/>
  <c r="I144" i="74" s="1"/>
  <c r="K144" i="74" s="1"/>
  <c r="P93" i="48"/>
  <c r="R93" i="48" s="1"/>
  <c r="U93" i="48"/>
  <c r="AK108" i="48"/>
  <c r="AM107" i="48"/>
  <c r="AQ107" i="48"/>
  <c r="G141" i="74"/>
  <c r="V141" i="74"/>
  <c r="W141" i="74" s="1"/>
  <c r="Y141" i="74" s="1"/>
  <c r="B94" i="48"/>
  <c r="D94" i="48" s="1"/>
  <c r="L143" i="74"/>
  <c r="M143" i="74"/>
  <c r="L126" i="75"/>
  <c r="M126" i="75" s="1"/>
  <c r="C126" i="75"/>
  <c r="E126" i="75" s="1"/>
  <c r="H126" i="75" s="1"/>
  <c r="I126" i="75" s="1"/>
  <c r="G127" i="73"/>
  <c r="H127" i="73" s="1"/>
  <c r="B127" i="75" s="1"/>
  <c r="J127" i="75" s="1"/>
  <c r="AN131" i="74"/>
  <c r="AO130" i="74"/>
  <c r="AR131" i="74"/>
  <c r="AS130" i="74"/>
  <c r="AT130" i="74" s="1"/>
  <c r="AV130" i="74" s="1"/>
  <c r="X129" i="48"/>
  <c r="W130" i="48"/>
  <c r="AF130" i="74"/>
  <c r="AG129" i="74"/>
  <c r="AJ129" i="74"/>
  <c r="AK128" i="74"/>
  <c r="B128" i="74" s="1"/>
  <c r="F128" i="73" s="1"/>
  <c r="F130" i="48"/>
  <c r="E131" i="48"/>
  <c r="BH121" i="51"/>
  <c r="BF122" i="51"/>
  <c r="AE126" i="51"/>
  <c r="AG125" i="51"/>
  <c r="AZ123" i="51"/>
  <c r="BB122" i="51"/>
  <c r="BN120" i="51"/>
  <c r="BL121" i="51"/>
  <c r="B117" i="51"/>
  <c r="C168" i="73" s="1"/>
  <c r="E168" i="73" s="1"/>
  <c r="CF118" i="51"/>
  <c r="Y127" i="51"/>
  <c r="AA126" i="51"/>
  <c r="BY119" i="51"/>
  <c r="CA118" i="51"/>
  <c r="BR120" i="51"/>
  <c r="BT119" i="51"/>
  <c r="O128" i="51"/>
  <c r="M129" i="51"/>
  <c r="S128" i="51"/>
  <c r="U128" i="51" s="1"/>
  <c r="AK125" i="51"/>
  <c r="AM124" i="51"/>
  <c r="I129" i="51"/>
  <c r="G130" i="51"/>
  <c r="R37" i="75" l="1"/>
  <c r="T37" i="75" s="1"/>
  <c r="U37" i="75" s="1"/>
  <c r="S144" i="73"/>
  <c r="S145" i="73" s="1"/>
  <c r="R92" i="48"/>
  <c r="S92" i="48" s="1"/>
  <c r="AC143" i="73" s="1"/>
  <c r="AD143" i="73" s="1"/>
  <c r="D143" i="74" s="1"/>
  <c r="B95" i="48"/>
  <c r="D95" i="48" s="1"/>
  <c r="G95" i="48" s="1"/>
  <c r="I95" i="48" s="1"/>
  <c r="V142" i="74"/>
  <c r="W142" i="74" s="1"/>
  <c r="Y142" i="74" s="1"/>
  <c r="AE93" i="48"/>
  <c r="AK109" i="48"/>
  <c r="AQ108" i="48"/>
  <c r="AM108" i="48"/>
  <c r="CK97" i="48"/>
  <c r="CE98" i="48"/>
  <c r="CG97" i="48"/>
  <c r="BF101" i="48"/>
  <c r="BK101" i="48"/>
  <c r="K143" i="73"/>
  <c r="L143" i="73" s="1"/>
  <c r="T143" i="74" s="1"/>
  <c r="AG92" i="48"/>
  <c r="AU143" i="73" s="1"/>
  <c r="AV143" i="73" s="1"/>
  <c r="AF92" i="48"/>
  <c r="AQ143" i="73" s="1"/>
  <c r="M144" i="74"/>
  <c r="L144" i="74"/>
  <c r="CM96" i="48"/>
  <c r="CR96" i="48"/>
  <c r="CT96" i="48" s="1"/>
  <c r="B96" i="48" s="1"/>
  <c r="D96" i="48" s="1"/>
  <c r="BT99" i="48"/>
  <c r="BX99" i="48"/>
  <c r="BZ99" i="48" s="1"/>
  <c r="AS107" i="48"/>
  <c r="AW107" i="48"/>
  <c r="Q93" i="48"/>
  <c r="S93" i="48" s="1"/>
  <c r="AC144" i="73" s="1"/>
  <c r="AD144" i="73" s="1"/>
  <c r="T144" i="73"/>
  <c r="N144" i="74" s="1"/>
  <c r="P144" i="74" s="1"/>
  <c r="AG93" i="48"/>
  <c r="AU144" i="73" s="1"/>
  <c r="AV144" i="73" s="1"/>
  <c r="K144" i="73"/>
  <c r="L144" i="73" s="1"/>
  <c r="T144" i="74" s="1"/>
  <c r="AF93" i="48"/>
  <c r="AQ144" i="73" s="1"/>
  <c r="AX144" i="74" s="1"/>
  <c r="AZ144" i="74" s="1"/>
  <c r="BM100" i="48"/>
  <c r="BR100" i="48"/>
  <c r="G94" i="48"/>
  <c r="I94" i="48" s="1"/>
  <c r="V94" i="48"/>
  <c r="Q143" i="74"/>
  <c r="R143" i="74"/>
  <c r="AY102" i="48"/>
  <c r="BD102" i="48"/>
  <c r="L127" i="75"/>
  <c r="M127" i="75" s="1"/>
  <c r="C127" i="75"/>
  <c r="E127" i="75" s="1"/>
  <c r="H127" i="75" s="1"/>
  <c r="G128" i="73"/>
  <c r="H128" i="73" s="1"/>
  <c r="B128" i="75" s="1"/>
  <c r="J128" i="75" s="1"/>
  <c r="AJ130" i="74"/>
  <c r="AK129" i="74"/>
  <c r="B129" i="74" s="1"/>
  <c r="F129" i="73" s="1"/>
  <c r="AO131" i="74"/>
  <c r="AN132" i="74"/>
  <c r="X130" i="48"/>
  <c r="W131" i="48"/>
  <c r="E132" i="48"/>
  <c r="F131" i="48"/>
  <c r="AG130" i="74"/>
  <c r="AF131" i="74"/>
  <c r="AR132" i="74"/>
  <c r="AS131" i="74"/>
  <c r="AT131" i="74" s="1"/>
  <c r="AV131" i="74" s="1"/>
  <c r="AE127" i="51"/>
  <c r="AG126" i="51"/>
  <c r="B118" i="51"/>
  <c r="C169" i="73" s="1"/>
  <c r="E169" i="73" s="1"/>
  <c r="CF119" i="51"/>
  <c r="BF123" i="51"/>
  <c r="BH122" i="51"/>
  <c r="G131" i="51"/>
  <c r="I130" i="51"/>
  <c r="CA119" i="51"/>
  <c r="BY120" i="51"/>
  <c r="BB123" i="51"/>
  <c r="AZ124" i="51"/>
  <c r="O129" i="51"/>
  <c r="M130" i="51"/>
  <c r="AA127" i="51"/>
  <c r="Y128" i="51"/>
  <c r="AK126" i="51"/>
  <c r="AM125" i="51"/>
  <c r="S129" i="51"/>
  <c r="U129" i="51" s="1"/>
  <c r="BT120" i="51"/>
  <c r="BR121" i="51"/>
  <c r="BL122" i="51"/>
  <c r="BN121" i="51"/>
  <c r="R38" i="75" l="1"/>
  <c r="T38" i="75" s="1"/>
  <c r="U38" i="75" s="1"/>
  <c r="V95" i="48"/>
  <c r="Y95" i="48" s="1"/>
  <c r="AA95" i="48" s="1"/>
  <c r="AG146" i="73" s="1"/>
  <c r="AH146" i="73" s="1"/>
  <c r="AA146" i="74" s="1"/>
  <c r="AC146" i="74" s="1"/>
  <c r="E143" i="74"/>
  <c r="V143" i="74" s="1"/>
  <c r="W143" i="74" s="1"/>
  <c r="Y143" i="74" s="1"/>
  <c r="I127" i="75"/>
  <c r="AB94" i="48"/>
  <c r="AD94" i="48" s="1"/>
  <c r="Y94" i="48"/>
  <c r="AA94" i="48" s="1"/>
  <c r="AG145" i="73" s="1"/>
  <c r="AH145" i="73" s="1"/>
  <c r="AA145" i="74" s="1"/>
  <c r="AC145" i="74" s="1"/>
  <c r="G96" i="48"/>
  <c r="I96" i="48" s="1"/>
  <c r="V96" i="48"/>
  <c r="AY107" i="48"/>
  <c r="BD107" i="48"/>
  <c r="U94" i="48"/>
  <c r="P94" i="48"/>
  <c r="R94" i="48" s="1"/>
  <c r="N94" i="48"/>
  <c r="O145" i="73" s="1"/>
  <c r="P145" i="73" s="1"/>
  <c r="I145" i="74" s="1"/>
  <c r="K145" i="74" s="1"/>
  <c r="T145" i="73"/>
  <c r="N145" i="74" s="1"/>
  <c r="P145" i="74" s="1"/>
  <c r="S146" i="73"/>
  <c r="AS108" i="48"/>
  <c r="AW108" i="48"/>
  <c r="BF102" i="48"/>
  <c r="BK102" i="48"/>
  <c r="BT100" i="48"/>
  <c r="BX100" i="48"/>
  <c r="BZ100" i="48" s="1"/>
  <c r="Q144" i="74"/>
  <c r="R144" i="74"/>
  <c r="CE99" i="48"/>
  <c r="CK98" i="48"/>
  <c r="CG98" i="48"/>
  <c r="AK110" i="48"/>
  <c r="AM109" i="48"/>
  <c r="AQ109" i="48"/>
  <c r="AB95" i="48"/>
  <c r="AD95" i="48" s="1"/>
  <c r="BM101" i="48"/>
  <c r="BR101" i="48"/>
  <c r="CR97" i="48"/>
  <c r="CT97" i="48" s="1"/>
  <c r="CM97" i="48"/>
  <c r="U95" i="48"/>
  <c r="P95" i="48"/>
  <c r="R95" i="48" s="1"/>
  <c r="N95" i="48"/>
  <c r="O146" i="73" s="1"/>
  <c r="P146" i="73" s="1"/>
  <c r="I146" i="74" s="1"/>
  <c r="K146" i="74" s="1"/>
  <c r="L128" i="75"/>
  <c r="M128" i="75" s="1"/>
  <c r="C128" i="75"/>
  <c r="E128" i="75" s="1"/>
  <c r="H128" i="75" s="1"/>
  <c r="I128" i="75" s="1"/>
  <c r="G129" i="73"/>
  <c r="H129" i="73" s="1"/>
  <c r="B129" i="75" s="1"/>
  <c r="X131" i="48"/>
  <c r="W132" i="48"/>
  <c r="AR133" i="74"/>
  <c r="AS132" i="74"/>
  <c r="AT132" i="74" s="1"/>
  <c r="AV132" i="74" s="1"/>
  <c r="E133" i="48"/>
  <c r="F132" i="48"/>
  <c r="AN133" i="74"/>
  <c r="AO132" i="74"/>
  <c r="AJ131" i="74"/>
  <c r="AK130" i="74"/>
  <c r="B130" i="74" s="1"/>
  <c r="F130" i="73" s="1"/>
  <c r="AF132" i="74"/>
  <c r="AG131" i="74"/>
  <c r="S130" i="51"/>
  <c r="U130" i="51" s="1"/>
  <c r="BB124" i="51"/>
  <c r="AZ125" i="51"/>
  <c r="BF124" i="51"/>
  <c r="BH123" i="51"/>
  <c r="BL123" i="51"/>
  <c r="BN122" i="51"/>
  <c r="Y129" i="51"/>
  <c r="AA128" i="51"/>
  <c r="BR122" i="51"/>
  <c r="BT121" i="51"/>
  <c r="M131" i="51"/>
  <c r="O130" i="51"/>
  <c r="CA120" i="51"/>
  <c r="BY121" i="51"/>
  <c r="I131" i="51"/>
  <c r="G132" i="51"/>
  <c r="CF120" i="51"/>
  <c r="B119" i="51"/>
  <c r="C170" i="73" s="1"/>
  <c r="E170" i="73" s="1"/>
  <c r="AG127" i="51"/>
  <c r="AE128" i="51"/>
  <c r="AK127" i="51"/>
  <c r="AM126" i="51"/>
  <c r="R39" i="75" l="1"/>
  <c r="T39" i="75" s="1"/>
  <c r="U39" i="75" s="1"/>
  <c r="G143" i="74"/>
  <c r="B97" i="48"/>
  <c r="D97" i="48" s="1"/>
  <c r="G97" i="48" s="1"/>
  <c r="I97" i="48" s="1"/>
  <c r="B93" i="74"/>
  <c r="F93" i="73" s="1"/>
  <c r="G93" i="73" s="1"/>
  <c r="H93" i="73" s="1"/>
  <c r="Q94" i="48"/>
  <c r="S94" i="48" s="1"/>
  <c r="AC145" i="73" s="1"/>
  <c r="AD145" i="73" s="1"/>
  <c r="E94" i="74" s="1"/>
  <c r="L129" i="75"/>
  <c r="M129" i="75" s="1"/>
  <c r="J129" i="75"/>
  <c r="M146" i="74"/>
  <c r="L146" i="74"/>
  <c r="AS109" i="48"/>
  <c r="AW109" i="48"/>
  <c r="CR98" i="48"/>
  <c r="CT98" i="48" s="1"/>
  <c r="CM98" i="48"/>
  <c r="BD108" i="48"/>
  <c r="AY108" i="48"/>
  <c r="R145" i="74"/>
  <c r="Q145" i="74"/>
  <c r="AB96" i="48"/>
  <c r="AD96" i="48" s="1"/>
  <c r="Y96" i="48"/>
  <c r="AA96" i="48" s="1"/>
  <c r="AG147" i="73" s="1"/>
  <c r="AH147" i="73" s="1"/>
  <c r="AA147" i="74" s="1"/>
  <c r="AC147" i="74" s="1"/>
  <c r="BX101" i="48"/>
  <c r="BZ101" i="48" s="1"/>
  <c r="BT101" i="48"/>
  <c r="CE100" i="48"/>
  <c r="CK99" i="48"/>
  <c r="CG99" i="48"/>
  <c r="N96" i="48"/>
  <c r="O147" i="73" s="1"/>
  <c r="P147" i="73" s="1"/>
  <c r="I147" i="74" s="1"/>
  <c r="K147" i="74" s="1"/>
  <c r="P96" i="48"/>
  <c r="R96" i="48" s="1"/>
  <c r="U96" i="48"/>
  <c r="AK111" i="48"/>
  <c r="AM110" i="48"/>
  <c r="AQ110" i="48"/>
  <c r="BM102" i="48"/>
  <c r="BR102" i="48"/>
  <c r="M145" i="74"/>
  <c r="L145" i="74"/>
  <c r="BK107" i="48"/>
  <c r="BF107" i="48"/>
  <c r="Q95" i="48"/>
  <c r="S95" i="48" s="1"/>
  <c r="AC146" i="73" s="1"/>
  <c r="AD146" i="73" s="1"/>
  <c r="E95" i="74" s="1"/>
  <c r="AE95" i="48"/>
  <c r="T146" i="73"/>
  <c r="N146" i="74" s="1"/>
  <c r="P146" i="74" s="1"/>
  <c r="S147" i="73"/>
  <c r="AE94" i="48"/>
  <c r="G130" i="73"/>
  <c r="H130" i="73" s="1"/>
  <c r="B130" i="75" s="1"/>
  <c r="J130" i="75" s="1"/>
  <c r="C129" i="75"/>
  <c r="E129" i="75" s="1"/>
  <c r="H129" i="75" s="1"/>
  <c r="I129" i="75" s="1"/>
  <c r="AK131" i="74"/>
  <c r="B131" i="74" s="1"/>
  <c r="F131" i="73" s="1"/>
  <c r="AJ132" i="74"/>
  <c r="AN134" i="74"/>
  <c r="AO133" i="74"/>
  <c r="X132" i="48"/>
  <c r="W133" i="48"/>
  <c r="E134" i="48"/>
  <c r="F133" i="48"/>
  <c r="AG132" i="74"/>
  <c r="AF133" i="74"/>
  <c r="AR134" i="74"/>
  <c r="AS133" i="74"/>
  <c r="AT133" i="74" s="1"/>
  <c r="AV133" i="74" s="1"/>
  <c r="CF121" i="51"/>
  <c r="B120" i="51"/>
  <c r="C171" i="73" s="1"/>
  <c r="E171" i="73" s="1"/>
  <c r="AM127" i="51"/>
  <c r="AK128" i="51"/>
  <c r="AG128" i="51"/>
  <c r="AE129" i="51"/>
  <c r="G133" i="51"/>
  <c r="I132" i="51"/>
  <c r="BF125" i="51"/>
  <c r="BH124" i="51"/>
  <c r="Y130" i="51"/>
  <c r="AA129" i="51"/>
  <c r="S131" i="51"/>
  <c r="U131" i="51" s="1"/>
  <c r="M132" i="51"/>
  <c r="O131" i="51"/>
  <c r="BR123" i="51"/>
  <c r="BT122" i="51"/>
  <c r="BN123" i="51"/>
  <c r="BL124" i="51"/>
  <c r="AZ126" i="51"/>
  <c r="BB125" i="51"/>
  <c r="BY122" i="51"/>
  <c r="CA121" i="51"/>
  <c r="R40" i="75" l="1"/>
  <c r="T40" i="75" s="1"/>
  <c r="U40" i="75" s="1"/>
  <c r="V97" i="48"/>
  <c r="Y97" i="48" s="1"/>
  <c r="AA97" i="48" s="1"/>
  <c r="AG148" i="73" s="1"/>
  <c r="AH148" i="73" s="1"/>
  <c r="AA148" i="74" s="1"/>
  <c r="AC148" i="74" s="1"/>
  <c r="B93" i="75"/>
  <c r="J93" i="75" s="1"/>
  <c r="V94" i="74"/>
  <c r="W94" i="74" s="1"/>
  <c r="Y94" i="74" s="1"/>
  <c r="G94" i="74"/>
  <c r="Q96" i="48"/>
  <c r="S96" i="48" s="1"/>
  <c r="AC147" i="73" s="1"/>
  <c r="AD147" i="73" s="1"/>
  <c r="E96" i="74" s="1"/>
  <c r="G96" i="74" s="1"/>
  <c r="B98" i="48"/>
  <c r="D98" i="48" s="1"/>
  <c r="G98" i="48" s="1"/>
  <c r="I98" i="48" s="1"/>
  <c r="AF95" i="48"/>
  <c r="AQ146" i="73" s="1"/>
  <c r="AX146" i="74" s="1"/>
  <c r="AZ146" i="74" s="1"/>
  <c r="K146" i="73"/>
  <c r="L146" i="73" s="1"/>
  <c r="T146" i="74" s="1"/>
  <c r="AG95" i="48"/>
  <c r="AU146" i="73" s="1"/>
  <c r="AV146" i="73" s="1"/>
  <c r="AS110" i="48"/>
  <c r="AW110" i="48"/>
  <c r="CR99" i="48"/>
  <c r="CT99" i="48" s="1"/>
  <c r="CM99" i="48"/>
  <c r="T147" i="73"/>
  <c r="N147" i="74" s="1"/>
  <c r="P147" i="74" s="1"/>
  <c r="S148" i="73"/>
  <c r="G95" i="74"/>
  <c r="V95" i="74"/>
  <c r="W95" i="74" s="1"/>
  <c r="Y95" i="74" s="1"/>
  <c r="CK100" i="48"/>
  <c r="CG100" i="48"/>
  <c r="CE101" i="48"/>
  <c r="BD109" i="48"/>
  <c r="AY109" i="48"/>
  <c r="K145" i="73"/>
  <c r="L145" i="73" s="1"/>
  <c r="T145" i="74" s="1"/>
  <c r="AG94" i="48"/>
  <c r="AU145" i="73" s="1"/>
  <c r="AV145" i="73" s="1"/>
  <c r="AF94" i="48"/>
  <c r="AQ145" i="73" s="1"/>
  <c r="AX145" i="74" s="1"/>
  <c r="AZ145" i="74" s="1"/>
  <c r="Q146" i="74"/>
  <c r="R146" i="74"/>
  <c r="BX102" i="48"/>
  <c r="BZ102" i="48" s="1"/>
  <c r="BT102" i="48"/>
  <c r="AK112" i="48"/>
  <c r="AM111" i="48"/>
  <c r="AQ111" i="48"/>
  <c r="AE96" i="48"/>
  <c r="BK108" i="48"/>
  <c r="BF108" i="48"/>
  <c r="P97" i="48"/>
  <c r="R97" i="48" s="1"/>
  <c r="N97" i="48"/>
  <c r="O148" i="73" s="1"/>
  <c r="P148" i="73" s="1"/>
  <c r="I148" i="74" s="1"/>
  <c r="K148" i="74" s="1"/>
  <c r="U97" i="48"/>
  <c r="BR107" i="48"/>
  <c r="BM107" i="48"/>
  <c r="M147" i="74"/>
  <c r="L147" i="74"/>
  <c r="L130" i="75"/>
  <c r="M130" i="75" s="1"/>
  <c r="C130" i="75"/>
  <c r="E130" i="75" s="1"/>
  <c r="H130" i="75" s="1"/>
  <c r="I130" i="75" s="1"/>
  <c r="G131" i="73"/>
  <c r="H131" i="73" s="1"/>
  <c r="B131" i="75" s="1"/>
  <c r="J131" i="75" s="1"/>
  <c r="F134" i="48"/>
  <c r="E135" i="48"/>
  <c r="X133" i="48"/>
  <c r="W134" i="48"/>
  <c r="AO134" i="74"/>
  <c r="AN135" i="74"/>
  <c r="AJ133" i="74"/>
  <c r="AK132" i="74"/>
  <c r="B132" i="74" s="1"/>
  <c r="F132" i="73" s="1"/>
  <c r="AR135" i="74"/>
  <c r="AS134" i="74"/>
  <c r="AT134" i="74" s="1"/>
  <c r="AV134" i="74" s="1"/>
  <c r="AF134" i="74"/>
  <c r="AG133" i="74"/>
  <c r="I133" i="51"/>
  <c r="G134" i="51"/>
  <c r="BF126" i="51"/>
  <c r="BH125" i="51"/>
  <c r="AG129" i="51"/>
  <c r="AE130" i="51"/>
  <c r="BY123" i="51"/>
  <c r="CA122" i="51"/>
  <c r="BB126" i="51"/>
  <c r="AZ127" i="51"/>
  <c r="BR124" i="51"/>
  <c r="BT123" i="51"/>
  <c r="AA130" i="51"/>
  <c r="Y131" i="51"/>
  <c r="CF122" i="51"/>
  <c r="B121" i="51"/>
  <c r="C172" i="73" s="1"/>
  <c r="E172" i="73" s="1"/>
  <c r="O132" i="51"/>
  <c r="M133" i="51"/>
  <c r="S132" i="51"/>
  <c r="U132" i="51" s="1"/>
  <c r="BN124" i="51"/>
  <c r="BL125" i="51"/>
  <c r="AK129" i="51"/>
  <c r="AM128" i="51"/>
  <c r="R41" i="75" l="1"/>
  <c r="C7" i="79"/>
  <c r="C16" i="79"/>
  <c r="AB97" i="48"/>
  <c r="AD97" i="48" s="1"/>
  <c r="B99" i="48"/>
  <c r="D99" i="48" s="1"/>
  <c r="C93" i="75"/>
  <c r="E93" i="75" s="1"/>
  <c r="H93" i="75" s="1"/>
  <c r="L93" i="75"/>
  <c r="M93" i="75" s="1"/>
  <c r="B94" i="74"/>
  <c r="F94" i="73" s="1"/>
  <c r="G94" i="73" s="1"/>
  <c r="H94" i="73" s="1"/>
  <c r="B94" i="75" s="1"/>
  <c r="J94" i="75" s="1"/>
  <c r="V96" i="74"/>
  <c r="W96" i="74" s="1"/>
  <c r="Y96" i="74" s="1"/>
  <c r="B96" i="74" s="1"/>
  <c r="F96" i="73" s="1"/>
  <c r="G96" i="73" s="1"/>
  <c r="H96" i="73" s="1"/>
  <c r="B96" i="75" s="1"/>
  <c r="J96" i="75" s="1"/>
  <c r="V98" i="48"/>
  <c r="Y98" i="48" s="1"/>
  <c r="AA98" i="48" s="1"/>
  <c r="AG149" i="73" s="1"/>
  <c r="AH149" i="73" s="1"/>
  <c r="AA149" i="74" s="1"/>
  <c r="AC149" i="74" s="1"/>
  <c r="Q97" i="48"/>
  <c r="S97" i="48" s="1"/>
  <c r="AC148" i="73" s="1"/>
  <c r="AD148" i="73" s="1"/>
  <c r="E97" i="74" s="1"/>
  <c r="V97" i="74" s="1"/>
  <c r="W97" i="74" s="1"/>
  <c r="Y97" i="74" s="1"/>
  <c r="BK109" i="48"/>
  <c r="BF109" i="48"/>
  <c r="T148" i="73"/>
  <c r="N148" i="74" s="1"/>
  <c r="P148" i="74" s="1"/>
  <c r="S149" i="73"/>
  <c r="U98" i="48"/>
  <c r="P98" i="48"/>
  <c r="R98" i="48" s="1"/>
  <c r="N98" i="48"/>
  <c r="O149" i="73" s="1"/>
  <c r="P149" i="73" s="1"/>
  <c r="I149" i="74" s="1"/>
  <c r="K149" i="74" s="1"/>
  <c r="BR108" i="48"/>
  <c r="BM108" i="48"/>
  <c r="AK113" i="48"/>
  <c r="AQ112" i="48"/>
  <c r="AM112" i="48"/>
  <c r="AE97" i="48"/>
  <c r="CE102" i="48"/>
  <c r="CG101" i="48"/>
  <c r="CK101" i="48"/>
  <c r="R147" i="74"/>
  <c r="Q147" i="74"/>
  <c r="M148" i="74"/>
  <c r="L148" i="74"/>
  <c r="AG96" i="48"/>
  <c r="AU147" i="73" s="1"/>
  <c r="AV147" i="73" s="1"/>
  <c r="K147" i="73"/>
  <c r="L147" i="73" s="1"/>
  <c r="T147" i="74" s="1"/>
  <c r="AF96" i="48"/>
  <c r="AQ147" i="73" s="1"/>
  <c r="AX147" i="74" s="1"/>
  <c r="AZ147" i="74" s="1"/>
  <c r="BD110" i="48"/>
  <c r="AY110" i="48"/>
  <c r="V99" i="48"/>
  <c r="G99" i="48"/>
  <c r="I99" i="48" s="1"/>
  <c r="BX107" i="48"/>
  <c r="BT107" i="48"/>
  <c r="AW111" i="48"/>
  <c r="AS111" i="48"/>
  <c r="CM100" i="48"/>
  <c r="CR100" i="48"/>
  <c r="CT100" i="48" s="1"/>
  <c r="B95" i="74"/>
  <c r="F95" i="73" s="1"/>
  <c r="G95" i="73" s="1"/>
  <c r="H95" i="73" s="1"/>
  <c r="B95" i="75" s="1"/>
  <c r="J95" i="75" s="1"/>
  <c r="AB98" i="48"/>
  <c r="AD98" i="48" s="1"/>
  <c r="L131" i="75"/>
  <c r="M131" i="75" s="1"/>
  <c r="C131" i="75"/>
  <c r="E131" i="75" s="1"/>
  <c r="H131" i="75" s="1"/>
  <c r="G132" i="73"/>
  <c r="H132" i="73" s="1"/>
  <c r="B132" i="75" s="1"/>
  <c r="J132" i="75" s="1"/>
  <c r="AO135" i="74"/>
  <c r="AN136" i="74"/>
  <c r="X134" i="48"/>
  <c r="W135" i="48"/>
  <c r="AF135" i="74"/>
  <c r="AG134" i="74"/>
  <c r="AJ134" i="74"/>
  <c r="AK133" i="74"/>
  <c r="B133" i="74" s="1"/>
  <c r="F133" i="73" s="1"/>
  <c r="F135" i="48"/>
  <c r="E136" i="48"/>
  <c r="AR136" i="74"/>
  <c r="AS135" i="74"/>
  <c r="AT135" i="74" s="1"/>
  <c r="AV135" i="74" s="1"/>
  <c r="BL126" i="51"/>
  <c r="BN125" i="51"/>
  <c r="BY124" i="51"/>
  <c r="CA123" i="51"/>
  <c r="S133" i="51"/>
  <c r="U133" i="51" s="1"/>
  <c r="AM129" i="51"/>
  <c r="AK130" i="51"/>
  <c r="M134" i="51"/>
  <c r="O133" i="51"/>
  <c r="Y132" i="51"/>
  <c r="AA131" i="51"/>
  <c r="BB127" i="51"/>
  <c r="AZ128" i="51"/>
  <c r="AE131" i="51"/>
  <c r="AG130" i="51"/>
  <c r="G135" i="51"/>
  <c r="I134" i="51"/>
  <c r="B122" i="51"/>
  <c r="C173" i="73" s="1"/>
  <c r="E173" i="73" s="1"/>
  <c r="CF123" i="51"/>
  <c r="BT124" i="51"/>
  <c r="BR125" i="51"/>
  <c r="BF127" i="51"/>
  <c r="BH126" i="51"/>
  <c r="I93" i="75" l="1"/>
  <c r="Z93" i="75" s="1"/>
  <c r="F93" i="75"/>
  <c r="T41" i="75"/>
  <c r="U41" i="75" s="1"/>
  <c r="C6" i="79"/>
  <c r="R42" i="75"/>
  <c r="T42" i="75" s="1"/>
  <c r="U42" i="75" s="1"/>
  <c r="F42" i="67"/>
  <c r="G42" i="67" s="1"/>
  <c r="H42" i="67" s="1"/>
  <c r="C94" i="75"/>
  <c r="E94" i="75" s="1"/>
  <c r="L94" i="75"/>
  <c r="M94" i="75" s="1"/>
  <c r="AE98" i="48"/>
  <c r="AG98" i="48" s="1"/>
  <c r="AU149" i="73" s="1"/>
  <c r="AV149" i="73" s="1"/>
  <c r="L96" i="75"/>
  <c r="M96" i="75" s="1"/>
  <c r="C96" i="75"/>
  <c r="E96" i="75" s="1"/>
  <c r="G97" i="74"/>
  <c r="B97" i="74" s="1"/>
  <c r="F97" i="73" s="1"/>
  <c r="G97" i="73" s="1"/>
  <c r="H97" i="73" s="1"/>
  <c r="B97" i="75" s="1"/>
  <c r="J97" i="75" s="1"/>
  <c r="I131" i="75"/>
  <c r="B100" i="48"/>
  <c r="D100" i="48" s="1"/>
  <c r="G100" i="48" s="1"/>
  <c r="I100" i="48" s="1"/>
  <c r="CR101" i="48"/>
  <c r="CT101" i="48" s="1"/>
  <c r="CM101" i="48"/>
  <c r="BX108" i="48"/>
  <c r="BT108" i="48"/>
  <c r="M149" i="74"/>
  <c r="L149" i="74"/>
  <c r="BZ107" i="48"/>
  <c r="CE107" i="48"/>
  <c r="BF110" i="48"/>
  <c r="BK110" i="48"/>
  <c r="AW112" i="48"/>
  <c r="AS112" i="48"/>
  <c r="T149" i="73"/>
  <c r="N149" i="74" s="1"/>
  <c r="P149" i="74" s="1"/>
  <c r="S150" i="73"/>
  <c r="L95" i="75"/>
  <c r="M95" i="75" s="1"/>
  <c r="C95" i="75"/>
  <c r="E95" i="75" s="1"/>
  <c r="U99" i="48"/>
  <c r="P99" i="48"/>
  <c r="R99" i="48" s="1"/>
  <c r="N99" i="48"/>
  <c r="O150" i="73" s="1"/>
  <c r="P150" i="73" s="1"/>
  <c r="I150" i="74" s="1"/>
  <c r="K150" i="74" s="1"/>
  <c r="CG102" i="48"/>
  <c r="CK102" i="48"/>
  <c r="AK114" i="48"/>
  <c r="AQ113" i="48"/>
  <c r="AM113" i="48"/>
  <c r="Q148" i="74"/>
  <c r="R148" i="74"/>
  <c r="BR109" i="48"/>
  <c r="BM109" i="48"/>
  <c r="AY111" i="48"/>
  <c r="BD111" i="48"/>
  <c r="AB99" i="48"/>
  <c r="AD99" i="48" s="1"/>
  <c r="Y99" i="48"/>
  <c r="AA99" i="48" s="1"/>
  <c r="AG150" i="73" s="1"/>
  <c r="AH150" i="73" s="1"/>
  <c r="AA150" i="74" s="1"/>
  <c r="AC150" i="74" s="1"/>
  <c r="AF97" i="48"/>
  <c r="AQ148" i="73" s="1"/>
  <c r="AX148" i="74" s="1"/>
  <c r="AZ148" i="74" s="1"/>
  <c r="AG97" i="48"/>
  <c r="AU148" i="73" s="1"/>
  <c r="AV148" i="73" s="1"/>
  <c r="K148" i="73"/>
  <c r="L148" i="73" s="1"/>
  <c r="T148" i="74" s="1"/>
  <c r="Q98" i="48"/>
  <c r="S98" i="48" s="1"/>
  <c r="AC149" i="73" s="1"/>
  <c r="AD149" i="73" s="1"/>
  <c r="E98" i="74" s="1"/>
  <c r="L132" i="75"/>
  <c r="M132" i="75" s="1"/>
  <c r="C132" i="75"/>
  <c r="E132" i="75" s="1"/>
  <c r="H132" i="75" s="1"/>
  <c r="I132" i="75" s="1"/>
  <c r="G133" i="73"/>
  <c r="H133" i="73" s="1"/>
  <c r="B133" i="75" s="1"/>
  <c r="E137" i="48"/>
  <c r="F136" i="48"/>
  <c r="AJ135" i="74"/>
  <c r="AK134" i="74"/>
  <c r="B134" i="74" s="1"/>
  <c r="F134" i="73" s="1"/>
  <c r="W136" i="48"/>
  <c r="X135" i="48"/>
  <c r="AR137" i="74"/>
  <c r="AS136" i="74"/>
  <c r="AT136" i="74" s="1"/>
  <c r="AV136" i="74" s="1"/>
  <c r="AO136" i="74"/>
  <c r="AN137" i="74"/>
  <c r="AF136" i="74"/>
  <c r="AG135" i="74"/>
  <c r="BN126" i="51"/>
  <c r="BL127" i="51"/>
  <c r="BT125" i="51"/>
  <c r="BR126" i="51"/>
  <c r="AE132" i="51"/>
  <c r="AG131" i="51"/>
  <c r="Y133" i="51"/>
  <c r="AA132" i="51"/>
  <c r="AM130" i="51"/>
  <c r="AK131" i="51"/>
  <c r="S134" i="51"/>
  <c r="U134" i="51" s="1"/>
  <c r="BB128" i="51"/>
  <c r="AZ129" i="51"/>
  <c r="CA124" i="51"/>
  <c r="BY125" i="51"/>
  <c r="BH127" i="51"/>
  <c r="BF128" i="51"/>
  <c r="B123" i="51"/>
  <c r="C174" i="73" s="1"/>
  <c r="E174" i="73" s="1"/>
  <c r="CF124" i="51"/>
  <c r="I135" i="51"/>
  <c r="G136" i="51"/>
  <c r="M135" i="51"/>
  <c r="O134" i="51"/>
  <c r="F95" i="75" l="1"/>
  <c r="H95" i="75"/>
  <c r="H94" i="75"/>
  <c r="I94" i="75" s="1"/>
  <c r="Z94" i="75" s="1"/>
  <c r="F94" i="75"/>
  <c r="H96" i="75"/>
  <c r="F45" i="67" s="1"/>
  <c r="F96" i="75"/>
  <c r="R43" i="75"/>
  <c r="T43" i="75" s="1"/>
  <c r="U43" i="75" s="1"/>
  <c r="F43" i="67"/>
  <c r="G43" i="67" s="1"/>
  <c r="H43" i="67" s="1"/>
  <c r="AF98" i="48"/>
  <c r="AQ149" i="73" s="1"/>
  <c r="AX149" i="74" s="1"/>
  <c r="AZ149" i="74" s="1"/>
  <c r="K149" i="73"/>
  <c r="L149" i="73" s="1"/>
  <c r="T149" i="74" s="1"/>
  <c r="B101" i="48"/>
  <c r="D101" i="48" s="1"/>
  <c r="V101" i="48" s="1"/>
  <c r="F44" i="67"/>
  <c r="AE99" i="48"/>
  <c r="AF99" i="48" s="1"/>
  <c r="AQ150" i="73" s="1"/>
  <c r="AX150" i="74" s="1"/>
  <c r="AZ150" i="74" s="1"/>
  <c r="L97" i="75"/>
  <c r="M97" i="75" s="1"/>
  <c r="V100" i="48"/>
  <c r="AB100" i="48" s="1"/>
  <c r="AD100" i="48" s="1"/>
  <c r="C97" i="75"/>
  <c r="E97" i="75" s="1"/>
  <c r="L133" i="75"/>
  <c r="M133" i="75" s="1"/>
  <c r="J133" i="75"/>
  <c r="Q99" i="48"/>
  <c r="S99" i="48" s="1"/>
  <c r="AC150" i="73" s="1"/>
  <c r="AD150" i="73" s="1"/>
  <c r="E99" i="74" s="1"/>
  <c r="CR102" i="48"/>
  <c r="CT102" i="48" s="1"/>
  <c r="CM102" i="48"/>
  <c r="T150" i="73"/>
  <c r="N150" i="74" s="1"/>
  <c r="P150" i="74" s="1"/>
  <c r="S151" i="73"/>
  <c r="CK107" i="48"/>
  <c r="CG107" i="48"/>
  <c r="V98" i="74"/>
  <c r="W98" i="74" s="1"/>
  <c r="Y98" i="74" s="1"/>
  <c r="G98" i="74"/>
  <c r="R149" i="74"/>
  <c r="Q149" i="74"/>
  <c r="Y100" i="48"/>
  <c r="AA100" i="48" s="1"/>
  <c r="AG151" i="73" s="1"/>
  <c r="AH151" i="73" s="1"/>
  <c r="AA151" i="74" s="1"/>
  <c r="AC151" i="74" s="1"/>
  <c r="BT109" i="48"/>
  <c r="BX109" i="48"/>
  <c r="AW113" i="48"/>
  <c r="AS113" i="48"/>
  <c r="BR110" i="48"/>
  <c r="BM110" i="48"/>
  <c r="BZ108" i="48"/>
  <c r="CE108" i="48"/>
  <c r="U100" i="48"/>
  <c r="N100" i="48"/>
  <c r="O151" i="73" s="1"/>
  <c r="P151" i="73" s="1"/>
  <c r="I151" i="74" s="1"/>
  <c r="K151" i="74" s="1"/>
  <c r="P100" i="48"/>
  <c r="R100" i="48" s="1"/>
  <c r="BK111" i="48"/>
  <c r="BF111" i="48"/>
  <c r="AK115" i="48"/>
  <c r="AM114" i="48"/>
  <c r="AQ114" i="48"/>
  <c r="M150" i="74"/>
  <c r="L150" i="74"/>
  <c r="AY112" i="48"/>
  <c r="BD112" i="48"/>
  <c r="G134" i="73"/>
  <c r="H134" i="73" s="1"/>
  <c r="B134" i="75" s="1"/>
  <c r="J134" i="75" s="1"/>
  <c r="C133" i="75"/>
  <c r="E133" i="75" s="1"/>
  <c r="H133" i="75" s="1"/>
  <c r="I133" i="75" s="1"/>
  <c r="AR138" i="74"/>
  <c r="AS137" i="74"/>
  <c r="AT137" i="74" s="1"/>
  <c r="AV137" i="74" s="1"/>
  <c r="AF137" i="74"/>
  <c r="AG136" i="74"/>
  <c r="W137" i="48"/>
  <c r="X136" i="48"/>
  <c r="F137" i="48"/>
  <c r="E138" i="48"/>
  <c r="AN138" i="74"/>
  <c r="AO137" i="74"/>
  <c r="AJ136" i="74"/>
  <c r="AK135" i="74"/>
  <c r="B135" i="74" s="1"/>
  <c r="F135" i="73" s="1"/>
  <c r="M136" i="51"/>
  <c r="O135" i="51"/>
  <c r="S135" i="51"/>
  <c r="U135" i="51" s="1"/>
  <c r="AE133" i="51"/>
  <c r="AG132" i="51"/>
  <c r="I136" i="51"/>
  <c r="G137" i="51"/>
  <c r="BH128" i="51"/>
  <c r="BF129" i="51"/>
  <c r="AZ130" i="51"/>
  <c r="BB129" i="51"/>
  <c r="BR127" i="51"/>
  <c r="BT126" i="51"/>
  <c r="B124" i="51"/>
  <c r="C175" i="73" s="1"/>
  <c r="E175" i="73" s="1"/>
  <c r="CF125" i="51"/>
  <c r="CA125" i="51"/>
  <c r="BY126" i="51"/>
  <c r="AK132" i="51"/>
  <c r="AM131" i="51"/>
  <c r="BL128" i="51"/>
  <c r="BN127" i="51"/>
  <c r="AA133" i="51"/>
  <c r="Y134" i="51"/>
  <c r="I95" i="75" l="1"/>
  <c r="Z95" i="75" s="1"/>
  <c r="I96" i="75"/>
  <c r="Z96" i="75" s="1"/>
  <c r="H97" i="75"/>
  <c r="I97" i="75" s="1"/>
  <c r="Z97" i="75" s="1"/>
  <c r="F97" i="75"/>
  <c r="G44" i="67"/>
  <c r="H44" i="67" s="1"/>
  <c r="R44" i="75"/>
  <c r="T44" i="75" s="1"/>
  <c r="U44" i="75" s="1"/>
  <c r="K150" i="73"/>
  <c r="L150" i="73" s="1"/>
  <c r="T150" i="74" s="1"/>
  <c r="AG99" i="48"/>
  <c r="AU150" i="73" s="1"/>
  <c r="AV150" i="73" s="1"/>
  <c r="G101" i="48"/>
  <c r="I101" i="48" s="1"/>
  <c r="P101" i="48" s="1"/>
  <c r="R101" i="48" s="1"/>
  <c r="G45" i="67"/>
  <c r="H45" i="67" s="1"/>
  <c r="B98" i="74"/>
  <c r="F98" i="73" s="1"/>
  <c r="G98" i="73" s="1"/>
  <c r="H98" i="73" s="1"/>
  <c r="B98" i="75" s="1"/>
  <c r="J98" i="75" s="1"/>
  <c r="B102" i="48"/>
  <c r="D102" i="48" s="1"/>
  <c r="V102" i="48" s="1"/>
  <c r="Q100" i="48"/>
  <c r="S100" i="48" s="1"/>
  <c r="AC151" i="73" s="1"/>
  <c r="AD151" i="73" s="1"/>
  <c r="E100" i="74" s="1"/>
  <c r="G100" i="74" s="1"/>
  <c r="CK108" i="48"/>
  <c r="CG108" i="48"/>
  <c r="T151" i="73"/>
  <c r="N151" i="74" s="1"/>
  <c r="P151" i="74" s="1"/>
  <c r="S152" i="73"/>
  <c r="AK116" i="48"/>
  <c r="AM115" i="48"/>
  <c r="AQ115" i="48"/>
  <c r="BZ109" i="48"/>
  <c r="CE109" i="48"/>
  <c r="CR107" i="48"/>
  <c r="CT107" i="48" s="1"/>
  <c r="CM107" i="48"/>
  <c r="Q150" i="74"/>
  <c r="R150" i="74"/>
  <c r="L151" i="74"/>
  <c r="M151" i="74"/>
  <c r="G99" i="74"/>
  <c r="V99" i="74"/>
  <c r="W99" i="74" s="1"/>
  <c r="Y99" i="74" s="1"/>
  <c r="AB101" i="48"/>
  <c r="AD101" i="48" s="1"/>
  <c r="Y101" i="48"/>
  <c r="AA101" i="48" s="1"/>
  <c r="AG152" i="73" s="1"/>
  <c r="AH152" i="73" s="1"/>
  <c r="AA152" i="74" s="1"/>
  <c r="AC152" i="74" s="1"/>
  <c r="BD113" i="48"/>
  <c r="AY113" i="48"/>
  <c r="BK112" i="48"/>
  <c r="BF112" i="48"/>
  <c r="AW114" i="48"/>
  <c r="AS114" i="48"/>
  <c r="BM111" i="48"/>
  <c r="BR111" i="48"/>
  <c r="BX110" i="48"/>
  <c r="BT110" i="48"/>
  <c r="AE100" i="48"/>
  <c r="U101" i="48"/>
  <c r="L134" i="75"/>
  <c r="M134" i="75" s="1"/>
  <c r="C134" i="75"/>
  <c r="E134" i="75" s="1"/>
  <c r="H134" i="75" s="1"/>
  <c r="I134" i="75" s="1"/>
  <c r="G135" i="73"/>
  <c r="H135" i="73" s="1"/>
  <c r="B135" i="75" s="1"/>
  <c r="W138" i="48"/>
  <c r="X137" i="48"/>
  <c r="AK136" i="74"/>
  <c r="B136" i="74" s="1"/>
  <c r="F136" i="73" s="1"/>
  <c r="AJ137" i="74"/>
  <c r="AG137" i="74"/>
  <c r="AF138" i="74"/>
  <c r="AS138" i="74"/>
  <c r="AT138" i="74" s="1"/>
  <c r="AV138" i="74" s="1"/>
  <c r="AR139" i="74"/>
  <c r="AO138" i="74"/>
  <c r="AN139" i="74"/>
  <c r="F138" i="48"/>
  <c r="E139" i="48"/>
  <c r="G138" i="51"/>
  <c r="I137" i="51"/>
  <c r="AE134" i="51"/>
  <c r="AG133" i="51"/>
  <c r="AM132" i="51"/>
  <c r="AK133" i="51"/>
  <c r="AA134" i="51"/>
  <c r="Y135" i="51"/>
  <c r="BB130" i="51"/>
  <c r="AZ131" i="51"/>
  <c r="S136" i="51"/>
  <c r="U136" i="51" s="1"/>
  <c r="M137" i="51"/>
  <c r="O136" i="51"/>
  <c r="CF126" i="51"/>
  <c r="B125" i="51"/>
  <c r="C176" i="73" s="1"/>
  <c r="E176" i="73" s="1"/>
  <c r="CA126" i="51"/>
  <c r="BY127" i="51"/>
  <c r="BN128" i="51"/>
  <c r="BL129" i="51"/>
  <c r="BR128" i="51"/>
  <c r="BT127" i="51"/>
  <c r="BF130" i="51"/>
  <c r="BH129" i="51"/>
  <c r="F46" i="67" l="1"/>
  <c r="G46" i="67" s="1"/>
  <c r="H46" i="67" s="1"/>
  <c r="R45" i="75"/>
  <c r="T45" i="75" s="1"/>
  <c r="U45" i="75" s="1"/>
  <c r="N101" i="48"/>
  <c r="O152" i="73" s="1"/>
  <c r="P152" i="73" s="1"/>
  <c r="I152" i="74" s="1"/>
  <c r="K152" i="74" s="1"/>
  <c r="L152" i="74" s="1"/>
  <c r="V100" i="74"/>
  <c r="W100" i="74" s="1"/>
  <c r="Y100" i="74" s="1"/>
  <c r="B100" i="74" s="1"/>
  <c r="F100" i="73" s="1"/>
  <c r="G100" i="73" s="1"/>
  <c r="H100" i="73" s="1"/>
  <c r="B100" i="75" s="1"/>
  <c r="J100" i="75" s="1"/>
  <c r="B107" i="48"/>
  <c r="D107" i="48" s="1"/>
  <c r="G107" i="48" s="1"/>
  <c r="I107" i="48" s="1"/>
  <c r="C98" i="75"/>
  <c r="E98" i="75" s="1"/>
  <c r="L98" i="75"/>
  <c r="M98" i="75" s="1"/>
  <c r="G102" i="48"/>
  <c r="I102" i="48" s="1"/>
  <c r="U102" i="48" s="1"/>
  <c r="L135" i="75"/>
  <c r="M135" i="75" s="1"/>
  <c r="J135" i="75"/>
  <c r="K151" i="73"/>
  <c r="L151" i="73" s="1"/>
  <c r="T151" i="74" s="1"/>
  <c r="AG100" i="48"/>
  <c r="AU151" i="73" s="1"/>
  <c r="AV151" i="73" s="1"/>
  <c r="AF100" i="48"/>
  <c r="AQ151" i="73" s="1"/>
  <c r="AX151" i="74" s="1"/>
  <c r="AZ151" i="74" s="1"/>
  <c r="BR112" i="48"/>
  <c r="BM112" i="48"/>
  <c r="T152" i="73"/>
  <c r="N152" i="74" s="1"/>
  <c r="P152" i="74" s="1"/>
  <c r="S153" i="73"/>
  <c r="T153" i="73" s="1"/>
  <c r="N153" i="74" s="1"/>
  <c r="P153" i="74" s="1"/>
  <c r="CR108" i="48"/>
  <c r="CT108" i="48" s="1"/>
  <c r="CM108" i="48"/>
  <c r="Y102" i="48"/>
  <c r="AA102" i="48" s="1"/>
  <c r="AG153" i="73" s="1"/>
  <c r="AH153" i="73" s="1"/>
  <c r="AA153" i="74" s="1"/>
  <c r="AC153" i="74" s="1"/>
  <c r="AB102" i="48"/>
  <c r="AD102" i="48" s="1"/>
  <c r="AE101" i="48"/>
  <c r="B99" i="74"/>
  <c r="F99" i="73" s="1"/>
  <c r="G99" i="73" s="1"/>
  <c r="H99" i="73" s="1"/>
  <c r="B99" i="75" s="1"/>
  <c r="J99" i="75" s="1"/>
  <c r="CG109" i="48"/>
  <c r="CK109" i="48"/>
  <c r="AK117" i="48"/>
  <c r="AM116" i="48"/>
  <c r="AQ116" i="48"/>
  <c r="R151" i="74"/>
  <c r="Q151" i="74"/>
  <c r="BZ110" i="48"/>
  <c r="CE110" i="48"/>
  <c r="BD114" i="48"/>
  <c r="AY114" i="48"/>
  <c r="BF113" i="48"/>
  <c r="BK113" i="48"/>
  <c r="BX111" i="48"/>
  <c r="BT111" i="48"/>
  <c r="AS115" i="48"/>
  <c r="AW115" i="48"/>
  <c r="G136" i="73"/>
  <c r="H136" i="73" s="1"/>
  <c r="B136" i="75" s="1"/>
  <c r="J136" i="75" s="1"/>
  <c r="C135" i="75"/>
  <c r="E135" i="75" s="1"/>
  <c r="H135" i="75" s="1"/>
  <c r="W139" i="48"/>
  <c r="X138" i="48"/>
  <c r="F139" i="48"/>
  <c r="E140" i="48"/>
  <c r="AR140" i="74"/>
  <c r="AS139" i="74"/>
  <c r="AT139" i="74" s="1"/>
  <c r="AV139" i="74" s="1"/>
  <c r="AK137" i="74"/>
  <c r="B137" i="74" s="1"/>
  <c r="F137" i="73" s="1"/>
  <c r="AJ138" i="74"/>
  <c r="AN140" i="74"/>
  <c r="AO139" i="74"/>
  <c r="AF139" i="74"/>
  <c r="AG138" i="74"/>
  <c r="BL130" i="51"/>
  <c r="BN129" i="51"/>
  <c r="AZ132" i="51"/>
  <c r="BB131" i="51"/>
  <c r="M138" i="51"/>
  <c r="O137" i="51"/>
  <c r="BF131" i="51"/>
  <c r="BH130" i="51"/>
  <c r="BY128" i="51"/>
  <c r="CA127" i="51"/>
  <c r="B126" i="51"/>
  <c r="C177" i="73" s="1"/>
  <c r="E177" i="73" s="1"/>
  <c r="CF127" i="51"/>
  <c r="AA135" i="51"/>
  <c r="Y136" i="51"/>
  <c r="I138" i="51"/>
  <c r="G139" i="51"/>
  <c r="AM133" i="51"/>
  <c r="AK134" i="51"/>
  <c r="S137" i="51"/>
  <c r="U137" i="51" s="1"/>
  <c r="BR129" i="51"/>
  <c r="BT128" i="51"/>
  <c r="AE135" i="51"/>
  <c r="AG134" i="51"/>
  <c r="H98" i="75" l="1"/>
  <c r="I98" i="75" s="1"/>
  <c r="Z98" i="75" s="1"/>
  <c r="F98" i="75"/>
  <c r="R46" i="75"/>
  <c r="T46" i="75" s="1"/>
  <c r="U46" i="75" s="1"/>
  <c r="M152" i="74"/>
  <c r="Q101" i="48"/>
  <c r="S101" i="48" s="1"/>
  <c r="AC152" i="73" s="1"/>
  <c r="AD152" i="73" s="1"/>
  <c r="E101" i="74" s="1"/>
  <c r="G101" i="74" s="1"/>
  <c r="N102" i="48"/>
  <c r="O153" i="73" s="1"/>
  <c r="P153" i="73" s="1"/>
  <c r="I153" i="74" s="1"/>
  <c r="K153" i="74" s="1"/>
  <c r="L153" i="74" s="1"/>
  <c r="P102" i="48"/>
  <c r="R102" i="48" s="1"/>
  <c r="V107" i="48"/>
  <c r="AB107" i="48" s="1"/>
  <c r="AD107" i="48" s="1"/>
  <c r="F47" i="67"/>
  <c r="G47" i="67" s="1"/>
  <c r="H47" i="67" s="1"/>
  <c r="B108" i="48"/>
  <c r="D108" i="48" s="1"/>
  <c r="V108" i="48" s="1"/>
  <c r="I135" i="75"/>
  <c r="Q102" i="48"/>
  <c r="L100" i="75"/>
  <c r="M100" i="75" s="1"/>
  <c r="C100" i="75"/>
  <c r="E100" i="75" s="1"/>
  <c r="BF114" i="48"/>
  <c r="BK114" i="48"/>
  <c r="CR109" i="48"/>
  <c r="CT109" i="48" s="1"/>
  <c r="CM109" i="48"/>
  <c r="R152" i="74"/>
  <c r="Q152" i="74"/>
  <c r="AY115" i="48"/>
  <c r="BD115" i="48"/>
  <c r="BR113" i="48"/>
  <c r="BM113" i="48"/>
  <c r="CK110" i="48"/>
  <c r="CG110" i="48"/>
  <c r="AS116" i="48"/>
  <c r="AW116" i="48"/>
  <c r="C99" i="75"/>
  <c r="E99" i="75" s="1"/>
  <c r="L99" i="75"/>
  <c r="M99" i="75" s="1"/>
  <c r="P107" i="48"/>
  <c r="S158" i="73" s="1"/>
  <c r="T158" i="73" s="1"/>
  <c r="N158" i="74" s="1"/>
  <c r="P158" i="74" s="1"/>
  <c r="N107" i="48"/>
  <c r="O158" i="73" s="1"/>
  <c r="P158" i="73" s="1"/>
  <c r="U107" i="48"/>
  <c r="CE111" i="48"/>
  <c r="BZ111" i="48"/>
  <c r="AK118" i="48"/>
  <c r="AM117" i="48"/>
  <c r="AQ117" i="48"/>
  <c r="AF101" i="48"/>
  <c r="AQ152" i="73" s="1"/>
  <c r="AX152" i="74" s="1"/>
  <c r="AZ152" i="74" s="1"/>
  <c r="AG101" i="48"/>
  <c r="AU152" i="73" s="1"/>
  <c r="AV152" i="73" s="1"/>
  <c r="K152" i="73"/>
  <c r="L152" i="73" s="1"/>
  <c r="T152" i="74" s="1"/>
  <c r="AE102" i="48"/>
  <c r="R153" i="74"/>
  <c r="Q153" i="74"/>
  <c r="BX112" i="48"/>
  <c r="BT112" i="48"/>
  <c r="L136" i="75"/>
  <c r="M136" i="75" s="1"/>
  <c r="C136" i="75"/>
  <c r="E136" i="75" s="1"/>
  <c r="H136" i="75" s="1"/>
  <c r="I136" i="75" s="1"/>
  <c r="G137" i="73"/>
  <c r="H137" i="73" s="1"/>
  <c r="B137" i="75" s="1"/>
  <c r="AO140" i="74"/>
  <c r="AN141" i="74"/>
  <c r="AR141" i="74"/>
  <c r="AS140" i="74"/>
  <c r="AT140" i="74" s="1"/>
  <c r="AV140" i="74" s="1"/>
  <c r="W140" i="48"/>
  <c r="X139" i="48"/>
  <c r="AJ139" i="74"/>
  <c r="AK138" i="74"/>
  <c r="B138" i="74" s="1"/>
  <c r="F138" i="73" s="1"/>
  <c r="E141" i="48"/>
  <c r="F140" i="48"/>
  <c r="AG139" i="74"/>
  <c r="AF140" i="74"/>
  <c r="G140" i="51"/>
  <c r="I139" i="51"/>
  <c r="O138" i="51"/>
  <c r="M139" i="51"/>
  <c r="BT129" i="51"/>
  <c r="BR130" i="51"/>
  <c r="CF128" i="51"/>
  <c r="B127" i="51"/>
  <c r="C178" i="73" s="1"/>
  <c r="E178" i="73" s="1"/>
  <c r="CA128" i="51"/>
  <c r="BY129" i="51"/>
  <c r="AZ133" i="51"/>
  <c r="BB132" i="51"/>
  <c r="AG135" i="51"/>
  <c r="AE136" i="51"/>
  <c r="AM134" i="51"/>
  <c r="AK135" i="51"/>
  <c r="BF132" i="51"/>
  <c r="BH131" i="51"/>
  <c r="BL131" i="51"/>
  <c r="BN130" i="51"/>
  <c r="S138" i="51"/>
  <c r="U138" i="51" s="1"/>
  <c r="Y137" i="51"/>
  <c r="AA136" i="51"/>
  <c r="H100" i="75" l="1"/>
  <c r="F49" i="67" s="1"/>
  <c r="F100" i="75"/>
  <c r="H99" i="75"/>
  <c r="I99" i="75" s="1"/>
  <c r="Z99" i="75" s="1"/>
  <c r="F99" i="75"/>
  <c r="R47" i="75"/>
  <c r="T47" i="75" s="1"/>
  <c r="U47" i="75" s="1"/>
  <c r="S102" i="48"/>
  <c r="AC153" i="73" s="1"/>
  <c r="AD153" i="73" s="1"/>
  <c r="E102" i="74" s="1"/>
  <c r="M153" i="74"/>
  <c r="V101" i="74"/>
  <c r="W101" i="74" s="1"/>
  <c r="Y101" i="74" s="1"/>
  <c r="B101" i="74" s="1"/>
  <c r="F101" i="73" s="1"/>
  <c r="G101" i="73" s="1"/>
  <c r="H101" i="73" s="1"/>
  <c r="B101" i="75" s="1"/>
  <c r="J101" i="75" s="1"/>
  <c r="Y107" i="48"/>
  <c r="AA107" i="48" s="1"/>
  <c r="AG158" i="73" s="1"/>
  <c r="AH158" i="73" s="1"/>
  <c r="AA158" i="74" s="1"/>
  <c r="AC158" i="74" s="1"/>
  <c r="G108" i="48"/>
  <c r="I108" i="48" s="1"/>
  <c r="P108" i="48" s="1"/>
  <c r="S159" i="73" s="1"/>
  <c r="T159" i="73" s="1"/>
  <c r="N159" i="74" s="1"/>
  <c r="P159" i="74" s="1"/>
  <c r="G102" i="74"/>
  <c r="V102" i="74"/>
  <c r="W102" i="74" s="1"/>
  <c r="Y102" i="74" s="1"/>
  <c r="F48" i="67"/>
  <c r="G48" i="67" s="1"/>
  <c r="H48" i="67" s="1"/>
  <c r="Q107" i="48"/>
  <c r="L137" i="75"/>
  <c r="M137" i="75" s="1"/>
  <c r="J137" i="75"/>
  <c r="AE107" i="48"/>
  <c r="K158" i="73" s="1"/>
  <c r="L158" i="73" s="1"/>
  <c r="T158" i="74" s="1"/>
  <c r="B109" i="48"/>
  <c r="D109" i="48" s="1"/>
  <c r="V109" i="48" s="1"/>
  <c r="G109" i="48"/>
  <c r="I109" i="48" s="1"/>
  <c r="AG102" i="48"/>
  <c r="AU153" i="73" s="1"/>
  <c r="AV153" i="73" s="1"/>
  <c r="AF102" i="48"/>
  <c r="AQ153" i="73" s="1"/>
  <c r="AX153" i="74" s="1"/>
  <c r="AZ153" i="74" s="1"/>
  <c r="K153" i="73"/>
  <c r="L153" i="73" s="1"/>
  <c r="T153" i="74" s="1"/>
  <c r="AW117" i="48"/>
  <c r="AS117" i="48"/>
  <c r="CK111" i="48"/>
  <c r="CG111" i="48"/>
  <c r="R158" i="74"/>
  <c r="Q158" i="74"/>
  <c r="AF107" i="48"/>
  <c r="AQ158" i="73" s="1"/>
  <c r="AR158" i="73" s="1"/>
  <c r="AX158" i="74" s="1"/>
  <c r="AZ158" i="74" s="1"/>
  <c r="BD116" i="48"/>
  <c r="AY116" i="48"/>
  <c r="BM114" i="48"/>
  <c r="BR114" i="48"/>
  <c r="CE112" i="48"/>
  <c r="BZ112" i="48"/>
  <c r="R107" i="48"/>
  <c r="BT113" i="48"/>
  <c r="BX113" i="48"/>
  <c r="AK119" i="48"/>
  <c r="AQ118" i="48"/>
  <c r="AM118" i="48"/>
  <c r="BK115" i="48"/>
  <c r="BF115" i="48"/>
  <c r="AB108" i="48"/>
  <c r="AD108" i="48" s="1"/>
  <c r="Y108" i="48"/>
  <c r="AA108" i="48" s="1"/>
  <c r="AG159" i="73" s="1"/>
  <c r="AH159" i="73" s="1"/>
  <c r="AA159" i="74" s="1"/>
  <c r="AC159" i="74" s="1"/>
  <c r="CR110" i="48"/>
  <c r="CT110" i="48" s="1"/>
  <c r="CM110" i="48"/>
  <c r="C137" i="75"/>
  <c r="E137" i="75" s="1"/>
  <c r="H137" i="75" s="1"/>
  <c r="I137" i="75" s="1"/>
  <c r="G138" i="73"/>
  <c r="H138" i="73" s="1"/>
  <c r="B138" i="75" s="1"/>
  <c r="J138" i="75" s="1"/>
  <c r="AK139" i="74"/>
  <c r="B139" i="74" s="1"/>
  <c r="F139" i="73" s="1"/>
  <c r="AJ140" i="74"/>
  <c r="W141" i="48"/>
  <c r="X140" i="48"/>
  <c r="AN142" i="74"/>
  <c r="AO141" i="74"/>
  <c r="F141" i="48"/>
  <c r="E142" i="48"/>
  <c r="AF141" i="74"/>
  <c r="AG140" i="74"/>
  <c r="AR142" i="74"/>
  <c r="AS141" i="74"/>
  <c r="AT141" i="74" s="1"/>
  <c r="AV141" i="74" s="1"/>
  <c r="CF129" i="51"/>
  <c r="B128" i="51"/>
  <c r="C179" i="73" s="1"/>
  <c r="E179" i="73" s="1"/>
  <c r="G141" i="51"/>
  <c r="I140" i="51"/>
  <c r="BB133" i="51"/>
  <c r="AZ134" i="51"/>
  <c r="BH132" i="51"/>
  <c r="BF133" i="51"/>
  <c r="CA129" i="51"/>
  <c r="BY130" i="51"/>
  <c r="BN131" i="51"/>
  <c r="BL132" i="51"/>
  <c r="AE137" i="51"/>
  <c r="AG136" i="51"/>
  <c r="M140" i="51"/>
  <c r="O139" i="51"/>
  <c r="Y138" i="51"/>
  <c r="AA137" i="51"/>
  <c r="S139" i="51"/>
  <c r="U139" i="51" s="1"/>
  <c r="AM135" i="51"/>
  <c r="AK136" i="51"/>
  <c r="BT130" i="51"/>
  <c r="BR131" i="51"/>
  <c r="I100" i="75" l="1"/>
  <c r="Z100" i="75" s="1"/>
  <c r="C101" i="75"/>
  <c r="E101" i="75" s="1"/>
  <c r="R48" i="75"/>
  <c r="T48" i="75" s="1"/>
  <c r="U48" i="75" s="1"/>
  <c r="L101" i="75"/>
  <c r="M101" i="75" s="1"/>
  <c r="U108" i="48"/>
  <c r="AE108" i="48" s="1"/>
  <c r="K159" i="73" s="1"/>
  <c r="L159" i="73" s="1"/>
  <c r="T159" i="74" s="1"/>
  <c r="S107" i="48"/>
  <c r="AC158" i="73" s="1"/>
  <c r="AD158" i="73" s="1"/>
  <c r="D158" i="74" s="1"/>
  <c r="E158" i="74" s="1"/>
  <c r="G158" i="74" s="1"/>
  <c r="N108" i="48"/>
  <c r="O159" i="73" s="1"/>
  <c r="P159" i="73" s="1"/>
  <c r="AG107" i="48"/>
  <c r="AU158" i="73" s="1"/>
  <c r="AV158" i="73" s="1"/>
  <c r="BB158" i="74" s="1"/>
  <c r="BD158" i="74" s="1"/>
  <c r="B102" i="74"/>
  <c r="F102" i="73" s="1"/>
  <c r="G102" i="73" s="1"/>
  <c r="H102" i="73" s="1"/>
  <c r="B102" i="75" s="1"/>
  <c r="J102" i="75" s="1"/>
  <c r="G49" i="67"/>
  <c r="H49" i="67" s="1"/>
  <c r="B110" i="48"/>
  <c r="D110" i="48" s="1"/>
  <c r="V110" i="48" s="1"/>
  <c r="R159" i="74"/>
  <c r="Q159" i="74"/>
  <c r="AS118" i="48"/>
  <c r="AW118" i="48"/>
  <c r="BT114" i="48"/>
  <c r="BX114" i="48"/>
  <c r="BK116" i="48"/>
  <c r="BF116" i="48"/>
  <c r="CM111" i="48"/>
  <c r="CR111" i="48"/>
  <c r="CT111" i="48" s="1"/>
  <c r="AB109" i="48"/>
  <c r="AD109" i="48" s="1"/>
  <c r="Y109" i="48"/>
  <c r="AA109" i="48" s="1"/>
  <c r="AG160" i="73" s="1"/>
  <c r="AH160" i="73" s="1"/>
  <c r="AA160" i="74" s="1"/>
  <c r="AC160" i="74" s="1"/>
  <c r="R108" i="48"/>
  <c r="AK120" i="48"/>
  <c r="AQ119" i="48"/>
  <c r="AM119" i="48"/>
  <c r="P109" i="48"/>
  <c r="S160" i="73" s="1"/>
  <c r="T160" i="73" s="1"/>
  <c r="N160" i="74" s="1"/>
  <c r="P160" i="74" s="1"/>
  <c r="N109" i="48"/>
  <c r="O160" i="73" s="1"/>
  <c r="P160" i="73" s="1"/>
  <c r="U109" i="48"/>
  <c r="BM115" i="48"/>
  <c r="BR115" i="48"/>
  <c r="AY117" i="48"/>
  <c r="BD117" i="48"/>
  <c r="CE113" i="48"/>
  <c r="BZ113" i="48"/>
  <c r="CG112" i="48"/>
  <c r="CK112" i="48"/>
  <c r="L138" i="75"/>
  <c r="M138" i="75" s="1"/>
  <c r="C138" i="75"/>
  <c r="E138" i="75" s="1"/>
  <c r="H138" i="75" s="1"/>
  <c r="I138" i="75" s="1"/>
  <c r="G139" i="73"/>
  <c r="H139" i="73" s="1"/>
  <c r="B139" i="75" s="1"/>
  <c r="J139" i="75" s="1"/>
  <c r="AS142" i="74"/>
  <c r="AT142" i="74" s="1"/>
  <c r="AV142" i="74" s="1"/>
  <c r="AR143" i="74"/>
  <c r="AR144" i="74" s="1"/>
  <c r="F142" i="48"/>
  <c r="E143" i="48"/>
  <c r="E144" i="48" s="1"/>
  <c r="E145" i="48" s="1"/>
  <c r="E146" i="48" s="1"/>
  <c r="E147" i="48" s="1"/>
  <c r="E148" i="48" s="1"/>
  <c r="E149" i="48" s="1"/>
  <c r="E150" i="48" s="1"/>
  <c r="E151" i="48" s="1"/>
  <c r="E152" i="48" s="1"/>
  <c r="E153" i="48" s="1"/>
  <c r="W142" i="48"/>
  <c r="X141" i="48"/>
  <c r="AK140" i="74"/>
  <c r="B140" i="74" s="1"/>
  <c r="F140" i="73" s="1"/>
  <c r="AJ141" i="74"/>
  <c r="AG141" i="74"/>
  <c r="AF142" i="74"/>
  <c r="AO142" i="74"/>
  <c r="AN143" i="74"/>
  <c r="AN144" i="74" s="1"/>
  <c r="G142" i="51"/>
  <c r="I141" i="51"/>
  <c r="AK137" i="51"/>
  <c r="AM136" i="51"/>
  <c r="BY131" i="51"/>
  <c r="CA130" i="51"/>
  <c r="BB134" i="51"/>
  <c r="AZ135" i="51"/>
  <c r="M141" i="51"/>
  <c r="O140" i="51"/>
  <c r="AA138" i="51"/>
  <c r="Y139" i="51"/>
  <c r="AG137" i="51"/>
  <c r="AE138" i="51"/>
  <c r="BR132" i="51"/>
  <c r="BT131" i="51"/>
  <c r="S140" i="51"/>
  <c r="U140" i="51" s="1"/>
  <c r="BL133" i="51"/>
  <c r="BN132" i="51"/>
  <c r="BF134" i="51"/>
  <c r="BH133" i="51"/>
  <c r="CF130" i="51"/>
  <c r="B129" i="51"/>
  <c r="C180" i="73" s="1"/>
  <c r="E180" i="73" s="1"/>
  <c r="H101" i="75" l="1"/>
  <c r="F101" i="75"/>
  <c r="R49" i="75"/>
  <c r="T49" i="75" s="1"/>
  <c r="U49" i="75" s="1"/>
  <c r="Q108" i="48"/>
  <c r="V158" i="74"/>
  <c r="W158" i="74" s="1"/>
  <c r="Y158" i="74" s="1"/>
  <c r="C102" i="75"/>
  <c r="E102" i="75" s="1"/>
  <c r="L102" i="75"/>
  <c r="M102" i="75" s="1"/>
  <c r="AF108" i="48"/>
  <c r="AQ159" i="73" s="1"/>
  <c r="AR159" i="73" s="1"/>
  <c r="AX159" i="74" s="1"/>
  <c r="AZ159" i="74" s="1"/>
  <c r="G110" i="48"/>
  <c r="I110" i="48" s="1"/>
  <c r="U110" i="48" s="1"/>
  <c r="AG108" i="48"/>
  <c r="AU159" i="73" s="1"/>
  <c r="AV159" i="73" s="1"/>
  <c r="BB159" i="74" s="1"/>
  <c r="BD159" i="74" s="1"/>
  <c r="Q109" i="48"/>
  <c r="R109" i="48"/>
  <c r="S108" i="48"/>
  <c r="AC159" i="73" s="1"/>
  <c r="AD159" i="73" s="1"/>
  <c r="D159" i="74" s="1"/>
  <c r="E159" i="74" s="1"/>
  <c r="G159" i="74" s="1"/>
  <c r="B111" i="48"/>
  <c r="D111" i="48" s="1"/>
  <c r="G111" i="48" s="1"/>
  <c r="I111" i="48" s="1"/>
  <c r="R160" i="74"/>
  <c r="Q160" i="74"/>
  <c r="Y110" i="48"/>
  <c r="AA110" i="48" s="1"/>
  <c r="AG161" i="73" s="1"/>
  <c r="AH161" i="73" s="1"/>
  <c r="AA161" i="74" s="1"/>
  <c r="AC161" i="74" s="1"/>
  <c r="AB110" i="48"/>
  <c r="AD110" i="48" s="1"/>
  <c r="CE114" i="48"/>
  <c r="BZ114" i="48"/>
  <c r="BT115" i="48"/>
  <c r="BX115" i="48"/>
  <c r="CG113" i="48"/>
  <c r="CK113" i="48"/>
  <c r="AW119" i="48"/>
  <c r="AS119" i="48"/>
  <c r="BD118" i="48"/>
  <c r="AY118" i="48"/>
  <c r="CR112" i="48"/>
  <c r="CT112" i="48" s="1"/>
  <c r="CM112" i="48"/>
  <c r="BF117" i="48"/>
  <c r="BK117" i="48"/>
  <c r="AK121" i="48"/>
  <c r="AM120" i="48"/>
  <c r="AQ120" i="48"/>
  <c r="AE109" i="48"/>
  <c r="BM116" i="48"/>
  <c r="BR116" i="48"/>
  <c r="L139" i="75"/>
  <c r="M139" i="75" s="1"/>
  <c r="C139" i="75"/>
  <c r="E139" i="75" s="1"/>
  <c r="H139" i="75" s="1"/>
  <c r="G140" i="73"/>
  <c r="H140" i="73" s="1"/>
  <c r="B140" i="75" s="1"/>
  <c r="J140" i="75" s="1"/>
  <c r="AR145" i="74"/>
  <c r="AS144" i="74"/>
  <c r="AT144" i="74" s="1"/>
  <c r="AV144" i="74" s="1"/>
  <c r="AN145" i="74"/>
  <c r="AO144" i="74"/>
  <c r="AO143" i="74"/>
  <c r="AN158" i="74"/>
  <c r="AF143" i="74"/>
  <c r="AF144" i="74" s="1"/>
  <c r="AG142" i="74"/>
  <c r="AK141" i="74"/>
  <c r="B141" i="74" s="1"/>
  <c r="F141" i="73" s="1"/>
  <c r="AJ142" i="74"/>
  <c r="AR158" i="74"/>
  <c r="AS143" i="74"/>
  <c r="AT143" i="74" s="1"/>
  <c r="AV143" i="74" s="1"/>
  <c r="F143" i="48"/>
  <c r="F144" i="48" s="1"/>
  <c r="F145" i="48" s="1"/>
  <c r="F146" i="48" s="1"/>
  <c r="F147" i="48" s="1"/>
  <c r="F148" i="48" s="1"/>
  <c r="F149" i="48" s="1"/>
  <c r="F150" i="48" s="1"/>
  <c r="F151" i="48" s="1"/>
  <c r="F152" i="48" s="1"/>
  <c r="F153" i="48" s="1"/>
  <c r="E158" i="48"/>
  <c r="X142" i="48"/>
  <c r="W143" i="48"/>
  <c r="W144" i="48" s="1"/>
  <c r="W145" i="48" s="1"/>
  <c r="W146" i="48" s="1"/>
  <c r="W147" i="48" s="1"/>
  <c r="W148" i="48" s="1"/>
  <c r="W149" i="48" s="1"/>
  <c r="W150" i="48" s="1"/>
  <c r="W151" i="48" s="1"/>
  <c r="W152" i="48" s="1"/>
  <c r="W153" i="48" s="1"/>
  <c r="BF135" i="51"/>
  <c r="BH134" i="51"/>
  <c r="AG138" i="51"/>
  <c r="AE139" i="51"/>
  <c r="S141" i="51"/>
  <c r="U141" i="51" s="1"/>
  <c r="G143" i="51"/>
  <c r="G144" i="51" s="1"/>
  <c r="I142" i="51"/>
  <c r="BL134" i="51"/>
  <c r="BN133" i="51"/>
  <c r="BT132" i="51"/>
  <c r="BR133" i="51"/>
  <c r="AA139" i="51"/>
  <c r="Y140" i="51"/>
  <c r="AM137" i="51"/>
  <c r="AK138" i="51"/>
  <c r="BY132" i="51"/>
  <c r="CA131" i="51"/>
  <c r="CF131" i="51"/>
  <c r="B130" i="51"/>
  <c r="C181" i="73" s="1"/>
  <c r="E181" i="73" s="1"/>
  <c r="BB135" i="51"/>
  <c r="AZ136" i="51"/>
  <c r="M142" i="51"/>
  <c r="O141" i="51"/>
  <c r="I101" i="75" l="1"/>
  <c r="Z101" i="75" s="1"/>
  <c r="F50" i="67"/>
  <c r="G50" i="67" s="1"/>
  <c r="H50" i="67" s="1"/>
  <c r="H102" i="75"/>
  <c r="I102" i="75" s="1"/>
  <c r="F102" i="75"/>
  <c r="R51" i="75"/>
  <c r="T51" i="75" s="1"/>
  <c r="U51" i="75" s="1"/>
  <c r="R50" i="75"/>
  <c r="T50" i="75" s="1"/>
  <c r="U50" i="75" s="1"/>
  <c r="P110" i="48"/>
  <c r="S161" i="73" s="1"/>
  <c r="T161" i="73" s="1"/>
  <c r="N161" i="74" s="1"/>
  <c r="P161" i="74" s="1"/>
  <c r="N110" i="48"/>
  <c r="O161" i="73" s="1"/>
  <c r="P161" i="73" s="1"/>
  <c r="S109" i="48"/>
  <c r="AC160" i="73" s="1"/>
  <c r="AD160" i="73" s="1"/>
  <c r="D160" i="74" s="1"/>
  <c r="E160" i="74" s="1"/>
  <c r="G160" i="74" s="1"/>
  <c r="B112" i="48"/>
  <c r="D112" i="48" s="1"/>
  <c r="G112" i="48" s="1"/>
  <c r="I112" i="48" s="1"/>
  <c r="V159" i="74"/>
  <c r="W159" i="74" s="1"/>
  <c r="Y159" i="74" s="1"/>
  <c r="I139" i="75"/>
  <c r="V111" i="48"/>
  <c r="Y111" i="48" s="1"/>
  <c r="AA111" i="48" s="1"/>
  <c r="AG162" i="73" s="1"/>
  <c r="AH162" i="73" s="1"/>
  <c r="AA162" i="74" s="1"/>
  <c r="AC162" i="74" s="1"/>
  <c r="R110" i="48"/>
  <c r="AW120" i="48"/>
  <c r="AS120" i="48"/>
  <c r="BK118" i="48"/>
  <c r="BF118" i="48"/>
  <c r="AY119" i="48"/>
  <c r="BD119" i="48"/>
  <c r="U111" i="48"/>
  <c r="N111" i="48"/>
  <c r="O162" i="73" s="1"/>
  <c r="P162" i="73" s="1"/>
  <c r="P111" i="48"/>
  <c r="S162" i="73" s="1"/>
  <c r="T162" i="73" s="1"/>
  <c r="N162" i="74" s="1"/>
  <c r="P162" i="74" s="1"/>
  <c r="BX116" i="48"/>
  <c r="BT116" i="48"/>
  <c r="CM113" i="48"/>
  <c r="CR113" i="48"/>
  <c r="CT113" i="48" s="1"/>
  <c r="Q110" i="48"/>
  <c r="CG114" i="48"/>
  <c r="CK114" i="48"/>
  <c r="AK122" i="48"/>
  <c r="AM121" i="48"/>
  <c r="AQ121" i="48"/>
  <c r="Q161" i="74"/>
  <c r="R161" i="74"/>
  <c r="CE115" i="48"/>
  <c r="BZ115" i="48"/>
  <c r="AE110" i="48"/>
  <c r="AF109" i="48"/>
  <c r="AQ160" i="73" s="1"/>
  <c r="AR160" i="73" s="1"/>
  <c r="AX160" i="74" s="1"/>
  <c r="AZ160" i="74" s="1"/>
  <c r="K160" i="73"/>
  <c r="L160" i="73" s="1"/>
  <c r="T160" i="74" s="1"/>
  <c r="AG109" i="48"/>
  <c r="AU160" i="73" s="1"/>
  <c r="AV160" i="73" s="1"/>
  <c r="BB160" i="74" s="1"/>
  <c r="BD160" i="74" s="1"/>
  <c r="BM117" i="48"/>
  <c r="BR117" i="48"/>
  <c r="L140" i="75"/>
  <c r="M140" i="75" s="1"/>
  <c r="C140" i="75"/>
  <c r="E140" i="75" s="1"/>
  <c r="H140" i="75" s="1"/>
  <c r="I140" i="75" s="1"/>
  <c r="G141" i="73"/>
  <c r="H141" i="73" s="1"/>
  <c r="B141" i="75" s="1"/>
  <c r="J141" i="75" s="1"/>
  <c r="G145" i="51"/>
  <c r="I144" i="51"/>
  <c r="AR146" i="74"/>
  <c r="AS145" i="74"/>
  <c r="AT145" i="74" s="1"/>
  <c r="AV145" i="74" s="1"/>
  <c r="AF145" i="74"/>
  <c r="AG144" i="74"/>
  <c r="AN146" i="74"/>
  <c r="AO145" i="74"/>
  <c r="E159" i="48"/>
  <c r="F158" i="48"/>
  <c r="W158" i="48"/>
  <c r="X143" i="48"/>
  <c r="X144" i="48" s="1"/>
  <c r="X145" i="48" s="1"/>
  <c r="X146" i="48" s="1"/>
  <c r="X147" i="48" s="1"/>
  <c r="X148" i="48" s="1"/>
  <c r="X149" i="48" s="1"/>
  <c r="X150" i="48" s="1"/>
  <c r="X151" i="48" s="1"/>
  <c r="X152" i="48" s="1"/>
  <c r="X153" i="48" s="1"/>
  <c r="AG143" i="74"/>
  <c r="AF158" i="74"/>
  <c r="AN159" i="74"/>
  <c r="AO158" i="74"/>
  <c r="AR159" i="74"/>
  <c r="AS158" i="74"/>
  <c r="AT158" i="74" s="1"/>
  <c r="AV158" i="74" s="1"/>
  <c r="AK142" i="74"/>
  <c r="B142" i="74" s="1"/>
  <c r="F142" i="73" s="1"/>
  <c r="AJ143" i="74"/>
  <c r="AM138" i="51"/>
  <c r="AK139" i="51"/>
  <c r="BN134" i="51"/>
  <c r="BL135" i="51"/>
  <c r="BF136" i="51"/>
  <c r="BH135" i="51"/>
  <c r="BB136" i="51"/>
  <c r="AZ137" i="51"/>
  <c r="M143" i="51"/>
  <c r="M144" i="51" s="1"/>
  <c r="O142" i="51"/>
  <c r="B131" i="51"/>
  <c r="C182" i="73" s="1"/>
  <c r="E182" i="73" s="1"/>
  <c r="CF132" i="51"/>
  <c r="BT133" i="51"/>
  <c r="BR134" i="51"/>
  <c r="AE140" i="51"/>
  <c r="AG139" i="51"/>
  <c r="G158" i="51"/>
  <c r="I143" i="51"/>
  <c r="BY133" i="51"/>
  <c r="CA132" i="51"/>
  <c r="Y141" i="51"/>
  <c r="AA140" i="51"/>
  <c r="S142" i="51"/>
  <c r="U142" i="51" s="1"/>
  <c r="Z102" i="75" l="1"/>
  <c r="I104" i="75"/>
  <c r="F51" i="67"/>
  <c r="G51" i="67" s="1"/>
  <c r="H51" i="67" s="1"/>
  <c r="O64" i="75"/>
  <c r="P64" i="75" s="1"/>
  <c r="V112" i="48"/>
  <c r="V160" i="74"/>
  <c r="W160" i="74" s="1"/>
  <c r="Y160" i="74" s="1"/>
  <c r="AB111" i="48"/>
  <c r="AD111" i="48" s="1"/>
  <c r="AE111" i="48" s="1"/>
  <c r="AF111" i="48" s="1"/>
  <c r="AQ162" i="73" s="1"/>
  <c r="AR162" i="73" s="1"/>
  <c r="AX162" i="74" s="1"/>
  <c r="AZ162" i="74" s="1"/>
  <c r="B113" i="48"/>
  <c r="D113" i="48" s="1"/>
  <c r="V113" i="48" s="1"/>
  <c r="R111" i="48"/>
  <c r="S110" i="48"/>
  <c r="AC161" i="73" s="1"/>
  <c r="AD161" i="73" s="1"/>
  <c r="D161" i="74" s="1"/>
  <c r="E161" i="74" s="1"/>
  <c r="AG111" i="48"/>
  <c r="AU162" i="73" s="1"/>
  <c r="AV162" i="73" s="1"/>
  <c r="BB162" i="74" s="1"/>
  <c r="BD162" i="74" s="1"/>
  <c r="AG110" i="48"/>
  <c r="AU161" i="73" s="1"/>
  <c r="AV161" i="73" s="1"/>
  <c r="BB161" i="74" s="1"/>
  <c r="BD161" i="74" s="1"/>
  <c r="AF110" i="48"/>
  <c r="AQ161" i="73" s="1"/>
  <c r="AR161" i="73" s="1"/>
  <c r="AX161" i="74" s="1"/>
  <c r="AZ161" i="74" s="1"/>
  <c r="K161" i="73"/>
  <c r="L161" i="73" s="1"/>
  <c r="T161" i="74" s="1"/>
  <c r="AK123" i="48"/>
  <c r="AM122" i="48"/>
  <c r="AQ122" i="48"/>
  <c r="BF119" i="48"/>
  <c r="BK119" i="48"/>
  <c r="G113" i="48"/>
  <c r="I113" i="48" s="1"/>
  <c r="CE116" i="48"/>
  <c r="BZ116" i="48"/>
  <c r="R162" i="74"/>
  <c r="Q162" i="74"/>
  <c r="BD120" i="48"/>
  <c r="AY120" i="48"/>
  <c r="CK115" i="48"/>
  <c r="CG115" i="48"/>
  <c r="AS121" i="48"/>
  <c r="AW121" i="48"/>
  <c r="CR114" i="48"/>
  <c r="CT114" i="48" s="1"/>
  <c r="CM114" i="48"/>
  <c r="Y112" i="48"/>
  <c r="AA112" i="48" s="1"/>
  <c r="AG163" i="73" s="1"/>
  <c r="AH163" i="73" s="1"/>
  <c r="AA163" i="74" s="1"/>
  <c r="AC163" i="74" s="1"/>
  <c r="AB112" i="48"/>
  <c r="AD112" i="48" s="1"/>
  <c r="BX117" i="48"/>
  <c r="BT117" i="48"/>
  <c r="Q111" i="48"/>
  <c r="S111" i="48" s="1"/>
  <c r="AC162" i="73" s="1"/>
  <c r="AD162" i="73" s="1"/>
  <c r="D162" i="74" s="1"/>
  <c r="BM118" i="48"/>
  <c r="BR118" i="48"/>
  <c r="N112" i="48"/>
  <c r="O163" i="73" s="1"/>
  <c r="P163" i="73" s="1"/>
  <c r="P112" i="48"/>
  <c r="S163" i="73" s="1"/>
  <c r="T163" i="73" s="1"/>
  <c r="N163" i="74" s="1"/>
  <c r="P163" i="74" s="1"/>
  <c r="U112" i="48"/>
  <c r="L141" i="75"/>
  <c r="M141" i="75" s="1"/>
  <c r="C141" i="75"/>
  <c r="E141" i="75" s="1"/>
  <c r="H141" i="75" s="1"/>
  <c r="I141" i="75" s="1"/>
  <c r="G142" i="73"/>
  <c r="H142" i="73" s="1"/>
  <c r="B142" i="75" s="1"/>
  <c r="J142" i="75" s="1"/>
  <c r="O144" i="51"/>
  <c r="M145" i="51"/>
  <c r="G146" i="51"/>
  <c r="I145" i="51"/>
  <c r="AR147" i="74"/>
  <c r="AS146" i="74"/>
  <c r="AT146" i="74" s="1"/>
  <c r="AV146" i="74" s="1"/>
  <c r="AK143" i="74"/>
  <c r="B143" i="74" s="1"/>
  <c r="F143" i="73" s="1"/>
  <c r="AJ144" i="74"/>
  <c r="AN147" i="74"/>
  <c r="AO146" i="74"/>
  <c r="AF146" i="74"/>
  <c r="AG145" i="74"/>
  <c r="AS159" i="74"/>
  <c r="AT159" i="74" s="1"/>
  <c r="AV159" i="74" s="1"/>
  <c r="AR160" i="74"/>
  <c r="AJ158" i="74"/>
  <c r="AG158" i="74"/>
  <c r="AF159" i="74"/>
  <c r="AN160" i="74"/>
  <c r="AO159" i="74"/>
  <c r="W159" i="48"/>
  <c r="X158" i="48"/>
  <c r="F159" i="48"/>
  <c r="E160" i="48"/>
  <c r="AG140" i="51"/>
  <c r="AE141" i="51"/>
  <c r="AZ138" i="51"/>
  <c r="BB137" i="51"/>
  <c r="AM139" i="51"/>
  <c r="AK140" i="51"/>
  <c r="AA141" i="51"/>
  <c r="Y142" i="51"/>
  <c r="BR135" i="51"/>
  <c r="BT134" i="51"/>
  <c r="BH136" i="51"/>
  <c r="BF137" i="51"/>
  <c r="CA133" i="51"/>
  <c r="BY134" i="51"/>
  <c r="CF133" i="51"/>
  <c r="B132" i="51"/>
  <c r="C183" i="73" s="1"/>
  <c r="E183" i="73" s="1"/>
  <c r="S143" i="51"/>
  <c r="G159" i="51"/>
  <c r="I158" i="51"/>
  <c r="M158" i="51"/>
  <c r="O143" i="51"/>
  <c r="BL136" i="51"/>
  <c r="BN135" i="51"/>
  <c r="P166" i="75" l="1"/>
  <c r="V166" i="75"/>
  <c r="Q64" i="75"/>
  <c r="R64" i="75" s="1"/>
  <c r="G52" i="67"/>
  <c r="H52" i="67" s="1"/>
  <c r="O65" i="75"/>
  <c r="V167" i="75" s="1"/>
  <c r="T64" i="75"/>
  <c r="U64" i="75" s="1"/>
  <c r="P115" i="75"/>
  <c r="V115" i="75"/>
  <c r="U57" i="75"/>
  <c r="X159" i="75"/>
  <c r="R159" i="75"/>
  <c r="X108" i="75"/>
  <c r="R108" i="75"/>
  <c r="K162" i="73"/>
  <c r="L162" i="73" s="1"/>
  <c r="T162" i="74" s="1"/>
  <c r="S144" i="51"/>
  <c r="U144" i="51" s="1"/>
  <c r="U143" i="51"/>
  <c r="B114" i="48"/>
  <c r="D114" i="48" s="1"/>
  <c r="Q112" i="48"/>
  <c r="R112" i="48"/>
  <c r="S112" i="48" s="1"/>
  <c r="AC163" i="73" s="1"/>
  <c r="AD163" i="73" s="1"/>
  <c r="D163" i="74" s="1"/>
  <c r="BT118" i="48"/>
  <c r="BX118" i="48"/>
  <c r="BK120" i="48"/>
  <c r="BF120" i="48"/>
  <c r="Y113" i="48"/>
  <c r="AA113" i="48" s="1"/>
  <c r="AG164" i="73" s="1"/>
  <c r="AH164" i="73" s="1"/>
  <c r="AA164" i="74" s="1"/>
  <c r="AC164" i="74" s="1"/>
  <c r="AB113" i="48"/>
  <c r="AD113" i="48" s="1"/>
  <c r="G161" i="74"/>
  <c r="V161" i="74"/>
  <c r="W161" i="74" s="1"/>
  <c r="Y161" i="74" s="1"/>
  <c r="BZ117" i="48"/>
  <c r="CE117" i="48"/>
  <c r="G114" i="48"/>
  <c r="I114" i="48" s="1"/>
  <c r="V114" i="48"/>
  <c r="P113" i="48"/>
  <c r="S164" i="73" s="1"/>
  <c r="T164" i="73" s="1"/>
  <c r="N164" i="74" s="1"/>
  <c r="P164" i="74" s="1"/>
  <c r="U113" i="48"/>
  <c r="N113" i="48"/>
  <c r="O164" i="73" s="1"/>
  <c r="P164" i="73" s="1"/>
  <c r="AS122" i="48"/>
  <c r="AW122" i="48"/>
  <c r="R163" i="74"/>
  <c r="Q163" i="74"/>
  <c r="E162" i="74"/>
  <c r="AE112" i="48"/>
  <c r="CR115" i="48"/>
  <c r="CT115" i="48" s="1"/>
  <c r="CM115" i="48"/>
  <c r="CK116" i="48"/>
  <c r="CG116" i="48"/>
  <c r="BM119" i="48"/>
  <c r="BR119" i="48"/>
  <c r="AY121" i="48"/>
  <c r="BD121" i="48"/>
  <c r="AK124" i="48"/>
  <c r="AQ123" i="48"/>
  <c r="AM123" i="48"/>
  <c r="L142" i="75"/>
  <c r="M142" i="75" s="1"/>
  <c r="C142" i="75"/>
  <c r="E142" i="75" s="1"/>
  <c r="H142" i="75" s="1"/>
  <c r="I142" i="75" s="1"/>
  <c r="G143" i="73"/>
  <c r="H143" i="73" s="1"/>
  <c r="S145" i="51"/>
  <c r="U145" i="51" s="1"/>
  <c r="G147" i="51"/>
  <c r="I146" i="51"/>
  <c r="O145" i="51"/>
  <c r="M146" i="51"/>
  <c r="AR148" i="74"/>
  <c r="AS147" i="74"/>
  <c r="AT147" i="74" s="1"/>
  <c r="AV147" i="74" s="1"/>
  <c r="AF147" i="74"/>
  <c r="AG146" i="74"/>
  <c r="AJ145" i="74"/>
  <c r="AK144" i="74"/>
  <c r="AN148" i="74"/>
  <c r="AO147" i="74"/>
  <c r="F160" i="48"/>
  <c r="E161" i="48"/>
  <c r="W160" i="48"/>
  <c r="X159" i="48"/>
  <c r="AG159" i="74"/>
  <c r="AF160" i="74"/>
  <c r="AR161" i="74"/>
  <c r="AS160" i="74"/>
  <c r="AT160" i="74" s="1"/>
  <c r="AV160" i="74" s="1"/>
  <c r="AN161" i="74"/>
  <c r="AO160" i="74"/>
  <c r="AK158" i="74"/>
  <c r="B158" i="74" s="1"/>
  <c r="F158" i="73" s="1"/>
  <c r="AJ159" i="74"/>
  <c r="B133" i="51"/>
  <c r="C184" i="73" s="1"/>
  <c r="E184" i="73" s="1"/>
  <c r="CF134" i="51"/>
  <c r="AZ139" i="51"/>
  <c r="BB138" i="51"/>
  <c r="O158" i="51"/>
  <c r="M159" i="51"/>
  <c r="BY135" i="51"/>
  <c r="CA134" i="51"/>
  <c r="Y143" i="51"/>
  <c r="Y144" i="51" s="1"/>
  <c r="AA142" i="51"/>
  <c r="AK141" i="51"/>
  <c r="AM140" i="51"/>
  <c r="AE142" i="51"/>
  <c r="AG141" i="51"/>
  <c r="S158" i="51"/>
  <c r="U158" i="51" s="1"/>
  <c r="BN136" i="51"/>
  <c r="BL137" i="51"/>
  <c r="G160" i="51"/>
  <c r="I159" i="51"/>
  <c r="BH137" i="51"/>
  <c r="BF138" i="51"/>
  <c r="BR136" i="51"/>
  <c r="BT135" i="51"/>
  <c r="S115" i="75" l="1"/>
  <c r="Y115" i="75"/>
  <c r="V57" i="75"/>
  <c r="Y108" i="75"/>
  <c r="O166" i="75"/>
  <c r="U166" i="75"/>
  <c r="P65" i="75"/>
  <c r="P167" i="75"/>
  <c r="Q65" i="75"/>
  <c r="R65" i="75" s="1"/>
  <c r="V116" i="75"/>
  <c r="O66" i="75"/>
  <c r="T65" i="75"/>
  <c r="P116" i="75"/>
  <c r="Z108" i="75"/>
  <c r="Y159" i="75"/>
  <c r="Z159" i="75" s="1"/>
  <c r="S159" i="75"/>
  <c r="T159" i="75" s="1"/>
  <c r="S108" i="75"/>
  <c r="T108" i="75" s="1"/>
  <c r="U58" i="75"/>
  <c r="X160" i="75"/>
  <c r="R160" i="75"/>
  <c r="X109" i="75"/>
  <c r="R109" i="75"/>
  <c r="E163" i="74"/>
  <c r="Q113" i="48"/>
  <c r="B115" i="48"/>
  <c r="D115" i="48" s="1"/>
  <c r="G115" i="48" s="1"/>
  <c r="I115" i="48" s="1"/>
  <c r="AE113" i="48"/>
  <c r="K164" i="73" s="1"/>
  <c r="L164" i="73" s="1"/>
  <c r="T164" i="74" s="1"/>
  <c r="G163" i="74"/>
  <c r="V163" i="74"/>
  <c r="BF121" i="48"/>
  <c r="BK121" i="48"/>
  <c r="R164" i="74"/>
  <c r="Q164" i="74"/>
  <c r="BM120" i="48"/>
  <c r="BR120" i="48"/>
  <c r="AG112" i="48"/>
  <c r="AU163" i="73" s="1"/>
  <c r="AV163" i="73" s="1"/>
  <c r="BB163" i="74" s="1"/>
  <c r="BD163" i="74" s="1"/>
  <c r="AF112" i="48"/>
  <c r="AQ163" i="73" s="1"/>
  <c r="AR163" i="73" s="1"/>
  <c r="AX163" i="74" s="1"/>
  <c r="AZ163" i="74" s="1"/>
  <c r="K163" i="73"/>
  <c r="L163" i="73" s="1"/>
  <c r="T163" i="74" s="1"/>
  <c r="R113" i="48"/>
  <c r="S113" i="48" s="1"/>
  <c r="AC164" i="73" s="1"/>
  <c r="AD164" i="73" s="1"/>
  <c r="D164" i="74" s="1"/>
  <c r="Y114" i="48"/>
  <c r="AA114" i="48" s="1"/>
  <c r="AG165" i="73" s="1"/>
  <c r="AH165" i="73" s="1"/>
  <c r="AA165" i="74" s="1"/>
  <c r="AC165" i="74" s="1"/>
  <c r="AB114" i="48"/>
  <c r="AD114" i="48" s="1"/>
  <c r="BZ118" i="48"/>
  <c r="CE118" i="48"/>
  <c r="AW123" i="48"/>
  <c r="AS123" i="48"/>
  <c r="CR116" i="48"/>
  <c r="CT116" i="48" s="1"/>
  <c r="CM116" i="48"/>
  <c r="G162" i="74"/>
  <c r="V162" i="74"/>
  <c r="W162" i="74" s="1"/>
  <c r="Y162" i="74" s="1"/>
  <c r="BD122" i="48"/>
  <c r="AY122" i="48"/>
  <c r="N114" i="48"/>
  <c r="O165" i="73" s="1"/>
  <c r="P165" i="73" s="1"/>
  <c r="U114" i="48"/>
  <c r="P114" i="48"/>
  <c r="S165" i="73" s="1"/>
  <c r="T165" i="73" s="1"/>
  <c r="N165" i="74" s="1"/>
  <c r="P165" i="74" s="1"/>
  <c r="AK125" i="48"/>
  <c r="AM124" i="48"/>
  <c r="AQ124" i="48"/>
  <c r="BX119" i="48"/>
  <c r="BT119" i="48"/>
  <c r="CG117" i="48"/>
  <c r="CK117" i="48"/>
  <c r="E14" i="79"/>
  <c r="B143" i="75"/>
  <c r="E5" i="79"/>
  <c r="G158" i="73"/>
  <c r="H158" i="73" s="1"/>
  <c r="B158" i="75" s="1"/>
  <c r="M147" i="51"/>
  <c r="O146" i="51"/>
  <c r="S146" i="51"/>
  <c r="U146" i="51" s="1"/>
  <c r="Y145" i="51"/>
  <c r="AA144" i="51"/>
  <c r="G148" i="51"/>
  <c r="I147" i="51"/>
  <c r="AR149" i="74"/>
  <c r="AS148" i="74"/>
  <c r="AT148" i="74" s="1"/>
  <c r="AV148" i="74" s="1"/>
  <c r="AN149" i="74"/>
  <c r="AO148" i="74"/>
  <c r="AJ146" i="74"/>
  <c r="AK145" i="74"/>
  <c r="AF148" i="74"/>
  <c r="AG147" i="74"/>
  <c r="AN162" i="74"/>
  <c r="AO161" i="74"/>
  <c r="AF161" i="74"/>
  <c r="AG160" i="74"/>
  <c r="AR162" i="74"/>
  <c r="AS161" i="74"/>
  <c r="AT161" i="74" s="1"/>
  <c r="AV161" i="74" s="1"/>
  <c r="AJ160" i="74"/>
  <c r="AK159" i="74"/>
  <c r="B159" i="74" s="1"/>
  <c r="F159" i="73" s="1"/>
  <c r="X160" i="48"/>
  <c r="W161" i="48"/>
  <c r="F161" i="48"/>
  <c r="E162" i="48"/>
  <c r="AM141" i="51"/>
  <c r="AK142" i="51"/>
  <c r="BY136" i="51"/>
  <c r="CA135" i="51"/>
  <c r="BT136" i="51"/>
  <c r="BR137" i="51"/>
  <c r="G161" i="51"/>
  <c r="I160" i="51"/>
  <c r="S159" i="51"/>
  <c r="U159" i="51" s="1"/>
  <c r="AG142" i="51"/>
  <c r="AE143" i="51"/>
  <c r="AE144" i="51" s="1"/>
  <c r="Y158" i="51"/>
  <c r="AA143" i="51"/>
  <c r="M160" i="51"/>
  <c r="O159" i="51"/>
  <c r="B134" i="51"/>
  <c r="C185" i="73" s="1"/>
  <c r="E185" i="73" s="1"/>
  <c r="CF135" i="51"/>
  <c r="BB139" i="51"/>
  <c r="AZ140" i="51"/>
  <c r="BF139" i="51"/>
  <c r="BH138" i="51"/>
  <c r="BL138" i="51"/>
  <c r="BN137" i="51"/>
  <c r="V58" i="75" l="1"/>
  <c r="Y109" i="75"/>
  <c r="P168" i="75"/>
  <c r="V168" i="75"/>
  <c r="O167" i="75"/>
  <c r="U167" i="75"/>
  <c r="Q66" i="75"/>
  <c r="R66" i="75" s="1"/>
  <c r="P66" i="75"/>
  <c r="O117" i="75" s="1"/>
  <c r="T66" i="75"/>
  <c r="P117" i="75"/>
  <c r="O67" i="75"/>
  <c r="V117" i="75"/>
  <c r="Z109" i="75"/>
  <c r="Y160" i="75"/>
  <c r="Z160" i="75" s="1"/>
  <c r="S160" i="75"/>
  <c r="T160" i="75" s="1"/>
  <c r="S109" i="75"/>
  <c r="U59" i="75"/>
  <c r="X161" i="75"/>
  <c r="R161" i="75"/>
  <c r="X110" i="75"/>
  <c r="R110" i="75"/>
  <c r="V115" i="48"/>
  <c r="AG113" i="48"/>
  <c r="AU164" i="73" s="1"/>
  <c r="AV164" i="73" s="1"/>
  <c r="BB164" i="74" s="1"/>
  <c r="BD164" i="74" s="1"/>
  <c r="AF113" i="48"/>
  <c r="AQ164" i="73" s="1"/>
  <c r="AR164" i="73" s="1"/>
  <c r="AX164" i="74" s="1"/>
  <c r="AZ164" i="74" s="1"/>
  <c r="R114" i="48"/>
  <c r="B116" i="48"/>
  <c r="D116" i="48" s="1"/>
  <c r="G116" i="48" s="1"/>
  <c r="I116" i="48" s="1"/>
  <c r="W163" i="74"/>
  <c r="Y163" i="74" s="1"/>
  <c r="L143" i="75"/>
  <c r="M143" i="75" s="1"/>
  <c r="E10" i="79" s="1"/>
  <c r="J143" i="75"/>
  <c r="L158" i="75"/>
  <c r="M158" i="75" s="1"/>
  <c r="J158" i="75"/>
  <c r="E164" i="74"/>
  <c r="G164" i="74" s="1"/>
  <c r="CM117" i="48"/>
  <c r="CR117" i="48"/>
  <c r="CT117" i="48" s="1"/>
  <c r="AS124" i="48"/>
  <c r="AW124" i="48"/>
  <c r="BD123" i="48"/>
  <c r="AY123" i="48"/>
  <c r="BR121" i="48"/>
  <c r="BM121" i="48"/>
  <c r="Q114" i="48"/>
  <c r="CG118" i="48"/>
  <c r="CK118" i="48"/>
  <c r="BX120" i="48"/>
  <c r="BT120" i="48"/>
  <c r="AK126" i="48"/>
  <c r="AM125" i="48"/>
  <c r="AQ125" i="48"/>
  <c r="Q165" i="74"/>
  <c r="R165" i="74"/>
  <c r="BK122" i="48"/>
  <c r="BF122" i="48"/>
  <c r="AE114" i="48"/>
  <c r="P115" i="48"/>
  <c r="S166" i="73" s="1"/>
  <c r="T166" i="73" s="1"/>
  <c r="N166" i="74" s="1"/>
  <c r="P166" i="74" s="1"/>
  <c r="U115" i="48"/>
  <c r="N115" i="48"/>
  <c r="O166" i="73" s="1"/>
  <c r="P166" i="73" s="1"/>
  <c r="CE119" i="48"/>
  <c r="BZ119" i="48"/>
  <c r="Y115" i="48"/>
  <c r="AA115" i="48" s="1"/>
  <c r="AG166" i="73" s="1"/>
  <c r="AH166" i="73" s="1"/>
  <c r="AA166" i="74" s="1"/>
  <c r="AC166" i="74" s="1"/>
  <c r="AB115" i="48"/>
  <c r="AD115" i="48" s="1"/>
  <c r="C143" i="75"/>
  <c r="E143" i="75" s="1"/>
  <c r="H143" i="75" s="1"/>
  <c r="G159" i="73"/>
  <c r="H159" i="73" s="1"/>
  <c r="B159" i="75" s="1"/>
  <c r="J159" i="75" s="1"/>
  <c r="G149" i="51"/>
  <c r="I148" i="51"/>
  <c r="AE145" i="51"/>
  <c r="AG144" i="51"/>
  <c r="M148" i="51"/>
  <c r="O147" i="51"/>
  <c r="Y146" i="51"/>
  <c r="AA145" i="51"/>
  <c r="S147" i="51"/>
  <c r="U147" i="51" s="1"/>
  <c r="AR150" i="74"/>
  <c r="AS149" i="74"/>
  <c r="AT149" i="74" s="1"/>
  <c r="AV149" i="74" s="1"/>
  <c r="AJ147" i="74"/>
  <c r="AK146" i="74"/>
  <c r="AF149" i="74"/>
  <c r="AG148" i="74"/>
  <c r="AN150" i="74"/>
  <c r="AO149" i="74"/>
  <c r="E163" i="48"/>
  <c r="F162" i="48"/>
  <c r="AJ161" i="74"/>
  <c r="AK160" i="74"/>
  <c r="B160" i="74" s="1"/>
  <c r="F160" i="73" s="1"/>
  <c r="AR163" i="74"/>
  <c r="AS162" i="74"/>
  <c r="AT162" i="74" s="1"/>
  <c r="AV162" i="74" s="1"/>
  <c r="AN163" i="74"/>
  <c r="AO162" i="74"/>
  <c r="C158" i="75"/>
  <c r="E158" i="75" s="1"/>
  <c r="H158" i="75" s="1"/>
  <c r="W162" i="48"/>
  <c r="X161" i="48"/>
  <c r="AF162" i="74"/>
  <c r="AG161" i="74"/>
  <c r="BR138" i="51"/>
  <c r="BT137" i="51"/>
  <c r="AM142" i="51"/>
  <c r="AK143" i="51"/>
  <c r="AK144" i="51" s="1"/>
  <c r="BH139" i="51"/>
  <c r="BF140" i="51"/>
  <c r="S160" i="51"/>
  <c r="U160" i="51" s="1"/>
  <c r="CA136" i="51"/>
  <c r="BY137" i="51"/>
  <c r="BB140" i="51"/>
  <c r="AZ141" i="51"/>
  <c r="Y159" i="51"/>
  <c r="AA158" i="51"/>
  <c r="BN138" i="51"/>
  <c r="BL139" i="51"/>
  <c r="AE158" i="51"/>
  <c r="AG143" i="51"/>
  <c r="B135" i="51"/>
  <c r="C186" i="73" s="1"/>
  <c r="E186" i="73" s="1"/>
  <c r="CF136" i="51"/>
  <c r="O160" i="51"/>
  <c r="M161" i="51"/>
  <c r="G162" i="51"/>
  <c r="I161" i="51"/>
  <c r="V59" i="75" l="1"/>
  <c r="Y110" i="75"/>
  <c r="Z110" i="75" s="1"/>
  <c r="P169" i="75"/>
  <c r="V169" i="75"/>
  <c r="O168" i="75"/>
  <c r="U168" i="75"/>
  <c r="U117" i="75"/>
  <c r="Q67" i="75"/>
  <c r="R67" i="75" s="1"/>
  <c r="P67" i="75"/>
  <c r="U118" i="75" s="1"/>
  <c r="O116" i="75"/>
  <c r="U116" i="75"/>
  <c r="V64" i="75"/>
  <c r="U115" i="75"/>
  <c r="O115" i="75"/>
  <c r="T115" i="75" s="1"/>
  <c r="T67" i="75"/>
  <c r="V118" i="75"/>
  <c r="P118" i="75"/>
  <c r="O68" i="75"/>
  <c r="V170" i="75" s="1"/>
  <c r="S161" i="75"/>
  <c r="T161" i="75" s="1"/>
  <c r="Y161" i="75"/>
  <c r="Z161" i="75" s="1"/>
  <c r="S110" i="75"/>
  <c r="T110" i="75" s="1"/>
  <c r="U60" i="75"/>
  <c r="X162" i="75"/>
  <c r="R162" i="75"/>
  <c r="R111" i="75"/>
  <c r="X111" i="75"/>
  <c r="V116" i="48"/>
  <c r="E17" i="79"/>
  <c r="V164" i="74"/>
  <c r="W164" i="74" s="1"/>
  <c r="Y164" i="74" s="1"/>
  <c r="S114" i="48"/>
  <c r="AC165" i="73" s="1"/>
  <c r="AD165" i="73" s="1"/>
  <c r="D165" i="74" s="1"/>
  <c r="E165" i="74" s="1"/>
  <c r="I143" i="75"/>
  <c r="AE115" i="48"/>
  <c r="AF115" i="48" s="1"/>
  <c r="AQ166" i="73" s="1"/>
  <c r="AR166" i="73" s="1"/>
  <c r="AX166" i="74" s="1"/>
  <c r="AZ166" i="74" s="1"/>
  <c r="CG119" i="48"/>
  <c r="CK119" i="48"/>
  <c r="AG114" i="48"/>
  <c r="AU165" i="73" s="1"/>
  <c r="AV165" i="73" s="1"/>
  <c r="BB165" i="74" s="1"/>
  <c r="BD165" i="74" s="1"/>
  <c r="AF114" i="48"/>
  <c r="AQ165" i="73" s="1"/>
  <c r="AR165" i="73" s="1"/>
  <c r="AX165" i="74" s="1"/>
  <c r="AZ165" i="74" s="1"/>
  <c r="K165" i="73"/>
  <c r="L165" i="73" s="1"/>
  <c r="T165" i="74" s="1"/>
  <c r="U116" i="48"/>
  <c r="P116" i="48"/>
  <c r="S167" i="73" s="1"/>
  <c r="T167" i="73" s="1"/>
  <c r="N167" i="74" s="1"/>
  <c r="P167" i="74" s="1"/>
  <c r="N116" i="48"/>
  <c r="O167" i="73" s="1"/>
  <c r="P167" i="73" s="1"/>
  <c r="AK127" i="48"/>
  <c r="AM126" i="48"/>
  <c r="AQ126" i="48"/>
  <c r="CM118" i="48"/>
  <c r="CR118" i="48"/>
  <c r="CT118" i="48" s="1"/>
  <c r="BF123" i="48"/>
  <c r="BK123" i="48"/>
  <c r="B117" i="48"/>
  <c r="D117" i="48" s="1"/>
  <c r="Q115" i="48"/>
  <c r="R166" i="74"/>
  <c r="Q166" i="74"/>
  <c r="BD124" i="48"/>
  <c r="AY124" i="48"/>
  <c r="R115" i="48"/>
  <c r="BM122" i="48"/>
  <c r="BR122" i="48"/>
  <c r="AW125" i="48"/>
  <c r="AS125" i="48"/>
  <c r="BZ120" i="48"/>
  <c r="CE120" i="48"/>
  <c r="BT121" i="48"/>
  <c r="BX121" i="48"/>
  <c r="Y116" i="48"/>
  <c r="AA116" i="48" s="1"/>
  <c r="AG167" i="73" s="1"/>
  <c r="AH167" i="73" s="1"/>
  <c r="AA167" i="74" s="1"/>
  <c r="AC167" i="74" s="1"/>
  <c r="AB116" i="48"/>
  <c r="AD116" i="48" s="1"/>
  <c r="E6" i="79"/>
  <c r="E15" i="79"/>
  <c r="L159" i="75"/>
  <c r="M159" i="75" s="1"/>
  <c r="C159" i="75"/>
  <c r="E159" i="75" s="1"/>
  <c r="H159" i="75" s="1"/>
  <c r="G160" i="73"/>
  <c r="H160" i="73" s="1"/>
  <c r="B160" i="75" s="1"/>
  <c r="G150" i="51"/>
  <c r="I149" i="51"/>
  <c r="Y147" i="51"/>
  <c r="AA146" i="51"/>
  <c r="M149" i="51"/>
  <c r="O148" i="51"/>
  <c r="AK145" i="51"/>
  <c r="AM144" i="51"/>
  <c r="AE146" i="51"/>
  <c r="AG145" i="51"/>
  <c r="S148" i="51"/>
  <c r="U148" i="51" s="1"/>
  <c r="AR151" i="74"/>
  <c r="AS150" i="74"/>
  <c r="AT150" i="74" s="1"/>
  <c r="AV150" i="74" s="1"/>
  <c r="AN151" i="74"/>
  <c r="AO150" i="74"/>
  <c r="AJ148" i="74"/>
  <c r="AK147" i="74"/>
  <c r="AF150" i="74"/>
  <c r="AG149" i="74"/>
  <c r="AG162" i="74"/>
  <c r="AF163" i="74"/>
  <c r="W163" i="48"/>
  <c r="X162" i="48"/>
  <c r="AJ162" i="74"/>
  <c r="AK161" i="74"/>
  <c r="B161" i="74" s="1"/>
  <c r="F161" i="73" s="1"/>
  <c r="E164" i="48"/>
  <c r="F163" i="48"/>
  <c r="E7" i="79"/>
  <c r="E16" i="79"/>
  <c r="AN164" i="74"/>
  <c r="AO163" i="74"/>
  <c r="AR164" i="74"/>
  <c r="AS163" i="74"/>
  <c r="AT163" i="74" s="1"/>
  <c r="AV163" i="74" s="1"/>
  <c r="BL140" i="51"/>
  <c r="BN139" i="51"/>
  <c r="BT138" i="51"/>
  <c r="BR139" i="51"/>
  <c r="AM143" i="51"/>
  <c r="AK158" i="51"/>
  <c r="O161" i="51"/>
  <c r="M162" i="51"/>
  <c r="AZ142" i="51"/>
  <c r="BB141" i="51"/>
  <c r="I162" i="51"/>
  <c r="G163" i="51"/>
  <c r="CF137" i="51"/>
  <c r="B136" i="51"/>
  <c r="C187" i="73" s="1"/>
  <c r="E187" i="73" s="1"/>
  <c r="AE159" i="51"/>
  <c r="AG158" i="51"/>
  <c r="S161" i="51"/>
  <c r="U161" i="51" s="1"/>
  <c r="Y160" i="51"/>
  <c r="AA159" i="51"/>
  <c r="BY138" i="51"/>
  <c r="CA137" i="51"/>
  <c r="BH140" i="51"/>
  <c r="BF141" i="51"/>
  <c r="V60" i="75" l="1"/>
  <c r="Y111" i="75"/>
  <c r="O118" i="75"/>
  <c r="O169" i="75"/>
  <c r="U169" i="75"/>
  <c r="P68" i="75"/>
  <c r="P170" i="75"/>
  <c r="V119" i="75"/>
  <c r="Q68" i="75"/>
  <c r="R68" i="75" s="1"/>
  <c r="T68" i="75"/>
  <c r="P119" i="75"/>
  <c r="O69" i="75"/>
  <c r="Z111" i="75"/>
  <c r="S162" i="75"/>
  <c r="T162" i="75" s="1"/>
  <c r="Y162" i="75"/>
  <c r="Z162" i="75" s="1"/>
  <c r="S111" i="75"/>
  <c r="T111" i="75" s="1"/>
  <c r="U61" i="75"/>
  <c r="X163" i="75"/>
  <c r="R163" i="75"/>
  <c r="X112" i="75"/>
  <c r="R112" i="75"/>
  <c r="AG115" i="48"/>
  <c r="AU166" i="73" s="1"/>
  <c r="AV166" i="73" s="1"/>
  <c r="BB166" i="74" s="1"/>
  <c r="BD166" i="74" s="1"/>
  <c r="K166" i="73"/>
  <c r="L166" i="73" s="1"/>
  <c r="T166" i="74" s="1"/>
  <c r="L160" i="75"/>
  <c r="M160" i="75" s="1"/>
  <c r="J160" i="75"/>
  <c r="AE116" i="48"/>
  <c r="K167" i="73" s="1"/>
  <c r="L167" i="73" s="1"/>
  <c r="T167" i="74" s="1"/>
  <c r="S115" i="48"/>
  <c r="AC166" i="73" s="1"/>
  <c r="AD166" i="73" s="1"/>
  <c r="D166" i="74" s="1"/>
  <c r="E166" i="74" s="1"/>
  <c r="G166" i="74" s="1"/>
  <c r="Q116" i="48"/>
  <c r="G165" i="74"/>
  <c r="V165" i="74"/>
  <c r="W165" i="74" s="1"/>
  <c r="Y165" i="74" s="1"/>
  <c r="CG120" i="48"/>
  <c r="CK120" i="48"/>
  <c r="BT122" i="48"/>
  <c r="BX122" i="48"/>
  <c r="BK124" i="48"/>
  <c r="BF124" i="48"/>
  <c r="AK128" i="48"/>
  <c r="AM127" i="48"/>
  <c r="AQ127" i="48"/>
  <c r="R167" i="74"/>
  <c r="Q167" i="74"/>
  <c r="G117" i="48"/>
  <c r="I117" i="48" s="1"/>
  <c r="V117" i="48"/>
  <c r="B118" i="48"/>
  <c r="D118" i="48" s="1"/>
  <c r="R116" i="48"/>
  <c r="BZ121" i="48"/>
  <c r="CE121" i="48"/>
  <c r="BM123" i="48"/>
  <c r="BR123" i="48"/>
  <c r="AW126" i="48"/>
  <c r="AS126" i="48"/>
  <c r="AY125" i="48"/>
  <c r="BD125" i="48"/>
  <c r="CR119" i="48"/>
  <c r="CT119" i="48" s="1"/>
  <c r="CM119" i="48"/>
  <c r="G161" i="73"/>
  <c r="H161" i="73" s="1"/>
  <c r="B161" i="75" s="1"/>
  <c r="J161" i="75" s="1"/>
  <c r="S149" i="51"/>
  <c r="U149" i="51" s="1"/>
  <c r="AE147" i="51"/>
  <c r="AG146" i="51"/>
  <c r="M150" i="51"/>
  <c r="O149" i="51"/>
  <c r="G151" i="51"/>
  <c r="I150" i="51"/>
  <c r="AK146" i="51"/>
  <c r="AM145" i="51"/>
  <c r="Y148" i="51"/>
  <c r="AA147" i="51"/>
  <c r="AR152" i="74"/>
  <c r="AS151" i="74"/>
  <c r="AT151" i="74" s="1"/>
  <c r="AV151" i="74" s="1"/>
  <c r="AJ149" i="74"/>
  <c r="AK148" i="74"/>
  <c r="AF151" i="74"/>
  <c r="AG150" i="74"/>
  <c r="AN152" i="74"/>
  <c r="AO151" i="74"/>
  <c r="AR165" i="74"/>
  <c r="AS164" i="74"/>
  <c r="AT164" i="74" s="1"/>
  <c r="AV164" i="74" s="1"/>
  <c r="AN165" i="74"/>
  <c r="AO164" i="74"/>
  <c r="AF164" i="74"/>
  <c r="AG163" i="74"/>
  <c r="C160" i="75"/>
  <c r="E160" i="75" s="1"/>
  <c r="H160" i="75" s="1"/>
  <c r="F164" i="48"/>
  <c r="E165" i="48"/>
  <c r="AJ163" i="74"/>
  <c r="AK162" i="74"/>
  <c r="B162" i="74" s="1"/>
  <c r="F162" i="73" s="1"/>
  <c r="X163" i="48"/>
  <c r="W164" i="48"/>
  <c r="G164" i="51"/>
  <c r="I163" i="51"/>
  <c r="AG159" i="51"/>
  <c r="AE160" i="51"/>
  <c r="BN140" i="51"/>
  <c r="BL141" i="51"/>
  <c r="BH141" i="51"/>
  <c r="BF142" i="51"/>
  <c r="AM158" i="51"/>
  <c r="AK159" i="51"/>
  <c r="BT139" i="51"/>
  <c r="BR140" i="51"/>
  <c r="O162" i="51"/>
  <c r="M163" i="51"/>
  <c r="BY139" i="51"/>
  <c r="CA138" i="51"/>
  <c r="Y161" i="51"/>
  <c r="AA160" i="51"/>
  <c r="S162" i="51"/>
  <c r="U162" i="51" s="1"/>
  <c r="CF138" i="51"/>
  <c r="B137" i="51"/>
  <c r="C188" i="73" s="1"/>
  <c r="E188" i="73" s="1"/>
  <c r="AZ143" i="51"/>
  <c r="AZ144" i="51" s="1"/>
  <c r="BB142" i="51"/>
  <c r="V61" i="75" l="1"/>
  <c r="Y112" i="75"/>
  <c r="O119" i="75"/>
  <c r="P171" i="75"/>
  <c r="V171" i="75"/>
  <c r="O170" i="75"/>
  <c r="U170" i="75"/>
  <c r="Q69" i="75"/>
  <c r="R69" i="75" s="1"/>
  <c r="P69" i="75"/>
  <c r="U119" i="75"/>
  <c r="T69" i="75"/>
  <c r="P120" i="75"/>
  <c r="V120" i="75"/>
  <c r="O70" i="75"/>
  <c r="V172" i="75" s="1"/>
  <c r="Z112" i="75"/>
  <c r="S163" i="75"/>
  <c r="T163" i="75" s="1"/>
  <c r="Y163" i="75"/>
  <c r="Z163" i="75" s="1"/>
  <c r="S112" i="75"/>
  <c r="T112" i="75" s="1"/>
  <c r="U62" i="75"/>
  <c r="X164" i="75"/>
  <c r="R164" i="75"/>
  <c r="X113" i="75"/>
  <c r="R113" i="75"/>
  <c r="AF116" i="48"/>
  <c r="AQ167" i="73" s="1"/>
  <c r="AR167" i="73" s="1"/>
  <c r="AX167" i="74" s="1"/>
  <c r="AZ167" i="74" s="1"/>
  <c r="AG116" i="48"/>
  <c r="AU167" i="73" s="1"/>
  <c r="AV167" i="73" s="1"/>
  <c r="BB167" i="74" s="1"/>
  <c r="BD167" i="74" s="1"/>
  <c r="B119" i="48"/>
  <c r="D119" i="48" s="1"/>
  <c r="G119" i="48" s="1"/>
  <c r="I119" i="48" s="1"/>
  <c r="V166" i="74"/>
  <c r="W166" i="74" s="1"/>
  <c r="Y166" i="74" s="1"/>
  <c r="S116" i="48"/>
  <c r="AC167" i="73" s="1"/>
  <c r="AD167" i="73" s="1"/>
  <c r="D167" i="74" s="1"/>
  <c r="E167" i="74" s="1"/>
  <c r="G167" i="74" s="1"/>
  <c r="CG121" i="48"/>
  <c r="CK121" i="48"/>
  <c r="Y117" i="48"/>
  <c r="AA117" i="48" s="1"/>
  <c r="AG168" i="73" s="1"/>
  <c r="AH168" i="73" s="1"/>
  <c r="AA168" i="74" s="1"/>
  <c r="AC168" i="74" s="1"/>
  <c r="AB117" i="48"/>
  <c r="AD117" i="48" s="1"/>
  <c r="CE122" i="48"/>
  <c r="BZ122" i="48"/>
  <c r="BD126" i="48"/>
  <c r="AY126" i="48"/>
  <c r="U117" i="48"/>
  <c r="N117" i="48"/>
  <c r="O168" i="73" s="1"/>
  <c r="P168" i="73" s="1"/>
  <c r="P117" i="48"/>
  <c r="S168" i="73" s="1"/>
  <c r="T168" i="73" s="1"/>
  <c r="N168" i="74" s="1"/>
  <c r="P168" i="74" s="1"/>
  <c r="AK129" i="48"/>
  <c r="AM128" i="48"/>
  <c r="AQ128" i="48"/>
  <c r="BK125" i="48"/>
  <c r="BF125" i="48"/>
  <c r="BX123" i="48"/>
  <c r="BT123" i="48"/>
  <c r="CM120" i="48"/>
  <c r="CR120" i="48"/>
  <c r="CT120" i="48" s="1"/>
  <c r="G118" i="48"/>
  <c r="I118" i="48" s="1"/>
  <c r="V118" i="48"/>
  <c r="AW127" i="48"/>
  <c r="AS127" i="48"/>
  <c r="BR124" i="48"/>
  <c r="BM124" i="48"/>
  <c r="L161" i="75"/>
  <c r="M161" i="75" s="1"/>
  <c r="C161" i="75"/>
  <c r="E161" i="75" s="1"/>
  <c r="H161" i="75" s="1"/>
  <c r="G162" i="73"/>
  <c r="H162" i="73" s="1"/>
  <c r="B162" i="75" s="1"/>
  <c r="J162" i="75" s="1"/>
  <c r="AK147" i="51"/>
  <c r="AM146" i="51"/>
  <c r="G152" i="51"/>
  <c r="I151" i="51"/>
  <c r="AE148" i="51"/>
  <c r="AG147" i="51"/>
  <c r="AZ145" i="51"/>
  <c r="BB144" i="51"/>
  <c r="Y149" i="51"/>
  <c r="AA148" i="51"/>
  <c r="M151" i="51"/>
  <c r="O150" i="51"/>
  <c r="S150" i="51"/>
  <c r="U150" i="51" s="1"/>
  <c r="AR153" i="74"/>
  <c r="AS153" i="74" s="1"/>
  <c r="AT153" i="74" s="1"/>
  <c r="AV153" i="74" s="1"/>
  <c r="AS152" i="74"/>
  <c r="AT152" i="74" s="1"/>
  <c r="AV152" i="74" s="1"/>
  <c r="AF152" i="74"/>
  <c r="AG151" i="74"/>
  <c r="AN153" i="74"/>
  <c r="AO153" i="74" s="1"/>
  <c r="AO152" i="74"/>
  <c r="AJ150" i="74"/>
  <c r="AK149" i="74"/>
  <c r="AJ164" i="74"/>
  <c r="AK163" i="74"/>
  <c r="B163" i="74" s="1"/>
  <c r="F163" i="73" s="1"/>
  <c r="AN166" i="74"/>
  <c r="AO165" i="74"/>
  <c r="X164" i="48"/>
  <c r="W165" i="48"/>
  <c r="E166" i="48"/>
  <c r="F165" i="48"/>
  <c r="AF165" i="74"/>
  <c r="AG164" i="74"/>
  <c r="AR166" i="74"/>
  <c r="AS165" i="74"/>
  <c r="AT165" i="74" s="1"/>
  <c r="AV165" i="74" s="1"/>
  <c r="Y162" i="51"/>
  <c r="AA161" i="51"/>
  <c r="BF143" i="51"/>
  <c r="BF144" i="51" s="1"/>
  <c r="BH142" i="51"/>
  <c r="AG160" i="51"/>
  <c r="AE161" i="51"/>
  <c r="B138" i="51"/>
  <c r="C189" i="73" s="1"/>
  <c r="E189" i="73" s="1"/>
  <c r="CF139" i="51"/>
  <c r="BY140" i="51"/>
  <c r="CA139" i="51"/>
  <c r="BR141" i="51"/>
  <c r="BT140" i="51"/>
  <c r="I164" i="51"/>
  <c r="G165" i="51"/>
  <c r="M164" i="51"/>
  <c r="O163" i="51"/>
  <c r="BB143" i="51"/>
  <c r="AZ158" i="51"/>
  <c r="S163" i="51"/>
  <c r="U163" i="51" s="1"/>
  <c r="AM159" i="51"/>
  <c r="AK160" i="51"/>
  <c r="BN141" i="51"/>
  <c r="BL142" i="51"/>
  <c r="V62" i="75" l="1"/>
  <c r="Y113" i="75"/>
  <c r="O171" i="75"/>
  <c r="U171" i="75"/>
  <c r="O120" i="75"/>
  <c r="U120" i="75"/>
  <c r="P70" i="75"/>
  <c r="P172" i="75"/>
  <c r="V121" i="75"/>
  <c r="Q70" i="75"/>
  <c r="R70" i="75" s="1"/>
  <c r="P121" i="75"/>
  <c r="T70" i="75"/>
  <c r="O71" i="75"/>
  <c r="Z113" i="75"/>
  <c r="S164" i="75"/>
  <c r="T164" i="75" s="1"/>
  <c r="Y164" i="75"/>
  <c r="Z164" i="75" s="1"/>
  <c r="S113" i="75"/>
  <c r="T113" i="75" s="1"/>
  <c r="U63" i="75"/>
  <c r="X165" i="75"/>
  <c r="R165" i="75"/>
  <c r="X114" i="75"/>
  <c r="R114" i="75"/>
  <c r="V119" i="48"/>
  <c r="V167" i="74"/>
  <c r="W167" i="74" s="1"/>
  <c r="Y167" i="74" s="1"/>
  <c r="B120" i="48"/>
  <c r="D120" i="48" s="1"/>
  <c r="G120" i="48" s="1"/>
  <c r="I120" i="48" s="1"/>
  <c r="Y118" i="48"/>
  <c r="AA118" i="48" s="1"/>
  <c r="AG169" i="73" s="1"/>
  <c r="AH169" i="73" s="1"/>
  <c r="AA169" i="74" s="1"/>
  <c r="AC169" i="74" s="1"/>
  <c r="AB118" i="48"/>
  <c r="AD118" i="48" s="1"/>
  <c r="BR125" i="48"/>
  <c r="BM125" i="48"/>
  <c r="BX124" i="48"/>
  <c r="BT124" i="48"/>
  <c r="U118" i="48"/>
  <c r="N118" i="48"/>
  <c r="O169" i="73" s="1"/>
  <c r="P169" i="73" s="1"/>
  <c r="P118" i="48"/>
  <c r="S169" i="73" s="1"/>
  <c r="T169" i="73" s="1"/>
  <c r="N169" i="74" s="1"/>
  <c r="P169" i="74" s="1"/>
  <c r="AW128" i="48"/>
  <c r="AS128" i="48"/>
  <c r="Q117" i="48"/>
  <c r="CK122" i="48"/>
  <c r="CG122" i="48"/>
  <c r="CM121" i="48"/>
  <c r="CR121" i="48"/>
  <c r="CT121" i="48" s="1"/>
  <c r="AB119" i="48"/>
  <c r="AD119" i="48" s="1"/>
  <c r="Y119" i="48"/>
  <c r="AA119" i="48" s="1"/>
  <c r="AG170" i="73" s="1"/>
  <c r="AH170" i="73" s="1"/>
  <c r="AA170" i="74" s="1"/>
  <c r="AC170" i="74" s="1"/>
  <c r="CE123" i="48"/>
  <c r="BZ123" i="48"/>
  <c r="R117" i="48"/>
  <c r="U119" i="48"/>
  <c r="N119" i="48"/>
  <c r="O170" i="73" s="1"/>
  <c r="P170" i="73" s="1"/>
  <c r="P119" i="48"/>
  <c r="S170" i="73" s="1"/>
  <c r="T170" i="73" s="1"/>
  <c r="N170" i="74" s="1"/>
  <c r="P170" i="74" s="1"/>
  <c r="AY127" i="48"/>
  <c r="BD127" i="48"/>
  <c r="AK130" i="48"/>
  <c r="AQ129" i="48"/>
  <c r="AM129" i="48"/>
  <c r="Q168" i="74"/>
  <c r="R168" i="74"/>
  <c r="BK126" i="48"/>
  <c r="BF126" i="48"/>
  <c r="AE117" i="48"/>
  <c r="L162" i="75"/>
  <c r="M162" i="75" s="1"/>
  <c r="C162" i="75"/>
  <c r="E162" i="75" s="1"/>
  <c r="H162" i="75" s="1"/>
  <c r="G163" i="73"/>
  <c r="H163" i="73" s="1"/>
  <c r="B163" i="75" s="1"/>
  <c r="J163" i="75" s="1"/>
  <c r="G153" i="51"/>
  <c r="I153" i="51" s="1"/>
  <c r="I152" i="51"/>
  <c r="M152" i="51"/>
  <c r="O151" i="51"/>
  <c r="AE149" i="51"/>
  <c r="AG148" i="51"/>
  <c r="BF145" i="51"/>
  <c r="BH144" i="51"/>
  <c r="Y150" i="51"/>
  <c r="AA149" i="51"/>
  <c r="AK148" i="51"/>
  <c r="AM147" i="51"/>
  <c r="S151" i="51"/>
  <c r="U151" i="51" s="1"/>
  <c r="AZ146" i="51"/>
  <c r="BB145" i="51"/>
  <c r="AF153" i="74"/>
  <c r="AG153" i="74" s="1"/>
  <c r="AG152" i="74"/>
  <c r="AJ151" i="74"/>
  <c r="AK150" i="74"/>
  <c r="E167" i="48"/>
  <c r="F166" i="48"/>
  <c r="W166" i="48"/>
  <c r="X165" i="48"/>
  <c r="AJ165" i="74"/>
  <c r="AK164" i="74"/>
  <c r="B164" i="74" s="1"/>
  <c r="F164" i="73" s="1"/>
  <c r="AR167" i="74"/>
  <c r="AS166" i="74"/>
  <c r="AT166" i="74" s="1"/>
  <c r="AV166" i="74" s="1"/>
  <c r="AG165" i="74"/>
  <c r="AF166" i="74"/>
  <c r="AN167" i="74"/>
  <c r="AO166" i="74"/>
  <c r="BN142" i="51"/>
  <c r="BL143" i="51"/>
  <c r="BL144" i="51" s="1"/>
  <c r="M165" i="51"/>
  <c r="O164" i="51"/>
  <c r="B139" i="51"/>
  <c r="C190" i="73" s="1"/>
  <c r="E190" i="73" s="1"/>
  <c r="CF140" i="51"/>
  <c r="S164" i="51"/>
  <c r="U164" i="51" s="1"/>
  <c r="Y163" i="51"/>
  <c r="AA162" i="51"/>
  <c r="AM160" i="51"/>
  <c r="AK161" i="51"/>
  <c r="AZ159" i="51"/>
  <c r="BB158" i="51"/>
  <c r="BT141" i="51"/>
  <c r="BR142" i="51"/>
  <c r="BH143" i="51"/>
  <c r="BF158" i="51"/>
  <c r="BY141" i="51"/>
  <c r="CA140" i="51"/>
  <c r="G166" i="51"/>
  <c r="I165" i="51"/>
  <c r="AE162" i="51"/>
  <c r="AG161" i="51"/>
  <c r="O121" i="75" l="1"/>
  <c r="V63" i="75"/>
  <c r="Y114" i="75"/>
  <c r="P173" i="75"/>
  <c r="V173" i="75"/>
  <c r="O172" i="75"/>
  <c r="U172" i="75"/>
  <c r="U121" i="75"/>
  <c r="Q71" i="75"/>
  <c r="R71" i="75" s="1"/>
  <c r="P71" i="75"/>
  <c r="T71" i="75"/>
  <c r="P122" i="75"/>
  <c r="V122" i="75"/>
  <c r="O72" i="75"/>
  <c r="Z114" i="75"/>
  <c r="S165" i="75"/>
  <c r="T165" i="75" s="1"/>
  <c r="Y165" i="75"/>
  <c r="Z165" i="75" s="1"/>
  <c r="S114" i="75"/>
  <c r="X166" i="75"/>
  <c r="R166" i="75"/>
  <c r="R115" i="75"/>
  <c r="X115" i="75"/>
  <c r="V120" i="48"/>
  <c r="AE119" i="48"/>
  <c r="AG119" i="48" s="1"/>
  <c r="AU170" i="73" s="1"/>
  <c r="AV170" i="73" s="1"/>
  <c r="BB170" i="74" s="1"/>
  <c r="BD170" i="74" s="1"/>
  <c r="R118" i="48"/>
  <c r="AE118" i="48"/>
  <c r="AF118" i="48" s="1"/>
  <c r="AQ169" i="73" s="1"/>
  <c r="AR169" i="73" s="1"/>
  <c r="AX169" i="74" s="1"/>
  <c r="AZ169" i="74" s="1"/>
  <c r="B121" i="48"/>
  <c r="D121" i="48" s="1"/>
  <c r="G121" i="48" s="1"/>
  <c r="I121" i="48" s="1"/>
  <c r="BR126" i="48"/>
  <c r="BM126" i="48"/>
  <c r="BF127" i="48"/>
  <c r="BK127" i="48"/>
  <c r="R170" i="74"/>
  <c r="Q170" i="74"/>
  <c r="AY128" i="48"/>
  <c r="BD128" i="48"/>
  <c r="AB120" i="48"/>
  <c r="AD120" i="48" s="1"/>
  <c r="Y120" i="48"/>
  <c r="AA120" i="48" s="1"/>
  <c r="AG171" i="73" s="1"/>
  <c r="AH171" i="73" s="1"/>
  <c r="AA171" i="74" s="1"/>
  <c r="AC171" i="74" s="1"/>
  <c r="AW129" i="48"/>
  <c r="AS129" i="48"/>
  <c r="K170" i="73"/>
  <c r="L170" i="73" s="1"/>
  <c r="T170" i="74" s="1"/>
  <c r="CM122" i="48"/>
  <c r="CR122" i="48"/>
  <c r="CT122" i="48" s="1"/>
  <c r="Q169" i="74"/>
  <c r="R169" i="74"/>
  <c r="BZ124" i="48"/>
  <c r="CE124" i="48"/>
  <c r="K168" i="73"/>
  <c r="L168" i="73" s="1"/>
  <c r="T168" i="74" s="1"/>
  <c r="AG117" i="48"/>
  <c r="AU168" i="73" s="1"/>
  <c r="AV168" i="73" s="1"/>
  <c r="BB168" i="74" s="1"/>
  <c r="BD168" i="74" s="1"/>
  <c r="AF117" i="48"/>
  <c r="AQ168" i="73" s="1"/>
  <c r="AR168" i="73" s="1"/>
  <c r="AX168" i="74" s="1"/>
  <c r="AZ168" i="74" s="1"/>
  <c r="AK131" i="48"/>
  <c r="AM130" i="48"/>
  <c r="AQ130" i="48"/>
  <c r="R119" i="48"/>
  <c r="S117" i="48"/>
  <c r="AC168" i="73" s="1"/>
  <c r="AD168" i="73" s="1"/>
  <c r="D168" i="74" s="1"/>
  <c r="E168" i="74" s="1"/>
  <c r="Q119" i="48"/>
  <c r="CK123" i="48"/>
  <c r="CG123" i="48"/>
  <c r="Q118" i="48"/>
  <c r="BX125" i="48"/>
  <c r="BT125" i="48"/>
  <c r="N120" i="48"/>
  <c r="O171" i="73" s="1"/>
  <c r="P171" i="73" s="1"/>
  <c r="P120" i="48"/>
  <c r="S171" i="73" s="1"/>
  <c r="T171" i="73" s="1"/>
  <c r="N171" i="74" s="1"/>
  <c r="P171" i="74" s="1"/>
  <c r="U120" i="48"/>
  <c r="L163" i="75"/>
  <c r="M163" i="75" s="1"/>
  <c r="C163" i="75"/>
  <c r="E163" i="75" s="1"/>
  <c r="H163" i="75" s="1"/>
  <c r="G164" i="73"/>
  <c r="H164" i="73" s="1"/>
  <c r="B164" i="75" s="1"/>
  <c r="J164" i="75" s="1"/>
  <c r="S152" i="51"/>
  <c r="U152" i="51" s="1"/>
  <c r="BF146" i="51"/>
  <c r="BH145" i="51"/>
  <c r="AZ147" i="51"/>
  <c r="BB146" i="51"/>
  <c r="AK149" i="51"/>
  <c r="AM148" i="51"/>
  <c r="M153" i="51"/>
  <c r="O153" i="51" s="1"/>
  <c r="O152" i="51"/>
  <c r="BL145" i="51"/>
  <c r="BN144" i="51"/>
  <c r="Y151" i="51"/>
  <c r="AA150" i="51"/>
  <c r="AE150" i="51"/>
  <c r="AG149" i="51"/>
  <c r="AJ152" i="74"/>
  <c r="AK151" i="74"/>
  <c r="AF167" i="74"/>
  <c r="AG166" i="74"/>
  <c r="E168" i="48"/>
  <c r="F167" i="48"/>
  <c r="AN168" i="74"/>
  <c r="AO167" i="74"/>
  <c r="AJ166" i="74"/>
  <c r="AK165" i="74"/>
  <c r="B165" i="74" s="1"/>
  <c r="F165" i="73" s="1"/>
  <c r="AR168" i="74"/>
  <c r="AS167" i="74"/>
  <c r="AT167" i="74" s="1"/>
  <c r="AV167" i="74" s="1"/>
  <c r="W167" i="48"/>
  <c r="X166" i="48"/>
  <c r="AE163" i="51"/>
  <c r="AG162" i="51"/>
  <c r="BB159" i="51"/>
  <c r="AZ160" i="51"/>
  <c r="AA163" i="51"/>
  <c r="Y164" i="51"/>
  <c r="B140" i="51"/>
  <c r="C191" i="73" s="1"/>
  <c r="E191" i="73" s="1"/>
  <c r="CF141" i="51"/>
  <c r="AK162" i="51"/>
  <c r="AM161" i="51"/>
  <c r="BT142" i="51"/>
  <c r="BR143" i="51"/>
  <c r="BR144" i="51" s="1"/>
  <c r="I166" i="51"/>
  <c r="G167" i="51"/>
  <c r="BY142" i="51"/>
  <c r="CA141" i="51"/>
  <c r="S165" i="51"/>
  <c r="U165" i="51" s="1"/>
  <c r="BN143" i="51"/>
  <c r="BL158" i="51"/>
  <c r="BH158" i="51"/>
  <c r="BF159" i="51"/>
  <c r="M166" i="51"/>
  <c r="O165" i="51"/>
  <c r="P174" i="75" l="1"/>
  <c r="V174" i="75"/>
  <c r="O173" i="75"/>
  <c r="U173" i="75"/>
  <c r="U122" i="75"/>
  <c r="O122" i="75"/>
  <c r="Q72" i="75"/>
  <c r="R72" i="75" s="1"/>
  <c r="P72" i="75"/>
  <c r="O123" i="75" s="1"/>
  <c r="T72" i="75"/>
  <c r="P123" i="75"/>
  <c r="V123" i="75"/>
  <c r="O73" i="75"/>
  <c r="V175" i="75" s="1"/>
  <c r="Z115" i="75"/>
  <c r="Y166" i="75"/>
  <c r="Z166" i="75" s="1"/>
  <c r="S166" i="75"/>
  <c r="T166" i="75" s="1"/>
  <c r="U65" i="75"/>
  <c r="Y116" i="75" s="1"/>
  <c r="X167" i="75"/>
  <c r="R167" i="75"/>
  <c r="X116" i="75"/>
  <c r="R116" i="75"/>
  <c r="AE120" i="48"/>
  <c r="AF119" i="48"/>
  <c r="AQ170" i="73" s="1"/>
  <c r="AR170" i="73" s="1"/>
  <c r="AX170" i="74" s="1"/>
  <c r="AZ170" i="74" s="1"/>
  <c r="S118" i="48"/>
  <c r="AC169" i="73" s="1"/>
  <c r="AD169" i="73" s="1"/>
  <c r="D169" i="74" s="1"/>
  <c r="E169" i="74" s="1"/>
  <c r="AG118" i="48"/>
  <c r="AU169" i="73" s="1"/>
  <c r="AV169" i="73" s="1"/>
  <c r="BB169" i="74" s="1"/>
  <c r="BD169" i="74" s="1"/>
  <c r="K169" i="73"/>
  <c r="L169" i="73" s="1"/>
  <c r="T169" i="74" s="1"/>
  <c r="V121" i="48"/>
  <c r="AB121" i="48" s="1"/>
  <c r="AD121" i="48" s="1"/>
  <c r="S119" i="48"/>
  <c r="AC170" i="73" s="1"/>
  <c r="AD170" i="73" s="1"/>
  <c r="D170" i="74" s="1"/>
  <c r="E170" i="74" s="1"/>
  <c r="G170" i="74" s="1"/>
  <c r="B122" i="48"/>
  <c r="D122" i="48" s="1"/>
  <c r="V122" i="48" s="1"/>
  <c r="R120" i="48"/>
  <c r="BF128" i="48"/>
  <c r="BK128" i="48"/>
  <c r="Q120" i="48"/>
  <c r="CM123" i="48"/>
  <c r="CR123" i="48"/>
  <c r="CT123" i="48" s="1"/>
  <c r="AS130" i="48"/>
  <c r="AW130" i="48"/>
  <c r="BR127" i="48"/>
  <c r="BM127" i="48"/>
  <c r="BT126" i="48"/>
  <c r="BX126" i="48"/>
  <c r="N121" i="48"/>
  <c r="O172" i="73" s="1"/>
  <c r="P172" i="73" s="1"/>
  <c r="U121" i="48"/>
  <c r="P121" i="48"/>
  <c r="S172" i="73" s="1"/>
  <c r="T172" i="73" s="1"/>
  <c r="N172" i="74" s="1"/>
  <c r="P172" i="74" s="1"/>
  <c r="AF120" i="48"/>
  <c r="AQ171" i="73" s="1"/>
  <c r="AR171" i="73" s="1"/>
  <c r="AX171" i="74" s="1"/>
  <c r="AZ171" i="74" s="1"/>
  <c r="AG120" i="48"/>
  <c r="AU171" i="73" s="1"/>
  <c r="AV171" i="73" s="1"/>
  <c r="BB171" i="74" s="1"/>
  <c r="BD171" i="74" s="1"/>
  <c r="K171" i="73"/>
  <c r="L171" i="73" s="1"/>
  <c r="T171" i="74" s="1"/>
  <c r="CE125" i="48"/>
  <c r="BZ125" i="48"/>
  <c r="BD129" i="48"/>
  <c r="AY129" i="48"/>
  <c r="Q171" i="74"/>
  <c r="R171" i="74"/>
  <c r="G168" i="74"/>
  <c r="V168" i="74"/>
  <c r="W168" i="74" s="1"/>
  <c r="Y168" i="74" s="1"/>
  <c r="AK132" i="48"/>
  <c r="AQ131" i="48"/>
  <c r="AM131" i="48"/>
  <c r="CK124" i="48"/>
  <c r="CG124" i="48"/>
  <c r="L164" i="75"/>
  <c r="M164" i="75" s="1"/>
  <c r="C164" i="75"/>
  <c r="E164" i="75" s="1"/>
  <c r="H164" i="75" s="1"/>
  <c r="G165" i="73"/>
  <c r="H165" i="73" s="1"/>
  <c r="B165" i="75" s="1"/>
  <c r="AE151" i="51"/>
  <c r="AG150" i="51"/>
  <c r="AK150" i="51"/>
  <c r="AM149" i="51"/>
  <c r="BL146" i="51"/>
  <c r="BN145" i="51"/>
  <c r="BF147" i="51"/>
  <c r="BH146" i="51"/>
  <c r="BR145" i="51"/>
  <c r="BT144" i="51"/>
  <c r="S153" i="51"/>
  <c r="U153" i="51" s="1"/>
  <c r="Y152" i="51"/>
  <c r="AA151" i="51"/>
  <c r="AZ148" i="51"/>
  <c r="BB147" i="51"/>
  <c r="AJ153" i="74"/>
  <c r="AK153" i="74" s="1"/>
  <c r="AK152" i="74"/>
  <c r="AO168" i="74"/>
  <c r="AN169" i="74"/>
  <c r="E169" i="48"/>
  <c r="F168" i="48"/>
  <c r="AF168" i="74"/>
  <c r="AG167" i="74"/>
  <c r="X167" i="48"/>
  <c r="W168" i="48"/>
  <c r="AJ167" i="74"/>
  <c r="AK166" i="74"/>
  <c r="B166" i="74" s="1"/>
  <c r="F166" i="73" s="1"/>
  <c r="AR169" i="74"/>
  <c r="AS168" i="74"/>
  <c r="AT168" i="74" s="1"/>
  <c r="AV168" i="74" s="1"/>
  <c r="CA142" i="51"/>
  <c r="BY143" i="51"/>
  <c r="BY144" i="51" s="1"/>
  <c r="BF160" i="51"/>
  <c r="BH159" i="51"/>
  <c r="B141" i="51"/>
  <c r="C192" i="73" s="1"/>
  <c r="E192" i="73" s="1"/>
  <c r="CF142" i="51"/>
  <c r="AZ161" i="51"/>
  <c r="BB160" i="51"/>
  <c r="I167" i="51"/>
  <c r="G168" i="51"/>
  <c r="S166" i="51"/>
  <c r="U166" i="51" s="1"/>
  <c r="Y165" i="51"/>
  <c r="AA164" i="51"/>
  <c r="O166" i="51"/>
  <c r="M167" i="51"/>
  <c r="BN158" i="51"/>
  <c r="BL159" i="51"/>
  <c r="BR158" i="51"/>
  <c r="BT143" i="51"/>
  <c r="AM162" i="51"/>
  <c r="AK163" i="51"/>
  <c r="AE164" i="51"/>
  <c r="AG163" i="51"/>
  <c r="O174" i="75" l="1"/>
  <c r="U174" i="75"/>
  <c r="P73" i="75"/>
  <c r="U124" i="75" s="1"/>
  <c r="P175" i="75"/>
  <c r="U123" i="75"/>
  <c r="T73" i="75"/>
  <c r="Q73" i="75"/>
  <c r="P124" i="75"/>
  <c r="V124" i="75"/>
  <c r="O74" i="75"/>
  <c r="V65" i="75"/>
  <c r="Z116" i="75"/>
  <c r="Y167" i="75"/>
  <c r="Z167" i="75" s="1"/>
  <c r="S167" i="75"/>
  <c r="T167" i="75" s="1"/>
  <c r="S116" i="75"/>
  <c r="T116" i="75" s="1"/>
  <c r="U66" i="75"/>
  <c r="X168" i="75"/>
  <c r="R168" i="75"/>
  <c r="X117" i="75"/>
  <c r="R117" i="75"/>
  <c r="G169" i="74"/>
  <c r="V169" i="74"/>
  <c r="V170" i="74"/>
  <c r="W170" i="74" s="1"/>
  <c r="Y170" i="74" s="1"/>
  <c r="W169" i="74"/>
  <c r="Y169" i="74" s="1"/>
  <c r="Q121" i="48"/>
  <c r="L165" i="75"/>
  <c r="M165" i="75" s="1"/>
  <c r="J165" i="75"/>
  <c r="Y121" i="48"/>
  <c r="AA121" i="48" s="1"/>
  <c r="AG172" i="73" s="1"/>
  <c r="AH172" i="73" s="1"/>
  <c r="AA172" i="74" s="1"/>
  <c r="AC172" i="74" s="1"/>
  <c r="G122" i="48"/>
  <c r="I122" i="48" s="1"/>
  <c r="P122" i="48" s="1"/>
  <c r="S173" i="73" s="1"/>
  <c r="T173" i="73" s="1"/>
  <c r="N173" i="74" s="1"/>
  <c r="P173" i="74" s="1"/>
  <c r="B123" i="48"/>
  <c r="D123" i="48" s="1"/>
  <c r="V123" i="48" s="1"/>
  <c r="S120" i="48"/>
  <c r="AC171" i="73" s="1"/>
  <c r="AD171" i="73" s="1"/>
  <c r="D171" i="74" s="1"/>
  <c r="E171" i="74" s="1"/>
  <c r="AE121" i="48"/>
  <c r="AG121" i="48" s="1"/>
  <c r="AU172" i="73" s="1"/>
  <c r="AV172" i="73" s="1"/>
  <c r="BB172" i="74" s="1"/>
  <c r="BD172" i="74" s="1"/>
  <c r="Q172" i="74"/>
  <c r="R172" i="74"/>
  <c r="AB122" i="48"/>
  <c r="AD122" i="48" s="1"/>
  <c r="Y122" i="48"/>
  <c r="AA122" i="48" s="1"/>
  <c r="AG173" i="73" s="1"/>
  <c r="AH173" i="73" s="1"/>
  <c r="AA173" i="74" s="1"/>
  <c r="AC173" i="74" s="1"/>
  <c r="AS131" i="48"/>
  <c r="AW131" i="48"/>
  <c r="CK125" i="48"/>
  <c r="CG125" i="48"/>
  <c r="BD130" i="48"/>
  <c r="AY130" i="48"/>
  <c r="BR128" i="48"/>
  <c r="BM128" i="48"/>
  <c r="U122" i="48"/>
  <c r="AK133" i="48"/>
  <c r="AM132" i="48"/>
  <c r="AQ132" i="48"/>
  <c r="BF129" i="48"/>
  <c r="BK129" i="48"/>
  <c r="R121" i="48"/>
  <c r="BT127" i="48"/>
  <c r="BX127" i="48"/>
  <c r="CR124" i="48"/>
  <c r="CT124" i="48" s="1"/>
  <c r="CM124" i="48"/>
  <c r="BZ126" i="48"/>
  <c r="CE126" i="48"/>
  <c r="G166" i="73"/>
  <c r="H166" i="73" s="1"/>
  <c r="B166" i="75" s="1"/>
  <c r="J166" i="75" s="1"/>
  <c r="C165" i="75"/>
  <c r="E165" i="75" s="1"/>
  <c r="H165" i="75" s="1"/>
  <c r="AZ149" i="51"/>
  <c r="BB148" i="51"/>
  <c r="BL147" i="51"/>
  <c r="BN146" i="51"/>
  <c r="AK151" i="51"/>
  <c r="AM150" i="51"/>
  <c r="Y153" i="51"/>
  <c r="AA153" i="51" s="1"/>
  <c r="AA152" i="51"/>
  <c r="BR146" i="51"/>
  <c r="BT145" i="51"/>
  <c r="BY145" i="51"/>
  <c r="CA144" i="51"/>
  <c r="BF148" i="51"/>
  <c r="BH147" i="51"/>
  <c r="AE152" i="51"/>
  <c r="AG151" i="51"/>
  <c r="AR170" i="74"/>
  <c r="AS169" i="74"/>
  <c r="AT169" i="74" s="1"/>
  <c r="AV169" i="74" s="1"/>
  <c r="AJ168" i="74"/>
  <c r="AK167" i="74"/>
  <c r="B167" i="74" s="1"/>
  <c r="F167" i="73" s="1"/>
  <c r="X168" i="48"/>
  <c r="W169" i="48"/>
  <c r="E170" i="48"/>
  <c r="F169" i="48"/>
  <c r="AN170" i="74"/>
  <c r="AO169" i="74"/>
  <c r="AF169" i="74"/>
  <c r="AG168" i="74"/>
  <c r="B142" i="51"/>
  <c r="C193" i="73" s="1"/>
  <c r="E193" i="73" s="1"/>
  <c r="CF143" i="51"/>
  <c r="CF144" i="51" s="1"/>
  <c r="BH160" i="51"/>
  <c r="BF161" i="51"/>
  <c r="AM163" i="51"/>
  <c r="AK164" i="51"/>
  <c r="Y166" i="51"/>
  <c r="AA165" i="51"/>
  <c r="AE165" i="51"/>
  <c r="AG164" i="51"/>
  <c r="BY158" i="51"/>
  <c r="CA143" i="51"/>
  <c r="G169" i="51"/>
  <c r="I168" i="51"/>
  <c r="AZ162" i="51"/>
  <c r="BB161" i="51"/>
  <c r="BL160" i="51"/>
  <c r="BN159" i="51"/>
  <c r="BT158" i="51"/>
  <c r="BR159" i="51"/>
  <c r="O167" i="51"/>
  <c r="M168" i="51"/>
  <c r="S167" i="51"/>
  <c r="U167" i="51" s="1"/>
  <c r="O124" i="75" l="1"/>
  <c r="R73" i="75"/>
  <c r="V66" i="75"/>
  <c r="Y117" i="75"/>
  <c r="P176" i="75"/>
  <c r="V176" i="75"/>
  <c r="O175" i="75"/>
  <c r="U175" i="75"/>
  <c r="Q74" i="75"/>
  <c r="R74" i="75" s="1"/>
  <c r="P74" i="75"/>
  <c r="U125" i="75" s="1"/>
  <c r="P125" i="75"/>
  <c r="T74" i="75"/>
  <c r="V125" i="75"/>
  <c r="O75" i="75"/>
  <c r="Z117" i="75"/>
  <c r="S168" i="75"/>
  <c r="T168" i="75" s="1"/>
  <c r="Y168" i="75"/>
  <c r="Z168" i="75" s="1"/>
  <c r="S117" i="75"/>
  <c r="T117" i="75" s="1"/>
  <c r="U67" i="75"/>
  <c r="X169" i="75"/>
  <c r="R169" i="75"/>
  <c r="X118" i="75"/>
  <c r="R118" i="75"/>
  <c r="S121" i="48"/>
  <c r="AC172" i="73" s="1"/>
  <c r="AD172" i="73" s="1"/>
  <c r="D172" i="74" s="1"/>
  <c r="N122" i="48"/>
  <c r="O173" i="73" s="1"/>
  <c r="P173" i="73" s="1"/>
  <c r="G123" i="48"/>
  <c r="I123" i="48" s="1"/>
  <c r="N123" i="48" s="1"/>
  <c r="O174" i="73" s="1"/>
  <c r="P174" i="73" s="1"/>
  <c r="K172" i="73"/>
  <c r="L172" i="73" s="1"/>
  <c r="T172" i="74" s="1"/>
  <c r="B124" i="48"/>
  <c r="D124" i="48" s="1"/>
  <c r="G124" i="48" s="1"/>
  <c r="I124" i="48" s="1"/>
  <c r="E172" i="74"/>
  <c r="G172" i="74" s="1"/>
  <c r="AF121" i="48"/>
  <c r="AQ172" i="73" s="1"/>
  <c r="AR172" i="73" s="1"/>
  <c r="AX172" i="74" s="1"/>
  <c r="AZ172" i="74" s="1"/>
  <c r="AE122" i="48"/>
  <c r="AG122" i="48" s="1"/>
  <c r="AU173" i="73" s="1"/>
  <c r="AV173" i="73" s="1"/>
  <c r="BB173" i="74" s="1"/>
  <c r="BD173" i="74" s="1"/>
  <c r="V124" i="48"/>
  <c r="BM129" i="48"/>
  <c r="BR129" i="48"/>
  <c r="AK134" i="48"/>
  <c r="AM133" i="48"/>
  <c r="AQ133" i="48"/>
  <c r="CK126" i="48"/>
  <c r="CG126" i="48"/>
  <c r="BZ127" i="48"/>
  <c r="CE127" i="48"/>
  <c r="Q173" i="74"/>
  <c r="R173" i="74"/>
  <c r="BT128" i="48"/>
  <c r="BX128" i="48"/>
  <c r="CR125" i="48"/>
  <c r="CT125" i="48" s="1"/>
  <c r="CM125" i="48"/>
  <c r="K173" i="73"/>
  <c r="L173" i="73" s="1"/>
  <c r="T173" i="74" s="1"/>
  <c r="U123" i="48"/>
  <c r="P123" i="48"/>
  <c r="S174" i="73" s="1"/>
  <c r="T174" i="73" s="1"/>
  <c r="N174" i="74" s="1"/>
  <c r="P174" i="74" s="1"/>
  <c r="AW132" i="48"/>
  <c r="AS132" i="48"/>
  <c r="AY131" i="48"/>
  <c r="BD131" i="48"/>
  <c r="AB123" i="48"/>
  <c r="AD123" i="48" s="1"/>
  <c r="Y123" i="48"/>
  <c r="AA123" i="48" s="1"/>
  <c r="AG174" i="73" s="1"/>
  <c r="AH174" i="73" s="1"/>
  <c r="AA174" i="74" s="1"/>
  <c r="AC174" i="74" s="1"/>
  <c r="R122" i="48"/>
  <c r="G171" i="74"/>
  <c r="V171" i="74"/>
  <c r="W171" i="74" s="1"/>
  <c r="Y171" i="74" s="1"/>
  <c r="BF130" i="48"/>
  <c r="BK130" i="48"/>
  <c r="L166" i="75"/>
  <c r="M166" i="75" s="1"/>
  <c r="C166" i="75"/>
  <c r="E166" i="75" s="1"/>
  <c r="H166" i="75" s="1"/>
  <c r="G167" i="73"/>
  <c r="H167" i="73" s="1"/>
  <c r="B167" i="75" s="1"/>
  <c r="J167" i="75" s="1"/>
  <c r="BL148" i="51"/>
  <c r="BN147" i="51"/>
  <c r="AZ150" i="51"/>
  <c r="BB149" i="51"/>
  <c r="BR147" i="51"/>
  <c r="BT146" i="51"/>
  <c r="AK152" i="51"/>
  <c r="AM151" i="51"/>
  <c r="BF149" i="51"/>
  <c r="BH148" i="51"/>
  <c r="CF145" i="51"/>
  <c r="B144" i="51"/>
  <c r="C195" i="73" s="1"/>
  <c r="E195" i="73" s="1"/>
  <c r="AE153" i="51"/>
  <c r="AG153" i="51" s="1"/>
  <c r="AG152" i="51"/>
  <c r="BY146" i="51"/>
  <c r="CA145" i="51"/>
  <c r="AO170" i="74"/>
  <c r="AN171" i="74"/>
  <c r="F170" i="48"/>
  <c r="E171" i="48"/>
  <c r="AR171" i="74"/>
  <c r="AS170" i="74"/>
  <c r="AT170" i="74" s="1"/>
  <c r="AV170" i="74" s="1"/>
  <c r="AK168" i="74"/>
  <c r="B168" i="74" s="1"/>
  <c r="F168" i="73" s="1"/>
  <c r="AJ169" i="74"/>
  <c r="AG169" i="74"/>
  <c r="AF170" i="74"/>
  <c r="X169" i="48"/>
  <c r="W170" i="48"/>
  <c r="G170" i="51"/>
  <c r="I169" i="51"/>
  <c r="AE166" i="51"/>
  <c r="AG165" i="51"/>
  <c r="S168" i="51"/>
  <c r="U168" i="51" s="1"/>
  <c r="BH161" i="51"/>
  <c r="BF162" i="51"/>
  <c r="BL161" i="51"/>
  <c r="BN160" i="51"/>
  <c r="CA158" i="51"/>
  <c r="BY159" i="51"/>
  <c r="BR160" i="51"/>
  <c r="BT159" i="51"/>
  <c r="AZ163" i="51"/>
  <c r="BB162" i="51"/>
  <c r="Y167" i="51"/>
  <c r="AA166" i="51"/>
  <c r="M169" i="51"/>
  <c r="O168" i="51"/>
  <c r="AM164" i="51"/>
  <c r="AK165" i="51"/>
  <c r="B143" i="51"/>
  <c r="C194" i="73" s="1"/>
  <c r="E194" i="73" s="1"/>
  <c r="CF158" i="51"/>
  <c r="V67" i="75" l="1"/>
  <c r="Y118" i="75"/>
  <c r="P177" i="75"/>
  <c r="V177" i="75"/>
  <c r="O176" i="75"/>
  <c r="U176" i="75"/>
  <c r="Q75" i="75"/>
  <c r="R75" i="75" s="1"/>
  <c r="P75" i="75"/>
  <c r="U126" i="75" s="1"/>
  <c r="P126" i="75"/>
  <c r="O125" i="75"/>
  <c r="V126" i="75"/>
  <c r="T75" i="75"/>
  <c r="O76" i="75"/>
  <c r="V178" i="75" s="1"/>
  <c r="Z118" i="75"/>
  <c r="S169" i="75"/>
  <c r="T169" i="75" s="1"/>
  <c r="Y169" i="75"/>
  <c r="Z169" i="75" s="1"/>
  <c r="S118" i="75"/>
  <c r="T118" i="75" s="1"/>
  <c r="U68" i="75"/>
  <c r="X170" i="75"/>
  <c r="R170" i="75"/>
  <c r="R119" i="75"/>
  <c r="X119" i="75"/>
  <c r="Q122" i="48"/>
  <c r="B125" i="48"/>
  <c r="D125" i="48" s="1"/>
  <c r="G125" i="48" s="1"/>
  <c r="I125" i="48" s="1"/>
  <c r="AF122" i="48"/>
  <c r="AQ173" i="73" s="1"/>
  <c r="AR173" i="73" s="1"/>
  <c r="AX173" i="74" s="1"/>
  <c r="AZ173" i="74" s="1"/>
  <c r="Q123" i="48"/>
  <c r="V172" i="74"/>
  <c r="W172" i="74" s="1"/>
  <c r="Y172" i="74" s="1"/>
  <c r="S122" i="48"/>
  <c r="AC173" i="73" s="1"/>
  <c r="AD173" i="73" s="1"/>
  <c r="D173" i="74" s="1"/>
  <c r="E173" i="74" s="1"/>
  <c r="G173" i="74" s="1"/>
  <c r="R123" i="48"/>
  <c r="CK127" i="48"/>
  <c r="CG127" i="48"/>
  <c r="BX129" i="48"/>
  <c r="BT129" i="48"/>
  <c r="AE123" i="48"/>
  <c r="AW133" i="48"/>
  <c r="AS133" i="48"/>
  <c r="BM130" i="48"/>
  <c r="BR130" i="48"/>
  <c r="BK131" i="48"/>
  <c r="BF131" i="48"/>
  <c r="Y124" i="48"/>
  <c r="AA124" i="48" s="1"/>
  <c r="AG175" i="73" s="1"/>
  <c r="AH175" i="73" s="1"/>
  <c r="AA175" i="74" s="1"/>
  <c r="AC175" i="74" s="1"/>
  <c r="AB124" i="48"/>
  <c r="AD124" i="48" s="1"/>
  <c r="BD132" i="48"/>
  <c r="AY132" i="48"/>
  <c r="Q174" i="74"/>
  <c r="R174" i="74"/>
  <c r="BZ128" i="48"/>
  <c r="CE128" i="48"/>
  <c r="CM126" i="48"/>
  <c r="CR126" i="48"/>
  <c r="CT126" i="48" s="1"/>
  <c r="AK135" i="48"/>
  <c r="AM134" i="48"/>
  <c r="AQ134" i="48"/>
  <c r="P124" i="48"/>
  <c r="S175" i="73" s="1"/>
  <c r="T175" i="73" s="1"/>
  <c r="N175" i="74" s="1"/>
  <c r="P175" i="74" s="1"/>
  <c r="N124" i="48"/>
  <c r="O175" i="73" s="1"/>
  <c r="P175" i="73" s="1"/>
  <c r="U124" i="48"/>
  <c r="L167" i="75"/>
  <c r="M167" i="75" s="1"/>
  <c r="C167" i="75"/>
  <c r="E167" i="75" s="1"/>
  <c r="H167" i="75" s="1"/>
  <c r="G168" i="73"/>
  <c r="H168" i="73" s="1"/>
  <c r="B168" i="75" s="1"/>
  <c r="J168" i="75" s="1"/>
  <c r="BF150" i="51"/>
  <c r="BH149" i="51"/>
  <c r="AK153" i="51"/>
  <c r="AM153" i="51" s="1"/>
  <c r="AM152" i="51"/>
  <c r="BY147" i="51"/>
  <c r="CA146" i="51"/>
  <c r="CF146" i="51"/>
  <c r="B145" i="51"/>
  <c r="C196" i="73" s="1"/>
  <c r="E196" i="73" s="1"/>
  <c r="BR148" i="51"/>
  <c r="BT147" i="51"/>
  <c r="AZ151" i="51"/>
  <c r="BB150" i="51"/>
  <c r="BL149" i="51"/>
  <c r="BN148" i="51"/>
  <c r="X170" i="48"/>
  <c r="W171" i="48"/>
  <c r="AR172" i="74"/>
  <c r="AS171" i="74"/>
  <c r="AT171" i="74" s="1"/>
  <c r="AV171" i="74" s="1"/>
  <c r="F171" i="48"/>
  <c r="E172" i="48"/>
  <c r="AJ170" i="74"/>
  <c r="AK169" i="74"/>
  <c r="B169" i="74" s="1"/>
  <c r="F169" i="73" s="1"/>
  <c r="AN172" i="74"/>
  <c r="AO171" i="74"/>
  <c r="AG170" i="74"/>
  <c r="AF171" i="74"/>
  <c r="AM165" i="51"/>
  <c r="AK166" i="51"/>
  <c r="BB163" i="51"/>
  <c r="AZ164" i="51"/>
  <c r="AE167" i="51"/>
  <c r="AG166" i="51"/>
  <c r="M170" i="51"/>
  <c r="O169" i="51"/>
  <c r="CH158" i="51"/>
  <c r="B158" i="51" s="1"/>
  <c r="C209" i="73" s="1"/>
  <c r="E209" i="73" s="1"/>
  <c r="CF159" i="51"/>
  <c r="S169" i="51"/>
  <c r="U169" i="51" s="1"/>
  <c r="BY160" i="51"/>
  <c r="CA159" i="51"/>
  <c r="BF163" i="51"/>
  <c r="BH162" i="51"/>
  <c r="AA167" i="51"/>
  <c r="Y168" i="51"/>
  <c r="BT160" i="51"/>
  <c r="BR161" i="51"/>
  <c r="BL162" i="51"/>
  <c r="BN161" i="51"/>
  <c r="G171" i="51"/>
  <c r="I170" i="51"/>
  <c r="V68" i="75" l="1"/>
  <c r="Y119" i="75"/>
  <c r="Z119" i="75" s="1"/>
  <c r="O177" i="75"/>
  <c r="U177" i="75"/>
  <c r="P76" i="75"/>
  <c r="P178" i="75"/>
  <c r="V127" i="75"/>
  <c r="Q76" i="75"/>
  <c r="O126" i="75"/>
  <c r="P127" i="75"/>
  <c r="T76" i="75"/>
  <c r="O77" i="75"/>
  <c r="S170" i="75"/>
  <c r="T170" i="75" s="1"/>
  <c r="Y170" i="75"/>
  <c r="Z170" i="75" s="1"/>
  <c r="S119" i="75"/>
  <c r="T119" i="75" s="1"/>
  <c r="U69" i="75"/>
  <c r="X171" i="75"/>
  <c r="R171" i="75"/>
  <c r="X120" i="75"/>
  <c r="R120" i="75"/>
  <c r="V125" i="48"/>
  <c r="S123" i="48"/>
  <c r="AC174" i="73" s="1"/>
  <c r="AD174" i="73" s="1"/>
  <c r="D174" i="74" s="1"/>
  <c r="E174" i="74" s="1"/>
  <c r="V174" i="74" s="1"/>
  <c r="V173" i="74"/>
  <c r="W173" i="74" s="1"/>
  <c r="Y173" i="74" s="1"/>
  <c r="R124" i="48"/>
  <c r="AK136" i="48"/>
  <c r="AM135" i="48"/>
  <c r="AQ135" i="48"/>
  <c r="BX130" i="48"/>
  <c r="BT130" i="48"/>
  <c r="Y125" i="48"/>
  <c r="AA125" i="48" s="1"/>
  <c r="AG176" i="73" s="1"/>
  <c r="AH176" i="73" s="1"/>
  <c r="AA176" i="74" s="1"/>
  <c r="AC176" i="74" s="1"/>
  <c r="AB125" i="48"/>
  <c r="AD125" i="48" s="1"/>
  <c r="Q175" i="74"/>
  <c r="R175" i="74"/>
  <c r="BF132" i="48"/>
  <c r="BK132" i="48"/>
  <c r="AF123" i="48"/>
  <c r="AQ174" i="73" s="1"/>
  <c r="AR174" i="73" s="1"/>
  <c r="AX174" i="74" s="1"/>
  <c r="AZ174" i="74" s="1"/>
  <c r="AG123" i="48"/>
  <c r="AU174" i="73" s="1"/>
  <c r="AV174" i="73" s="1"/>
  <c r="BB174" i="74" s="1"/>
  <c r="BD174" i="74" s="1"/>
  <c r="K174" i="73"/>
  <c r="L174" i="73" s="1"/>
  <c r="T174" i="74" s="1"/>
  <c r="CM127" i="48"/>
  <c r="CR127" i="48"/>
  <c r="CT127" i="48" s="1"/>
  <c r="U125" i="48"/>
  <c r="P125" i="48"/>
  <c r="S176" i="73" s="1"/>
  <c r="T176" i="73" s="1"/>
  <c r="N176" i="74" s="1"/>
  <c r="P176" i="74" s="1"/>
  <c r="N125" i="48"/>
  <c r="O176" i="73" s="1"/>
  <c r="P176" i="73" s="1"/>
  <c r="Q124" i="48"/>
  <c r="AW134" i="48"/>
  <c r="AS134" i="48"/>
  <c r="B126" i="48"/>
  <c r="D126" i="48" s="1"/>
  <c r="CK128" i="48"/>
  <c r="CG128" i="48"/>
  <c r="AE124" i="48"/>
  <c r="BM131" i="48"/>
  <c r="BR131" i="48"/>
  <c r="BD133" i="48"/>
  <c r="AY133" i="48"/>
  <c r="CE129" i="48"/>
  <c r="BZ129" i="48"/>
  <c r="L168" i="75"/>
  <c r="M168" i="75" s="1"/>
  <c r="C168" i="75"/>
  <c r="E168" i="75" s="1"/>
  <c r="H168" i="75" s="1"/>
  <c r="G169" i="73"/>
  <c r="H169" i="73" s="1"/>
  <c r="B169" i="75" s="1"/>
  <c r="J169" i="75" s="1"/>
  <c r="BL150" i="51"/>
  <c r="BN149" i="51"/>
  <c r="BR149" i="51"/>
  <c r="BT148" i="51"/>
  <c r="BY148" i="51"/>
  <c r="CA147" i="51"/>
  <c r="BF151" i="51"/>
  <c r="BH150" i="51"/>
  <c r="AZ152" i="51"/>
  <c r="BB151" i="51"/>
  <c r="CF147" i="51"/>
  <c r="B146" i="51"/>
  <c r="C197" i="73" s="1"/>
  <c r="E197" i="73" s="1"/>
  <c r="E173" i="48"/>
  <c r="F172" i="48"/>
  <c r="AN173" i="74"/>
  <c r="AO172" i="74"/>
  <c r="X171" i="48"/>
  <c r="W172" i="48"/>
  <c r="AF172" i="74"/>
  <c r="AG171" i="74"/>
  <c r="AJ171" i="74"/>
  <c r="AK170" i="74"/>
  <c r="B170" i="74" s="1"/>
  <c r="F170" i="73" s="1"/>
  <c r="AS172" i="74"/>
  <c r="AT172" i="74" s="1"/>
  <c r="AV172" i="74" s="1"/>
  <c r="AR173" i="74"/>
  <c r="M171" i="51"/>
  <c r="O170" i="51"/>
  <c r="BF164" i="51"/>
  <c r="BH163" i="51"/>
  <c r="CH159" i="51"/>
  <c r="B159" i="51" s="1"/>
  <c r="C210" i="73" s="1"/>
  <c r="E210" i="73" s="1"/>
  <c r="CF160" i="51"/>
  <c r="Y169" i="51"/>
  <c r="AA168" i="51"/>
  <c r="AG167" i="51"/>
  <c r="AE168" i="51"/>
  <c r="AM166" i="51"/>
  <c r="AK167" i="51"/>
  <c r="BL163" i="51"/>
  <c r="BN162" i="51"/>
  <c r="BR162" i="51"/>
  <c r="BT161" i="51"/>
  <c r="G172" i="51"/>
  <c r="I171" i="51"/>
  <c r="CA160" i="51"/>
  <c r="BY161" i="51"/>
  <c r="S170" i="51"/>
  <c r="U170" i="51" s="1"/>
  <c r="AZ165" i="51"/>
  <c r="BB164" i="51"/>
  <c r="O127" i="75" l="1"/>
  <c r="R76" i="75"/>
  <c r="V69" i="75"/>
  <c r="Y120" i="75"/>
  <c r="P179" i="75"/>
  <c r="V179" i="75"/>
  <c r="O178" i="75"/>
  <c r="U178" i="75"/>
  <c r="Q77" i="75"/>
  <c r="R77" i="75" s="1"/>
  <c r="P77" i="75"/>
  <c r="U127" i="75"/>
  <c r="T77" i="75"/>
  <c r="P128" i="75"/>
  <c r="V128" i="75"/>
  <c r="O78" i="75"/>
  <c r="Z120" i="75"/>
  <c r="S171" i="75"/>
  <c r="T171" i="75" s="1"/>
  <c r="Y171" i="75"/>
  <c r="Z171" i="75" s="1"/>
  <c r="S120" i="75"/>
  <c r="T120" i="75" s="1"/>
  <c r="U70" i="75"/>
  <c r="X172" i="75"/>
  <c r="R172" i="75"/>
  <c r="R121" i="75"/>
  <c r="X121" i="75"/>
  <c r="S124" i="48"/>
  <c r="AC175" i="73" s="1"/>
  <c r="AD175" i="73" s="1"/>
  <c r="D175" i="74" s="1"/>
  <c r="E175" i="74" s="1"/>
  <c r="V175" i="74" s="1"/>
  <c r="G174" i="74"/>
  <c r="Q125" i="48"/>
  <c r="B127" i="48"/>
  <c r="D127" i="48" s="1"/>
  <c r="G127" i="48" s="1"/>
  <c r="I127" i="48" s="1"/>
  <c r="R125" i="48"/>
  <c r="BF133" i="48"/>
  <c r="BK133" i="48"/>
  <c r="BX131" i="48"/>
  <c r="BT131" i="48"/>
  <c r="CM128" i="48"/>
  <c r="CR128" i="48"/>
  <c r="CT128" i="48" s="1"/>
  <c r="AY134" i="48"/>
  <c r="BD134" i="48"/>
  <c r="AW135" i="48"/>
  <c r="AS135" i="48"/>
  <c r="CG129" i="48"/>
  <c r="CK129" i="48"/>
  <c r="AF124" i="48"/>
  <c r="AQ175" i="73" s="1"/>
  <c r="AR175" i="73" s="1"/>
  <c r="AX175" i="74" s="1"/>
  <c r="AZ175" i="74" s="1"/>
  <c r="K175" i="73"/>
  <c r="L175" i="73" s="1"/>
  <c r="T175" i="74" s="1"/>
  <c r="AG124" i="48"/>
  <c r="AU175" i="73" s="1"/>
  <c r="AV175" i="73" s="1"/>
  <c r="BB175" i="74" s="1"/>
  <c r="BD175" i="74" s="1"/>
  <c r="V126" i="48"/>
  <c r="G126" i="48"/>
  <c r="I126" i="48" s="1"/>
  <c r="R176" i="74"/>
  <c r="Q176" i="74"/>
  <c r="W174" i="74"/>
  <c r="Y174" i="74" s="1"/>
  <c r="BR132" i="48"/>
  <c r="BM132" i="48"/>
  <c r="AE125" i="48"/>
  <c r="BZ130" i="48"/>
  <c r="CE130" i="48"/>
  <c r="AK137" i="48"/>
  <c r="AQ136" i="48"/>
  <c r="AM136" i="48"/>
  <c r="L169" i="75"/>
  <c r="M169" i="75" s="1"/>
  <c r="C169" i="75"/>
  <c r="E169" i="75" s="1"/>
  <c r="H169" i="75" s="1"/>
  <c r="G170" i="73"/>
  <c r="H170" i="73" s="1"/>
  <c r="B170" i="75" s="1"/>
  <c r="J170" i="75" s="1"/>
  <c r="BF152" i="51"/>
  <c r="BH151" i="51"/>
  <c r="BY149" i="51"/>
  <c r="CA148" i="51"/>
  <c r="BL151" i="51"/>
  <c r="BN150" i="51"/>
  <c r="AZ153" i="51"/>
  <c r="BB153" i="51" s="1"/>
  <c r="BB152" i="51"/>
  <c r="BR150" i="51"/>
  <c r="BT149" i="51"/>
  <c r="CF148" i="51"/>
  <c r="B147" i="51"/>
  <c r="C198" i="73" s="1"/>
  <c r="E198" i="73" s="1"/>
  <c r="AG172" i="74"/>
  <c r="AF173" i="74"/>
  <c r="AR174" i="74"/>
  <c r="AS173" i="74"/>
  <c r="AT173" i="74" s="1"/>
  <c r="AV173" i="74" s="1"/>
  <c r="X172" i="48"/>
  <c r="W173" i="48"/>
  <c r="AO173" i="74"/>
  <c r="AN174" i="74"/>
  <c r="E174" i="48"/>
  <c r="F173" i="48"/>
  <c r="AJ172" i="74"/>
  <c r="AK171" i="74"/>
  <c r="B171" i="74" s="1"/>
  <c r="F171" i="73" s="1"/>
  <c r="AZ166" i="51"/>
  <c r="BB165" i="51"/>
  <c r="G173" i="51"/>
  <c r="I172" i="51"/>
  <c r="Y170" i="51"/>
  <c r="AA169" i="51"/>
  <c r="BF165" i="51"/>
  <c r="BH164" i="51"/>
  <c r="AK168" i="51"/>
  <c r="AM167" i="51"/>
  <c r="CH160" i="51"/>
  <c r="B160" i="51" s="1"/>
  <c r="C211" i="73" s="1"/>
  <c r="E211" i="73" s="1"/>
  <c r="CF161" i="51"/>
  <c r="CA161" i="51"/>
  <c r="BY162" i="51"/>
  <c r="BR163" i="51"/>
  <c r="BT162" i="51"/>
  <c r="AG168" i="51"/>
  <c r="AE169" i="51"/>
  <c r="S171" i="51"/>
  <c r="U171" i="51" s="1"/>
  <c r="BL164" i="51"/>
  <c r="BN163" i="51"/>
  <c r="M172" i="51"/>
  <c r="O171" i="51"/>
  <c r="V70" i="75" l="1"/>
  <c r="Y121" i="75"/>
  <c r="P180" i="75"/>
  <c r="V180" i="75"/>
  <c r="O179" i="75"/>
  <c r="U179" i="75"/>
  <c r="O128" i="75"/>
  <c r="Q78" i="75"/>
  <c r="R78" i="75" s="1"/>
  <c r="P78" i="75"/>
  <c r="O129" i="75" s="1"/>
  <c r="U128" i="75"/>
  <c r="P129" i="75"/>
  <c r="V129" i="75"/>
  <c r="T78" i="75"/>
  <c r="O79" i="75"/>
  <c r="Z121" i="75"/>
  <c r="S172" i="75"/>
  <c r="T172" i="75" s="1"/>
  <c r="Y172" i="75"/>
  <c r="Z172" i="75" s="1"/>
  <c r="S121" i="75"/>
  <c r="T121" i="75" s="1"/>
  <c r="U71" i="75"/>
  <c r="X173" i="75"/>
  <c r="R173" i="75"/>
  <c r="X122" i="75"/>
  <c r="R122" i="75"/>
  <c r="G175" i="74"/>
  <c r="V127" i="48"/>
  <c r="S125" i="48"/>
  <c r="AC176" i="73" s="1"/>
  <c r="AD176" i="73" s="1"/>
  <c r="D176" i="74" s="1"/>
  <c r="E176" i="74" s="1"/>
  <c r="V176" i="74" s="1"/>
  <c r="B128" i="48"/>
  <c r="D128" i="48" s="1"/>
  <c r="V128" i="48" s="1"/>
  <c r="W175" i="74"/>
  <c r="Y175" i="74" s="1"/>
  <c r="AW136" i="48"/>
  <c r="AS136" i="48"/>
  <c r="AG125" i="48"/>
  <c r="AU176" i="73" s="1"/>
  <c r="AV176" i="73" s="1"/>
  <c r="BB176" i="74" s="1"/>
  <c r="BD176" i="74" s="1"/>
  <c r="K176" i="73"/>
  <c r="L176" i="73" s="1"/>
  <c r="T176" i="74" s="1"/>
  <c r="AF125" i="48"/>
  <c r="AQ176" i="73" s="1"/>
  <c r="AR176" i="73" s="1"/>
  <c r="AX176" i="74" s="1"/>
  <c r="AZ176" i="74" s="1"/>
  <c r="Y126" i="48"/>
  <c r="AA126" i="48" s="1"/>
  <c r="AG177" i="73" s="1"/>
  <c r="AH177" i="73" s="1"/>
  <c r="AA177" i="74" s="1"/>
  <c r="AC177" i="74" s="1"/>
  <c r="AB126" i="48"/>
  <c r="AD126" i="48" s="1"/>
  <c r="BD135" i="48"/>
  <c r="AY135" i="48"/>
  <c r="AK138" i="48"/>
  <c r="AQ137" i="48"/>
  <c r="AM137" i="48"/>
  <c r="CM129" i="48"/>
  <c r="CR129" i="48"/>
  <c r="CT129" i="48" s="1"/>
  <c r="BK134" i="48"/>
  <c r="BF134" i="48"/>
  <c r="N127" i="48"/>
  <c r="O178" i="73" s="1"/>
  <c r="P178" i="73" s="1"/>
  <c r="U127" i="48"/>
  <c r="P127" i="48"/>
  <c r="S178" i="73" s="1"/>
  <c r="T178" i="73" s="1"/>
  <c r="N178" i="74" s="1"/>
  <c r="P178" i="74" s="1"/>
  <c r="CG130" i="48"/>
  <c r="CK130" i="48"/>
  <c r="BT132" i="48"/>
  <c r="BX132" i="48"/>
  <c r="BZ131" i="48"/>
  <c r="CE131" i="48"/>
  <c r="Y127" i="48"/>
  <c r="AA127" i="48" s="1"/>
  <c r="AG178" i="73" s="1"/>
  <c r="AH178" i="73" s="1"/>
  <c r="AA178" i="74" s="1"/>
  <c r="AC178" i="74" s="1"/>
  <c r="AB127" i="48"/>
  <c r="AD127" i="48" s="1"/>
  <c r="P126" i="48"/>
  <c r="S177" i="73" s="1"/>
  <c r="T177" i="73" s="1"/>
  <c r="N177" i="74" s="1"/>
  <c r="P177" i="74" s="1"/>
  <c r="N126" i="48"/>
  <c r="O177" i="73" s="1"/>
  <c r="P177" i="73" s="1"/>
  <c r="U126" i="48"/>
  <c r="BR133" i="48"/>
  <c r="BM133" i="48"/>
  <c r="L170" i="75"/>
  <c r="M170" i="75" s="1"/>
  <c r="C170" i="75"/>
  <c r="E170" i="75" s="1"/>
  <c r="H170" i="75" s="1"/>
  <c r="G171" i="73"/>
  <c r="H171" i="73" s="1"/>
  <c r="B171" i="75" s="1"/>
  <c r="BY150" i="51"/>
  <c r="CA149" i="51"/>
  <c r="BR151" i="51"/>
  <c r="BT150" i="51"/>
  <c r="BL152" i="51"/>
  <c r="BN151" i="51"/>
  <c r="BF153" i="51"/>
  <c r="BH153" i="51" s="1"/>
  <c r="BH152" i="51"/>
  <c r="CF149" i="51"/>
  <c r="B148" i="51"/>
  <c r="C199" i="73" s="1"/>
  <c r="E199" i="73" s="1"/>
  <c r="F174" i="48"/>
  <c r="E175" i="48"/>
  <c r="AN175" i="74"/>
  <c r="AO174" i="74"/>
  <c r="AF174" i="74"/>
  <c r="AG173" i="74"/>
  <c r="AJ173" i="74"/>
  <c r="AK172" i="74"/>
  <c r="B172" i="74" s="1"/>
  <c r="F172" i="73" s="1"/>
  <c r="AR175" i="74"/>
  <c r="AS174" i="74"/>
  <c r="AT174" i="74" s="1"/>
  <c r="AV174" i="74" s="1"/>
  <c r="X173" i="48"/>
  <c r="W174" i="48"/>
  <c r="M173" i="51"/>
  <c r="O172" i="51"/>
  <c r="BT163" i="51"/>
  <c r="BR164" i="51"/>
  <c r="AM168" i="51"/>
  <c r="AK169" i="51"/>
  <c r="BF166" i="51"/>
  <c r="BH165" i="51"/>
  <c r="AG169" i="51"/>
  <c r="AE170" i="51"/>
  <c r="CF162" i="51"/>
  <c r="CH161" i="51"/>
  <c r="B161" i="51" s="1"/>
  <c r="C212" i="73" s="1"/>
  <c r="E212" i="73" s="1"/>
  <c r="BB166" i="51"/>
  <c r="AZ167" i="51"/>
  <c r="S172" i="51"/>
  <c r="U172" i="51" s="1"/>
  <c r="BL165" i="51"/>
  <c r="BN164" i="51"/>
  <c r="BY163" i="51"/>
  <c r="CA162" i="51"/>
  <c r="AA170" i="51"/>
  <c r="Y171" i="51"/>
  <c r="G174" i="51"/>
  <c r="I173" i="51"/>
  <c r="V71" i="75" l="1"/>
  <c r="Y122" i="75"/>
  <c r="P181" i="75"/>
  <c r="V181" i="75"/>
  <c r="O180" i="75"/>
  <c r="U180" i="75"/>
  <c r="Q79" i="75"/>
  <c r="R79" i="75" s="1"/>
  <c r="P79" i="75"/>
  <c r="U129" i="75"/>
  <c r="P130" i="75"/>
  <c r="V130" i="75"/>
  <c r="T79" i="75"/>
  <c r="O80" i="75"/>
  <c r="Z122" i="75"/>
  <c r="Y173" i="75"/>
  <c r="Z173" i="75" s="1"/>
  <c r="S173" i="75"/>
  <c r="T173" i="75" s="1"/>
  <c r="S122" i="75"/>
  <c r="T122" i="75" s="1"/>
  <c r="U72" i="75"/>
  <c r="X174" i="75"/>
  <c r="R174" i="75"/>
  <c r="X123" i="75"/>
  <c r="R123" i="75"/>
  <c r="G128" i="48"/>
  <c r="I128" i="48" s="1"/>
  <c r="G176" i="74"/>
  <c r="B129" i="48"/>
  <c r="D129" i="48" s="1"/>
  <c r="V129" i="48" s="1"/>
  <c r="R127" i="48"/>
  <c r="W176" i="74"/>
  <c r="Y176" i="74" s="1"/>
  <c r="L171" i="75"/>
  <c r="M171" i="75" s="1"/>
  <c r="J171" i="75"/>
  <c r="R126" i="48"/>
  <c r="BZ132" i="48"/>
  <c r="CE132" i="48"/>
  <c r="AE127" i="48"/>
  <c r="AK139" i="48"/>
  <c r="AM138" i="48"/>
  <c r="AQ138" i="48"/>
  <c r="R177" i="74"/>
  <c r="Q177" i="74"/>
  <c r="AY136" i="48"/>
  <c r="BD136" i="48"/>
  <c r="Q126" i="48"/>
  <c r="CG131" i="48"/>
  <c r="CK131" i="48"/>
  <c r="CM130" i="48"/>
  <c r="CR130" i="48"/>
  <c r="CT130" i="48" s="1"/>
  <c r="R178" i="74"/>
  <c r="Q178" i="74"/>
  <c r="BK135" i="48"/>
  <c r="BF135" i="48"/>
  <c r="U128" i="48"/>
  <c r="N128" i="48"/>
  <c r="O179" i="73" s="1"/>
  <c r="P179" i="73" s="1"/>
  <c r="P128" i="48"/>
  <c r="S179" i="73" s="1"/>
  <c r="T179" i="73" s="1"/>
  <c r="N179" i="74" s="1"/>
  <c r="P179" i="74" s="1"/>
  <c r="R128" i="48"/>
  <c r="BX133" i="48"/>
  <c r="BT133" i="48"/>
  <c r="Q127" i="48"/>
  <c r="BM134" i="48"/>
  <c r="BR134" i="48"/>
  <c r="AS137" i="48"/>
  <c r="AW137" i="48"/>
  <c r="AE126" i="48"/>
  <c r="AB128" i="48"/>
  <c r="AD128" i="48" s="1"/>
  <c r="AE128" i="48" s="1"/>
  <c r="Y128" i="48"/>
  <c r="AA128" i="48" s="1"/>
  <c r="AG179" i="73" s="1"/>
  <c r="AH179" i="73" s="1"/>
  <c r="AA179" i="74" s="1"/>
  <c r="AC179" i="74" s="1"/>
  <c r="C171" i="75"/>
  <c r="E171" i="75" s="1"/>
  <c r="H171" i="75" s="1"/>
  <c r="G172" i="73"/>
  <c r="H172" i="73" s="1"/>
  <c r="B172" i="75" s="1"/>
  <c r="J172" i="75" s="1"/>
  <c r="BL153" i="51"/>
  <c r="BN153" i="51" s="1"/>
  <c r="BN152" i="51"/>
  <c r="BY151" i="51"/>
  <c r="CA150" i="51"/>
  <c r="CF150" i="51"/>
  <c r="B149" i="51"/>
  <c r="C200" i="73" s="1"/>
  <c r="E200" i="73" s="1"/>
  <c r="BR152" i="51"/>
  <c r="BT151" i="51"/>
  <c r="AR176" i="74"/>
  <c r="AS175" i="74"/>
  <c r="AT175" i="74" s="1"/>
  <c r="AV175" i="74" s="1"/>
  <c r="AK173" i="74"/>
  <c r="B173" i="74" s="1"/>
  <c r="F173" i="73" s="1"/>
  <c r="AJ174" i="74"/>
  <c r="AF175" i="74"/>
  <c r="AG174" i="74"/>
  <c r="E176" i="48"/>
  <c r="F175" i="48"/>
  <c r="W175" i="48"/>
  <c r="X174" i="48"/>
  <c r="AN176" i="74"/>
  <c r="AO175" i="74"/>
  <c r="BT164" i="51"/>
  <c r="BR165" i="51"/>
  <c r="BN165" i="51"/>
  <c r="BL166" i="51"/>
  <c r="CH162" i="51"/>
  <c r="B162" i="51" s="1"/>
  <c r="C213" i="73" s="1"/>
  <c r="E213" i="73" s="1"/>
  <c r="CF163" i="51"/>
  <c r="G175" i="51"/>
  <c r="I174" i="51"/>
  <c r="BY164" i="51"/>
  <c r="CA163" i="51"/>
  <c r="AE171" i="51"/>
  <c r="AG170" i="51"/>
  <c r="AK170" i="51"/>
  <c r="AM169" i="51"/>
  <c r="O173" i="51"/>
  <c r="M174" i="51"/>
  <c r="S173" i="51"/>
  <c r="U173" i="51" s="1"/>
  <c r="AZ168" i="51"/>
  <c r="BB167" i="51"/>
  <c r="BF167" i="51"/>
  <c r="BH166" i="51"/>
  <c r="AA171" i="51"/>
  <c r="Y172" i="51"/>
  <c r="V72" i="75" l="1"/>
  <c r="Y123" i="75"/>
  <c r="P182" i="75"/>
  <c r="V182" i="75"/>
  <c r="O181" i="75"/>
  <c r="U181" i="75"/>
  <c r="O130" i="75"/>
  <c r="U130" i="75"/>
  <c r="Q80" i="75"/>
  <c r="R80" i="75" s="1"/>
  <c r="P80" i="75"/>
  <c r="P131" i="75"/>
  <c r="V131" i="75"/>
  <c r="T80" i="75"/>
  <c r="O81" i="75"/>
  <c r="Z123" i="75"/>
  <c r="S174" i="75"/>
  <c r="Y174" i="75"/>
  <c r="Z174" i="75" s="1"/>
  <c r="S123" i="75"/>
  <c r="T123" i="75" s="1"/>
  <c r="U73" i="75"/>
  <c r="X175" i="75"/>
  <c r="R175" i="75"/>
  <c r="R124" i="75"/>
  <c r="X124" i="75"/>
  <c r="S126" i="48"/>
  <c r="AC177" i="73" s="1"/>
  <c r="AD177" i="73" s="1"/>
  <c r="D177" i="74" s="1"/>
  <c r="E177" i="74" s="1"/>
  <c r="G177" i="74" s="1"/>
  <c r="S127" i="48"/>
  <c r="AC178" i="73" s="1"/>
  <c r="AD178" i="73" s="1"/>
  <c r="D178" i="74" s="1"/>
  <c r="G129" i="48"/>
  <c r="I129" i="48" s="1"/>
  <c r="U129" i="48" s="1"/>
  <c r="E178" i="74"/>
  <c r="G178" i="74" s="1"/>
  <c r="Q128" i="48"/>
  <c r="AG128" i="48"/>
  <c r="AU179" i="73" s="1"/>
  <c r="AV179" i="73" s="1"/>
  <c r="BB179" i="74" s="1"/>
  <c r="BD179" i="74" s="1"/>
  <c r="AF128" i="48"/>
  <c r="AQ179" i="73" s="1"/>
  <c r="AR179" i="73" s="1"/>
  <c r="AX179" i="74" s="1"/>
  <c r="AZ179" i="74" s="1"/>
  <c r="K179" i="73"/>
  <c r="L179" i="73" s="1"/>
  <c r="T179" i="74" s="1"/>
  <c r="BX134" i="48"/>
  <c r="BT134" i="48"/>
  <c r="BM135" i="48"/>
  <c r="BR135" i="48"/>
  <c r="CM131" i="48"/>
  <c r="CR131" i="48"/>
  <c r="CT131" i="48" s="1"/>
  <c r="BK136" i="48"/>
  <c r="BF136" i="48"/>
  <c r="AK140" i="48"/>
  <c r="AQ139" i="48"/>
  <c r="AM139" i="48"/>
  <c r="AB129" i="48"/>
  <c r="AD129" i="48" s="1"/>
  <c r="Y129" i="48"/>
  <c r="AA129" i="48" s="1"/>
  <c r="AG180" i="73" s="1"/>
  <c r="AH180" i="73" s="1"/>
  <c r="AA180" i="74" s="1"/>
  <c r="AC180" i="74" s="1"/>
  <c r="AF126" i="48"/>
  <c r="AQ177" i="73" s="1"/>
  <c r="AR177" i="73" s="1"/>
  <c r="AX177" i="74" s="1"/>
  <c r="AZ177" i="74" s="1"/>
  <c r="K177" i="73"/>
  <c r="L177" i="73" s="1"/>
  <c r="T177" i="74" s="1"/>
  <c r="AG126" i="48"/>
  <c r="AU177" i="73" s="1"/>
  <c r="AV177" i="73" s="1"/>
  <c r="BB177" i="74" s="1"/>
  <c r="BD177" i="74" s="1"/>
  <c r="CE133" i="48"/>
  <c r="BZ133" i="48"/>
  <c r="AG127" i="48"/>
  <c r="AU178" i="73" s="1"/>
  <c r="AV178" i="73" s="1"/>
  <c r="BB178" i="74" s="1"/>
  <c r="BD178" i="74" s="1"/>
  <c r="K178" i="73"/>
  <c r="L178" i="73" s="1"/>
  <c r="T178" i="74" s="1"/>
  <c r="AF127" i="48"/>
  <c r="AQ178" i="73" s="1"/>
  <c r="AR178" i="73" s="1"/>
  <c r="AX178" i="74" s="1"/>
  <c r="AZ178" i="74" s="1"/>
  <c r="N129" i="48"/>
  <c r="O180" i="73" s="1"/>
  <c r="P180" i="73" s="1"/>
  <c r="AY137" i="48"/>
  <c r="BD137" i="48"/>
  <c r="S128" i="48"/>
  <c r="AC179" i="73" s="1"/>
  <c r="AD179" i="73" s="1"/>
  <c r="D179" i="74" s="1"/>
  <c r="AS138" i="48"/>
  <c r="AW138" i="48"/>
  <c r="CG132" i="48"/>
  <c r="CK132" i="48"/>
  <c r="Q179" i="74"/>
  <c r="R179" i="74"/>
  <c r="B130" i="48"/>
  <c r="D130" i="48" s="1"/>
  <c r="V177" i="74"/>
  <c r="L172" i="75"/>
  <c r="M172" i="75" s="1"/>
  <c r="C172" i="75"/>
  <c r="E172" i="75" s="1"/>
  <c r="H172" i="75" s="1"/>
  <c r="G173" i="73"/>
  <c r="H173" i="73" s="1"/>
  <c r="B173" i="75" s="1"/>
  <c r="J173" i="75" s="1"/>
  <c r="BR153" i="51"/>
  <c r="BT153" i="51" s="1"/>
  <c r="BT152" i="51"/>
  <c r="CF151" i="51"/>
  <c r="B150" i="51"/>
  <c r="C201" i="73" s="1"/>
  <c r="E201" i="73" s="1"/>
  <c r="BY152" i="51"/>
  <c r="CA151" i="51"/>
  <c r="AO176" i="74"/>
  <c r="AN177" i="74"/>
  <c r="AJ175" i="74"/>
  <c r="AK174" i="74"/>
  <c r="B174" i="74" s="1"/>
  <c r="F174" i="73" s="1"/>
  <c r="F176" i="48"/>
  <c r="E177" i="48"/>
  <c r="AG175" i="74"/>
  <c r="AF176" i="74"/>
  <c r="AR177" i="74"/>
  <c r="AS176" i="74"/>
  <c r="AT176" i="74" s="1"/>
  <c r="AV176" i="74" s="1"/>
  <c r="W176" i="48"/>
  <c r="X175" i="48"/>
  <c r="M175" i="51"/>
  <c r="O174" i="51"/>
  <c r="BR166" i="51"/>
  <c r="BT165" i="51"/>
  <c r="BB168" i="51"/>
  <c r="AZ169" i="51"/>
  <c r="CA164" i="51"/>
  <c r="BY165" i="51"/>
  <c r="BH167" i="51"/>
  <c r="BF168" i="51"/>
  <c r="AG171" i="51"/>
  <c r="AE172" i="51"/>
  <c r="BN166" i="51"/>
  <c r="BL167" i="51"/>
  <c r="AM170" i="51"/>
  <c r="AK171" i="51"/>
  <c r="B163" i="51"/>
  <c r="C214" i="73" s="1"/>
  <c r="E214" i="73" s="1"/>
  <c r="CF164" i="51"/>
  <c r="Y173" i="51"/>
  <c r="AA172" i="51"/>
  <c r="S174" i="51"/>
  <c r="U174" i="51" s="1"/>
  <c r="I175" i="51"/>
  <c r="G176" i="51"/>
  <c r="V73" i="75" l="1"/>
  <c r="Y124" i="75"/>
  <c r="P183" i="75"/>
  <c r="V183" i="75"/>
  <c r="O182" i="75"/>
  <c r="U182" i="75"/>
  <c r="U131" i="75"/>
  <c r="O131" i="75"/>
  <c r="Q81" i="75"/>
  <c r="R81" i="75" s="1"/>
  <c r="P81" i="75"/>
  <c r="U132" i="75" s="1"/>
  <c r="T81" i="75"/>
  <c r="P132" i="75"/>
  <c r="V132" i="75"/>
  <c r="O82" i="75"/>
  <c r="Z124" i="75"/>
  <c r="Y175" i="75"/>
  <c r="Z175" i="75" s="1"/>
  <c r="S175" i="75"/>
  <c r="T175" i="75" s="1"/>
  <c r="S124" i="75"/>
  <c r="U74" i="75"/>
  <c r="X176" i="75"/>
  <c r="R125" i="75"/>
  <c r="R176" i="75"/>
  <c r="X125" i="75"/>
  <c r="P129" i="48"/>
  <c r="S180" i="73" s="1"/>
  <c r="T180" i="73" s="1"/>
  <c r="N180" i="74" s="1"/>
  <c r="P180" i="74" s="1"/>
  <c r="V178" i="74"/>
  <c r="W178" i="74" s="1"/>
  <c r="Y178" i="74" s="1"/>
  <c r="Q129" i="48"/>
  <c r="AY138" i="48"/>
  <c r="BD138" i="48"/>
  <c r="R180" i="74"/>
  <c r="Q180" i="74"/>
  <c r="W177" i="74"/>
  <c r="Y177" i="74" s="1"/>
  <c r="BR136" i="48"/>
  <c r="BM136" i="48"/>
  <c r="V130" i="48"/>
  <c r="G130" i="48"/>
  <c r="I130" i="48" s="1"/>
  <c r="AS139" i="48"/>
  <c r="AW139" i="48"/>
  <c r="CM132" i="48"/>
  <c r="CR132" i="48"/>
  <c r="CT132" i="48" s="1"/>
  <c r="E179" i="74"/>
  <c r="R129" i="48"/>
  <c r="CG133" i="48"/>
  <c r="CK133" i="48"/>
  <c r="AK141" i="48"/>
  <c r="AQ140" i="48"/>
  <c r="AM140" i="48"/>
  <c r="B131" i="48"/>
  <c r="D131" i="48" s="1"/>
  <c r="CE134" i="48"/>
  <c r="BZ134" i="48"/>
  <c r="BF137" i="48"/>
  <c r="BK137" i="48"/>
  <c r="AE129" i="48"/>
  <c r="BX135" i="48"/>
  <c r="BT135" i="48"/>
  <c r="L173" i="75"/>
  <c r="M173" i="75" s="1"/>
  <c r="C173" i="75"/>
  <c r="E173" i="75" s="1"/>
  <c r="H173" i="75" s="1"/>
  <c r="G174" i="73"/>
  <c r="H174" i="73" s="1"/>
  <c r="B174" i="75" s="1"/>
  <c r="J174" i="75" s="1"/>
  <c r="BY153" i="51"/>
  <c r="CA153" i="51" s="1"/>
  <c r="CA152" i="51"/>
  <c r="CF152" i="51"/>
  <c r="B151" i="51"/>
  <c r="C202" i="73" s="1"/>
  <c r="E202" i="73" s="1"/>
  <c r="AG176" i="74"/>
  <c r="AF177" i="74"/>
  <c r="AK175" i="74"/>
  <c r="B175" i="74" s="1"/>
  <c r="F175" i="73" s="1"/>
  <c r="AJ176" i="74"/>
  <c r="AR178" i="74"/>
  <c r="AS177" i="74"/>
  <c r="AT177" i="74" s="1"/>
  <c r="AV177" i="74" s="1"/>
  <c r="AO177" i="74"/>
  <c r="AN178" i="74"/>
  <c r="W177" i="48"/>
  <c r="X176" i="48"/>
  <c r="E178" i="48"/>
  <c r="F177" i="48"/>
  <c r="BT166" i="51"/>
  <c r="BR167" i="51"/>
  <c r="I176" i="51"/>
  <c r="G177" i="51"/>
  <c r="AZ170" i="51"/>
  <c r="BB169" i="51"/>
  <c r="BN167" i="51"/>
  <c r="BL168" i="51"/>
  <c r="S175" i="51"/>
  <c r="U175" i="51" s="1"/>
  <c r="B164" i="51"/>
  <c r="C215" i="73" s="1"/>
  <c r="E215" i="73" s="1"/>
  <c r="CF165" i="51"/>
  <c r="BF169" i="51"/>
  <c r="BH168" i="51"/>
  <c r="AK172" i="51"/>
  <c r="AM171" i="51"/>
  <c r="M176" i="51"/>
  <c r="O175" i="51"/>
  <c r="Y174" i="51"/>
  <c r="AA173" i="51"/>
  <c r="AE173" i="51"/>
  <c r="AG172" i="51"/>
  <c r="BY166" i="51"/>
  <c r="CA165" i="51"/>
  <c r="V74" i="75" l="1"/>
  <c r="Y125" i="75"/>
  <c r="P184" i="75"/>
  <c r="V184" i="75"/>
  <c r="O183" i="75"/>
  <c r="U183" i="75"/>
  <c r="Q82" i="75"/>
  <c r="R82" i="75" s="1"/>
  <c r="P82" i="75"/>
  <c r="U133" i="75" s="1"/>
  <c r="O132" i="75"/>
  <c r="V133" i="75"/>
  <c r="T82" i="75"/>
  <c r="P133" i="75"/>
  <c r="O83" i="75"/>
  <c r="Z125" i="75"/>
  <c r="Y176" i="75"/>
  <c r="Z176" i="75" s="1"/>
  <c r="S176" i="75"/>
  <c r="T176" i="75" s="1"/>
  <c r="S125" i="75"/>
  <c r="T125" i="75" s="1"/>
  <c r="U75" i="75"/>
  <c r="X177" i="75"/>
  <c r="R177" i="75"/>
  <c r="X126" i="75"/>
  <c r="R126" i="75"/>
  <c r="S129" i="48"/>
  <c r="AC180" i="73" s="1"/>
  <c r="AD180" i="73" s="1"/>
  <c r="D180" i="74" s="1"/>
  <c r="E180" i="74" s="1"/>
  <c r="G180" i="74" s="1"/>
  <c r="B132" i="48"/>
  <c r="D132" i="48" s="1"/>
  <c r="G132" i="48" s="1"/>
  <c r="I132" i="48" s="1"/>
  <c r="K180" i="73"/>
  <c r="L180" i="73" s="1"/>
  <c r="T180" i="74" s="1"/>
  <c r="AF129" i="48"/>
  <c r="AQ180" i="73" s="1"/>
  <c r="AR180" i="73" s="1"/>
  <c r="AX180" i="74" s="1"/>
  <c r="AZ180" i="74" s="1"/>
  <c r="AG129" i="48"/>
  <c r="AU180" i="73" s="1"/>
  <c r="AV180" i="73" s="1"/>
  <c r="BB180" i="74" s="1"/>
  <c r="BD180" i="74" s="1"/>
  <c r="CG134" i="48"/>
  <c r="CK134" i="48"/>
  <c r="AK142" i="48"/>
  <c r="AM141" i="48"/>
  <c r="AQ141" i="48"/>
  <c r="G179" i="74"/>
  <c r="V179" i="74"/>
  <c r="W179" i="74" s="1"/>
  <c r="Y179" i="74" s="1"/>
  <c r="BM137" i="48"/>
  <c r="BR137" i="48"/>
  <c r="G131" i="48"/>
  <c r="I131" i="48" s="1"/>
  <c r="V131" i="48"/>
  <c r="CR133" i="48"/>
  <c r="CT133" i="48" s="1"/>
  <c r="CM133" i="48"/>
  <c r="BX136" i="48"/>
  <c r="BT136" i="48"/>
  <c r="U130" i="48"/>
  <c r="P130" i="48"/>
  <c r="S181" i="73" s="1"/>
  <c r="T181" i="73" s="1"/>
  <c r="N181" i="74" s="1"/>
  <c r="P181" i="74" s="1"/>
  <c r="N130" i="48"/>
  <c r="O181" i="73" s="1"/>
  <c r="P181" i="73" s="1"/>
  <c r="BZ135" i="48"/>
  <c r="CE135" i="48"/>
  <c r="AS140" i="48"/>
  <c r="AW140" i="48"/>
  <c r="BD139" i="48"/>
  <c r="AY139" i="48"/>
  <c r="AB130" i="48"/>
  <c r="AD130" i="48" s="1"/>
  <c r="Y130" i="48"/>
  <c r="AA130" i="48" s="1"/>
  <c r="AG181" i="73" s="1"/>
  <c r="AH181" i="73" s="1"/>
  <c r="AA181" i="74" s="1"/>
  <c r="AC181" i="74" s="1"/>
  <c r="BK138" i="48"/>
  <c r="BF138" i="48"/>
  <c r="L174" i="75"/>
  <c r="M174" i="75" s="1"/>
  <c r="C174" i="75"/>
  <c r="E174" i="75" s="1"/>
  <c r="H174" i="75" s="1"/>
  <c r="G175" i="73"/>
  <c r="H175" i="73" s="1"/>
  <c r="B175" i="75" s="1"/>
  <c r="J175" i="75" s="1"/>
  <c r="CF153" i="51"/>
  <c r="B153" i="51" s="1"/>
  <c r="C204" i="73" s="1"/>
  <c r="E204" i="73" s="1"/>
  <c r="B152" i="51"/>
  <c r="C203" i="73" s="1"/>
  <c r="E203" i="73" s="1"/>
  <c r="X177" i="48"/>
  <c r="W178" i="48"/>
  <c r="AR179" i="74"/>
  <c r="AS178" i="74"/>
  <c r="AT178" i="74" s="1"/>
  <c r="AV178" i="74" s="1"/>
  <c r="F178" i="48"/>
  <c r="E179" i="48"/>
  <c r="AN179" i="74"/>
  <c r="AO178" i="74"/>
  <c r="AG177" i="74"/>
  <c r="AF178" i="74"/>
  <c r="AJ177" i="74"/>
  <c r="AK176" i="74"/>
  <c r="B176" i="74" s="1"/>
  <c r="F176" i="73" s="1"/>
  <c r="AG173" i="51"/>
  <c r="AE174" i="51"/>
  <c r="M177" i="51"/>
  <c r="O176" i="51"/>
  <c r="S176" i="51"/>
  <c r="U176" i="51" s="1"/>
  <c r="I177" i="51"/>
  <c r="G178" i="51"/>
  <c r="Y175" i="51"/>
  <c r="AA174" i="51"/>
  <c r="BF170" i="51"/>
  <c r="BH169" i="51"/>
  <c r="BR168" i="51"/>
  <c r="BT167" i="51"/>
  <c r="AK173" i="51"/>
  <c r="AM172" i="51"/>
  <c r="BN168" i="51"/>
  <c r="BL169" i="51"/>
  <c r="BY167" i="51"/>
  <c r="CA166" i="51"/>
  <c r="CF166" i="51"/>
  <c r="B165" i="51"/>
  <c r="C216" i="73" s="1"/>
  <c r="E216" i="73" s="1"/>
  <c r="AZ171" i="51"/>
  <c r="BB170" i="51"/>
  <c r="V75" i="75" l="1"/>
  <c r="Y126" i="75"/>
  <c r="P185" i="75"/>
  <c r="V185" i="75"/>
  <c r="O184" i="75"/>
  <c r="U184" i="75"/>
  <c r="O133" i="75"/>
  <c r="Q83" i="75"/>
  <c r="R83" i="75" s="1"/>
  <c r="P83" i="75"/>
  <c r="P134" i="75"/>
  <c r="V134" i="75"/>
  <c r="T83" i="75"/>
  <c r="O84" i="75"/>
  <c r="V186" i="75" s="1"/>
  <c r="Z126" i="75"/>
  <c r="S177" i="75"/>
  <c r="T177" i="75" s="1"/>
  <c r="Y177" i="75"/>
  <c r="Z177" i="75" s="1"/>
  <c r="S126" i="75"/>
  <c r="T126" i="75" s="1"/>
  <c r="U76" i="75"/>
  <c r="X178" i="75"/>
  <c r="R178" i="75"/>
  <c r="X127" i="75"/>
  <c r="R127" i="75"/>
  <c r="V180" i="74"/>
  <c r="Q130" i="48"/>
  <c r="V132" i="48"/>
  <c r="AB132" i="48" s="1"/>
  <c r="AD132" i="48" s="1"/>
  <c r="W180" i="74"/>
  <c r="Y180" i="74" s="1"/>
  <c r="AE130" i="48"/>
  <c r="K181" i="73" s="1"/>
  <c r="L181" i="73" s="1"/>
  <c r="T181" i="74" s="1"/>
  <c r="B133" i="48"/>
  <c r="D133" i="48" s="1"/>
  <c r="V133" i="48" s="1"/>
  <c r="BM138" i="48"/>
  <c r="BR138" i="48"/>
  <c r="BF139" i="48"/>
  <c r="BK139" i="48"/>
  <c r="Q181" i="74"/>
  <c r="R181" i="74"/>
  <c r="BZ136" i="48"/>
  <c r="CE136" i="48"/>
  <c r="U131" i="48"/>
  <c r="P131" i="48"/>
  <c r="S182" i="73" s="1"/>
  <c r="T182" i="73" s="1"/>
  <c r="N182" i="74" s="1"/>
  <c r="P182" i="74" s="1"/>
  <c r="N131" i="48"/>
  <c r="O182" i="73" s="1"/>
  <c r="P182" i="73" s="1"/>
  <c r="CR134" i="48"/>
  <c r="CT134" i="48" s="1"/>
  <c r="CM134" i="48"/>
  <c r="AY140" i="48"/>
  <c r="BD140" i="48"/>
  <c r="R130" i="48"/>
  <c r="S130" i="48" s="1"/>
  <c r="AC181" i="73" s="1"/>
  <c r="AD181" i="73" s="1"/>
  <c r="D181" i="74" s="1"/>
  <c r="BX137" i="48"/>
  <c r="BT137" i="48"/>
  <c r="AS141" i="48"/>
  <c r="AW141" i="48"/>
  <c r="U132" i="48"/>
  <c r="P132" i="48"/>
  <c r="S183" i="73" s="1"/>
  <c r="T183" i="73" s="1"/>
  <c r="N183" i="74" s="1"/>
  <c r="P183" i="74" s="1"/>
  <c r="N132" i="48"/>
  <c r="O183" i="73" s="1"/>
  <c r="P183" i="73" s="1"/>
  <c r="CK135" i="48"/>
  <c r="CG135" i="48"/>
  <c r="AB131" i="48"/>
  <c r="AD131" i="48" s="1"/>
  <c r="AE131" i="48" s="1"/>
  <c r="Y131" i="48"/>
  <c r="AA131" i="48" s="1"/>
  <c r="AG182" i="73" s="1"/>
  <c r="AH182" i="73" s="1"/>
  <c r="AA182" i="74" s="1"/>
  <c r="AC182" i="74" s="1"/>
  <c r="AK143" i="48"/>
  <c r="AQ142" i="48"/>
  <c r="AM142" i="48"/>
  <c r="L175" i="75"/>
  <c r="M175" i="75" s="1"/>
  <c r="C175" i="75"/>
  <c r="E175" i="75" s="1"/>
  <c r="H175" i="75" s="1"/>
  <c r="G176" i="73"/>
  <c r="H176" i="73" s="1"/>
  <c r="B176" i="75" s="1"/>
  <c r="J176" i="75" s="1"/>
  <c r="AF179" i="74"/>
  <c r="AG178" i="74"/>
  <c r="AN180" i="74"/>
  <c r="AO179" i="74"/>
  <c r="AR180" i="74"/>
  <c r="AS179" i="74"/>
  <c r="AT179" i="74" s="1"/>
  <c r="AV179" i="74" s="1"/>
  <c r="AJ178" i="74"/>
  <c r="AK177" i="74"/>
  <c r="B177" i="74" s="1"/>
  <c r="F177" i="73" s="1"/>
  <c r="F179" i="48"/>
  <c r="E180" i="48"/>
  <c r="X178" i="48"/>
  <c r="W179" i="48"/>
  <c r="AA175" i="51"/>
  <c r="Y176" i="51"/>
  <c r="AG174" i="51"/>
  <c r="AE175" i="51"/>
  <c r="BT168" i="51"/>
  <c r="BR169" i="51"/>
  <c r="M178" i="51"/>
  <c r="O177" i="51"/>
  <c r="AZ172" i="51"/>
  <c r="BB171" i="51"/>
  <c r="CA167" i="51"/>
  <c r="BY168" i="51"/>
  <c r="S177" i="51"/>
  <c r="U177" i="51" s="1"/>
  <c r="AK174" i="51"/>
  <c r="AM173" i="51"/>
  <c r="I178" i="51"/>
  <c r="G179" i="51"/>
  <c r="B166" i="51"/>
  <c r="C217" i="73" s="1"/>
  <c r="E217" i="73" s="1"/>
  <c r="CF167" i="51"/>
  <c r="BN169" i="51"/>
  <c r="BL170" i="51"/>
  <c r="BH170" i="51"/>
  <c r="BF171" i="51"/>
  <c r="V76" i="75" l="1"/>
  <c r="Y127" i="75"/>
  <c r="O185" i="75"/>
  <c r="U185" i="75"/>
  <c r="P84" i="75"/>
  <c r="P186" i="75"/>
  <c r="U134" i="75"/>
  <c r="V135" i="75"/>
  <c r="Q84" i="75"/>
  <c r="R84" i="75" s="1"/>
  <c r="O134" i="75"/>
  <c r="P135" i="75"/>
  <c r="T84" i="75"/>
  <c r="O85" i="75"/>
  <c r="Z127" i="75"/>
  <c r="S178" i="75"/>
  <c r="T178" i="75" s="1"/>
  <c r="Y178" i="75"/>
  <c r="Z178" i="75" s="1"/>
  <c r="S127" i="75"/>
  <c r="T127" i="75" s="1"/>
  <c r="U77" i="75"/>
  <c r="X179" i="75"/>
  <c r="R179" i="75"/>
  <c r="R128" i="75"/>
  <c r="X128" i="75"/>
  <c r="Y132" i="48"/>
  <c r="AA132" i="48" s="1"/>
  <c r="AG183" i="73" s="1"/>
  <c r="AH183" i="73" s="1"/>
  <c r="AA183" i="74" s="1"/>
  <c r="AC183" i="74" s="1"/>
  <c r="AF130" i="48"/>
  <c r="AQ181" i="73" s="1"/>
  <c r="AR181" i="73" s="1"/>
  <c r="AX181" i="74" s="1"/>
  <c r="AZ181" i="74" s="1"/>
  <c r="AG130" i="48"/>
  <c r="AU181" i="73" s="1"/>
  <c r="AV181" i="73" s="1"/>
  <c r="BB181" i="74" s="1"/>
  <c r="BD181" i="74" s="1"/>
  <c r="B134" i="48"/>
  <c r="D134" i="48" s="1"/>
  <c r="G134" i="48" s="1"/>
  <c r="I134" i="48" s="1"/>
  <c r="G133" i="48"/>
  <c r="I133" i="48" s="1"/>
  <c r="U133" i="48" s="1"/>
  <c r="E181" i="74"/>
  <c r="G181" i="74" s="1"/>
  <c r="AE132" i="48"/>
  <c r="AF132" i="48" s="1"/>
  <c r="AQ183" i="73" s="1"/>
  <c r="AR183" i="73" s="1"/>
  <c r="AX183" i="74" s="1"/>
  <c r="AZ183" i="74" s="1"/>
  <c r="R131" i="48"/>
  <c r="AW142" i="48"/>
  <c r="AS142" i="48"/>
  <c r="Q132" i="48"/>
  <c r="BZ137" i="48"/>
  <c r="CE137" i="48"/>
  <c r="CG136" i="48"/>
  <c r="CK136" i="48"/>
  <c r="BT138" i="48"/>
  <c r="BX138" i="48"/>
  <c r="AK144" i="48"/>
  <c r="AQ143" i="48"/>
  <c r="AM143" i="48"/>
  <c r="CR135" i="48"/>
  <c r="CT135" i="48" s="1"/>
  <c r="CM135" i="48"/>
  <c r="AY141" i="48"/>
  <c r="BD141" i="48"/>
  <c r="R183" i="74"/>
  <c r="Q183" i="74"/>
  <c r="BK140" i="48"/>
  <c r="BF140" i="48"/>
  <c r="R182" i="74"/>
  <c r="Q182" i="74"/>
  <c r="BM139" i="48"/>
  <c r="BR139" i="48"/>
  <c r="AF131" i="48"/>
  <c r="AQ182" i="73" s="1"/>
  <c r="AR182" i="73" s="1"/>
  <c r="AX182" i="74" s="1"/>
  <c r="AZ182" i="74" s="1"/>
  <c r="K182" i="73"/>
  <c r="L182" i="73" s="1"/>
  <c r="T182" i="74" s="1"/>
  <c r="AG131" i="48"/>
  <c r="AU182" i="73" s="1"/>
  <c r="AV182" i="73" s="1"/>
  <c r="BB182" i="74" s="1"/>
  <c r="BD182" i="74" s="1"/>
  <c r="R132" i="48"/>
  <c r="Q131" i="48"/>
  <c r="Y133" i="48"/>
  <c r="AA133" i="48" s="1"/>
  <c r="AG184" i="73" s="1"/>
  <c r="AH184" i="73" s="1"/>
  <c r="AA184" i="74" s="1"/>
  <c r="AC184" i="74" s="1"/>
  <c r="AB133" i="48"/>
  <c r="AD133" i="48" s="1"/>
  <c r="L176" i="75"/>
  <c r="M176" i="75" s="1"/>
  <c r="C176" i="75"/>
  <c r="E176" i="75" s="1"/>
  <c r="H176" i="75" s="1"/>
  <c r="G177" i="73"/>
  <c r="H177" i="73" s="1"/>
  <c r="B177" i="75" s="1"/>
  <c r="J177" i="75" s="1"/>
  <c r="X179" i="48"/>
  <c r="W180" i="48"/>
  <c r="F180" i="48"/>
  <c r="E181" i="48"/>
  <c r="AO180" i="74"/>
  <c r="AN181" i="74"/>
  <c r="AR181" i="74"/>
  <c r="AS180" i="74"/>
  <c r="AT180" i="74" s="1"/>
  <c r="AV180" i="74" s="1"/>
  <c r="AJ179" i="74"/>
  <c r="AK178" i="74"/>
  <c r="B178" i="74" s="1"/>
  <c r="F178" i="73" s="1"/>
  <c r="AF180" i="74"/>
  <c r="AG179" i="74"/>
  <c r="G180" i="51"/>
  <c r="I179" i="51"/>
  <c r="AZ173" i="51"/>
  <c r="BB172" i="51"/>
  <c r="BL171" i="51"/>
  <c r="BN170" i="51"/>
  <c r="BR170" i="51"/>
  <c r="BT169" i="51"/>
  <c r="S178" i="51"/>
  <c r="U178" i="51" s="1"/>
  <c r="Y177" i="51"/>
  <c r="AA176" i="51"/>
  <c r="BF172" i="51"/>
  <c r="BH171" i="51"/>
  <c r="B167" i="51"/>
  <c r="C218" i="73" s="1"/>
  <c r="E218" i="73" s="1"/>
  <c r="CF168" i="51"/>
  <c r="BY169" i="51"/>
  <c r="CA168" i="51"/>
  <c r="AM174" i="51"/>
  <c r="AK175" i="51"/>
  <c r="O178" i="51"/>
  <c r="M179" i="51"/>
  <c r="AG175" i="51"/>
  <c r="AE176" i="51"/>
  <c r="V77" i="75" l="1"/>
  <c r="Y128" i="75"/>
  <c r="P187" i="75"/>
  <c r="V187" i="75"/>
  <c r="O186" i="75"/>
  <c r="U186" i="75"/>
  <c r="U135" i="75"/>
  <c r="Q85" i="75"/>
  <c r="R85" i="75" s="1"/>
  <c r="P85" i="75"/>
  <c r="O135" i="75"/>
  <c r="P136" i="75"/>
  <c r="V136" i="75"/>
  <c r="T85" i="75"/>
  <c r="O86" i="75"/>
  <c r="Z128" i="75"/>
  <c r="S179" i="75"/>
  <c r="T179" i="75" s="1"/>
  <c r="Y179" i="75"/>
  <c r="Z179" i="75" s="1"/>
  <c r="S128" i="75"/>
  <c r="T128" i="75" s="1"/>
  <c r="U78" i="75"/>
  <c r="X180" i="75"/>
  <c r="R180" i="75"/>
  <c r="R129" i="75"/>
  <c r="X129" i="75"/>
  <c r="V134" i="48"/>
  <c r="S131" i="48"/>
  <c r="AC182" i="73" s="1"/>
  <c r="AD182" i="73" s="1"/>
  <c r="D182" i="74" s="1"/>
  <c r="E182" i="74" s="1"/>
  <c r="G182" i="74" s="1"/>
  <c r="N133" i="48"/>
  <c r="O184" i="73" s="1"/>
  <c r="P184" i="73" s="1"/>
  <c r="P133" i="48"/>
  <c r="S184" i="73" s="1"/>
  <c r="T184" i="73" s="1"/>
  <c r="N184" i="74" s="1"/>
  <c r="P184" i="74" s="1"/>
  <c r="R184" i="74" s="1"/>
  <c r="V181" i="74"/>
  <c r="W181" i="74" s="1"/>
  <c r="Y181" i="74" s="1"/>
  <c r="AG132" i="48"/>
  <c r="AU183" i="73" s="1"/>
  <c r="AV183" i="73" s="1"/>
  <c r="BB183" i="74" s="1"/>
  <c r="BD183" i="74" s="1"/>
  <c r="K183" i="73"/>
  <c r="L183" i="73" s="1"/>
  <c r="T183" i="74" s="1"/>
  <c r="B135" i="48"/>
  <c r="D135" i="48" s="1"/>
  <c r="G135" i="48" s="1"/>
  <c r="I135" i="48" s="1"/>
  <c r="AE133" i="48"/>
  <c r="AG133" i="48" s="1"/>
  <c r="AU184" i="73" s="1"/>
  <c r="AV184" i="73" s="1"/>
  <c r="BB184" i="74" s="1"/>
  <c r="BD184" i="74" s="1"/>
  <c r="BM140" i="48"/>
  <c r="BR140" i="48"/>
  <c r="AS143" i="48"/>
  <c r="AW143" i="48"/>
  <c r="CE138" i="48"/>
  <c r="BZ138" i="48"/>
  <c r="CG137" i="48"/>
  <c r="CK137" i="48"/>
  <c r="S132" i="48"/>
  <c r="AC183" i="73" s="1"/>
  <c r="AD183" i="73" s="1"/>
  <c r="D183" i="74" s="1"/>
  <c r="E183" i="74" s="1"/>
  <c r="AK145" i="48"/>
  <c r="AM144" i="48"/>
  <c r="AQ144" i="48"/>
  <c r="BT139" i="48"/>
  <c r="BX139" i="48"/>
  <c r="CM136" i="48"/>
  <c r="CR136" i="48"/>
  <c r="CT136" i="48" s="1"/>
  <c r="N134" i="48"/>
  <c r="O185" i="73" s="1"/>
  <c r="P185" i="73" s="1"/>
  <c r="P134" i="48"/>
  <c r="S185" i="73" s="1"/>
  <c r="T185" i="73" s="1"/>
  <c r="N185" i="74" s="1"/>
  <c r="P185" i="74" s="1"/>
  <c r="U134" i="48"/>
  <c r="BD142" i="48"/>
  <c r="AY142" i="48"/>
  <c r="BF141" i="48"/>
  <c r="BK141" i="48"/>
  <c r="Q133" i="48"/>
  <c r="AB134" i="48"/>
  <c r="AD134" i="48" s="1"/>
  <c r="Y134" i="48"/>
  <c r="AA134" i="48" s="1"/>
  <c r="AG185" i="73" s="1"/>
  <c r="AH185" i="73" s="1"/>
  <c r="AA185" i="74" s="1"/>
  <c r="AC185" i="74" s="1"/>
  <c r="L177" i="75"/>
  <c r="M177" i="75" s="1"/>
  <c r="C177" i="75"/>
  <c r="E177" i="75" s="1"/>
  <c r="H177" i="75" s="1"/>
  <c r="G178" i="73"/>
  <c r="H178" i="73" s="1"/>
  <c r="B178" i="75" s="1"/>
  <c r="J178" i="75" s="1"/>
  <c r="AR182" i="74"/>
  <c r="AS181" i="74"/>
  <c r="AT181" i="74" s="1"/>
  <c r="AV181" i="74" s="1"/>
  <c r="E182" i="48"/>
  <c r="F181" i="48"/>
  <c r="AO181" i="74"/>
  <c r="AN182" i="74"/>
  <c r="AF181" i="74"/>
  <c r="AG180" i="74"/>
  <c r="AK179" i="74"/>
  <c r="B179" i="74" s="1"/>
  <c r="F179" i="73" s="1"/>
  <c r="AJ180" i="74"/>
  <c r="X180" i="48"/>
  <c r="W181" i="48"/>
  <c r="S179" i="51"/>
  <c r="U179" i="51" s="1"/>
  <c r="BT170" i="51"/>
  <c r="BR171" i="51"/>
  <c r="BY170" i="51"/>
  <c r="CA169" i="51"/>
  <c r="BF173" i="51"/>
  <c r="BH172" i="51"/>
  <c r="AZ174" i="51"/>
  <c r="BB173" i="51"/>
  <c r="G181" i="51"/>
  <c r="I180" i="51"/>
  <c r="AK176" i="51"/>
  <c r="AM175" i="51"/>
  <c r="O179" i="51"/>
  <c r="M180" i="51"/>
  <c r="B168" i="51"/>
  <c r="C219" i="73" s="1"/>
  <c r="E219" i="73" s="1"/>
  <c r="CF169" i="51"/>
  <c r="AE177" i="51"/>
  <c r="AG176" i="51"/>
  <c r="AA177" i="51"/>
  <c r="Y178" i="51"/>
  <c r="BN171" i="51"/>
  <c r="BL172" i="51"/>
  <c r="V78" i="75" l="1"/>
  <c r="Y129" i="75"/>
  <c r="P188" i="75"/>
  <c r="V188" i="75"/>
  <c r="O187" i="75"/>
  <c r="U187" i="75"/>
  <c r="O136" i="75"/>
  <c r="Q86" i="75"/>
  <c r="R86" i="75" s="1"/>
  <c r="P86" i="75"/>
  <c r="O137" i="75" s="1"/>
  <c r="U136" i="75"/>
  <c r="T86" i="75"/>
  <c r="P137" i="75"/>
  <c r="V137" i="75"/>
  <c r="O87" i="75"/>
  <c r="V189" i="75" s="1"/>
  <c r="Z129" i="75"/>
  <c r="S180" i="75"/>
  <c r="T180" i="75" s="1"/>
  <c r="Y180" i="75"/>
  <c r="Z180" i="75" s="1"/>
  <c r="S129" i="75"/>
  <c r="T129" i="75" s="1"/>
  <c r="U79" i="75"/>
  <c r="X181" i="75"/>
  <c r="R181" i="75"/>
  <c r="X130" i="75"/>
  <c r="R130" i="75"/>
  <c r="V135" i="48"/>
  <c r="R133" i="48"/>
  <c r="Q184" i="74"/>
  <c r="S133" i="48"/>
  <c r="AC184" i="73" s="1"/>
  <c r="AD184" i="73" s="1"/>
  <c r="D184" i="74" s="1"/>
  <c r="E184" i="74" s="1"/>
  <c r="G184" i="74" s="1"/>
  <c r="V182" i="74"/>
  <c r="W182" i="74" s="1"/>
  <c r="Y182" i="74" s="1"/>
  <c r="AE134" i="48"/>
  <c r="AF134" i="48" s="1"/>
  <c r="AQ185" i="73" s="1"/>
  <c r="AR185" i="73" s="1"/>
  <c r="AX185" i="74" s="1"/>
  <c r="AZ185" i="74" s="1"/>
  <c r="R134" i="48"/>
  <c r="K184" i="73"/>
  <c r="L184" i="73" s="1"/>
  <c r="T184" i="74" s="1"/>
  <c r="AF133" i="48"/>
  <c r="AQ184" i="73" s="1"/>
  <c r="AR184" i="73" s="1"/>
  <c r="AX184" i="74" s="1"/>
  <c r="AZ184" i="74" s="1"/>
  <c r="B136" i="48"/>
  <c r="D136" i="48" s="1"/>
  <c r="G136" i="48" s="1"/>
  <c r="I136" i="48" s="1"/>
  <c r="Q134" i="48"/>
  <c r="CR137" i="48"/>
  <c r="CT137" i="48" s="1"/>
  <c r="CM137" i="48"/>
  <c r="AY143" i="48"/>
  <c r="BD143" i="48"/>
  <c r="P135" i="48"/>
  <c r="S186" i="73" s="1"/>
  <c r="T186" i="73" s="1"/>
  <c r="N186" i="74" s="1"/>
  <c r="P186" i="74" s="1"/>
  <c r="N135" i="48"/>
  <c r="O186" i="73" s="1"/>
  <c r="P186" i="73" s="1"/>
  <c r="U135" i="48"/>
  <c r="AW144" i="48"/>
  <c r="AS144" i="48"/>
  <c r="AB135" i="48"/>
  <c r="AD135" i="48" s="1"/>
  <c r="Y135" i="48"/>
  <c r="AA135" i="48" s="1"/>
  <c r="AG186" i="73" s="1"/>
  <c r="AH186" i="73" s="1"/>
  <c r="AA186" i="74" s="1"/>
  <c r="AC186" i="74" s="1"/>
  <c r="BR141" i="48"/>
  <c r="BM141" i="48"/>
  <c r="BK142" i="48"/>
  <c r="BF142" i="48"/>
  <c r="Q185" i="74"/>
  <c r="R185" i="74"/>
  <c r="CE139" i="48"/>
  <c r="BZ139" i="48"/>
  <c r="AK146" i="48"/>
  <c r="AQ145" i="48"/>
  <c r="AM145" i="48"/>
  <c r="G183" i="74"/>
  <c r="V183" i="74"/>
  <c r="W183" i="74" s="1"/>
  <c r="Y183" i="74" s="1"/>
  <c r="CK138" i="48"/>
  <c r="CG138" i="48"/>
  <c r="BT140" i="48"/>
  <c r="BX140" i="48"/>
  <c r="L178" i="75"/>
  <c r="M178" i="75" s="1"/>
  <c r="C178" i="75"/>
  <c r="E178" i="75" s="1"/>
  <c r="H178" i="75" s="1"/>
  <c r="G179" i="73"/>
  <c r="H179" i="73" s="1"/>
  <c r="B179" i="75" s="1"/>
  <c r="AN183" i="74"/>
  <c r="AO182" i="74"/>
  <c r="X181" i="48"/>
  <c r="W182" i="48"/>
  <c r="AK180" i="74"/>
  <c r="B180" i="74" s="1"/>
  <c r="F180" i="73" s="1"/>
  <c r="AJ181" i="74"/>
  <c r="AR183" i="74"/>
  <c r="AS182" i="74"/>
  <c r="AT182" i="74" s="1"/>
  <c r="AV182" i="74" s="1"/>
  <c r="AG181" i="74"/>
  <c r="AF182" i="74"/>
  <c r="E183" i="48"/>
  <c r="F182" i="48"/>
  <c r="BN172" i="51"/>
  <c r="BL173" i="51"/>
  <c r="AA178" i="51"/>
  <c r="Y179" i="51"/>
  <c r="BF174" i="51"/>
  <c r="BH173" i="51"/>
  <c r="BY171" i="51"/>
  <c r="CA170" i="51"/>
  <c r="B169" i="51"/>
  <c r="C220" i="73" s="1"/>
  <c r="E220" i="73" s="1"/>
  <c r="CF170" i="51"/>
  <c r="G182" i="51"/>
  <c r="I181" i="51"/>
  <c r="S180" i="51"/>
  <c r="U180" i="51" s="1"/>
  <c r="AG177" i="51"/>
  <c r="AE178" i="51"/>
  <c r="O180" i="51"/>
  <c r="M181" i="51"/>
  <c r="AM176" i="51"/>
  <c r="AK177" i="51"/>
  <c r="AZ175" i="51"/>
  <c r="BB174" i="51"/>
  <c r="BT171" i="51"/>
  <c r="BR172" i="51"/>
  <c r="V79" i="75" l="1"/>
  <c r="Y130" i="75"/>
  <c r="O188" i="75"/>
  <c r="U188" i="75"/>
  <c r="U137" i="75"/>
  <c r="P87" i="75"/>
  <c r="P189" i="75"/>
  <c r="Q87" i="75"/>
  <c r="R87" i="75" s="1"/>
  <c r="T87" i="75"/>
  <c r="O88" i="75"/>
  <c r="V190" i="75" s="1"/>
  <c r="P138" i="75"/>
  <c r="V138" i="75"/>
  <c r="Z130" i="75"/>
  <c r="S181" i="75"/>
  <c r="T181" i="75" s="1"/>
  <c r="Y181" i="75"/>
  <c r="Z181" i="75" s="1"/>
  <c r="S130" i="75"/>
  <c r="T130" i="75" s="1"/>
  <c r="U80" i="75"/>
  <c r="X182" i="75"/>
  <c r="R182" i="75"/>
  <c r="X131" i="75"/>
  <c r="R131" i="75"/>
  <c r="AG134" i="48"/>
  <c r="AU185" i="73" s="1"/>
  <c r="AV185" i="73" s="1"/>
  <c r="BB185" i="74" s="1"/>
  <c r="BD185" i="74" s="1"/>
  <c r="S134" i="48"/>
  <c r="AC185" i="73" s="1"/>
  <c r="AD185" i="73" s="1"/>
  <c r="D185" i="74" s="1"/>
  <c r="K185" i="73"/>
  <c r="L185" i="73" s="1"/>
  <c r="T185" i="74" s="1"/>
  <c r="E185" i="74"/>
  <c r="V185" i="74" s="1"/>
  <c r="W185" i="74" s="1"/>
  <c r="Y185" i="74" s="1"/>
  <c r="B137" i="48"/>
  <c r="D137" i="48" s="1"/>
  <c r="G137" i="48" s="1"/>
  <c r="I137" i="48" s="1"/>
  <c r="L179" i="75"/>
  <c r="M179" i="75" s="1"/>
  <c r="J179" i="75"/>
  <c r="R135" i="48"/>
  <c r="V136" i="48"/>
  <c r="Y136" i="48" s="1"/>
  <c r="AA136" i="48" s="1"/>
  <c r="AG187" i="73" s="1"/>
  <c r="AH187" i="73" s="1"/>
  <c r="AA187" i="74" s="1"/>
  <c r="AC187" i="74" s="1"/>
  <c r="V184" i="74"/>
  <c r="W184" i="74" s="1"/>
  <c r="Y184" i="74" s="1"/>
  <c r="Q135" i="48"/>
  <c r="CG139" i="48"/>
  <c r="CK139" i="48"/>
  <c r="P136" i="48"/>
  <c r="S187" i="73" s="1"/>
  <c r="T187" i="73" s="1"/>
  <c r="N187" i="74" s="1"/>
  <c r="P187" i="74" s="1"/>
  <c r="N136" i="48"/>
  <c r="O187" i="73" s="1"/>
  <c r="P187" i="73" s="1"/>
  <c r="U136" i="48"/>
  <c r="CR138" i="48"/>
  <c r="CT138" i="48" s="1"/>
  <c r="CM138" i="48"/>
  <c r="AW145" i="48"/>
  <c r="AS145" i="48"/>
  <c r="BR142" i="48"/>
  <c r="BM142" i="48"/>
  <c r="BD144" i="48"/>
  <c r="AY144" i="48"/>
  <c r="BK143" i="48"/>
  <c r="BF143" i="48"/>
  <c r="CE140" i="48"/>
  <c r="BZ140" i="48"/>
  <c r="AK147" i="48"/>
  <c r="AQ146" i="48"/>
  <c r="AM146" i="48"/>
  <c r="BT141" i="48"/>
  <c r="BX141" i="48"/>
  <c r="AE135" i="48"/>
  <c r="Q186" i="74"/>
  <c r="R186" i="74"/>
  <c r="G180" i="73"/>
  <c r="H180" i="73" s="1"/>
  <c r="B180" i="75" s="1"/>
  <c r="J180" i="75" s="1"/>
  <c r="C179" i="75"/>
  <c r="E179" i="75" s="1"/>
  <c r="H179" i="75" s="1"/>
  <c r="AG182" i="74"/>
  <c r="AF183" i="74"/>
  <c r="AR184" i="74"/>
  <c r="AS183" i="74"/>
  <c r="AT183" i="74" s="1"/>
  <c r="AV183" i="74" s="1"/>
  <c r="AK181" i="74"/>
  <c r="B181" i="74" s="1"/>
  <c r="F181" i="73" s="1"/>
  <c r="AJ182" i="74"/>
  <c r="AO183" i="74"/>
  <c r="AN184" i="74"/>
  <c r="F183" i="48"/>
  <c r="E184" i="48"/>
  <c r="W183" i="48"/>
  <c r="X182" i="48"/>
  <c r="AM177" i="51"/>
  <c r="AK178" i="51"/>
  <c r="AG178" i="51"/>
  <c r="AE179" i="51"/>
  <c r="BH174" i="51"/>
  <c r="BF175" i="51"/>
  <c r="I182" i="51"/>
  <c r="G183" i="51"/>
  <c r="BY172" i="51"/>
  <c r="CA171" i="51"/>
  <c r="O181" i="51"/>
  <c r="M182" i="51"/>
  <c r="CF171" i="51"/>
  <c r="B170" i="51"/>
  <c r="C221" i="73" s="1"/>
  <c r="E221" i="73" s="1"/>
  <c r="Y180" i="51"/>
  <c r="AA179" i="51"/>
  <c r="BL174" i="51"/>
  <c r="BN173" i="51"/>
  <c r="BT172" i="51"/>
  <c r="BR173" i="51"/>
  <c r="BB175" i="51"/>
  <c r="AZ176" i="51"/>
  <c r="S181" i="51"/>
  <c r="U181" i="51" s="1"/>
  <c r="V80" i="75" l="1"/>
  <c r="Y131" i="75"/>
  <c r="O189" i="75"/>
  <c r="U189" i="75"/>
  <c r="P88" i="75"/>
  <c r="P190" i="75"/>
  <c r="U138" i="75"/>
  <c r="O138" i="75"/>
  <c r="Q88" i="75"/>
  <c r="R88" i="75" s="1"/>
  <c r="T88" i="75"/>
  <c r="P139" i="75"/>
  <c r="V139" i="75"/>
  <c r="O89" i="75"/>
  <c r="V191" i="75" s="1"/>
  <c r="Z131" i="75"/>
  <c r="Y182" i="75"/>
  <c r="Z182" i="75" s="1"/>
  <c r="S182" i="75"/>
  <c r="T182" i="75" s="1"/>
  <c r="S131" i="75"/>
  <c r="T131" i="75" s="1"/>
  <c r="U81" i="75"/>
  <c r="X183" i="75"/>
  <c r="R183" i="75"/>
  <c r="R132" i="75"/>
  <c r="X132" i="75"/>
  <c r="G185" i="74"/>
  <c r="AB136" i="48"/>
  <c r="AD136" i="48" s="1"/>
  <c r="AE136" i="48" s="1"/>
  <c r="AG136" i="48" s="1"/>
  <c r="AU187" i="73" s="1"/>
  <c r="AV187" i="73" s="1"/>
  <c r="BB187" i="74" s="1"/>
  <c r="BD187" i="74" s="1"/>
  <c r="V137" i="48"/>
  <c r="S135" i="48"/>
  <c r="AC186" i="73" s="1"/>
  <c r="AD186" i="73" s="1"/>
  <c r="D186" i="74" s="1"/>
  <c r="E186" i="74" s="1"/>
  <c r="R136" i="48"/>
  <c r="B138" i="48"/>
  <c r="D138" i="48" s="1"/>
  <c r="G138" i="48" s="1"/>
  <c r="I138" i="48" s="1"/>
  <c r="P137" i="48"/>
  <c r="S188" i="73" s="1"/>
  <c r="T188" i="73" s="1"/>
  <c r="N188" i="74" s="1"/>
  <c r="P188" i="74" s="1"/>
  <c r="U137" i="48"/>
  <c r="N137" i="48"/>
  <c r="O188" i="73" s="1"/>
  <c r="P188" i="73" s="1"/>
  <c r="AF135" i="48"/>
  <c r="AQ186" i="73" s="1"/>
  <c r="AR186" i="73" s="1"/>
  <c r="AX186" i="74" s="1"/>
  <c r="AZ186" i="74" s="1"/>
  <c r="K186" i="73"/>
  <c r="L186" i="73" s="1"/>
  <c r="T186" i="74" s="1"/>
  <c r="AG135" i="48"/>
  <c r="AU186" i="73" s="1"/>
  <c r="AV186" i="73" s="1"/>
  <c r="BB186" i="74" s="1"/>
  <c r="BD186" i="74" s="1"/>
  <c r="CG140" i="48"/>
  <c r="CK140" i="48"/>
  <c r="BK144" i="48"/>
  <c r="BF144" i="48"/>
  <c r="AY145" i="48"/>
  <c r="BD145" i="48"/>
  <c r="R187" i="74"/>
  <c r="Q187" i="74"/>
  <c r="BZ141" i="48"/>
  <c r="CE141" i="48"/>
  <c r="AS146" i="48"/>
  <c r="AW146" i="48"/>
  <c r="Q136" i="48"/>
  <c r="CR139" i="48"/>
  <c r="CT139" i="48" s="1"/>
  <c r="CM139" i="48"/>
  <c r="AK148" i="48"/>
  <c r="AM147" i="48"/>
  <c r="AQ147" i="48"/>
  <c r="BR143" i="48"/>
  <c r="BM143" i="48"/>
  <c r="BT142" i="48"/>
  <c r="BX142" i="48"/>
  <c r="AB137" i="48"/>
  <c r="AD137" i="48" s="1"/>
  <c r="Y137" i="48"/>
  <c r="AA137" i="48" s="1"/>
  <c r="AG188" i="73" s="1"/>
  <c r="AH188" i="73" s="1"/>
  <c r="AA188" i="74" s="1"/>
  <c r="AC188" i="74" s="1"/>
  <c r="L180" i="75"/>
  <c r="M180" i="75" s="1"/>
  <c r="C180" i="75"/>
  <c r="E180" i="75" s="1"/>
  <c r="H180" i="75" s="1"/>
  <c r="G181" i="73"/>
  <c r="H181" i="73" s="1"/>
  <c r="B181" i="75" s="1"/>
  <c r="J181" i="75" s="1"/>
  <c r="AO184" i="74"/>
  <c r="AN185" i="74"/>
  <c r="AG183" i="74"/>
  <c r="AF184" i="74"/>
  <c r="W184" i="48"/>
  <c r="X183" i="48"/>
  <c r="F184" i="48"/>
  <c r="E185" i="48"/>
  <c r="AK182" i="74"/>
  <c r="B182" i="74" s="1"/>
  <c r="F182" i="73" s="1"/>
  <c r="AJ183" i="74"/>
  <c r="AR185" i="74"/>
  <c r="AS184" i="74"/>
  <c r="AT184" i="74" s="1"/>
  <c r="AV184" i="74" s="1"/>
  <c r="AZ177" i="51"/>
  <c r="BB176" i="51"/>
  <c r="Y181" i="51"/>
  <c r="AA180" i="51"/>
  <c r="AG179" i="51"/>
  <c r="AE180" i="51"/>
  <c r="BN174" i="51"/>
  <c r="BL175" i="51"/>
  <c r="CA172" i="51"/>
  <c r="BY173" i="51"/>
  <c r="BH175" i="51"/>
  <c r="BF176" i="51"/>
  <c r="S182" i="51"/>
  <c r="U182" i="51" s="1"/>
  <c r="BR174" i="51"/>
  <c r="BT173" i="51"/>
  <c r="B171" i="51"/>
  <c r="C222" i="73" s="1"/>
  <c r="E222" i="73" s="1"/>
  <c r="CF172" i="51"/>
  <c r="I183" i="51"/>
  <c r="G184" i="51"/>
  <c r="AK179" i="51"/>
  <c r="AM178" i="51"/>
  <c r="M183" i="51"/>
  <c r="O182" i="51"/>
  <c r="V81" i="75" l="1"/>
  <c r="Y132" i="75"/>
  <c r="U139" i="75"/>
  <c r="O190" i="75"/>
  <c r="U190" i="75"/>
  <c r="P89" i="75"/>
  <c r="P191" i="75"/>
  <c r="O139" i="75"/>
  <c r="P140" i="75"/>
  <c r="Q89" i="75"/>
  <c r="R89" i="75" s="1"/>
  <c r="T89" i="75"/>
  <c r="V140" i="75"/>
  <c r="O90" i="75"/>
  <c r="Z132" i="75"/>
  <c r="Y183" i="75"/>
  <c r="Z183" i="75" s="1"/>
  <c r="S183" i="75"/>
  <c r="T183" i="75" s="1"/>
  <c r="S132" i="75"/>
  <c r="T132" i="75" s="1"/>
  <c r="U82" i="75"/>
  <c r="X184" i="75"/>
  <c r="R133" i="75"/>
  <c r="R184" i="75"/>
  <c r="X133" i="75"/>
  <c r="AF136" i="48"/>
  <c r="AQ187" i="73" s="1"/>
  <c r="AR187" i="73" s="1"/>
  <c r="AX187" i="74" s="1"/>
  <c r="AZ187" i="74" s="1"/>
  <c r="K187" i="73"/>
  <c r="L187" i="73" s="1"/>
  <c r="T187" i="74" s="1"/>
  <c r="G186" i="74"/>
  <c r="V186" i="74"/>
  <c r="W186" i="74" s="1"/>
  <c r="Y186" i="74" s="1"/>
  <c r="B139" i="48"/>
  <c r="D139" i="48" s="1"/>
  <c r="V139" i="48" s="1"/>
  <c r="S136" i="48"/>
  <c r="AC187" i="73" s="1"/>
  <c r="AD187" i="73" s="1"/>
  <c r="D187" i="74" s="1"/>
  <c r="E187" i="74" s="1"/>
  <c r="G187" i="74" s="1"/>
  <c r="AE137" i="48"/>
  <c r="K188" i="73" s="1"/>
  <c r="L188" i="73" s="1"/>
  <c r="T188" i="74" s="1"/>
  <c r="Q137" i="48"/>
  <c r="V138" i="48"/>
  <c r="Y138" i="48" s="1"/>
  <c r="AA138" i="48" s="1"/>
  <c r="AG189" i="73" s="1"/>
  <c r="AH189" i="73" s="1"/>
  <c r="AA189" i="74" s="1"/>
  <c r="AC189" i="74" s="1"/>
  <c r="BT143" i="48"/>
  <c r="BX143" i="48"/>
  <c r="Q188" i="74"/>
  <c r="R188" i="74"/>
  <c r="N138" i="48"/>
  <c r="O189" i="73" s="1"/>
  <c r="P189" i="73" s="1"/>
  <c r="P138" i="48"/>
  <c r="S189" i="73" s="1"/>
  <c r="T189" i="73" s="1"/>
  <c r="N189" i="74" s="1"/>
  <c r="P189" i="74" s="1"/>
  <c r="U138" i="48"/>
  <c r="BZ142" i="48"/>
  <c r="CE142" i="48"/>
  <c r="AS147" i="48"/>
  <c r="AW147" i="48"/>
  <c r="CG141" i="48"/>
  <c r="CK141" i="48"/>
  <c r="BM144" i="48"/>
  <c r="BR144" i="48"/>
  <c r="R137" i="48"/>
  <c r="BK145" i="48"/>
  <c r="BF145" i="48"/>
  <c r="CR140" i="48"/>
  <c r="CT140" i="48" s="1"/>
  <c r="CM140" i="48"/>
  <c r="AF137" i="48"/>
  <c r="AQ188" i="73" s="1"/>
  <c r="AR188" i="73" s="1"/>
  <c r="AX188" i="74" s="1"/>
  <c r="AZ188" i="74" s="1"/>
  <c r="AG137" i="48"/>
  <c r="AU188" i="73" s="1"/>
  <c r="AV188" i="73" s="1"/>
  <c r="BB188" i="74" s="1"/>
  <c r="BD188" i="74" s="1"/>
  <c r="AK149" i="48"/>
  <c r="AM148" i="48"/>
  <c r="AQ148" i="48"/>
  <c r="AY146" i="48"/>
  <c r="BD146" i="48"/>
  <c r="L181" i="75"/>
  <c r="M181" i="75" s="1"/>
  <c r="C181" i="75"/>
  <c r="E181" i="75" s="1"/>
  <c r="H181" i="75" s="1"/>
  <c r="G182" i="73"/>
  <c r="H182" i="73" s="1"/>
  <c r="B182" i="75" s="1"/>
  <c r="J182" i="75" s="1"/>
  <c r="AF185" i="74"/>
  <c r="AG184" i="74"/>
  <c r="AN186" i="74"/>
  <c r="AO185" i="74"/>
  <c r="F185" i="48"/>
  <c r="E186" i="48"/>
  <c r="AR186" i="74"/>
  <c r="AS185" i="74"/>
  <c r="AT185" i="74" s="1"/>
  <c r="AV185" i="74" s="1"/>
  <c r="W185" i="48"/>
  <c r="X184" i="48"/>
  <c r="AJ184" i="74"/>
  <c r="AK183" i="74"/>
  <c r="B183" i="74" s="1"/>
  <c r="F183" i="73" s="1"/>
  <c r="O183" i="51"/>
  <c r="M184" i="51"/>
  <c r="Y182" i="51"/>
  <c r="AA181" i="51"/>
  <c r="S183" i="51"/>
  <c r="U183" i="51" s="1"/>
  <c r="CA173" i="51"/>
  <c r="BY174" i="51"/>
  <c r="I184" i="51"/>
  <c r="G185" i="51"/>
  <c r="AG180" i="51"/>
  <c r="AE181" i="51"/>
  <c r="B172" i="51"/>
  <c r="C223" i="73" s="1"/>
  <c r="E223" i="73" s="1"/>
  <c r="CF173" i="51"/>
  <c r="BF177" i="51"/>
  <c r="BH176" i="51"/>
  <c r="BL176" i="51"/>
  <c r="BN175" i="51"/>
  <c r="AM179" i="51"/>
  <c r="AK180" i="51"/>
  <c r="BT174" i="51"/>
  <c r="BR175" i="51"/>
  <c r="AZ178" i="51"/>
  <c r="BB177" i="51"/>
  <c r="U140" i="75" l="1"/>
  <c r="V82" i="75"/>
  <c r="Y133" i="75"/>
  <c r="Z133" i="75" s="1"/>
  <c r="P192" i="75"/>
  <c r="V192" i="75"/>
  <c r="O191" i="75"/>
  <c r="U191" i="75"/>
  <c r="Q90" i="75"/>
  <c r="R90" i="75" s="1"/>
  <c r="P90" i="75"/>
  <c r="O140" i="75"/>
  <c r="T90" i="75"/>
  <c r="P141" i="75"/>
  <c r="V141" i="75"/>
  <c r="O91" i="75"/>
  <c r="Y184" i="75"/>
  <c r="Z184" i="75" s="1"/>
  <c r="S184" i="75"/>
  <c r="T184" i="75" s="1"/>
  <c r="S133" i="75"/>
  <c r="T133" i="75" s="1"/>
  <c r="U83" i="75"/>
  <c r="X185" i="75"/>
  <c r="R185" i="75"/>
  <c r="X134" i="75"/>
  <c r="R134" i="75"/>
  <c r="AB138" i="48"/>
  <c r="AD138" i="48" s="1"/>
  <c r="AE138" i="48" s="1"/>
  <c r="S137" i="48"/>
  <c r="AC188" i="73" s="1"/>
  <c r="AD188" i="73" s="1"/>
  <c r="D188" i="74" s="1"/>
  <c r="E188" i="74" s="1"/>
  <c r="V188" i="74" s="1"/>
  <c r="W188" i="74" s="1"/>
  <c r="Y188" i="74" s="1"/>
  <c r="G139" i="48"/>
  <c r="I139" i="48" s="1"/>
  <c r="U139" i="48" s="1"/>
  <c r="V187" i="74"/>
  <c r="W187" i="74" s="1"/>
  <c r="Y187" i="74" s="1"/>
  <c r="R138" i="48"/>
  <c r="B140" i="48"/>
  <c r="D140" i="48" s="1"/>
  <c r="G140" i="48" s="1"/>
  <c r="I140" i="48" s="1"/>
  <c r="AW148" i="48"/>
  <c r="AS148" i="48"/>
  <c r="CM141" i="48"/>
  <c r="CR141" i="48"/>
  <c r="CT141" i="48" s="1"/>
  <c r="CG142" i="48"/>
  <c r="CK142" i="48"/>
  <c r="Q138" i="48"/>
  <c r="S138" i="48" s="1"/>
  <c r="AC189" i="73" s="1"/>
  <c r="AD189" i="73" s="1"/>
  <c r="D189" i="74" s="1"/>
  <c r="P139" i="48"/>
  <c r="S190" i="73" s="1"/>
  <c r="T190" i="73" s="1"/>
  <c r="N190" i="74" s="1"/>
  <c r="P190" i="74" s="1"/>
  <c r="BK146" i="48"/>
  <c r="BF146" i="48"/>
  <c r="AK150" i="48"/>
  <c r="AM149" i="48"/>
  <c r="AQ149" i="48"/>
  <c r="AB139" i="48"/>
  <c r="AD139" i="48" s="1"/>
  <c r="Y139" i="48"/>
  <c r="AA139" i="48" s="1"/>
  <c r="AG190" i="73" s="1"/>
  <c r="AH190" i="73" s="1"/>
  <c r="AA190" i="74" s="1"/>
  <c r="AC190" i="74" s="1"/>
  <c r="BM145" i="48"/>
  <c r="BR145" i="48"/>
  <c r="BX144" i="48"/>
  <c r="BT144" i="48"/>
  <c r="AY147" i="48"/>
  <c r="BD147" i="48"/>
  <c r="R189" i="74"/>
  <c r="Q189" i="74"/>
  <c r="CE143" i="48"/>
  <c r="BZ143" i="48"/>
  <c r="L182" i="75"/>
  <c r="M182" i="75" s="1"/>
  <c r="C182" i="75"/>
  <c r="E182" i="75" s="1"/>
  <c r="H182" i="75" s="1"/>
  <c r="G183" i="73"/>
  <c r="H183" i="73" s="1"/>
  <c r="B183" i="75" s="1"/>
  <c r="J183" i="75" s="1"/>
  <c r="X185" i="48"/>
  <c r="W186" i="48"/>
  <c r="AF186" i="74"/>
  <c r="AG185" i="74"/>
  <c r="AJ185" i="74"/>
  <c r="AK184" i="74"/>
  <c r="B184" i="74" s="1"/>
  <c r="F184" i="73" s="1"/>
  <c r="AR187" i="74"/>
  <c r="AS186" i="74"/>
  <c r="AT186" i="74" s="1"/>
  <c r="AV186" i="74" s="1"/>
  <c r="F186" i="48"/>
  <c r="E187" i="48"/>
  <c r="AN187" i="74"/>
  <c r="AO186" i="74"/>
  <c r="AM180" i="51"/>
  <c r="AK181" i="51"/>
  <c r="BL177" i="51"/>
  <c r="BN176" i="51"/>
  <c r="M185" i="51"/>
  <c r="O184" i="51"/>
  <c r="AZ179" i="51"/>
  <c r="BB178" i="51"/>
  <c r="CA174" i="51"/>
  <c r="BY175" i="51"/>
  <c r="BR176" i="51"/>
  <c r="BT175" i="51"/>
  <c r="BF178" i="51"/>
  <c r="BH177" i="51"/>
  <c r="AG181" i="51"/>
  <c r="AE182" i="51"/>
  <c r="G186" i="51"/>
  <c r="I185" i="51"/>
  <c r="B173" i="51"/>
  <c r="C224" i="73" s="1"/>
  <c r="E224" i="73" s="1"/>
  <c r="CF174" i="51"/>
  <c r="S184" i="51"/>
  <c r="U184" i="51" s="1"/>
  <c r="Y183" i="51"/>
  <c r="AA182" i="51"/>
  <c r="V83" i="75" l="1"/>
  <c r="Y134" i="75"/>
  <c r="P193" i="75"/>
  <c r="V193" i="75"/>
  <c r="O192" i="75"/>
  <c r="U192" i="75"/>
  <c r="O141" i="75"/>
  <c r="Q91" i="75"/>
  <c r="R91" i="75" s="1"/>
  <c r="P91" i="75"/>
  <c r="U141" i="75"/>
  <c r="V142" i="75"/>
  <c r="T91" i="75"/>
  <c r="U91" i="75" s="1"/>
  <c r="Y142" i="75" s="1"/>
  <c r="P142" i="75"/>
  <c r="O92" i="75"/>
  <c r="Z134" i="75"/>
  <c r="S185" i="75"/>
  <c r="T185" i="75" s="1"/>
  <c r="Y185" i="75"/>
  <c r="Z185" i="75" s="1"/>
  <c r="S134" i="75"/>
  <c r="T134" i="75" s="1"/>
  <c r="U84" i="75"/>
  <c r="X186" i="75"/>
  <c r="R186" i="75"/>
  <c r="R135" i="75"/>
  <c r="X135" i="75"/>
  <c r="K189" i="73"/>
  <c r="L189" i="73" s="1"/>
  <c r="T189" i="74" s="1"/>
  <c r="AF138" i="48"/>
  <c r="AQ189" i="73" s="1"/>
  <c r="AR189" i="73" s="1"/>
  <c r="AX189" i="74" s="1"/>
  <c r="AZ189" i="74" s="1"/>
  <c r="AG138" i="48"/>
  <c r="AU189" i="73" s="1"/>
  <c r="AV189" i="73" s="1"/>
  <c r="BB189" i="74" s="1"/>
  <c r="BD189" i="74" s="1"/>
  <c r="N139" i="48"/>
  <c r="O190" i="73" s="1"/>
  <c r="P190" i="73" s="1"/>
  <c r="V140" i="48"/>
  <c r="AB140" i="48" s="1"/>
  <c r="AD140" i="48" s="1"/>
  <c r="G188" i="74"/>
  <c r="R139" i="48"/>
  <c r="B141" i="48"/>
  <c r="D141" i="48" s="1"/>
  <c r="G141" i="48" s="1"/>
  <c r="I141" i="48" s="1"/>
  <c r="CE144" i="48"/>
  <c r="BZ144" i="48"/>
  <c r="E189" i="74"/>
  <c r="CK143" i="48"/>
  <c r="CG143" i="48"/>
  <c r="BF147" i="48"/>
  <c r="BK147" i="48"/>
  <c r="BX145" i="48"/>
  <c r="BT145" i="48"/>
  <c r="AS149" i="48"/>
  <c r="AW149" i="48"/>
  <c r="BR146" i="48"/>
  <c r="BM146" i="48"/>
  <c r="CR142" i="48"/>
  <c r="CT142" i="48" s="1"/>
  <c r="CM142" i="48"/>
  <c r="U140" i="48"/>
  <c r="P140" i="48"/>
  <c r="S191" i="73" s="1"/>
  <c r="T191" i="73" s="1"/>
  <c r="N191" i="74" s="1"/>
  <c r="P191" i="74" s="1"/>
  <c r="N140" i="48"/>
  <c r="O191" i="73" s="1"/>
  <c r="P191" i="73" s="1"/>
  <c r="AE139" i="48"/>
  <c r="AK151" i="48"/>
  <c r="AM150" i="48"/>
  <c r="AQ150" i="48"/>
  <c r="Q190" i="74"/>
  <c r="R190" i="74"/>
  <c r="BD148" i="48"/>
  <c r="AY148" i="48"/>
  <c r="L183" i="75"/>
  <c r="M183" i="75" s="1"/>
  <c r="C183" i="75"/>
  <c r="E183" i="75" s="1"/>
  <c r="H183" i="75" s="1"/>
  <c r="G184" i="73"/>
  <c r="H184" i="73" s="1"/>
  <c r="B184" i="75" s="1"/>
  <c r="J184" i="75" s="1"/>
  <c r="E188" i="48"/>
  <c r="F187" i="48"/>
  <c r="AR188" i="74"/>
  <c r="AS187" i="74"/>
  <c r="AT187" i="74" s="1"/>
  <c r="AV187" i="74" s="1"/>
  <c r="AG186" i="74"/>
  <c r="AF187" i="74"/>
  <c r="AK185" i="74"/>
  <c r="B185" i="74" s="1"/>
  <c r="F185" i="73" s="1"/>
  <c r="AJ186" i="74"/>
  <c r="AO187" i="74"/>
  <c r="AN188" i="74"/>
  <c r="W187" i="48"/>
  <c r="X186" i="48"/>
  <c r="BH178" i="51"/>
  <c r="BF179" i="51"/>
  <c r="AE183" i="51"/>
  <c r="AG182" i="51"/>
  <c r="M186" i="51"/>
  <c r="O185" i="51"/>
  <c r="AA183" i="51"/>
  <c r="Y184" i="51"/>
  <c r="BB179" i="51"/>
  <c r="AZ180" i="51"/>
  <c r="BL178" i="51"/>
  <c r="BN177" i="51"/>
  <c r="B174" i="51"/>
  <c r="C225" i="73" s="1"/>
  <c r="E225" i="73" s="1"/>
  <c r="CF175" i="51"/>
  <c r="G187" i="51"/>
  <c r="I186" i="51"/>
  <c r="BR177" i="51"/>
  <c r="BT176" i="51"/>
  <c r="S185" i="51"/>
  <c r="U185" i="51" s="1"/>
  <c r="BY176" i="51"/>
  <c r="CA175" i="51"/>
  <c r="AM181" i="51"/>
  <c r="AK182" i="51"/>
  <c r="V84" i="75" l="1"/>
  <c r="Y135" i="75"/>
  <c r="P194" i="75"/>
  <c r="V194" i="75"/>
  <c r="O193" i="75"/>
  <c r="U193" i="75"/>
  <c r="U142" i="75"/>
  <c r="Q92" i="75"/>
  <c r="R92" i="75" s="1"/>
  <c r="R103" i="75" s="1"/>
  <c r="P92" i="75"/>
  <c r="P103" i="75" s="1"/>
  <c r="V91" i="75"/>
  <c r="O142" i="75"/>
  <c r="V143" i="75"/>
  <c r="P143" i="75"/>
  <c r="T92" i="75"/>
  <c r="O93" i="75"/>
  <c r="Z135" i="75"/>
  <c r="S186" i="75"/>
  <c r="T186" i="75" s="1"/>
  <c r="Y186" i="75"/>
  <c r="Z186" i="75" s="1"/>
  <c r="S135" i="75"/>
  <c r="T135" i="75" s="1"/>
  <c r="U85" i="75"/>
  <c r="X187" i="75"/>
  <c r="R187" i="75"/>
  <c r="R136" i="75"/>
  <c r="X136" i="75"/>
  <c r="AE140" i="48"/>
  <c r="K191" i="73" s="1"/>
  <c r="L191" i="73" s="1"/>
  <c r="T191" i="74" s="1"/>
  <c r="Q139" i="48"/>
  <c r="Y140" i="48"/>
  <c r="AA140" i="48" s="1"/>
  <c r="AG191" i="73" s="1"/>
  <c r="AH191" i="73" s="1"/>
  <c r="AA191" i="74" s="1"/>
  <c r="AC191" i="74" s="1"/>
  <c r="S139" i="48"/>
  <c r="AC190" i="73" s="1"/>
  <c r="AD190" i="73" s="1"/>
  <c r="D190" i="74" s="1"/>
  <c r="E190" i="74" s="1"/>
  <c r="G190" i="74" s="1"/>
  <c r="V141" i="48"/>
  <c r="Y141" i="48" s="1"/>
  <c r="AA141" i="48" s="1"/>
  <c r="AG192" i="73" s="1"/>
  <c r="AH192" i="73" s="1"/>
  <c r="AA192" i="74" s="1"/>
  <c r="AC192" i="74" s="1"/>
  <c r="B142" i="48"/>
  <c r="D142" i="48" s="1"/>
  <c r="V142" i="48" s="1"/>
  <c r="BF148" i="48"/>
  <c r="BK148" i="48"/>
  <c r="AG139" i="48"/>
  <c r="AU190" i="73" s="1"/>
  <c r="AV190" i="73" s="1"/>
  <c r="BB190" i="74" s="1"/>
  <c r="BD190" i="74" s="1"/>
  <c r="AF139" i="48"/>
  <c r="AQ190" i="73" s="1"/>
  <c r="AR190" i="73" s="1"/>
  <c r="AX190" i="74" s="1"/>
  <c r="AZ190" i="74" s="1"/>
  <c r="K190" i="73"/>
  <c r="L190" i="73" s="1"/>
  <c r="T190" i="74" s="1"/>
  <c r="AW150" i="48"/>
  <c r="AS150" i="48"/>
  <c r="AG140" i="48"/>
  <c r="AU191" i="73" s="1"/>
  <c r="AV191" i="73" s="1"/>
  <c r="BB191" i="74" s="1"/>
  <c r="BD191" i="74" s="1"/>
  <c r="AF140" i="48"/>
  <c r="AQ191" i="73" s="1"/>
  <c r="AR191" i="73" s="1"/>
  <c r="AX191" i="74" s="1"/>
  <c r="AZ191" i="74" s="1"/>
  <c r="R191" i="74"/>
  <c r="Q191" i="74"/>
  <c r="G189" i="74"/>
  <c r="V189" i="74"/>
  <c r="W189" i="74" s="1"/>
  <c r="Y189" i="74" s="1"/>
  <c r="R140" i="48"/>
  <c r="BX146" i="48"/>
  <c r="BT146" i="48"/>
  <c r="BZ145" i="48"/>
  <c r="CE145" i="48"/>
  <c r="CM143" i="48"/>
  <c r="CR143" i="48"/>
  <c r="CT143" i="48" s="1"/>
  <c r="AK152" i="48"/>
  <c r="AM151" i="48"/>
  <c r="AQ151" i="48"/>
  <c r="Q140" i="48"/>
  <c r="AY149" i="48"/>
  <c r="BD149" i="48"/>
  <c r="BM147" i="48"/>
  <c r="BR147" i="48"/>
  <c r="U141" i="48"/>
  <c r="P141" i="48"/>
  <c r="S192" i="73" s="1"/>
  <c r="T192" i="73" s="1"/>
  <c r="N192" i="74" s="1"/>
  <c r="P192" i="74" s="1"/>
  <c r="N141" i="48"/>
  <c r="O192" i="73" s="1"/>
  <c r="P192" i="73" s="1"/>
  <c r="CG144" i="48"/>
  <c r="CK144" i="48"/>
  <c r="L184" i="75"/>
  <c r="M184" i="75" s="1"/>
  <c r="C184" i="75"/>
  <c r="E184" i="75" s="1"/>
  <c r="H184" i="75" s="1"/>
  <c r="G185" i="73"/>
  <c r="H185" i="73" s="1"/>
  <c r="B185" i="75" s="1"/>
  <c r="AO188" i="74"/>
  <c r="AN189" i="74"/>
  <c r="AJ187" i="74"/>
  <c r="AK186" i="74"/>
  <c r="B186" i="74" s="1"/>
  <c r="F186" i="73" s="1"/>
  <c r="AS188" i="74"/>
  <c r="AT188" i="74" s="1"/>
  <c r="AV188" i="74" s="1"/>
  <c r="AR189" i="74"/>
  <c r="E189" i="48"/>
  <c r="F188" i="48"/>
  <c r="W188" i="48"/>
  <c r="X187" i="48"/>
  <c r="AF188" i="74"/>
  <c r="AG187" i="74"/>
  <c r="CA176" i="51"/>
  <c r="BY177" i="51"/>
  <c r="BH179" i="51"/>
  <c r="BF180" i="51"/>
  <c r="AZ181" i="51"/>
  <c r="BB180" i="51"/>
  <c r="BT177" i="51"/>
  <c r="BR178" i="51"/>
  <c r="O186" i="51"/>
  <c r="M187" i="51"/>
  <c r="B175" i="51"/>
  <c r="C226" i="73" s="1"/>
  <c r="E226" i="73" s="1"/>
  <c r="CF176" i="51"/>
  <c r="AM182" i="51"/>
  <c r="AK183" i="51"/>
  <c r="S186" i="51"/>
  <c r="U186" i="51" s="1"/>
  <c r="G188" i="51"/>
  <c r="I187" i="51"/>
  <c r="BN178" i="51"/>
  <c r="BL179" i="51"/>
  <c r="Y185" i="51"/>
  <c r="AA184" i="51"/>
  <c r="AE184" i="51"/>
  <c r="AG183" i="51"/>
  <c r="V85" i="75" l="1"/>
  <c r="Y136" i="75"/>
  <c r="P195" i="75"/>
  <c r="V195" i="75"/>
  <c r="O194" i="75"/>
  <c r="U194" i="75"/>
  <c r="U143" i="75"/>
  <c r="Q93" i="75"/>
  <c r="R93" i="75" s="1"/>
  <c r="P93" i="75"/>
  <c r="O143" i="75"/>
  <c r="P144" i="75"/>
  <c r="V144" i="75"/>
  <c r="T93" i="75"/>
  <c r="O94" i="75"/>
  <c r="Z136" i="75"/>
  <c r="S187" i="75"/>
  <c r="T187" i="75" s="1"/>
  <c r="Y187" i="75"/>
  <c r="Z187" i="75" s="1"/>
  <c r="S136" i="75"/>
  <c r="T136" i="75" s="1"/>
  <c r="U86" i="75"/>
  <c r="X188" i="75"/>
  <c r="R188" i="75"/>
  <c r="R137" i="75"/>
  <c r="X137" i="75"/>
  <c r="AB141" i="48"/>
  <c r="AD141" i="48" s="1"/>
  <c r="V190" i="74"/>
  <c r="W190" i="74" s="1"/>
  <c r="Y190" i="74" s="1"/>
  <c r="G142" i="48"/>
  <c r="I142" i="48" s="1"/>
  <c r="N142" i="48" s="1"/>
  <c r="O193" i="73" s="1"/>
  <c r="P193" i="73" s="1"/>
  <c r="R141" i="48"/>
  <c r="L185" i="75"/>
  <c r="M185" i="75" s="1"/>
  <c r="J185" i="75"/>
  <c r="B143" i="48"/>
  <c r="D143" i="48" s="1"/>
  <c r="G143" i="48" s="1"/>
  <c r="I143" i="48" s="1"/>
  <c r="Q141" i="48"/>
  <c r="S141" i="48" s="1"/>
  <c r="AC192" i="73" s="1"/>
  <c r="AD192" i="73" s="1"/>
  <c r="D192" i="74" s="1"/>
  <c r="AK153" i="48"/>
  <c r="AM152" i="48"/>
  <c r="AQ152" i="48"/>
  <c r="CK145" i="48"/>
  <c r="CG145" i="48"/>
  <c r="CM144" i="48"/>
  <c r="CR144" i="48"/>
  <c r="CT144" i="48" s="1"/>
  <c r="BT147" i="48"/>
  <c r="BX147" i="48"/>
  <c r="S140" i="48"/>
  <c r="AC191" i="73" s="1"/>
  <c r="AD191" i="73" s="1"/>
  <c r="D191" i="74" s="1"/>
  <c r="E191" i="74" s="1"/>
  <c r="AE141" i="48"/>
  <c r="AS151" i="48"/>
  <c r="AW151" i="48"/>
  <c r="BR148" i="48"/>
  <c r="BM148" i="48"/>
  <c r="AB142" i="48"/>
  <c r="AD142" i="48" s="1"/>
  <c r="Y142" i="48"/>
  <c r="AA142" i="48" s="1"/>
  <c r="AG193" i="73" s="1"/>
  <c r="AH193" i="73" s="1"/>
  <c r="AA193" i="74" s="1"/>
  <c r="AC193" i="74" s="1"/>
  <c r="Q192" i="74"/>
  <c r="R192" i="74"/>
  <c r="BF149" i="48"/>
  <c r="BK149" i="48"/>
  <c r="CE146" i="48"/>
  <c r="BZ146" i="48"/>
  <c r="AY150" i="48"/>
  <c r="BD150" i="48"/>
  <c r="C185" i="75"/>
  <c r="E185" i="75" s="1"/>
  <c r="H185" i="75" s="1"/>
  <c r="G186" i="73"/>
  <c r="H186" i="73" s="1"/>
  <c r="B186" i="75" s="1"/>
  <c r="J186" i="75" s="1"/>
  <c r="AJ188" i="74"/>
  <c r="AK187" i="74"/>
  <c r="B187" i="74" s="1"/>
  <c r="F187" i="73" s="1"/>
  <c r="AR190" i="74"/>
  <c r="AS189" i="74"/>
  <c r="AT189" i="74" s="1"/>
  <c r="AV189" i="74" s="1"/>
  <c r="AO189" i="74"/>
  <c r="AN190" i="74"/>
  <c r="AF189" i="74"/>
  <c r="AG188" i="74"/>
  <c r="W189" i="48"/>
  <c r="X188" i="48"/>
  <c r="F189" i="48"/>
  <c r="E190" i="48"/>
  <c r="CA177" i="51"/>
  <c r="BY178" i="51"/>
  <c r="S187" i="51"/>
  <c r="U187" i="51" s="1"/>
  <c r="M188" i="51"/>
  <c r="O187" i="51"/>
  <c r="AZ182" i="51"/>
  <c r="BB181" i="51"/>
  <c r="AM183" i="51"/>
  <c r="AK184" i="51"/>
  <c r="BL180" i="51"/>
  <c r="BN179" i="51"/>
  <c r="AG184" i="51"/>
  <c r="AE185" i="51"/>
  <c r="BR179" i="51"/>
  <c r="BT178" i="51"/>
  <c r="BF181" i="51"/>
  <c r="BH180" i="51"/>
  <c r="AA185" i="51"/>
  <c r="Y186" i="51"/>
  <c r="G189" i="51"/>
  <c r="I188" i="51"/>
  <c r="B176" i="51"/>
  <c r="C227" i="73" s="1"/>
  <c r="E227" i="73" s="1"/>
  <c r="CF177" i="51"/>
  <c r="V86" i="75" l="1"/>
  <c r="Y137" i="75"/>
  <c r="P196" i="75"/>
  <c r="V196" i="75"/>
  <c r="O195" i="75"/>
  <c r="U195" i="75"/>
  <c r="U144" i="75"/>
  <c r="Q94" i="75"/>
  <c r="R94" i="75" s="1"/>
  <c r="P94" i="75"/>
  <c r="O144" i="75"/>
  <c r="P145" i="75"/>
  <c r="T94" i="75"/>
  <c r="V145" i="75"/>
  <c r="O95" i="75"/>
  <c r="V197" i="75" s="1"/>
  <c r="Z137" i="75"/>
  <c r="S188" i="75"/>
  <c r="T188" i="75" s="1"/>
  <c r="Y188" i="75"/>
  <c r="Z188" i="75" s="1"/>
  <c r="S137" i="75"/>
  <c r="T137" i="75" s="1"/>
  <c r="U87" i="75"/>
  <c r="X189" i="75"/>
  <c r="X138" i="75"/>
  <c r="R138" i="75"/>
  <c r="R189" i="75"/>
  <c r="U142" i="48"/>
  <c r="P142" i="48"/>
  <c r="S193" i="73" s="1"/>
  <c r="T193" i="73" s="1"/>
  <c r="N193" i="74" s="1"/>
  <c r="P193" i="74" s="1"/>
  <c r="R193" i="74" s="1"/>
  <c r="V143" i="48"/>
  <c r="AB143" i="48" s="1"/>
  <c r="AD143" i="48" s="1"/>
  <c r="Q142" i="48"/>
  <c r="E192" i="74"/>
  <c r="G192" i="74" s="1"/>
  <c r="B144" i="48"/>
  <c r="D144" i="48" s="1"/>
  <c r="G144" i="48" s="1"/>
  <c r="I144" i="48" s="1"/>
  <c r="AF141" i="48"/>
  <c r="AQ192" i="73" s="1"/>
  <c r="AR192" i="73" s="1"/>
  <c r="AX192" i="74" s="1"/>
  <c r="AZ192" i="74" s="1"/>
  <c r="K192" i="73"/>
  <c r="L192" i="73" s="1"/>
  <c r="T192" i="74" s="1"/>
  <c r="AG141" i="48"/>
  <c r="AU192" i="73" s="1"/>
  <c r="AV192" i="73" s="1"/>
  <c r="BB192" i="74" s="1"/>
  <c r="BD192" i="74" s="1"/>
  <c r="AK158" i="48"/>
  <c r="AQ153" i="48"/>
  <c r="AM153" i="48"/>
  <c r="CG146" i="48"/>
  <c r="CK146" i="48"/>
  <c r="AE142" i="48"/>
  <c r="AY151" i="48"/>
  <c r="BD151" i="48"/>
  <c r="G191" i="74"/>
  <c r="V191" i="74"/>
  <c r="W191" i="74" s="1"/>
  <c r="Y191" i="74" s="1"/>
  <c r="CR145" i="48"/>
  <c r="CT145" i="48" s="1"/>
  <c r="CM145" i="48"/>
  <c r="R142" i="48"/>
  <c r="BK150" i="48"/>
  <c r="BF150" i="48"/>
  <c r="BZ147" i="48"/>
  <c r="CE147" i="48"/>
  <c r="P143" i="48"/>
  <c r="S194" i="73" s="1"/>
  <c r="U143" i="48"/>
  <c r="N143" i="48"/>
  <c r="O194" i="73" s="1"/>
  <c r="P194" i="73" s="1"/>
  <c r="AW152" i="48"/>
  <c r="AS152" i="48"/>
  <c r="BM149" i="48"/>
  <c r="BR149" i="48"/>
  <c r="BT148" i="48"/>
  <c r="BX148" i="48"/>
  <c r="Y143" i="48"/>
  <c r="AA143" i="48" s="1"/>
  <c r="AG194" i="73" s="1"/>
  <c r="AH194" i="73" s="1"/>
  <c r="AA194" i="74" s="1"/>
  <c r="AC194" i="74" s="1"/>
  <c r="L186" i="75"/>
  <c r="M186" i="75" s="1"/>
  <c r="C186" i="75"/>
  <c r="E186" i="75" s="1"/>
  <c r="H186" i="75" s="1"/>
  <c r="G187" i="73"/>
  <c r="H187" i="73" s="1"/>
  <c r="B187" i="75" s="1"/>
  <c r="J187" i="75" s="1"/>
  <c r="X189" i="48"/>
  <c r="W190" i="48"/>
  <c r="F190" i="48"/>
  <c r="E191" i="48"/>
  <c r="AR191" i="74"/>
  <c r="AS190" i="74"/>
  <c r="AT190" i="74" s="1"/>
  <c r="AV190" i="74" s="1"/>
  <c r="AK188" i="74"/>
  <c r="B188" i="74" s="1"/>
  <c r="F188" i="73" s="1"/>
  <c r="AJ189" i="74"/>
  <c r="AN191" i="74"/>
  <c r="AO190" i="74"/>
  <c r="AF190" i="74"/>
  <c r="AG189" i="74"/>
  <c r="B177" i="51"/>
  <c r="C228" i="73" s="1"/>
  <c r="E228" i="73" s="1"/>
  <c r="CF178" i="51"/>
  <c r="S188" i="51"/>
  <c r="U188" i="51" s="1"/>
  <c r="G190" i="51"/>
  <c r="I189" i="51"/>
  <c r="BR180" i="51"/>
  <c r="BT179" i="51"/>
  <c r="M189" i="51"/>
  <c r="O188" i="51"/>
  <c r="BH181" i="51"/>
  <c r="BF182" i="51"/>
  <c r="BL181" i="51"/>
  <c r="BN180" i="51"/>
  <c r="AZ183" i="51"/>
  <c r="BB182" i="51"/>
  <c r="Y187" i="51"/>
  <c r="AA186" i="51"/>
  <c r="AE186" i="51"/>
  <c r="AG185" i="51"/>
  <c r="AM184" i="51"/>
  <c r="AK185" i="51"/>
  <c r="BY179" i="51"/>
  <c r="CA178" i="51"/>
  <c r="V87" i="75" l="1"/>
  <c r="Y138" i="75"/>
  <c r="O196" i="75"/>
  <c r="U196" i="75"/>
  <c r="O145" i="75"/>
  <c r="P95" i="75"/>
  <c r="P197" i="75"/>
  <c r="U145" i="75"/>
  <c r="V146" i="75"/>
  <c r="Q95" i="75"/>
  <c r="R95" i="75" s="1"/>
  <c r="T95" i="75"/>
  <c r="O96" i="75"/>
  <c r="P146" i="75"/>
  <c r="Z138" i="75"/>
  <c r="Y189" i="75"/>
  <c r="Z189" i="75" s="1"/>
  <c r="S189" i="75"/>
  <c r="T189" i="75" s="1"/>
  <c r="S138" i="75"/>
  <c r="T138" i="75" s="1"/>
  <c r="U88" i="75"/>
  <c r="X190" i="75"/>
  <c r="R190" i="75"/>
  <c r="R139" i="75"/>
  <c r="X139" i="75"/>
  <c r="S142" i="48"/>
  <c r="AC193" i="73" s="1"/>
  <c r="AD193" i="73" s="1"/>
  <c r="D193" i="74" s="1"/>
  <c r="Q143" i="48"/>
  <c r="Q193" i="74"/>
  <c r="V192" i="74"/>
  <c r="W192" i="74" s="1"/>
  <c r="Y192" i="74" s="1"/>
  <c r="V144" i="48"/>
  <c r="Y144" i="48" s="1"/>
  <c r="AA144" i="48" s="1"/>
  <c r="AG195" i="73" s="1"/>
  <c r="AH195" i="73" s="1"/>
  <c r="AA195" i="74" s="1"/>
  <c r="AC195" i="74" s="1"/>
  <c r="B145" i="48"/>
  <c r="D145" i="48" s="1"/>
  <c r="G145" i="48" s="1"/>
  <c r="I145" i="48" s="1"/>
  <c r="E193" i="74"/>
  <c r="G193" i="74" s="1"/>
  <c r="BK151" i="48"/>
  <c r="BF151" i="48"/>
  <c r="CE148" i="48"/>
  <c r="BZ148" i="48"/>
  <c r="T194" i="73"/>
  <c r="N194" i="74" s="1"/>
  <c r="P194" i="74" s="1"/>
  <c r="S195" i="73"/>
  <c r="AS153" i="48"/>
  <c r="AW153" i="48"/>
  <c r="CG147" i="48"/>
  <c r="CK147" i="48"/>
  <c r="BM150" i="48"/>
  <c r="BR150" i="48"/>
  <c r="AG142" i="48"/>
  <c r="AU193" i="73" s="1"/>
  <c r="AV193" i="73" s="1"/>
  <c r="BB193" i="74" s="1"/>
  <c r="BD193" i="74" s="1"/>
  <c r="AF142" i="48"/>
  <c r="AQ193" i="73" s="1"/>
  <c r="AR193" i="73" s="1"/>
  <c r="AX193" i="74" s="1"/>
  <c r="AZ193" i="74" s="1"/>
  <c r="K193" i="73"/>
  <c r="L193" i="73" s="1"/>
  <c r="T193" i="74" s="1"/>
  <c r="AK159" i="48"/>
  <c r="AQ158" i="48"/>
  <c r="AM158" i="48"/>
  <c r="P144" i="48"/>
  <c r="R144" i="48" s="1"/>
  <c r="U144" i="48"/>
  <c r="N144" i="48"/>
  <c r="O195" i="73" s="1"/>
  <c r="P195" i="73" s="1"/>
  <c r="I195" i="74" s="1"/>
  <c r="K195" i="74" s="1"/>
  <c r="AE143" i="48"/>
  <c r="BX149" i="48"/>
  <c r="BT149" i="48"/>
  <c r="BD152" i="48"/>
  <c r="AY152" i="48"/>
  <c r="R143" i="48"/>
  <c r="CM146" i="48"/>
  <c r="CR146" i="48"/>
  <c r="CT146" i="48" s="1"/>
  <c r="L187" i="75"/>
  <c r="M187" i="75" s="1"/>
  <c r="C187" i="75"/>
  <c r="E187" i="75" s="1"/>
  <c r="H187" i="75" s="1"/>
  <c r="G188" i="73"/>
  <c r="H188" i="73" s="1"/>
  <c r="B188" i="75" s="1"/>
  <c r="J188" i="75" s="1"/>
  <c r="AO191" i="74"/>
  <c r="AN192" i="74"/>
  <c r="AJ190" i="74"/>
  <c r="AK189" i="74"/>
  <c r="B189" i="74" s="1"/>
  <c r="F189" i="73" s="1"/>
  <c r="AR192" i="74"/>
  <c r="AS191" i="74"/>
  <c r="AT191" i="74" s="1"/>
  <c r="AV191" i="74" s="1"/>
  <c r="F191" i="48"/>
  <c r="E192" i="48"/>
  <c r="W191" i="48"/>
  <c r="X190" i="48"/>
  <c r="AF191" i="74"/>
  <c r="AG190" i="74"/>
  <c r="M190" i="51"/>
  <c r="O189" i="51"/>
  <c r="AM185" i="51"/>
  <c r="AK186" i="51"/>
  <c r="BR181" i="51"/>
  <c r="BT180" i="51"/>
  <c r="S189" i="51"/>
  <c r="U189" i="51" s="1"/>
  <c r="Y188" i="51"/>
  <c r="AA187" i="51"/>
  <c r="BN181" i="51"/>
  <c r="BL182" i="51"/>
  <c r="BH182" i="51"/>
  <c r="BF183" i="51"/>
  <c r="BY180" i="51"/>
  <c r="CA179" i="51"/>
  <c r="AE187" i="51"/>
  <c r="AG186" i="51"/>
  <c r="AZ184" i="51"/>
  <c r="BB183" i="51"/>
  <c r="G191" i="51"/>
  <c r="I190" i="51"/>
  <c r="CF179" i="51"/>
  <c r="B178" i="51"/>
  <c r="C229" i="73" s="1"/>
  <c r="E229" i="73" s="1"/>
  <c r="U146" i="75" l="1"/>
  <c r="V88" i="75"/>
  <c r="Y139" i="75"/>
  <c r="P198" i="75"/>
  <c r="V198" i="75"/>
  <c r="O197" i="75"/>
  <c r="U197" i="75"/>
  <c r="Q96" i="75"/>
  <c r="R96" i="75" s="1"/>
  <c r="P96" i="75"/>
  <c r="O146" i="75"/>
  <c r="O97" i="75"/>
  <c r="T96" i="75"/>
  <c r="P147" i="75"/>
  <c r="V147" i="75"/>
  <c r="Z139" i="75"/>
  <c r="Y190" i="75"/>
  <c r="Z190" i="75" s="1"/>
  <c r="S190" i="75"/>
  <c r="T190" i="75" s="1"/>
  <c r="S139" i="75"/>
  <c r="T139" i="75" s="1"/>
  <c r="U89" i="75"/>
  <c r="X191" i="75"/>
  <c r="R191" i="75"/>
  <c r="R140" i="75"/>
  <c r="X140" i="75"/>
  <c r="S143" i="48"/>
  <c r="AC194" i="73" s="1"/>
  <c r="AD194" i="73" s="1"/>
  <c r="D194" i="74" s="1"/>
  <c r="AB144" i="48"/>
  <c r="AD144" i="48" s="1"/>
  <c r="V145" i="48"/>
  <c r="Y145" i="48" s="1"/>
  <c r="AA145" i="48" s="1"/>
  <c r="AG196" i="73" s="1"/>
  <c r="AH196" i="73" s="1"/>
  <c r="AA196" i="74" s="1"/>
  <c r="AC196" i="74" s="1"/>
  <c r="V193" i="74"/>
  <c r="W193" i="74" s="1"/>
  <c r="Y193" i="74" s="1"/>
  <c r="Q144" i="48"/>
  <c r="S144" i="48" s="1"/>
  <c r="AC195" i="73" s="1"/>
  <c r="AD195" i="73" s="1"/>
  <c r="D144" i="74" s="1"/>
  <c r="E144" i="74" s="1"/>
  <c r="B146" i="48"/>
  <c r="D146" i="48" s="1"/>
  <c r="V146" i="48" s="1"/>
  <c r="AE144" i="48"/>
  <c r="K195" i="73" s="1"/>
  <c r="L195" i="73" s="1"/>
  <c r="T195" i="74" s="1"/>
  <c r="K194" i="73"/>
  <c r="L194" i="73" s="1"/>
  <c r="T194" i="74" s="1"/>
  <c r="AF143" i="48"/>
  <c r="AQ194" i="73" s="1"/>
  <c r="AR194" i="73" s="1"/>
  <c r="AX194" i="74" s="1"/>
  <c r="AZ194" i="74" s="1"/>
  <c r="AG143" i="48"/>
  <c r="AU194" i="73" s="1"/>
  <c r="AV194" i="73" s="1"/>
  <c r="BB194" i="74" s="1"/>
  <c r="BD194" i="74" s="1"/>
  <c r="AK160" i="48"/>
  <c r="AM159" i="48"/>
  <c r="AQ159" i="48"/>
  <c r="BX150" i="48"/>
  <c r="BT150" i="48"/>
  <c r="CK148" i="48"/>
  <c r="CG148" i="48"/>
  <c r="AB145" i="48"/>
  <c r="AD145" i="48" s="1"/>
  <c r="BK152" i="48"/>
  <c r="BF152" i="48"/>
  <c r="T195" i="73"/>
  <c r="N195" i="74" s="1"/>
  <c r="P195" i="74" s="1"/>
  <c r="S196" i="73"/>
  <c r="N145" i="48"/>
  <c r="O196" i="73" s="1"/>
  <c r="P196" i="73" s="1"/>
  <c r="I196" i="74" s="1"/>
  <c r="K196" i="74" s="1"/>
  <c r="P145" i="48"/>
  <c r="R145" i="48" s="1"/>
  <c r="U145" i="48"/>
  <c r="M195" i="74"/>
  <c r="L195" i="74"/>
  <c r="CM147" i="48"/>
  <c r="CR147" i="48"/>
  <c r="CT147" i="48" s="1"/>
  <c r="BD153" i="48"/>
  <c r="AY153" i="48"/>
  <c r="Q194" i="74"/>
  <c r="R194" i="74"/>
  <c r="E194" i="74" s="1"/>
  <c r="G194" i="74" s="1"/>
  <c r="BZ149" i="48"/>
  <c r="CE149" i="48"/>
  <c r="AS158" i="48"/>
  <c r="AW158" i="48"/>
  <c r="BM151" i="48"/>
  <c r="BR151" i="48"/>
  <c r="L188" i="75"/>
  <c r="M188" i="75" s="1"/>
  <c r="C188" i="75"/>
  <c r="E188" i="75" s="1"/>
  <c r="H188" i="75" s="1"/>
  <c r="G189" i="73"/>
  <c r="H189" i="73" s="1"/>
  <c r="B189" i="75" s="1"/>
  <c r="AG191" i="74"/>
  <c r="AF192" i="74"/>
  <c r="AJ191" i="74"/>
  <c r="AK190" i="74"/>
  <c r="B190" i="74" s="1"/>
  <c r="F190" i="73" s="1"/>
  <c r="F192" i="48"/>
  <c r="E193" i="48"/>
  <c r="X191" i="48"/>
  <c r="W192" i="48"/>
  <c r="AR193" i="74"/>
  <c r="AS192" i="74"/>
  <c r="AT192" i="74" s="1"/>
  <c r="AV192" i="74" s="1"/>
  <c r="AN193" i="74"/>
  <c r="AO192" i="74"/>
  <c r="AG187" i="51"/>
  <c r="AE188" i="51"/>
  <c r="BR182" i="51"/>
  <c r="BT181" i="51"/>
  <c r="G192" i="51"/>
  <c r="I191" i="51"/>
  <c r="Y189" i="51"/>
  <c r="AA188" i="51"/>
  <c r="CF180" i="51"/>
  <c r="B179" i="51"/>
  <c r="C230" i="73" s="1"/>
  <c r="E230" i="73" s="1"/>
  <c r="BB184" i="51"/>
  <c r="AZ185" i="51"/>
  <c r="CA180" i="51"/>
  <c r="BY181" i="51"/>
  <c r="BL183" i="51"/>
  <c r="BN182" i="51"/>
  <c r="AM186" i="51"/>
  <c r="AK187" i="51"/>
  <c r="M191" i="51"/>
  <c r="O190" i="51"/>
  <c r="BH183" i="51"/>
  <c r="BF184" i="51"/>
  <c r="S190" i="51"/>
  <c r="U190" i="51" s="1"/>
  <c r="V89" i="75" l="1"/>
  <c r="Y140" i="75"/>
  <c r="P199" i="75"/>
  <c r="V199" i="75"/>
  <c r="O198" i="75"/>
  <c r="U198" i="75"/>
  <c r="O147" i="75"/>
  <c r="Q97" i="75"/>
  <c r="R97" i="75" s="1"/>
  <c r="P97" i="75"/>
  <c r="U147" i="75"/>
  <c r="P148" i="75"/>
  <c r="V148" i="75"/>
  <c r="T97" i="75"/>
  <c r="O98" i="75"/>
  <c r="Z140" i="75"/>
  <c r="Y191" i="75"/>
  <c r="Z191" i="75" s="1"/>
  <c r="S191" i="75"/>
  <c r="T191" i="75" s="1"/>
  <c r="S140" i="75"/>
  <c r="T140" i="75" s="1"/>
  <c r="D7" i="79"/>
  <c r="C20" i="79" s="1"/>
  <c r="R4" i="77"/>
  <c r="D16" i="79"/>
  <c r="C21" i="79" s="1"/>
  <c r="U90" i="75"/>
  <c r="X192" i="75"/>
  <c r="R192" i="75"/>
  <c r="R141" i="75"/>
  <c r="X141" i="75"/>
  <c r="G146" i="48"/>
  <c r="I146" i="48" s="1"/>
  <c r="L189" i="75"/>
  <c r="M189" i="75" s="1"/>
  <c r="J189" i="75"/>
  <c r="AG144" i="48"/>
  <c r="AU195" i="73" s="1"/>
  <c r="AV195" i="73" s="1"/>
  <c r="BB195" i="74" s="1"/>
  <c r="BD195" i="74" s="1"/>
  <c r="AF144" i="48"/>
  <c r="AQ195" i="73" s="1"/>
  <c r="AR195" i="73" s="1"/>
  <c r="AX195" i="74" s="1"/>
  <c r="AZ195" i="74" s="1"/>
  <c r="BD158" i="48"/>
  <c r="AY158" i="48"/>
  <c r="Q195" i="74"/>
  <c r="R195" i="74"/>
  <c r="BM152" i="48"/>
  <c r="BR152" i="48"/>
  <c r="CR148" i="48"/>
  <c r="CT148" i="48" s="1"/>
  <c r="CM148" i="48"/>
  <c r="AK161" i="48"/>
  <c r="AM160" i="48"/>
  <c r="AQ160" i="48"/>
  <c r="BT151" i="48"/>
  <c r="BX151" i="48"/>
  <c r="V194" i="74"/>
  <c r="BK153" i="48"/>
  <c r="BF153" i="48"/>
  <c r="AE145" i="48"/>
  <c r="BZ150" i="48"/>
  <c r="CE150" i="48"/>
  <c r="CG149" i="48"/>
  <c r="CK149" i="48"/>
  <c r="M196" i="74"/>
  <c r="L196" i="74"/>
  <c r="G144" i="74"/>
  <c r="V144" i="74"/>
  <c r="W144" i="74" s="1"/>
  <c r="Y144" i="74" s="1"/>
  <c r="AW159" i="48"/>
  <c r="AS159" i="48"/>
  <c r="Y146" i="48"/>
  <c r="AA146" i="48" s="1"/>
  <c r="AG197" i="73" s="1"/>
  <c r="AH197" i="73" s="1"/>
  <c r="AA197" i="74" s="1"/>
  <c r="AC197" i="74" s="1"/>
  <c r="AB146" i="48"/>
  <c r="AD146" i="48" s="1"/>
  <c r="B147" i="48"/>
  <c r="D147" i="48" s="1"/>
  <c r="Q145" i="48"/>
  <c r="S145" i="48" s="1"/>
  <c r="AC196" i="73" s="1"/>
  <c r="AD196" i="73" s="1"/>
  <c r="D145" i="74" s="1"/>
  <c r="E145" i="74" s="1"/>
  <c r="T196" i="73"/>
  <c r="N196" i="74" s="1"/>
  <c r="P196" i="74" s="1"/>
  <c r="S197" i="73"/>
  <c r="W194" i="74"/>
  <c r="Y194" i="74" s="1"/>
  <c r="P146" i="48"/>
  <c r="R146" i="48" s="1"/>
  <c r="U146" i="48"/>
  <c r="N146" i="48"/>
  <c r="O197" i="73" s="1"/>
  <c r="P197" i="73" s="1"/>
  <c r="I197" i="74" s="1"/>
  <c r="K197" i="74" s="1"/>
  <c r="G190" i="73"/>
  <c r="H190" i="73" s="1"/>
  <c r="B190" i="75" s="1"/>
  <c r="J190" i="75" s="1"/>
  <c r="C189" i="75"/>
  <c r="E189" i="75" s="1"/>
  <c r="H189" i="75" s="1"/>
  <c r="W193" i="48"/>
  <c r="X192" i="48"/>
  <c r="AG192" i="74"/>
  <c r="AF193" i="74"/>
  <c r="F193" i="48"/>
  <c r="E194" i="48"/>
  <c r="AO193" i="74"/>
  <c r="AN194" i="74"/>
  <c r="AN195" i="74" s="1"/>
  <c r="AR194" i="74"/>
  <c r="AR195" i="74" s="1"/>
  <c r="AS193" i="74"/>
  <c r="AT193" i="74" s="1"/>
  <c r="AV193" i="74" s="1"/>
  <c r="AK191" i="74"/>
  <c r="B191" i="74" s="1"/>
  <c r="F191" i="73" s="1"/>
  <c r="AJ192" i="74"/>
  <c r="B180" i="51"/>
  <c r="C231" i="73" s="1"/>
  <c r="E231" i="73" s="1"/>
  <c r="CF181" i="51"/>
  <c r="BY182" i="51"/>
  <c r="CA181" i="51"/>
  <c r="M192" i="51"/>
  <c r="O191" i="51"/>
  <c r="AZ186" i="51"/>
  <c r="BB185" i="51"/>
  <c r="G193" i="51"/>
  <c r="I192" i="51"/>
  <c r="AE189" i="51"/>
  <c r="AG188" i="51"/>
  <c r="S191" i="51"/>
  <c r="U191" i="51" s="1"/>
  <c r="BR183" i="51"/>
  <c r="BT182" i="51"/>
  <c r="BF185" i="51"/>
  <c r="BH184" i="51"/>
  <c r="AM187" i="51"/>
  <c r="AK188" i="51"/>
  <c r="BL184" i="51"/>
  <c r="BN183" i="51"/>
  <c r="Y190" i="51"/>
  <c r="AA189" i="51"/>
  <c r="V90" i="75" l="1"/>
  <c r="Y141" i="75"/>
  <c r="P200" i="75"/>
  <c r="V200" i="75"/>
  <c r="O199" i="75"/>
  <c r="U199" i="75"/>
  <c r="O148" i="75"/>
  <c r="Q98" i="75"/>
  <c r="R98" i="75" s="1"/>
  <c r="P98" i="75"/>
  <c r="U148" i="75"/>
  <c r="T98" i="75"/>
  <c r="P149" i="75"/>
  <c r="V149" i="75"/>
  <c r="O99" i="75"/>
  <c r="Z141" i="75"/>
  <c r="Y192" i="75"/>
  <c r="Z192" i="75" s="1"/>
  <c r="S192" i="75"/>
  <c r="T192" i="75" s="1"/>
  <c r="S141" i="75"/>
  <c r="T141" i="75" s="1"/>
  <c r="D6" i="79"/>
  <c r="R6" i="77"/>
  <c r="E8" i="79" s="1"/>
  <c r="R5" i="77"/>
  <c r="E9" i="79" s="1"/>
  <c r="X193" i="75"/>
  <c r="X142" i="75"/>
  <c r="R142" i="75"/>
  <c r="R193" i="75"/>
  <c r="Q146" i="48"/>
  <c r="B144" i="74"/>
  <c r="F144" i="73" s="1"/>
  <c r="G144" i="73" s="1"/>
  <c r="H144" i="73" s="1"/>
  <c r="B144" i="75" s="1"/>
  <c r="J144" i="75" s="1"/>
  <c r="B148" i="48"/>
  <c r="D148" i="48" s="1"/>
  <c r="V148" i="48" s="1"/>
  <c r="R196" i="74"/>
  <c r="Q196" i="74"/>
  <c r="AG145" i="48"/>
  <c r="AU196" i="73" s="1"/>
  <c r="AV196" i="73" s="1"/>
  <c r="BB196" i="74" s="1"/>
  <c r="BD196" i="74" s="1"/>
  <c r="AF145" i="48"/>
  <c r="AQ196" i="73" s="1"/>
  <c r="AR196" i="73" s="1"/>
  <c r="AX196" i="74" s="1"/>
  <c r="AZ196" i="74" s="1"/>
  <c r="K196" i="73"/>
  <c r="L196" i="73" s="1"/>
  <c r="T196" i="74" s="1"/>
  <c r="BZ151" i="48"/>
  <c r="CE151" i="48"/>
  <c r="AK162" i="48"/>
  <c r="AQ161" i="48"/>
  <c r="AM161" i="48"/>
  <c r="S146" i="48"/>
  <c r="AC197" i="73" s="1"/>
  <c r="AD197" i="73" s="1"/>
  <c r="D146" i="74" s="1"/>
  <c r="E146" i="74" s="1"/>
  <c r="V145" i="74"/>
  <c r="W145" i="74" s="1"/>
  <c r="Y145" i="74" s="1"/>
  <c r="G145" i="74"/>
  <c r="BK158" i="48"/>
  <c r="BF158" i="48"/>
  <c r="L197" i="74"/>
  <c r="M197" i="74"/>
  <c r="V147" i="48"/>
  <c r="G147" i="48"/>
  <c r="I147" i="48" s="1"/>
  <c r="BD159" i="48"/>
  <c r="AY159" i="48"/>
  <c r="CG150" i="48"/>
  <c r="CK150" i="48"/>
  <c r="BM153" i="48"/>
  <c r="BR153" i="48"/>
  <c r="AS160" i="48"/>
  <c r="AW160" i="48"/>
  <c r="T197" i="73"/>
  <c r="N197" i="74" s="1"/>
  <c r="P197" i="74" s="1"/>
  <c r="S198" i="73"/>
  <c r="AE146" i="48"/>
  <c r="CM149" i="48"/>
  <c r="CR149" i="48"/>
  <c r="CT149" i="48" s="1"/>
  <c r="BX152" i="48"/>
  <c r="BT152" i="48"/>
  <c r="L190" i="75"/>
  <c r="M190" i="75" s="1"/>
  <c r="C190" i="75"/>
  <c r="E190" i="75" s="1"/>
  <c r="H190" i="75" s="1"/>
  <c r="G191" i="73"/>
  <c r="H191" i="73" s="1"/>
  <c r="B191" i="75" s="1"/>
  <c r="F194" i="48"/>
  <c r="F195" i="48" s="1"/>
  <c r="F196" i="48" s="1"/>
  <c r="F197" i="48" s="1"/>
  <c r="F198" i="48" s="1"/>
  <c r="F199" i="48" s="1"/>
  <c r="F200" i="48" s="1"/>
  <c r="F201" i="48" s="1"/>
  <c r="F202" i="48" s="1"/>
  <c r="F203" i="48" s="1"/>
  <c r="F204" i="48" s="1"/>
  <c r="E195" i="48"/>
  <c r="E196" i="48" s="1"/>
  <c r="E197" i="48" s="1"/>
  <c r="E198" i="48" s="1"/>
  <c r="E199" i="48" s="1"/>
  <c r="E200" i="48" s="1"/>
  <c r="E201" i="48" s="1"/>
  <c r="E202" i="48" s="1"/>
  <c r="E203" i="48" s="1"/>
  <c r="E204" i="48" s="1"/>
  <c r="AR196" i="74"/>
  <c r="AS195" i="74"/>
  <c r="AT195" i="74" s="1"/>
  <c r="AV195" i="74" s="1"/>
  <c r="AN196" i="74"/>
  <c r="AO195" i="74"/>
  <c r="AG193" i="74"/>
  <c r="AF194" i="74"/>
  <c r="AF195" i="74" s="1"/>
  <c r="X193" i="48"/>
  <c r="W194" i="48"/>
  <c r="AO194" i="74"/>
  <c r="AN209" i="74"/>
  <c r="AJ193" i="74"/>
  <c r="AK192" i="74"/>
  <c r="B192" i="74" s="1"/>
  <c r="F192" i="73" s="1"/>
  <c r="AR209" i="74"/>
  <c r="AS194" i="74"/>
  <c r="AT194" i="74" s="1"/>
  <c r="AV194" i="74" s="1"/>
  <c r="AE190" i="51"/>
  <c r="AG189" i="51"/>
  <c r="AZ187" i="51"/>
  <c r="BB186" i="51"/>
  <c r="BY183" i="51"/>
  <c r="CA182" i="51"/>
  <c r="BR184" i="51"/>
  <c r="BT183" i="51"/>
  <c r="BL185" i="51"/>
  <c r="BN184" i="51"/>
  <c r="BF186" i="51"/>
  <c r="BH185" i="51"/>
  <c r="S192" i="51"/>
  <c r="U192" i="51" s="1"/>
  <c r="G194" i="51"/>
  <c r="I193" i="51"/>
  <c r="M193" i="51"/>
  <c r="O192" i="51"/>
  <c r="Y191" i="51"/>
  <c r="AA190" i="51"/>
  <c r="AM188" i="51"/>
  <c r="AK189" i="51"/>
  <c r="B181" i="51"/>
  <c r="C232" i="73" s="1"/>
  <c r="E232" i="73" s="1"/>
  <c r="CF182" i="51"/>
  <c r="P201" i="75" l="1"/>
  <c r="V201" i="75"/>
  <c r="O200" i="75"/>
  <c r="U200" i="75"/>
  <c r="O149" i="75"/>
  <c r="Q99" i="75"/>
  <c r="R99" i="75" s="1"/>
  <c r="P99" i="75"/>
  <c r="U149" i="75"/>
  <c r="V150" i="75"/>
  <c r="T99" i="75"/>
  <c r="P150" i="75"/>
  <c r="O100" i="75"/>
  <c r="Z142" i="75"/>
  <c r="S193" i="75"/>
  <c r="T193" i="75" s="1"/>
  <c r="Y193" i="75"/>
  <c r="Z193" i="75" s="1"/>
  <c r="S142" i="75"/>
  <c r="T142" i="75" s="1"/>
  <c r="U92" i="75"/>
  <c r="X194" i="75"/>
  <c r="R194" i="75"/>
  <c r="R143" i="75"/>
  <c r="X143" i="75"/>
  <c r="G148" i="48"/>
  <c r="I148" i="48" s="1"/>
  <c r="L144" i="75"/>
  <c r="M144" i="75" s="1"/>
  <c r="C144" i="75"/>
  <c r="E144" i="75" s="1"/>
  <c r="H144" i="75" s="1"/>
  <c r="I144" i="75" s="1"/>
  <c r="L191" i="75"/>
  <c r="M191" i="75" s="1"/>
  <c r="J191" i="75"/>
  <c r="B149" i="48"/>
  <c r="D149" i="48" s="1"/>
  <c r="V149" i="48" s="1"/>
  <c r="CE152" i="48"/>
  <c r="BZ152" i="48"/>
  <c r="AF146" i="48"/>
  <c r="AQ197" i="73" s="1"/>
  <c r="AR197" i="73" s="1"/>
  <c r="AX197" i="74" s="1"/>
  <c r="AZ197" i="74" s="1"/>
  <c r="AG146" i="48"/>
  <c r="AU197" i="73" s="1"/>
  <c r="AV197" i="73" s="1"/>
  <c r="BB197" i="74" s="1"/>
  <c r="BD197" i="74" s="1"/>
  <c r="K197" i="73"/>
  <c r="L197" i="73" s="1"/>
  <c r="T197" i="74" s="1"/>
  <c r="AB147" i="48"/>
  <c r="AD147" i="48" s="1"/>
  <c r="Y147" i="48"/>
  <c r="AA147" i="48" s="1"/>
  <c r="AG198" i="73" s="1"/>
  <c r="AH198" i="73" s="1"/>
  <c r="AA198" i="74" s="1"/>
  <c r="AC198" i="74" s="1"/>
  <c r="BR158" i="48"/>
  <c r="BM158" i="48"/>
  <c r="T198" i="73"/>
  <c r="N198" i="74" s="1"/>
  <c r="P198" i="74" s="1"/>
  <c r="S199" i="73"/>
  <c r="BX153" i="48"/>
  <c r="BT153" i="48"/>
  <c r="P148" i="48"/>
  <c r="R148" i="48" s="1"/>
  <c r="N148" i="48"/>
  <c r="O199" i="73" s="1"/>
  <c r="P199" i="73" s="1"/>
  <c r="I199" i="74" s="1"/>
  <c r="K199" i="74" s="1"/>
  <c r="U148" i="48"/>
  <c r="G146" i="74"/>
  <c r="V146" i="74"/>
  <c r="W146" i="74" s="1"/>
  <c r="Y146" i="74" s="1"/>
  <c r="AW161" i="48"/>
  <c r="AS161" i="48"/>
  <c r="R197" i="74"/>
  <c r="Q197" i="74"/>
  <c r="BF159" i="48"/>
  <c r="BK159" i="48"/>
  <c r="AB148" i="48"/>
  <c r="AD148" i="48" s="1"/>
  <c r="Y148" i="48"/>
  <c r="AA148" i="48" s="1"/>
  <c r="AG199" i="73" s="1"/>
  <c r="AH199" i="73" s="1"/>
  <c r="AA199" i="74" s="1"/>
  <c r="AC199" i="74" s="1"/>
  <c r="AK163" i="48"/>
  <c r="AM162" i="48"/>
  <c r="AQ162" i="48"/>
  <c r="AY160" i="48"/>
  <c r="BD160" i="48"/>
  <c r="CR150" i="48"/>
  <c r="CT150" i="48" s="1"/>
  <c r="CM150" i="48"/>
  <c r="U147" i="48"/>
  <c r="P147" i="48"/>
  <c r="R147" i="48" s="1"/>
  <c r="N147" i="48"/>
  <c r="O198" i="73" s="1"/>
  <c r="P198" i="73" s="1"/>
  <c r="I198" i="74" s="1"/>
  <c r="K198" i="74" s="1"/>
  <c r="B145" i="74"/>
  <c r="F145" i="73" s="1"/>
  <c r="G145" i="73" s="1"/>
  <c r="H145" i="73" s="1"/>
  <c r="B145" i="75" s="1"/>
  <c r="J145" i="75" s="1"/>
  <c r="CG151" i="48"/>
  <c r="CK151" i="48"/>
  <c r="G192" i="73"/>
  <c r="H192" i="73" s="1"/>
  <c r="B192" i="75" s="1"/>
  <c r="J192" i="75" s="1"/>
  <c r="C191" i="75"/>
  <c r="E191" i="75" s="1"/>
  <c r="H191" i="75" s="1"/>
  <c r="I194" i="51"/>
  <c r="G195" i="51"/>
  <c r="X194" i="48"/>
  <c r="W195" i="48"/>
  <c r="AR197" i="74"/>
  <c r="AS196" i="74"/>
  <c r="AT196" i="74" s="1"/>
  <c r="AV196" i="74" s="1"/>
  <c r="AF196" i="74"/>
  <c r="AG195" i="74"/>
  <c r="AN197" i="74"/>
  <c r="AO196" i="74"/>
  <c r="AR210" i="74"/>
  <c r="AS209" i="74"/>
  <c r="AT209" i="74" s="1"/>
  <c r="AV209" i="74" s="1"/>
  <c r="AG194" i="74"/>
  <c r="AF209" i="74"/>
  <c r="AK193" i="74"/>
  <c r="B193" i="74" s="1"/>
  <c r="F193" i="73" s="1"/>
  <c r="AJ194" i="74"/>
  <c r="AO209" i="74"/>
  <c r="AN210" i="74"/>
  <c r="AA191" i="51"/>
  <c r="Y192" i="51"/>
  <c r="BH186" i="51"/>
  <c r="BF187" i="51"/>
  <c r="CF183" i="51"/>
  <c r="AM189" i="51"/>
  <c r="AK190" i="51"/>
  <c r="BR185" i="51"/>
  <c r="BT184" i="51"/>
  <c r="AE191" i="51"/>
  <c r="AG190" i="51"/>
  <c r="B182" i="51"/>
  <c r="C233" i="73" s="1"/>
  <c r="E233" i="73" s="1"/>
  <c r="O193" i="51"/>
  <c r="M194" i="51"/>
  <c r="S193" i="51"/>
  <c r="U193" i="51" s="1"/>
  <c r="BN185" i="51"/>
  <c r="BL186" i="51"/>
  <c r="BY184" i="51"/>
  <c r="CA183" i="51"/>
  <c r="AZ188" i="51"/>
  <c r="BB187" i="51"/>
  <c r="V92" i="75" l="1"/>
  <c r="Y143" i="75"/>
  <c r="Z143" i="75" s="1"/>
  <c r="P202" i="75"/>
  <c r="V202" i="75"/>
  <c r="O201" i="75"/>
  <c r="U201" i="75"/>
  <c r="O150" i="75"/>
  <c r="Q100" i="75"/>
  <c r="R100" i="75" s="1"/>
  <c r="P100" i="75"/>
  <c r="U150" i="75"/>
  <c r="T100" i="75"/>
  <c r="P151" i="75"/>
  <c r="V151" i="75"/>
  <c r="O101" i="75"/>
  <c r="S194" i="75"/>
  <c r="T194" i="75" s="1"/>
  <c r="Y194" i="75"/>
  <c r="Z194" i="75" s="1"/>
  <c r="S143" i="75"/>
  <c r="T143" i="75" s="1"/>
  <c r="U93" i="75"/>
  <c r="X195" i="75"/>
  <c r="R195" i="75"/>
  <c r="R144" i="75"/>
  <c r="X144" i="75"/>
  <c r="Q147" i="48"/>
  <c r="B150" i="48"/>
  <c r="D150" i="48" s="1"/>
  <c r="AE148" i="48"/>
  <c r="AF148" i="48" s="1"/>
  <c r="AQ199" i="73" s="1"/>
  <c r="AR199" i="73" s="1"/>
  <c r="AX199" i="74" s="1"/>
  <c r="AZ199" i="74" s="1"/>
  <c r="G149" i="48"/>
  <c r="I149" i="48" s="1"/>
  <c r="N149" i="48" s="1"/>
  <c r="O200" i="73" s="1"/>
  <c r="P200" i="73" s="1"/>
  <c r="I200" i="74" s="1"/>
  <c r="K200" i="74" s="1"/>
  <c r="S147" i="48"/>
  <c r="AC198" i="73" s="1"/>
  <c r="AD198" i="73" s="1"/>
  <c r="D147" i="74" s="1"/>
  <c r="E147" i="74" s="1"/>
  <c r="G147" i="74" s="1"/>
  <c r="V150" i="48"/>
  <c r="G150" i="48"/>
  <c r="I150" i="48" s="1"/>
  <c r="L145" i="75"/>
  <c r="M145" i="75" s="1"/>
  <c r="C145" i="75"/>
  <c r="E145" i="75" s="1"/>
  <c r="H145" i="75" s="1"/>
  <c r="I145" i="75" s="1"/>
  <c r="L199" i="74"/>
  <c r="M199" i="74"/>
  <c r="T199" i="73"/>
  <c r="N199" i="74" s="1"/>
  <c r="P199" i="74" s="1"/>
  <c r="S200" i="73"/>
  <c r="CK152" i="48"/>
  <c r="CG152" i="48"/>
  <c r="AS162" i="48"/>
  <c r="AW162" i="48"/>
  <c r="B146" i="74"/>
  <c r="F146" i="73" s="1"/>
  <c r="G146" i="73" s="1"/>
  <c r="H146" i="73" s="1"/>
  <c r="B146" i="75" s="1"/>
  <c r="J146" i="75" s="1"/>
  <c r="R198" i="74"/>
  <c r="Q198" i="74"/>
  <c r="BT158" i="48"/>
  <c r="BX158" i="48"/>
  <c r="CR151" i="48"/>
  <c r="CT151" i="48" s="1"/>
  <c r="CM151" i="48"/>
  <c r="L198" i="74"/>
  <c r="M198" i="74"/>
  <c r="BR159" i="48"/>
  <c r="BM159" i="48"/>
  <c r="Q148" i="48"/>
  <c r="S148" i="48" s="1"/>
  <c r="AC199" i="73" s="1"/>
  <c r="AD199" i="73" s="1"/>
  <c r="D148" i="74" s="1"/>
  <c r="E148" i="74" s="1"/>
  <c r="AB149" i="48"/>
  <c r="AD149" i="48" s="1"/>
  <c r="Y149" i="48"/>
  <c r="AA149" i="48" s="1"/>
  <c r="AG200" i="73" s="1"/>
  <c r="AH200" i="73" s="1"/>
  <c r="AA200" i="74" s="1"/>
  <c r="AC200" i="74" s="1"/>
  <c r="BK160" i="48"/>
  <c r="BF160" i="48"/>
  <c r="AK164" i="48"/>
  <c r="AQ163" i="48"/>
  <c r="AM163" i="48"/>
  <c r="BD161" i="48"/>
  <c r="AY161" i="48"/>
  <c r="CE153" i="48"/>
  <c r="BZ153" i="48"/>
  <c r="AE147" i="48"/>
  <c r="L192" i="75"/>
  <c r="M192" i="75" s="1"/>
  <c r="C192" i="75"/>
  <c r="E192" i="75" s="1"/>
  <c r="H192" i="75" s="1"/>
  <c r="G193" i="73"/>
  <c r="H193" i="73" s="1"/>
  <c r="B193" i="75" s="1"/>
  <c r="J193" i="75" s="1"/>
  <c r="X195" i="48"/>
  <c r="X196" i="48" s="1"/>
  <c r="X197" i="48" s="1"/>
  <c r="X198" i="48" s="1"/>
  <c r="X199" i="48" s="1"/>
  <c r="X200" i="48" s="1"/>
  <c r="X201" i="48" s="1"/>
  <c r="X202" i="48" s="1"/>
  <c r="X203" i="48" s="1"/>
  <c r="X204" i="48" s="1"/>
  <c r="W196" i="48"/>
  <c r="W197" i="48" s="1"/>
  <c r="W198" i="48" s="1"/>
  <c r="W199" i="48" s="1"/>
  <c r="W200" i="48" s="1"/>
  <c r="W201" i="48" s="1"/>
  <c r="W202" i="48" s="1"/>
  <c r="W203" i="48" s="1"/>
  <c r="W204" i="48" s="1"/>
  <c r="O194" i="51"/>
  <c r="M195" i="51"/>
  <c r="G196" i="51"/>
  <c r="I195" i="51"/>
  <c r="AR198" i="74"/>
  <c r="AS197" i="74"/>
  <c r="AT197" i="74" s="1"/>
  <c r="AV197" i="74" s="1"/>
  <c r="AN198" i="74"/>
  <c r="AO197" i="74"/>
  <c r="AF197" i="74"/>
  <c r="AG196" i="74"/>
  <c r="AK194" i="74"/>
  <c r="B194" i="74" s="1"/>
  <c r="F194" i="73" s="1"/>
  <c r="AJ195" i="74"/>
  <c r="AR211" i="74"/>
  <c r="AS210" i="74"/>
  <c r="AT210" i="74" s="1"/>
  <c r="AV210" i="74" s="1"/>
  <c r="AN211" i="74"/>
  <c r="AO210" i="74"/>
  <c r="AF210" i="74"/>
  <c r="AJ209" i="74"/>
  <c r="AG209" i="74"/>
  <c r="AE192" i="51"/>
  <c r="AG191" i="51"/>
  <c r="B183" i="51"/>
  <c r="C234" i="73" s="1"/>
  <c r="E234" i="73" s="1"/>
  <c r="CF184" i="51"/>
  <c r="Y193" i="51"/>
  <c r="AA192" i="51"/>
  <c r="AZ189" i="51"/>
  <c r="BB188" i="51"/>
  <c r="S194" i="51"/>
  <c r="U194" i="51" s="1"/>
  <c r="BR186" i="51"/>
  <c r="BT185" i="51"/>
  <c r="CA184" i="51"/>
  <c r="BY185" i="51"/>
  <c r="BL187" i="51"/>
  <c r="BN186" i="51"/>
  <c r="AK191" i="51"/>
  <c r="AM190" i="51"/>
  <c r="BF188" i="51"/>
  <c r="BH187" i="51"/>
  <c r="V93" i="75" l="1"/>
  <c r="Y144" i="75"/>
  <c r="P203" i="75"/>
  <c r="V203" i="75"/>
  <c r="O202" i="75"/>
  <c r="U202" i="75"/>
  <c r="O151" i="75"/>
  <c r="U151" i="75"/>
  <c r="Q101" i="75"/>
  <c r="R101" i="75" s="1"/>
  <c r="P101" i="75"/>
  <c r="O152" i="75" s="1"/>
  <c r="V152" i="75"/>
  <c r="T101" i="75"/>
  <c r="P152" i="75"/>
  <c r="O102" i="75"/>
  <c r="Z144" i="75"/>
  <c r="S195" i="75"/>
  <c r="T195" i="75" s="1"/>
  <c r="Y195" i="75"/>
  <c r="Z195" i="75" s="1"/>
  <c r="S144" i="75"/>
  <c r="T144" i="75" s="1"/>
  <c r="U94" i="75"/>
  <c r="X196" i="75"/>
  <c r="R196" i="75"/>
  <c r="R145" i="75"/>
  <c r="X145" i="75"/>
  <c r="AG148" i="48"/>
  <c r="AU199" i="73" s="1"/>
  <c r="AV199" i="73" s="1"/>
  <c r="BB199" i="74" s="1"/>
  <c r="BD199" i="74" s="1"/>
  <c r="K199" i="73"/>
  <c r="L199" i="73" s="1"/>
  <c r="T199" i="74" s="1"/>
  <c r="U149" i="48"/>
  <c r="AE149" i="48" s="1"/>
  <c r="K200" i="73" s="1"/>
  <c r="L200" i="73" s="1"/>
  <c r="T200" i="74" s="1"/>
  <c r="P149" i="48"/>
  <c r="R149" i="48" s="1"/>
  <c r="V147" i="74"/>
  <c r="W147" i="74" s="1"/>
  <c r="Y147" i="74" s="1"/>
  <c r="B147" i="74" s="1"/>
  <c r="F147" i="73" s="1"/>
  <c r="G147" i="73" s="1"/>
  <c r="H147" i="73" s="1"/>
  <c r="B147" i="75" s="1"/>
  <c r="J147" i="75" s="1"/>
  <c r="B151" i="48"/>
  <c r="D151" i="48" s="1"/>
  <c r="V151" i="48" s="1"/>
  <c r="Q149" i="48"/>
  <c r="CG153" i="48"/>
  <c r="CK153" i="48"/>
  <c r="AW163" i="48"/>
  <c r="AS163" i="48"/>
  <c r="BX159" i="48"/>
  <c r="BT159" i="48"/>
  <c r="AB150" i="48"/>
  <c r="AD150" i="48" s="1"/>
  <c r="Y150" i="48"/>
  <c r="AA150" i="48" s="1"/>
  <c r="AG201" i="73" s="1"/>
  <c r="AH201" i="73" s="1"/>
  <c r="AA201" i="74" s="1"/>
  <c r="AC201" i="74" s="1"/>
  <c r="M200" i="74"/>
  <c r="L200" i="74"/>
  <c r="AK165" i="48"/>
  <c r="AQ164" i="48"/>
  <c r="AM164" i="48"/>
  <c r="T200" i="73"/>
  <c r="N200" i="74" s="1"/>
  <c r="P200" i="74" s="1"/>
  <c r="S201" i="73"/>
  <c r="K198" i="73"/>
  <c r="L198" i="73" s="1"/>
  <c r="T198" i="74" s="1"/>
  <c r="AG147" i="48"/>
  <c r="AU198" i="73" s="1"/>
  <c r="AV198" i="73" s="1"/>
  <c r="BB198" i="74" s="1"/>
  <c r="BD198" i="74" s="1"/>
  <c r="AF147" i="48"/>
  <c r="AQ198" i="73" s="1"/>
  <c r="AR198" i="73" s="1"/>
  <c r="AX198" i="74" s="1"/>
  <c r="AZ198" i="74" s="1"/>
  <c r="BK161" i="48"/>
  <c r="BF161" i="48"/>
  <c r="V148" i="74"/>
  <c r="W148" i="74" s="1"/>
  <c r="Y148" i="74" s="1"/>
  <c r="G148" i="74"/>
  <c r="CE158" i="48"/>
  <c r="BZ158" i="48"/>
  <c r="L146" i="75"/>
  <c r="M146" i="75" s="1"/>
  <c r="C146" i="75"/>
  <c r="E146" i="75" s="1"/>
  <c r="H146" i="75" s="1"/>
  <c r="I146" i="75" s="1"/>
  <c r="AY162" i="48"/>
  <c r="BD162" i="48"/>
  <c r="R199" i="74"/>
  <c r="Q199" i="74"/>
  <c r="BR160" i="48"/>
  <c r="BM160" i="48"/>
  <c r="CR152" i="48"/>
  <c r="CT152" i="48" s="1"/>
  <c r="CM152" i="48"/>
  <c r="P150" i="48"/>
  <c r="R150" i="48" s="1"/>
  <c r="U150" i="48"/>
  <c r="N150" i="48"/>
  <c r="O201" i="73" s="1"/>
  <c r="P201" i="73" s="1"/>
  <c r="I201" i="74" s="1"/>
  <c r="K201" i="74" s="1"/>
  <c r="L193" i="75"/>
  <c r="M193" i="75" s="1"/>
  <c r="C193" i="75"/>
  <c r="E193" i="75" s="1"/>
  <c r="H193" i="75" s="1"/>
  <c r="G194" i="73"/>
  <c r="H194" i="73" s="1"/>
  <c r="G197" i="51"/>
  <c r="I196" i="51"/>
  <c r="S195" i="51"/>
  <c r="U195" i="51" s="1"/>
  <c r="O195" i="51"/>
  <c r="M196" i="51"/>
  <c r="AR199" i="74"/>
  <c r="AS198" i="74"/>
  <c r="AT198" i="74" s="1"/>
  <c r="AV198" i="74" s="1"/>
  <c r="AF198" i="74"/>
  <c r="AG197" i="74"/>
  <c r="AJ196" i="74"/>
  <c r="AK195" i="74"/>
  <c r="AN199" i="74"/>
  <c r="AO198" i="74"/>
  <c r="AG210" i="74"/>
  <c r="AF211" i="74"/>
  <c r="AO211" i="74"/>
  <c r="AN212" i="74"/>
  <c r="AR212" i="74"/>
  <c r="AS211" i="74"/>
  <c r="AT211" i="74" s="1"/>
  <c r="AV211" i="74" s="1"/>
  <c r="AK209" i="74"/>
  <c r="AJ210" i="74"/>
  <c r="BT186" i="51"/>
  <c r="BR187" i="51"/>
  <c r="AZ190" i="51"/>
  <c r="BB189" i="51"/>
  <c r="BF189" i="51"/>
  <c r="BH188" i="51"/>
  <c r="BN187" i="51"/>
  <c r="BL188" i="51"/>
  <c r="AA193" i="51"/>
  <c r="Y194" i="51"/>
  <c r="AM191" i="51"/>
  <c r="AK192" i="51"/>
  <c r="BY186" i="51"/>
  <c r="CA185" i="51"/>
  <c r="B184" i="51"/>
  <c r="C235" i="73" s="1"/>
  <c r="E235" i="73" s="1"/>
  <c r="CF185" i="51"/>
  <c r="AE193" i="51"/>
  <c r="AG192" i="51"/>
  <c r="V94" i="75" l="1"/>
  <c r="Y145" i="75"/>
  <c r="P204" i="75"/>
  <c r="V204" i="75"/>
  <c r="O203" i="75"/>
  <c r="U203" i="75"/>
  <c r="U152" i="75"/>
  <c r="Q102" i="75"/>
  <c r="R102" i="75" s="1"/>
  <c r="R104" i="75" s="1"/>
  <c r="P102" i="75"/>
  <c r="P104" i="75" s="1"/>
  <c r="P153" i="75"/>
  <c r="V153" i="75"/>
  <c r="T102" i="75"/>
  <c r="Z145" i="75"/>
  <c r="S196" i="75"/>
  <c r="T196" i="75" s="1"/>
  <c r="Y196" i="75"/>
  <c r="Z196" i="75" s="1"/>
  <c r="S145" i="75"/>
  <c r="T145" i="75" s="1"/>
  <c r="U95" i="75"/>
  <c r="X197" i="75"/>
  <c r="X146" i="75"/>
  <c r="R146" i="75"/>
  <c r="R197" i="75"/>
  <c r="S149" i="48"/>
  <c r="AC200" i="73" s="1"/>
  <c r="AD200" i="73" s="1"/>
  <c r="D149" i="74" s="1"/>
  <c r="E149" i="74" s="1"/>
  <c r="AG149" i="48"/>
  <c r="AU200" i="73" s="1"/>
  <c r="AV200" i="73" s="1"/>
  <c r="BB200" i="74" s="1"/>
  <c r="BD200" i="74" s="1"/>
  <c r="AF149" i="48"/>
  <c r="AQ200" i="73" s="1"/>
  <c r="AR200" i="73" s="1"/>
  <c r="AX200" i="74" s="1"/>
  <c r="AZ200" i="74" s="1"/>
  <c r="Q150" i="48"/>
  <c r="B152" i="48"/>
  <c r="D152" i="48" s="1"/>
  <c r="G152" i="48" s="1"/>
  <c r="I152" i="48" s="1"/>
  <c r="B148" i="74"/>
  <c r="F148" i="73" s="1"/>
  <c r="G148" i="73" s="1"/>
  <c r="H148" i="73" s="1"/>
  <c r="B148" i="75" s="1"/>
  <c r="J148" i="75" s="1"/>
  <c r="G151" i="48"/>
  <c r="I151" i="48" s="1"/>
  <c r="N151" i="48" s="1"/>
  <c r="O202" i="73" s="1"/>
  <c r="P202" i="73" s="1"/>
  <c r="I202" i="74" s="1"/>
  <c r="K202" i="74" s="1"/>
  <c r="T201" i="73"/>
  <c r="N201" i="74" s="1"/>
  <c r="P201" i="74" s="1"/>
  <c r="S202" i="73"/>
  <c r="AK166" i="48"/>
  <c r="AM165" i="48"/>
  <c r="AQ165" i="48"/>
  <c r="AE150" i="48"/>
  <c r="CE159" i="48"/>
  <c r="BZ159" i="48"/>
  <c r="S150" i="48"/>
  <c r="AC201" i="73" s="1"/>
  <c r="AD201" i="73" s="1"/>
  <c r="D150" i="74" s="1"/>
  <c r="E150" i="74" s="1"/>
  <c r="BX160" i="48"/>
  <c r="BT160" i="48"/>
  <c r="R200" i="74"/>
  <c r="Q200" i="74"/>
  <c r="L201" i="74"/>
  <c r="M201" i="74"/>
  <c r="BK162" i="48"/>
  <c r="BF162" i="48"/>
  <c r="C147" i="75"/>
  <c r="E147" i="75" s="1"/>
  <c r="H147" i="75" s="1"/>
  <c r="L147" i="75"/>
  <c r="M147" i="75" s="1"/>
  <c r="AB151" i="48"/>
  <c r="AD151" i="48" s="1"/>
  <c r="Y151" i="48"/>
  <c r="AA151" i="48" s="1"/>
  <c r="AG202" i="73" s="1"/>
  <c r="AH202" i="73" s="1"/>
  <c r="AA202" i="74" s="1"/>
  <c r="AC202" i="74" s="1"/>
  <c r="BD163" i="48"/>
  <c r="AY163" i="48"/>
  <c r="CK158" i="48"/>
  <c r="CG158" i="48"/>
  <c r="BR161" i="48"/>
  <c r="BM161" i="48"/>
  <c r="G149" i="74"/>
  <c r="V149" i="74"/>
  <c r="W149" i="74" s="1"/>
  <c r="Y149" i="74" s="1"/>
  <c r="AS164" i="48"/>
  <c r="AW164" i="48"/>
  <c r="CR153" i="48"/>
  <c r="CT153" i="48" s="1"/>
  <c r="CM153" i="48"/>
  <c r="F14" i="79"/>
  <c r="F5" i="79"/>
  <c r="B194" i="75"/>
  <c r="G198" i="51"/>
  <c r="I197" i="51"/>
  <c r="O196" i="51"/>
  <c r="M197" i="51"/>
  <c r="S196" i="51"/>
  <c r="U196" i="51" s="1"/>
  <c r="AA194" i="51"/>
  <c r="Y195" i="51"/>
  <c r="AR200" i="74"/>
  <c r="AS199" i="74"/>
  <c r="AT199" i="74" s="1"/>
  <c r="AV199" i="74" s="1"/>
  <c r="AF199" i="74"/>
  <c r="AG198" i="74"/>
  <c r="AN200" i="74"/>
  <c r="AO199" i="74"/>
  <c r="AJ197" i="74"/>
  <c r="AK196" i="74"/>
  <c r="AR213" i="74"/>
  <c r="AS212" i="74"/>
  <c r="AT212" i="74" s="1"/>
  <c r="AV212" i="74" s="1"/>
  <c r="AO212" i="74"/>
  <c r="AN213" i="74"/>
  <c r="AJ211" i="74"/>
  <c r="AK210" i="74"/>
  <c r="AF212" i="74"/>
  <c r="AG211" i="74"/>
  <c r="BT187" i="51"/>
  <c r="BR188" i="51"/>
  <c r="BB190" i="51"/>
  <c r="AZ191" i="51"/>
  <c r="AE194" i="51"/>
  <c r="AG193" i="51"/>
  <c r="B185" i="51"/>
  <c r="C236" i="73" s="1"/>
  <c r="E236" i="73" s="1"/>
  <c r="CF186" i="51"/>
  <c r="BY187" i="51"/>
  <c r="CA186" i="51"/>
  <c r="BH189" i="51"/>
  <c r="BF190" i="51"/>
  <c r="AK193" i="51"/>
  <c r="AM192" i="51"/>
  <c r="BL189" i="51"/>
  <c r="BN188" i="51"/>
  <c r="V95" i="75" l="1"/>
  <c r="Y146" i="75"/>
  <c r="O204" i="75"/>
  <c r="U204" i="75"/>
  <c r="O153" i="75"/>
  <c r="U153" i="75"/>
  <c r="Z146" i="75"/>
  <c r="S197" i="75"/>
  <c r="T197" i="75" s="1"/>
  <c r="Y197" i="75"/>
  <c r="Z197" i="75" s="1"/>
  <c r="S146" i="75"/>
  <c r="T146" i="75" s="1"/>
  <c r="U96" i="75"/>
  <c r="X198" i="75"/>
  <c r="R198" i="75"/>
  <c r="R147" i="75"/>
  <c r="X147" i="75"/>
  <c r="P151" i="48"/>
  <c r="R151" i="48" s="1"/>
  <c r="U151" i="48"/>
  <c r="V152" i="48"/>
  <c r="AB152" i="48" s="1"/>
  <c r="AD152" i="48" s="1"/>
  <c r="C148" i="75"/>
  <c r="E148" i="75" s="1"/>
  <c r="H148" i="75" s="1"/>
  <c r="I148" i="75" s="1"/>
  <c r="L148" i="75"/>
  <c r="M148" i="75" s="1"/>
  <c r="I147" i="75"/>
  <c r="L194" i="75"/>
  <c r="M194" i="75" s="1"/>
  <c r="F10" i="79" s="1"/>
  <c r="J194" i="75"/>
  <c r="Q151" i="48"/>
  <c r="S151" i="48" s="1"/>
  <c r="AC202" i="73" s="1"/>
  <c r="AD202" i="73" s="1"/>
  <c r="D151" i="74" s="1"/>
  <c r="E151" i="74" s="1"/>
  <c r="G151" i="74" s="1"/>
  <c r="B153" i="48"/>
  <c r="D153" i="48" s="1"/>
  <c r="G153" i="48" s="1"/>
  <c r="I153" i="48" s="1"/>
  <c r="AE151" i="48"/>
  <c r="K202" i="73" s="1"/>
  <c r="L202" i="73" s="1"/>
  <c r="T202" i="74" s="1"/>
  <c r="CM158" i="48"/>
  <c r="CR158" i="48"/>
  <c r="CT158" i="48" s="1"/>
  <c r="BK163" i="48"/>
  <c r="BF163" i="48"/>
  <c r="BR162" i="48"/>
  <c r="BM162" i="48"/>
  <c r="V150" i="74"/>
  <c r="W150" i="74" s="1"/>
  <c r="Y150" i="74" s="1"/>
  <c r="G150" i="74"/>
  <c r="AS165" i="48"/>
  <c r="AW165" i="48"/>
  <c r="R201" i="74"/>
  <c r="Q201" i="74"/>
  <c r="BD164" i="48"/>
  <c r="AY164" i="48"/>
  <c r="U152" i="48"/>
  <c r="P152" i="48"/>
  <c r="R152" i="48" s="1"/>
  <c r="N152" i="48"/>
  <c r="O203" i="73" s="1"/>
  <c r="P203" i="73" s="1"/>
  <c r="I203" i="74" s="1"/>
  <c r="K203" i="74" s="1"/>
  <c r="BT161" i="48"/>
  <c r="BX161" i="48"/>
  <c r="CG159" i="48"/>
  <c r="CK159" i="48"/>
  <c r="AK167" i="48"/>
  <c r="AM166" i="48"/>
  <c r="AQ166" i="48"/>
  <c r="C194" i="75"/>
  <c r="E194" i="75" s="1"/>
  <c r="B149" i="74"/>
  <c r="F149" i="73" s="1"/>
  <c r="G149" i="73" s="1"/>
  <c r="H149" i="73" s="1"/>
  <c r="B149" i="75" s="1"/>
  <c r="J149" i="75" s="1"/>
  <c r="M202" i="74"/>
  <c r="L202" i="74"/>
  <c r="CE160" i="48"/>
  <c r="BZ160" i="48"/>
  <c r="AG150" i="48"/>
  <c r="AU201" i="73" s="1"/>
  <c r="AV201" i="73" s="1"/>
  <c r="BB201" i="74" s="1"/>
  <c r="BD201" i="74" s="1"/>
  <c r="AF150" i="48"/>
  <c r="AQ201" i="73" s="1"/>
  <c r="AR201" i="73" s="1"/>
  <c r="AX201" i="74" s="1"/>
  <c r="AZ201" i="74" s="1"/>
  <c r="K201" i="73"/>
  <c r="L201" i="73" s="1"/>
  <c r="T201" i="74" s="1"/>
  <c r="T202" i="73"/>
  <c r="N202" i="74" s="1"/>
  <c r="P202" i="74" s="1"/>
  <c r="S203" i="73"/>
  <c r="Y196" i="51"/>
  <c r="AA195" i="51"/>
  <c r="AG194" i="51"/>
  <c r="AE195" i="51"/>
  <c r="S197" i="51"/>
  <c r="U197" i="51" s="1"/>
  <c r="G199" i="51"/>
  <c r="I198" i="51"/>
  <c r="M198" i="51"/>
  <c r="O197" i="51"/>
  <c r="AR201" i="74"/>
  <c r="AS200" i="74"/>
  <c r="AT200" i="74" s="1"/>
  <c r="AV200" i="74" s="1"/>
  <c r="AJ198" i="74"/>
  <c r="AK197" i="74"/>
  <c r="AN201" i="74"/>
  <c r="AO200" i="74"/>
  <c r="AF200" i="74"/>
  <c r="AG199" i="74"/>
  <c r="AN214" i="74"/>
  <c r="AO213" i="74"/>
  <c r="AR214" i="74"/>
  <c r="AS213" i="74"/>
  <c r="AT213" i="74" s="1"/>
  <c r="AV213" i="74" s="1"/>
  <c r="AK211" i="74"/>
  <c r="AJ212" i="74"/>
  <c r="AG212" i="74"/>
  <c r="AF213" i="74"/>
  <c r="BR189" i="51"/>
  <c r="BT188" i="51"/>
  <c r="BN189" i="51"/>
  <c r="BL190" i="51"/>
  <c r="BH190" i="51"/>
  <c r="BF191" i="51"/>
  <c r="CA187" i="51"/>
  <c r="BY188" i="51"/>
  <c r="B186" i="51"/>
  <c r="C237" i="73" s="1"/>
  <c r="E237" i="73" s="1"/>
  <c r="CF187" i="51"/>
  <c r="AZ192" i="51"/>
  <c r="BB191" i="51"/>
  <c r="AM193" i="51"/>
  <c r="AK194" i="51"/>
  <c r="V96" i="75" l="1"/>
  <c r="Y147" i="75"/>
  <c r="Z147" i="75" s="1"/>
  <c r="S198" i="75"/>
  <c r="T198" i="75" s="1"/>
  <c r="Y198" i="75"/>
  <c r="Z198" i="75" s="1"/>
  <c r="S147" i="75"/>
  <c r="T147" i="75" s="1"/>
  <c r="U97" i="75"/>
  <c r="X199" i="75"/>
  <c r="R199" i="75"/>
  <c r="R148" i="75"/>
  <c r="X148" i="75"/>
  <c r="Y152" i="48"/>
  <c r="AA152" i="48" s="1"/>
  <c r="AG203" i="73" s="1"/>
  <c r="AH203" i="73" s="1"/>
  <c r="AA203" i="74" s="1"/>
  <c r="AC203" i="74" s="1"/>
  <c r="V153" i="48"/>
  <c r="F17" i="79"/>
  <c r="H194" i="75"/>
  <c r="F7" i="79" s="1"/>
  <c r="F6" i="79"/>
  <c r="AG151" i="48"/>
  <c r="AU202" i="73" s="1"/>
  <c r="AV202" i="73" s="1"/>
  <c r="BB202" i="74" s="1"/>
  <c r="BD202" i="74" s="1"/>
  <c r="AF151" i="48"/>
  <c r="AQ202" i="73" s="1"/>
  <c r="AR202" i="73" s="1"/>
  <c r="AX202" i="74" s="1"/>
  <c r="AZ202" i="74" s="1"/>
  <c r="V151" i="74"/>
  <c r="W151" i="74" s="1"/>
  <c r="Y151" i="74" s="1"/>
  <c r="B151" i="74" s="1"/>
  <c r="F151" i="73" s="1"/>
  <c r="G151" i="73" s="1"/>
  <c r="H151" i="73" s="1"/>
  <c r="B151" i="75" s="1"/>
  <c r="J151" i="75" s="1"/>
  <c r="F15" i="79"/>
  <c r="AE152" i="48"/>
  <c r="K203" i="73" s="1"/>
  <c r="L203" i="73" s="1"/>
  <c r="T203" i="74" s="1"/>
  <c r="B150" i="74"/>
  <c r="F150" i="73" s="1"/>
  <c r="G150" i="73" s="1"/>
  <c r="H150" i="73" s="1"/>
  <c r="B150" i="75" s="1"/>
  <c r="T203" i="73"/>
  <c r="N203" i="74" s="1"/>
  <c r="P203" i="74" s="1"/>
  <c r="S204" i="73"/>
  <c r="T204" i="73" s="1"/>
  <c r="N204" i="74" s="1"/>
  <c r="P204" i="74" s="1"/>
  <c r="CR159" i="48"/>
  <c r="CT159" i="48" s="1"/>
  <c r="CM159" i="48"/>
  <c r="M203" i="74"/>
  <c r="L203" i="74"/>
  <c r="AG152" i="48"/>
  <c r="AU203" i="73" s="1"/>
  <c r="AV203" i="73" s="1"/>
  <c r="BB203" i="74" s="1"/>
  <c r="BD203" i="74" s="1"/>
  <c r="BM163" i="48"/>
  <c r="BR163" i="48"/>
  <c r="Q202" i="74"/>
  <c r="R202" i="74"/>
  <c r="AS166" i="48"/>
  <c r="AW166" i="48"/>
  <c r="BZ161" i="48"/>
  <c r="CE161" i="48"/>
  <c r="Y153" i="48"/>
  <c r="AA153" i="48" s="1"/>
  <c r="AG204" i="73" s="1"/>
  <c r="AH204" i="73" s="1"/>
  <c r="AA204" i="74" s="1"/>
  <c r="AC204" i="74" s="1"/>
  <c r="AB153" i="48"/>
  <c r="AD153" i="48" s="1"/>
  <c r="CK160" i="48"/>
  <c r="CG160" i="48"/>
  <c r="L149" i="75"/>
  <c r="M149" i="75" s="1"/>
  <c r="C149" i="75"/>
  <c r="E149" i="75" s="1"/>
  <c r="H149" i="75" s="1"/>
  <c r="I149" i="75" s="1"/>
  <c r="BK164" i="48"/>
  <c r="BF164" i="48"/>
  <c r="BX162" i="48"/>
  <c r="BT162" i="48"/>
  <c r="B158" i="48"/>
  <c r="D158" i="48" s="1"/>
  <c r="U153" i="48"/>
  <c r="N153" i="48"/>
  <c r="O204" i="73" s="1"/>
  <c r="P204" i="73" s="1"/>
  <c r="I204" i="74" s="1"/>
  <c r="K204" i="74" s="1"/>
  <c r="P153" i="48"/>
  <c r="R153" i="48" s="1"/>
  <c r="AK168" i="48"/>
  <c r="AQ167" i="48"/>
  <c r="AM167" i="48"/>
  <c r="Q152" i="48"/>
  <c r="S152" i="48" s="1"/>
  <c r="AC203" i="73" s="1"/>
  <c r="AD203" i="73" s="1"/>
  <c r="D152" i="74" s="1"/>
  <c r="E152" i="74" s="1"/>
  <c r="AY165" i="48"/>
  <c r="BD165" i="48"/>
  <c r="AE196" i="51"/>
  <c r="AG195" i="51"/>
  <c r="G200" i="51"/>
  <c r="I199" i="51"/>
  <c r="AM194" i="51"/>
  <c r="AK195" i="51"/>
  <c r="Y197" i="51"/>
  <c r="AA196" i="51"/>
  <c r="O198" i="51"/>
  <c r="M199" i="51"/>
  <c r="S198" i="51"/>
  <c r="U198" i="51" s="1"/>
  <c r="AR202" i="74"/>
  <c r="AS201" i="74"/>
  <c r="AT201" i="74" s="1"/>
  <c r="AV201" i="74" s="1"/>
  <c r="AJ199" i="74"/>
  <c r="AK198" i="74"/>
  <c r="AN202" i="74"/>
  <c r="AO201" i="74"/>
  <c r="AF201" i="74"/>
  <c r="AG200" i="74"/>
  <c r="AO214" i="74"/>
  <c r="AN215" i="74"/>
  <c r="AF214" i="74"/>
  <c r="AG213" i="74"/>
  <c r="AJ213" i="74"/>
  <c r="AK212" i="74"/>
  <c r="AR215" i="74"/>
  <c r="AS214" i="74"/>
  <c r="AT214" i="74" s="1"/>
  <c r="AV214" i="74" s="1"/>
  <c r="CF188" i="51"/>
  <c r="B187" i="51"/>
  <c r="C238" i="73" s="1"/>
  <c r="E238" i="73" s="1"/>
  <c r="BF192" i="51"/>
  <c r="BH191" i="51"/>
  <c r="BT189" i="51"/>
  <c r="BR190" i="51"/>
  <c r="AZ193" i="51"/>
  <c r="BB192" i="51"/>
  <c r="BY189" i="51"/>
  <c r="CA188" i="51"/>
  <c r="BL191" i="51"/>
  <c r="BN190" i="51"/>
  <c r="V97" i="75" l="1"/>
  <c r="Y148" i="75"/>
  <c r="Z148" i="75" s="1"/>
  <c r="Y199" i="75"/>
  <c r="Z199" i="75" s="1"/>
  <c r="S199" i="75"/>
  <c r="T199" i="75" s="1"/>
  <c r="S148" i="75"/>
  <c r="T148" i="75" s="1"/>
  <c r="U98" i="75"/>
  <c r="X200" i="75"/>
  <c r="R149" i="75"/>
  <c r="R200" i="75"/>
  <c r="X149" i="75"/>
  <c r="R11" i="77"/>
  <c r="F16" i="79"/>
  <c r="C150" i="75"/>
  <c r="E150" i="75" s="1"/>
  <c r="H150" i="75" s="1"/>
  <c r="I150" i="75" s="1"/>
  <c r="J150" i="75"/>
  <c r="AE153" i="48"/>
  <c r="K204" i="73" s="1"/>
  <c r="L204" i="73" s="1"/>
  <c r="T204" i="74" s="1"/>
  <c r="AF152" i="48"/>
  <c r="AQ203" i="73" s="1"/>
  <c r="AR203" i="73" s="1"/>
  <c r="AX203" i="74" s="1"/>
  <c r="AZ203" i="74" s="1"/>
  <c r="B159" i="48"/>
  <c r="D159" i="48" s="1"/>
  <c r="G159" i="48" s="1"/>
  <c r="I159" i="48" s="1"/>
  <c r="L150" i="75"/>
  <c r="M150" i="75" s="1"/>
  <c r="Q153" i="48"/>
  <c r="S153" i="48" s="1"/>
  <c r="AC204" i="73" s="1"/>
  <c r="AD204" i="73" s="1"/>
  <c r="D153" i="74" s="1"/>
  <c r="E153" i="74" s="1"/>
  <c r="G153" i="74" s="1"/>
  <c r="C151" i="75"/>
  <c r="E151" i="75" s="1"/>
  <c r="H151" i="75" s="1"/>
  <c r="L151" i="75"/>
  <c r="M151" i="75" s="1"/>
  <c r="V158" i="48"/>
  <c r="G158" i="48"/>
  <c r="I158" i="48" s="1"/>
  <c r="BM164" i="48"/>
  <c r="BR164" i="48"/>
  <c r="R203" i="74"/>
  <c r="Q203" i="74"/>
  <c r="BK165" i="48"/>
  <c r="BF165" i="48"/>
  <c r="AS167" i="48"/>
  <c r="AW167" i="48"/>
  <c r="CR160" i="48"/>
  <c r="CT160" i="48" s="1"/>
  <c r="CM160" i="48"/>
  <c r="BD166" i="48"/>
  <c r="AY166" i="48"/>
  <c r="AK169" i="48"/>
  <c r="AM168" i="48"/>
  <c r="AQ168" i="48"/>
  <c r="M204" i="74"/>
  <c r="L204" i="74"/>
  <c r="CE162" i="48"/>
  <c r="BZ162" i="48"/>
  <c r="BT163" i="48"/>
  <c r="BX163" i="48"/>
  <c r="V152" i="74"/>
  <c r="W152" i="74" s="1"/>
  <c r="Y152" i="74" s="1"/>
  <c r="G152" i="74"/>
  <c r="CG161" i="48"/>
  <c r="CK161" i="48"/>
  <c r="Q204" i="74"/>
  <c r="R204" i="74"/>
  <c r="AE197" i="51"/>
  <c r="AG196" i="51"/>
  <c r="G201" i="51"/>
  <c r="I200" i="51"/>
  <c r="O199" i="51"/>
  <c r="M200" i="51"/>
  <c r="AK196" i="51"/>
  <c r="AM195" i="51"/>
  <c r="S199" i="51"/>
  <c r="U199" i="51" s="1"/>
  <c r="Y198" i="51"/>
  <c r="AA197" i="51"/>
  <c r="AR203" i="74"/>
  <c r="AS202" i="74"/>
  <c r="AT202" i="74" s="1"/>
  <c r="AV202" i="74" s="1"/>
  <c r="AF202" i="74"/>
  <c r="AG201" i="74"/>
  <c r="AN203" i="74"/>
  <c r="AO202" i="74"/>
  <c r="AJ200" i="74"/>
  <c r="AK199" i="74"/>
  <c r="AO215" i="74"/>
  <c r="AN216" i="74"/>
  <c r="AR216" i="74"/>
  <c r="AS215" i="74"/>
  <c r="AT215" i="74" s="1"/>
  <c r="AV215" i="74" s="1"/>
  <c r="AJ214" i="74"/>
  <c r="AK213" i="74"/>
  <c r="AF215" i="74"/>
  <c r="AG214" i="74"/>
  <c r="AZ194" i="51"/>
  <c r="BB193" i="51"/>
  <c r="B188" i="51"/>
  <c r="C239" i="73" s="1"/>
  <c r="E239" i="73" s="1"/>
  <c r="CF189" i="51"/>
  <c r="BN191" i="51"/>
  <c r="BL192" i="51"/>
  <c r="BR191" i="51"/>
  <c r="BT190" i="51"/>
  <c r="BF193" i="51"/>
  <c r="BH192" i="51"/>
  <c r="BY190" i="51"/>
  <c r="CA189" i="51"/>
  <c r="V98" i="75" l="1"/>
  <c r="Y149" i="75"/>
  <c r="Z149" i="75" s="1"/>
  <c r="Y200" i="75"/>
  <c r="S200" i="75"/>
  <c r="S149" i="75"/>
  <c r="T149" i="75" s="1"/>
  <c r="Z200" i="75"/>
  <c r="T200" i="75"/>
  <c r="U99" i="75"/>
  <c r="Y150" i="75" s="1"/>
  <c r="X201" i="75"/>
  <c r="X150" i="75"/>
  <c r="R150" i="75"/>
  <c r="R201" i="75"/>
  <c r="R13" i="77"/>
  <c r="F8" i="79" s="1"/>
  <c r="R12" i="77"/>
  <c r="F9" i="79" s="1"/>
  <c r="V159" i="48"/>
  <c r="AF153" i="48"/>
  <c r="AQ204" i="73" s="1"/>
  <c r="AR204" i="73" s="1"/>
  <c r="AX204" i="74" s="1"/>
  <c r="AZ204" i="74" s="1"/>
  <c r="AG153" i="48"/>
  <c r="AU204" i="73" s="1"/>
  <c r="AV204" i="73" s="1"/>
  <c r="BB204" i="74" s="1"/>
  <c r="BD204" i="74" s="1"/>
  <c r="I151" i="75"/>
  <c r="B152" i="74"/>
  <c r="F152" i="73" s="1"/>
  <c r="G152" i="73" s="1"/>
  <c r="H152" i="73" s="1"/>
  <c r="B152" i="75" s="1"/>
  <c r="J152" i="75" s="1"/>
  <c r="B160" i="48"/>
  <c r="D160" i="48" s="1"/>
  <c r="V160" i="48" s="1"/>
  <c r="V153" i="74"/>
  <c r="W153" i="74" s="1"/>
  <c r="Y153" i="74" s="1"/>
  <c r="B153" i="74" s="1"/>
  <c r="F153" i="73" s="1"/>
  <c r="G153" i="73" s="1"/>
  <c r="H153" i="73" s="1"/>
  <c r="B153" i="75" s="1"/>
  <c r="AS168" i="48"/>
  <c r="AW168" i="48"/>
  <c r="P159" i="48"/>
  <c r="S210" i="73" s="1"/>
  <c r="T210" i="73" s="1"/>
  <c r="N210" i="74" s="1"/>
  <c r="P210" i="74" s="1"/>
  <c r="N159" i="48"/>
  <c r="O210" i="73" s="1"/>
  <c r="P210" i="73" s="1"/>
  <c r="I210" i="74" s="1"/>
  <c r="K210" i="74" s="1"/>
  <c r="U159" i="48"/>
  <c r="BM165" i="48"/>
  <c r="BR165" i="48"/>
  <c r="BX164" i="48"/>
  <c r="BT164" i="48"/>
  <c r="CG162" i="48"/>
  <c r="CK162" i="48"/>
  <c r="BD167" i="48"/>
  <c r="AY167" i="48"/>
  <c r="CM161" i="48"/>
  <c r="CR161" i="48"/>
  <c r="CT161" i="48" s="1"/>
  <c r="AK170" i="48"/>
  <c r="AM169" i="48"/>
  <c r="AQ169" i="48"/>
  <c r="BF166" i="48"/>
  <c r="BK166" i="48"/>
  <c r="P158" i="48"/>
  <c r="S209" i="73" s="1"/>
  <c r="T209" i="73" s="1"/>
  <c r="N209" i="74" s="1"/>
  <c r="P209" i="74" s="1"/>
  <c r="N158" i="48"/>
  <c r="O209" i="73" s="1"/>
  <c r="P209" i="73" s="1"/>
  <c r="I209" i="74" s="1"/>
  <c r="K209" i="74" s="1"/>
  <c r="U158" i="48"/>
  <c r="CE163" i="48"/>
  <c r="BZ163" i="48"/>
  <c r="AB159" i="48"/>
  <c r="AD159" i="48" s="1"/>
  <c r="AE159" i="48" s="1"/>
  <c r="Y159" i="48"/>
  <c r="AA159" i="48" s="1"/>
  <c r="AG210" i="73" s="1"/>
  <c r="AH210" i="73" s="1"/>
  <c r="AA210" i="74" s="1"/>
  <c r="AC210" i="74" s="1"/>
  <c r="AB158" i="48"/>
  <c r="AD158" i="48" s="1"/>
  <c r="Y158" i="48"/>
  <c r="AA158" i="48" s="1"/>
  <c r="AG209" i="73" s="1"/>
  <c r="AH209" i="73" s="1"/>
  <c r="AA209" i="74" s="1"/>
  <c r="AC209" i="74" s="1"/>
  <c r="S200" i="51"/>
  <c r="U200" i="51" s="1"/>
  <c r="AK197" i="51"/>
  <c r="AM196" i="51"/>
  <c r="BB194" i="51"/>
  <c r="AZ195" i="51"/>
  <c r="O200" i="51"/>
  <c r="M201" i="51"/>
  <c r="Y199" i="51"/>
  <c r="AA198" i="51"/>
  <c r="G202" i="51"/>
  <c r="I201" i="51"/>
  <c r="AE198" i="51"/>
  <c r="AG197" i="51"/>
  <c r="AR204" i="74"/>
  <c r="AS204" i="74" s="1"/>
  <c r="AT204" i="74" s="1"/>
  <c r="AV204" i="74" s="1"/>
  <c r="AS203" i="74"/>
  <c r="AT203" i="74" s="1"/>
  <c r="AV203" i="74" s="1"/>
  <c r="AN204" i="74"/>
  <c r="AO204" i="74" s="1"/>
  <c r="AO203" i="74"/>
  <c r="AJ201" i="74"/>
  <c r="AK200" i="74"/>
  <c r="AF203" i="74"/>
  <c r="AG202" i="74"/>
  <c r="AF216" i="74"/>
  <c r="AG215" i="74"/>
  <c r="AO216" i="74"/>
  <c r="AN217" i="74"/>
  <c r="AJ215" i="74"/>
  <c r="AK214" i="74"/>
  <c r="AR217" i="74"/>
  <c r="AS216" i="74"/>
  <c r="AT216" i="74" s="1"/>
  <c r="AV216" i="74" s="1"/>
  <c r="B189" i="51"/>
  <c r="C240" i="73" s="1"/>
  <c r="E240" i="73" s="1"/>
  <c r="CF190" i="51"/>
  <c r="BR192" i="51"/>
  <c r="BT191" i="51"/>
  <c r="BN192" i="51"/>
  <c r="BL193" i="51"/>
  <c r="BY191" i="51"/>
  <c r="CA190" i="51"/>
  <c r="BH193" i="51"/>
  <c r="BF194" i="51"/>
  <c r="V99" i="75" l="1"/>
  <c r="Z150" i="75"/>
  <c r="S201" i="75"/>
  <c r="T201" i="75" s="1"/>
  <c r="Y201" i="75"/>
  <c r="Z201" i="75" s="1"/>
  <c r="S150" i="75"/>
  <c r="T150" i="75" s="1"/>
  <c r="U100" i="75"/>
  <c r="X202" i="75"/>
  <c r="R202" i="75"/>
  <c r="R151" i="75"/>
  <c r="X151" i="75"/>
  <c r="G160" i="48"/>
  <c r="I160" i="48" s="1"/>
  <c r="L152" i="75"/>
  <c r="M152" i="75" s="1"/>
  <c r="C152" i="75"/>
  <c r="E152" i="75" s="1"/>
  <c r="H152" i="75" s="1"/>
  <c r="I152" i="75" s="1"/>
  <c r="C153" i="75"/>
  <c r="E153" i="75" s="1"/>
  <c r="H153" i="75" s="1"/>
  <c r="J153" i="75"/>
  <c r="L153" i="75"/>
  <c r="M153" i="75" s="1"/>
  <c r="B161" i="48"/>
  <c r="D161" i="48" s="1"/>
  <c r="V161" i="48" s="1"/>
  <c r="Q159" i="48"/>
  <c r="R158" i="48"/>
  <c r="CK163" i="48"/>
  <c r="CG163" i="48"/>
  <c r="M209" i="74"/>
  <c r="L209" i="74"/>
  <c r="BZ164" i="48"/>
  <c r="CE164" i="48"/>
  <c r="Q210" i="74"/>
  <c r="R210" i="74"/>
  <c r="AW169" i="48"/>
  <c r="AS169" i="48"/>
  <c r="BX165" i="48"/>
  <c r="BT165" i="48"/>
  <c r="R159" i="48"/>
  <c r="AY168" i="48"/>
  <c r="BD168" i="48"/>
  <c r="AG159" i="48"/>
  <c r="AU210" i="73" s="1"/>
  <c r="AV210" i="73" s="1"/>
  <c r="BB210" i="74" s="1"/>
  <c r="BD210" i="74" s="1"/>
  <c r="AF159" i="48"/>
  <c r="AQ210" i="73" s="1"/>
  <c r="AR210" i="73" s="1"/>
  <c r="AX210" i="74" s="1"/>
  <c r="AZ210" i="74" s="1"/>
  <c r="K210" i="73"/>
  <c r="L210" i="73" s="1"/>
  <c r="T210" i="74" s="1"/>
  <c r="Q158" i="48"/>
  <c r="R209" i="74"/>
  <c r="Q209" i="74"/>
  <c r="CR162" i="48"/>
  <c r="CT162" i="48" s="1"/>
  <c r="CM162" i="48"/>
  <c r="U160" i="48"/>
  <c r="P160" i="48"/>
  <c r="S211" i="73" s="1"/>
  <c r="T211" i="73" s="1"/>
  <c r="N211" i="74" s="1"/>
  <c r="P211" i="74" s="1"/>
  <c r="N160" i="48"/>
  <c r="O211" i="73" s="1"/>
  <c r="P211" i="73" s="1"/>
  <c r="I211" i="74" s="1"/>
  <c r="K211" i="74" s="1"/>
  <c r="AE158" i="48"/>
  <c r="BR166" i="48"/>
  <c r="BM166" i="48"/>
  <c r="AK171" i="48"/>
  <c r="AM170" i="48"/>
  <c r="AQ170" i="48"/>
  <c r="BK167" i="48"/>
  <c r="BF167" i="48"/>
  <c r="M210" i="74"/>
  <c r="L210" i="74"/>
  <c r="AB160" i="48"/>
  <c r="AD160" i="48" s="1"/>
  <c r="Y160" i="48"/>
  <c r="AA160" i="48" s="1"/>
  <c r="AG211" i="73" s="1"/>
  <c r="AH211" i="73" s="1"/>
  <c r="AA211" i="74" s="1"/>
  <c r="AC211" i="74" s="1"/>
  <c r="Y200" i="51"/>
  <c r="AA199" i="51"/>
  <c r="AZ196" i="51"/>
  <c r="BB195" i="51"/>
  <c r="G203" i="51"/>
  <c r="I202" i="51"/>
  <c r="M202" i="51"/>
  <c r="O201" i="51"/>
  <c r="BH194" i="51"/>
  <c r="BF195" i="51"/>
  <c r="AE199" i="51"/>
  <c r="AG198" i="51"/>
  <c r="AK198" i="51"/>
  <c r="AM197" i="51"/>
  <c r="S201" i="51"/>
  <c r="U201" i="51" s="1"/>
  <c r="AF204" i="74"/>
  <c r="AG204" i="74" s="1"/>
  <c r="AG203" i="74"/>
  <c r="AJ202" i="74"/>
  <c r="AK201" i="74"/>
  <c r="AR218" i="74"/>
  <c r="AS217" i="74"/>
  <c r="AT217" i="74" s="1"/>
  <c r="AV217" i="74" s="1"/>
  <c r="AO217" i="74"/>
  <c r="AN218" i="74"/>
  <c r="AJ216" i="74"/>
  <c r="AK215" i="74"/>
  <c r="AG216" i="74"/>
  <c r="AF217" i="74"/>
  <c r="BN193" i="51"/>
  <c r="BL194" i="51"/>
  <c r="BR193" i="51"/>
  <c r="BT192" i="51"/>
  <c r="CA191" i="51"/>
  <c r="BY192" i="51"/>
  <c r="B190" i="51"/>
  <c r="C241" i="73" s="1"/>
  <c r="E241" i="73" s="1"/>
  <c r="CF191" i="51"/>
  <c r="V100" i="75" l="1"/>
  <c r="Y151" i="75"/>
  <c r="Z151" i="75"/>
  <c r="S202" i="75"/>
  <c r="T202" i="75" s="1"/>
  <c r="Y202" i="75"/>
  <c r="Z202" i="75" s="1"/>
  <c r="S151" i="75"/>
  <c r="T151" i="75" s="1"/>
  <c r="U101" i="75"/>
  <c r="X203" i="75"/>
  <c r="R203" i="75"/>
  <c r="R152" i="75"/>
  <c r="X152" i="75"/>
  <c r="I153" i="75"/>
  <c r="G161" i="48"/>
  <c r="I161" i="48" s="1"/>
  <c r="P161" i="48" s="1"/>
  <c r="S212" i="73" s="1"/>
  <c r="T212" i="73" s="1"/>
  <c r="N212" i="74" s="1"/>
  <c r="P212" i="74" s="1"/>
  <c r="S159" i="48"/>
  <c r="AC210" i="73" s="1"/>
  <c r="AD210" i="73" s="1"/>
  <c r="D210" i="74" s="1"/>
  <c r="E210" i="74" s="1"/>
  <c r="R160" i="48"/>
  <c r="B162" i="48"/>
  <c r="D162" i="48" s="1"/>
  <c r="G162" i="48" s="1"/>
  <c r="I162" i="48" s="1"/>
  <c r="S158" i="48"/>
  <c r="AC209" i="73" s="1"/>
  <c r="AD209" i="73" s="1"/>
  <c r="D209" i="74" s="1"/>
  <c r="E209" i="74" s="1"/>
  <c r="G209" i="74" s="1"/>
  <c r="AE160" i="48"/>
  <c r="AF160" i="48" s="1"/>
  <c r="AQ211" i="73" s="1"/>
  <c r="AR211" i="73" s="1"/>
  <c r="AX211" i="74" s="1"/>
  <c r="AZ211" i="74" s="1"/>
  <c r="BR167" i="48"/>
  <c r="BM167" i="48"/>
  <c r="CR163" i="48"/>
  <c r="CT163" i="48" s="1"/>
  <c r="CM163" i="48"/>
  <c r="AS170" i="48"/>
  <c r="AW170" i="48"/>
  <c r="BX166" i="48"/>
  <c r="BT166" i="48"/>
  <c r="L211" i="74"/>
  <c r="M211" i="74"/>
  <c r="BK168" i="48"/>
  <c r="BF168" i="48"/>
  <c r="CE165" i="48"/>
  <c r="BZ165" i="48"/>
  <c r="U161" i="48"/>
  <c r="AF158" i="48"/>
  <c r="AQ209" i="73" s="1"/>
  <c r="AR209" i="73" s="1"/>
  <c r="AX209" i="74" s="1"/>
  <c r="AZ209" i="74" s="1"/>
  <c r="AG158" i="48"/>
  <c r="AU209" i="73" s="1"/>
  <c r="AV209" i="73" s="1"/>
  <c r="BB209" i="74" s="1"/>
  <c r="BD209" i="74" s="1"/>
  <c r="K209" i="73"/>
  <c r="L209" i="73" s="1"/>
  <c r="T209" i="74" s="1"/>
  <c r="Q211" i="74"/>
  <c r="R211" i="74"/>
  <c r="Y161" i="48"/>
  <c r="AA161" i="48" s="1"/>
  <c r="AG212" i="73" s="1"/>
  <c r="AH212" i="73" s="1"/>
  <c r="AA212" i="74" s="1"/>
  <c r="AC212" i="74" s="1"/>
  <c r="AB161" i="48"/>
  <c r="AD161" i="48" s="1"/>
  <c r="AK172" i="48"/>
  <c r="AM171" i="48"/>
  <c r="AQ171" i="48"/>
  <c r="Q160" i="48"/>
  <c r="AY169" i="48"/>
  <c r="BD169" i="48"/>
  <c r="CG164" i="48"/>
  <c r="CK164" i="48"/>
  <c r="BN194" i="51"/>
  <c r="BL195" i="51"/>
  <c r="BF196" i="51"/>
  <c r="BH195" i="51"/>
  <c r="G204" i="51"/>
  <c r="I204" i="51" s="1"/>
  <c r="I203" i="51"/>
  <c r="AZ197" i="51"/>
  <c r="BB196" i="51"/>
  <c r="AK199" i="51"/>
  <c r="AM198" i="51"/>
  <c r="M203" i="51"/>
  <c r="O202" i="51"/>
  <c r="Y201" i="51"/>
  <c r="AA200" i="51"/>
  <c r="S202" i="51"/>
  <c r="U202" i="51" s="1"/>
  <c r="AE200" i="51"/>
  <c r="AG199" i="51"/>
  <c r="AJ203" i="74"/>
  <c r="AK202" i="74"/>
  <c r="AN219" i="74"/>
  <c r="AO218" i="74"/>
  <c r="AG217" i="74"/>
  <c r="AF218" i="74"/>
  <c r="AR219" i="74"/>
  <c r="AS218" i="74"/>
  <c r="AT218" i="74" s="1"/>
  <c r="AV218" i="74" s="1"/>
  <c r="AK216" i="74"/>
  <c r="AJ217" i="74"/>
  <c r="B191" i="51"/>
  <c r="C242" i="73" s="1"/>
  <c r="E242" i="73" s="1"/>
  <c r="CF192" i="51"/>
  <c r="BR194" i="51"/>
  <c r="BT193" i="51"/>
  <c r="BY193" i="51"/>
  <c r="CA192" i="51"/>
  <c r="V101" i="75" l="1"/>
  <c r="Y152" i="75"/>
  <c r="Z152" i="75" s="1"/>
  <c r="S203" i="75"/>
  <c r="T203" i="75" s="1"/>
  <c r="Y203" i="75"/>
  <c r="Z203" i="75" s="1"/>
  <c r="S152" i="75"/>
  <c r="T152" i="75" s="1"/>
  <c r="U102" i="75"/>
  <c r="X204" i="75"/>
  <c r="R153" i="75"/>
  <c r="R204" i="75"/>
  <c r="X153" i="75"/>
  <c r="N161" i="48"/>
  <c r="O212" i="73" s="1"/>
  <c r="P212" i="73" s="1"/>
  <c r="I212" i="74" s="1"/>
  <c r="K212" i="74" s="1"/>
  <c r="S160" i="48"/>
  <c r="AC211" i="73" s="1"/>
  <c r="AD211" i="73" s="1"/>
  <c r="D211" i="74" s="1"/>
  <c r="E211" i="74" s="1"/>
  <c r="G211" i="74" s="1"/>
  <c r="AG160" i="48"/>
  <c r="AU211" i="73" s="1"/>
  <c r="AV211" i="73" s="1"/>
  <c r="BB211" i="74" s="1"/>
  <c r="BD211" i="74" s="1"/>
  <c r="V162" i="48"/>
  <c r="Y162" i="48" s="1"/>
  <c r="AA162" i="48" s="1"/>
  <c r="AG213" i="73" s="1"/>
  <c r="AH213" i="73" s="1"/>
  <c r="AA213" i="74" s="1"/>
  <c r="AC213" i="74" s="1"/>
  <c r="V210" i="74"/>
  <c r="W210" i="74" s="1"/>
  <c r="Y210" i="74" s="1"/>
  <c r="G210" i="74"/>
  <c r="K211" i="73"/>
  <c r="L211" i="73" s="1"/>
  <c r="T211" i="74" s="1"/>
  <c r="V209" i="74"/>
  <c r="W209" i="74" s="1"/>
  <c r="Y209" i="74" s="1"/>
  <c r="B209" i="74" s="1"/>
  <c r="F209" i="73" s="1"/>
  <c r="G209" i="73" s="1"/>
  <c r="H209" i="73" s="1"/>
  <c r="B209" i="75" s="1"/>
  <c r="J209" i="75" s="1"/>
  <c r="B163" i="48"/>
  <c r="D163" i="48" s="1"/>
  <c r="V163" i="48" s="1"/>
  <c r="Q161" i="48"/>
  <c r="AK173" i="48"/>
  <c r="AQ172" i="48"/>
  <c r="AM172" i="48"/>
  <c r="R212" i="74"/>
  <c r="Q212" i="74"/>
  <c r="BM168" i="48"/>
  <c r="BR168" i="48"/>
  <c r="CR164" i="48"/>
  <c r="CT164" i="48" s="1"/>
  <c r="CM164" i="48"/>
  <c r="R161" i="48"/>
  <c r="CE166" i="48"/>
  <c r="BZ166" i="48"/>
  <c r="BT167" i="48"/>
  <c r="BX167" i="48"/>
  <c r="P162" i="48"/>
  <c r="S213" i="73" s="1"/>
  <c r="T213" i="73" s="1"/>
  <c r="N213" i="74" s="1"/>
  <c r="P213" i="74" s="1"/>
  <c r="N162" i="48"/>
  <c r="O213" i="73" s="1"/>
  <c r="P213" i="73" s="1"/>
  <c r="I213" i="74" s="1"/>
  <c r="K213" i="74" s="1"/>
  <c r="U162" i="48"/>
  <c r="AS171" i="48"/>
  <c r="AW171" i="48"/>
  <c r="L212" i="74"/>
  <c r="M212" i="74"/>
  <c r="CK165" i="48"/>
  <c r="CG165" i="48"/>
  <c r="AY170" i="48"/>
  <c r="BD170" i="48"/>
  <c r="AB162" i="48"/>
  <c r="AD162" i="48" s="1"/>
  <c r="BK169" i="48"/>
  <c r="BF169" i="48"/>
  <c r="AE161" i="48"/>
  <c r="AE201" i="51"/>
  <c r="AG200" i="51"/>
  <c r="M204" i="51"/>
  <c r="O204" i="51" s="1"/>
  <c r="O203" i="51"/>
  <c r="AZ198" i="51"/>
  <c r="BB197" i="51"/>
  <c r="S203" i="51"/>
  <c r="U203" i="51" s="1"/>
  <c r="Y202" i="51"/>
  <c r="AA201" i="51"/>
  <c r="AK200" i="51"/>
  <c r="AM199" i="51"/>
  <c r="BF197" i="51"/>
  <c r="BH196" i="51"/>
  <c r="BL196" i="51"/>
  <c r="BN195" i="51"/>
  <c r="BT194" i="51"/>
  <c r="BR195" i="51"/>
  <c r="AJ204" i="74"/>
  <c r="AK204" i="74" s="1"/>
  <c r="AK203" i="74"/>
  <c r="AR220" i="74"/>
  <c r="AS219" i="74"/>
  <c r="AT219" i="74" s="1"/>
  <c r="AV219" i="74" s="1"/>
  <c r="AF219" i="74"/>
  <c r="AG218" i="74"/>
  <c r="AK217" i="74"/>
  <c r="AJ218" i="74"/>
  <c r="AN220" i="74"/>
  <c r="AO219" i="74"/>
  <c r="CF193" i="51"/>
  <c r="B192" i="51"/>
  <c r="C243" i="73" s="1"/>
  <c r="E243" i="73" s="1"/>
  <c r="BY194" i="51"/>
  <c r="CA193" i="51"/>
  <c r="V102" i="75" l="1"/>
  <c r="Y153" i="75"/>
  <c r="S204" i="75"/>
  <c r="T204" i="75" s="1"/>
  <c r="Y204" i="75"/>
  <c r="Z204" i="75" s="1"/>
  <c r="S153" i="75"/>
  <c r="T153" i="75" s="1"/>
  <c r="Z153" i="75"/>
  <c r="V211" i="74"/>
  <c r="B210" i="74"/>
  <c r="F210" i="73" s="1"/>
  <c r="G210" i="73" s="1"/>
  <c r="H210" i="73" s="1"/>
  <c r="B210" i="75" s="1"/>
  <c r="J210" i="75" s="1"/>
  <c r="G163" i="48"/>
  <c r="I163" i="48" s="1"/>
  <c r="P163" i="48" s="1"/>
  <c r="S214" i="73" s="1"/>
  <c r="T214" i="73" s="1"/>
  <c r="N214" i="74" s="1"/>
  <c r="P214" i="74" s="1"/>
  <c r="W211" i="74"/>
  <c r="Y211" i="74" s="1"/>
  <c r="B211" i="74" s="1"/>
  <c r="F211" i="73" s="1"/>
  <c r="G211" i="73" s="1"/>
  <c r="H211" i="73" s="1"/>
  <c r="B211" i="75" s="1"/>
  <c r="J211" i="75" s="1"/>
  <c r="B164" i="48"/>
  <c r="D164" i="48" s="1"/>
  <c r="V164" i="48" s="1"/>
  <c r="S161" i="48"/>
  <c r="AC212" i="73" s="1"/>
  <c r="AD212" i="73" s="1"/>
  <c r="D212" i="74" s="1"/>
  <c r="E212" i="74" s="1"/>
  <c r="R162" i="48"/>
  <c r="G164" i="48"/>
  <c r="I164" i="48" s="1"/>
  <c r="BF170" i="48"/>
  <c r="BK170" i="48"/>
  <c r="M213" i="74"/>
  <c r="L213" i="74"/>
  <c r="Y163" i="48"/>
  <c r="AA163" i="48" s="1"/>
  <c r="AG214" i="73" s="1"/>
  <c r="AH214" i="73" s="1"/>
  <c r="AA214" i="74" s="1"/>
  <c r="AC214" i="74" s="1"/>
  <c r="AB163" i="48"/>
  <c r="AD163" i="48" s="1"/>
  <c r="BM169" i="48"/>
  <c r="BR169" i="48"/>
  <c r="Q162" i="48"/>
  <c r="R213" i="74"/>
  <c r="Q213" i="74"/>
  <c r="CG166" i="48"/>
  <c r="CK166" i="48"/>
  <c r="N163" i="48"/>
  <c r="O214" i="73" s="1"/>
  <c r="P214" i="73" s="1"/>
  <c r="I214" i="74" s="1"/>
  <c r="K214" i="74" s="1"/>
  <c r="AS172" i="48"/>
  <c r="AW172" i="48"/>
  <c r="K212" i="73"/>
  <c r="L212" i="73" s="1"/>
  <c r="T212" i="74" s="1"/>
  <c r="AF161" i="48"/>
  <c r="AQ212" i="73" s="1"/>
  <c r="AR212" i="73" s="1"/>
  <c r="AX212" i="74" s="1"/>
  <c r="AZ212" i="74" s="1"/>
  <c r="AG161" i="48"/>
  <c r="AU212" i="73" s="1"/>
  <c r="AV212" i="73" s="1"/>
  <c r="BB212" i="74" s="1"/>
  <c r="BD212" i="74" s="1"/>
  <c r="BD171" i="48"/>
  <c r="AY171" i="48"/>
  <c r="CE167" i="48"/>
  <c r="BZ167" i="48"/>
  <c r="L209" i="75"/>
  <c r="M209" i="75" s="1"/>
  <c r="C209" i="75"/>
  <c r="E209" i="75" s="1"/>
  <c r="H209" i="75" s="1"/>
  <c r="BX168" i="48"/>
  <c r="BT168" i="48"/>
  <c r="AK174" i="48"/>
  <c r="AQ173" i="48"/>
  <c r="AM173" i="48"/>
  <c r="CR165" i="48"/>
  <c r="CT165" i="48" s="1"/>
  <c r="CM165" i="48"/>
  <c r="AE162" i="48"/>
  <c r="BL197" i="51"/>
  <c r="BN196" i="51"/>
  <c r="AK201" i="51"/>
  <c r="AM200" i="51"/>
  <c r="S204" i="51"/>
  <c r="U204" i="51" s="1"/>
  <c r="BR196" i="51"/>
  <c r="BT195" i="51"/>
  <c r="AZ199" i="51"/>
  <c r="BB198" i="51"/>
  <c r="BH197" i="51"/>
  <c r="BF198" i="51"/>
  <c r="Y203" i="51"/>
  <c r="AA202" i="51"/>
  <c r="AE202" i="51"/>
  <c r="AG201" i="51"/>
  <c r="CA194" i="51"/>
  <c r="BY195" i="51"/>
  <c r="AJ219" i="74"/>
  <c r="AK218" i="74"/>
  <c r="AR221" i="74"/>
  <c r="AS220" i="74"/>
  <c r="AT220" i="74" s="1"/>
  <c r="AV220" i="74" s="1"/>
  <c r="AO220" i="74"/>
  <c r="AN221" i="74"/>
  <c r="AG219" i="74"/>
  <c r="AF220" i="74"/>
  <c r="CF194" i="51"/>
  <c r="B193" i="51"/>
  <c r="C244" i="73" s="1"/>
  <c r="E244" i="73" s="1"/>
  <c r="U163" i="48" l="1"/>
  <c r="L210" i="75"/>
  <c r="M210" i="75" s="1"/>
  <c r="C210" i="75"/>
  <c r="E210" i="75" s="1"/>
  <c r="H210" i="75" s="1"/>
  <c r="L211" i="75"/>
  <c r="M211" i="75" s="1"/>
  <c r="C211" i="75"/>
  <c r="E211" i="75" s="1"/>
  <c r="H211" i="75" s="1"/>
  <c r="V212" i="74"/>
  <c r="W212" i="74" s="1"/>
  <c r="Y212" i="74" s="1"/>
  <c r="G212" i="74"/>
  <c r="Q163" i="48"/>
  <c r="S162" i="48"/>
  <c r="AC213" i="73" s="1"/>
  <c r="AD213" i="73" s="1"/>
  <c r="D213" i="74" s="1"/>
  <c r="E213" i="74" s="1"/>
  <c r="B165" i="48"/>
  <c r="D165" i="48" s="1"/>
  <c r="G165" i="48" s="1"/>
  <c r="I165" i="48" s="1"/>
  <c r="CG167" i="48"/>
  <c r="CK167" i="48"/>
  <c r="BX169" i="48"/>
  <c r="BT169" i="48"/>
  <c r="AW173" i="48"/>
  <c r="AS173" i="48"/>
  <c r="Q214" i="74"/>
  <c r="R214" i="74"/>
  <c r="AE163" i="48"/>
  <c r="BR170" i="48"/>
  <c r="BM170" i="48"/>
  <c r="U164" i="48"/>
  <c r="P164" i="48"/>
  <c r="S215" i="73" s="1"/>
  <c r="T215" i="73" s="1"/>
  <c r="N215" i="74" s="1"/>
  <c r="P215" i="74" s="1"/>
  <c r="N164" i="48"/>
  <c r="O215" i="73" s="1"/>
  <c r="P215" i="73" s="1"/>
  <c r="I215" i="74" s="1"/>
  <c r="K215" i="74" s="1"/>
  <c r="AK175" i="48"/>
  <c r="AQ174" i="48"/>
  <c r="AM174" i="48"/>
  <c r="BF171" i="48"/>
  <c r="BK171" i="48"/>
  <c r="BD172" i="48"/>
  <c r="AY172" i="48"/>
  <c r="R163" i="48"/>
  <c r="CM166" i="48"/>
  <c r="CR166" i="48"/>
  <c r="CT166" i="48" s="1"/>
  <c r="Y164" i="48"/>
  <c r="AA164" i="48" s="1"/>
  <c r="AG215" i="73" s="1"/>
  <c r="AH215" i="73" s="1"/>
  <c r="AA215" i="74" s="1"/>
  <c r="AC215" i="74" s="1"/>
  <c r="AB164" i="48"/>
  <c r="AD164" i="48" s="1"/>
  <c r="AF162" i="48"/>
  <c r="AQ213" i="73" s="1"/>
  <c r="AR213" i="73" s="1"/>
  <c r="AX213" i="74" s="1"/>
  <c r="AZ213" i="74" s="1"/>
  <c r="K213" i="73"/>
  <c r="L213" i="73" s="1"/>
  <c r="T213" i="74" s="1"/>
  <c r="AG162" i="48"/>
  <c r="AU213" i="73" s="1"/>
  <c r="AV213" i="73" s="1"/>
  <c r="BB213" i="74" s="1"/>
  <c r="BD213" i="74" s="1"/>
  <c r="CE168" i="48"/>
  <c r="BZ168" i="48"/>
  <c r="L214" i="74"/>
  <c r="M214" i="74"/>
  <c r="Y204" i="51"/>
  <c r="AA204" i="51" s="1"/>
  <c r="AA203" i="51"/>
  <c r="BR197" i="51"/>
  <c r="BT196" i="51"/>
  <c r="AE203" i="51"/>
  <c r="AG202" i="51"/>
  <c r="BH198" i="51"/>
  <c r="BF199" i="51"/>
  <c r="AZ200" i="51"/>
  <c r="BB199" i="51"/>
  <c r="BL198" i="51"/>
  <c r="BN197" i="51"/>
  <c r="B194" i="51"/>
  <c r="C245" i="73" s="1"/>
  <c r="E245" i="73" s="1"/>
  <c r="CF195" i="51"/>
  <c r="BY196" i="51"/>
  <c r="CA195" i="51"/>
  <c r="AK202" i="51"/>
  <c r="AM201" i="51"/>
  <c r="AG220" i="74"/>
  <c r="AF221" i="74"/>
  <c r="AN222" i="74"/>
  <c r="AO221" i="74"/>
  <c r="AR222" i="74"/>
  <c r="AS221" i="74"/>
  <c r="AT221" i="74" s="1"/>
  <c r="AV221" i="74" s="1"/>
  <c r="AJ220" i="74"/>
  <c r="AK219" i="74"/>
  <c r="B212" i="74" l="1"/>
  <c r="F212" i="73" s="1"/>
  <c r="G212" i="73" s="1"/>
  <c r="H212" i="73" s="1"/>
  <c r="B212" i="75" s="1"/>
  <c r="J212" i="75" s="1"/>
  <c r="AE164" i="48"/>
  <c r="K215" i="73" s="1"/>
  <c r="L215" i="73" s="1"/>
  <c r="T215" i="74" s="1"/>
  <c r="V165" i="48"/>
  <c r="Y165" i="48" s="1"/>
  <c r="AA165" i="48" s="1"/>
  <c r="AG216" i="73" s="1"/>
  <c r="AH216" i="73" s="1"/>
  <c r="AA216" i="74" s="1"/>
  <c r="AC216" i="74" s="1"/>
  <c r="S163" i="48"/>
  <c r="AC214" i="73" s="1"/>
  <c r="AD214" i="73" s="1"/>
  <c r="D214" i="74" s="1"/>
  <c r="E214" i="74" s="1"/>
  <c r="G214" i="74" s="1"/>
  <c r="G213" i="74"/>
  <c r="V213" i="74"/>
  <c r="W213" i="74" s="1"/>
  <c r="Y213" i="74" s="1"/>
  <c r="B213" i="74" s="1"/>
  <c r="F213" i="73" s="1"/>
  <c r="G213" i="73" s="1"/>
  <c r="H213" i="73" s="1"/>
  <c r="B213" i="75" s="1"/>
  <c r="J213" i="75" s="1"/>
  <c r="B166" i="48"/>
  <c r="D166" i="48" s="1"/>
  <c r="V166" i="48" s="1"/>
  <c r="R215" i="74"/>
  <c r="Q215" i="74"/>
  <c r="AG163" i="48"/>
  <c r="AU214" i="73" s="1"/>
  <c r="AV214" i="73" s="1"/>
  <c r="BB214" i="74" s="1"/>
  <c r="BD214" i="74" s="1"/>
  <c r="K214" i="73"/>
  <c r="L214" i="73" s="1"/>
  <c r="T214" i="74" s="1"/>
  <c r="AF163" i="48"/>
  <c r="AQ214" i="73" s="1"/>
  <c r="AR214" i="73" s="1"/>
  <c r="AX214" i="74" s="1"/>
  <c r="AZ214" i="74" s="1"/>
  <c r="CG168" i="48"/>
  <c r="CK168" i="48"/>
  <c r="AF164" i="48"/>
  <c r="AQ215" i="73" s="1"/>
  <c r="AR215" i="73" s="1"/>
  <c r="AX215" i="74" s="1"/>
  <c r="AZ215" i="74" s="1"/>
  <c r="AG164" i="48"/>
  <c r="AU215" i="73" s="1"/>
  <c r="AV215" i="73" s="1"/>
  <c r="BB215" i="74" s="1"/>
  <c r="BD215" i="74" s="1"/>
  <c r="R164" i="48"/>
  <c r="CE169" i="48"/>
  <c r="BZ169" i="48"/>
  <c r="BR171" i="48"/>
  <c r="BM171" i="48"/>
  <c r="AK176" i="48"/>
  <c r="AQ175" i="48"/>
  <c r="AM175" i="48"/>
  <c r="U165" i="48"/>
  <c r="N165" i="48"/>
  <c r="O216" i="73" s="1"/>
  <c r="P216" i="73" s="1"/>
  <c r="I216" i="74" s="1"/>
  <c r="K216" i="74" s="1"/>
  <c r="P165" i="48"/>
  <c r="S216" i="73" s="1"/>
  <c r="T216" i="73" s="1"/>
  <c r="N216" i="74" s="1"/>
  <c r="P216" i="74" s="1"/>
  <c r="M215" i="74"/>
  <c r="L215" i="74"/>
  <c r="AY173" i="48"/>
  <c r="BD173" i="48"/>
  <c r="CR167" i="48"/>
  <c r="CT167" i="48" s="1"/>
  <c r="CM167" i="48"/>
  <c r="BF172" i="48"/>
  <c r="BK172" i="48"/>
  <c r="AW174" i="48"/>
  <c r="AS174" i="48"/>
  <c r="Q164" i="48"/>
  <c r="BX170" i="48"/>
  <c r="BT170" i="48"/>
  <c r="AE204" i="51"/>
  <c r="AG204" i="51" s="1"/>
  <c r="AG203" i="51"/>
  <c r="BR198" i="51"/>
  <c r="BT197" i="51"/>
  <c r="BY197" i="51"/>
  <c r="CA196" i="51"/>
  <c r="BL199" i="51"/>
  <c r="BN198" i="51"/>
  <c r="AZ201" i="51"/>
  <c r="BB200" i="51"/>
  <c r="AK203" i="51"/>
  <c r="AM202" i="51"/>
  <c r="CF196" i="51"/>
  <c r="B195" i="51"/>
  <c r="C246" i="73" s="1"/>
  <c r="E246" i="73" s="1"/>
  <c r="BF200" i="51"/>
  <c r="BH199" i="51"/>
  <c r="AR223" i="74"/>
  <c r="AS222" i="74"/>
  <c r="AT222" i="74" s="1"/>
  <c r="AV222" i="74" s="1"/>
  <c r="AG221" i="74"/>
  <c r="AF222" i="74"/>
  <c r="AK220" i="74"/>
  <c r="AJ221" i="74"/>
  <c r="AN223" i="74"/>
  <c r="AO222" i="74"/>
  <c r="AB165" i="48" l="1"/>
  <c r="AD165" i="48" s="1"/>
  <c r="C212" i="75"/>
  <c r="E212" i="75" s="1"/>
  <c r="H212" i="75" s="1"/>
  <c r="G166" i="48"/>
  <c r="I166" i="48" s="1"/>
  <c r="N166" i="48" s="1"/>
  <c r="O217" i="73" s="1"/>
  <c r="P217" i="73" s="1"/>
  <c r="I217" i="74" s="1"/>
  <c r="K217" i="74" s="1"/>
  <c r="L212" i="75"/>
  <c r="M212" i="75" s="1"/>
  <c r="S164" i="48"/>
  <c r="AC215" i="73" s="1"/>
  <c r="AD215" i="73" s="1"/>
  <c r="D215" i="74" s="1"/>
  <c r="E215" i="74" s="1"/>
  <c r="G215" i="74" s="1"/>
  <c r="V214" i="74"/>
  <c r="W214" i="74" s="1"/>
  <c r="Y214" i="74" s="1"/>
  <c r="B214" i="74" s="1"/>
  <c r="F214" i="73" s="1"/>
  <c r="G214" i="73" s="1"/>
  <c r="H214" i="73" s="1"/>
  <c r="B214" i="75" s="1"/>
  <c r="J214" i="75" s="1"/>
  <c r="L213" i="75"/>
  <c r="M213" i="75" s="1"/>
  <c r="C213" i="75"/>
  <c r="E213" i="75" s="1"/>
  <c r="H213" i="75" s="1"/>
  <c r="R216" i="74"/>
  <c r="Q216" i="74"/>
  <c r="CK169" i="48"/>
  <c r="CG169" i="48"/>
  <c r="BF173" i="48"/>
  <c r="BK173" i="48"/>
  <c r="M216" i="74"/>
  <c r="L216" i="74"/>
  <c r="CR168" i="48"/>
  <c r="CT168" i="48" s="1"/>
  <c r="CM168" i="48"/>
  <c r="AK177" i="48"/>
  <c r="AM176" i="48"/>
  <c r="AQ176" i="48"/>
  <c r="BD174" i="48"/>
  <c r="AY174" i="48"/>
  <c r="Q165" i="48"/>
  <c r="BT171" i="48"/>
  <c r="BX171" i="48"/>
  <c r="AB166" i="48"/>
  <c r="AD166" i="48" s="1"/>
  <c r="Y166" i="48"/>
  <c r="AA166" i="48" s="1"/>
  <c r="AG217" i="73" s="1"/>
  <c r="AH217" i="73" s="1"/>
  <c r="AA217" i="74" s="1"/>
  <c r="AC217" i="74" s="1"/>
  <c r="BZ170" i="48"/>
  <c r="CE170" i="48"/>
  <c r="BM172" i="48"/>
  <c r="BR172" i="48"/>
  <c r="B167" i="48"/>
  <c r="D167" i="48" s="1"/>
  <c r="R165" i="48"/>
  <c r="AS175" i="48"/>
  <c r="AW175" i="48"/>
  <c r="AE165" i="48"/>
  <c r="U166" i="48"/>
  <c r="BH200" i="51"/>
  <c r="BF201" i="51"/>
  <c r="CF197" i="51"/>
  <c r="B196" i="51"/>
  <c r="C247" i="73" s="1"/>
  <c r="E247" i="73" s="1"/>
  <c r="AK204" i="51"/>
  <c r="AM204" i="51" s="1"/>
  <c r="AM203" i="51"/>
  <c r="AZ202" i="51"/>
  <c r="BB201" i="51"/>
  <c r="BY198" i="51"/>
  <c r="CA197" i="51"/>
  <c r="BR199" i="51"/>
  <c r="BT198" i="51"/>
  <c r="BL200" i="51"/>
  <c r="BN199" i="51"/>
  <c r="AO223" i="74"/>
  <c r="AN224" i="74"/>
  <c r="AR224" i="74"/>
  <c r="AS223" i="74"/>
  <c r="AT223" i="74" s="1"/>
  <c r="AV223" i="74" s="1"/>
  <c r="AK221" i="74"/>
  <c r="AJ222" i="74"/>
  <c r="AG222" i="74"/>
  <c r="AF223" i="74"/>
  <c r="P166" i="48" l="1"/>
  <c r="S217" i="73" s="1"/>
  <c r="T217" i="73" s="1"/>
  <c r="N217" i="74" s="1"/>
  <c r="P217" i="74" s="1"/>
  <c r="R217" i="74" s="1"/>
  <c r="V215" i="74"/>
  <c r="W215" i="74" s="1"/>
  <c r="Y215" i="74" s="1"/>
  <c r="B215" i="74" s="1"/>
  <c r="F215" i="73" s="1"/>
  <c r="G215" i="73" s="1"/>
  <c r="H215" i="73" s="1"/>
  <c r="B215" i="75" s="1"/>
  <c r="J215" i="75" s="1"/>
  <c r="L214" i="75"/>
  <c r="M214" i="75" s="1"/>
  <c r="C214" i="75"/>
  <c r="E214" i="75" s="1"/>
  <c r="H214" i="75" s="1"/>
  <c r="R166" i="48"/>
  <c r="Q166" i="48"/>
  <c r="K216" i="73"/>
  <c r="L216" i="73" s="1"/>
  <c r="T216" i="74" s="1"/>
  <c r="AG165" i="48"/>
  <c r="AU216" i="73" s="1"/>
  <c r="AV216" i="73" s="1"/>
  <c r="BB216" i="74" s="1"/>
  <c r="BD216" i="74" s="1"/>
  <c r="AF165" i="48"/>
  <c r="AQ216" i="73" s="1"/>
  <c r="AR216" i="73" s="1"/>
  <c r="AX216" i="74" s="1"/>
  <c r="AZ216" i="74" s="1"/>
  <c r="G167" i="48"/>
  <c r="I167" i="48" s="1"/>
  <c r="V167" i="48"/>
  <c r="CE171" i="48"/>
  <c r="BZ171" i="48"/>
  <c r="BM173" i="48"/>
  <c r="BR173" i="48"/>
  <c r="CR169" i="48"/>
  <c r="CT169" i="48" s="1"/>
  <c r="CM169" i="48"/>
  <c r="L217" i="74"/>
  <c r="M217" i="74"/>
  <c r="AY175" i="48"/>
  <c r="BD175" i="48"/>
  <c r="BT172" i="48"/>
  <c r="BX172" i="48"/>
  <c r="AK178" i="48"/>
  <c r="AQ177" i="48"/>
  <c r="AM177" i="48"/>
  <c r="AE166" i="48"/>
  <c r="BK174" i="48"/>
  <c r="BF174" i="48"/>
  <c r="Q217" i="74"/>
  <c r="CK170" i="48"/>
  <c r="CG170" i="48"/>
  <c r="S165" i="48"/>
  <c r="AC216" i="73" s="1"/>
  <c r="AD216" i="73" s="1"/>
  <c r="D216" i="74" s="1"/>
  <c r="E216" i="74" s="1"/>
  <c r="AW176" i="48"/>
  <c r="AS176" i="48"/>
  <c r="B168" i="48"/>
  <c r="D168" i="48" s="1"/>
  <c r="BH201" i="51"/>
  <c r="BF202" i="51"/>
  <c r="BY199" i="51"/>
  <c r="CA198" i="51"/>
  <c r="BL201" i="51"/>
  <c r="BN200" i="51"/>
  <c r="AZ203" i="51"/>
  <c r="BB202" i="51"/>
  <c r="BR200" i="51"/>
  <c r="BT199" i="51"/>
  <c r="CF198" i="51"/>
  <c r="B197" i="51"/>
  <c r="C248" i="73" s="1"/>
  <c r="E248" i="73" s="1"/>
  <c r="AR225" i="74"/>
  <c r="AS224" i="74"/>
  <c r="AT224" i="74" s="1"/>
  <c r="AV224" i="74" s="1"/>
  <c r="AJ223" i="74"/>
  <c r="AK222" i="74"/>
  <c r="AO224" i="74"/>
  <c r="AN225" i="74"/>
  <c r="AF224" i="74"/>
  <c r="AG223" i="74"/>
  <c r="C215" i="75" l="1"/>
  <c r="E215" i="75" s="1"/>
  <c r="H215" i="75" s="1"/>
  <c r="L215" i="75"/>
  <c r="M215" i="75" s="1"/>
  <c r="S166" i="48"/>
  <c r="AC217" i="73" s="1"/>
  <c r="AD217" i="73" s="1"/>
  <c r="D217" i="74" s="1"/>
  <c r="E217" i="74" s="1"/>
  <c r="G217" i="74" s="1"/>
  <c r="B169" i="48"/>
  <c r="D169" i="48" s="1"/>
  <c r="V169" i="48" s="1"/>
  <c r="BD176" i="48"/>
  <c r="AY176" i="48"/>
  <c r="AS177" i="48"/>
  <c r="AW177" i="48"/>
  <c r="BF175" i="48"/>
  <c r="BK175" i="48"/>
  <c r="U167" i="48"/>
  <c r="N167" i="48"/>
  <c r="O218" i="73" s="1"/>
  <c r="P218" i="73" s="1"/>
  <c r="I218" i="74" s="1"/>
  <c r="K218" i="74" s="1"/>
  <c r="P167" i="48"/>
  <c r="S218" i="73" s="1"/>
  <c r="T218" i="73" s="1"/>
  <c r="N218" i="74" s="1"/>
  <c r="P218" i="74" s="1"/>
  <c r="G216" i="74"/>
  <c r="V216" i="74"/>
  <c r="W216" i="74" s="1"/>
  <c r="Y216" i="74" s="1"/>
  <c r="BM174" i="48"/>
  <c r="BR174" i="48"/>
  <c r="AK179" i="48"/>
  <c r="AM178" i="48"/>
  <c r="AQ178" i="48"/>
  <c r="G168" i="48"/>
  <c r="I168" i="48" s="1"/>
  <c r="V168" i="48"/>
  <c r="AF166" i="48"/>
  <c r="AQ217" i="73" s="1"/>
  <c r="AR217" i="73" s="1"/>
  <c r="AX217" i="74" s="1"/>
  <c r="AZ217" i="74" s="1"/>
  <c r="AG166" i="48"/>
  <c r="AU217" i="73" s="1"/>
  <c r="AV217" i="73" s="1"/>
  <c r="BB217" i="74" s="1"/>
  <c r="BD217" i="74" s="1"/>
  <c r="K217" i="73"/>
  <c r="L217" i="73" s="1"/>
  <c r="T217" i="74" s="1"/>
  <c r="CE172" i="48"/>
  <c r="BZ172" i="48"/>
  <c r="BX173" i="48"/>
  <c r="BT173" i="48"/>
  <c r="CG171" i="48"/>
  <c r="CK171" i="48"/>
  <c r="CM170" i="48"/>
  <c r="CR170" i="48"/>
  <c r="CT170" i="48" s="1"/>
  <c r="Y167" i="48"/>
  <c r="AA167" i="48" s="1"/>
  <c r="AG218" i="73" s="1"/>
  <c r="AH218" i="73" s="1"/>
  <c r="AA218" i="74" s="1"/>
  <c r="AC218" i="74" s="1"/>
  <c r="AB167" i="48"/>
  <c r="AD167" i="48" s="1"/>
  <c r="AE167" i="48" s="1"/>
  <c r="BY200" i="51"/>
  <c r="CA199" i="51"/>
  <c r="BR201" i="51"/>
  <c r="BT200" i="51"/>
  <c r="AZ204" i="51"/>
  <c r="BB204" i="51" s="1"/>
  <c r="BB203" i="51"/>
  <c r="BL202" i="51"/>
  <c r="BN201" i="51"/>
  <c r="CF199" i="51"/>
  <c r="B198" i="51"/>
  <c r="C249" i="73" s="1"/>
  <c r="E249" i="73" s="1"/>
  <c r="BH202" i="51"/>
  <c r="BF203" i="51"/>
  <c r="AG224" i="74"/>
  <c r="AF225" i="74"/>
  <c r="AJ224" i="74"/>
  <c r="AK223" i="74"/>
  <c r="AR226" i="74"/>
  <c r="AS225" i="74"/>
  <c r="AT225" i="74" s="1"/>
  <c r="AV225" i="74" s="1"/>
  <c r="AN226" i="74"/>
  <c r="AO225" i="74"/>
  <c r="G169" i="48" l="1"/>
  <c r="I169" i="48" s="1"/>
  <c r="V217" i="74"/>
  <c r="W217" i="74" s="1"/>
  <c r="Y217" i="74" s="1"/>
  <c r="B217" i="74" s="1"/>
  <c r="F217" i="73" s="1"/>
  <c r="G217" i="73" s="1"/>
  <c r="H217" i="73" s="1"/>
  <c r="B217" i="75" s="1"/>
  <c r="J217" i="75" s="1"/>
  <c r="B216" i="74"/>
  <c r="F216" i="73" s="1"/>
  <c r="G216" i="73" s="1"/>
  <c r="H216" i="73" s="1"/>
  <c r="B216" i="75" s="1"/>
  <c r="J216" i="75" s="1"/>
  <c r="B170" i="48"/>
  <c r="D170" i="48" s="1"/>
  <c r="G170" i="48" s="1"/>
  <c r="I170" i="48" s="1"/>
  <c r="CG172" i="48"/>
  <c r="CK172" i="48"/>
  <c r="Y168" i="48"/>
  <c r="AA168" i="48" s="1"/>
  <c r="AG219" i="73" s="1"/>
  <c r="AH219" i="73" s="1"/>
  <c r="AA219" i="74" s="1"/>
  <c r="AC219" i="74" s="1"/>
  <c r="AB168" i="48"/>
  <c r="AD168" i="48" s="1"/>
  <c r="AK180" i="48"/>
  <c r="AQ179" i="48"/>
  <c r="AM179" i="48"/>
  <c r="Q218" i="74"/>
  <c r="R218" i="74"/>
  <c r="BK176" i="48"/>
  <c r="BF176" i="48"/>
  <c r="U168" i="48"/>
  <c r="P168" i="48"/>
  <c r="S219" i="73" s="1"/>
  <c r="T219" i="73" s="1"/>
  <c r="N219" i="74" s="1"/>
  <c r="P219" i="74" s="1"/>
  <c r="N168" i="48"/>
  <c r="O219" i="73" s="1"/>
  <c r="P219" i="73" s="1"/>
  <c r="I219" i="74" s="1"/>
  <c r="K219" i="74" s="1"/>
  <c r="BX174" i="48"/>
  <c r="BT174" i="48"/>
  <c r="L218" i="74"/>
  <c r="M218" i="74"/>
  <c r="BD177" i="48"/>
  <c r="AY177" i="48"/>
  <c r="P169" i="48"/>
  <c r="S220" i="73" s="1"/>
  <c r="T220" i="73" s="1"/>
  <c r="N220" i="74" s="1"/>
  <c r="P220" i="74" s="1"/>
  <c r="U169" i="48"/>
  <c r="N169" i="48"/>
  <c r="O220" i="73" s="1"/>
  <c r="P220" i="73" s="1"/>
  <c r="I220" i="74" s="1"/>
  <c r="K220" i="74" s="1"/>
  <c r="BZ173" i="48"/>
  <c r="CE173" i="48"/>
  <c r="AS178" i="48"/>
  <c r="AW178" i="48"/>
  <c r="Q167" i="48"/>
  <c r="AB169" i="48"/>
  <c r="AD169" i="48" s="1"/>
  <c r="Y169" i="48"/>
  <c r="AA169" i="48" s="1"/>
  <c r="AG220" i="73" s="1"/>
  <c r="AH220" i="73" s="1"/>
  <c r="AA220" i="74" s="1"/>
  <c r="AC220" i="74" s="1"/>
  <c r="K218" i="73"/>
  <c r="L218" i="73" s="1"/>
  <c r="T218" i="74" s="1"/>
  <c r="AF167" i="48"/>
  <c r="AQ218" i="73" s="1"/>
  <c r="AR218" i="73" s="1"/>
  <c r="AX218" i="74" s="1"/>
  <c r="AZ218" i="74" s="1"/>
  <c r="AG167" i="48"/>
  <c r="AU218" i="73" s="1"/>
  <c r="AV218" i="73" s="1"/>
  <c r="BB218" i="74" s="1"/>
  <c r="BD218" i="74" s="1"/>
  <c r="CM171" i="48"/>
  <c r="CR171" i="48"/>
  <c r="CT171" i="48" s="1"/>
  <c r="R167" i="48"/>
  <c r="BM175" i="48"/>
  <c r="BR175" i="48"/>
  <c r="BH203" i="51"/>
  <c r="BF204" i="51"/>
  <c r="BH204" i="51" s="1"/>
  <c r="CF200" i="51"/>
  <c r="B199" i="51"/>
  <c r="C250" i="73" s="1"/>
  <c r="E250" i="73" s="1"/>
  <c r="BL203" i="51"/>
  <c r="BN202" i="51"/>
  <c r="BR202" i="51"/>
  <c r="BT201" i="51"/>
  <c r="BY201" i="51"/>
  <c r="CA200" i="51"/>
  <c r="AS226" i="74"/>
  <c r="AT226" i="74" s="1"/>
  <c r="AV226" i="74" s="1"/>
  <c r="AR227" i="74"/>
  <c r="AO226" i="74"/>
  <c r="AN227" i="74"/>
  <c r="AJ225" i="74"/>
  <c r="AK224" i="74"/>
  <c r="AF226" i="74"/>
  <c r="AG225" i="74"/>
  <c r="AE169" i="48" l="1"/>
  <c r="AG169" i="48" s="1"/>
  <c r="AU220" i="73" s="1"/>
  <c r="AV220" i="73" s="1"/>
  <c r="BB220" i="74" s="1"/>
  <c r="BD220" i="74" s="1"/>
  <c r="C216" i="75"/>
  <c r="E216" i="75" s="1"/>
  <c r="H216" i="75" s="1"/>
  <c r="L216" i="75"/>
  <c r="M216" i="75" s="1"/>
  <c r="V170" i="48"/>
  <c r="Y170" i="48" s="1"/>
  <c r="AA170" i="48" s="1"/>
  <c r="AG221" i="73" s="1"/>
  <c r="AH221" i="73" s="1"/>
  <c r="AA221" i="74" s="1"/>
  <c r="AC221" i="74" s="1"/>
  <c r="B171" i="48"/>
  <c r="D171" i="48" s="1"/>
  <c r="G171" i="48" s="1"/>
  <c r="I171" i="48" s="1"/>
  <c r="R168" i="48"/>
  <c r="S167" i="48"/>
  <c r="AC218" i="73" s="1"/>
  <c r="AD218" i="73" s="1"/>
  <c r="D218" i="74" s="1"/>
  <c r="E218" i="74" s="1"/>
  <c r="G218" i="74" s="1"/>
  <c r="Q168" i="48"/>
  <c r="V171" i="48"/>
  <c r="M220" i="74"/>
  <c r="L220" i="74"/>
  <c r="R220" i="74"/>
  <c r="Q220" i="74"/>
  <c r="L217" i="75"/>
  <c r="M217" i="75" s="1"/>
  <c r="C217" i="75"/>
  <c r="E217" i="75" s="1"/>
  <c r="H217" i="75" s="1"/>
  <c r="AY178" i="48"/>
  <c r="BD178" i="48"/>
  <c r="R169" i="48"/>
  <c r="AS179" i="48"/>
  <c r="AW179" i="48"/>
  <c r="CR172" i="48"/>
  <c r="CT172" i="48" s="1"/>
  <c r="CM172" i="48"/>
  <c r="B172" i="48" s="1"/>
  <c r="D172" i="48" s="1"/>
  <c r="BX175" i="48"/>
  <c r="BT175" i="48"/>
  <c r="BK177" i="48"/>
  <c r="BF177" i="48"/>
  <c r="BZ174" i="48"/>
  <c r="CE174" i="48"/>
  <c r="M219" i="74"/>
  <c r="L219" i="74"/>
  <c r="BR176" i="48"/>
  <c r="BM176" i="48"/>
  <c r="AK181" i="48"/>
  <c r="AM180" i="48"/>
  <c r="AQ180" i="48"/>
  <c r="AB170" i="48"/>
  <c r="AD170" i="48" s="1"/>
  <c r="AF169" i="48"/>
  <c r="AQ220" i="73" s="1"/>
  <c r="AR220" i="73" s="1"/>
  <c r="AX220" i="74" s="1"/>
  <c r="AZ220" i="74" s="1"/>
  <c r="K220" i="73"/>
  <c r="L220" i="73" s="1"/>
  <c r="T220" i="74" s="1"/>
  <c r="CK173" i="48"/>
  <c r="CG173" i="48"/>
  <c r="Q169" i="48"/>
  <c r="R219" i="74"/>
  <c r="Q219" i="74"/>
  <c r="AE168" i="48"/>
  <c r="P170" i="48"/>
  <c r="S221" i="73" s="1"/>
  <c r="T221" i="73" s="1"/>
  <c r="N221" i="74" s="1"/>
  <c r="P221" i="74" s="1"/>
  <c r="N170" i="48"/>
  <c r="O221" i="73" s="1"/>
  <c r="P221" i="73" s="1"/>
  <c r="I221" i="74" s="1"/>
  <c r="K221" i="74" s="1"/>
  <c r="U170" i="48"/>
  <c r="BY202" i="51"/>
  <c r="CA201" i="51"/>
  <c r="BL204" i="51"/>
  <c r="BN204" i="51" s="1"/>
  <c r="BN203" i="51"/>
  <c r="BR203" i="51"/>
  <c r="BT202" i="51"/>
  <c r="CF201" i="51"/>
  <c r="B200" i="51"/>
  <c r="C251" i="73" s="1"/>
  <c r="E251" i="73" s="1"/>
  <c r="AR228" i="74"/>
  <c r="AS227" i="74"/>
  <c r="AT227" i="74" s="1"/>
  <c r="AV227" i="74" s="1"/>
  <c r="AG226" i="74"/>
  <c r="AF227" i="74"/>
  <c r="AK225" i="74"/>
  <c r="AJ226" i="74"/>
  <c r="AN228" i="74"/>
  <c r="AO227" i="74"/>
  <c r="V218" i="74" l="1"/>
  <c r="W218" i="74" s="1"/>
  <c r="Y218" i="74" s="1"/>
  <c r="B218" i="74" s="1"/>
  <c r="F218" i="73" s="1"/>
  <c r="G218" i="73" s="1"/>
  <c r="H218" i="73" s="1"/>
  <c r="B218" i="75" s="1"/>
  <c r="J218" i="75" s="1"/>
  <c r="S169" i="48"/>
  <c r="AC220" i="73" s="1"/>
  <c r="AD220" i="73" s="1"/>
  <c r="D220" i="74" s="1"/>
  <c r="E220" i="74" s="1"/>
  <c r="G220" i="74" s="1"/>
  <c r="R170" i="48"/>
  <c r="S168" i="48"/>
  <c r="AC219" i="73" s="1"/>
  <c r="AD219" i="73" s="1"/>
  <c r="D219" i="74" s="1"/>
  <c r="E219" i="74" s="1"/>
  <c r="V172" i="48"/>
  <c r="G172" i="48"/>
  <c r="I172" i="48" s="1"/>
  <c r="AF168" i="48"/>
  <c r="AQ219" i="73" s="1"/>
  <c r="AR219" i="73" s="1"/>
  <c r="AX219" i="74" s="1"/>
  <c r="AZ219" i="74" s="1"/>
  <c r="AG168" i="48"/>
  <c r="AU219" i="73" s="1"/>
  <c r="AV219" i="73" s="1"/>
  <c r="BB219" i="74" s="1"/>
  <c r="BD219" i="74" s="1"/>
  <c r="K219" i="73"/>
  <c r="L219" i="73" s="1"/>
  <c r="T219" i="74" s="1"/>
  <c r="P171" i="48"/>
  <c r="S222" i="73" s="1"/>
  <c r="T222" i="73" s="1"/>
  <c r="N222" i="74" s="1"/>
  <c r="P222" i="74" s="1"/>
  <c r="N171" i="48"/>
  <c r="O222" i="73" s="1"/>
  <c r="P222" i="73" s="1"/>
  <c r="I222" i="74" s="1"/>
  <c r="K222" i="74" s="1"/>
  <c r="U171" i="48"/>
  <c r="AE170" i="48"/>
  <c r="AK182" i="48"/>
  <c r="AM181" i="48"/>
  <c r="AQ181" i="48"/>
  <c r="BR177" i="48"/>
  <c r="BM177" i="48"/>
  <c r="V220" i="74"/>
  <c r="W220" i="74" s="1"/>
  <c r="Y220" i="74" s="1"/>
  <c r="B220" i="74" s="1"/>
  <c r="F220" i="73" s="1"/>
  <c r="G220" i="73" s="1"/>
  <c r="H220" i="73" s="1"/>
  <c r="B220" i="75" s="1"/>
  <c r="J220" i="75" s="1"/>
  <c r="AB171" i="48"/>
  <c r="AD171" i="48" s="1"/>
  <c r="Y171" i="48"/>
  <c r="AA171" i="48" s="1"/>
  <c r="AG222" i="73" s="1"/>
  <c r="AH222" i="73" s="1"/>
  <c r="AA222" i="74" s="1"/>
  <c r="AC222" i="74" s="1"/>
  <c r="L221" i="74"/>
  <c r="M221" i="74"/>
  <c r="CK174" i="48"/>
  <c r="CG174" i="48"/>
  <c r="BD179" i="48"/>
  <c r="AY179" i="48"/>
  <c r="BK178" i="48"/>
  <c r="BF178" i="48"/>
  <c r="Q170" i="48"/>
  <c r="S170" i="48" s="1"/>
  <c r="AC221" i="73" s="1"/>
  <c r="AD221" i="73" s="1"/>
  <c r="D221" i="74" s="1"/>
  <c r="R221" i="74"/>
  <c r="Q221" i="74"/>
  <c r="CM173" i="48"/>
  <c r="CR173" i="48"/>
  <c r="CT173" i="48" s="1"/>
  <c r="AS180" i="48"/>
  <c r="AW180" i="48"/>
  <c r="BX176" i="48"/>
  <c r="BT176" i="48"/>
  <c r="CE175" i="48"/>
  <c r="BZ175" i="48"/>
  <c r="BR204" i="51"/>
  <c r="BT204" i="51" s="1"/>
  <c r="BT203" i="51"/>
  <c r="BY203" i="51"/>
  <c r="CA202" i="51"/>
  <c r="CF202" i="51"/>
  <c r="B201" i="51"/>
  <c r="C252" i="73" s="1"/>
  <c r="E252" i="73" s="1"/>
  <c r="AG227" i="74"/>
  <c r="AF228" i="74"/>
  <c r="AR229" i="74"/>
  <c r="AS228" i="74"/>
  <c r="AT228" i="74" s="1"/>
  <c r="AV228" i="74" s="1"/>
  <c r="AO228" i="74"/>
  <c r="AN229" i="74"/>
  <c r="AK226" i="74"/>
  <c r="AJ227" i="74"/>
  <c r="L218" i="75" l="1"/>
  <c r="M218" i="75" s="1"/>
  <c r="C218" i="75"/>
  <c r="E218" i="75" s="1"/>
  <c r="H218" i="75" s="1"/>
  <c r="B173" i="48"/>
  <c r="D173" i="48" s="1"/>
  <c r="G173" i="48" s="1"/>
  <c r="I173" i="48" s="1"/>
  <c r="V219" i="74"/>
  <c r="G219" i="74"/>
  <c r="L220" i="75"/>
  <c r="M220" i="75" s="1"/>
  <c r="C220" i="75"/>
  <c r="E220" i="75" s="1"/>
  <c r="H220" i="75" s="1"/>
  <c r="V173" i="48"/>
  <c r="CK175" i="48"/>
  <c r="CG175" i="48"/>
  <c r="AK183" i="48"/>
  <c r="AM182" i="48"/>
  <c r="AQ182" i="48"/>
  <c r="L222" i="74"/>
  <c r="M222" i="74"/>
  <c r="BM178" i="48"/>
  <c r="BR178" i="48"/>
  <c r="CM174" i="48"/>
  <c r="CR174" i="48"/>
  <c r="CT174" i="48" s="1"/>
  <c r="BT177" i="48"/>
  <c r="BX177" i="48"/>
  <c r="K221" i="73"/>
  <c r="L221" i="73" s="1"/>
  <c r="T221" i="74" s="1"/>
  <c r="AF170" i="48"/>
  <c r="AQ221" i="73" s="1"/>
  <c r="AR221" i="73" s="1"/>
  <c r="AX221" i="74" s="1"/>
  <c r="AZ221" i="74" s="1"/>
  <c r="AG170" i="48"/>
  <c r="AU221" i="73" s="1"/>
  <c r="AV221" i="73" s="1"/>
  <c r="BB221" i="74" s="1"/>
  <c r="BD221" i="74" s="1"/>
  <c r="Q171" i="48"/>
  <c r="Q222" i="74"/>
  <c r="R222" i="74"/>
  <c r="BZ176" i="48"/>
  <c r="CE176" i="48"/>
  <c r="E221" i="74"/>
  <c r="AS181" i="48"/>
  <c r="AW181" i="48"/>
  <c r="R171" i="48"/>
  <c r="P172" i="48"/>
  <c r="S223" i="73" s="1"/>
  <c r="T223" i="73" s="1"/>
  <c r="N223" i="74" s="1"/>
  <c r="P223" i="74" s="1"/>
  <c r="N172" i="48"/>
  <c r="O223" i="73" s="1"/>
  <c r="P223" i="73" s="1"/>
  <c r="I223" i="74" s="1"/>
  <c r="K223" i="74" s="1"/>
  <c r="U172" i="48"/>
  <c r="BD180" i="48"/>
  <c r="AY180" i="48"/>
  <c r="BF179" i="48"/>
  <c r="BK179" i="48"/>
  <c r="AE171" i="48"/>
  <c r="W219" i="74"/>
  <c r="Y219" i="74" s="1"/>
  <c r="AB172" i="48"/>
  <c r="AD172" i="48" s="1"/>
  <c r="Y172" i="48"/>
  <c r="AA172" i="48" s="1"/>
  <c r="AG223" i="73" s="1"/>
  <c r="AH223" i="73" s="1"/>
  <c r="AA223" i="74" s="1"/>
  <c r="AC223" i="74" s="1"/>
  <c r="CF203" i="51"/>
  <c r="B202" i="51"/>
  <c r="C253" i="73" s="1"/>
  <c r="E253" i="73" s="1"/>
  <c r="BY204" i="51"/>
  <c r="CA204" i="51" s="1"/>
  <c r="CA203" i="51"/>
  <c r="AJ228" i="74"/>
  <c r="AK227" i="74"/>
  <c r="AR230" i="74"/>
  <c r="AS229" i="74"/>
  <c r="AT229" i="74" s="1"/>
  <c r="AV229" i="74" s="1"/>
  <c r="AO229" i="74"/>
  <c r="AN230" i="74"/>
  <c r="AG228" i="74"/>
  <c r="AF229" i="74"/>
  <c r="B219" i="74" l="1"/>
  <c r="F219" i="73" s="1"/>
  <c r="G219" i="73" s="1"/>
  <c r="H219" i="73" s="1"/>
  <c r="B219" i="75" s="1"/>
  <c r="J219" i="75" s="1"/>
  <c r="B174" i="48"/>
  <c r="D174" i="48" s="1"/>
  <c r="V174" i="48" s="1"/>
  <c r="Q172" i="48"/>
  <c r="AE172" i="48"/>
  <c r="K223" i="73" s="1"/>
  <c r="L223" i="73" s="1"/>
  <c r="T223" i="74" s="1"/>
  <c r="R223" i="74"/>
  <c r="Q223" i="74"/>
  <c r="N173" i="48"/>
  <c r="O224" i="73" s="1"/>
  <c r="P224" i="73" s="1"/>
  <c r="I224" i="74" s="1"/>
  <c r="K224" i="74" s="1"/>
  <c r="P173" i="48"/>
  <c r="S224" i="73" s="1"/>
  <c r="T224" i="73" s="1"/>
  <c r="N224" i="74" s="1"/>
  <c r="P224" i="74" s="1"/>
  <c r="U173" i="48"/>
  <c r="AF171" i="48"/>
  <c r="AQ222" i="73" s="1"/>
  <c r="AR222" i="73" s="1"/>
  <c r="AX222" i="74" s="1"/>
  <c r="AZ222" i="74" s="1"/>
  <c r="K222" i="73"/>
  <c r="L222" i="73" s="1"/>
  <c r="T222" i="74" s="1"/>
  <c r="AG171" i="48"/>
  <c r="AU222" i="73" s="1"/>
  <c r="AV222" i="73" s="1"/>
  <c r="BB222" i="74" s="1"/>
  <c r="BD222" i="74" s="1"/>
  <c r="R172" i="48"/>
  <c r="S171" i="48"/>
  <c r="AC222" i="73" s="1"/>
  <c r="AD222" i="73" s="1"/>
  <c r="D222" i="74" s="1"/>
  <c r="E222" i="74" s="1"/>
  <c r="BZ177" i="48"/>
  <c r="CE177" i="48"/>
  <c r="BX178" i="48"/>
  <c r="BT178" i="48"/>
  <c r="AS182" i="48"/>
  <c r="AW182" i="48"/>
  <c r="CM175" i="48"/>
  <c r="CR175" i="48"/>
  <c r="CT175" i="48" s="1"/>
  <c r="Y173" i="48"/>
  <c r="AA173" i="48" s="1"/>
  <c r="AG224" i="73" s="1"/>
  <c r="AH224" i="73" s="1"/>
  <c r="AA224" i="74" s="1"/>
  <c r="AC224" i="74" s="1"/>
  <c r="AB173" i="48"/>
  <c r="AD173" i="48" s="1"/>
  <c r="BF180" i="48"/>
  <c r="BK180" i="48"/>
  <c r="G221" i="74"/>
  <c r="V221" i="74"/>
  <c r="W221" i="74" s="1"/>
  <c r="Y221" i="74" s="1"/>
  <c r="BR179" i="48"/>
  <c r="BM179" i="48"/>
  <c r="M223" i="74"/>
  <c r="L223" i="74"/>
  <c r="BD181" i="48"/>
  <c r="AY181" i="48"/>
  <c r="CK176" i="48"/>
  <c r="CG176" i="48"/>
  <c r="AK184" i="48"/>
  <c r="AM183" i="48"/>
  <c r="AQ183" i="48"/>
  <c r="CF204" i="51"/>
  <c r="B204" i="51" s="1"/>
  <c r="C255" i="73" s="1"/>
  <c r="E255" i="73" s="1"/>
  <c r="B203" i="51"/>
  <c r="C254" i="73" s="1"/>
  <c r="E254" i="73" s="1"/>
  <c r="AK228" i="74"/>
  <c r="AJ229" i="74"/>
  <c r="AF230" i="74"/>
  <c r="AG229" i="74"/>
  <c r="AR231" i="74"/>
  <c r="AS230" i="74"/>
  <c r="AT230" i="74" s="1"/>
  <c r="AV230" i="74" s="1"/>
  <c r="AO230" i="74"/>
  <c r="AN231" i="74"/>
  <c r="G174" i="48" l="1"/>
  <c r="I174" i="48" s="1"/>
  <c r="U174" i="48" s="1"/>
  <c r="L219" i="75"/>
  <c r="M219" i="75" s="1"/>
  <c r="AF172" i="48"/>
  <c r="AQ223" i="73" s="1"/>
  <c r="AR223" i="73" s="1"/>
  <c r="AX223" i="74" s="1"/>
  <c r="AZ223" i="74" s="1"/>
  <c r="C219" i="75"/>
  <c r="E219" i="75" s="1"/>
  <c r="H219" i="75" s="1"/>
  <c r="AG172" i="48"/>
  <c r="AU223" i="73" s="1"/>
  <c r="AV223" i="73" s="1"/>
  <c r="BB223" i="74" s="1"/>
  <c r="BD223" i="74" s="1"/>
  <c r="S172" i="48"/>
  <c r="AC223" i="73" s="1"/>
  <c r="AD223" i="73" s="1"/>
  <c r="D223" i="74" s="1"/>
  <c r="E223" i="74" s="1"/>
  <c r="AE173" i="48"/>
  <c r="AG173" i="48" s="1"/>
  <c r="AU224" i="73" s="1"/>
  <c r="AV224" i="73" s="1"/>
  <c r="BB224" i="74" s="1"/>
  <c r="BD224" i="74" s="1"/>
  <c r="B175" i="48"/>
  <c r="D175" i="48" s="1"/>
  <c r="V175" i="48" s="1"/>
  <c r="R173" i="48"/>
  <c r="BD182" i="48"/>
  <c r="AY182" i="48"/>
  <c r="CK177" i="48"/>
  <c r="CG177" i="48"/>
  <c r="M224" i="74"/>
  <c r="L224" i="74"/>
  <c r="Q173" i="48"/>
  <c r="AB174" i="48"/>
  <c r="AD174" i="48" s="1"/>
  <c r="Y174" i="48"/>
  <c r="AA174" i="48" s="1"/>
  <c r="AG225" i="73" s="1"/>
  <c r="AH225" i="73" s="1"/>
  <c r="AA225" i="74" s="1"/>
  <c r="AC225" i="74" s="1"/>
  <c r="CM176" i="48"/>
  <c r="CR176" i="48"/>
  <c r="CT176" i="48" s="1"/>
  <c r="B221" i="74"/>
  <c r="F221" i="73" s="1"/>
  <c r="G221" i="73" s="1"/>
  <c r="H221" i="73" s="1"/>
  <c r="B221" i="75" s="1"/>
  <c r="J221" i="75" s="1"/>
  <c r="BM180" i="48"/>
  <c r="BR180" i="48"/>
  <c r="G222" i="74"/>
  <c r="V222" i="74"/>
  <c r="W222" i="74" s="1"/>
  <c r="Y222" i="74" s="1"/>
  <c r="N174" i="48"/>
  <c r="O225" i="73" s="1"/>
  <c r="P225" i="73" s="1"/>
  <c r="I225" i="74" s="1"/>
  <c r="K225" i="74" s="1"/>
  <c r="AS183" i="48"/>
  <c r="AW183" i="48"/>
  <c r="AK185" i="48"/>
  <c r="AM184" i="48"/>
  <c r="AQ184" i="48"/>
  <c r="BF181" i="48"/>
  <c r="BK181" i="48"/>
  <c r="BX179" i="48"/>
  <c r="BT179" i="48"/>
  <c r="CE178" i="48"/>
  <c r="BZ178" i="48"/>
  <c r="Q224" i="74"/>
  <c r="R224" i="74"/>
  <c r="AR232" i="74"/>
  <c r="AS231" i="74"/>
  <c r="AT231" i="74" s="1"/>
  <c r="AV231" i="74" s="1"/>
  <c r="AO231" i="74"/>
  <c r="AN232" i="74"/>
  <c r="AK229" i="74"/>
  <c r="AJ230" i="74"/>
  <c r="AG230" i="74"/>
  <c r="AF231" i="74"/>
  <c r="P174" i="48" l="1"/>
  <c r="S225" i="73" s="1"/>
  <c r="T225" i="73" s="1"/>
  <c r="N225" i="74" s="1"/>
  <c r="P225" i="74" s="1"/>
  <c r="Q225" i="74" s="1"/>
  <c r="S173" i="48"/>
  <c r="AC224" i="73" s="1"/>
  <c r="AD224" i="73" s="1"/>
  <c r="D224" i="74" s="1"/>
  <c r="E224" i="74" s="1"/>
  <c r="K224" i="73"/>
  <c r="L224" i="73" s="1"/>
  <c r="T224" i="74" s="1"/>
  <c r="AF173" i="48"/>
  <c r="AQ224" i="73" s="1"/>
  <c r="AR224" i="73" s="1"/>
  <c r="AX224" i="74" s="1"/>
  <c r="AZ224" i="74" s="1"/>
  <c r="G175" i="48"/>
  <c r="I175" i="48" s="1"/>
  <c r="N175" i="48" s="1"/>
  <c r="O226" i="73" s="1"/>
  <c r="P226" i="73" s="1"/>
  <c r="I226" i="74" s="1"/>
  <c r="K226" i="74" s="1"/>
  <c r="Q174" i="48"/>
  <c r="B176" i="48"/>
  <c r="D176" i="48" s="1"/>
  <c r="G176" i="48" s="1"/>
  <c r="I176" i="48" s="1"/>
  <c r="R174" i="48"/>
  <c r="BM181" i="48"/>
  <c r="BR181" i="48"/>
  <c r="AK186" i="48"/>
  <c r="AQ185" i="48"/>
  <c r="AM185" i="48"/>
  <c r="M225" i="74"/>
  <c r="L225" i="74"/>
  <c r="BK182" i="48"/>
  <c r="BF182" i="48"/>
  <c r="Y175" i="48"/>
  <c r="AA175" i="48" s="1"/>
  <c r="AG226" i="73" s="1"/>
  <c r="AH226" i="73" s="1"/>
  <c r="AA226" i="74" s="1"/>
  <c r="AC226" i="74" s="1"/>
  <c r="AB175" i="48"/>
  <c r="AD175" i="48" s="1"/>
  <c r="CG178" i="48"/>
  <c r="CK178" i="48"/>
  <c r="AY183" i="48"/>
  <c r="BD183" i="48"/>
  <c r="L221" i="75"/>
  <c r="M221" i="75" s="1"/>
  <c r="C221" i="75"/>
  <c r="E221" i="75" s="1"/>
  <c r="H221" i="75" s="1"/>
  <c r="U175" i="48"/>
  <c r="AW184" i="48"/>
  <c r="AS184" i="48"/>
  <c r="R225" i="74"/>
  <c r="B222" i="74"/>
  <c r="F222" i="73" s="1"/>
  <c r="G222" i="73" s="1"/>
  <c r="H222" i="73" s="1"/>
  <c r="B222" i="75" s="1"/>
  <c r="J222" i="75" s="1"/>
  <c r="CR177" i="48"/>
  <c r="CT177" i="48" s="1"/>
  <c r="CM177" i="48"/>
  <c r="G223" i="74"/>
  <c r="V223" i="74"/>
  <c r="W223" i="74" s="1"/>
  <c r="Y223" i="74" s="1"/>
  <c r="BZ179" i="48"/>
  <c r="CE179" i="48"/>
  <c r="BT180" i="48"/>
  <c r="BX180" i="48"/>
  <c r="AE174" i="48"/>
  <c r="AO232" i="74"/>
  <c r="AN233" i="74"/>
  <c r="AF232" i="74"/>
  <c r="AG231" i="74"/>
  <c r="AJ231" i="74"/>
  <c r="AK230" i="74"/>
  <c r="AR233" i="74"/>
  <c r="AS232" i="74"/>
  <c r="AT232" i="74" s="1"/>
  <c r="AV232" i="74" s="1"/>
  <c r="V224" i="74" l="1"/>
  <c r="W224" i="74" s="1"/>
  <c r="Y224" i="74" s="1"/>
  <c r="G224" i="74"/>
  <c r="P175" i="48"/>
  <c r="S226" i="73" s="1"/>
  <c r="T226" i="73" s="1"/>
  <c r="N226" i="74" s="1"/>
  <c r="P226" i="74" s="1"/>
  <c r="S174" i="48"/>
  <c r="AC225" i="73" s="1"/>
  <c r="AD225" i="73" s="1"/>
  <c r="D225" i="74" s="1"/>
  <c r="E225" i="74" s="1"/>
  <c r="G225" i="74" s="1"/>
  <c r="B177" i="48"/>
  <c r="D177" i="48" s="1"/>
  <c r="V177" i="48" s="1"/>
  <c r="V176" i="48"/>
  <c r="AB176" i="48" s="1"/>
  <c r="AD176" i="48" s="1"/>
  <c r="R175" i="48"/>
  <c r="B223" i="74"/>
  <c r="F223" i="73" s="1"/>
  <c r="G223" i="73" s="1"/>
  <c r="H223" i="73" s="1"/>
  <c r="B223" i="75" s="1"/>
  <c r="C223" i="75" s="1"/>
  <c r="E223" i="75" s="1"/>
  <c r="H223" i="75" s="1"/>
  <c r="AE175" i="48"/>
  <c r="K226" i="73" s="1"/>
  <c r="L226" i="73" s="1"/>
  <c r="T226" i="74" s="1"/>
  <c r="CR178" i="48"/>
  <c r="CT178" i="48" s="1"/>
  <c r="CM178" i="48"/>
  <c r="AY184" i="48"/>
  <c r="BD184" i="48"/>
  <c r="K225" i="73"/>
  <c r="L225" i="73" s="1"/>
  <c r="T225" i="74" s="1"/>
  <c r="AF174" i="48"/>
  <c r="AQ225" i="73" s="1"/>
  <c r="AR225" i="73" s="1"/>
  <c r="AX225" i="74" s="1"/>
  <c r="AZ225" i="74" s="1"/>
  <c r="AG174" i="48"/>
  <c r="AU225" i="73" s="1"/>
  <c r="AV225" i="73" s="1"/>
  <c r="BB225" i="74" s="1"/>
  <c r="BD225" i="74" s="1"/>
  <c r="CG179" i="48"/>
  <c r="CK179" i="48"/>
  <c r="Q226" i="74"/>
  <c r="R226" i="74"/>
  <c r="BR182" i="48"/>
  <c r="BM182" i="48"/>
  <c r="AS185" i="48"/>
  <c r="AW185" i="48"/>
  <c r="Y176" i="48"/>
  <c r="AA176" i="48" s="1"/>
  <c r="AG227" i="73" s="1"/>
  <c r="AH227" i="73" s="1"/>
  <c r="AA227" i="74" s="1"/>
  <c r="AC227" i="74" s="1"/>
  <c r="CE180" i="48"/>
  <c r="BZ180" i="48"/>
  <c r="M226" i="74"/>
  <c r="L226" i="74"/>
  <c r="BF183" i="48"/>
  <c r="BK183" i="48"/>
  <c r="AK187" i="48"/>
  <c r="AQ186" i="48"/>
  <c r="AM186" i="48"/>
  <c r="P176" i="48"/>
  <c r="S227" i="73" s="1"/>
  <c r="T227" i="73" s="1"/>
  <c r="N227" i="74" s="1"/>
  <c r="P227" i="74" s="1"/>
  <c r="U176" i="48"/>
  <c r="N176" i="48"/>
  <c r="O227" i="73" s="1"/>
  <c r="P227" i="73" s="1"/>
  <c r="I227" i="74" s="1"/>
  <c r="K227" i="74" s="1"/>
  <c r="L222" i="75"/>
  <c r="M222" i="75" s="1"/>
  <c r="C222" i="75"/>
  <c r="E222" i="75" s="1"/>
  <c r="H222" i="75" s="1"/>
  <c r="Q175" i="48"/>
  <c r="BX181" i="48"/>
  <c r="BT181" i="48"/>
  <c r="AK231" i="74"/>
  <c r="AJ232" i="74"/>
  <c r="AR234" i="74"/>
  <c r="AS233" i="74"/>
  <c r="AT233" i="74" s="1"/>
  <c r="AV233" i="74" s="1"/>
  <c r="AN234" i="74"/>
  <c r="AO233" i="74"/>
  <c r="AG232" i="74"/>
  <c r="AF233" i="74"/>
  <c r="B224" i="74" l="1"/>
  <c r="F224" i="73" s="1"/>
  <c r="G224" i="73" s="1"/>
  <c r="H224" i="73" s="1"/>
  <c r="B224" i="75" s="1"/>
  <c r="C224" i="75" s="1"/>
  <c r="E224" i="75" s="1"/>
  <c r="H224" i="75" s="1"/>
  <c r="G177" i="48"/>
  <c r="I177" i="48" s="1"/>
  <c r="S175" i="48"/>
  <c r="AC226" i="73" s="1"/>
  <c r="AD226" i="73" s="1"/>
  <c r="D226" i="74" s="1"/>
  <c r="R176" i="48"/>
  <c r="L223" i="75"/>
  <c r="M223" i="75" s="1"/>
  <c r="J223" i="75"/>
  <c r="AF175" i="48"/>
  <c r="AQ226" i="73" s="1"/>
  <c r="AR226" i="73" s="1"/>
  <c r="AX226" i="74" s="1"/>
  <c r="AZ226" i="74" s="1"/>
  <c r="Q176" i="48"/>
  <c r="AG175" i="48"/>
  <c r="AU226" i="73" s="1"/>
  <c r="AV226" i="73" s="1"/>
  <c r="BB226" i="74" s="1"/>
  <c r="BD226" i="74" s="1"/>
  <c r="V225" i="74"/>
  <c r="W225" i="74" s="1"/>
  <c r="Y225" i="74" s="1"/>
  <c r="B225" i="74" s="1"/>
  <c r="F225" i="73" s="1"/>
  <c r="G225" i="73" s="1"/>
  <c r="H225" i="73" s="1"/>
  <c r="B225" i="75" s="1"/>
  <c r="J225" i="75" s="1"/>
  <c r="AE176" i="48"/>
  <c r="AG176" i="48" s="1"/>
  <c r="AU227" i="73" s="1"/>
  <c r="AV227" i="73" s="1"/>
  <c r="BB227" i="74" s="1"/>
  <c r="BD227" i="74" s="1"/>
  <c r="B178" i="48"/>
  <c r="D178" i="48" s="1"/>
  <c r="V178" i="48" s="1"/>
  <c r="BZ181" i="48"/>
  <c r="CE181" i="48"/>
  <c r="BX182" i="48"/>
  <c r="BT182" i="48"/>
  <c r="CR179" i="48"/>
  <c r="CT179" i="48" s="1"/>
  <c r="CM179" i="48"/>
  <c r="P177" i="48"/>
  <c r="S228" i="73" s="1"/>
  <c r="T228" i="73" s="1"/>
  <c r="N228" i="74" s="1"/>
  <c r="P228" i="74" s="1"/>
  <c r="U177" i="48"/>
  <c r="N177" i="48"/>
  <c r="O228" i="73" s="1"/>
  <c r="P228" i="73" s="1"/>
  <c r="I228" i="74" s="1"/>
  <c r="K228" i="74" s="1"/>
  <c r="M227" i="74"/>
  <c r="L227" i="74"/>
  <c r="AW186" i="48"/>
  <c r="AS186" i="48"/>
  <c r="E226" i="74"/>
  <c r="AK188" i="48"/>
  <c r="AQ187" i="48"/>
  <c r="AM187" i="48"/>
  <c r="BR183" i="48"/>
  <c r="BM183" i="48"/>
  <c r="AY185" i="48"/>
  <c r="BD185" i="48"/>
  <c r="BK184" i="48"/>
  <c r="BF184" i="48"/>
  <c r="AB177" i="48"/>
  <c r="AD177" i="48" s="1"/>
  <c r="Y177" i="48"/>
  <c r="AA177" i="48" s="1"/>
  <c r="AG228" i="73" s="1"/>
  <c r="AH228" i="73" s="1"/>
  <c r="AA228" i="74" s="1"/>
  <c r="AC228" i="74" s="1"/>
  <c r="Q227" i="74"/>
  <c r="R227" i="74"/>
  <c r="CG180" i="48"/>
  <c r="CK180" i="48"/>
  <c r="AO234" i="74"/>
  <c r="AN235" i="74"/>
  <c r="AK232" i="74"/>
  <c r="AJ233" i="74"/>
  <c r="AF234" i="74"/>
  <c r="AG233" i="74"/>
  <c r="AS234" i="74"/>
  <c r="AT234" i="74" s="1"/>
  <c r="AV234" i="74" s="1"/>
  <c r="AR235" i="74"/>
  <c r="L224" i="75" l="1"/>
  <c r="M224" i="75" s="1"/>
  <c r="J224" i="75"/>
  <c r="AF176" i="48"/>
  <c r="AQ227" i="73" s="1"/>
  <c r="AR227" i="73" s="1"/>
  <c r="AX227" i="74" s="1"/>
  <c r="AZ227" i="74" s="1"/>
  <c r="S176" i="48"/>
  <c r="AC227" i="73" s="1"/>
  <c r="AD227" i="73" s="1"/>
  <c r="D227" i="74" s="1"/>
  <c r="E227" i="74" s="1"/>
  <c r="G227" i="74" s="1"/>
  <c r="Q177" i="48"/>
  <c r="AE177" i="48"/>
  <c r="AF177" i="48" s="1"/>
  <c r="AQ228" i="73" s="1"/>
  <c r="AR228" i="73" s="1"/>
  <c r="AX228" i="74" s="1"/>
  <c r="AZ228" i="74" s="1"/>
  <c r="B179" i="48"/>
  <c r="D179" i="48" s="1"/>
  <c r="G179" i="48" s="1"/>
  <c r="I179" i="48" s="1"/>
  <c r="K227" i="73"/>
  <c r="L227" i="73" s="1"/>
  <c r="T227" i="74" s="1"/>
  <c r="G178" i="48"/>
  <c r="I178" i="48" s="1"/>
  <c r="U178" i="48" s="1"/>
  <c r="R177" i="48"/>
  <c r="S177" i="48" s="1"/>
  <c r="AC228" i="73" s="1"/>
  <c r="AD228" i="73" s="1"/>
  <c r="D228" i="74" s="1"/>
  <c r="Y178" i="48"/>
  <c r="AA178" i="48" s="1"/>
  <c r="AG229" i="73" s="1"/>
  <c r="AH229" i="73" s="1"/>
  <c r="AA229" i="74" s="1"/>
  <c r="AC229" i="74" s="1"/>
  <c r="AB178" i="48"/>
  <c r="AD178" i="48" s="1"/>
  <c r="AS187" i="48"/>
  <c r="AW187" i="48"/>
  <c r="BF185" i="48"/>
  <c r="BK185" i="48"/>
  <c r="AK189" i="48"/>
  <c r="AQ188" i="48"/>
  <c r="AM188" i="48"/>
  <c r="Q228" i="74"/>
  <c r="R228" i="74"/>
  <c r="AY186" i="48"/>
  <c r="BD186" i="48"/>
  <c r="CM180" i="48"/>
  <c r="CR180" i="48"/>
  <c r="CT180" i="48" s="1"/>
  <c r="BR184" i="48"/>
  <c r="BM184" i="48"/>
  <c r="BX183" i="48"/>
  <c r="BT183" i="48"/>
  <c r="G226" i="74"/>
  <c r="V226" i="74"/>
  <c r="W226" i="74" s="1"/>
  <c r="Y226" i="74" s="1"/>
  <c r="L228" i="74"/>
  <c r="M228" i="74"/>
  <c r="L225" i="75"/>
  <c r="M225" i="75" s="1"/>
  <c r="C225" i="75"/>
  <c r="E225" i="75" s="1"/>
  <c r="H225" i="75" s="1"/>
  <c r="CE182" i="48"/>
  <c r="BZ182" i="48"/>
  <c r="CG181" i="48"/>
  <c r="CK181" i="48"/>
  <c r="AN236" i="74"/>
  <c r="AO235" i="74"/>
  <c r="AR236" i="74"/>
  <c r="AS235" i="74"/>
  <c r="AT235" i="74" s="1"/>
  <c r="AV235" i="74" s="1"/>
  <c r="AF235" i="74"/>
  <c r="AG234" i="74"/>
  <c r="AJ234" i="74"/>
  <c r="AK233" i="74"/>
  <c r="P178" i="48" l="1"/>
  <c r="S229" i="73" s="1"/>
  <c r="T229" i="73" s="1"/>
  <c r="N229" i="74" s="1"/>
  <c r="P229" i="74" s="1"/>
  <c r="K228" i="73"/>
  <c r="L228" i="73" s="1"/>
  <c r="T228" i="74" s="1"/>
  <c r="N178" i="48"/>
  <c r="O229" i="73" s="1"/>
  <c r="P229" i="73" s="1"/>
  <c r="I229" i="74" s="1"/>
  <c r="K229" i="74" s="1"/>
  <c r="M229" i="74" s="1"/>
  <c r="AG177" i="48"/>
  <c r="AU228" i="73" s="1"/>
  <c r="AV228" i="73" s="1"/>
  <c r="BB228" i="74" s="1"/>
  <c r="BD228" i="74" s="1"/>
  <c r="AE178" i="48"/>
  <c r="V179" i="48"/>
  <c r="B226" i="74"/>
  <c r="F226" i="73" s="1"/>
  <c r="G226" i="73" s="1"/>
  <c r="H226" i="73" s="1"/>
  <c r="B226" i="75" s="1"/>
  <c r="J226" i="75" s="1"/>
  <c r="V227" i="74"/>
  <c r="W227" i="74" s="1"/>
  <c r="Y227" i="74" s="1"/>
  <c r="B227" i="74" s="1"/>
  <c r="F227" i="73" s="1"/>
  <c r="G227" i="73" s="1"/>
  <c r="H227" i="73" s="1"/>
  <c r="B227" i="75" s="1"/>
  <c r="E228" i="74"/>
  <c r="V228" i="74" s="1"/>
  <c r="B180" i="48"/>
  <c r="D180" i="48" s="1"/>
  <c r="V180" i="48" s="1"/>
  <c r="AK190" i="48"/>
  <c r="AQ189" i="48"/>
  <c r="AM189" i="48"/>
  <c r="AF178" i="48"/>
  <c r="AQ229" i="73" s="1"/>
  <c r="AR229" i="73" s="1"/>
  <c r="AX229" i="74" s="1"/>
  <c r="AZ229" i="74" s="1"/>
  <c r="AG178" i="48"/>
  <c r="AU229" i="73" s="1"/>
  <c r="AV229" i="73" s="1"/>
  <c r="BB229" i="74" s="1"/>
  <c r="BD229" i="74" s="1"/>
  <c r="K229" i="73"/>
  <c r="L229" i="73" s="1"/>
  <c r="T229" i="74" s="1"/>
  <c r="Q229" i="74"/>
  <c r="R229" i="74"/>
  <c r="CK182" i="48"/>
  <c r="CG182" i="48"/>
  <c r="BZ183" i="48"/>
  <c r="CE183" i="48"/>
  <c r="R178" i="48"/>
  <c r="U179" i="48"/>
  <c r="P179" i="48"/>
  <c r="S230" i="73" s="1"/>
  <c r="T230" i="73" s="1"/>
  <c r="N230" i="74" s="1"/>
  <c r="P230" i="74" s="1"/>
  <c r="N179" i="48"/>
  <c r="O230" i="73" s="1"/>
  <c r="P230" i="73" s="1"/>
  <c r="I230" i="74" s="1"/>
  <c r="K230" i="74" s="1"/>
  <c r="BT184" i="48"/>
  <c r="BX184" i="48"/>
  <c r="CR181" i="48"/>
  <c r="CT181" i="48" s="1"/>
  <c r="CM181" i="48"/>
  <c r="BF186" i="48"/>
  <c r="BK186" i="48"/>
  <c r="AW188" i="48"/>
  <c r="AS188" i="48"/>
  <c r="BR185" i="48"/>
  <c r="BM185" i="48"/>
  <c r="AY187" i="48"/>
  <c r="BD187" i="48"/>
  <c r="AB179" i="48"/>
  <c r="AD179" i="48" s="1"/>
  <c r="Y179" i="48"/>
  <c r="AA179" i="48" s="1"/>
  <c r="AG230" i="73" s="1"/>
  <c r="AH230" i="73" s="1"/>
  <c r="AA230" i="74" s="1"/>
  <c r="AC230" i="74" s="1"/>
  <c r="AR237" i="74"/>
  <c r="AS236" i="74"/>
  <c r="AT236" i="74" s="1"/>
  <c r="AV236" i="74" s="1"/>
  <c r="AK234" i="74"/>
  <c r="AJ235" i="74"/>
  <c r="AG235" i="74"/>
  <c r="AF236" i="74"/>
  <c r="AO236" i="74"/>
  <c r="AN237" i="74"/>
  <c r="Q178" i="48" l="1"/>
  <c r="L229" i="74"/>
  <c r="W228" i="74"/>
  <c r="Y228" i="74" s="1"/>
  <c r="L226" i="75"/>
  <c r="M226" i="75" s="1"/>
  <c r="C226" i="75"/>
  <c r="E226" i="75" s="1"/>
  <c r="H226" i="75" s="1"/>
  <c r="L227" i="75"/>
  <c r="M227" i="75" s="1"/>
  <c r="J227" i="75"/>
  <c r="C227" i="75"/>
  <c r="E227" i="75" s="1"/>
  <c r="H227" i="75" s="1"/>
  <c r="G228" i="74"/>
  <c r="G180" i="48"/>
  <c r="I180" i="48" s="1"/>
  <c r="U180" i="48" s="1"/>
  <c r="B181" i="48"/>
  <c r="D181" i="48" s="1"/>
  <c r="V181" i="48" s="1"/>
  <c r="R179" i="48"/>
  <c r="BF187" i="48"/>
  <c r="BK187" i="48"/>
  <c r="AS189" i="48"/>
  <c r="AW189" i="48"/>
  <c r="AB180" i="48"/>
  <c r="AD180" i="48" s="1"/>
  <c r="Y180" i="48"/>
  <c r="AA180" i="48" s="1"/>
  <c r="AG231" i="73" s="1"/>
  <c r="AH231" i="73" s="1"/>
  <c r="AA231" i="74" s="1"/>
  <c r="AC231" i="74" s="1"/>
  <c r="BZ184" i="48"/>
  <c r="CE184" i="48"/>
  <c r="M230" i="74"/>
  <c r="L230" i="74"/>
  <c r="S178" i="48"/>
  <c r="AC229" i="73" s="1"/>
  <c r="AD229" i="73" s="1"/>
  <c r="D229" i="74" s="1"/>
  <c r="E229" i="74" s="1"/>
  <c r="BD188" i="48"/>
  <c r="AY188" i="48"/>
  <c r="Q179" i="48"/>
  <c r="CM182" i="48"/>
  <c r="CR182" i="48"/>
  <c r="CT182" i="48" s="1"/>
  <c r="AK191" i="48"/>
  <c r="AM190" i="48"/>
  <c r="AQ190" i="48"/>
  <c r="BT185" i="48"/>
  <c r="BX185" i="48"/>
  <c r="AE179" i="48"/>
  <c r="BM186" i="48"/>
  <c r="BR186" i="48"/>
  <c r="Q230" i="74"/>
  <c r="R230" i="74"/>
  <c r="CG183" i="48"/>
  <c r="CK183" i="48"/>
  <c r="AF237" i="74"/>
  <c r="AG236" i="74"/>
  <c r="AO237" i="74"/>
  <c r="AN238" i="74"/>
  <c r="AJ236" i="74"/>
  <c r="AK235" i="74"/>
  <c r="AR238" i="74"/>
  <c r="AS237" i="74"/>
  <c r="AT237" i="74" s="1"/>
  <c r="AV237" i="74" s="1"/>
  <c r="B228" i="74" l="1"/>
  <c r="F228" i="73" s="1"/>
  <c r="G228" i="73" s="1"/>
  <c r="H228" i="73" s="1"/>
  <c r="B228" i="75" s="1"/>
  <c r="J228" i="75" s="1"/>
  <c r="P180" i="48"/>
  <c r="S231" i="73" s="1"/>
  <c r="T231" i="73" s="1"/>
  <c r="N231" i="74" s="1"/>
  <c r="P231" i="74" s="1"/>
  <c r="R231" i="74" s="1"/>
  <c r="N180" i="48"/>
  <c r="O231" i="73" s="1"/>
  <c r="P231" i="73" s="1"/>
  <c r="I231" i="74" s="1"/>
  <c r="K231" i="74" s="1"/>
  <c r="M231" i="74" s="1"/>
  <c r="G181" i="48"/>
  <c r="I181" i="48" s="1"/>
  <c r="B182" i="48"/>
  <c r="D182" i="48" s="1"/>
  <c r="V182" i="48" s="1"/>
  <c r="S179" i="48"/>
  <c r="AC230" i="73" s="1"/>
  <c r="AD230" i="73" s="1"/>
  <c r="D230" i="74" s="1"/>
  <c r="E230" i="74" s="1"/>
  <c r="AE180" i="48"/>
  <c r="AF180" i="48" s="1"/>
  <c r="AQ231" i="73" s="1"/>
  <c r="AR231" i="73" s="1"/>
  <c r="AX231" i="74" s="1"/>
  <c r="AZ231" i="74" s="1"/>
  <c r="CK184" i="48"/>
  <c r="CG184" i="48"/>
  <c r="AG179" i="48"/>
  <c r="AU230" i="73" s="1"/>
  <c r="AV230" i="73" s="1"/>
  <c r="BB230" i="74" s="1"/>
  <c r="BD230" i="74" s="1"/>
  <c r="K230" i="73"/>
  <c r="L230" i="73" s="1"/>
  <c r="T230" i="74" s="1"/>
  <c r="AF179" i="48"/>
  <c r="AQ230" i="73" s="1"/>
  <c r="AR230" i="73" s="1"/>
  <c r="AX230" i="74" s="1"/>
  <c r="AZ230" i="74" s="1"/>
  <c r="BK188" i="48"/>
  <c r="BF188" i="48"/>
  <c r="G229" i="74"/>
  <c r="V229" i="74"/>
  <c r="W229" i="74" s="1"/>
  <c r="Y229" i="74" s="1"/>
  <c r="BD189" i="48"/>
  <c r="AY189" i="48"/>
  <c r="N181" i="48"/>
  <c r="O232" i="73" s="1"/>
  <c r="P232" i="73" s="1"/>
  <c r="I232" i="74" s="1"/>
  <c r="K232" i="74" s="1"/>
  <c r="L231" i="74"/>
  <c r="CR183" i="48"/>
  <c r="CT183" i="48" s="1"/>
  <c r="CM183" i="48"/>
  <c r="BZ185" i="48"/>
  <c r="CE185" i="48"/>
  <c r="AB181" i="48"/>
  <c r="AD181" i="48" s="1"/>
  <c r="Y181" i="48"/>
  <c r="AA181" i="48" s="1"/>
  <c r="AG232" i="73" s="1"/>
  <c r="AH232" i="73" s="1"/>
  <c r="AA232" i="74" s="1"/>
  <c r="AC232" i="74" s="1"/>
  <c r="AS190" i="48"/>
  <c r="AW190" i="48"/>
  <c r="BX186" i="48"/>
  <c r="BT186" i="48"/>
  <c r="AK192" i="48"/>
  <c r="AQ191" i="48"/>
  <c r="AM191" i="48"/>
  <c r="BM187" i="48"/>
  <c r="BR187" i="48"/>
  <c r="AN239" i="74"/>
  <c r="AO238" i="74"/>
  <c r="AR239" i="74"/>
  <c r="AS238" i="74"/>
  <c r="AT238" i="74" s="1"/>
  <c r="AV238" i="74" s="1"/>
  <c r="AJ237" i="74"/>
  <c r="AK236" i="74"/>
  <c r="AF238" i="74"/>
  <c r="AG237" i="74"/>
  <c r="G182" i="48" l="1"/>
  <c r="I182" i="48" s="1"/>
  <c r="Q231" i="74"/>
  <c r="R180" i="48"/>
  <c r="C228" i="75"/>
  <c r="E228" i="75" s="1"/>
  <c r="H228" i="75" s="1"/>
  <c r="L228" i="75"/>
  <c r="M228" i="75" s="1"/>
  <c r="P181" i="48"/>
  <c r="S232" i="73" s="1"/>
  <c r="T232" i="73" s="1"/>
  <c r="N232" i="74" s="1"/>
  <c r="P232" i="74" s="1"/>
  <c r="R232" i="74" s="1"/>
  <c r="U181" i="48"/>
  <c r="AE181" i="48" s="1"/>
  <c r="K232" i="73" s="1"/>
  <c r="L232" i="73" s="1"/>
  <c r="T232" i="74" s="1"/>
  <c r="Q180" i="48"/>
  <c r="B183" i="48"/>
  <c r="D183" i="48" s="1"/>
  <c r="V183" i="48" s="1"/>
  <c r="AG180" i="48"/>
  <c r="AU231" i="73" s="1"/>
  <c r="AV231" i="73" s="1"/>
  <c r="BB231" i="74" s="1"/>
  <c r="BD231" i="74" s="1"/>
  <c r="K231" i="73"/>
  <c r="L231" i="73" s="1"/>
  <c r="T231" i="74" s="1"/>
  <c r="BM188" i="48"/>
  <c r="BR188" i="48"/>
  <c r="AB182" i="48"/>
  <c r="AD182" i="48" s="1"/>
  <c r="Y182" i="48"/>
  <c r="AA182" i="48" s="1"/>
  <c r="AG233" i="73" s="1"/>
  <c r="AH233" i="73" s="1"/>
  <c r="AA233" i="74" s="1"/>
  <c r="AC233" i="74" s="1"/>
  <c r="G230" i="74"/>
  <c r="V230" i="74"/>
  <c r="W230" i="74" s="1"/>
  <c r="Y230" i="74" s="1"/>
  <c r="B229" i="74"/>
  <c r="F229" i="73" s="1"/>
  <c r="G229" i="73" s="1"/>
  <c r="H229" i="73" s="1"/>
  <c r="B229" i="75" s="1"/>
  <c r="J229" i="75" s="1"/>
  <c r="CR184" i="48"/>
  <c r="CT184" i="48" s="1"/>
  <c r="CM184" i="48"/>
  <c r="N182" i="48"/>
  <c r="O233" i="73" s="1"/>
  <c r="P233" i="73" s="1"/>
  <c r="I233" i="74" s="1"/>
  <c r="K233" i="74" s="1"/>
  <c r="U182" i="48"/>
  <c r="P182" i="48"/>
  <c r="S233" i="73" s="1"/>
  <c r="T233" i="73" s="1"/>
  <c r="N233" i="74" s="1"/>
  <c r="P233" i="74" s="1"/>
  <c r="M232" i="74"/>
  <c r="L232" i="74"/>
  <c r="AW191" i="48"/>
  <c r="AS191" i="48"/>
  <c r="BZ186" i="48"/>
  <c r="CE186" i="48"/>
  <c r="BT187" i="48"/>
  <c r="BX187" i="48"/>
  <c r="AK193" i="48"/>
  <c r="AM192" i="48"/>
  <c r="AQ192" i="48"/>
  <c r="BD190" i="48"/>
  <c r="AY190" i="48"/>
  <c r="CK185" i="48"/>
  <c r="CG185" i="48"/>
  <c r="Q181" i="48"/>
  <c r="BF189" i="48"/>
  <c r="BK189" i="48"/>
  <c r="AJ238" i="74"/>
  <c r="AK237" i="74"/>
  <c r="AN240" i="74"/>
  <c r="AO239" i="74"/>
  <c r="AF239" i="74"/>
  <c r="AG238" i="74"/>
  <c r="AR240" i="74"/>
  <c r="AS239" i="74"/>
  <c r="AT239" i="74" s="1"/>
  <c r="AV239" i="74" s="1"/>
  <c r="G183" i="48" l="1"/>
  <c r="I183" i="48" s="1"/>
  <c r="S180" i="48"/>
  <c r="AC231" i="73" s="1"/>
  <c r="AD231" i="73" s="1"/>
  <c r="D231" i="74" s="1"/>
  <c r="E231" i="74" s="1"/>
  <c r="V231" i="74" s="1"/>
  <c r="W231" i="74" s="1"/>
  <c r="Y231" i="74" s="1"/>
  <c r="Q232" i="74"/>
  <c r="R181" i="48"/>
  <c r="S181" i="48" s="1"/>
  <c r="AC232" i="73" s="1"/>
  <c r="AD232" i="73" s="1"/>
  <c r="D232" i="74" s="1"/>
  <c r="E232" i="74" s="1"/>
  <c r="V232" i="74" s="1"/>
  <c r="W232" i="74" s="1"/>
  <c r="Y232" i="74" s="1"/>
  <c r="AF181" i="48"/>
  <c r="AQ232" i="73" s="1"/>
  <c r="AR232" i="73" s="1"/>
  <c r="AX232" i="74" s="1"/>
  <c r="AZ232" i="74" s="1"/>
  <c r="AG181" i="48"/>
  <c r="AU232" i="73" s="1"/>
  <c r="AV232" i="73" s="1"/>
  <c r="BB232" i="74" s="1"/>
  <c r="BD232" i="74" s="1"/>
  <c r="Q182" i="48"/>
  <c r="AB183" i="48"/>
  <c r="AD183" i="48" s="1"/>
  <c r="Y183" i="48"/>
  <c r="AA183" i="48" s="1"/>
  <c r="AG234" i="73" s="1"/>
  <c r="AH234" i="73" s="1"/>
  <c r="AA234" i="74" s="1"/>
  <c r="AC234" i="74" s="1"/>
  <c r="G231" i="74"/>
  <c r="BZ187" i="48"/>
  <c r="CE187" i="48"/>
  <c r="BM189" i="48"/>
  <c r="BR189" i="48"/>
  <c r="CM185" i="48"/>
  <c r="CR185" i="48"/>
  <c r="CT185" i="48" s="1"/>
  <c r="AS192" i="48"/>
  <c r="AW192" i="48"/>
  <c r="AY191" i="48"/>
  <c r="BD191" i="48"/>
  <c r="L229" i="75"/>
  <c r="M229" i="75" s="1"/>
  <c r="C229" i="75"/>
  <c r="E229" i="75" s="1"/>
  <c r="H229" i="75" s="1"/>
  <c r="N183" i="48"/>
  <c r="O234" i="73" s="1"/>
  <c r="P234" i="73" s="1"/>
  <c r="I234" i="74" s="1"/>
  <c r="K234" i="74" s="1"/>
  <c r="U183" i="48"/>
  <c r="P183" i="48"/>
  <c r="S234" i="73" s="1"/>
  <c r="T234" i="73" s="1"/>
  <c r="N234" i="74" s="1"/>
  <c r="P234" i="74" s="1"/>
  <c r="Q233" i="74"/>
  <c r="R233" i="74"/>
  <c r="CK186" i="48"/>
  <c r="CG186" i="48"/>
  <c r="R182" i="48"/>
  <c r="L233" i="74"/>
  <c r="M233" i="74"/>
  <c r="AE182" i="48"/>
  <c r="BF190" i="48"/>
  <c r="BK190" i="48"/>
  <c r="AK194" i="48"/>
  <c r="AQ193" i="48"/>
  <c r="AM193" i="48"/>
  <c r="B184" i="48"/>
  <c r="D184" i="48" s="1"/>
  <c r="B230" i="74"/>
  <c r="F230" i="73" s="1"/>
  <c r="G230" i="73" s="1"/>
  <c r="H230" i="73" s="1"/>
  <c r="B230" i="75" s="1"/>
  <c r="J230" i="75" s="1"/>
  <c r="BX188" i="48"/>
  <c r="BT188" i="48"/>
  <c r="AO240" i="74"/>
  <c r="AN241" i="74"/>
  <c r="AG239" i="74"/>
  <c r="AF240" i="74"/>
  <c r="AK238" i="74"/>
  <c r="AJ239" i="74"/>
  <c r="AR241" i="74"/>
  <c r="AS240" i="74"/>
  <c r="AT240" i="74" s="1"/>
  <c r="AV240" i="74" s="1"/>
  <c r="S182" i="48" l="1"/>
  <c r="AC233" i="73" s="1"/>
  <c r="AD233" i="73" s="1"/>
  <c r="D233" i="74" s="1"/>
  <c r="G232" i="74"/>
  <c r="B232" i="74" s="1"/>
  <c r="F232" i="73" s="1"/>
  <c r="G232" i="73" s="1"/>
  <c r="H232" i="73" s="1"/>
  <c r="B232" i="75" s="1"/>
  <c r="Q183" i="48"/>
  <c r="B231" i="74"/>
  <c r="F231" i="73" s="1"/>
  <c r="G231" i="73" s="1"/>
  <c r="H231" i="73" s="1"/>
  <c r="B231" i="75" s="1"/>
  <c r="J231" i="75" s="1"/>
  <c r="B185" i="48"/>
  <c r="D185" i="48" s="1"/>
  <c r="G185" i="48" s="1"/>
  <c r="I185" i="48" s="1"/>
  <c r="G184" i="48"/>
  <c r="I184" i="48" s="1"/>
  <c r="V184" i="48"/>
  <c r="BM190" i="48"/>
  <c r="BR190" i="48"/>
  <c r="BK191" i="48"/>
  <c r="BF191" i="48"/>
  <c r="CG187" i="48"/>
  <c r="CK187" i="48"/>
  <c r="CR186" i="48"/>
  <c r="CT186" i="48" s="1"/>
  <c r="CM186" i="48"/>
  <c r="AS193" i="48"/>
  <c r="AW193" i="48"/>
  <c r="E233" i="74"/>
  <c r="M234" i="74"/>
  <c r="L234" i="74"/>
  <c r="AE183" i="48"/>
  <c r="R234" i="74"/>
  <c r="Q234" i="74"/>
  <c r="CE188" i="48"/>
  <c r="BZ188" i="48"/>
  <c r="L230" i="75"/>
  <c r="M230" i="75" s="1"/>
  <c r="C230" i="75"/>
  <c r="E230" i="75" s="1"/>
  <c r="H230" i="75" s="1"/>
  <c r="AK195" i="48"/>
  <c r="AM194" i="48"/>
  <c r="AQ194" i="48"/>
  <c r="AG182" i="48"/>
  <c r="AU233" i="73" s="1"/>
  <c r="AV233" i="73" s="1"/>
  <c r="BB233" i="74" s="1"/>
  <c r="BD233" i="74" s="1"/>
  <c r="K233" i="73"/>
  <c r="L233" i="73" s="1"/>
  <c r="T233" i="74" s="1"/>
  <c r="AF182" i="48"/>
  <c r="AQ233" i="73" s="1"/>
  <c r="AR233" i="73" s="1"/>
  <c r="AX233" i="74" s="1"/>
  <c r="AZ233" i="74" s="1"/>
  <c r="R183" i="48"/>
  <c r="S183" i="48" s="1"/>
  <c r="AC234" i="73" s="1"/>
  <c r="AD234" i="73" s="1"/>
  <c r="D234" i="74" s="1"/>
  <c r="AY192" i="48"/>
  <c r="BD192" i="48"/>
  <c r="BT189" i="48"/>
  <c r="BX189" i="48"/>
  <c r="AN242" i="74"/>
  <c r="AO241" i="74"/>
  <c r="AK239" i="74"/>
  <c r="AJ240" i="74"/>
  <c r="AG240" i="74"/>
  <c r="AF241" i="74"/>
  <c r="AR242" i="74"/>
  <c r="AS241" i="74"/>
  <c r="AT241" i="74" s="1"/>
  <c r="AV241" i="74" s="1"/>
  <c r="L231" i="75" l="1"/>
  <c r="M231" i="75" s="1"/>
  <c r="V185" i="48"/>
  <c r="C231" i="75"/>
  <c r="E231" i="75" s="1"/>
  <c r="H231" i="75" s="1"/>
  <c r="L232" i="75"/>
  <c r="M232" i="75" s="1"/>
  <c r="J232" i="75"/>
  <c r="B186" i="48"/>
  <c r="D186" i="48" s="1"/>
  <c r="G186" i="48" s="1"/>
  <c r="I186" i="48" s="1"/>
  <c r="C232" i="75"/>
  <c r="E232" i="75" s="1"/>
  <c r="H232" i="75" s="1"/>
  <c r="E234" i="74"/>
  <c r="G234" i="74" s="1"/>
  <c r="AB184" i="48"/>
  <c r="AD184" i="48" s="1"/>
  <c r="Y184" i="48"/>
  <c r="AA184" i="48" s="1"/>
  <c r="AG235" i="73" s="1"/>
  <c r="AH235" i="73" s="1"/>
  <c r="AA235" i="74" s="1"/>
  <c r="AC235" i="74" s="1"/>
  <c r="BZ189" i="48"/>
  <c r="CE189" i="48"/>
  <c r="G233" i="74"/>
  <c r="V233" i="74"/>
  <c r="W233" i="74" s="1"/>
  <c r="Y233" i="74" s="1"/>
  <c r="BM191" i="48"/>
  <c r="BR191" i="48"/>
  <c r="U184" i="48"/>
  <c r="P184" i="48"/>
  <c r="S235" i="73" s="1"/>
  <c r="T235" i="73" s="1"/>
  <c r="N235" i="74" s="1"/>
  <c r="P235" i="74" s="1"/>
  <c r="N184" i="48"/>
  <c r="O235" i="73" s="1"/>
  <c r="P235" i="73" s="1"/>
  <c r="I235" i="74" s="1"/>
  <c r="K235" i="74" s="1"/>
  <c r="BK192" i="48"/>
  <c r="BF192" i="48"/>
  <c r="AK196" i="48"/>
  <c r="AM195" i="48"/>
  <c r="AQ195" i="48"/>
  <c r="CK188" i="48"/>
  <c r="CG188" i="48"/>
  <c r="K234" i="73"/>
  <c r="L234" i="73" s="1"/>
  <c r="T234" i="74" s="1"/>
  <c r="AG183" i="48"/>
  <c r="AU234" i="73" s="1"/>
  <c r="AV234" i="73" s="1"/>
  <c r="BB234" i="74" s="1"/>
  <c r="BD234" i="74" s="1"/>
  <c r="AF183" i="48"/>
  <c r="AQ234" i="73" s="1"/>
  <c r="AR234" i="73" s="1"/>
  <c r="AX234" i="74" s="1"/>
  <c r="AZ234" i="74" s="1"/>
  <c r="BD193" i="48"/>
  <c r="AY193" i="48"/>
  <c r="CM187" i="48"/>
  <c r="CR187" i="48"/>
  <c r="CT187" i="48" s="1"/>
  <c r="BX190" i="48"/>
  <c r="BT190" i="48"/>
  <c r="P185" i="48"/>
  <c r="S236" i="73" s="1"/>
  <c r="T236" i="73" s="1"/>
  <c r="N236" i="74" s="1"/>
  <c r="P236" i="74" s="1"/>
  <c r="U185" i="48"/>
  <c r="N185" i="48"/>
  <c r="O236" i="73" s="1"/>
  <c r="P236" i="73" s="1"/>
  <c r="I236" i="74" s="1"/>
  <c r="K236" i="74" s="1"/>
  <c r="AS194" i="48"/>
  <c r="AW194" i="48"/>
  <c r="AB185" i="48"/>
  <c r="AD185" i="48" s="1"/>
  <c r="Y185" i="48"/>
  <c r="AA185" i="48" s="1"/>
  <c r="AG236" i="73" s="1"/>
  <c r="AH236" i="73" s="1"/>
  <c r="AA236" i="74" s="1"/>
  <c r="AC236" i="74" s="1"/>
  <c r="AF242" i="74"/>
  <c r="AG241" i="74"/>
  <c r="AJ241" i="74"/>
  <c r="AK240" i="74"/>
  <c r="AS242" i="74"/>
  <c r="AT242" i="74" s="1"/>
  <c r="AV242" i="74" s="1"/>
  <c r="AR243" i="74"/>
  <c r="AO242" i="74"/>
  <c r="AN243" i="74"/>
  <c r="V186" i="48" l="1"/>
  <c r="V234" i="74"/>
  <c r="W234" i="74" s="1"/>
  <c r="Y234" i="74" s="1"/>
  <c r="B234" i="74" s="1"/>
  <c r="F234" i="73" s="1"/>
  <c r="G234" i="73" s="1"/>
  <c r="H234" i="73" s="1"/>
  <c r="B234" i="75" s="1"/>
  <c r="B187" i="48"/>
  <c r="D187" i="48" s="1"/>
  <c r="V187" i="48" s="1"/>
  <c r="Q185" i="48"/>
  <c r="Q184" i="48"/>
  <c r="AW195" i="48"/>
  <c r="AS195" i="48"/>
  <c r="BM192" i="48"/>
  <c r="BR192" i="48"/>
  <c r="BT191" i="48"/>
  <c r="BX191" i="48"/>
  <c r="CK189" i="48"/>
  <c r="CG189" i="48"/>
  <c r="Q236" i="74"/>
  <c r="R236" i="74"/>
  <c r="M236" i="74"/>
  <c r="L236" i="74"/>
  <c r="M235" i="74"/>
  <c r="L235" i="74"/>
  <c r="AY194" i="48"/>
  <c r="BD194" i="48"/>
  <c r="R185" i="48"/>
  <c r="CE190" i="48"/>
  <c r="BZ190" i="48"/>
  <c r="BF193" i="48"/>
  <c r="BK193" i="48"/>
  <c r="AK197" i="48"/>
  <c r="AQ196" i="48"/>
  <c r="AM196" i="48"/>
  <c r="R235" i="74"/>
  <c r="Q235" i="74"/>
  <c r="AB186" i="48"/>
  <c r="AD186" i="48" s="1"/>
  <c r="Y186" i="48"/>
  <c r="AA186" i="48" s="1"/>
  <c r="AG237" i="73" s="1"/>
  <c r="AH237" i="73" s="1"/>
  <c r="AA237" i="74" s="1"/>
  <c r="AC237" i="74" s="1"/>
  <c r="AE185" i="48"/>
  <c r="CR188" i="48"/>
  <c r="CT188" i="48" s="1"/>
  <c r="CM188" i="48"/>
  <c r="R184" i="48"/>
  <c r="B233" i="74"/>
  <c r="F233" i="73" s="1"/>
  <c r="G233" i="73" s="1"/>
  <c r="H233" i="73" s="1"/>
  <c r="B233" i="75" s="1"/>
  <c r="J233" i="75" s="1"/>
  <c r="AE184" i="48"/>
  <c r="U186" i="48"/>
  <c r="N186" i="48"/>
  <c r="O237" i="73" s="1"/>
  <c r="P237" i="73" s="1"/>
  <c r="I237" i="74" s="1"/>
  <c r="K237" i="74" s="1"/>
  <c r="P186" i="48"/>
  <c r="S237" i="73" s="1"/>
  <c r="T237" i="73" s="1"/>
  <c r="N237" i="74" s="1"/>
  <c r="P237" i="74" s="1"/>
  <c r="AN244" i="74"/>
  <c r="AO243" i="74"/>
  <c r="AJ242" i="74"/>
  <c r="AK241" i="74"/>
  <c r="AR244" i="74"/>
  <c r="AS243" i="74"/>
  <c r="AT243" i="74" s="1"/>
  <c r="AV243" i="74" s="1"/>
  <c r="AG242" i="74"/>
  <c r="AF243" i="74"/>
  <c r="G187" i="48" l="1"/>
  <c r="I187" i="48" s="1"/>
  <c r="B188" i="48"/>
  <c r="D188" i="48" s="1"/>
  <c r="S185" i="48"/>
  <c r="AC236" i="73" s="1"/>
  <c r="AD236" i="73" s="1"/>
  <c r="D236" i="74" s="1"/>
  <c r="C234" i="75"/>
  <c r="E234" i="75" s="1"/>
  <c r="H234" i="75" s="1"/>
  <c r="J234" i="75"/>
  <c r="S184" i="48"/>
  <c r="AC235" i="73" s="1"/>
  <c r="AD235" i="73" s="1"/>
  <c r="D235" i="74" s="1"/>
  <c r="E235" i="74" s="1"/>
  <c r="G235" i="74" s="1"/>
  <c r="L234" i="75"/>
  <c r="M234" i="75" s="1"/>
  <c r="E236" i="74"/>
  <c r="G236" i="74" s="1"/>
  <c r="AG185" i="48"/>
  <c r="AU236" i="73" s="1"/>
  <c r="AV236" i="73" s="1"/>
  <c r="BB236" i="74" s="1"/>
  <c r="BD236" i="74" s="1"/>
  <c r="K236" i="73"/>
  <c r="L236" i="73" s="1"/>
  <c r="T236" i="74" s="1"/>
  <c r="AF185" i="48"/>
  <c r="AQ236" i="73" s="1"/>
  <c r="AR236" i="73" s="1"/>
  <c r="AX236" i="74" s="1"/>
  <c r="AZ236" i="74" s="1"/>
  <c r="BZ191" i="48"/>
  <c r="CE191" i="48"/>
  <c r="AS196" i="48"/>
  <c r="AW196" i="48"/>
  <c r="AK198" i="48"/>
  <c r="AM197" i="48"/>
  <c r="AQ197" i="48"/>
  <c r="CG190" i="48"/>
  <c r="CK190" i="48"/>
  <c r="BD195" i="48"/>
  <c r="AY195" i="48"/>
  <c r="Q237" i="74"/>
  <c r="R237" i="74"/>
  <c r="BM193" i="48"/>
  <c r="BR193" i="48"/>
  <c r="BT192" i="48"/>
  <c r="BX192" i="48"/>
  <c r="Y187" i="48"/>
  <c r="AA187" i="48" s="1"/>
  <c r="AG238" i="73" s="1"/>
  <c r="AH238" i="73" s="1"/>
  <c r="AA238" i="74" s="1"/>
  <c r="AC238" i="74" s="1"/>
  <c r="AB187" i="48"/>
  <c r="AD187" i="48" s="1"/>
  <c r="L233" i="75"/>
  <c r="M233" i="75" s="1"/>
  <c r="C233" i="75"/>
  <c r="E233" i="75" s="1"/>
  <c r="H233" i="75" s="1"/>
  <c r="M237" i="74"/>
  <c r="L237" i="74"/>
  <c r="Q186" i="48"/>
  <c r="V188" i="48"/>
  <c r="G188" i="48"/>
  <c r="I188" i="48" s="1"/>
  <c r="R186" i="48"/>
  <c r="AG184" i="48"/>
  <c r="AU235" i="73" s="1"/>
  <c r="AV235" i="73" s="1"/>
  <c r="BB235" i="74" s="1"/>
  <c r="BD235" i="74" s="1"/>
  <c r="K235" i="73"/>
  <c r="L235" i="73" s="1"/>
  <c r="T235" i="74" s="1"/>
  <c r="AF184" i="48"/>
  <c r="AQ235" i="73" s="1"/>
  <c r="AR235" i="73" s="1"/>
  <c r="AX235" i="74" s="1"/>
  <c r="AZ235" i="74" s="1"/>
  <c r="AE186" i="48"/>
  <c r="BF194" i="48"/>
  <c r="BK194" i="48"/>
  <c r="CM189" i="48"/>
  <c r="CR189" i="48"/>
  <c r="CT189" i="48" s="1"/>
  <c r="U187" i="48"/>
  <c r="N187" i="48"/>
  <c r="O238" i="73" s="1"/>
  <c r="P238" i="73" s="1"/>
  <c r="I238" i="74" s="1"/>
  <c r="K238" i="74" s="1"/>
  <c r="P187" i="48"/>
  <c r="S238" i="73" s="1"/>
  <c r="T238" i="73" s="1"/>
  <c r="N238" i="74" s="1"/>
  <c r="P238" i="74" s="1"/>
  <c r="AN245" i="74"/>
  <c r="AO244" i="74"/>
  <c r="AG243" i="74"/>
  <c r="AF244" i="74"/>
  <c r="AR245" i="74"/>
  <c r="AS244" i="74"/>
  <c r="AT244" i="74" s="1"/>
  <c r="AV244" i="74" s="1"/>
  <c r="AJ243" i="74"/>
  <c r="AK242" i="74"/>
  <c r="V235" i="74" l="1"/>
  <c r="V236" i="74"/>
  <c r="W236" i="74" s="1"/>
  <c r="Y236" i="74" s="1"/>
  <c r="B236" i="74" s="1"/>
  <c r="F236" i="73" s="1"/>
  <c r="G236" i="73" s="1"/>
  <c r="H236" i="73" s="1"/>
  <c r="B236" i="75" s="1"/>
  <c r="J236" i="75" s="1"/>
  <c r="AE187" i="48"/>
  <c r="K238" i="73" s="1"/>
  <c r="L238" i="73" s="1"/>
  <c r="T238" i="74" s="1"/>
  <c r="B189" i="48"/>
  <c r="D189" i="48" s="1"/>
  <c r="G189" i="48" s="1"/>
  <c r="I189" i="48" s="1"/>
  <c r="K237" i="73"/>
  <c r="L237" i="73" s="1"/>
  <c r="T237" i="74" s="1"/>
  <c r="AF186" i="48"/>
  <c r="AQ237" i="73" s="1"/>
  <c r="AR237" i="73" s="1"/>
  <c r="AX237" i="74" s="1"/>
  <c r="AZ237" i="74" s="1"/>
  <c r="AG186" i="48"/>
  <c r="AU237" i="73" s="1"/>
  <c r="AV237" i="73" s="1"/>
  <c r="BB237" i="74" s="1"/>
  <c r="BD237" i="74" s="1"/>
  <c r="L238" i="74"/>
  <c r="M238" i="74"/>
  <c r="BR194" i="48"/>
  <c r="BM194" i="48"/>
  <c r="P188" i="48"/>
  <c r="S239" i="73" s="1"/>
  <c r="T239" i="73" s="1"/>
  <c r="N239" i="74" s="1"/>
  <c r="P239" i="74" s="1"/>
  <c r="N188" i="48"/>
  <c r="O239" i="73" s="1"/>
  <c r="P239" i="73" s="1"/>
  <c r="I239" i="74" s="1"/>
  <c r="K239" i="74" s="1"/>
  <c r="U188" i="48"/>
  <c r="BD196" i="48"/>
  <c r="AY196" i="48"/>
  <c r="BX193" i="48"/>
  <c r="BT193" i="48"/>
  <c r="CM190" i="48"/>
  <c r="CR190" i="48"/>
  <c r="CT190" i="48" s="1"/>
  <c r="R187" i="48"/>
  <c r="AB188" i="48"/>
  <c r="AD188" i="48" s="1"/>
  <c r="Y188" i="48"/>
  <c r="AA188" i="48" s="1"/>
  <c r="AG239" i="73" s="1"/>
  <c r="AH239" i="73" s="1"/>
  <c r="AA239" i="74" s="1"/>
  <c r="AC239" i="74" s="1"/>
  <c r="CE192" i="48"/>
  <c r="BZ192" i="48"/>
  <c r="AW197" i="48"/>
  <c r="AS197" i="48"/>
  <c r="Q238" i="74"/>
  <c r="R238" i="74"/>
  <c r="AK199" i="48"/>
  <c r="AQ198" i="48"/>
  <c r="AM198" i="48"/>
  <c r="Q187" i="48"/>
  <c r="S186" i="48"/>
  <c r="AC237" i="73" s="1"/>
  <c r="AD237" i="73" s="1"/>
  <c r="D237" i="74" s="1"/>
  <c r="E237" i="74" s="1"/>
  <c r="BF195" i="48"/>
  <c r="BK195" i="48"/>
  <c r="CK191" i="48"/>
  <c r="CG191" i="48"/>
  <c r="W235" i="74"/>
  <c r="Y235" i="74" s="1"/>
  <c r="B235" i="74" s="1"/>
  <c r="F235" i="73" s="1"/>
  <c r="G235" i="73" s="1"/>
  <c r="H235" i="73" s="1"/>
  <c r="B235" i="75" s="1"/>
  <c r="J235" i="75" s="1"/>
  <c r="AS245" i="74"/>
  <c r="AT245" i="74" s="1"/>
  <c r="AV245" i="74" s="1"/>
  <c r="AR246" i="74"/>
  <c r="AO245" i="74"/>
  <c r="AN246" i="74"/>
  <c r="AG244" i="74"/>
  <c r="AF245" i="74"/>
  <c r="AK243" i="74"/>
  <c r="AJ244" i="74"/>
  <c r="AG187" i="48" l="1"/>
  <c r="AU238" i="73" s="1"/>
  <c r="AV238" i="73" s="1"/>
  <c r="BB238" i="74" s="1"/>
  <c r="BD238" i="74" s="1"/>
  <c r="V189" i="48"/>
  <c r="B190" i="48"/>
  <c r="D190" i="48" s="1"/>
  <c r="G190" i="48" s="1"/>
  <c r="I190" i="48" s="1"/>
  <c r="AF187" i="48"/>
  <c r="AQ238" i="73" s="1"/>
  <c r="AR238" i="73" s="1"/>
  <c r="AX238" i="74" s="1"/>
  <c r="AZ238" i="74" s="1"/>
  <c r="R188" i="48"/>
  <c r="AE188" i="48"/>
  <c r="AF188" i="48" s="1"/>
  <c r="AQ239" i="73" s="1"/>
  <c r="AR239" i="73" s="1"/>
  <c r="AX239" i="74" s="1"/>
  <c r="AZ239" i="74" s="1"/>
  <c r="V190" i="48"/>
  <c r="L235" i="75"/>
  <c r="M235" i="75" s="1"/>
  <c r="C235" i="75"/>
  <c r="E235" i="75" s="1"/>
  <c r="H235" i="75" s="1"/>
  <c r="BK196" i="48"/>
  <c r="BF196" i="48"/>
  <c r="BT194" i="48"/>
  <c r="BX194" i="48"/>
  <c r="AB189" i="48"/>
  <c r="AD189" i="48" s="1"/>
  <c r="Y189" i="48"/>
  <c r="AA189" i="48" s="1"/>
  <c r="AG240" i="73" s="1"/>
  <c r="AH240" i="73" s="1"/>
  <c r="AA240" i="74" s="1"/>
  <c r="AC240" i="74" s="1"/>
  <c r="C236" i="75"/>
  <c r="E236" i="75" s="1"/>
  <c r="H236" i="75" s="1"/>
  <c r="L236" i="75"/>
  <c r="M236" i="75" s="1"/>
  <c r="CG192" i="48"/>
  <c r="CK192" i="48"/>
  <c r="BZ193" i="48"/>
  <c r="CE193" i="48"/>
  <c r="L239" i="74"/>
  <c r="M239" i="74"/>
  <c r="G237" i="74"/>
  <c r="V237" i="74"/>
  <c r="W237" i="74" s="1"/>
  <c r="Y237" i="74" s="1"/>
  <c r="AK200" i="48"/>
  <c r="AM199" i="48"/>
  <c r="AQ199" i="48"/>
  <c r="S187" i="48"/>
  <c r="AC238" i="73" s="1"/>
  <c r="AD238" i="73" s="1"/>
  <c r="D238" i="74" s="1"/>
  <c r="E238" i="74" s="1"/>
  <c r="Q188" i="48"/>
  <c r="R239" i="74"/>
  <c r="Q239" i="74"/>
  <c r="CM191" i="48"/>
  <c r="CR191" i="48"/>
  <c r="CT191" i="48" s="1"/>
  <c r="AS198" i="48"/>
  <c r="AW198" i="48"/>
  <c r="AG188" i="48"/>
  <c r="AU239" i="73" s="1"/>
  <c r="AV239" i="73" s="1"/>
  <c r="BB239" i="74" s="1"/>
  <c r="BD239" i="74" s="1"/>
  <c r="K239" i="73"/>
  <c r="L239" i="73" s="1"/>
  <c r="T239" i="74" s="1"/>
  <c r="BR195" i="48"/>
  <c r="BM195" i="48"/>
  <c r="BD197" i="48"/>
  <c r="AY197" i="48"/>
  <c r="U189" i="48"/>
  <c r="P189" i="48"/>
  <c r="S240" i="73" s="1"/>
  <c r="T240" i="73" s="1"/>
  <c r="N240" i="74" s="1"/>
  <c r="P240" i="74" s="1"/>
  <c r="N189" i="48"/>
  <c r="O240" i="73" s="1"/>
  <c r="P240" i="73" s="1"/>
  <c r="I240" i="74" s="1"/>
  <c r="K240" i="74" s="1"/>
  <c r="AR247" i="74"/>
  <c r="AS246" i="74"/>
  <c r="AT246" i="74" s="1"/>
  <c r="AV246" i="74" s="1"/>
  <c r="AG245" i="74"/>
  <c r="AF246" i="74"/>
  <c r="AN247" i="74"/>
  <c r="AO246" i="74"/>
  <c r="AK244" i="74"/>
  <c r="AJ245" i="74"/>
  <c r="B191" i="48" l="1"/>
  <c r="D191" i="48" s="1"/>
  <c r="V191" i="48" s="1"/>
  <c r="S188" i="48"/>
  <c r="AC239" i="73" s="1"/>
  <c r="AD239" i="73" s="1"/>
  <c r="D239" i="74" s="1"/>
  <c r="E239" i="74" s="1"/>
  <c r="R189" i="48"/>
  <c r="Q189" i="48"/>
  <c r="G191" i="48"/>
  <c r="I191" i="48" s="1"/>
  <c r="G238" i="74"/>
  <c r="V238" i="74"/>
  <c r="W238" i="74" s="1"/>
  <c r="Y238" i="74" s="1"/>
  <c r="CG193" i="48"/>
  <c r="CK193" i="48"/>
  <c r="CE194" i="48"/>
  <c r="BZ194" i="48"/>
  <c r="AB190" i="48"/>
  <c r="AD190" i="48" s="1"/>
  <c r="Y190" i="48"/>
  <c r="AA190" i="48" s="1"/>
  <c r="AG241" i="73" s="1"/>
  <c r="AH241" i="73" s="1"/>
  <c r="AA241" i="74" s="1"/>
  <c r="AC241" i="74" s="1"/>
  <c r="BK197" i="48"/>
  <c r="BF197" i="48"/>
  <c r="L240" i="74"/>
  <c r="M240" i="74"/>
  <c r="AW199" i="48"/>
  <c r="AS199" i="48"/>
  <c r="B237" i="74"/>
  <c r="F237" i="73" s="1"/>
  <c r="G237" i="73" s="1"/>
  <c r="H237" i="73" s="1"/>
  <c r="B237" i="75" s="1"/>
  <c r="J237" i="75" s="1"/>
  <c r="CM192" i="48"/>
  <c r="CR192" i="48"/>
  <c r="CT192" i="48" s="1"/>
  <c r="Q240" i="74"/>
  <c r="R240" i="74"/>
  <c r="BX195" i="48"/>
  <c r="BT195" i="48"/>
  <c r="BD198" i="48"/>
  <c r="AY198" i="48"/>
  <c r="AK201" i="48"/>
  <c r="AQ200" i="48"/>
  <c r="AM200" i="48"/>
  <c r="AE189" i="48"/>
  <c r="BR196" i="48"/>
  <c r="BM196" i="48"/>
  <c r="P190" i="48"/>
  <c r="S241" i="73" s="1"/>
  <c r="T241" i="73" s="1"/>
  <c r="N241" i="74" s="1"/>
  <c r="P241" i="74" s="1"/>
  <c r="N190" i="48"/>
  <c r="O241" i="73" s="1"/>
  <c r="P241" i="73" s="1"/>
  <c r="I241" i="74" s="1"/>
  <c r="K241" i="74" s="1"/>
  <c r="U190" i="48"/>
  <c r="AR248" i="74"/>
  <c r="AS247" i="74"/>
  <c r="AT247" i="74" s="1"/>
  <c r="AV247" i="74" s="1"/>
  <c r="AK245" i="74"/>
  <c r="AJ246" i="74"/>
  <c r="AN248" i="74"/>
  <c r="AO247" i="74"/>
  <c r="AF247" i="74"/>
  <c r="AG246" i="74"/>
  <c r="S189" i="48" l="1"/>
  <c r="AC240" i="73" s="1"/>
  <c r="AD240" i="73" s="1"/>
  <c r="D240" i="74" s="1"/>
  <c r="E240" i="74" s="1"/>
  <c r="G240" i="74" s="1"/>
  <c r="AE190" i="48"/>
  <c r="B192" i="48"/>
  <c r="D192" i="48" s="1"/>
  <c r="V192" i="48" s="1"/>
  <c r="R190" i="48"/>
  <c r="M241" i="74"/>
  <c r="L241" i="74"/>
  <c r="P191" i="48"/>
  <c r="S242" i="73" s="1"/>
  <c r="T242" i="73" s="1"/>
  <c r="N242" i="74" s="1"/>
  <c r="P242" i="74" s="1"/>
  <c r="N191" i="48"/>
  <c r="O242" i="73" s="1"/>
  <c r="P242" i="73" s="1"/>
  <c r="I242" i="74" s="1"/>
  <c r="K242" i="74" s="1"/>
  <c r="U191" i="48"/>
  <c r="AW200" i="48"/>
  <c r="AS200" i="48"/>
  <c r="Q190" i="48"/>
  <c r="K240" i="73"/>
  <c r="L240" i="73" s="1"/>
  <c r="T240" i="74" s="1"/>
  <c r="AF189" i="48"/>
  <c r="AQ240" i="73" s="1"/>
  <c r="AR240" i="73" s="1"/>
  <c r="AX240" i="74" s="1"/>
  <c r="AZ240" i="74" s="1"/>
  <c r="AG189" i="48"/>
  <c r="AU240" i="73" s="1"/>
  <c r="AV240" i="73" s="1"/>
  <c r="BB240" i="74" s="1"/>
  <c r="BD240" i="74" s="1"/>
  <c r="AK202" i="48"/>
  <c r="AQ201" i="48"/>
  <c r="AM201" i="48"/>
  <c r="AY199" i="48"/>
  <c r="BD199" i="48"/>
  <c r="BM197" i="48"/>
  <c r="BR197" i="48"/>
  <c r="CG194" i="48"/>
  <c r="CK194" i="48"/>
  <c r="B238" i="74"/>
  <c r="F238" i="73" s="1"/>
  <c r="G238" i="73" s="1"/>
  <c r="H238" i="73" s="1"/>
  <c r="B238" i="75" s="1"/>
  <c r="J238" i="75" s="1"/>
  <c r="BT196" i="48"/>
  <c r="BX196" i="48"/>
  <c r="Q241" i="74"/>
  <c r="R241" i="74"/>
  <c r="G239" i="74"/>
  <c r="V239" i="74"/>
  <c r="W239" i="74" s="1"/>
  <c r="Y239" i="74" s="1"/>
  <c r="BZ195" i="48"/>
  <c r="CE195" i="48"/>
  <c r="CM193" i="48"/>
  <c r="CR193" i="48"/>
  <c r="CT193" i="48" s="1"/>
  <c r="B193" i="48" s="1"/>
  <c r="D193" i="48" s="1"/>
  <c r="BK198" i="48"/>
  <c r="BF198" i="48"/>
  <c r="AG190" i="48"/>
  <c r="AU241" i="73" s="1"/>
  <c r="AV241" i="73" s="1"/>
  <c r="BB241" i="74" s="1"/>
  <c r="BD241" i="74" s="1"/>
  <c r="AF190" i="48"/>
  <c r="AQ241" i="73" s="1"/>
  <c r="AR241" i="73" s="1"/>
  <c r="AX241" i="74" s="1"/>
  <c r="AZ241" i="74" s="1"/>
  <c r="K241" i="73"/>
  <c r="L241" i="73" s="1"/>
  <c r="T241" i="74" s="1"/>
  <c r="L237" i="75"/>
  <c r="M237" i="75" s="1"/>
  <c r="C237" i="75"/>
  <c r="E237" i="75" s="1"/>
  <c r="H237" i="75" s="1"/>
  <c r="AB191" i="48"/>
  <c r="AD191" i="48" s="1"/>
  <c r="AE191" i="48" s="1"/>
  <c r="Y191" i="48"/>
  <c r="AA191" i="48" s="1"/>
  <c r="AG242" i="73" s="1"/>
  <c r="AH242" i="73" s="1"/>
  <c r="AA242" i="74" s="1"/>
  <c r="AC242" i="74" s="1"/>
  <c r="AR249" i="74"/>
  <c r="AS248" i="74"/>
  <c r="AT248" i="74" s="1"/>
  <c r="AV248" i="74" s="1"/>
  <c r="AN249" i="74"/>
  <c r="AO248" i="74"/>
  <c r="AJ247" i="74"/>
  <c r="AK246" i="74"/>
  <c r="AF248" i="74"/>
  <c r="AG247" i="74"/>
  <c r="V240" i="74" l="1"/>
  <c r="G192" i="48"/>
  <c r="I192" i="48" s="1"/>
  <c r="P192" i="48" s="1"/>
  <c r="S243" i="73" s="1"/>
  <c r="T243" i="73" s="1"/>
  <c r="N243" i="74" s="1"/>
  <c r="P243" i="74" s="1"/>
  <c r="R191" i="48"/>
  <c r="S190" i="48"/>
  <c r="AC241" i="73" s="1"/>
  <c r="AD241" i="73" s="1"/>
  <c r="D241" i="74" s="1"/>
  <c r="E241" i="74" s="1"/>
  <c r="G241" i="74" s="1"/>
  <c r="Q191" i="48"/>
  <c r="G193" i="48"/>
  <c r="I193" i="48" s="1"/>
  <c r="V193" i="48"/>
  <c r="Q242" i="74"/>
  <c r="R242" i="74"/>
  <c r="U192" i="48"/>
  <c r="AG191" i="48"/>
  <c r="AU242" i="73" s="1"/>
  <c r="AV242" i="73" s="1"/>
  <c r="BB242" i="74" s="1"/>
  <c r="BD242" i="74" s="1"/>
  <c r="K242" i="73"/>
  <c r="L242" i="73" s="1"/>
  <c r="T242" i="74" s="1"/>
  <c r="AF191" i="48"/>
  <c r="AQ242" i="73" s="1"/>
  <c r="AR242" i="73" s="1"/>
  <c r="AX242" i="74" s="1"/>
  <c r="AZ242" i="74" s="1"/>
  <c r="CM194" i="48"/>
  <c r="CR194" i="48"/>
  <c r="CT194" i="48" s="1"/>
  <c r="BF199" i="48"/>
  <c r="BK199" i="48"/>
  <c r="AK203" i="48"/>
  <c r="AM202" i="48"/>
  <c r="AQ202" i="48"/>
  <c r="B239" i="74"/>
  <c r="F239" i="73" s="1"/>
  <c r="G239" i="73" s="1"/>
  <c r="H239" i="73" s="1"/>
  <c r="B239" i="75" s="1"/>
  <c r="J239" i="75" s="1"/>
  <c r="BZ196" i="48"/>
  <c r="CE196" i="48"/>
  <c r="AB192" i="48"/>
  <c r="AD192" i="48" s="1"/>
  <c r="AE192" i="48" s="1"/>
  <c r="Y192" i="48"/>
  <c r="AA192" i="48" s="1"/>
  <c r="AG243" i="73" s="1"/>
  <c r="AH243" i="73" s="1"/>
  <c r="AA243" i="74" s="1"/>
  <c r="AC243" i="74" s="1"/>
  <c r="CG195" i="48"/>
  <c r="CK195" i="48"/>
  <c r="BX197" i="48"/>
  <c r="BT197" i="48"/>
  <c r="BD200" i="48"/>
  <c r="AY200" i="48"/>
  <c r="BM198" i="48"/>
  <c r="BR198" i="48"/>
  <c r="C238" i="75"/>
  <c r="E238" i="75" s="1"/>
  <c r="H238" i="75" s="1"/>
  <c r="L238" i="75"/>
  <c r="M238" i="75" s="1"/>
  <c r="AW201" i="48"/>
  <c r="AS201" i="48"/>
  <c r="L242" i="74"/>
  <c r="M242" i="74"/>
  <c r="W240" i="74"/>
  <c r="Y240" i="74" s="1"/>
  <c r="B240" i="74" s="1"/>
  <c r="F240" i="73" s="1"/>
  <c r="G240" i="73" s="1"/>
  <c r="H240" i="73" s="1"/>
  <c r="AR250" i="74"/>
  <c r="AS249" i="74"/>
  <c r="AT249" i="74" s="1"/>
  <c r="AV249" i="74" s="1"/>
  <c r="AJ248" i="74"/>
  <c r="AK247" i="74"/>
  <c r="AF249" i="74"/>
  <c r="AG248" i="74"/>
  <c r="AN250" i="74"/>
  <c r="AO249" i="74"/>
  <c r="N192" i="48" l="1"/>
  <c r="O243" i="73" s="1"/>
  <c r="P243" i="73" s="1"/>
  <c r="I243" i="74" s="1"/>
  <c r="K243" i="74" s="1"/>
  <c r="M243" i="74" s="1"/>
  <c r="B194" i="48"/>
  <c r="D194" i="48" s="1"/>
  <c r="G194" i="48" s="1"/>
  <c r="I194" i="48" s="1"/>
  <c r="S191" i="48"/>
  <c r="AC242" i="73" s="1"/>
  <c r="AD242" i="73" s="1"/>
  <c r="D242" i="74" s="1"/>
  <c r="E242" i="74" s="1"/>
  <c r="V242" i="74" s="1"/>
  <c r="W242" i="74" s="1"/>
  <c r="Y242" i="74" s="1"/>
  <c r="V241" i="74"/>
  <c r="W241" i="74" s="1"/>
  <c r="Y241" i="74" s="1"/>
  <c r="B241" i="74" s="1"/>
  <c r="F241" i="73" s="1"/>
  <c r="G241" i="73" s="1"/>
  <c r="H241" i="73" s="1"/>
  <c r="B241" i="75" s="1"/>
  <c r="B240" i="75"/>
  <c r="J240" i="75" s="1"/>
  <c r="AF192" i="48"/>
  <c r="AQ243" i="73" s="1"/>
  <c r="AR243" i="73" s="1"/>
  <c r="AX243" i="74" s="1"/>
  <c r="AZ243" i="74" s="1"/>
  <c r="K243" i="73"/>
  <c r="L243" i="73" s="1"/>
  <c r="T243" i="74" s="1"/>
  <c r="AG192" i="48"/>
  <c r="AU243" i="73" s="1"/>
  <c r="AV243" i="73" s="1"/>
  <c r="BB243" i="74" s="1"/>
  <c r="BD243" i="74" s="1"/>
  <c r="BT198" i="48"/>
  <c r="BX198" i="48"/>
  <c r="CR195" i="48"/>
  <c r="CT195" i="48" s="1"/>
  <c r="CM195" i="48"/>
  <c r="AS202" i="48"/>
  <c r="AW202" i="48"/>
  <c r="CG196" i="48"/>
  <c r="CK196" i="48"/>
  <c r="R243" i="74"/>
  <c r="Q243" i="74"/>
  <c r="AY201" i="48"/>
  <c r="BD201" i="48"/>
  <c r="BZ197" i="48"/>
  <c r="CE197" i="48"/>
  <c r="AK204" i="48"/>
  <c r="AQ203" i="48"/>
  <c r="AM203" i="48"/>
  <c r="Q192" i="48"/>
  <c r="AB193" i="48"/>
  <c r="AD193" i="48" s="1"/>
  <c r="Y193" i="48"/>
  <c r="AA193" i="48" s="1"/>
  <c r="AG244" i="73" s="1"/>
  <c r="AH244" i="73" s="1"/>
  <c r="AA244" i="74" s="1"/>
  <c r="AC244" i="74" s="1"/>
  <c r="BK200" i="48"/>
  <c r="BF200" i="48"/>
  <c r="C239" i="75"/>
  <c r="E239" i="75" s="1"/>
  <c r="H239" i="75" s="1"/>
  <c r="L239" i="75"/>
  <c r="M239" i="75" s="1"/>
  <c r="BM199" i="48"/>
  <c r="BR199" i="48"/>
  <c r="R192" i="48"/>
  <c r="P193" i="48"/>
  <c r="S244" i="73" s="1"/>
  <c r="T244" i="73" s="1"/>
  <c r="N244" i="74" s="1"/>
  <c r="P244" i="74" s="1"/>
  <c r="U193" i="48"/>
  <c r="N193" i="48"/>
  <c r="O244" i="73" s="1"/>
  <c r="P244" i="73" s="1"/>
  <c r="I244" i="74" s="1"/>
  <c r="K244" i="74" s="1"/>
  <c r="AR251" i="74"/>
  <c r="AS250" i="74"/>
  <c r="AT250" i="74" s="1"/>
  <c r="AV250" i="74" s="1"/>
  <c r="AJ249" i="74"/>
  <c r="AK248" i="74"/>
  <c r="AN251" i="74"/>
  <c r="AO250" i="74"/>
  <c r="AF250" i="74"/>
  <c r="AG249" i="74"/>
  <c r="V194" i="48" l="1"/>
  <c r="L243" i="74"/>
  <c r="G242" i="74"/>
  <c r="B242" i="74" s="1"/>
  <c r="F242" i="73" s="1"/>
  <c r="G242" i="73" s="1"/>
  <c r="H242" i="73" s="1"/>
  <c r="B242" i="75" s="1"/>
  <c r="C242" i="75" s="1"/>
  <c r="E242" i="75" s="1"/>
  <c r="H242" i="75" s="1"/>
  <c r="C241" i="75"/>
  <c r="E241" i="75" s="1"/>
  <c r="H241" i="75" s="1"/>
  <c r="J241" i="75"/>
  <c r="L241" i="75"/>
  <c r="M241" i="75" s="1"/>
  <c r="Q193" i="48"/>
  <c r="B195" i="48"/>
  <c r="D195" i="48" s="1"/>
  <c r="V195" i="48" s="1"/>
  <c r="CG197" i="48"/>
  <c r="CK197" i="48"/>
  <c r="C240" i="75"/>
  <c r="E240" i="75" s="1"/>
  <c r="H240" i="75" s="1"/>
  <c r="L240" i="75"/>
  <c r="M240" i="75" s="1"/>
  <c r="R244" i="74"/>
  <c r="Q244" i="74"/>
  <c r="AS203" i="48"/>
  <c r="AW203" i="48"/>
  <c r="CR196" i="48"/>
  <c r="CT196" i="48" s="1"/>
  <c r="CM196" i="48"/>
  <c r="R193" i="48"/>
  <c r="AE193" i="48"/>
  <c r="AM204" i="48"/>
  <c r="AQ204" i="48"/>
  <c r="Y194" i="48"/>
  <c r="AA194" i="48" s="1"/>
  <c r="AG245" i="73" s="1"/>
  <c r="AH245" i="73" s="1"/>
  <c r="AA245" i="74" s="1"/>
  <c r="AC245" i="74" s="1"/>
  <c r="AB194" i="48"/>
  <c r="AD194" i="48" s="1"/>
  <c r="BM200" i="48"/>
  <c r="BR200" i="48"/>
  <c r="M244" i="74"/>
  <c r="L244" i="74"/>
  <c r="BX199" i="48"/>
  <c r="BT199" i="48"/>
  <c r="S192" i="48"/>
  <c r="AC243" i="73" s="1"/>
  <c r="AD243" i="73" s="1"/>
  <c r="D243" i="74" s="1"/>
  <c r="E243" i="74" s="1"/>
  <c r="BK201" i="48"/>
  <c r="BF201" i="48"/>
  <c r="AY202" i="48"/>
  <c r="BD202" i="48"/>
  <c r="CE198" i="48"/>
  <c r="BZ198" i="48"/>
  <c r="U194" i="48"/>
  <c r="P194" i="48"/>
  <c r="S245" i="73" s="1"/>
  <c r="N194" i="48"/>
  <c r="O245" i="73" s="1"/>
  <c r="P245" i="73" s="1"/>
  <c r="I245" i="74" s="1"/>
  <c r="K245" i="74" s="1"/>
  <c r="AR252" i="74"/>
  <c r="AS251" i="74"/>
  <c r="AT251" i="74" s="1"/>
  <c r="AV251" i="74" s="1"/>
  <c r="AJ250" i="74"/>
  <c r="AK249" i="74"/>
  <c r="AF251" i="74"/>
  <c r="AG250" i="74"/>
  <c r="AN252" i="74"/>
  <c r="AO251" i="74"/>
  <c r="G195" i="48" l="1"/>
  <c r="I195" i="48" s="1"/>
  <c r="S193" i="48"/>
  <c r="AC244" i="73" s="1"/>
  <c r="AD244" i="73" s="1"/>
  <c r="D244" i="74" s="1"/>
  <c r="E244" i="74" s="1"/>
  <c r="G244" i="74" s="1"/>
  <c r="L242" i="75"/>
  <c r="M242" i="75" s="1"/>
  <c r="J242" i="75"/>
  <c r="L245" i="74"/>
  <c r="M245" i="74"/>
  <c r="CR197" i="48"/>
  <c r="CT197" i="48" s="1"/>
  <c r="CM197" i="48"/>
  <c r="Y195" i="48"/>
  <c r="AA195" i="48" s="1"/>
  <c r="AG246" i="73" s="1"/>
  <c r="AH246" i="73" s="1"/>
  <c r="AA246" i="74" s="1"/>
  <c r="AC246" i="74" s="1"/>
  <c r="AB195" i="48"/>
  <c r="AD195" i="48" s="1"/>
  <c r="G243" i="74"/>
  <c r="V243" i="74"/>
  <c r="W243" i="74" s="1"/>
  <c r="Y243" i="74" s="1"/>
  <c r="T245" i="73"/>
  <c r="N245" i="74" s="1"/>
  <c r="P245" i="74" s="1"/>
  <c r="S246" i="73"/>
  <c r="BT200" i="48"/>
  <c r="BX200" i="48"/>
  <c r="AS204" i="48"/>
  <c r="AW204" i="48"/>
  <c r="AY203" i="48"/>
  <c r="BD203" i="48"/>
  <c r="P195" i="48"/>
  <c r="R195" i="48" s="1"/>
  <c r="U195" i="48"/>
  <c r="N195" i="48"/>
  <c r="O246" i="73" s="1"/>
  <c r="P246" i="73" s="1"/>
  <c r="I246" i="74" s="1"/>
  <c r="K246" i="74" s="1"/>
  <c r="R194" i="48"/>
  <c r="BZ199" i="48"/>
  <c r="CE199" i="48"/>
  <c r="BF202" i="48"/>
  <c r="BK202" i="48"/>
  <c r="Q194" i="48"/>
  <c r="CG198" i="48"/>
  <c r="CK198" i="48"/>
  <c r="BM201" i="48"/>
  <c r="BR201" i="48"/>
  <c r="AE194" i="48"/>
  <c r="AF193" i="48"/>
  <c r="AQ244" i="73" s="1"/>
  <c r="AR244" i="73" s="1"/>
  <c r="AX244" i="74" s="1"/>
  <c r="AZ244" i="74" s="1"/>
  <c r="K244" i="73"/>
  <c r="L244" i="73" s="1"/>
  <c r="T244" i="74" s="1"/>
  <c r="AG193" i="48"/>
  <c r="AU244" i="73" s="1"/>
  <c r="AV244" i="73" s="1"/>
  <c r="BB244" i="74" s="1"/>
  <c r="BD244" i="74" s="1"/>
  <c r="B196" i="48"/>
  <c r="D196" i="48" s="1"/>
  <c r="V244" i="74"/>
  <c r="AR253" i="74"/>
  <c r="AS252" i="74"/>
  <c r="AT252" i="74" s="1"/>
  <c r="AV252" i="74" s="1"/>
  <c r="AN253" i="74"/>
  <c r="AO252" i="74"/>
  <c r="AJ251" i="74"/>
  <c r="AK250" i="74"/>
  <c r="AF252" i="74"/>
  <c r="AG251" i="74"/>
  <c r="Q195" i="48" l="1"/>
  <c r="B197" i="48"/>
  <c r="D197" i="48" s="1"/>
  <c r="G197" i="48" s="1"/>
  <c r="I197" i="48" s="1"/>
  <c r="W244" i="74"/>
  <c r="Y244" i="74" s="1"/>
  <c r="B244" i="74" s="1"/>
  <c r="F244" i="73" s="1"/>
  <c r="G244" i="73" s="1"/>
  <c r="H244" i="73" s="1"/>
  <c r="B244" i="75" s="1"/>
  <c r="J244" i="75" s="1"/>
  <c r="S194" i="48"/>
  <c r="AC245" i="73" s="1"/>
  <c r="AD245" i="73" s="1"/>
  <c r="D245" i="74" s="1"/>
  <c r="BM202" i="48"/>
  <c r="BR202" i="48"/>
  <c r="CG199" i="48"/>
  <c r="CK199" i="48"/>
  <c r="BD204" i="48"/>
  <c r="AY204" i="48"/>
  <c r="B243" i="74"/>
  <c r="F243" i="73" s="1"/>
  <c r="G243" i="73" s="1"/>
  <c r="H243" i="73" s="1"/>
  <c r="CR198" i="48"/>
  <c r="CT198" i="48" s="1"/>
  <c r="CM198" i="48"/>
  <c r="S195" i="48"/>
  <c r="AC246" i="73" s="1"/>
  <c r="AD246" i="73" s="1"/>
  <c r="D195" i="74" s="1"/>
  <c r="E195" i="74" s="1"/>
  <c r="T246" i="73"/>
  <c r="N246" i="74" s="1"/>
  <c r="P246" i="74" s="1"/>
  <c r="S247" i="73"/>
  <c r="AE195" i="48"/>
  <c r="BX201" i="48"/>
  <c r="BT201" i="48"/>
  <c r="G196" i="48"/>
  <c r="I196" i="48" s="1"/>
  <c r="V196" i="48"/>
  <c r="K245" i="73"/>
  <c r="L245" i="73" s="1"/>
  <c r="T245" i="74" s="1"/>
  <c r="AG194" i="48"/>
  <c r="AU245" i="73" s="1"/>
  <c r="AV245" i="73" s="1"/>
  <c r="BB245" i="74" s="1"/>
  <c r="BD245" i="74" s="1"/>
  <c r="AF194" i="48"/>
  <c r="AQ245" i="73" s="1"/>
  <c r="AR245" i="73" s="1"/>
  <c r="AX245" i="74" s="1"/>
  <c r="AZ245" i="74" s="1"/>
  <c r="L246" i="74"/>
  <c r="M246" i="74"/>
  <c r="BK203" i="48"/>
  <c r="BF203" i="48"/>
  <c r="BZ200" i="48"/>
  <c r="CE200" i="48"/>
  <c r="Q245" i="74"/>
  <c r="R245" i="74"/>
  <c r="AR254" i="74"/>
  <c r="AS253" i="74"/>
  <c r="AT253" i="74" s="1"/>
  <c r="AV253" i="74" s="1"/>
  <c r="AN254" i="74"/>
  <c r="AO253" i="74"/>
  <c r="AF253" i="74"/>
  <c r="AG252" i="74"/>
  <c r="AJ252" i="74"/>
  <c r="AK251" i="74"/>
  <c r="V197" i="48" l="1"/>
  <c r="E245" i="74"/>
  <c r="C244" i="75"/>
  <c r="E244" i="75" s="1"/>
  <c r="H244" i="75" s="1"/>
  <c r="L244" i="75"/>
  <c r="M244" i="75" s="1"/>
  <c r="B198" i="48"/>
  <c r="D198" i="48" s="1"/>
  <c r="G198" i="48" s="1"/>
  <c r="I198" i="48" s="1"/>
  <c r="G245" i="74"/>
  <c r="V245" i="74"/>
  <c r="W245" i="74" s="1"/>
  <c r="Y245" i="74" s="1"/>
  <c r="N196" i="48"/>
  <c r="O247" i="73" s="1"/>
  <c r="P247" i="73" s="1"/>
  <c r="I247" i="74" s="1"/>
  <c r="K247" i="74" s="1"/>
  <c r="U196" i="48"/>
  <c r="P196" i="48"/>
  <c r="R196" i="48" s="1"/>
  <c r="BT202" i="48"/>
  <c r="BX202" i="48"/>
  <c r="AB197" i="48"/>
  <c r="AD197" i="48" s="1"/>
  <c r="Y197" i="48"/>
  <c r="AA197" i="48" s="1"/>
  <c r="AG248" i="73" s="1"/>
  <c r="AH248" i="73" s="1"/>
  <c r="AA248" i="74" s="1"/>
  <c r="AC248" i="74" s="1"/>
  <c r="BM203" i="48"/>
  <c r="BR203" i="48"/>
  <c r="T247" i="73"/>
  <c r="N247" i="74" s="1"/>
  <c r="P247" i="74" s="1"/>
  <c r="S248" i="73"/>
  <c r="BK204" i="48"/>
  <c r="BF204" i="48"/>
  <c r="P197" i="48"/>
  <c r="R197" i="48" s="1"/>
  <c r="U197" i="48"/>
  <c r="N197" i="48"/>
  <c r="O248" i="73" s="1"/>
  <c r="P248" i="73" s="1"/>
  <c r="I248" i="74" s="1"/>
  <c r="K248" i="74" s="1"/>
  <c r="Q197" i="48"/>
  <c r="CG200" i="48"/>
  <c r="CK200" i="48"/>
  <c r="Q246" i="74"/>
  <c r="R246" i="74"/>
  <c r="E246" i="74" s="1"/>
  <c r="G246" i="74" s="1"/>
  <c r="CR199" i="48"/>
  <c r="CT199" i="48" s="1"/>
  <c r="CM199" i="48"/>
  <c r="K246" i="73"/>
  <c r="L246" i="73" s="1"/>
  <c r="T246" i="74" s="1"/>
  <c r="AG195" i="48"/>
  <c r="AU246" i="73" s="1"/>
  <c r="AV246" i="73" s="1"/>
  <c r="BB246" i="74" s="1"/>
  <c r="BD246" i="74" s="1"/>
  <c r="AF195" i="48"/>
  <c r="AQ246" i="73" s="1"/>
  <c r="AR246" i="73" s="1"/>
  <c r="AX246" i="74" s="1"/>
  <c r="AZ246" i="74" s="1"/>
  <c r="AB196" i="48"/>
  <c r="AD196" i="48" s="1"/>
  <c r="Y196" i="48"/>
  <c r="AA196" i="48" s="1"/>
  <c r="AG247" i="73" s="1"/>
  <c r="AH247" i="73" s="1"/>
  <c r="AA247" i="74" s="1"/>
  <c r="AC247" i="74" s="1"/>
  <c r="CE201" i="48"/>
  <c r="BZ201" i="48"/>
  <c r="G195" i="74"/>
  <c r="V195" i="74"/>
  <c r="W195" i="74" s="1"/>
  <c r="Y195" i="74" s="1"/>
  <c r="B243" i="75"/>
  <c r="J243" i="75" s="1"/>
  <c r="AR255" i="74"/>
  <c r="AS255" i="74" s="1"/>
  <c r="AT255" i="74" s="1"/>
  <c r="AV255" i="74" s="1"/>
  <c r="AS254" i="74"/>
  <c r="AT254" i="74" s="1"/>
  <c r="AV254" i="74" s="1"/>
  <c r="AJ253" i="74"/>
  <c r="AK252" i="74"/>
  <c r="AN255" i="74"/>
  <c r="AO255" i="74" s="1"/>
  <c r="AO254" i="74"/>
  <c r="AF254" i="74"/>
  <c r="AG253" i="74"/>
  <c r="V198" i="48" l="1"/>
  <c r="AE196" i="48"/>
  <c r="AG196" i="48" s="1"/>
  <c r="AU247" i="73" s="1"/>
  <c r="AV247" i="73" s="1"/>
  <c r="BB247" i="74" s="1"/>
  <c r="BD247" i="74" s="1"/>
  <c r="AE197" i="48"/>
  <c r="K248" i="73" s="1"/>
  <c r="L248" i="73" s="1"/>
  <c r="T248" i="74" s="1"/>
  <c r="B195" i="74"/>
  <c r="F195" i="73" s="1"/>
  <c r="G195" i="73" s="1"/>
  <c r="H195" i="73" s="1"/>
  <c r="B195" i="75" s="1"/>
  <c r="J195" i="75" s="1"/>
  <c r="B199" i="48"/>
  <c r="D199" i="48" s="1"/>
  <c r="G199" i="48" s="1"/>
  <c r="I199" i="48" s="1"/>
  <c r="Q196" i="48"/>
  <c r="S196" i="48" s="1"/>
  <c r="AC247" i="73" s="1"/>
  <c r="AD247" i="73" s="1"/>
  <c r="D196" i="74" s="1"/>
  <c r="E196" i="74" s="1"/>
  <c r="V196" i="74" s="1"/>
  <c r="W196" i="74" s="1"/>
  <c r="Y196" i="74" s="1"/>
  <c r="AF197" i="48"/>
  <c r="AQ248" i="73" s="1"/>
  <c r="AR248" i="73" s="1"/>
  <c r="AX248" i="74" s="1"/>
  <c r="AZ248" i="74" s="1"/>
  <c r="AG197" i="48"/>
  <c r="AU248" i="73" s="1"/>
  <c r="AV248" i="73" s="1"/>
  <c r="BB248" i="74" s="1"/>
  <c r="BD248" i="74" s="1"/>
  <c r="CR200" i="48"/>
  <c r="CT200" i="48" s="1"/>
  <c r="CM200" i="48"/>
  <c r="S197" i="48"/>
  <c r="AC248" i="73" s="1"/>
  <c r="AD248" i="73" s="1"/>
  <c r="D197" i="74" s="1"/>
  <c r="E197" i="74" s="1"/>
  <c r="BX203" i="48"/>
  <c r="BT203" i="48"/>
  <c r="BZ202" i="48"/>
  <c r="CE202" i="48"/>
  <c r="AB198" i="48"/>
  <c r="AD198" i="48" s="1"/>
  <c r="Y198" i="48"/>
  <c r="AA198" i="48" s="1"/>
  <c r="AG249" i="73" s="1"/>
  <c r="AH249" i="73" s="1"/>
  <c r="AA249" i="74" s="1"/>
  <c r="AC249" i="74" s="1"/>
  <c r="B245" i="74"/>
  <c r="F245" i="73" s="1"/>
  <c r="G245" i="73" s="1"/>
  <c r="H245" i="73" s="1"/>
  <c r="R247" i="74"/>
  <c r="Q247" i="74"/>
  <c r="C243" i="75"/>
  <c r="E243" i="75" s="1"/>
  <c r="H243" i="75" s="1"/>
  <c r="L243" i="75"/>
  <c r="M243" i="75" s="1"/>
  <c r="CG201" i="48"/>
  <c r="CK201" i="48"/>
  <c r="V246" i="74"/>
  <c r="W246" i="74" s="1"/>
  <c r="Y246" i="74" s="1"/>
  <c r="B246" i="74" s="1"/>
  <c r="F246" i="73" s="1"/>
  <c r="G246" i="73" s="1"/>
  <c r="H246" i="73" s="1"/>
  <c r="B246" i="75" s="1"/>
  <c r="J246" i="75" s="1"/>
  <c r="L248" i="74"/>
  <c r="M248" i="74"/>
  <c r="BM204" i="48"/>
  <c r="BR204" i="48"/>
  <c r="P198" i="48"/>
  <c r="R198" i="48" s="1"/>
  <c r="U198" i="48"/>
  <c r="N198" i="48"/>
  <c r="O249" i="73" s="1"/>
  <c r="P249" i="73" s="1"/>
  <c r="I249" i="74" s="1"/>
  <c r="K249" i="74" s="1"/>
  <c r="T248" i="73"/>
  <c r="N248" i="74" s="1"/>
  <c r="P248" i="74" s="1"/>
  <c r="S249" i="73"/>
  <c r="L247" i="74"/>
  <c r="M247" i="74"/>
  <c r="AF255" i="74"/>
  <c r="AG255" i="74" s="1"/>
  <c r="AG254" i="74"/>
  <c r="AJ254" i="74"/>
  <c r="AK253" i="74"/>
  <c r="AF196" i="48" l="1"/>
  <c r="AQ247" i="73" s="1"/>
  <c r="AR247" i="73" s="1"/>
  <c r="AX247" i="74" s="1"/>
  <c r="AZ247" i="74" s="1"/>
  <c r="K247" i="73"/>
  <c r="L247" i="73" s="1"/>
  <c r="T247" i="74" s="1"/>
  <c r="L195" i="75"/>
  <c r="M195" i="75" s="1"/>
  <c r="C195" i="75"/>
  <c r="E195" i="75" s="1"/>
  <c r="H195" i="75" s="1"/>
  <c r="E247" i="74"/>
  <c r="G247" i="74" s="1"/>
  <c r="B200" i="48"/>
  <c r="D200" i="48" s="1"/>
  <c r="G200" i="48" s="1"/>
  <c r="I200" i="48" s="1"/>
  <c r="V199" i="48"/>
  <c r="Y199" i="48" s="1"/>
  <c r="AA199" i="48" s="1"/>
  <c r="AG250" i="73" s="1"/>
  <c r="AH250" i="73" s="1"/>
  <c r="AA250" i="74" s="1"/>
  <c r="AC250" i="74" s="1"/>
  <c r="G196" i="74"/>
  <c r="B196" i="74" s="1"/>
  <c r="F196" i="73" s="1"/>
  <c r="G196" i="73" s="1"/>
  <c r="H196" i="73" s="1"/>
  <c r="B196" i="75" s="1"/>
  <c r="J196" i="75" s="1"/>
  <c r="V247" i="74"/>
  <c r="V197" i="74"/>
  <c r="W197" i="74" s="1"/>
  <c r="Y197" i="74" s="1"/>
  <c r="G197" i="74"/>
  <c r="C246" i="75"/>
  <c r="E246" i="75" s="1"/>
  <c r="H246" i="75" s="1"/>
  <c r="L246" i="75"/>
  <c r="M246" i="75" s="1"/>
  <c r="B245" i="75"/>
  <c r="J245" i="75" s="1"/>
  <c r="G14" i="79"/>
  <c r="G5" i="79"/>
  <c r="CK202" i="48"/>
  <c r="CG202" i="48"/>
  <c r="Q198" i="48"/>
  <c r="S198" i="48" s="1"/>
  <c r="AC249" i="73" s="1"/>
  <c r="AD249" i="73" s="1"/>
  <c r="D198" i="74" s="1"/>
  <c r="E198" i="74" s="1"/>
  <c r="BT204" i="48"/>
  <c r="BX204" i="48"/>
  <c r="P199" i="48"/>
  <c r="R199" i="48" s="1"/>
  <c r="N199" i="48"/>
  <c r="O250" i="73" s="1"/>
  <c r="P250" i="73" s="1"/>
  <c r="I250" i="74" s="1"/>
  <c r="K250" i="74" s="1"/>
  <c r="U199" i="48"/>
  <c r="Q248" i="74"/>
  <c r="R248" i="74"/>
  <c r="E248" i="74" s="1"/>
  <c r="G248" i="74" s="1"/>
  <c r="T249" i="73"/>
  <c r="N249" i="74" s="1"/>
  <c r="P249" i="74" s="1"/>
  <c r="S250" i="73"/>
  <c r="M249" i="74"/>
  <c r="L249" i="74"/>
  <c r="CR201" i="48"/>
  <c r="CT201" i="48" s="1"/>
  <c r="CM201" i="48"/>
  <c r="AE198" i="48"/>
  <c r="BZ203" i="48"/>
  <c r="CE203" i="48"/>
  <c r="AJ255" i="74"/>
  <c r="AK255" i="74" s="1"/>
  <c r="AK254" i="74"/>
  <c r="AB199" i="48" l="1"/>
  <c r="AD199" i="48" s="1"/>
  <c r="W247" i="74"/>
  <c r="Y247" i="74" s="1"/>
  <c r="B247" i="74" s="1"/>
  <c r="F247" i="73" s="1"/>
  <c r="G247" i="73" s="1"/>
  <c r="H247" i="73" s="1"/>
  <c r="B247" i="75" s="1"/>
  <c r="J247" i="75" s="1"/>
  <c r="V200" i="48"/>
  <c r="Y200" i="48" s="1"/>
  <c r="AA200" i="48" s="1"/>
  <c r="AG251" i="73" s="1"/>
  <c r="AH251" i="73" s="1"/>
  <c r="AA251" i="74" s="1"/>
  <c r="AC251" i="74" s="1"/>
  <c r="B201" i="48"/>
  <c r="D201" i="48" s="1"/>
  <c r="G201" i="48" s="1"/>
  <c r="I201" i="48" s="1"/>
  <c r="N200" i="48"/>
  <c r="O251" i="73" s="1"/>
  <c r="P251" i="73" s="1"/>
  <c r="I251" i="74" s="1"/>
  <c r="K251" i="74" s="1"/>
  <c r="P200" i="48"/>
  <c r="R200" i="48" s="1"/>
  <c r="U200" i="48"/>
  <c r="CK203" i="48"/>
  <c r="CG203" i="48"/>
  <c r="T250" i="73"/>
  <c r="N250" i="74" s="1"/>
  <c r="P250" i="74" s="1"/>
  <c r="S251" i="73"/>
  <c r="L250" i="74"/>
  <c r="M250" i="74"/>
  <c r="V198" i="74"/>
  <c r="W198" i="74" s="1"/>
  <c r="Y198" i="74" s="1"/>
  <c r="G198" i="74"/>
  <c r="CR202" i="48"/>
  <c r="CT202" i="48" s="1"/>
  <c r="CM202" i="48"/>
  <c r="Q249" i="74"/>
  <c r="R249" i="74"/>
  <c r="E249" i="74" s="1"/>
  <c r="G249" i="74" s="1"/>
  <c r="C196" i="75"/>
  <c r="E196" i="75" s="1"/>
  <c r="H196" i="75" s="1"/>
  <c r="L196" i="75"/>
  <c r="M196" i="75" s="1"/>
  <c r="AE199" i="48"/>
  <c r="C245" i="75"/>
  <c r="E245" i="75" s="1"/>
  <c r="H245" i="75" s="1"/>
  <c r="L245" i="75"/>
  <c r="M245" i="75" s="1"/>
  <c r="B197" i="74"/>
  <c r="F197" i="73" s="1"/>
  <c r="G197" i="73" s="1"/>
  <c r="H197" i="73" s="1"/>
  <c r="B197" i="75" s="1"/>
  <c r="J197" i="75" s="1"/>
  <c r="K249" i="73"/>
  <c r="L249" i="73" s="1"/>
  <c r="T249" i="74" s="1"/>
  <c r="AG198" i="48"/>
  <c r="AU249" i="73" s="1"/>
  <c r="AV249" i="73" s="1"/>
  <c r="BB249" i="74" s="1"/>
  <c r="BD249" i="74" s="1"/>
  <c r="AF198" i="48"/>
  <c r="AQ249" i="73" s="1"/>
  <c r="AR249" i="73" s="1"/>
  <c r="AX249" i="74" s="1"/>
  <c r="AZ249" i="74" s="1"/>
  <c r="V248" i="74"/>
  <c r="W248" i="74" s="1"/>
  <c r="Y248" i="74" s="1"/>
  <c r="B248" i="74" s="1"/>
  <c r="F248" i="73" s="1"/>
  <c r="G248" i="73" s="1"/>
  <c r="H248" i="73" s="1"/>
  <c r="B248" i="75" s="1"/>
  <c r="J248" i="75" s="1"/>
  <c r="Q199" i="48"/>
  <c r="S199" i="48" s="1"/>
  <c r="AC250" i="73" s="1"/>
  <c r="AD250" i="73" s="1"/>
  <c r="D199" i="74" s="1"/>
  <c r="E199" i="74" s="1"/>
  <c r="CE204" i="48"/>
  <c r="BZ204" i="48"/>
  <c r="AB200" i="48" l="1"/>
  <c r="AD200" i="48" s="1"/>
  <c r="AE200" i="48" s="1"/>
  <c r="C247" i="75"/>
  <c r="E247" i="75" s="1"/>
  <c r="H247" i="75" s="1"/>
  <c r="V201" i="48"/>
  <c r="AB201" i="48" s="1"/>
  <c r="AD201" i="48" s="1"/>
  <c r="L247" i="75"/>
  <c r="M247" i="75" s="1"/>
  <c r="B198" i="74"/>
  <c r="F198" i="73" s="1"/>
  <c r="G198" i="73" s="1"/>
  <c r="H198" i="73" s="1"/>
  <c r="B198" i="75" s="1"/>
  <c r="J198" i="75" s="1"/>
  <c r="B202" i="48"/>
  <c r="D202" i="48" s="1"/>
  <c r="V202" i="48" s="1"/>
  <c r="R250" i="74"/>
  <c r="E250" i="74" s="1"/>
  <c r="G250" i="74" s="1"/>
  <c r="Q250" i="74"/>
  <c r="G17" i="79"/>
  <c r="G10" i="79"/>
  <c r="C248" i="75"/>
  <c r="E248" i="75" s="1"/>
  <c r="H248" i="75" s="1"/>
  <c r="L248" i="75"/>
  <c r="M248" i="75" s="1"/>
  <c r="G15" i="79"/>
  <c r="G6" i="79"/>
  <c r="U201" i="48"/>
  <c r="P201" i="48"/>
  <c r="R201" i="48" s="1"/>
  <c r="N201" i="48"/>
  <c r="O252" i="73" s="1"/>
  <c r="P252" i="73" s="1"/>
  <c r="I252" i="74" s="1"/>
  <c r="K252" i="74" s="1"/>
  <c r="K250" i="73"/>
  <c r="L250" i="73" s="1"/>
  <c r="T250" i="74" s="1"/>
  <c r="AF199" i="48"/>
  <c r="AQ250" i="73" s="1"/>
  <c r="AR250" i="73" s="1"/>
  <c r="AX250" i="74" s="1"/>
  <c r="AZ250" i="74" s="1"/>
  <c r="AG199" i="48"/>
  <c r="AU250" i="73" s="1"/>
  <c r="AV250" i="73" s="1"/>
  <c r="BB250" i="74" s="1"/>
  <c r="BD250" i="74" s="1"/>
  <c r="CR203" i="48"/>
  <c r="CT203" i="48" s="1"/>
  <c r="CM203" i="48"/>
  <c r="L251" i="74"/>
  <c r="M251" i="74"/>
  <c r="CG204" i="48"/>
  <c r="CK204" i="48"/>
  <c r="V199" i="74"/>
  <c r="W199" i="74" s="1"/>
  <c r="Y199" i="74" s="1"/>
  <c r="G199" i="74"/>
  <c r="L197" i="75"/>
  <c r="M197" i="75" s="1"/>
  <c r="C197" i="75"/>
  <c r="E197" i="75" s="1"/>
  <c r="H197" i="75" s="1"/>
  <c r="V249" i="74"/>
  <c r="W249" i="74" s="1"/>
  <c r="Y249" i="74" s="1"/>
  <c r="B249" i="74" s="1"/>
  <c r="F249" i="73" s="1"/>
  <c r="G249" i="73" s="1"/>
  <c r="H249" i="73" s="1"/>
  <c r="B249" i="75" s="1"/>
  <c r="J249" i="75" s="1"/>
  <c r="T251" i="73"/>
  <c r="N251" i="74" s="1"/>
  <c r="P251" i="74" s="1"/>
  <c r="S252" i="73"/>
  <c r="Q200" i="48"/>
  <c r="S200" i="48" s="1"/>
  <c r="AC251" i="73" s="1"/>
  <c r="AD251" i="73" s="1"/>
  <c r="D200" i="74" s="1"/>
  <c r="E200" i="74" s="1"/>
  <c r="Y201" i="48" l="1"/>
  <c r="AA201" i="48" s="1"/>
  <c r="AG252" i="73" s="1"/>
  <c r="AH252" i="73" s="1"/>
  <c r="AA252" i="74" s="1"/>
  <c r="AC252" i="74" s="1"/>
  <c r="G202" i="48"/>
  <c r="I202" i="48" s="1"/>
  <c r="N202" i="48" s="1"/>
  <c r="O253" i="73" s="1"/>
  <c r="P253" i="73" s="1"/>
  <c r="I253" i="74" s="1"/>
  <c r="K253" i="74" s="1"/>
  <c r="L198" i="75"/>
  <c r="M198" i="75" s="1"/>
  <c r="C198" i="75"/>
  <c r="E198" i="75" s="1"/>
  <c r="H198" i="75" s="1"/>
  <c r="Q201" i="48"/>
  <c r="S201" i="48" s="1"/>
  <c r="AC252" i="73" s="1"/>
  <c r="AD252" i="73" s="1"/>
  <c r="D201" i="74" s="1"/>
  <c r="E201" i="74" s="1"/>
  <c r="B203" i="48"/>
  <c r="D203" i="48" s="1"/>
  <c r="G203" i="48" s="1"/>
  <c r="I203" i="48" s="1"/>
  <c r="L249" i="75"/>
  <c r="M249" i="75" s="1"/>
  <c r="C249" i="75"/>
  <c r="E249" i="75" s="1"/>
  <c r="H249" i="75" s="1"/>
  <c r="T252" i="73"/>
  <c r="N252" i="74" s="1"/>
  <c r="P252" i="74" s="1"/>
  <c r="S253" i="73"/>
  <c r="G16" i="79"/>
  <c r="R17" i="77"/>
  <c r="R19" i="77" s="1"/>
  <c r="G7" i="79"/>
  <c r="U202" i="48"/>
  <c r="P202" i="48"/>
  <c r="R202" i="48" s="1"/>
  <c r="Q251" i="74"/>
  <c r="R251" i="74"/>
  <c r="E251" i="74" s="1"/>
  <c r="G251" i="74" s="1"/>
  <c r="B199" i="74"/>
  <c r="F199" i="73" s="1"/>
  <c r="G199" i="73" s="1"/>
  <c r="H199" i="73" s="1"/>
  <c r="B199" i="75" s="1"/>
  <c r="J199" i="75" s="1"/>
  <c r="AF200" i="48"/>
  <c r="AQ251" i="73" s="1"/>
  <c r="AR251" i="73" s="1"/>
  <c r="AX251" i="74" s="1"/>
  <c r="AZ251" i="74" s="1"/>
  <c r="K251" i="73"/>
  <c r="L251" i="73" s="1"/>
  <c r="T251" i="74" s="1"/>
  <c r="AG200" i="48"/>
  <c r="AU251" i="73" s="1"/>
  <c r="AV251" i="73" s="1"/>
  <c r="BB251" i="74" s="1"/>
  <c r="BD251" i="74" s="1"/>
  <c r="AE201" i="48"/>
  <c r="AB202" i="48"/>
  <c r="AD202" i="48" s="1"/>
  <c r="Y202" i="48"/>
  <c r="AA202" i="48" s="1"/>
  <c r="AG253" i="73" s="1"/>
  <c r="AH253" i="73" s="1"/>
  <c r="AA253" i="74" s="1"/>
  <c r="AC253" i="74" s="1"/>
  <c r="G200" i="74"/>
  <c r="V200" i="74"/>
  <c r="W200" i="74" s="1"/>
  <c r="Y200" i="74" s="1"/>
  <c r="CR204" i="48"/>
  <c r="CT204" i="48" s="1"/>
  <c r="CM204" i="48"/>
  <c r="M252" i="74"/>
  <c r="L252" i="74"/>
  <c r="V250" i="74"/>
  <c r="W250" i="74" s="1"/>
  <c r="Y250" i="74" s="1"/>
  <c r="B250" i="74" s="1"/>
  <c r="F250" i="73" s="1"/>
  <c r="G250" i="73" s="1"/>
  <c r="H250" i="73" s="1"/>
  <c r="B250" i="75" s="1"/>
  <c r="J250" i="75" s="1"/>
  <c r="Q202" i="48" l="1"/>
  <c r="V203" i="48"/>
  <c r="AE202" i="48"/>
  <c r="AG202" i="48" s="1"/>
  <c r="AU253" i="73" s="1"/>
  <c r="AV253" i="73" s="1"/>
  <c r="BB253" i="74" s="1"/>
  <c r="BD253" i="74" s="1"/>
  <c r="B204" i="48"/>
  <c r="D204" i="48" s="1"/>
  <c r="G204" i="48" s="1"/>
  <c r="I204" i="48" s="1"/>
  <c r="L250" i="75"/>
  <c r="M250" i="75" s="1"/>
  <c r="C250" i="75"/>
  <c r="E250" i="75" s="1"/>
  <c r="H250" i="75" s="1"/>
  <c r="U203" i="48"/>
  <c r="P203" i="48"/>
  <c r="R203" i="48" s="1"/>
  <c r="N203" i="48"/>
  <c r="O254" i="73" s="1"/>
  <c r="P254" i="73" s="1"/>
  <c r="I254" i="74" s="1"/>
  <c r="K254" i="74" s="1"/>
  <c r="B200" i="74"/>
  <c r="F200" i="73" s="1"/>
  <c r="G200" i="73" s="1"/>
  <c r="H200" i="73" s="1"/>
  <c r="B200" i="75" s="1"/>
  <c r="J200" i="75" s="1"/>
  <c r="T253" i="73"/>
  <c r="N253" i="74" s="1"/>
  <c r="P253" i="74" s="1"/>
  <c r="S254" i="73"/>
  <c r="V201" i="74"/>
  <c r="W201" i="74" s="1"/>
  <c r="Y201" i="74" s="1"/>
  <c r="G201" i="74"/>
  <c r="AF201" i="48"/>
  <c r="AQ252" i="73" s="1"/>
  <c r="AR252" i="73" s="1"/>
  <c r="AX252" i="74" s="1"/>
  <c r="AZ252" i="74" s="1"/>
  <c r="AG201" i="48"/>
  <c r="AU252" i="73" s="1"/>
  <c r="AV252" i="73" s="1"/>
  <c r="BB252" i="74" s="1"/>
  <c r="BD252" i="74" s="1"/>
  <c r="K252" i="73"/>
  <c r="L252" i="73" s="1"/>
  <c r="T252" i="74" s="1"/>
  <c r="L199" i="75"/>
  <c r="M199" i="75" s="1"/>
  <c r="C199" i="75"/>
  <c r="E199" i="75" s="1"/>
  <c r="H199" i="75" s="1"/>
  <c r="S202" i="48"/>
  <c r="AC253" i="73" s="1"/>
  <c r="AD253" i="73" s="1"/>
  <c r="D202" i="74" s="1"/>
  <c r="E202" i="74" s="1"/>
  <c r="Q252" i="74"/>
  <c r="R252" i="74"/>
  <c r="E252" i="74" s="1"/>
  <c r="V251" i="74"/>
  <c r="W251" i="74" s="1"/>
  <c r="Y251" i="74" s="1"/>
  <c r="B251" i="74" s="1"/>
  <c r="F251" i="73" s="1"/>
  <c r="G251" i="73" s="1"/>
  <c r="H251" i="73" s="1"/>
  <c r="B251" i="75" s="1"/>
  <c r="J251" i="75" s="1"/>
  <c r="L253" i="74"/>
  <c r="M253" i="74"/>
  <c r="G8" i="79"/>
  <c r="R18" i="77"/>
  <c r="G9" i="79" s="1"/>
  <c r="Y203" i="48"/>
  <c r="AA203" i="48" s="1"/>
  <c r="AG254" i="73" s="1"/>
  <c r="AH254" i="73" s="1"/>
  <c r="AA254" i="74" s="1"/>
  <c r="AC254" i="74" s="1"/>
  <c r="AB203" i="48"/>
  <c r="AD203" i="48" s="1"/>
  <c r="AF202" i="48" l="1"/>
  <c r="AQ253" i="73" s="1"/>
  <c r="AR253" i="73" s="1"/>
  <c r="AX253" i="74" s="1"/>
  <c r="AZ253" i="74" s="1"/>
  <c r="K253" i="73"/>
  <c r="L253" i="73" s="1"/>
  <c r="T253" i="74" s="1"/>
  <c r="V204" i="48"/>
  <c r="AE203" i="48"/>
  <c r="AF203" i="48" s="1"/>
  <c r="AQ254" i="73" s="1"/>
  <c r="AR254" i="73" s="1"/>
  <c r="AX254" i="74" s="1"/>
  <c r="AZ254" i="74" s="1"/>
  <c r="B201" i="74"/>
  <c r="F201" i="73" s="1"/>
  <c r="G201" i="73" s="1"/>
  <c r="H201" i="73" s="1"/>
  <c r="B201" i="75" s="1"/>
  <c r="J201" i="75" s="1"/>
  <c r="G252" i="74"/>
  <c r="V252" i="74"/>
  <c r="W252" i="74" s="1"/>
  <c r="Y252" i="74" s="1"/>
  <c r="L251" i="75"/>
  <c r="M251" i="75" s="1"/>
  <c r="C251" i="75"/>
  <c r="E251" i="75" s="1"/>
  <c r="H251" i="75" s="1"/>
  <c r="L254" i="74"/>
  <c r="M254" i="74"/>
  <c r="K254" i="73"/>
  <c r="L254" i="73" s="1"/>
  <c r="T254" i="74" s="1"/>
  <c r="C200" i="75"/>
  <c r="E200" i="75" s="1"/>
  <c r="H200" i="75" s="1"/>
  <c r="L200" i="75"/>
  <c r="M200" i="75" s="1"/>
  <c r="Q253" i="74"/>
  <c r="R253" i="74"/>
  <c r="E253" i="74" s="1"/>
  <c r="G253" i="74" s="1"/>
  <c r="Q203" i="48"/>
  <c r="S203" i="48" s="1"/>
  <c r="AC254" i="73" s="1"/>
  <c r="AD254" i="73" s="1"/>
  <c r="D203" i="74" s="1"/>
  <c r="E203" i="74" s="1"/>
  <c r="U204" i="48"/>
  <c r="P204" i="48"/>
  <c r="R204" i="48" s="1"/>
  <c r="N204" i="48"/>
  <c r="O255" i="73" s="1"/>
  <c r="P255" i="73" s="1"/>
  <c r="I255" i="74" s="1"/>
  <c r="K255" i="74" s="1"/>
  <c r="V202" i="74"/>
  <c r="W202" i="74" s="1"/>
  <c r="Y202" i="74" s="1"/>
  <c r="G202" i="74"/>
  <c r="T254" i="73"/>
  <c r="N254" i="74" s="1"/>
  <c r="P254" i="74" s="1"/>
  <c r="S255" i="73"/>
  <c r="T255" i="73" s="1"/>
  <c r="N255" i="74" s="1"/>
  <c r="P255" i="74" s="1"/>
  <c r="Y204" i="48"/>
  <c r="AA204" i="48" s="1"/>
  <c r="AG255" i="73" s="1"/>
  <c r="AH255" i="73" s="1"/>
  <c r="AA255" i="74" s="1"/>
  <c r="AC255" i="74" s="1"/>
  <c r="AB204" i="48"/>
  <c r="AD204" i="48" s="1"/>
  <c r="AG203" i="48" l="1"/>
  <c r="AU254" i="73" s="1"/>
  <c r="AV254" i="73" s="1"/>
  <c r="BB254" i="74" s="1"/>
  <c r="BD254" i="74" s="1"/>
  <c r="C201" i="75"/>
  <c r="E201" i="75" s="1"/>
  <c r="H201" i="75" s="1"/>
  <c r="L201" i="75"/>
  <c r="M201" i="75" s="1"/>
  <c r="B202" i="74"/>
  <c r="F202" i="73" s="1"/>
  <c r="G202" i="73" s="1"/>
  <c r="H202" i="73" s="1"/>
  <c r="B202" i="75" s="1"/>
  <c r="J202" i="75" s="1"/>
  <c r="Q204" i="48"/>
  <c r="S204" i="48" s="1"/>
  <c r="AC255" i="73" s="1"/>
  <c r="AD255" i="73" s="1"/>
  <c r="D204" i="74" s="1"/>
  <c r="E204" i="74" s="1"/>
  <c r="G204" i="74" s="1"/>
  <c r="V253" i="74"/>
  <c r="W253" i="74" s="1"/>
  <c r="Y253" i="74" s="1"/>
  <c r="B253" i="74" s="1"/>
  <c r="F253" i="73" s="1"/>
  <c r="G253" i="73" s="1"/>
  <c r="H253" i="73" s="1"/>
  <c r="B253" i="75" s="1"/>
  <c r="J253" i="75" s="1"/>
  <c r="Q255" i="74"/>
  <c r="R255" i="74"/>
  <c r="L255" i="74"/>
  <c r="M255" i="74"/>
  <c r="V203" i="74"/>
  <c r="W203" i="74" s="1"/>
  <c r="Y203" i="74" s="1"/>
  <c r="G203" i="74"/>
  <c r="Q254" i="74"/>
  <c r="R254" i="74"/>
  <c r="E254" i="74" s="1"/>
  <c r="AE204" i="48"/>
  <c r="B252" i="74"/>
  <c r="F252" i="73" s="1"/>
  <c r="G252" i="73" s="1"/>
  <c r="H252" i="73" s="1"/>
  <c r="B252" i="75" s="1"/>
  <c r="J252" i="75" s="1"/>
  <c r="C202" i="75" l="1"/>
  <c r="E202" i="75" s="1"/>
  <c r="H202" i="75" s="1"/>
  <c r="L202" i="75"/>
  <c r="M202" i="75" s="1"/>
  <c r="V204" i="74"/>
  <c r="W204" i="74" s="1"/>
  <c r="Y204" i="74" s="1"/>
  <c r="B204" i="74" s="1"/>
  <c r="F204" i="73" s="1"/>
  <c r="G204" i="73" s="1"/>
  <c r="H204" i="73" s="1"/>
  <c r="B204" i="75" s="1"/>
  <c r="J204" i="75" s="1"/>
  <c r="B203" i="74"/>
  <c r="F203" i="73" s="1"/>
  <c r="G203" i="73" s="1"/>
  <c r="H203" i="73" s="1"/>
  <c r="B203" i="75" s="1"/>
  <c r="G254" i="74"/>
  <c r="V254" i="74"/>
  <c r="W254" i="74" s="1"/>
  <c r="Y254" i="74" s="1"/>
  <c r="C253" i="75"/>
  <c r="E253" i="75" s="1"/>
  <c r="H253" i="75" s="1"/>
  <c r="L253" i="75"/>
  <c r="M253" i="75" s="1"/>
  <c r="L252" i="75"/>
  <c r="M252" i="75" s="1"/>
  <c r="C252" i="75"/>
  <c r="E252" i="75" s="1"/>
  <c r="H252" i="75" s="1"/>
  <c r="AF204" i="48"/>
  <c r="AQ255" i="73" s="1"/>
  <c r="AR255" i="73" s="1"/>
  <c r="AX255" i="74" s="1"/>
  <c r="AZ255" i="74" s="1"/>
  <c r="K255" i="73"/>
  <c r="L255" i="73" s="1"/>
  <c r="T255" i="74" s="1"/>
  <c r="AG204" i="48"/>
  <c r="AU255" i="73" s="1"/>
  <c r="AV255" i="73" s="1"/>
  <c r="BB255" i="74" s="1"/>
  <c r="BD255" i="74" s="1"/>
  <c r="E255" i="74"/>
  <c r="L203" i="75" l="1"/>
  <c r="M203" i="75" s="1"/>
  <c r="J203" i="75"/>
  <c r="C203" i="75"/>
  <c r="E203" i="75" s="1"/>
  <c r="H203" i="75" s="1"/>
  <c r="G255" i="74"/>
  <c r="V255" i="74"/>
  <c r="W255" i="74" s="1"/>
  <c r="Y255" i="74" s="1"/>
  <c r="L204" i="75"/>
  <c r="M204" i="75" s="1"/>
  <c r="C204" i="75"/>
  <c r="E204" i="75" s="1"/>
  <c r="H204" i="75" s="1"/>
  <c r="B254" i="74"/>
  <c r="F254" i="73" s="1"/>
  <c r="G254" i="73" s="1"/>
  <c r="H254" i="73" s="1"/>
  <c r="B254" i="75" s="1"/>
  <c r="J254" i="75" s="1"/>
  <c r="L254" i="75" l="1"/>
  <c r="M254" i="75" s="1"/>
  <c r="C254" i="75"/>
  <c r="E254" i="75" s="1"/>
  <c r="H254" i="75" s="1"/>
  <c r="B255" i="74"/>
  <c r="F255" i="73" s="1"/>
  <c r="G255" i="73" s="1"/>
  <c r="H255" i="73" s="1"/>
  <c r="B255" i="75" s="1"/>
  <c r="J255" i="75" s="1"/>
  <c r="C255" i="75" l="1"/>
  <c r="E255" i="75" s="1"/>
  <c r="H255" i="75" s="1"/>
  <c r="L255" i="75"/>
  <c r="M255" i="75" s="1"/>
  <c r="BD356" i="78" l="1"/>
  <c r="BD357" i="78"/>
  <c r="BE218" i="78"/>
  <c r="BE216" i="78"/>
  <c r="BE217" i="78"/>
  <c r="BK648" i="78"/>
  <c r="BK649" i="78"/>
  <c r="BD954" i="78"/>
  <c r="BD955" i="78"/>
  <c r="BJ140" i="78"/>
  <c r="BJ139" i="78"/>
  <c r="BJ141" i="78"/>
  <c r="CM950" i="78"/>
  <c r="CM949" i="78"/>
  <c r="CM951" i="78"/>
  <c r="BJ285" i="78"/>
  <c r="BJ283" i="78"/>
  <c r="BJ284" i="78"/>
  <c r="BQ370" i="78"/>
  <c r="BQ368" i="78"/>
  <c r="BQ369" i="78"/>
  <c r="CI315" i="78"/>
  <c r="CI313" i="78"/>
  <c r="CI314" i="78"/>
  <c r="BD508" i="78"/>
  <c r="BD507" i="78"/>
  <c r="BD509" i="78"/>
  <c r="BQ284" i="78"/>
  <c r="BQ283" i="78"/>
  <c r="BQ285" i="78"/>
  <c r="CM916" i="78"/>
  <c r="CM915" i="78"/>
  <c r="CM917" i="78"/>
  <c r="BK849" i="78"/>
  <c r="BK847" i="78"/>
  <c r="BK848" i="78"/>
  <c r="BH221" i="78"/>
  <c r="BH222" i="78"/>
  <c r="BA849" i="78"/>
  <c r="BA847" i="78"/>
  <c r="BA848" i="78"/>
  <c r="AY475" i="78"/>
  <c r="AY473" i="78"/>
  <c r="AY474" i="78"/>
  <c r="CJ852" i="78"/>
  <c r="CJ853" i="78"/>
  <c r="BK284" i="78"/>
  <c r="BK283" i="78"/>
  <c r="BK285" i="78"/>
  <c r="BN784" i="78"/>
  <c r="BN785" i="78"/>
  <c r="BK682" i="78"/>
  <c r="BK683" i="78"/>
  <c r="BM920" i="78"/>
  <c r="BM921" i="78"/>
  <c r="CC284" i="78"/>
  <c r="CC283" i="78"/>
  <c r="CC285" i="78"/>
  <c r="BM543" i="78"/>
  <c r="BM541" i="78"/>
  <c r="BM542" i="78"/>
  <c r="BX174" i="78"/>
  <c r="BX173" i="78"/>
  <c r="BX175" i="78"/>
  <c r="CD285" i="78"/>
  <c r="CD283" i="78"/>
  <c r="CD284" i="78"/>
  <c r="CL369" i="78"/>
  <c r="CL368" i="78"/>
  <c r="CL370" i="78"/>
  <c r="AY950" i="78"/>
  <c r="AY949" i="78"/>
  <c r="AY951" i="78"/>
  <c r="CI852" i="78"/>
  <c r="CI853" i="78"/>
  <c r="CA140" i="78"/>
  <c r="CA139" i="78"/>
  <c r="CA141" i="78"/>
  <c r="BN252" i="78"/>
  <c r="BN250" i="78"/>
  <c r="BN251" i="78"/>
  <c r="BG404" i="78"/>
  <c r="BG403" i="78"/>
  <c r="BG405" i="78"/>
  <c r="BZ252" i="78"/>
  <c r="BZ250" i="78"/>
  <c r="BZ251" i="78"/>
  <c r="CJ288" i="78"/>
  <c r="CJ289" i="78"/>
  <c r="BQ712" i="78"/>
  <c r="BQ711" i="78"/>
  <c r="BQ713" i="78"/>
  <c r="CD713" i="78"/>
  <c r="CD711" i="78"/>
  <c r="CD712" i="78"/>
  <c r="BE508" i="78"/>
  <c r="BE507" i="78"/>
  <c r="BE509" i="78"/>
  <c r="AX849" i="78"/>
  <c r="AX847" i="78"/>
  <c r="AX848" i="78"/>
  <c r="BX509" i="78"/>
  <c r="BX507" i="78"/>
  <c r="BX508" i="78"/>
  <c r="AV352" i="78"/>
  <c r="AV351" i="78"/>
  <c r="AV353" i="78"/>
  <c r="BM752" i="78"/>
  <c r="BK678" i="78"/>
  <c r="BK677" i="78"/>
  <c r="BK679" i="78"/>
  <c r="AY614" i="78"/>
  <c r="AY615" i="78"/>
  <c r="BH747" i="78"/>
  <c r="BH745" i="78"/>
  <c r="BH746" i="78"/>
  <c r="BG218" i="78"/>
  <c r="BG216" i="78"/>
  <c r="BG217" i="78"/>
  <c r="CM252" i="78"/>
  <c r="CM250" i="78"/>
  <c r="CM251" i="78"/>
  <c r="BW576" i="78"/>
  <c r="BW575" i="78"/>
  <c r="BW577" i="78"/>
  <c r="BS951" i="78"/>
  <c r="BS949" i="78"/>
  <c r="BS950" i="78"/>
  <c r="CM508" i="78"/>
  <c r="CM507" i="78"/>
  <c r="CM509" i="78"/>
  <c r="BJ543" i="78"/>
  <c r="BJ541" i="78"/>
  <c r="BJ542" i="78"/>
  <c r="BM408" i="78"/>
  <c r="BM409" i="78"/>
  <c r="CJ221" i="78"/>
  <c r="CJ222" i="78"/>
  <c r="BE445" i="78"/>
  <c r="AU746" i="78"/>
  <c r="AU745" i="78"/>
  <c r="AU747" i="78"/>
  <c r="CC251" i="78"/>
  <c r="CC250" i="78"/>
  <c r="CC252" i="78"/>
  <c r="CJ440" i="78"/>
  <c r="CJ438" i="78"/>
  <c r="CJ439" i="78"/>
  <c r="BJ781" i="78"/>
  <c r="BJ779" i="78"/>
  <c r="BJ780" i="78"/>
  <c r="CD509" i="78"/>
  <c r="CD507" i="78"/>
  <c r="CD508" i="78"/>
  <c r="AX439" i="78"/>
  <c r="AX438" i="78"/>
  <c r="AX440" i="78"/>
  <c r="BS404" i="78"/>
  <c r="BS403" i="78"/>
  <c r="BS405" i="78"/>
  <c r="BH140" i="78"/>
  <c r="BH139" i="78"/>
  <c r="BH141" i="78"/>
  <c r="AV315" i="78"/>
  <c r="AV313" i="78"/>
  <c r="AV314" i="78"/>
  <c r="CA408" i="78"/>
  <c r="CA409" i="78"/>
  <c r="AU315" i="78"/>
  <c r="AU313" i="78"/>
  <c r="AU314" i="78"/>
  <c r="BE747" i="78"/>
  <c r="BE745" i="78"/>
  <c r="BE746" i="78"/>
  <c r="CC175" i="78"/>
  <c r="CC173" i="78"/>
  <c r="CC174" i="78"/>
  <c r="BG474" i="78"/>
  <c r="BG473" i="78"/>
  <c r="BG475" i="78"/>
  <c r="BE576" i="78"/>
  <c r="BE575" i="78"/>
  <c r="BE577" i="78"/>
  <c r="BB440" i="78"/>
  <c r="BB438" i="78"/>
  <c r="BB439" i="78"/>
  <c r="BS440" i="78"/>
  <c r="BS438" i="78"/>
  <c r="BS439" i="78"/>
  <c r="BN950" i="78"/>
  <c r="BN949" i="78"/>
  <c r="BN951" i="78"/>
  <c r="CA315" i="78"/>
  <c r="CA313" i="78"/>
  <c r="CA314" i="78"/>
  <c r="CC509" i="78"/>
  <c r="CC507" i="78"/>
  <c r="CC508" i="78"/>
  <c r="BQ916" i="78"/>
  <c r="BQ915" i="78"/>
  <c r="BQ917" i="78"/>
  <c r="AY917" i="78"/>
  <c r="AY915" i="78"/>
  <c r="AY916" i="78"/>
  <c r="CA781" i="78"/>
  <c r="CA779" i="78"/>
  <c r="CA780" i="78"/>
  <c r="BA712" i="78"/>
  <c r="BA711" i="78"/>
  <c r="BA713" i="78"/>
  <c r="AV954" i="78"/>
  <c r="AV955" i="78"/>
  <c r="BM922" i="78"/>
  <c r="BA512" i="78"/>
  <c r="BA513" i="78"/>
  <c r="BQ314" i="78"/>
  <c r="BQ313" i="78"/>
  <c r="BQ315" i="78"/>
  <c r="BX950" i="78"/>
  <c r="BX949" i="78"/>
  <c r="BX951" i="78"/>
  <c r="BW217" i="78"/>
  <c r="BW216" i="78"/>
  <c r="BW218" i="78"/>
  <c r="BB251" i="78"/>
  <c r="BB250" i="78"/>
  <c r="BB252" i="78"/>
  <c r="AU440" i="78"/>
  <c r="AU438" i="78"/>
  <c r="AU439" i="78"/>
  <c r="AU882" i="78"/>
  <c r="AU881" i="78"/>
  <c r="AU883" i="78"/>
  <c r="BD818" i="78"/>
  <c r="BD819" i="78"/>
  <c r="BE882" i="78"/>
  <c r="BE881" i="78"/>
  <c r="BE883" i="78"/>
  <c r="BJ474" i="78"/>
  <c r="BJ473" i="78"/>
  <c r="BJ475" i="78"/>
  <c r="CC716" i="78"/>
  <c r="CC717" i="78"/>
  <c r="BM848" i="78"/>
  <c r="BM847" i="78"/>
  <c r="BM849" i="78"/>
  <c r="BM751" i="78"/>
  <c r="BM750" i="78"/>
  <c r="AY849" i="78"/>
  <c r="AY847" i="78"/>
  <c r="AY848" i="78"/>
  <c r="BX780" i="78"/>
  <c r="BX779" i="78"/>
  <c r="BX781" i="78"/>
  <c r="BK657" i="78"/>
  <c r="BK684" i="78"/>
  <c r="BQ882" i="78"/>
  <c r="BQ881" i="78"/>
  <c r="BQ883" i="78"/>
  <c r="CA251" i="78"/>
  <c r="CA250" i="78"/>
  <c r="CA252" i="78"/>
  <c r="BM746" i="78"/>
  <c r="BM725" i="78"/>
  <c r="BM745" i="78"/>
  <c r="BM747" i="78"/>
  <c r="BB882" i="78"/>
  <c r="BB881" i="78"/>
  <c r="BB883" i="78"/>
  <c r="AU712" i="78"/>
  <c r="AU711" i="78"/>
  <c r="AU713" i="78"/>
  <c r="BB576" i="78"/>
  <c r="BB575" i="78"/>
  <c r="BB577" i="78"/>
  <c r="BS174" i="78"/>
  <c r="BS173" i="78"/>
  <c r="BS175" i="78"/>
  <c r="BH645" i="78"/>
  <c r="BH643" i="78"/>
  <c r="BH644" i="78"/>
  <c r="BJ679" i="78"/>
  <c r="BJ677" i="78"/>
  <c r="BJ678" i="78"/>
  <c r="BB370" i="78"/>
  <c r="BB368" i="78"/>
  <c r="BB369" i="78"/>
  <c r="CI443" i="78"/>
  <c r="CI444" i="78"/>
  <c r="BX315" i="78"/>
  <c r="BX313" i="78"/>
  <c r="BX314" i="78"/>
  <c r="AX218" i="78"/>
  <c r="AX216" i="78"/>
  <c r="AX217" i="78"/>
  <c r="BM916" i="78"/>
  <c r="BM895" i="78"/>
  <c r="BM915" i="78"/>
  <c r="BM917" i="78"/>
  <c r="CI320" i="78"/>
  <c r="BH218" i="78"/>
  <c r="BH216" i="78"/>
  <c r="BH217" i="78"/>
  <c r="BT370" i="78"/>
  <c r="BT368" i="78"/>
  <c r="BT369" i="78"/>
  <c r="BX644" i="78"/>
  <c r="BX643" i="78"/>
  <c r="BX645" i="78"/>
  <c r="BK747" i="78"/>
  <c r="BK745" i="78"/>
  <c r="BK746" i="78"/>
  <c r="BQ577" i="78"/>
  <c r="BQ575" i="78"/>
  <c r="BQ576" i="78"/>
  <c r="BP678" i="78"/>
  <c r="BP677" i="78"/>
  <c r="BP679" i="78"/>
  <c r="BG848" i="78"/>
  <c r="BG847" i="78"/>
  <c r="BG849" i="78"/>
  <c r="BN814" i="78"/>
  <c r="BN813" i="78"/>
  <c r="BN815" i="78"/>
  <c r="BA175" i="78"/>
  <c r="BA173" i="78"/>
  <c r="BA174" i="78"/>
  <c r="CJ780" i="78"/>
  <c r="CJ779" i="78"/>
  <c r="CJ781" i="78"/>
  <c r="BP217" i="78"/>
  <c r="BP216" i="78"/>
  <c r="BP218" i="78"/>
  <c r="BP353" i="78"/>
  <c r="BP351" i="78"/>
  <c r="BP352" i="78"/>
  <c r="CD746" i="78"/>
  <c r="CD745" i="78"/>
  <c r="CD747" i="78"/>
  <c r="BW508" i="78"/>
  <c r="BW507" i="78"/>
  <c r="BW509" i="78"/>
  <c r="AU217" i="78"/>
  <c r="AU216" i="78"/>
  <c r="AU218" i="78"/>
  <c r="BX440" i="78"/>
  <c r="BX438" i="78"/>
  <c r="BX439" i="78"/>
  <c r="BH576" i="78"/>
  <c r="BH575" i="78"/>
  <c r="BH577" i="78"/>
  <c r="BM577" i="78"/>
  <c r="BM575" i="78"/>
  <c r="BM576" i="78"/>
  <c r="CJ614" i="78"/>
  <c r="CJ615" i="78"/>
  <c r="BJ818" i="78"/>
  <c r="BJ819" i="78"/>
  <c r="BE444" i="78"/>
  <c r="BE443" i="78"/>
  <c r="BH187" i="78"/>
  <c r="BH223" i="78"/>
  <c r="BP580" i="78"/>
  <c r="BP581" i="78"/>
  <c r="BA883" i="78"/>
  <c r="BA881" i="78"/>
  <c r="BA882" i="78"/>
  <c r="BS747" i="78"/>
  <c r="BS745" i="78"/>
  <c r="BS746" i="78"/>
  <c r="AY352" i="78"/>
  <c r="AY351" i="78"/>
  <c r="AY353" i="78"/>
  <c r="AV780" i="78"/>
  <c r="AV779" i="78"/>
  <c r="AV781" i="78"/>
  <c r="CA610" i="78"/>
  <c r="CA609" i="78"/>
  <c r="CA611" i="78"/>
  <c r="CI251" i="78"/>
  <c r="CI250" i="78"/>
  <c r="CI252" i="78"/>
  <c r="BB950" i="78"/>
  <c r="BB949" i="78"/>
  <c r="BB951" i="78"/>
  <c r="BD353" i="78"/>
  <c r="BD351" i="78"/>
  <c r="BD352" i="78"/>
  <c r="AU478" i="78"/>
  <c r="AU479" i="78"/>
  <c r="CL611" i="78"/>
  <c r="CL609" i="78"/>
  <c r="CL610" i="78"/>
  <c r="BX747" i="78"/>
  <c r="BX745" i="78"/>
  <c r="BX746" i="78"/>
  <c r="BP713" i="78"/>
  <c r="BP711" i="78"/>
  <c r="BP712" i="78"/>
  <c r="AV577" i="78"/>
  <c r="AV575" i="78"/>
  <c r="AV576" i="78"/>
  <c r="BP252" i="78"/>
  <c r="BP250" i="78"/>
  <c r="BP251" i="78"/>
  <c r="BX848" i="78"/>
  <c r="BX847" i="78"/>
  <c r="BX849" i="78"/>
  <c r="BD543" i="78"/>
  <c r="BD541" i="78"/>
  <c r="BD542" i="78"/>
  <c r="BH849" i="78"/>
  <c r="BH847" i="78"/>
  <c r="BH848" i="78"/>
  <c r="BB644" i="78"/>
  <c r="BB643" i="78"/>
  <c r="BB645" i="78"/>
  <c r="CL712" i="78"/>
  <c r="CL711" i="78"/>
  <c r="CL713" i="78"/>
  <c r="BW882" i="78"/>
  <c r="BW881" i="78"/>
  <c r="BW883" i="78"/>
  <c r="CI781" i="78"/>
  <c r="CI779" i="78"/>
  <c r="CI780" i="78"/>
  <c r="BT251" i="78"/>
  <c r="BT250" i="78"/>
  <c r="BT252" i="78"/>
  <c r="BZ576" i="78"/>
  <c r="BZ575" i="78"/>
  <c r="BZ577" i="78"/>
  <c r="CL404" i="78"/>
  <c r="CL403" i="78"/>
  <c r="CL405" i="78"/>
  <c r="CC644" i="78"/>
  <c r="CC643" i="78"/>
  <c r="CC645" i="78"/>
  <c r="CL474" i="78"/>
  <c r="CL473" i="78"/>
  <c r="CL475" i="78"/>
  <c r="BK314" i="78"/>
  <c r="BK313" i="78"/>
  <c r="BK315" i="78"/>
  <c r="BM410" i="78"/>
  <c r="CI300" i="78"/>
  <c r="CI319" i="78"/>
  <c r="CI318" i="78"/>
  <c r="BA284" i="78"/>
  <c r="BA283" i="78"/>
  <c r="BA285" i="78"/>
  <c r="BE284" i="78"/>
  <c r="BE283" i="78"/>
  <c r="BE285" i="78"/>
  <c r="CI576" i="78"/>
  <c r="CI575" i="78"/>
  <c r="CI577" i="78"/>
  <c r="BG314" i="78"/>
  <c r="BG313" i="78"/>
  <c r="BG315" i="78"/>
  <c r="BB314" i="78"/>
  <c r="BB313" i="78"/>
  <c r="BB315" i="78"/>
  <c r="AY577" i="78"/>
  <c r="AY575" i="78"/>
  <c r="AY576" i="78"/>
  <c r="BZ849" i="78"/>
  <c r="BZ847" i="78"/>
  <c r="BZ848" i="78"/>
  <c r="BZ285" i="78"/>
  <c r="BZ283" i="78"/>
  <c r="BZ284" i="78"/>
  <c r="BM404" i="78"/>
  <c r="BM383" i="78"/>
  <c r="BM403" i="78"/>
  <c r="BM405" i="78"/>
  <c r="BH285" i="78"/>
  <c r="BH283" i="78"/>
  <c r="BH284" i="78"/>
  <c r="BP369" i="78"/>
  <c r="BP368" i="78"/>
  <c r="BP370" i="78"/>
  <c r="BH883" i="78"/>
  <c r="BH881" i="78"/>
  <c r="BH882" i="78"/>
  <c r="BP917" i="78"/>
  <c r="BP915" i="78"/>
  <c r="BP916" i="78"/>
  <c r="CJ883" i="78"/>
  <c r="CJ881" i="78"/>
  <c r="CJ882" i="78"/>
  <c r="BH353" i="78"/>
  <c r="BH351" i="78"/>
  <c r="BH352" i="78"/>
  <c r="CD752" i="78"/>
  <c r="CI353" i="78"/>
  <c r="CI351" i="78"/>
  <c r="CI352" i="78"/>
  <c r="BP141" i="78"/>
  <c r="BP139" i="78"/>
  <c r="BP140" i="78"/>
  <c r="BB780" i="78"/>
  <c r="BB779" i="78"/>
  <c r="BB781" i="78"/>
  <c r="AX577" i="78"/>
  <c r="AX575" i="78"/>
  <c r="AX576" i="78"/>
  <c r="BG252" i="78"/>
  <c r="BG250" i="78"/>
  <c r="BG251" i="78"/>
  <c r="BW475" i="78"/>
  <c r="BW473" i="78"/>
  <c r="BW474" i="78"/>
  <c r="BE439" i="78"/>
  <c r="BE418" i="78"/>
  <c r="BE438" i="78"/>
  <c r="BE440" i="78"/>
  <c r="BM950" i="78"/>
  <c r="BM949" i="78"/>
  <c r="BM951" i="78"/>
  <c r="BN509" i="78"/>
  <c r="BN507" i="78"/>
  <c r="BN508" i="78"/>
  <c r="BM610" i="78"/>
  <c r="BM609" i="78"/>
  <c r="BM611" i="78"/>
  <c r="CJ542" i="78"/>
  <c r="CJ541" i="78"/>
  <c r="CJ543" i="78"/>
  <c r="BD331" i="78"/>
  <c r="BD358" i="78"/>
  <c r="BB509" i="78"/>
  <c r="BB507" i="78"/>
  <c r="BB508" i="78"/>
  <c r="AU252" i="78"/>
  <c r="AU250" i="78"/>
  <c r="AU251" i="78"/>
  <c r="CC747" i="78"/>
  <c r="CC745" i="78"/>
  <c r="CC746" i="78"/>
  <c r="BD439" i="78"/>
  <c r="BD438" i="78"/>
  <c r="BD440" i="78"/>
  <c r="BD141" i="78"/>
  <c r="BD139" i="78"/>
  <c r="BD140" i="78"/>
  <c r="CI475" i="78"/>
  <c r="CI473" i="78"/>
  <c r="CI474" i="78"/>
  <c r="CC314" i="78"/>
  <c r="CC313" i="78"/>
  <c r="CC315" i="78"/>
  <c r="CD951" i="78"/>
  <c r="CD949" i="78"/>
  <c r="CD950" i="78"/>
  <c r="BT577" i="78"/>
  <c r="BT575" i="78"/>
  <c r="BT576" i="78"/>
  <c r="BK577" i="78"/>
  <c r="BK575" i="78"/>
  <c r="BK576" i="78"/>
  <c r="BE848" i="78"/>
  <c r="BE847" i="78"/>
  <c r="BE849" i="78"/>
  <c r="BN916" i="78"/>
  <c r="BN915" i="78"/>
  <c r="BN917" i="78"/>
  <c r="CL848" i="78"/>
  <c r="CL847" i="78"/>
  <c r="CL849" i="78"/>
  <c r="BH679" i="78"/>
  <c r="BH677" i="78"/>
  <c r="BH678" i="78"/>
  <c r="CA284" i="78"/>
  <c r="CA283" i="78"/>
  <c r="CA285" i="78"/>
  <c r="CD916" i="78"/>
  <c r="CD915" i="78"/>
  <c r="CD917" i="78"/>
  <c r="BG882" i="78"/>
  <c r="BG881" i="78"/>
  <c r="BG883" i="78"/>
  <c r="BM679" i="78"/>
  <c r="BM677" i="78"/>
  <c r="BM678" i="78"/>
  <c r="BM370" i="78"/>
  <c r="BM368" i="78"/>
  <c r="BM369" i="78"/>
  <c r="BW818" i="78"/>
  <c r="BW819" i="78"/>
  <c r="CA474" i="78"/>
  <c r="CA473" i="78"/>
  <c r="CA475" i="78"/>
  <c r="BG917" i="78"/>
  <c r="BG915" i="78"/>
  <c r="BG916" i="78"/>
  <c r="BS882" i="78"/>
  <c r="BS881" i="78"/>
  <c r="BS883" i="78"/>
  <c r="CJ713" i="78"/>
  <c r="CJ711" i="78"/>
  <c r="CJ712" i="78"/>
  <c r="AX251" i="78"/>
  <c r="AX250" i="78"/>
  <c r="AX252" i="78"/>
  <c r="AY404" i="78"/>
  <c r="AY403" i="78"/>
  <c r="AY405" i="78"/>
  <c r="BK712" i="78"/>
  <c r="BK711" i="78"/>
  <c r="BK713" i="78"/>
  <c r="CJ747" i="78"/>
  <c r="CJ745" i="78"/>
  <c r="CJ746" i="78"/>
  <c r="BS508" i="78"/>
  <c r="BS507" i="78"/>
  <c r="BS509" i="78"/>
  <c r="BB284" i="78"/>
  <c r="BB283" i="78"/>
  <c r="BB285" i="78"/>
  <c r="CJ370" i="78"/>
  <c r="CJ368" i="78"/>
  <c r="CJ369" i="78"/>
  <c r="BE369" i="78"/>
  <c r="BE368" i="78"/>
  <c r="BE370" i="78"/>
  <c r="BW439" i="78"/>
  <c r="BW438" i="78"/>
  <c r="BW440" i="78"/>
  <c r="BH712" i="78"/>
  <c r="BH711" i="78"/>
  <c r="BH713" i="78"/>
  <c r="BX712" i="78"/>
  <c r="BX711" i="78"/>
  <c r="BX713" i="78"/>
  <c r="BM284" i="78"/>
  <c r="BM283" i="78"/>
  <c r="BM285" i="78"/>
  <c r="BN644" i="78"/>
  <c r="BN643" i="78"/>
  <c r="BN645" i="78"/>
  <c r="BD747" i="78"/>
  <c r="BD745" i="78"/>
  <c r="BD746" i="78"/>
  <c r="BE174" i="78"/>
  <c r="BE173" i="78"/>
  <c r="BE175" i="78"/>
  <c r="CM542" i="78"/>
  <c r="CM541" i="78"/>
  <c r="CM543" i="78"/>
  <c r="CM712" i="78"/>
  <c r="CM711" i="78"/>
  <c r="CM713" i="78"/>
  <c r="BW916" i="78"/>
  <c r="BW915" i="78"/>
  <c r="BW917" i="78"/>
  <c r="CD725" i="78"/>
  <c r="CD751" i="78"/>
  <c r="CD750" i="78"/>
  <c r="AU650" i="78"/>
  <c r="BS356" i="78"/>
  <c r="BS357" i="78"/>
  <c r="AU649" i="78"/>
  <c r="AU648" i="78"/>
  <c r="AV818" i="78"/>
  <c r="AV819" i="78"/>
  <c r="CA852" i="78"/>
  <c r="CA853" i="78"/>
  <c r="BA251" i="78"/>
  <c r="BA250" i="78"/>
  <c r="BA252" i="78"/>
  <c r="AU645" i="78"/>
  <c r="AU623" i="78"/>
  <c r="AU643" i="78"/>
  <c r="AU644" i="78"/>
  <c r="BS410" i="78"/>
  <c r="BD713" i="78"/>
  <c r="BD711" i="78"/>
  <c r="BD712" i="78"/>
  <c r="CA883" i="78"/>
  <c r="CA881" i="78"/>
  <c r="CA882" i="78"/>
  <c r="AU888" i="78"/>
  <c r="CA750" i="78"/>
  <c r="CA751" i="78"/>
  <c r="BD178" i="78"/>
  <c r="BD179" i="78"/>
  <c r="BS383" i="78"/>
  <c r="BS409" i="78"/>
  <c r="BS408" i="78"/>
  <c r="BG443" i="78"/>
  <c r="BG444" i="78"/>
  <c r="AU861" i="78"/>
  <c r="AU887" i="78"/>
  <c r="AU886" i="78"/>
  <c r="BZ781" i="78"/>
  <c r="BZ779" i="78"/>
  <c r="BZ780" i="78"/>
  <c r="CI883" i="78"/>
  <c r="CI881" i="78"/>
  <c r="CI882" i="78"/>
  <c r="BE614" i="78"/>
  <c r="BE615" i="78"/>
  <c r="AX284" i="78"/>
  <c r="AX283" i="78"/>
  <c r="AX285" i="78"/>
  <c r="CL917" i="78"/>
  <c r="CL915" i="78"/>
  <c r="CL916" i="78"/>
  <c r="BQ848" i="78"/>
  <c r="BQ847" i="78"/>
  <c r="BQ849" i="78"/>
  <c r="BN284" i="78"/>
  <c r="BN283" i="78"/>
  <c r="BN285" i="78"/>
  <c r="BM352" i="78"/>
  <c r="BM351" i="78"/>
  <c r="BM353" i="78"/>
  <c r="AU951" i="78"/>
  <c r="AU949" i="78"/>
  <c r="AU950" i="78"/>
  <c r="BD780" i="78"/>
  <c r="BD779" i="78"/>
  <c r="BD781" i="78"/>
  <c r="BH509" i="78"/>
  <c r="BH507" i="78"/>
  <c r="BH508" i="78"/>
  <c r="BE713" i="78"/>
  <c r="BE711" i="78"/>
  <c r="BE712" i="78"/>
  <c r="BJ815" i="78"/>
  <c r="BJ813" i="78"/>
  <c r="BJ814" i="78"/>
  <c r="BG644" i="78"/>
  <c r="BG643" i="78"/>
  <c r="BG645" i="78"/>
  <c r="BG713" i="78"/>
  <c r="BG711" i="78"/>
  <c r="BG712" i="78"/>
  <c r="BS141" i="78"/>
  <c r="BS139" i="78"/>
  <c r="BS140" i="78"/>
  <c r="BH175" i="78"/>
  <c r="BH173" i="78"/>
  <c r="BH174" i="78"/>
  <c r="CC443" i="78"/>
  <c r="CC444" i="78"/>
  <c r="BQ543" i="78"/>
  <c r="BQ541" i="78"/>
  <c r="BQ542" i="78"/>
  <c r="AX174" i="78"/>
  <c r="AX173" i="78"/>
  <c r="AX175" i="78"/>
  <c r="BG370" i="78"/>
  <c r="BG368" i="78"/>
  <c r="BG369" i="78"/>
  <c r="BW746" i="78"/>
  <c r="BW745" i="78"/>
  <c r="BW747" i="78"/>
  <c r="BA369" i="78"/>
  <c r="BA368" i="78"/>
  <c r="BA370" i="78"/>
  <c r="CC678" i="78"/>
  <c r="CC677" i="78"/>
  <c r="CC679" i="78"/>
  <c r="BS369" i="78"/>
  <c r="BS368" i="78"/>
  <c r="BS370" i="78"/>
  <c r="BM175" i="78"/>
  <c r="BM173" i="78"/>
  <c r="BM174" i="78"/>
  <c r="BT217" i="78"/>
  <c r="BT216" i="78"/>
  <c r="BT218" i="78"/>
  <c r="BX285" i="78"/>
  <c r="BX283" i="78"/>
  <c r="BX284" i="78"/>
  <c r="BJ793" i="78"/>
  <c r="BJ820" i="78"/>
  <c r="AU580" i="78"/>
  <c r="AU581" i="78"/>
  <c r="BA514" i="78"/>
  <c r="BW175" i="78"/>
  <c r="BW173" i="78"/>
  <c r="BW174" i="78"/>
  <c r="CL440" i="78"/>
  <c r="CL438" i="78"/>
  <c r="CL439" i="78"/>
  <c r="AU356" i="78"/>
  <c r="AU357" i="78"/>
  <c r="BT474" i="78"/>
  <c r="BT473" i="78"/>
  <c r="BT475" i="78"/>
  <c r="BG678" i="78"/>
  <c r="BG677" i="78"/>
  <c r="BG679" i="78"/>
  <c r="CL780" i="78"/>
  <c r="CL779" i="78"/>
  <c r="CL781" i="78"/>
  <c r="BN679" i="78"/>
  <c r="BN677" i="78"/>
  <c r="BN678" i="78"/>
  <c r="BZ611" i="78"/>
  <c r="BZ609" i="78"/>
  <c r="BZ610" i="78"/>
  <c r="AX610" i="78"/>
  <c r="AX609" i="78"/>
  <c r="AX611" i="78"/>
  <c r="CC405" i="78"/>
  <c r="CC403" i="78"/>
  <c r="CC404" i="78"/>
  <c r="BW141" i="78"/>
  <c r="BW139" i="78"/>
  <c r="BW140" i="78"/>
  <c r="CJ950" i="78"/>
  <c r="CJ949" i="78"/>
  <c r="CJ951" i="78"/>
  <c r="CD404" i="78"/>
  <c r="CD403" i="78"/>
  <c r="CD405" i="78"/>
  <c r="BQ951" i="78"/>
  <c r="BQ949" i="78"/>
  <c r="BQ950" i="78"/>
  <c r="CI746" i="78"/>
  <c r="CI745" i="78"/>
  <c r="CI747" i="78"/>
  <c r="BA404" i="78"/>
  <c r="BA403" i="78"/>
  <c r="BA405" i="78"/>
  <c r="CD475" i="78"/>
  <c r="CD473" i="78"/>
  <c r="CD474" i="78"/>
  <c r="AU780" i="78"/>
  <c r="AU779" i="78"/>
  <c r="AU781" i="78"/>
  <c r="BK175" i="78"/>
  <c r="BK173" i="78"/>
  <c r="BK174" i="78"/>
  <c r="AV645" i="78"/>
  <c r="AV643" i="78"/>
  <c r="AV644" i="78"/>
  <c r="BH405" i="78"/>
  <c r="BH403" i="78"/>
  <c r="BH404" i="78"/>
  <c r="CA848" i="78"/>
  <c r="CA847" i="78"/>
  <c r="CA849" i="78"/>
  <c r="CD440" i="78"/>
  <c r="CD438" i="78"/>
  <c r="CD439" i="78"/>
  <c r="AY814" i="78"/>
  <c r="AY813" i="78"/>
  <c r="AY815" i="78"/>
  <c r="BJ252" i="78"/>
  <c r="BJ250" i="78"/>
  <c r="BJ251" i="78"/>
  <c r="CL951" i="78"/>
  <c r="CL949" i="78"/>
  <c r="CL950" i="78"/>
  <c r="BS255" i="78"/>
  <c r="BS256" i="78"/>
  <c r="BG508" i="78"/>
  <c r="BG507" i="78"/>
  <c r="BG509" i="78"/>
  <c r="BK217" i="78"/>
  <c r="BK216" i="78"/>
  <c r="BK218" i="78"/>
  <c r="BK251" i="78"/>
  <c r="BK250" i="78"/>
  <c r="BK252" i="78"/>
  <c r="BW781" i="78"/>
  <c r="BW779" i="78"/>
  <c r="BW780" i="78"/>
  <c r="AX954" i="78"/>
  <c r="AX955" i="78"/>
  <c r="CI610" i="78"/>
  <c r="CI609" i="78"/>
  <c r="CI611" i="78"/>
  <c r="BZ353" i="78"/>
  <c r="BZ351" i="78"/>
  <c r="BZ352" i="78"/>
  <c r="CA827" i="78"/>
  <c r="CA854" i="78"/>
  <c r="BA509" i="78"/>
  <c r="BA487" i="78"/>
  <c r="BA507" i="78"/>
  <c r="BA508" i="78"/>
  <c r="AV252" i="78"/>
  <c r="AV250" i="78"/>
  <c r="AV251" i="78"/>
  <c r="BE474" i="78"/>
  <c r="BE473" i="78"/>
  <c r="BE475" i="78"/>
  <c r="BK509" i="78"/>
  <c r="BK507" i="78"/>
  <c r="BK508" i="78"/>
  <c r="BA781" i="78"/>
  <c r="BA779" i="78"/>
  <c r="BA780" i="78"/>
  <c r="CL542" i="78"/>
  <c r="CL541" i="78"/>
  <c r="CL543" i="78"/>
  <c r="BN577" i="78"/>
  <c r="BN575" i="78"/>
  <c r="BN576" i="78"/>
  <c r="AV508" i="78"/>
  <c r="AV507" i="78"/>
  <c r="AV509" i="78"/>
  <c r="CM682" i="78"/>
  <c r="CM683" i="78"/>
  <c r="BP848" i="78"/>
  <c r="BP847" i="78"/>
  <c r="BP849" i="78"/>
  <c r="CD370" i="78"/>
  <c r="CD368" i="78"/>
  <c r="CD369" i="78"/>
  <c r="CM288" i="78"/>
  <c r="CM289" i="78"/>
  <c r="CJ252" i="78"/>
  <c r="CJ250" i="78"/>
  <c r="CJ251" i="78"/>
  <c r="BT849" i="78"/>
  <c r="BT847" i="78"/>
  <c r="BT848" i="78"/>
  <c r="BT920" i="78"/>
  <c r="BT921" i="78"/>
  <c r="AV951" i="78"/>
  <c r="AV949" i="78"/>
  <c r="AV950" i="78"/>
  <c r="BS849" i="78"/>
  <c r="BS847" i="78"/>
  <c r="BS848" i="78"/>
  <c r="BZ678" i="78"/>
  <c r="BZ677" i="78"/>
  <c r="BZ679" i="78"/>
  <c r="BD614" i="78"/>
  <c r="BD615" i="78"/>
  <c r="BA611" i="78"/>
  <c r="BA609" i="78"/>
  <c r="BA610" i="78"/>
  <c r="CJ509" i="78"/>
  <c r="CJ507" i="78"/>
  <c r="CJ508" i="78"/>
  <c r="BB678" i="78"/>
  <c r="BB677" i="78"/>
  <c r="BB679" i="78"/>
  <c r="AV746" i="78"/>
  <c r="AV745" i="78"/>
  <c r="AV747" i="78"/>
  <c r="CL882" i="78"/>
  <c r="CL881" i="78"/>
  <c r="CL883" i="78"/>
  <c r="AV929" i="78"/>
  <c r="AV956" i="78"/>
  <c r="CL175" i="78"/>
  <c r="CL173" i="78"/>
  <c r="CL174" i="78"/>
  <c r="BB445" i="78"/>
  <c r="BB418" i="78"/>
  <c r="BB444" i="78"/>
  <c r="BB443" i="78"/>
  <c r="BW546" i="78"/>
  <c r="BW547" i="78"/>
  <c r="BX255" i="78"/>
  <c r="BX256" i="78"/>
  <c r="CI920" i="78"/>
  <c r="CI921" i="78"/>
  <c r="AX445" i="78"/>
  <c r="AX418" i="78"/>
  <c r="AX444" i="78"/>
  <c r="AX443" i="78"/>
  <c r="CA290" i="78"/>
  <c r="BB178" i="78"/>
  <c r="BB179" i="78"/>
  <c r="AX580" i="78"/>
  <c r="AX581" i="78"/>
  <c r="CL922" i="78"/>
  <c r="BW786" i="78"/>
  <c r="BM546" i="78"/>
  <c r="BM547" i="78"/>
  <c r="BH180" i="78"/>
  <c r="BA221" i="78"/>
  <c r="BA222" i="78"/>
  <c r="CA263" i="78"/>
  <c r="CA289" i="78"/>
  <c r="CA288" i="78"/>
  <c r="CL895" i="78"/>
  <c r="CL921" i="78"/>
  <c r="CL920" i="78"/>
  <c r="BW759" i="78"/>
  <c r="BW785" i="78"/>
  <c r="BW784" i="78"/>
  <c r="CA356" i="78"/>
  <c r="CA357" i="78"/>
  <c r="BD373" i="78"/>
  <c r="BD374" i="78"/>
  <c r="CM290" i="78"/>
  <c r="AU288" i="78"/>
  <c r="AU289" i="78"/>
  <c r="BX356" i="78"/>
  <c r="BX357" i="78"/>
  <c r="BH153" i="78"/>
  <c r="BH179" i="78"/>
  <c r="BH178" i="78"/>
  <c r="BQ408" i="78"/>
  <c r="BQ409" i="78"/>
  <c r="BZ616" i="78"/>
  <c r="AV716" i="78"/>
  <c r="AV717" i="78"/>
  <c r="BK144" i="78"/>
  <c r="BK145" i="78"/>
  <c r="CM284" i="78"/>
  <c r="CM263" i="78"/>
  <c r="CM283" i="78"/>
  <c r="CM285" i="78"/>
  <c r="BM784" i="78"/>
  <c r="BM785" i="78"/>
  <c r="BB356" i="78"/>
  <c r="BB357" i="78"/>
  <c r="BZ589" i="78"/>
  <c r="BZ615" i="78"/>
  <c r="BZ614" i="78"/>
  <c r="BG954" i="78"/>
  <c r="BG955" i="78"/>
  <c r="BH478" i="78"/>
  <c r="BH479" i="78"/>
  <c r="AX555" i="78"/>
  <c r="AX582" i="78"/>
  <c r="AY546" i="78"/>
  <c r="AY547" i="78"/>
  <c r="BD920" i="78"/>
  <c r="BD921" i="78"/>
  <c r="CI178" i="78"/>
  <c r="CI179" i="78"/>
  <c r="AV218" i="78"/>
  <c r="AV216" i="78"/>
  <c r="AV217" i="78"/>
  <c r="BM521" i="78"/>
  <c r="BM548" i="78"/>
  <c r="CD318" i="78"/>
  <c r="CD319" i="78"/>
  <c r="BE648" i="78"/>
  <c r="BE649" i="78"/>
  <c r="BX786" i="78"/>
  <c r="BJ290" i="78"/>
  <c r="AX408" i="78"/>
  <c r="AX409" i="78"/>
  <c r="CM716" i="78"/>
  <c r="CM717" i="78"/>
  <c r="BW886" i="78"/>
  <c r="BW887" i="78"/>
  <c r="BW445" i="78"/>
  <c r="BS514" i="78"/>
  <c r="BE580" i="78"/>
  <c r="BE581" i="78"/>
  <c r="CL178" i="78"/>
  <c r="CL179" i="78"/>
  <c r="CI888" i="78"/>
  <c r="BD255" i="78"/>
  <c r="BD256" i="78"/>
  <c r="BP512" i="78"/>
  <c r="BP513" i="78"/>
  <c r="BG318" i="78"/>
  <c r="BG319" i="78"/>
  <c r="CJ445" i="78"/>
  <c r="CD718" i="78"/>
  <c r="BE178" i="78"/>
  <c r="BE179" i="78"/>
  <c r="BQ375" i="78"/>
  <c r="CA443" i="78"/>
  <c r="CA444" i="78"/>
  <c r="BB320" i="78"/>
  <c r="BX682" i="78"/>
  <c r="BX683" i="78"/>
  <c r="CA614" i="78"/>
  <c r="CA615" i="78"/>
  <c r="BH408" i="78"/>
  <c r="BH409" i="78"/>
  <c r="BD716" i="78"/>
  <c r="BD717" i="78"/>
  <c r="CL255" i="78"/>
  <c r="CL256" i="78"/>
  <c r="BP443" i="78"/>
  <c r="BP444" i="78"/>
  <c r="BJ546" i="78"/>
  <c r="BJ547" i="78"/>
  <c r="BN478" i="78"/>
  <c r="BN479" i="78"/>
  <c r="AY356" i="78"/>
  <c r="AY357" i="78"/>
  <c r="BS146" i="78"/>
  <c r="BK408" i="78"/>
  <c r="BK409" i="78"/>
  <c r="BK512" i="78"/>
  <c r="BK513" i="78"/>
  <c r="CD373" i="78"/>
  <c r="CD374" i="78"/>
  <c r="BK180" i="78"/>
  <c r="BG888" i="78"/>
  <c r="BD548" i="78"/>
  <c r="BX759" i="78"/>
  <c r="BX785" i="78"/>
  <c r="BX784" i="78"/>
  <c r="BJ263" i="78"/>
  <c r="BJ289" i="78"/>
  <c r="BJ288" i="78"/>
  <c r="AX956" i="78"/>
  <c r="BP746" i="78"/>
  <c r="BP745" i="78"/>
  <c r="BP747" i="78"/>
  <c r="BA290" i="78"/>
  <c r="BX610" i="78"/>
  <c r="BX609" i="78"/>
  <c r="BX611" i="78"/>
  <c r="BA443" i="78"/>
  <c r="BA444" i="78"/>
  <c r="BE543" i="78"/>
  <c r="BE541" i="78"/>
  <c r="BE542" i="78"/>
  <c r="BM956" i="78"/>
  <c r="BZ474" i="78"/>
  <c r="BZ473" i="78"/>
  <c r="BZ475" i="78"/>
  <c r="BN922" i="78"/>
  <c r="AV408" i="78"/>
  <c r="AV409" i="78"/>
  <c r="BX956" i="78"/>
  <c r="BW611" i="78"/>
  <c r="BW609" i="78"/>
  <c r="BW610" i="78"/>
  <c r="BT223" i="78"/>
  <c r="BJ648" i="78"/>
  <c r="BJ649" i="78"/>
  <c r="BW418" i="78"/>
  <c r="BW444" i="78"/>
  <c r="BW443" i="78"/>
  <c r="BX478" i="78"/>
  <c r="BX479" i="78"/>
  <c r="BT611" i="78"/>
  <c r="BT609" i="78"/>
  <c r="BT610" i="78"/>
  <c r="CM318" i="78"/>
  <c r="CM319" i="78"/>
  <c r="BS487" i="78"/>
  <c r="BS513" i="78"/>
  <c r="BS512" i="78"/>
  <c r="BT257" i="78"/>
  <c r="BT178" i="78"/>
  <c r="BT179" i="78"/>
  <c r="AV223" i="78"/>
  <c r="BT886" i="78"/>
  <c r="BT887" i="78"/>
  <c r="CI861" i="78"/>
  <c r="CI887" i="78"/>
  <c r="CI886" i="78"/>
  <c r="BP257" i="78"/>
  <c r="BB750" i="78"/>
  <c r="BB751" i="78"/>
  <c r="BA682" i="78"/>
  <c r="BA683" i="78"/>
  <c r="CJ418" i="78"/>
  <c r="CJ444" i="78"/>
  <c r="CJ443" i="78"/>
  <c r="BZ358" i="78"/>
  <c r="CD691" i="78"/>
  <c r="CD717" i="78"/>
  <c r="CD716" i="78"/>
  <c r="BJ373" i="78"/>
  <c r="BJ374" i="78"/>
  <c r="BQ366" i="78"/>
  <c r="BQ374" i="78"/>
  <c r="BQ373" i="78"/>
  <c r="BT318" i="78"/>
  <c r="BT319" i="78"/>
  <c r="BN750" i="78"/>
  <c r="BN751" i="78"/>
  <c r="BB300" i="78"/>
  <c r="BB319" i="78"/>
  <c r="BB318" i="78"/>
  <c r="BM716" i="78"/>
  <c r="BM717" i="78"/>
  <c r="BE854" i="78"/>
  <c r="BB786" i="78"/>
  <c r="BZ854" i="78"/>
  <c r="BS318" i="78"/>
  <c r="BS319" i="78"/>
  <c r="BP445" i="78"/>
  <c r="CJ815" i="78"/>
  <c r="CJ813" i="78"/>
  <c r="CJ814" i="78"/>
  <c r="CC290" i="78"/>
  <c r="CL548" i="78"/>
  <c r="BN820" i="78"/>
  <c r="BK582" i="78"/>
  <c r="BS8" i="78"/>
  <c r="BS145" i="78"/>
  <c r="BS144" i="78"/>
  <c r="BS358" i="78"/>
  <c r="BJ580" i="78"/>
  <c r="BJ581" i="78"/>
  <c r="BD648" i="78"/>
  <c r="BD649" i="78"/>
  <c r="BM854" i="78"/>
  <c r="CC614" i="78"/>
  <c r="CC615" i="78"/>
  <c r="BK153" i="78"/>
  <c r="BK179" i="78"/>
  <c r="BK178" i="78"/>
  <c r="BG861" i="78"/>
  <c r="BG887" i="78"/>
  <c r="BG886" i="78"/>
  <c r="BD521" i="78"/>
  <c r="BD547" i="78"/>
  <c r="BD546" i="78"/>
  <c r="BX546" i="78"/>
  <c r="BX547" i="78"/>
  <c r="BE252" i="78"/>
  <c r="BE250" i="78"/>
  <c r="BE251" i="78"/>
  <c r="BN542" i="78"/>
  <c r="BN541" i="78"/>
  <c r="BN543" i="78"/>
  <c r="CD543" i="78"/>
  <c r="CD541" i="78"/>
  <c r="CD542" i="78"/>
  <c r="AX950" i="78"/>
  <c r="AX929" i="78"/>
  <c r="AX949" i="78"/>
  <c r="AX951" i="78"/>
  <c r="BQ854" i="78"/>
  <c r="BA263" i="78"/>
  <c r="BA289" i="78"/>
  <c r="BA288" i="78"/>
  <c r="AU920" i="78"/>
  <c r="AU921" i="78"/>
  <c r="CI922" i="78"/>
  <c r="BN611" i="78"/>
  <c r="BN609" i="78"/>
  <c r="BN610" i="78"/>
  <c r="AY480" i="78"/>
  <c r="BM478" i="78"/>
  <c r="BM479" i="78"/>
  <c r="BM929" i="78"/>
  <c r="BM955" i="78"/>
  <c r="BM954" i="78"/>
  <c r="BN895" i="78"/>
  <c r="BN921" i="78"/>
  <c r="BN920" i="78"/>
  <c r="BS920" i="78"/>
  <c r="BS921" i="78"/>
  <c r="AU178" i="78"/>
  <c r="AU179" i="78"/>
  <c r="BX929" i="78"/>
  <c r="BX955" i="78"/>
  <c r="BX954" i="78"/>
  <c r="AX917" i="78"/>
  <c r="AX915" i="78"/>
  <c r="AX916" i="78"/>
  <c r="BQ818" i="78"/>
  <c r="BQ819" i="78"/>
  <c r="BT187" i="78"/>
  <c r="BT222" i="78"/>
  <c r="BT221" i="78"/>
  <c r="BW146" i="78"/>
  <c r="CJ475" i="78"/>
  <c r="CJ473" i="78"/>
  <c r="CJ474" i="78"/>
  <c r="BG352" i="78"/>
  <c r="BG351" i="78"/>
  <c r="BG353" i="78"/>
  <c r="BT230" i="78"/>
  <c r="BT256" i="78"/>
  <c r="BT255" i="78"/>
  <c r="BZ318" i="78"/>
  <c r="BZ319" i="78"/>
  <c r="AV610" i="78"/>
  <c r="AV609" i="78"/>
  <c r="AV611" i="78"/>
  <c r="BH542" i="78"/>
  <c r="BH541" i="78"/>
  <c r="BH543" i="78"/>
  <c r="AV187" i="78"/>
  <c r="AV222" i="78"/>
  <c r="AV221" i="78"/>
  <c r="CI616" i="78"/>
  <c r="BP230" i="78"/>
  <c r="BP256" i="78"/>
  <c r="BP255" i="78"/>
  <c r="BD682" i="78"/>
  <c r="BD683" i="78"/>
  <c r="BK443" i="78"/>
  <c r="BK444" i="78"/>
  <c r="BJ954" i="78"/>
  <c r="BJ955" i="78"/>
  <c r="CD614" i="78"/>
  <c r="CD615" i="78"/>
  <c r="BM443" i="78"/>
  <c r="BM444" i="78"/>
  <c r="BZ331" i="78"/>
  <c r="BZ357" i="78"/>
  <c r="BZ356" i="78"/>
  <c r="BK223" i="78"/>
  <c r="CJ375" i="78"/>
  <c r="BK854" i="78"/>
  <c r="BA257" i="78"/>
  <c r="BN684" i="78"/>
  <c r="BD478" i="78"/>
  <c r="BD479" i="78"/>
  <c r="BE827" i="78"/>
  <c r="BE853" i="78"/>
  <c r="BE852" i="78"/>
  <c r="AV616" i="78"/>
  <c r="BP614" i="78"/>
  <c r="BP615" i="78"/>
  <c r="BD221" i="78"/>
  <c r="BD222" i="78"/>
  <c r="BX886" i="78"/>
  <c r="BX887" i="78"/>
  <c r="BS645" i="78"/>
  <c r="BS643" i="78"/>
  <c r="BS644" i="78"/>
  <c r="BB759" i="78"/>
  <c r="BB785" i="78"/>
  <c r="BB784" i="78"/>
  <c r="AU408" i="78"/>
  <c r="AU409" i="78"/>
  <c r="CC320" i="78"/>
  <c r="BA546" i="78"/>
  <c r="BA547" i="78"/>
  <c r="BZ827" i="78"/>
  <c r="BZ853" i="78"/>
  <c r="BZ852" i="78"/>
  <c r="BM616" i="78"/>
  <c r="CC263" i="78"/>
  <c r="CC289" i="78"/>
  <c r="CC288" i="78"/>
  <c r="BQ352" i="78"/>
  <c r="BQ351" i="78"/>
  <c r="BQ353" i="78"/>
  <c r="AU786" i="78"/>
  <c r="BX679" i="78"/>
  <c r="BX677" i="78"/>
  <c r="BX678" i="78"/>
  <c r="CL521" i="78"/>
  <c r="CL547" i="78"/>
  <c r="CL546" i="78"/>
  <c r="BN793" i="78"/>
  <c r="BN819" i="78"/>
  <c r="BN818" i="78"/>
  <c r="AX356" i="78"/>
  <c r="AX357" i="78"/>
  <c r="BK555" i="78"/>
  <c r="BK581" i="78"/>
  <c r="BK580" i="78"/>
  <c r="CD314" i="78"/>
  <c r="CD313" i="78"/>
  <c r="CD315" i="78"/>
  <c r="BT888" i="78"/>
  <c r="BS353" i="78"/>
  <c r="BS331" i="78"/>
  <c r="BS351" i="78"/>
  <c r="BS352" i="78"/>
  <c r="BJ218" i="78"/>
  <c r="BJ216" i="78"/>
  <c r="BJ217" i="78"/>
  <c r="BM827" i="78"/>
  <c r="BM853" i="78"/>
  <c r="BM852" i="78"/>
  <c r="CC917" i="78"/>
  <c r="CC915" i="78"/>
  <c r="CC916" i="78"/>
  <c r="BK886" i="78"/>
  <c r="BK887" i="78"/>
  <c r="CD644" i="78"/>
  <c r="CD643" i="78"/>
  <c r="CD645" i="78"/>
  <c r="BK916" i="78"/>
  <c r="BK915" i="78"/>
  <c r="BK917" i="78"/>
  <c r="AV852" i="78"/>
  <c r="AV853" i="78"/>
  <c r="BT508" i="78"/>
  <c r="BT507" i="78"/>
  <c r="BT509" i="78"/>
  <c r="BM886" i="78"/>
  <c r="BM887" i="78"/>
  <c r="BQ827" i="78"/>
  <c r="BQ853" i="78"/>
  <c r="BQ852" i="78"/>
  <c r="BX474" i="78"/>
  <c r="BX473" i="78"/>
  <c r="BX475" i="78"/>
  <c r="CM691" i="78"/>
  <c r="CM718" i="78"/>
  <c r="BZ882" i="78"/>
  <c r="BZ881" i="78"/>
  <c r="BZ883" i="78"/>
  <c r="BZ645" i="78"/>
  <c r="BZ643" i="78"/>
  <c r="BZ644" i="78"/>
  <c r="BZ174" i="78"/>
  <c r="BZ173" i="78"/>
  <c r="BZ175" i="78"/>
  <c r="CI509" i="78"/>
  <c r="CI507" i="78"/>
  <c r="CI508" i="78"/>
  <c r="CI917" i="78"/>
  <c r="CI895" i="78"/>
  <c r="CI915" i="78"/>
  <c r="CI916" i="78"/>
  <c r="AY453" i="78"/>
  <c r="AY479" i="78"/>
  <c r="AY478" i="78"/>
  <c r="BW861" i="78"/>
  <c r="BW888" i="78"/>
  <c r="CJ580" i="78"/>
  <c r="CJ581" i="78"/>
  <c r="BM512" i="78"/>
  <c r="BM513" i="78"/>
  <c r="CD178" i="78"/>
  <c r="CD179" i="78"/>
  <c r="AY221" i="78"/>
  <c r="AY222" i="78"/>
  <c r="BW8" i="78"/>
  <c r="BW145" i="78"/>
  <c r="BW144" i="78"/>
  <c r="CM576" i="78"/>
  <c r="CM575" i="78"/>
  <c r="CM577" i="78"/>
  <c r="AV475" i="78"/>
  <c r="AV473" i="78"/>
  <c r="AV474" i="78"/>
  <c r="BX453" i="78"/>
  <c r="BX480" i="78"/>
  <c r="CI284" i="78"/>
  <c r="CI283" i="78"/>
  <c r="CI285" i="78"/>
  <c r="AX474" i="78"/>
  <c r="AX473" i="78"/>
  <c r="AX475" i="78"/>
  <c r="BM252" i="78"/>
  <c r="BM250" i="78"/>
  <c r="BM251" i="78"/>
  <c r="CD678" i="78"/>
  <c r="CD677" i="78"/>
  <c r="CD679" i="78"/>
  <c r="BB475" i="78"/>
  <c r="BB473" i="78"/>
  <c r="BB474" i="78"/>
  <c r="BE781" i="78"/>
  <c r="BE779" i="78"/>
  <c r="BE780" i="78"/>
  <c r="AV174" i="78"/>
  <c r="AV173" i="78"/>
  <c r="AV175" i="78"/>
  <c r="BE555" i="78"/>
  <c r="BE582" i="78"/>
  <c r="CL153" i="78"/>
  <c r="CL180" i="78"/>
  <c r="CI589" i="78"/>
  <c r="CI615" i="78"/>
  <c r="CI614" i="78"/>
  <c r="BZ954" i="78"/>
  <c r="BZ955" i="78"/>
  <c r="BG300" i="78"/>
  <c r="BG320" i="78"/>
  <c r="BZ443" i="78"/>
  <c r="BZ444" i="78"/>
  <c r="BE153" i="78"/>
  <c r="BE180" i="78"/>
  <c r="BK187" i="78"/>
  <c r="BK222" i="78"/>
  <c r="BK221" i="78"/>
  <c r="CJ366" i="78"/>
  <c r="CJ374" i="78"/>
  <c r="CJ373" i="78"/>
  <c r="CL288" i="78"/>
  <c r="CL289" i="78"/>
  <c r="BK827" i="78"/>
  <c r="BK853" i="78"/>
  <c r="BK852" i="78"/>
  <c r="BA230" i="78"/>
  <c r="BA256" i="78"/>
  <c r="BA255" i="78"/>
  <c r="BN657" i="78"/>
  <c r="BN683" i="78"/>
  <c r="BN682" i="78"/>
  <c r="BX657" i="78"/>
  <c r="BX684" i="78"/>
  <c r="AV589" i="78"/>
  <c r="AV615" i="78"/>
  <c r="AV614" i="78"/>
  <c r="CA589" i="78"/>
  <c r="CA616" i="78"/>
  <c r="BH383" i="78"/>
  <c r="BH410" i="78"/>
  <c r="BD691" i="78"/>
  <c r="BD718" i="78"/>
  <c r="CD217" i="78"/>
  <c r="CD216" i="78"/>
  <c r="CD218" i="78"/>
  <c r="BB144" i="78"/>
  <c r="BB145" i="78"/>
  <c r="CC300" i="78"/>
  <c r="CC319" i="78"/>
  <c r="CC318" i="78"/>
  <c r="BJ521" i="78"/>
  <c r="BJ548" i="78"/>
  <c r="BM589" i="78"/>
  <c r="BM615" i="78"/>
  <c r="BM614" i="78"/>
  <c r="BJ440" i="78"/>
  <c r="BJ438" i="78"/>
  <c r="BJ439" i="78"/>
  <c r="BJ849" i="78"/>
  <c r="BJ847" i="78"/>
  <c r="BJ848" i="78"/>
  <c r="CA218" i="78"/>
  <c r="CA216" i="78"/>
  <c r="CA217" i="78"/>
  <c r="AY331" i="78"/>
  <c r="AY358" i="78"/>
  <c r="BP439" i="78"/>
  <c r="BP418" i="78"/>
  <c r="BP438" i="78"/>
  <c r="BP440" i="78"/>
  <c r="AU759" i="78"/>
  <c r="AU785" i="78"/>
  <c r="AU784" i="78"/>
  <c r="BX542" i="78"/>
  <c r="BX541" i="78"/>
  <c r="BX543" i="78"/>
  <c r="CC356" i="78"/>
  <c r="CC357" i="78"/>
  <c r="BK883" i="78"/>
  <c r="BK881" i="78"/>
  <c r="BK882" i="78"/>
  <c r="CC352" i="78"/>
  <c r="CC351" i="78"/>
  <c r="CC353" i="78"/>
  <c r="CD300" i="78"/>
  <c r="CD320" i="78"/>
  <c r="BT882" i="78"/>
  <c r="BT861" i="78"/>
  <c r="BT881" i="78"/>
  <c r="BT883" i="78"/>
  <c r="AV440" i="78"/>
  <c r="AV438" i="78"/>
  <c r="AV439" i="78"/>
  <c r="BK487" i="78"/>
  <c r="BK514" i="78"/>
  <c r="CD366" i="78"/>
  <c r="CD375" i="78"/>
  <c r="BQ512" i="78"/>
  <c r="BQ513" i="78"/>
  <c r="CD141" i="78"/>
  <c r="CD139" i="78"/>
  <c r="CD140" i="78"/>
  <c r="CC684" i="78"/>
  <c r="CM352" i="78"/>
  <c r="CM351" i="78"/>
  <c r="CM353" i="78"/>
  <c r="CA178" i="78"/>
  <c r="CA179" i="78"/>
  <c r="CC657" i="78"/>
  <c r="CC683" i="78"/>
  <c r="CC682" i="78"/>
  <c r="BK546" i="78"/>
  <c r="BK547" i="78"/>
  <c r="BW682" i="78"/>
  <c r="BW683" i="78"/>
  <c r="BW954" i="78"/>
  <c r="BW955" i="78"/>
  <c r="BP375" i="78"/>
  <c r="CD410" i="78"/>
  <c r="BM180" i="78"/>
  <c r="BE373" i="78"/>
  <c r="BE374" i="78"/>
  <c r="BK478" i="78"/>
  <c r="BK479" i="78"/>
  <c r="BJ178" i="78"/>
  <c r="BJ179" i="78"/>
  <c r="BN408" i="78"/>
  <c r="BN409" i="78"/>
  <c r="BB682" i="78"/>
  <c r="BB683" i="78"/>
  <c r="BK650" i="78"/>
  <c r="BZ546" i="78"/>
  <c r="BZ547" i="78"/>
  <c r="AV752" i="78"/>
  <c r="CJ716" i="78"/>
  <c r="CJ717" i="78"/>
  <c r="BH718" i="78"/>
  <c r="BP358" i="78"/>
  <c r="AV786" i="78"/>
  <c r="BJ443" i="78"/>
  <c r="BJ444" i="78"/>
  <c r="CJ290" i="78"/>
  <c r="BM718" i="78"/>
  <c r="CM920" i="78"/>
  <c r="CM921" i="78"/>
  <c r="AY956" i="78"/>
  <c r="CA480" i="78"/>
  <c r="BH514" i="78"/>
  <c r="BT514" i="78"/>
  <c r="BW752" i="78"/>
  <c r="CM257" i="78"/>
  <c r="BN443" i="78"/>
  <c r="BN444" i="78"/>
  <c r="BQ144" i="78"/>
  <c r="BQ145" i="78"/>
  <c r="CD580" i="78"/>
  <c r="CD581" i="78"/>
  <c r="BJ221" i="78"/>
  <c r="BJ222" i="78"/>
  <c r="CI356" i="78"/>
  <c r="CI357" i="78"/>
  <c r="BQ956" i="78"/>
  <c r="CA818" i="78"/>
  <c r="CA819" i="78"/>
  <c r="AV288" i="78"/>
  <c r="AV289" i="78"/>
  <c r="CJ886" i="78"/>
  <c r="CJ887" i="78"/>
  <c r="BG257" i="78"/>
  <c r="BS888" i="78"/>
  <c r="CJ514" i="78"/>
  <c r="BA954" i="78"/>
  <c r="BA955" i="78"/>
  <c r="CJ956" i="78"/>
  <c r="BA852" i="78"/>
  <c r="BA853" i="78"/>
  <c r="BA786" i="78"/>
  <c r="BQ290" i="78"/>
  <c r="BQ888" i="78"/>
  <c r="BH854" i="78"/>
  <c r="CD818" i="78"/>
  <c r="CD819" i="78"/>
  <c r="BA614" i="78"/>
  <c r="BA615" i="78"/>
  <c r="CD920" i="78"/>
  <c r="CD921" i="78"/>
  <c r="CC178" i="78"/>
  <c r="CC179" i="78"/>
  <c r="AY854" i="78"/>
  <c r="BN548" i="78"/>
  <c r="CI546" i="78"/>
  <c r="CI547" i="78"/>
  <c r="AX480" i="78"/>
  <c r="CJ480" i="78"/>
  <c r="CI716" i="78"/>
  <c r="CI717" i="78"/>
  <c r="CI408" i="78"/>
  <c r="CI409" i="78"/>
  <c r="BZ750" i="78"/>
  <c r="BZ751" i="78"/>
  <c r="BP366" i="78"/>
  <c r="BP374" i="78"/>
  <c r="BP373" i="78"/>
  <c r="BS614" i="78"/>
  <c r="BS615" i="78"/>
  <c r="CD383" i="78"/>
  <c r="CD409" i="78"/>
  <c r="CD408" i="78"/>
  <c r="BM153" i="78"/>
  <c r="BM179" i="78"/>
  <c r="BM178" i="78"/>
  <c r="BD318" i="78"/>
  <c r="BD319" i="78"/>
  <c r="CJ616" i="78"/>
  <c r="BJ512" i="78"/>
  <c r="BJ513" i="78"/>
  <c r="BP718" i="78"/>
  <c r="CC221" i="78"/>
  <c r="CC222" i="78"/>
  <c r="CC548" i="78"/>
  <c r="AV725" i="78"/>
  <c r="AV751" i="78"/>
  <c r="AV750" i="78"/>
  <c r="BH691" i="78"/>
  <c r="BH717" i="78"/>
  <c r="BH716" i="78"/>
  <c r="BZ180" i="78"/>
  <c r="BP331" i="78"/>
  <c r="BP357" i="78"/>
  <c r="BP356" i="78"/>
  <c r="AV759" i="78"/>
  <c r="AV785" i="78"/>
  <c r="AV784" i="78"/>
  <c r="BW548" i="78"/>
  <c r="CC410" i="78"/>
  <c r="BX580" i="78"/>
  <c r="BX581" i="78"/>
  <c r="AY929" i="78"/>
  <c r="AY955" i="78"/>
  <c r="AY954" i="78"/>
  <c r="BJ614" i="78"/>
  <c r="BJ615" i="78"/>
  <c r="CA453" i="78"/>
  <c r="CA479" i="78"/>
  <c r="CA478" i="78"/>
  <c r="BK818" i="78"/>
  <c r="BK819" i="78"/>
  <c r="BH487" i="78"/>
  <c r="BH513" i="78"/>
  <c r="BH512" i="78"/>
  <c r="BT487" i="78"/>
  <c r="BT513" i="78"/>
  <c r="BT512" i="78"/>
  <c r="BW725" i="78"/>
  <c r="BW751" i="78"/>
  <c r="BW750" i="78"/>
  <c r="BP922" i="78"/>
  <c r="BE408" i="78"/>
  <c r="BE409" i="78"/>
  <c r="CM230" i="78"/>
  <c r="CM256" i="78"/>
  <c r="CM255" i="78"/>
  <c r="BG375" i="78"/>
  <c r="BT408" i="78"/>
  <c r="BT409" i="78"/>
  <c r="BA478" i="78"/>
  <c r="BA479" i="78"/>
  <c r="AU684" i="78"/>
  <c r="BD288" i="78"/>
  <c r="BD289" i="78"/>
  <c r="BQ929" i="78"/>
  <c r="BQ955" i="78"/>
  <c r="BQ954" i="78"/>
  <c r="AX716" i="78"/>
  <c r="AX717" i="78"/>
  <c r="CM514" i="78"/>
  <c r="BG230" i="78"/>
  <c r="BG256" i="78"/>
  <c r="BG255" i="78"/>
  <c r="BS861" i="78"/>
  <c r="BS887" i="78"/>
  <c r="BS886" i="78"/>
  <c r="CJ487" i="78"/>
  <c r="CJ513" i="78"/>
  <c r="CJ512" i="78"/>
  <c r="CJ929" i="78"/>
  <c r="CJ955" i="78"/>
  <c r="CJ954" i="78"/>
  <c r="BB480" i="78"/>
  <c r="BA759" i="78"/>
  <c r="BA785" i="78"/>
  <c r="BA784" i="78"/>
  <c r="CA546" i="78"/>
  <c r="CA547" i="78"/>
  <c r="BQ263" i="78"/>
  <c r="BQ289" i="78"/>
  <c r="BQ288" i="78"/>
  <c r="CJ548" i="78"/>
  <c r="BQ861" i="78"/>
  <c r="BQ887" i="78"/>
  <c r="BQ886" i="78"/>
  <c r="BH827" i="78"/>
  <c r="BH853" i="78"/>
  <c r="BH852" i="78"/>
  <c r="CJ582" i="78"/>
  <c r="BZ221" i="78"/>
  <c r="BZ222" i="78"/>
  <c r="BB582" i="78"/>
  <c r="BW318" i="78"/>
  <c r="BW319" i="78"/>
  <c r="AU445" i="78"/>
  <c r="BG854" i="78"/>
  <c r="BT320" i="78"/>
  <c r="BS548" i="78"/>
  <c r="BX221" i="78"/>
  <c r="BX222" i="78"/>
  <c r="AY827" i="78"/>
  <c r="AY853" i="78"/>
  <c r="AY852" i="78"/>
  <c r="BQ820" i="78"/>
  <c r="BN521" i="78"/>
  <c r="BN547" i="78"/>
  <c r="BN546" i="78"/>
  <c r="CL221" i="78"/>
  <c r="CL222" i="78"/>
  <c r="AY410" i="78"/>
  <c r="BT616" i="78"/>
  <c r="BK614" i="78"/>
  <c r="BK615" i="78"/>
  <c r="CM146" i="78"/>
  <c r="BK290" i="78"/>
  <c r="AY582" i="78"/>
  <c r="CJ682" i="78"/>
  <c r="CJ683" i="78"/>
  <c r="BS616" i="78"/>
  <c r="CL648" i="78"/>
  <c r="CL649" i="78"/>
  <c r="CJ405" i="78"/>
  <c r="CJ403" i="78"/>
  <c r="CJ404" i="78"/>
  <c r="AX546" i="78"/>
  <c r="AX547" i="78"/>
  <c r="CJ611" i="78"/>
  <c r="CJ589" i="78"/>
  <c r="CJ609" i="78"/>
  <c r="CJ610" i="78"/>
  <c r="BG174" i="78"/>
  <c r="BG173" i="78"/>
  <c r="BG175" i="78"/>
  <c r="AV650" i="78"/>
  <c r="BB408" i="78"/>
  <c r="BB409" i="78"/>
  <c r="BP784" i="78"/>
  <c r="BP785" i="78"/>
  <c r="BP691" i="78"/>
  <c r="BP717" i="78"/>
  <c r="BP716" i="78"/>
  <c r="AY678" i="78"/>
  <c r="AY677" i="78"/>
  <c r="AY679" i="78"/>
  <c r="BK752" i="78"/>
  <c r="CM818" i="78"/>
  <c r="CM819" i="78"/>
  <c r="BN852" i="78"/>
  <c r="BN853" i="78"/>
  <c r="BX752" i="78"/>
  <c r="CJ408" i="78"/>
  <c r="CJ409" i="78"/>
  <c r="CM610" i="78"/>
  <c r="CM609" i="78"/>
  <c r="CM611" i="78"/>
  <c r="CL223" i="78"/>
  <c r="BZ920" i="78"/>
  <c r="BZ921" i="78"/>
  <c r="BZ153" i="78"/>
  <c r="BZ179" i="78"/>
  <c r="BZ178" i="78"/>
  <c r="AV543" i="78"/>
  <c r="AV541" i="78"/>
  <c r="AV542" i="78"/>
  <c r="BM375" i="78"/>
  <c r="BQ514" i="78"/>
  <c r="AX542" i="78"/>
  <c r="AX541" i="78"/>
  <c r="AX543" i="78"/>
  <c r="BW542" i="78"/>
  <c r="BW521" i="78"/>
  <c r="BW541" i="78"/>
  <c r="BW543" i="78"/>
  <c r="AU512" i="78"/>
  <c r="AU513" i="78"/>
  <c r="CC383" i="78"/>
  <c r="CC409" i="78"/>
  <c r="CC408" i="78"/>
  <c r="BS682" i="78"/>
  <c r="BS683" i="78"/>
  <c r="BD146" i="78"/>
  <c r="BA580" i="78"/>
  <c r="BA581" i="78"/>
  <c r="AY648" i="78"/>
  <c r="AY649" i="78"/>
  <c r="AY886" i="78"/>
  <c r="AY887" i="78"/>
  <c r="BH373" i="78"/>
  <c r="BH374" i="78"/>
  <c r="CC331" i="78"/>
  <c r="CC358" i="78"/>
  <c r="CA353" i="78"/>
  <c r="CA351" i="78"/>
  <c r="CA352" i="78"/>
  <c r="CC223" i="78"/>
  <c r="BG718" i="78"/>
  <c r="AY888" i="78"/>
  <c r="BH684" i="78"/>
  <c r="CJ318" i="78"/>
  <c r="CJ319" i="78"/>
  <c r="BP895" i="78"/>
  <c r="BP921" i="78"/>
  <c r="BP920" i="78"/>
  <c r="BE514" i="78"/>
  <c r="BB614" i="78"/>
  <c r="BB615" i="78"/>
  <c r="BG366" i="78"/>
  <c r="BG374" i="78"/>
  <c r="BG373" i="78"/>
  <c r="BP818" i="78"/>
  <c r="BP819" i="78"/>
  <c r="BQ718" i="78"/>
  <c r="AU683" i="78"/>
  <c r="AU682" i="78"/>
  <c r="CC478" i="78"/>
  <c r="CC479" i="78"/>
  <c r="AU546" i="78"/>
  <c r="AU547" i="78"/>
  <c r="BP752" i="78"/>
  <c r="BB854" i="78"/>
  <c r="AX854" i="78"/>
  <c r="AX373" i="78"/>
  <c r="AX374" i="78"/>
  <c r="CM487" i="78"/>
  <c r="CM513" i="78"/>
  <c r="CM512" i="78"/>
  <c r="CL356" i="78"/>
  <c r="CL357" i="78"/>
  <c r="CI144" i="78"/>
  <c r="CI145" i="78"/>
  <c r="BQ320" i="78"/>
  <c r="BS854" i="78"/>
  <c r="CC514" i="78"/>
  <c r="BB453" i="78"/>
  <c r="BB479" i="78"/>
  <c r="BB478" i="78"/>
  <c r="BH548" i="78"/>
  <c r="BB375" i="78"/>
  <c r="CJ178" i="78"/>
  <c r="CJ179" i="78"/>
  <c r="CJ521" i="78"/>
  <c r="CJ547" i="78"/>
  <c r="CJ546" i="78"/>
  <c r="CA917" i="78"/>
  <c r="CA915" i="78"/>
  <c r="CA916" i="78"/>
  <c r="BS610" i="78"/>
  <c r="BS589" i="78"/>
  <c r="BS609" i="78"/>
  <c r="BS611" i="78"/>
  <c r="BT404" i="78"/>
  <c r="BT403" i="78"/>
  <c r="BT405" i="78"/>
  <c r="BJ375" i="78"/>
  <c r="CJ576" i="78"/>
  <c r="CJ555" i="78"/>
  <c r="CJ575" i="78"/>
  <c r="CJ577" i="78"/>
  <c r="CM443" i="78"/>
  <c r="CM444" i="78"/>
  <c r="BZ746" i="78"/>
  <c r="BZ745" i="78"/>
  <c r="BZ747" i="78"/>
  <c r="BB555" i="78"/>
  <c r="BB581" i="78"/>
  <c r="BB580" i="78"/>
  <c r="AU418" i="78"/>
  <c r="AU444" i="78"/>
  <c r="AU443" i="78"/>
  <c r="BG827" i="78"/>
  <c r="BG853" i="78"/>
  <c r="BG852" i="78"/>
  <c r="BE404" i="78"/>
  <c r="BE403" i="78"/>
  <c r="BE405" i="78"/>
  <c r="BJ956" i="78"/>
  <c r="BT315" i="78"/>
  <c r="BT300" i="78"/>
  <c r="BT313" i="78"/>
  <c r="BT314" i="78"/>
  <c r="BB146" i="78"/>
  <c r="BS543" i="78"/>
  <c r="BS541" i="78"/>
  <c r="BS542" i="78"/>
  <c r="CA920" i="78"/>
  <c r="CA921" i="78"/>
  <c r="BQ814" i="78"/>
  <c r="BQ793" i="78"/>
  <c r="BQ813" i="78"/>
  <c r="BQ815" i="78"/>
  <c r="BX290" i="78"/>
  <c r="BM818" i="78"/>
  <c r="BM819" i="78"/>
  <c r="BG818" i="78"/>
  <c r="BG819" i="78"/>
  <c r="BS221" i="78"/>
  <c r="BS222" i="78"/>
  <c r="BH290" i="78"/>
  <c r="BW648" i="78"/>
  <c r="BW649" i="78"/>
  <c r="AY383" i="78"/>
  <c r="AY409" i="78"/>
  <c r="AY408" i="78"/>
  <c r="CC818" i="78"/>
  <c r="CC819" i="78"/>
  <c r="BK861" i="78"/>
  <c r="BK888" i="78"/>
  <c r="CI648" i="78"/>
  <c r="CI649" i="78"/>
  <c r="CA648" i="78"/>
  <c r="CA649" i="78"/>
  <c r="AY555" i="78"/>
  <c r="AY581" i="78"/>
  <c r="AY580" i="78"/>
  <c r="CM141" i="78"/>
  <c r="CM139" i="78"/>
  <c r="CM140" i="78"/>
  <c r="BQ614" i="78"/>
  <c r="BQ615" i="78"/>
  <c r="BE366" i="78"/>
  <c r="BE375" i="78"/>
  <c r="CL140" i="78"/>
  <c r="CL139" i="78"/>
  <c r="CL141" i="78"/>
  <c r="BB849" i="78"/>
  <c r="BB847" i="78"/>
  <c r="BB848" i="78"/>
  <c r="AV623" i="78"/>
  <c r="AV649" i="78"/>
  <c r="AV648" i="78"/>
  <c r="BQ478" i="78"/>
  <c r="BQ479" i="78"/>
  <c r="BB410" i="78"/>
  <c r="BP174" i="78"/>
  <c r="BP173" i="78"/>
  <c r="BP175" i="78"/>
  <c r="AY174" i="78"/>
  <c r="AY173" i="78"/>
  <c r="AY175" i="78"/>
  <c r="BB657" i="78"/>
  <c r="BB684" i="78"/>
  <c r="BK644" i="78"/>
  <c r="BK623" i="78"/>
  <c r="BK643" i="78"/>
  <c r="BK645" i="78"/>
  <c r="BK725" i="78"/>
  <c r="BK751" i="78"/>
  <c r="BK750" i="78"/>
  <c r="CC542" i="78"/>
  <c r="CC541" i="78"/>
  <c r="CC543" i="78"/>
  <c r="CL818" i="78"/>
  <c r="CL819" i="78"/>
  <c r="BX725" i="78"/>
  <c r="BX751" i="78"/>
  <c r="BX750" i="78"/>
  <c r="CJ383" i="78"/>
  <c r="CJ410" i="78"/>
  <c r="CJ691" i="78"/>
  <c r="CJ718" i="78"/>
  <c r="CL217" i="78"/>
  <c r="CL187" i="78"/>
  <c r="CL216" i="78"/>
  <c r="CL218" i="78"/>
  <c r="BM366" i="78"/>
  <c r="BM374" i="78"/>
  <c r="BM373" i="78"/>
  <c r="BJ418" i="78"/>
  <c r="BJ445" i="78"/>
  <c r="BQ508" i="78"/>
  <c r="BQ487" i="78"/>
  <c r="BQ507" i="78"/>
  <c r="BQ509" i="78"/>
  <c r="AX521" i="78"/>
  <c r="AX548" i="78"/>
  <c r="CJ284" i="78"/>
  <c r="CJ263" i="78"/>
  <c r="CJ283" i="78"/>
  <c r="CJ285" i="78"/>
  <c r="BP178" i="78"/>
  <c r="BP179" i="78"/>
  <c r="BM713" i="78"/>
  <c r="BM691" i="78"/>
  <c r="BM711" i="78"/>
  <c r="BM712" i="78"/>
  <c r="CM895" i="78"/>
  <c r="CM922" i="78"/>
  <c r="AU373" i="78"/>
  <c r="AU374" i="78"/>
  <c r="BD8" i="78"/>
  <c r="BD145" i="78"/>
  <c r="BD144" i="78"/>
  <c r="BQ750" i="78"/>
  <c r="BQ751" i="78"/>
  <c r="BP153" i="78"/>
  <c r="BP180" i="78"/>
  <c r="CA331" i="78"/>
  <c r="CA358" i="78"/>
  <c r="BD408" i="78"/>
  <c r="BD409" i="78"/>
  <c r="BG691" i="78"/>
  <c r="BG717" i="78"/>
  <c r="BG716" i="78"/>
  <c r="AY883" i="78"/>
  <c r="AY861" i="78"/>
  <c r="AY881" i="78"/>
  <c r="AY882" i="78"/>
  <c r="BZ373" i="78"/>
  <c r="BZ374" i="78"/>
  <c r="BA648" i="78"/>
  <c r="BA649" i="78"/>
  <c r="BH657" i="78"/>
  <c r="BH683" i="78"/>
  <c r="BH682" i="78"/>
  <c r="BG580" i="78"/>
  <c r="BG581" i="78"/>
  <c r="BQ443" i="78"/>
  <c r="BQ444" i="78"/>
  <c r="BE487" i="78"/>
  <c r="BE513" i="78"/>
  <c r="BE512" i="78"/>
  <c r="CD784" i="78"/>
  <c r="CD785" i="78"/>
  <c r="BS521" i="78"/>
  <c r="BS547" i="78"/>
  <c r="BS546" i="78"/>
  <c r="BQ691" i="78"/>
  <c r="BQ717" i="78"/>
  <c r="BQ716" i="78"/>
  <c r="BX920" i="78"/>
  <c r="BX921" i="78"/>
  <c r="BQ146" i="78"/>
  <c r="BJ187" i="78"/>
  <c r="BJ223" i="78"/>
  <c r="CI331" i="78"/>
  <c r="CI358" i="78"/>
  <c r="BP725" i="78"/>
  <c r="BP751" i="78"/>
  <c r="BP750" i="78"/>
  <c r="BB827" i="78"/>
  <c r="BB853" i="78"/>
  <c r="BB852" i="78"/>
  <c r="AX827" i="78"/>
  <c r="AX853" i="78"/>
  <c r="AX852" i="78"/>
  <c r="CC852" i="78"/>
  <c r="CC853" i="78"/>
  <c r="CJ861" i="78"/>
  <c r="CJ888" i="78"/>
  <c r="BX521" i="78"/>
  <c r="BX548" i="78"/>
  <c r="BA144" i="78"/>
  <c r="BA145" i="78"/>
  <c r="BQ300" i="78"/>
  <c r="BQ319" i="78"/>
  <c r="BQ318" i="78"/>
  <c r="BS827" i="78"/>
  <c r="BS853" i="78"/>
  <c r="BS852" i="78"/>
  <c r="CC487" i="78"/>
  <c r="CC513" i="78"/>
  <c r="CC512" i="78"/>
  <c r="BA827" i="78"/>
  <c r="BA854" i="78"/>
  <c r="BH521" i="78"/>
  <c r="BH547" i="78"/>
  <c r="BH546" i="78"/>
  <c r="BB366" i="78"/>
  <c r="BB374" i="78"/>
  <c r="BB373" i="78"/>
  <c r="BT546" i="78"/>
  <c r="BT547" i="78"/>
  <c r="BW716" i="78"/>
  <c r="BW717" i="78"/>
  <c r="CA895" i="78"/>
  <c r="CA922" i="78"/>
  <c r="CM175" i="78"/>
  <c r="CM173" i="78"/>
  <c r="CM174" i="78"/>
  <c r="BT383" i="78"/>
  <c r="BT410" i="78"/>
  <c r="BJ369" i="78"/>
  <c r="BJ366" i="78"/>
  <c r="BJ368" i="78"/>
  <c r="BJ370" i="78"/>
  <c r="BQ141" i="78"/>
  <c r="BQ8" i="78"/>
  <c r="BQ139" i="78"/>
  <c r="BQ140" i="78"/>
  <c r="BZ725" i="78"/>
  <c r="BZ752" i="78"/>
  <c r="BA589" i="78"/>
  <c r="BA616" i="78"/>
  <c r="AU679" i="78"/>
  <c r="AU657" i="78"/>
  <c r="AU677" i="78"/>
  <c r="AU678" i="78"/>
  <c r="BE383" i="78"/>
  <c r="BE410" i="78"/>
  <c r="BJ950" i="78"/>
  <c r="BJ929" i="78"/>
  <c r="BJ949" i="78"/>
  <c r="BJ951" i="78"/>
  <c r="CD895" i="78"/>
  <c r="CD922" i="78"/>
  <c r="BB140" i="78"/>
  <c r="BB8" i="78"/>
  <c r="BB139" i="78"/>
  <c r="BB141" i="78"/>
  <c r="CC153" i="78"/>
  <c r="CC180" i="78"/>
  <c r="CC217" i="78"/>
  <c r="CC187" i="78"/>
  <c r="CC216" i="78"/>
  <c r="CC218" i="78"/>
  <c r="BX263" i="78"/>
  <c r="BX289" i="78"/>
  <c r="BX288" i="78"/>
  <c r="AV920" i="78"/>
  <c r="AV921" i="78"/>
  <c r="CC144" i="78"/>
  <c r="CC145" i="78"/>
  <c r="BJ886" i="78"/>
  <c r="BJ887" i="78"/>
  <c r="BH263" i="78"/>
  <c r="BH289" i="78"/>
  <c r="BH288" i="78"/>
  <c r="CD352" i="78"/>
  <c r="CD351" i="78"/>
  <c r="CD353" i="78"/>
  <c r="BS750" i="78"/>
  <c r="BS751" i="78"/>
  <c r="BT589" i="78"/>
  <c r="BT615" i="78"/>
  <c r="BT614" i="78"/>
  <c r="CC521" i="78"/>
  <c r="CC547" i="78"/>
  <c r="CC546" i="78"/>
  <c r="BJ916" i="78"/>
  <c r="BJ915" i="78"/>
  <c r="BJ917" i="78"/>
  <c r="BS725" i="78"/>
  <c r="BS752" i="78"/>
  <c r="AX453" i="78"/>
  <c r="AX479" i="78"/>
  <c r="AX478" i="78"/>
  <c r="CL251" i="78"/>
  <c r="CL250" i="78"/>
  <c r="CL252" i="78"/>
  <c r="CJ453" i="78"/>
  <c r="CJ479" i="78"/>
  <c r="CJ478" i="78"/>
  <c r="AU320" i="78"/>
  <c r="CD815" i="78"/>
  <c r="CD813" i="78"/>
  <c r="CD814" i="78"/>
  <c r="CM820" i="78"/>
  <c r="BZ255" i="78"/>
  <c r="BZ256" i="78"/>
  <c r="BT750" i="78"/>
  <c r="BT751" i="78"/>
  <c r="BX445" i="78"/>
  <c r="AV886" i="78"/>
  <c r="AV887" i="78"/>
  <c r="BH614" i="78"/>
  <c r="BH615" i="78"/>
  <c r="CJ920" i="78"/>
  <c r="CJ921" i="78"/>
  <c r="BK320" i="78"/>
  <c r="CL886" i="78"/>
  <c r="CL887" i="78"/>
  <c r="CD684" i="78"/>
  <c r="AV854" i="78"/>
  <c r="BD320" i="78"/>
  <c r="AV512" i="78"/>
  <c r="AV513" i="78"/>
  <c r="BP478" i="78"/>
  <c r="BP479" i="78"/>
  <c r="BA888" i="78"/>
  <c r="BD445" i="78"/>
  <c r="AV358" i="78"/>
  <c r="CC854" i="78"/>
  <c r="BQ221" i="78"/>
  <c r="BQ222" i="78"/>
  <c r="CA318" i="78"/>
  <c r="CA319" i="78"/>
  <c r="BH888" i="78"/>
  <c r="CD180" i="78"/>
  <c r="AV290" i="78"/>
  <c r="BH375" i="78"/>
  <c r="CD223" i="78"/>
  <c r="BJ257" i="78"/>
  <c r="BX614" i="78"/>
  <c r="BX615" i="78"/>
  <c r="CM956" i="78"/>
  <c r="BP886" i="78"/>
  <c r="BP887" i="78"/>
  <c r="BE318" i="78"/>
  <c r="BE319" i="78"/>
  <c r="BN178" i="78"/>
  <c r="BN179" i="78"/>
  <c r="CL786" i="78"/>
  <c r="BN288" i="78"/>
  <c r="BN289" i="78"/>
  <c r="CJ818" i="78"/>
  <c r="CJ819" i="78"/>
  <c r="BW221" i="78"/>
  <c r="BW222" i="78"/>
  <c r="BP546" i="78"/>
  <c r="BP547" i="78"/>
  <c r="BK255" i="78"/>
  <c r="BK256" i="78"/>
  <c r="BW373" i="78"/>
  <c r="BW374" i="78"/>
  <c r="BG358" i="78"/>
  <c r="CM750" i="78"/>
  <c r="CM751" i="78"/>
  <c r="AV445" i="78"/>
  <c r="BG614" i="78"/>
  <c r="BG615" i="78"/>
  <c r="AU144" i="78"/>
  <c r="AU145" i="78"/>
  <c r="BM648" i="78"/>
  <c r="BM649" i="78"/>
  <c r="BW180" i="78"/>
  <c r="AU818" i="78"/>
  <c r="AU819" i="78"/>
  <c r="BQ784" i="78"/>
  <c r="BQ785" i="78"/>
  <c r="BP288" i="78"/>
  <c r="BP289" i="78"/>
  <c r="BE290" i="78"/>
  <c r="BD514" i="78"/>
  <c r="BH255" i="78"/>
  <c r="BH256" i="78"/>
  <c r="BS443" i="78"/>
  <c r="BS444" i="78"/>
  <c r="BX650" i="78"/>
  <c r="CJ223" i="78"/>
  <c r="CM358" i="78"/>
  <c r="BQ548" i="78"/>
  <c r="BW852" i="78"/>
  <c r="BW853" i="78"/>
  <c r="BD956" i="78"/>
  <c r="CI752" i="78"/>
  <c r="BX854" i="78"/>
  <c r="BS373" i="78"/>
  <c r="BS374" i="78"/>
  <c r="CD480" i="78"/>
  <c r="AX290" i="78"/>
  <c r="BT716" i="78"/>
  <c r="BT717" i="78"/>
  <c r="CL956" i="78"/>
  <c r="CL318" i="78"/>
  <c r="CL319" i="78"/>
  <c r="BB404" i="78"/>
  <c r="BB383" i="78"/>
  <c r="BB403" i="78"/>
  <c r="BB405" i="78"/>
  <c r="CL230" i="78"/>
  <c r="CL257" i="78"/>
  <c r="BE356" i="78"/>
  <c r="BE357" i="78"/>
  <c r="AU300" i="78"/>
  <c r="AU319" i="78"/>
  <c r="AU318" i="78"/>
  <c r="BE682" i="78"/>
  <c r="BE683" i="78"/>
  <c r="BP318" i="78"/>
  <c r="BP319" i="78"/>
  <c r="BJ750" i="78"/>
  <c r="BJ751" i="78"/>
  <c r="BX418" i="78"/>
  <c r="BX444" i="78"/>
  <c r="BX443" i="78"/>
  <c r="BK300" i="78"/>
  <c r="BK319" i="78"/>
  <c r="BK318" i="78"/>
  <c r="CM548" i="78"/>
  <c r="CD657" i="78"/>
  <c r="CD683" i="78"/>
  <c r="CD682" i="78"/>
  <c r="BH582" i="78"/>
  <c r="BA548" i="78"/>
  <c r="AV682" i="78"/>
  <c r="AV683" i="78"/>
  <c r="AY288" i="78"/>
  <c r="AY289" i="78"/>
  <c r="BX180" i="78"/>
  <c r="CJ144" i="78"/>
  <c r="CJ145" i="78"/>
  <c r="BA861" i="78"/>
  <c r="BA887" i="78"/>
  <c r="BA886" i="78"/>
  <c r="BJ716" i="78"/>
  <c r="BJ717" i="78"/>
  <c r="BD418" i="78"/>
  <c r="BD444" i="78"/>
  <c r="BD443" i="78"/>
  <c r="BE752" i="78"/>
  <c r="AV331" i="78"/>
  <c r="AV357" i="78"/>
  <c r="AV356" i="78"/>
  <c r="BW480" i="78"/>
  <c r="CA580" i="78"/>
  <c r="CA581" i="78"/>
  <c r="BQ480" i="78"/>
  <c r="BH861" i="78"/>
  <c r="BH887" i="78"/>
  <c r="BH886" i="78"/>
  <c r="CL146" i="78"/>
  <c r="CD187" i="78"/>
  <c r="CD222" i="78"/>
  <c r="CD221" i="78"/>
  <c r="BJ230" i="78"/>
  <c r="BJ256" i="78"/>
  <c r="BJ255" i="78"/>
  <c r="BW514" i="78"/>
  <c r="AY373" i="78"/>
  <c r="AY374" i="78"/>
  <c r="CM929" i="78"/>
  <c r="CM955" i="78"/>
  <c r="CM954" i="78"/>
  <c r="BK922" i="78"/>
  <c r="CC257" i="78"/>
  <c r="CL759" i="78"/>
  <c r="CL785" i="78"/>
  <c r="CL784" i="78"/>
  <c r="BJ480" i="78"/>
  <c r="BB888" i="78"/>
  <c r="BT288" i="78"/>
  <c r="BT289" i="78"/>
  <c r="BG331" i="78"/>
  <c r="BG357" i="78"/>
  <c r="BG356" i="78"/>
  <c r="BK373" i="78"/>
  <c r="BK374" i="78"/>
  <c r="CA954" i="78"/>
  <c r="CA955" i="78"/>
  <c r="AV418" i="78"/>
  <c r="AV444" i="78"/>
  <c r="AV443" i="78"/>
  <c r="CA146" i="78"/>
  <c r="BW153" i="78"/>
  <c r="BW179" i="78"/>
  <c r="BW178" i="78"/>
  <c r="BS580" i="78"/>
  <c r="BS581" i="78"/>
  <c r="BA920" i="78"/>
  <c r="BA921" i="78"/>
  <c r="AX682" i="78"/>
  <c r="AX683" i="78"/>
  <c r="BD257" i="78"/>
  <c r="BT854" i="78"/>
  <c r="CA820" i="78"/>
  <c r="CD852" i="78"/>
  <c r="CD853" i="78"/>
  <c r="BE263" i="78"/>
  <c r="BE289" i="78"/>
  <c r="BE288" i="78"/>
  <c r="CM886" i="78"/>
  <c r="CM887" i="78"/>
  <c r="BX358" i="78"/>
  <c r="CD146" i="78"/>
  <c r="AV320" i="78"/>
  <c r="BD487" i="78"/>
  <c r="BD513" i="78"/>
  <c r="BD512" i="78"/>
  <c r="AU223" i="78"/>
  <c r="BM290" i="78"/>
  <c r="BS288" i="78"/>
  <c r="BS289" i="78"/>
  <c r="BX623" i="78"/>
  <c r="BX649" i="78"/>
  <c r="BX648" i="78"/>
  <c r="AX718" i="78"/>
  <c r="BP854" i="78"/>
  <c r="CM331" i="78"/>
  <c r="CM357" i="78"/>
  <c r="CM356" i="78"/>
  <c r="BQ521" i="78"/>
  <c r="BQ547" i="78"/>
  <c r="BQ546" i="78"/>
  <c r="BB716" i="78"/>
  <c r="BB717" i="78"/>
  <c r="CI725" i="78"/>
  <c r="CI751" i="78"/>
  <c r="CI750" i="78"/>
  <c r="BX827" i="78"/>
  <c r="BX853" i="78"/>
  <c r="BX852" i="78"/>
  <c r="CA718" i="78"/>
  <c r="CD453" i="78"/>
  <c r="CD479" i="78"/>
  <c r="CD478" i="78"/>
  <c r="AX263" i="78"/>
  <c r="AX289" i="78"/>
  <c r="AX288" i="78"/>
  <c r="AV548" i="78"/>
  <c r="CL929" i="78"/>
  <c r="CL955" i="78"/>
  <c r="CL954" i="78"/>
  <c r="BG180" i="78"/>
  <c r="CL854" i="78"/>
  <c r="BT712" i="78"/>
  <c r="BT711" i="78"/>
  <c r="BT713" i="78"/>
  <c r="AX180" i="78"/>
  <c r="BS956" i="78"/>
  <c r="AY285" i="78"/>
  <c r="AY283" i="78"/>
  <c r="AY284" i="78"/>
  <c r="CA548" i="78"/>
  <c r="CM521" i="78"/>
  <c r="CM547" i="78"/>
  <c r="CM546" i="78"/>
  <c r="BQ780" i="78"/>
  <c r="BQ779" i="78"/>
  <c r="BQ781" i="78"/>
  <c r="BX582" i="78"/>
  <c r="BA818" i="78"/>
  <c r="BA819" i="78"/>
  <c r="BH555" i="78"/>
  <c r="BH581" i="78"/>
  <c r="BH580" i="78"/>
  <c r="BZ650" i="78"/>
  <c r="BA543" i="78"/>
  <c r="BA521" i="78"/>
  <c r="BA541" i="78"/>
  <c r="BA542" i="78"/>
  <c r="CJ752" i="78"/>
  <c r="BX153" i="78"/>
  <c r="BX179" i="78"/>
  <c r="BX178" i="78"/>
  <c r="BH920" i="78"/>
  <c r="BH921" i="78"/>
  <c r="BH318" i="78"/>
  <c r="BH319" i="78"/>
  <c r="BM318" i="78"/>
  <c r="BM319" i="78"/>
  <c r="BE725" i="78"/>
  <c r="BE751" i="78"/>
  <c r="BE750" i="78"/>
  <c r="BT784" i="78"/>
  <c r="BT785" i="78"/>
  <c r="BW453" i="78"/>
  <c r="BW479" i="78"/>
  <c r="BW478" i="78"/>
  <c r="BX718" i="78"/>
  <c r="AY746" i="78"/>
  <c r="AY745" i="78"/>
  <c r="AY747" i="78"/>
  <c r="BN718" i="78"/>
  <c r="BT752" i="78"/>
  <c r="CL375" i="78"/>
  <c r="BQ474" i="78"/>
  <c r="BQ453" i="78"/>
  <c r="BQ473" i="78"/>
  <c r="BQ475" i="78"/>
  <c r="BT954" i="78"/>
  <c r="BT955" i="78"/>
  <c r="CL8" i="78"/>
  <c r="CL145" i="78"/>
  <c r="CL144" i="78"/>
  <c r="BB352" i="78"/>
  <c r="BB351" i="78"/>
  <c r="BB353" i="78"/>
  <c r="AU474" i="78"/>
  <c r="AU473" i="78"/>
  <c r="AU475" i="78"/>
  <c r="BK718" i="78"/>
  <c r="CJ786" i="78"/>
  <c r="BQ255" i="78"/>
  <c r="BQ256" i="78"/>
  <c r="BW487" i="78"/>
  <c r="BW513" i="78"/>
  <c r="BW512" i="78"/>
  <c r="CL750" i="78"/>
  <c r="CL751" i="78"/>
  <c r="BK895" i="78"/>
  <c r="BK921" i="78"/>
  <c r="BK920" i="78"/>
  <c r="BW255" i="78"/>
  <c r="BW256" i="78"/>
  <c r="AY684" i="78"/>
  <c r="CL718" i="78"/>
  <c r="CC230" i="78"/>
  <c r="CC256" i="78"/>
  <c r="CC255" i="78"/>
  <c r="BB223" i="78"/>
  <c r="BJ453" i="78"/>
  <c r="BJ479" i="78"/>
  <c r="BJ478" i="78"/>
  <c r="BB861" i="78"/>
  <c r="BB887" i="78"/>
  <c r="BB886" i="78"/>
  <c r="CC886" i="78"/>
  <c r="CC887" i="78"/>
  <c r="CI221" i="78"/>
  <c r="CI222" i="78"/>
  <c r="BS818" i="78"/>
  <c r="BS819" i="78"/>
  <c r="BZ582" i="78"/>
  <c r="BD786" i="78"/>
  <c r="BM221" i="78"/>
  <c r="BM222" i="78"/>
  <c r="BW356" i="78"/>
  <c r="BW357" i="78"/>
  <c r="CA8" i="78"/>
  <c r="CA145" i="78"/>
  <c r="CA144" i="78"/>
  <c r="BJ684" i="78"/>
  <c r="BB956" i="78"/>
  <c r="AU257" i="78"/>
  <c r="BD252" i="78"/>
  <c r="BD230" i="78"/>
  <c r="BD250" i="78"/>
  <c r="BD251" i="78"/>
  <c r="BT827" i="78"/>
  <c r="BT853" i="78"/>
  <c r="BT852" i="78"/>
  <c r="BP582" i="78"/>
  <c r="CA814" i="78"/>
  <c r="CA793" i="78"/>
  <c r="CA813" i="78"/>
  <c r="CA815" i="78"/>
  <c r="BA718" i="78"/>
  <c r="BN717" i="78"/>
  <c r="BN716" i="78"/>
  <c r="BX353" i="78"/>
  <c r="BX331" i="78"/>
  <c r="BX351" i="78"/>
  <c r="BX352" i="78"/>
  <c r="CD8" i="78"/>
  <c r="CD145" i="78"/>
  <c r="CD144" i="78"/>
  <c r="BE917" i="78"/>
  <c r="BE915" i="78"/>
  <c r="BE916" i="78"/>
  <c r="AV300" i="78"/>
  <c r="AV319" i="78"/>
  <c r="AV318" i="78"/>
  <c r="CM582" i="78"/>
  <c r="BG784" i="78"/>
  <c r="BG785" i="78"/>
  <c r="AU187" i="78"/>
  <c r="AU222" i="78"/>
  <c r="AU221" i="78"/>
  <c r="BB257" i="78"/>
  <c r="BM263" i="78"/>
  <c r="BM289" i="78"/>
  <c r="BM288" i="78"/>
  <c r="BA318" i="78"/>
  <c r="BA319" i="78"/>
  <c r="CI257" i="78"/>
  <c r="BD645" i="78"/>
  <c r="BD643" i="78"/>
  <c r="BD644" i="78"/>
  <c r="BW358" i="78"/>
  <c r="AX713" i="78"/>
  <c r="AX691" i="78"/>
  <c r="AX711" i="78"/>
  <c r="AX712" i="78"/>
  <c r="AX781" i="78"/>
  <c r="AX779" i="78"/>
  <c r="AX780" i="78"/>
  <c r="BQ682" i="78"/>
  <c r="BQ683" i="78"/>
  <c r="BP827" i="78"/>
  <c r="BP853" i="78"/>
  <c r="BP852" i="78"/>
  <c r="BX144" i="78"/>
  <c r="BX145" i="78"/>
  <c r="AY369" i="78"/>
  <c r="AY368" i="78"/>
  <c r="AY370" i="78"/>
  <c r="BZ369" i="78"/>
  <c r="BZ368" i="78"/>
  <c r="BZ370" i="78"/>
  <c r="BH445" i="78"/>
  <c r="AY645" i="78"/>
  <c r="AY643" i="78"/>
  <c r="AY644" i="78"/>
  <c r="BJ854" i="78"/>
  <c r="AV144" i="78"/>
  <c r="AV145" i="78"/>
  <c r="CA717" i="78"/>
  <c r="CA716" i="78"/>
  <c r="BW713" i="78"/>
  <c r="BW711" i="78"/>
  <c r="BW712" i="78"/>
  <c r="BD410" i="78"/>
  <c r="BB218" i="78"/>
  <c r="BB216" i="78"/>
  <c r="BB217" i="78"/>
  <c r="AX616" i="78"/>
  <c r="CD514" i="78"/>
  <c r="AV521" i="78"/>
  <c r="AV547" i="78"/>
  <c r="AV546" i="78"/>
  <c r="CC648" i="78"/>
  <c r="CC649" i="78"/>
  <c r="CM8" i="78"/>
  <c r="CM145" i="78"/>
  <c r="CM144" i="78"/>
  <c r="CD793" i="78"/>
  <c r="CD820" i="78"/>
  <c r="BK353" i="78"/>
  <c r="BK351" i="78"/>
  <c r="BK352" i="78"/>
  <c r="AY784" i="78"/>
  <c r="AY785" i="78"/>
  <c r="BK263" i="78"/>
  <c r="BK289" i="78"/>
  <c r="BK288" i="78"/>
  <c r="BT353" i="78"/>
  <c r="BT351" i="78"/>
  <c r="BT352" i="78"/>
  <c r="BG153" i="78"/>
  <c r="BG179" i="78"/>
  <c r="BG178" i="78"/>
  <c r="CL827" i="78"/>
  <c r="CL853" i="78"/>
  <c r="CL852" i="78"/>
  <c r="CM815" i="78"/>
  <c r="CM793" i="78"/>
  <c r="CM813" i="78"/>
  <c r="CM814" i="78"/>
  <c r="BZ230" i="78"/>
  <c r="BZ257" i="78"/>
  <c r="AX153" i="78"/>
  <c r="AX179" i="78"/>
  <c r="AX178" i="78"/>
  <c r="BE920" i="78"/>
  <c r="BE921" i="78"/>
  <c r="BS929" i="78"/>
  <c r="BS955" i="78"/>
  <c r="BS954" i="78"/>
  <c r="BW370" i="78"/>
  <c r="BW368" i="78"/>
  <c r="BW369" i="78"/>
  <c r="AY263" i="78"/>
  <c r="AY290" i="78"/>
  <c r="CA542" i="78"/>
  <c r="CA521" i="78"/>
  <c r="CA541" i="78"/>
  <c r="CA543" i="78"/>
  <c r="CL861" i="78"/>
  <c r="CL888" i="78"/>
  <c r="AU614" i="78"/>
  <c r="AU615" i="78"/>
  <c r="BX576" i="78"/>
  <c r="BX555" i="78"/>
  <c r="BX575" i="78"/>
  <c r="BX577" i="78"/>
  <c r="BJ352" i="78"/>
  <c r="BJ351" i="78"/>
  <c r="BJ353" i="78"/>
  <c r="CA712" i="78"/>
  <c r="CA691" i="78"/>
  <c r="CA711" i="78"/>
  <c r="CA713" i="78"/>
  <c r="AV849" i="78"/>
  <c r="AV827" i="78"/>
  <c r="AV847" i="78"/>
  <c r="AV848" i="78"/>
  <c r="BD314" i="78"/>
  <c r="BD300" i="78"/>
  <c r="BD313" i="78"/>
  <c r="BD315" i="78"/>
  <c r="BZ623" i="78"/>
  <c r="BZ649" i="78"/>
  <c r="BZ648" i="78"/>
  <c r="BG611" i="78"/>
  <c r="BG609" i="78"/>
  <c r="BG610" i="78"/>
  <c r="CJ725" i="78"/>
  <c r="CJ751" i="78"/>
  <c r="CJ750" i="78"/>
  <c r="AU392" i="78"/>
  <c r="AV933" i="78"/>
  <c r="AV90" i="78"/>
  <c r="AV59" i="78"/>
  <c r="AU79" i="78"/>
  <c r="AU108" i="78"/>
  <c r="AU138" i="78"/>
  <c r="AV74" i="78"/>
  <c r="AV830" i="78"/>
  <c r="AU504" i="78"/>
  <c r="AV795" i="78"/>
  <c r="AU671" i="78"/>
  <c r="AU740" i="78"/>
  <c r="AV312" i="78"/>
  <c r="AV106" i="78"/>
  <c r="AU844" i="78"/>
  <c r="AU64" i="78"/>
  <c r="AV89" i="78"/>
  <c r="AU499" i="78"/>
  <c r="AV435" i="78"/>
  <c r="AU639" i="78"/>
  <c r="AU424" i="78"/>
  <c r="AU732" i="78"/>
  <c r="AU460" i="78"/>
  <c r="AV525" i="78"/>
  <c r="AU675" i="78"/>
  <c r="AU52" i="78"/>
  <c r="AV367" i="78"/>
  <c r="AV281" i="78"/>
  <c r="AU597" i="78"/>
  <c r="AV738" i="78"/>
  <c r="AU489" i="78"/>
  <c r="AU528" i="78"/>
  <c r="AV101" i="78"/>
  <c r="AU666" i="78"/>
  <c r="AV498" i="78"/>
  <c r="AU245" i="78"/>
  <c r="AV777" i="78"/>
  <c r="AU763" i="78"/>
  <c r="AU48" i="78"/>
  <c r="AV557" i="78"/>
  <c r="AV835" i="78"/>
  <c r="AU775" i="78"/>
  <c r="AV62" i="78"/>
  <c r="AV802" i="78"/>
  <c r="AV501" i="78"/>
  <c r="AU198" i="78"/>
  <c r="AV809" i="78"/>
  <c r="AV936" i="78"/>
  <c r="AU278" i="78"/>
  <c r="AV596" i="78"/>
  <c r="AV935" i="78"/>
  <c r="AU804" i="78"/>
  <c r="AV232" i="78"/>
  <c r="AV280" i="78"/>
  <c r="AU85" i="78"/>
  <c r="AV594" i="78"/>
  <c r="AV429" i="78"/>
  <c r="AV604" i="78"/>
  <c r="AU908" i="78"/>
  <c r="AU171" i="78"/>
  <c r="AU83" i="78"/>
  <c r="AV668" i="78"/>
  <c r="AU272" i="78"/>
  <c r="AU236" i="78"/>
  <c r="AV117" i="78"/>
  <c r="AV58" i="78"/>
  <c r="AU308" i="78"/>
  <c r="AV163" i="78"/>
  <c r="AV733" i="78"/>
  <c r="AU385" i="78"/>
  <c r="AV634" i="78"/>
  <c r="AU463" i="78"/>
  <c r="AU14" i="78"/>
  <c r="AV607" i="78"/>
  <c r="AU468" i="78"/>
  <c r="AV740" i="78"/>
  <c r="AU238" i="78"/>
  <c r="AV336" i="78"/>
  <c r="AU32" i="78"/>
  <c r="AV526" i="78"/>
  <c r="AV602" i="78"/>
  <c r="AU640" i="78"/>
  <c r="AV563" i="78"/>
  <c r="AV267" i="78"/>
  <c r="AU421" i="78"/>
  <c r="AU172" i="78"/>
  <c r="AU78" i="78"/>
  <c r="AU340" i="78"/>
  <c r="AV172" i="78"/>
  <c r="AU572" i="78"/>
  <c r="AV914" i="78"/>
  <c r="AU706" i="78"/>
  <c r="AV423" i="78"/>
  <c r="AU633" i="78"/>
  <c r="AU434" i="78"/>
  <c r="AU191" i="78"/>
  <c r="AU899" i="78"/>
  <c r="AV78" i="78"/>
  <c r="AV268" i="78"/>
  <c r="AU637" i="78"/>
  <c r="AV339" i="78"/>
  <c r="AU729" i="78"/>
  <c r="AU428" i="78"/>
  <c r="AV731" i="78"/>
  <c r="AU302" i="78"/>
  <c r="AV424" i="78"/>
  <c r="AV632" i="78"/>
  <c r="AV189" i="78"/>
  <c r="AU530" i="78"/>
  <c r="AU73" i="78"/>
  <c r="AU397" i="78"/>
  <c r="AU665" i="78"/>
  <c r="AU10" i="78"/>
  <c r="AV863" i="78"/>
  <c r="AU596" i="78"/>
  <c r="AV159" i="78"/>
  <c r="AV635" i="78"/>
  <c r="AU336" i="78"/>
  <c r="AU86" i="78"/>
  <c r="AU281" i="78"/>
  <c r="AV396" i="78"/>
  <c r="AU743" i="78"/>
  <c r="AV728" i="78"/>
  <c r="AU702" i="78"/>
  <c r="AU663" i="78"/>
  <c r="AU131" i="78"/>
  <c r="AV348" i="78"/>
  <c r="AU394" i="78"/>
  <c r="AV938" i="78"/>
  <c r="AV574" i="78"/>
  <c r="AU136" i="78"/>
  <c r="AV165" i="78"/>
  <c r="AV538" i="78"/>
  <c r="AV129" i="78"/>
  <c r="AV399" i="78"/>
  <c r="AU762" i="78"/>
  <c r="AV658" i="78"/>
  <c r="AV134" i="78"/>
  <c r="AU169" i="78"/>
  <c r="AU195" i="78"/>
  <c r="AU741" i="78"/>
  <c r="AU49" i="78"/>
  <c r="AU426" i="78"/>
  <c r="AV798" i="78"/>
  <c r="AV566" i="78"/>
  <c r="AV805" i="78"/>
  <c r="AV242" i="78"/>
  <c r="AU431" i="78"/>
  <c r="AV428" i="78"/>
  <c r="AU87" i="78"/>
  <c r="AV810" i="78"/>
  <c r="AV639" i="78"/>
  <c r="AU902" i="78"/>
  <c r="AU707" i="78"/>
  <c r="AV344" i="78"/>
  <c r="AV633" i="78"/>
  <c r="AV9" i="78"/>
  <c r="AU51" i="78"/>
  <c r="AU559" i="78"/>
  <c r="AV157" i="78"/>
  <c r="AU939" i="78"/>
  <c r="AV205" i="78"/>
  <c r="AU638" i="78"/>
  <c r="AU420" i="78"/>
  <c r="AU161" i="78"/>
  <c r="AV422" i="78"/>
  <c r="AV874" i="78"/>
  <c r="AU667" i="78"/>
  <c r="AV248" i="78"/>
  <c r="AU803" i="78"/>
  <c r="AV398" i="78"/>
  <c r="AV125" i="78"/>
  <c r="AV674" i="78"/>
  <c r="AU592" i="78"/>
  <c r="AU674" i="78"/>
  <c r="AV76" i="78"/>
  <c r="AU63" i="78"/>
  <c r="AV694" i="78"/>
  <c r="AV397" i="78"/>
  <c r="AV637" i="78"/>
  <c r="AV897" i="78"/>
  <c r="AU701" i="78"/>
  <c r="AV201" i="78"/>
  <c r="AV464" i="78"/>
  <c r="AU832" i="78"/>
  <c r="AU562" i="78"/>
  <c r="AV56" i="78"/>
  <c r="AV739" i="78"/>
  <c r="AU282" i="78"/>
  <c r="AU558" i="78"/>
  <c r="AU312" i="78"/>
  <c r="AV419" i="78"/>
  <c r="AU393" i="78"/>
  <c r="AU70" i="78"/>
  <c r="AU875" i="78"/>
  <c r="AU636" i="78"/>
  <c r="AU423" i="78"/>
  <c r="AV457" i="78"/>
  <c r="AU536" i="78"/>
  <c r="AV606" i="78"/>
  <c r="AU738" i="78"/>
  <c r="AV24" i="78"/>
  <c r="AV130" i="78"/>
  <c r="AU40" i="78"/>
  <c r="AV43" i="78"/>
  <c r="AV571" i="78"/>
  <c r="AV675" i="78"/>
  <c r="AV332" i="78"/>
  <c r="AV272" i="78"/>
  <c r="AV661" i="78"/>
  <c r="AU104" i="78"/>
  <c r="AV764" i="78"/>
  <c r="AU100" i="78"/>
  <c r="AU82" i="78"/>
  <c r="AU495" i="78"/>
  <c r="AV158" i="78"/>
  <c r="AV204" i="78"/>
  <c r="AU734" i="78"/>
  <c r="AU124" i="78"/>
  <c r="AU43" i="78"/>
  <c r="AV500" i="78"/>
  <c r="AU698" i="78"/>
  <c r="AU527" i="78"/>
  <c r="AV812" i="78"/>
  <c r="AV559" i="78"/>
  <c r="AU845" i="78"/>
  <c r="AU349" i="78"/>
  <c r="AU89" i="78"/>
  <c r="AV626" i="78"/>
  <c r="AU237" i="78"/>
  <c r="AV908" i="78"/>
  <c r="AV840" i="78"/>
  <c r="AU524" i="78"/>
  <c r="AV434" i="78"/>
  <c r="AV203" i="78"/>
  <c r="AV558" i="78"/>
  <c r="AV811" i="78"/>
  <c r="AU275" i="78"/>
  <c r="AV200" i="78"/>
  <c r="AU490" i="78"/>
  <c r="AU901" i="78"/>
  <c r="AV736" i="78"/>
  <c r="AU806" i="78"/>
  <c r="AV537" i="78"/>
  <c r="AV572" i="78"/>
  <c r="AV196" i="78"/>
  <c r="AU604" i="78"/>
  <c r="AV704" i="78"/>
  <c r="AU705" i="78"/>
  <c r="AU573" i="78"/>
  <c r="AV432" i="78"/>
  <c r="AU630" i="78"/>
  <c r="AU160" i="78"/>
  <c r="AV15" i="78"/>
  <c r="AV82" i="78"/>
  <c r="AV455" i="78"/>
  <c r="AV494" i="78"/>
  <c r="AU697" i="78"/>
  <c r="AV66" i="78"/>
  <c r="AV877" i="78"/>
  <c r="AU692" i="78"/>
  <c r="AV763" i="78"/>
  <c r="AU872" i="78"/>
  <c r="AU502" i="78"/>
  <c r="AU96" i="78"/>
  <c r="AV131" i="78"/>
  <c r="AV81" i="78"/>
  <c r="AU945" i="78"/>
  <c r="AU36" i="78"/>
  <c r="AU944" i="78"/>
  <c r="AU44" i="78"/>
  <c r="AV878" i="78"/>
  <c r="AV862" i="78"/>
  <c r="AV127" i="78"/>
  <c r="AU26" i="78"/>
  <c r="AV234" i="78"/>
  <c r="AU339" i="78"/>
  <c r="AU76" i="78"/>
  <c r="AV391" i="78"/>
  <c r="AV342" i="78"/>
  <c r="AV934" i="78"/>
  <c r="AU941" i="78"/>
  <c r="AV527" i="78"/>
  <c r="AV304" i="78"/>
  <c r="AV37" i="78"/>
  <c r="AU157" i="78"/>
  <c r="AV32" i="78"/>
  <c r="AU457" i="78"/>
  <c r="AV91" i="78"/>
  <c r="AV394" i="78"/>
  <c r="AV670" i="78"/>
  <c r="AU472" i="78"/>
  <c r="AV111" i="78"/>
  <c r="AV930" i="78"/>
  <c r="AV831" i="78"/>
  <c r="AU122" i="78"/>
  <c r="AU35" i="78"/>
  <c r="AU625" i="78"/>
  <c r="AU471" i="78"/>
  <c r="AV346" i="78"/>
  <c r="AU870" i="78"/>
  <c r="AU307" i="78"/>
  <c r="AV55" i="78"/>
  <c r="AU65" i="78"/>
  <c r="AU437" i="78"/>
  <c r="AV461" i="78"/>
  <c r="AV536" i="78"/>
  <c r="AV901" i="78"/>
  <c r="AU105" i="78"/>
  <c r="AV876" i="78"/>
  <c r="AV667" i="78"/>
  <c r="AV903" i="78"/>
  <c r="AU240" i="78"/>
  <c r="AV102" i="78"/>
  <c r="AU469" i="78"/>
  <c r="AV944" i="78"/>
  <c r="AU470" i="78"/>
  <c r="AU68" i="78"/>
  <c r="AU84" i="78"/>
  <c r="AU133" i="78"/>
  <c r="AV100" i="78"/>
  <c r="AV873" i="78"/>
  <c r="AV534" i="78"/>
  <c r="AV945" i="78"/>
  <c r="AU602" i="78"/>
  <c r="AU106" i="78"/>
  <c r="AU419" i="78"/>
  <c r="AU938" i="78"/>
  <c r="AV910" i="78"/>
  <c r="AV10" i="78"/>
  <c r="AU132" i="78"/>
  <c r="AV239" i="78"/>
  <c r="AV388" i="78"/>
  <c r="AV911" i="78"/>
  <c r="AU422" i="78"/>
  <c r="AU50" i="78"/>
  <c r="AV567" i="78"/>
  <c r="AU493" i="78"/>
  <c r="AU67" i="78"/>
  <c r="AU345" i="78"/>
  <c r="AV271" i="78"/>
  <c r="AU57" i="78"/>
  <c r="AU42" i="78"/>
  <c r="AU126" i="78"/>
  <c r="AV395" i="78"/>
  <c r="AU836" i="78"/>
  <c r="AV902" i="78"/>
  <c r="AU767" i="78"/>
  <c r="AU391" i="78"/>
  <c r="AU367" i="78"/>
  <c r="AU9" i="78"/>
  <c r="AU390" i="78"/>
  <c r="AU829" i="78"/>
  <c r="AU196" i="78"/>
  <c r="AV154" i="78"/>
  <c r="AV624" i="78"/>
  <c r="AV841" i="78"/>
  <c r="AU276" i="78"/>
  <c r="AV565" i="78"/>
  <c r="AV245" i="78"/>
  <c r="AU501" i="78"/>
  <c r="AV384" i="78"/>
  <c r="AV532" i="78"/>
  <c r="AU77" i="78"/>
  <c r="AV136" i="78"/>
  <c r="AV803" i="78"/>
  <c r="AU494" i="78"/>
  <c r="AU658" i="78"/>
  <c r="AU533" i="78"/>
  <c r="AU427" i="78"/>
  <c r="AU203" i="78"/>
  <c r="AU436" i="78"/>
  <c r="AV701" i="78"/>
  <c r="AV456" i="78"/>
  <c r="AU708" i="78"/>
  <c r="AV761" i="78"/>
  <c r="AU193" i="78"/>
  <c r="AV110" i="78"/>
  <c r="AV118" i="78"/>
  <c r="AV767" i="78"/>
  <c r="AV23" i="78"/>
  <c r="AU570" i="78"/>
  <c r="AU338" i="78"/>
  <c r="AV569" i="78"/>
  <c r="AV420" i="78"/>
  <c r="AV540" i="78"/>
  <c r="AU492" i="78"/>
  <c r="AV695" i="78"/>
  <c r="AV940" i="78"/>
  <c r="AV904" i="78"/>
  <c r="AU903" i="78"/>
  <c r="AU607" i="78"/>
  <c r="AV305" i="78"/>
  <c r="AU45" i="78"/>
  <c r="AV337" i="78"/>
  <c r="AV765" i="78"/>
  <c r="AV18" i="78"/>
  <c r="AU23" i="78"/>
  <c r="AV77" i="78"/>
  <c r="AV124" i="78"/>
  <c r="AV64" i="78"/>
  <c r="AV264" i="78"/>
  <c r="AU794" i="78"/>
  <c r="AV837" i="78"/>
  <c r="AV770" i="78"/>
  <c r="AU166" i="78"/>
  <c r="AU62" i="78"/>
  <c r="AU601" i="78"/>
  <c r="AV61" i="78"/>
  <c r="AV335" i="78"/>
  <c r="AV42" i="78"/>
  <c r="AU907" i="78"/>
  <c r="AU53" i="78"/>
  <c r="AV83" i="78"/>
  <c r="AV799" i="78"/>
  <c r="AU868" i="78"/>
  <c r="AU608" i="78"/>
  <c r="AV29" i="78"/>
  <c r="AV693" i="78"/>
  <c r="AV489" i="78"/>
  <c r="AV168" i="78"/>
  <c r="AV50" i="78"/>
  <c r="AV931" i="78"/>
  <c r="AU91" i="78"/>
  <c r="AV666" i="78"/>
  <c r="AU461" i="78"/>
  <c r="AU731" i="78"/>
  <c r="AU594" i="78"/>
  <c r="AV905" i="78"/>
  <c r="AU603" i="78"/>
  <c r="AU466" i="78"/>
  <c r="AU30" i="78"/>
  <c r="AU595" i="78"/>
  <c r="AV39" i="78"/>
  <c r="AU593" i="78"/>
  <c r="AU506" i="78"/>
  <c r="AU568" i="78"/>
  <c r="AV879" i="78"/>
  <c r="AV568" i="78"/>
  <c r="AU936" i="78"/>
  <c r="AU628" i="78"/>
  <c r="AV499" i="78"/>
  <c r="AV349" i="78"/>
  <c r="AV737" i="78"/>
  <c r="AV426" i="78"/>
  <c r="AV122" i="78"/>
  <c r="AU156" i="78"/>
  <c r="AU332" i="78"/>
  <c r="AV123" i="78"/>
  <c r="AV564" i="78"/>
  <c r="AU664" i="78"/>
  <c r="AV103" i="78"/>
  <c r="AV167" i="78"/>
  <c r="AV238" i="78"/>
  <c r="AU389" i="78"/>
  <c r="AV628" i="78"/>
  <c r="AV126" i="78"/>
  <c r="AU946" i="78"/>
  <c r="AV155" i="78"/>
  <c r="AU909" i="78"/>
  <c r="AU264" i="78"/>
  <c r="AU843" i="78"/>
  <c r="AV705" i="78"/>
  <c r="AV16" i="78"/>
  <c r="AU158" i="78"/>
  <c r="AU561" i="78"/>
  <c r="AU395" i="78"/>
  <c r="AV846" i="78"/>
  <c r="AV34" i="78"/>
  <c r="AU798" i="78"/>
  <c r="AV194" i="78"/>
  <c r="AV11" i="78"/>
  <c r="AU17" i="78"/>
  <c r="AV839" i="78"/>
  <c r="AU833" i="78"/>
  <c r="AU771" i="78"/>
  <c r="AV334" i="78"/>
  <c r="AU810" i="78"/>
  <c r="AV729" i="78"/>
  <c r="AU591" i="78"/>
  <c r="AV529" i="78"/>
  <c r="AV743" i="78"/>
  <c r="AU529" i="78"/>
  <c r="AU432" i="78"/>
  <c r="AV561" i="78"/>
  <c r="AU496" i="78"/>
  <c r="AV597" i="78"/>
  <c r="AV642" i="78"/>
  <c r="AV107" i="78"/>
  <c r="AV99" i="78"/>
  <c r="AU933" i="78"/>
  <c r="AV347" i="78"/>
  <c r="AV710" i="78"/>
  <c r="AU811" i="78"/>
  <c r="AV593" i="78"/>
  <c r="AU399" i="78"/>
  <c r="AU163" i="78"/>
  <c r="AV345" i="78"/>
  <c r="AU400" i="78"/>
  <c r="AU15" i="78"/>
  <c r="AU95" i="78"/>
  <c r="AV769" i="78"/>
  <c r="AU871" i="78"/>
  <c r="AV608" i="78"/>
  <c r="AU350" i="78"/>
  <c r="AU598" i="78"/>
  <c r="AU113" i="78"/>
  <c r="AU737" i="78"/>
  <c r="AU269" i="78"/>
  <c r="AV774" i="78"/>
  <c r="AV28" i="78"/>
  <c r="AU386" i="78"/>
  <c r="AU33" i="78"/>
  <c r="AV192" i="78"/>
  <c r="AV676" i="78"/>
  <c r="AV601" i="78"/>
  <c r="AV190" i="78"/>
  <c r="AU670" i="78"/>
  <c r="AU676" i="78"/>
  <c r="AV386" i="78"/>
  <c r="AU454" i="78"/>
  <c r="AV49" i="78"/>
  <c r="AU81" i="78"/>
  <c r="AV108" i="78"/>
  <c r="AV166" i="78"/>
  <c r="AV392" i="78"/>
  <c r="AV778" i="78"/>
  <c r="AV742" i="78"/>
  <c r="AV402" i="78"/>
  <c r="AU801" i="78"/>
  <c r="AV692" i="78"/>
  <c r="AV160" i="78"/>
  <c r="AU948" i="78"/>
  <c r="AV235" i="78"/>
  <c r="AU807" i="78"/>
  <c r="AU24" i="78"/>
  <c r="AU778" i="78"/>
  <c r="AV310" i="78"/>
  <c r="AU876" i="78"/>
  <c r="AU215" i="78"/>
  <c r="AV121" i="78"/>
  <c r="AV393" i="78"/>
  <c r="AV470" i="78"/>
  <c r="AU662" i="78"/>
  <c r="AV33" i="78"/>
  <c r="AV730" i="78"/>
  <c r="AV41" i="78"/>
  <c r="AU862" i="78"/>
  <c r="AV401" i="78"/>
  <c r="AU334" i="78"/>
  <c r="AV768" i="78"/>
  <c r="AU900" i="78"/>
  <c r="AU809" i="78"/>
  <c r="AV806" i="78"/>
  <c r="AU72" i="78"/>
  <c r="AV243" i="78"/>
  <c r="AU246" i="78"/>
  <c r="AV164" i="78"/>
  <c r="AV308" i="78"/>
  <c r="AU869" i="78"/>
  <c r="AU200" i="78"/>
  <c r="AU774" i="78"/>
  <c r="AV600" i="78"/>
  <c r="AU279" i="78"/>
  <c r="AV46" i="78"/>
  <c r="AV400" i="78"/>
  <c r="AU456" i="78"/>
  <c r="AV460" i="78"/>
  <c r="AV948" i="78"/>
  <c r="AU467" i="78"/>
  <c r="AV95" i="78"/>
  <c r="AV93" i="78"/>
  <c r="AU913" i="78"/>
  <c r="AV340" i="78"/>
  <c r="AV113" i="78"/>
  <c r="AU735" i="78"/>
  <c r="AU34" i="78"/>
  <c r="AU205" i="78"/>
  <c r="AV463" i="78"/>
  <c r="AU761" i="78"/>
  <c r="AU202" i="78"/>
  <c r="AV697" i="78"/>
  <c r="AV53" i="78"/>
  <c r="AV631" i="78"/>
  <c r="AV828" i="78"/>
  <c r="AV505" i="78"/>
  <c r="AU190" i="78"/>
  <c r="AV700" i="78"/>
  <c r="AU866" i="78"/>
  <c r="AV302" i="78"/>
  <c r="AU835" i="78"/>
  <c r="AU455" i="78"/>
  <c r="AU842" i="78"/>
  <c r="AU693" i="78"/>
  <c r="AV343" i="78"/>
  <c r="AU531" i="78"/>
  <c r="AU303" i="78"/>
  <c r="AV867" i="78"/>
  <c r="AU12" i="78"/>
  <c r="AU60" i="78"/>
  <c r="AU911" i="78"/>
  <c r="AV625" i="78"/>
  <c r="AV51" i="78"/>
  <c r="AV86" i="78"/>
  <c r="AU242" i="78"/>
  <c r="AU526" i="78"/>
  <c r="AU117" i="78"/>
  <c r="AU912" i="78"/>
  <c r="AU401" i="78"/>
  <c r="AU727" i="78"/>
  <c r="AV169" i="78"/>
  <c r="AV865" i="78"/>
  <c r="AV636" i="78"/>
  <c r="AU879" i="78"/>
  <c r="AV845" i="78"/>
  <c r="AU90" i="78"/>
  <c r="AU270" i="78"/>
  <c r="AU914" i="78"/>
  <c r="AV193" i="78"/>
  <c r="AV497" i="78"/>
  <c r="AV350" i="78"/>
  <c r="AU129" i="78"/>
  <c r="AV199" i="78"/>
  <c r="AU74" i="78"/>
  <c r="AV69" i="78"/>
  <c r="AU930" i="78"/>
  <c r="AV727" i="78"/>
  <c r="AU398" i="78"/>
  <c r="AV773" i="78"/>
  <c r="AV907" i="78"/>
  <c r="AV112" i="78"/>
  <c r="AV912" i="78"/>
  <c r="AV794" i="78"/>
  <c r="AU672" i="78"/>
  <c r="AV539" i="78"/>
  <c r="AU500" i="78"/>
  <c r="AV641" i="78"/>
  <c r="AU726" i="78"/>
  <c r="AV84" i="78"/>
  <c r="AV278" i="78"/>
  <c r="AU837" i="78"/>
  <c r="AV522" i="78"/>
  <c r="AV603" i="78"/>
  <c r="AU170" i="78"/>
  <c r="AU265" i="78"/>
  <c r="AV116" i="78"/>
  <c r="AV79" i="78"/>
  <c r="AV36" i="78"/>
  <c r="AV202" i="78"/>
  <c r="AU333" i="78"/>
  <c r="AU41" i="78"/>
  <c r="AV277" i="78"/>
  <c r="AU905" i="78"/>
  <c r="AU311" i="78"/>
  <c r="AV270" i="78"/>
  <c r="AV872" i="78"/>
  <c r="AU523" i="78"/>
  <c r="AU488" i="78"/>
  <c r="AU840" i="78"/>
  <c r="AU896" i="78"/>
  <c r="AU268" i="78"/>
  <c r="AV775" i="78"/>
  <c r="AU114" i="78"/>
  <c r="AV492" i="78"/>
  <c r="AU201" i="78"/>
  <c r="AV237" i="78"/>
  <c r="AU569" i="78"/>
  <c r="AU940" i="78"/>
  <c r="AU343" i="78"/>
  <c r="AV660" i="78"/>
  <c r="AV105" i="78"/>
  <c r="AU13" i="78"/>
  <c r="AV665" i="78"/>
  <c r="AU115" i="78"/>
  <c r="AV309" i="78"/>
  <c r="AU766" i="78"/>
  <c r="AU11" i="78"/>
  <c r="AV25" i="78"/>
  <c r="AU435" i="78"/>
  <c r="AV662" i="78"/>
  <c r="AU910" i="78"/>
  <c r="AU47" i="78"/>
  <c r="AU16" i="78"/>
  <c r="AU796" i="78"/>
  <c r="AU341" i="78"/>
  <c r="AU425" i="78"/>
  <c r="AU348" i="78"/>
  <c r="AU744" i="78"/>
  <c r="AU396" i="78"/>
  <c r="AU344" i="78"/>
  <c r="AU249" i="78"/>
  <c r="AU699" i="78"/>
  <c r="AU534" i="78"/>
  <c r="AV804" i="78"/>
  <c r="AU498" i="78"/>
  <c r="AU867" i="78"/>
  <c r="AU704" i="78"/>
  <c r="AU768" i="78"/>
  <c r="AU624" i="78"/>
  <c r="AV247" i="78"/>
  <c r="AU94" i="78"/>
  <c r="AU306" i="78"/>
  <c r="AV269" i="78"/>
  <c r="AV909" i="78"/>
  <c r="AU93" i="78"/>
  <c r="AV698" i="78"/>
  <c r="AV387" i="78"/>
  <c r="AV437" i="78"/>
  <c r="AV772" i="78"/>
  <c r="AU18" i="78"/>
  <c r="AU346" i="78"/>
  <c r="AU497" i="78"/>
  <c r="AU134" i="78"/>
  <c r="AV488" i="78"/>
  <c r="AV502" i="78"/>
  <c r="AV875" i="78"/>
  <c r="AV63" i="78"/>
  <c r="AU942" i="78"/>
  <c r="AU937" i="78"/>
  <c r="AU709" i="78"/>
  <c r="AU127" i="78"/>
  <c r="AU863" i="78"/>
  <c r="AV771" i="78"/>
  <c r="AV128" i="78"/>
  <c r="AU154" i="78"/>
  <c r="AU119" i="78"/>
  <c r="AV528" i="78"/>
  <c r="AU103" i="78"/>
  <c r="AU525" i="78"/>
  <c r="AV188" i="78"/>
  <c r="AV87" i="78"/>
  <c r="AU828" i="78"/>
  <c r="AU634" i="78"/>
  <c r="AU808" i="78"/>
  <c r="AV591" i="78"/>
  <c r="AU19" i="78"/>
  <c r="AV301" i="78"/>
  <c r="AU626" i="78"/>
  <c r="AV706" i="78"/>
  <c r="AU75" i="78"/>
  <c r="AU599" i="78"/>
  <c r="AU464" i="78"/>
  <c r="AU243" i="78"/>
  <c r="AV702" i="78"/>
  <c r="AV96" i="78"/>
  <c r="AV664" i="78"/>
  <c r="AU388" i="78"/>
  <c r="AU387" i="78"/>
  <c r="AU21" i="78"/>
  <c r="AV708" i="78"/>
  <c r="AV766" i="78"/>
  <c r="AU192" i="78"/>
  <c r="AV807" i="78"/>
  <c r="AV496" i="78"/>
  <c r="AU22" i="78"/>
  <c r="AV734" i="78"/>
  <c r="AU635" i="78"/>
  <c r="AU27" i="78"/>
  <c r="AU730" i="78"/>
  <c r="AV98" i="78"/>
  <c r="AV244" i="78"/>
  <c r="AV60" i="78"/>
  <c r="AV459" i="78"/>
  <c r="AV595" i="78"/>
  <c r="AU830" i="78"/>
  <c r="AV454" i="78"/>
  <c r="AV233" i="78"/>
  <c r="AU335" i="78"/>
  <c r="AV198" i="78"/>
  <c r="AU935" i="78"/>
  <c r="AV869" i="78"/>
  <c r="AU560" i="78"/>
  <c r="AV389" i="78"/>
  <c r="AV265" i="78"/>
  <c r="AU459" i="78"/>
  <c r="AV22" i="78"/>
  <c r="AV21" i="78"/>
  <c r="AU88" i="78"/>
  <c r="AV68" i="78"/>
  <c r="AU46" i="78"/>
  <c r="AV462" i="78"/>
  <c r="AU71" i="78"/>
  <c r="AV942" i="78"/>
  <c r="AV844" i="78"/>
  <c r="AU627" i="78"/>
  <c r="AV427" i="78"/>
  <c r="AV57" i="78"/>
  <c r="AU99" i="78"/>
  <c r="AU342" i="78"/>
  <c r="AU736" i="78"/>
  <c r="AU248" i="78"/>
  <c r="AU931" i="78"/>
  <c r="AV709" i="78"/>
  <c r="AU841" i="78"/>
  <c r="AU38" i="78"/>
  <c r="AV240" i="78"/>
  <c r="AV197" i="78"/>
  <c r="AV523" i="78"/>
  <c r="AU805" i="78"/>
  <c r="AU168" i="78"/>
  <c r="AV776" i="78"/>
  <c r="AV115" i="78"/>
  <c r="AV385" i="78"/>
  <c r="AU55" i="78"/>
  <c r="AV503" i="78"/>
  <c r="AU943" i="78"/>
  <c r="AV842" i="78"/>
  <c r="AV70" i="78"/>
  <c r="AU606" i="78"/>
  <c r="AV26" i="78"/>
  <c r="AU233" i="78"/>
  <c r="AU733" i="78"/>
  <c r="AU301" i="78"/>
  <c r="AV900" i="78"/>
  <c r="AU429" i="78"/>
  <c r="AV17" i="78"/>
  <c r="AU880" i="78"/>
  <c r="AV35" i="78"/>
  <c r="AU458" i="78"/>
  <c r="AU629" i="78"/>
  <c r="AU232" i="78"/>
  <c r="AV833" i="78"/>
  <c r="AU155" i="78"/>
  <c r="AV195" i="78"/>
  <c r="AV120" i="78"/>
  <c r="AV531" i="78"/>
  <c r="AV493" i="78"/>
  <c r="AU304" i="78"/>
  <c r="AV170" i="78"/>
  <c r="AV465" i="78"/>
  <c r="AU839" i="78"/>
  <c r="AU906" i="78"/>
  <c r="AV40" i="78"/>
  <c r="AU116" i="78"/>
  <c r="AV732" i="78"/>
  <c r="AV797" i="78"/>
  <c r="AV274" i="78"/>
  <c r="AV88" i="78"/>
  <c r="AU641" i="78"/>
  <c r="AV939" i="78"/>
  <c r="AV573" i="78"/>
  <c r="AU522" i="78"/>
  <c r="AV808" i="78"/>
  <c r="AU102" i="78"/>
  <c r="AU61" i="78"/>
  <c r="AV913" i="78"/>
  <c r="AV19" i="78"/>
  <c r="AU267" i="78"/>
  <c r="AU932" i="78"/>
  <c r="AU247" i="78"/>
  <c r="AU574" i="78"/>
  <c r="AU776" i="78"/>
  <c r="AU537" i="78"/>
  <c r="AU54" i="78"/>
  <c r="AV590" i="78"/>
  <c r="AV838" i="78"/>
  <c r="AU109" i="78"/>
  <c r="AV13" i="78"/>
  <c r="AU795" i="78"/>
  <c r="AU234" i="78"/>
  <c r="AU947" i="78"/>
  <c r="AV696" i="78"/>
  <c r="AV431" i="78"/>
  <c r="AV836" i="78"/>
  <c r="AV94" i="78"/>
  <c r="AU563" i="78"/>
  <c r="AV800" i="78"/>
  <c r="AV829" i="78"/>
  <c r="AU777" i="78"/>
  <c r="AU703" i="78"/>
  <c r="AU631" i="78"/>
  <c r="AU799" i="78"/>
  <c r="AV48" i="78"/>
  <c r="AU904" i="78"/>
  <c r="AU600" i="78"/>
  <c r="AV333" i="78"/>
  <c r="AV491" i="78"/>
  <c r="AV671" i="78"/>
  <c r="AV556" i="78"/>
  <c r="AU194" i="78"/>
  <c r="AV599" i="78"/>
  <c r="AU567" i="78"/>
  <c r="AU123" i="78"/>
  <c r="AV726" i="78"/>
  <c r="AU199" i="78"/>
  <c r="AV109" i="78"/>
  <c r="AV598" i="78"/>
  <c r="AU97" i="78"/>
  <c r="AU491" i="78"/>
  <c r="AU566" i="78"/>
  <c r="AV560" i="78"/>
  <c r="AU309" i="78"/>
  <c r="AV937" i="78"/>
  <c r="AU710" i="78"/>
  <c r="AV832" i="78"/>
  <c r="AV44" i="78"/>
  <c r="AU58" i="78"/>
  <c r="AU162" i="78"/>
  <c r="AV276" i="78"/>
  <c r="AU873" i="78"/>
  <c r="AV506" i="78"/>
  <c r="AU590" i="78"/>
  <c r="AU98" i="78"/>
  <c r="AV338" i="78"/>
  <c r="AV533" i="78"/>
  <c r="AU773" i="78"/>
  <c r="AV132" i="78"/>
  <c r="AU430" i="78"/>
  <c r="AV433" i="78"/>
  <c r="AU274" i="78"/>
  <c r="AV85" i="78"/>
  <c r="AV104" i="78"/>
  <c r="AV20" i="78"/>
  <c r="AU266" i="78"/>
  <c r="AV947" i="78"/>
  <c r="AV630" i="78"/>
  <c r="AV899" i="78"/>
  <c r="AV659" i="78"/>
  <c r="AU110" i="78"/>
  <c r="AV231" i="78"/>
  <c r="AU164" i="78"/>
  <c r="AV760" i="78"/>
  <c r="AU107" i="78"/>
  <c r="AU347" i="78"/>
  <c r="AU59" i="78"/>
  <c r="AU769" i="78"/>
  <c r="AU877" i="78"/>
  <c r="AU865" i="78"/>
  <c r="AU846" i="78"/>
  <c r="AV80" i="78"/>
  <c r="AV707" i="78"/>
  <c r="AV466" i="78"/>
  <c r="AV52" i="78"/>
  <c r="AU244" i="78"/>
  <c r="AV469" i="78"/>
  <c r="AU669" i="78"/>
  <c r="AU878" i="78"/>
  <c r="AU69" i="78"/>
  <c r="AV834" i="78"/>
  <c r="AU557" i="78"/>
  <c r="AV12" i="78"/>
  <c r="AU37" i="78"/>
  <c r="AU673" i="78"/>
  <c r="AV390" i="78"/>
  <c r="AU864" i="78"/>
  <c r="AV868" i="78"/>
  <c r="AV430" i="78"/>
  <c r="AU797" i="78"/>
  <c r="AU80" i="78"/>
  <c r="AU433" i="78"/>
  <c r="AU695" i="78"/>
  <c r="AV273" i="78"/>
  <c r="AV137" i="78"/>
  <c r="AV864" i="78"/>
  <c r="AV311" i="78"/>
  <c r="AU540" i="78"/>
  <c r="AV97" i="78"/>
  <c r="AU642" i="78"/>
  <c r="AU384" i="78"/>
  <c r="AV562" i="78"/>
  <c r="AV906" i="78"/>
  <c r="AV73" i="78"/>
  <c r="AV215" i="78"/>
  <c r="AV71" i="78"/>
  <c r="AV946" i="78"/>
  <c r="AU535" i="78"/>
  <c r="AV741" i="78"/>
  <c r="AV898" i="78"/>
  <c r="AU696" i="78"/>
  <c r="AV72" i="78"/>
  <c r="AU125" i="78"/>
  <c r="AV31" i="78"/>
  <c r="AU934" i="78"/>
  <c r="AV65" i="78"/>
  <c r="AV592" i="78"/>
  <c r="AV54" i="78"/>
  <c r="AU898" i="78"/>
  <c r="AU532" i="78"/>
  <c r="AV504" i="78"/>
  <c r="AV114" i="78"/>
  <c r="AV941" i="78"/>
  <c r="AV67" i="78"/>
  <c r="AU760" i="78"/>
  <c r="AU28" i="78"/>
  <c r="AU305" i="78"/>
  <c r="AU802" i="78"/>
  <c r="AU539" i="78"/>
  <c r="AU25" i="78"/>
  <c r="AV138" i="78"/>
  <c r="AU661" i="78"/>
  <c r="AV341" i="78"/>
  <c r="AV866" i="78"/>
  <c r="AV436" i="78"/>
  <c r="AV638" i="78"/>
  <c r="AU137" i="78"/>
  <c r="AU280" i="78"/>
  <c r="AV472" i="78"/>
  <c r="AU742" i="78"/>
  <c r="AU101" i="78"/>
  <c r="AU111" i="78"/>
  <c r="AV307" i="78"/>
  <c r="AU167" i="78"/>
  <c r="AU632" i="78"/>
  <c r="AU20" i="78"/>
  <c r="AV236" i="78"/>
  <c r="AU120" i="78"/>
  <c r="AV191" i="78"/>
  <c r="AV870" i="78"/>
  <c r="AV425" i="78"/>
  <c r="AV135" i="78"/>
  <c r="AU605" i="78"/>
  <c r="AU112" i="78"/>
  <c r="AV421" i="78"/>
  <c r="AV629" i="78"/>
  <c r="AV495" i="78"/>
  <c r="AV75" i="78"/>
  <c r="AU189" i="78"/>
  <c r="AU838" i="78"/>
  <c r="AU204" i="78"/>
  <c r="AV14" i="78"/>
  <c r="AU503" i="78"/>
  <c r="AU239" i="78"/>
  <c r="AV703" i="78"/>
  <c r="AV490" i="78"/>
  <c r="AU92" i="78"/>
  <c r="AU831" i="78"/>
  <c r="AV471" i="78"/>
  <c r="AU565" i="78"/>
  <c r="AU128" i="78"/>
  <c r="AV241" i="78"/>
  <c r="AV47" i="78"/>
  <c r="AV880" i="78"/>
  <c r="AU659" i="78"/>
  <c r="AV605" i="78"/>
  <c r="AV627" i="78"/>
  <c r="AU772" i="78"/>
  <c r="AV530" i="78"/>
  <c r="AU165" i="78"/>
  <c r="AV162" i="78"/>
  <c r="AV282" i="78"/>
  <c r="AU310" i="78"/>
  <c r="AV663" i="78"/>
  <c r="AU39" i="78"/>
  <c r="AV171" i="78"/>
  <c r="AU571" i="78"/>
  <c r="AV570" i="78"/>
  <c r="AU834" i="78"/>
  <c r="AV843" i="78"/>
  <c r="AU277" i="78"/>
  <c r="AV468" i="78"/>
  <c r="AU121" i="78"/>
  <c r="AU668" i="78"/>
  <c r="AU130" i="78"/>
  <c r="AV673" i="78"/>
  <c r="AV744" i="78"/>
  <c r="AV762" i="78"/>
  <c r="AU765" i="78"/>
  <c r="AU337" i="78"/>
  <c r="AU564" i="78"/>
  <c r="AV932" i="78"/>
  <c r="AU197" i="78"/>
  <c r="AV669" i="78"/>
  <c r="AV30" i="78"/>
  <c r="AV306" i="78"/>
  <c r="AU556" i="78"/>
  <c r="AU770" i="78"/>
  <c r="AV303" i="78"/>
  <c r="AU764" i="78"/>
  <c r="AU118" i="78"/>
  <c r="AV535" i="78"/>
  <c r="AV279" i="78"/>
  <c r="AV133" i="78"/>
  <c r="AV524" i="78"/>
  <c r="AU538" i="78"/>
  <c r="AU29" i="78"/>
  <c r="AU897" i="78"/>
  <c r="AU188" i="78"/>
  <c r="AV161" i="78"/>
  <c r="AV801" i="78"/>
  <c r="AV45" i="78"/>
  <c r="AU694" i="78"/>
  <c r="AU874" i="78"/>
  <c r="AU800" i="78"/>
  <c r="AV92" i="78"/>
  <c r="AV640" i="78"/>
  <c r="AU660" i="78"/>
  <c r="AU505" i="78"/>
  <c r="AV458" i="78"/>
  <c r="AU135" i="78"/>
  <c r="AU728" i="78"/>
  <c r="AU465" i="78"/>
  <c r="AV266" i="78"/>
  <c r="AV467" i="78"/>
  <c r="AV699" i="78"/>
  <c r="AV249" i="78"/>
  <c r="AU462" i="78"/>
  <c r="AV943" i="78"/>
  <c r="AU402" i="78"/>
  <c r="AV275" i="78"/>
  <c r="AV156" i="78"/>
  <c r="AV735" i="78"/>
  <c r="AU700" i="78"/>
  <c r="AU56" i="78"/>
  <c r="AU271" i="78"/>
  <c r="AU66" i="78"/>
  <c r="AV672" i="78"/>
  <c r="AU231" i="78"/>
  <c r="AV38" i="78"/>
  <c r="AU812" i="78"/>
  <c r="AU273" i="78"/>
  <c r="AU241" i="78"/>
  <c r="AV896" i="78"/>
  <c r="AU739" i="78"/>
  <c r="AV796" i="78"/>
  <c r="AU235" i="78"/>
  <c r="AV246" i="78"/>
  <c r="AV119" i="78"/>
  <c r="AV871" i="78"/>
  <c r="AV27" i="78"/>
  <c r="AU31" i="78"/>
  <c r="BT648" i="78"/>
  <c r="BT649" i="78"/>
  <c r="AV487" i="78"/>
  <c r="AV514" i="78"/>
  <c r="BE954" i="78"/>
  <c r="BE955" i="78"/>
  <c r="BZ404" i="78"/>
  <c r="BZ403" i="78"/>
  <c r="BZ405" i="78"/>
  <c r="CC849" i="78"/>
  <c r="CC827" i="78"/>
  <c r="CC847" i="78"/>
  <c r="CC848" i="78"/>
  <c r="BB187" i="78"/>
  <c r="BB222" i="78"/>
  <c r="BB221" i="78"/>
  <c r="BX691" i="78"/>
  <c r="BX717" i="78"/>
  <c r="BX716" i="78"/>
  <c r="AY439" i="78"/>
  <c r="AY438" i="78"/>
  <c r="AY440" i="78"/>
  <c r="BH814" i="78"/>
  <c r="BH813" i="78"/>
  <c r="BH815" i="78"/>
  <c r="AX508" i="78"/>
  <c r="AX507" i="78"/>
  <c r="AX509" i="78"/>
  <c r="CA300" i="78"/>
  <c r="CA320" i="78"/>
  <c r="BN713" i="78"/>
  <c r="BN691" i="78"/>
  <c r="BN711" i="78"/>
  <c r="BN712" i="78"/>
  <c r="CL366" i="78"/>
  <c r="CL374" i="78"/>
  <c r="CL373" i="78"/>
  <c r="CD175" i="78"/>
  <c r="CD153" i="78"/>
  <c r="CD173" i="78"/>
  <c r="CD174" i="78"/>
  <c r="AV285" i="78"/>
  <c r="AV263" i="78"/>
  <c r="AV283" i="78"/>
  <c r="AV284" i="78"/>
  <c r="BH369" i="78"/>
  <c r="BH366" i="78"/>
  <c r="BH368" i="78"/>
  <c r="BH370" i="78"/>
  <c r="BB331" i="78"/>
  <c r="BB358" i="78"/>
  <c r="AU453" i="78"/>
  <c r="AU480" i="78"/>
  <c r="BK691" i="78"/>
  <c r="BK717" i="78"/>
  <c r="BK716" i="78"/>
  <c r="CJ759" i="78"/>
  <c r="CJ785" i="78"/>
  <c r="CJ784" i="78"/>
  <c r="BX589" i="78"/>
  <c r="BX616" i="78"/>
  <c r="CL752" i="78"/>
  <c r="AY318" i="78"/>
  <c r="AY319" i="78"/>
  <c r="BQ178" i="78"/>
  <c r="BQ179" i="78"/>
  <c r="CM784" i="78"/>
  <c r="CM785" i="78"/>
  <c r="AY657" i="78"/>
  <c r="AY683" i="78"/>
  <c r="AY682" i="78"/>
  <c r="CC954" i="78"/>
  <c r="CC955" i="78"/>
  <c r="CL691" i="78"/>
  <c r="CL717" i="78"/>
  <c r="CL716" i="78"/>
  <c r="BN263" i="78"/>
  <c r="BN290" i="78"/>
  <c r="CJ793" i="78"/>
  <c r="CJ820" i="78"/>
  <c r="BW187" i="78"/>
  <c r="BW223" i="78"/>
  <c r="BK230" i="78"/>
  <c r="BK257" i="78"/>
  <c r="BW366" i="78"/>
  <c r="BW375" i="78"/>
  <c r="CI818" i="78"/>
  <c r="CI819" i="78"/>
  <c r="BD580" i="78"/>
  <c r="BD581" i="78"/>
  <c r="BZ555" i="78"/>
  <c r="BZ581" i="78"/>
  <c r="BZ580" i="78"/>
  <c r="BD759" i="78"/>
  <c r="BD785" i="78"/>
  <c r="BD784" i="78"/>
  <c r="CM408" i="78"/>
  <c r="CM409" i="78"/>
  <c r="BG589" i="78"/>
  <c r="BG616" i="78"/>
  <c r="CM221" i="78"/>
  <c r="CM222" i="78"/>
  <c r="BZ512" i="78"/>
  <c r="BZ513" i="78"/>
  <c r="BJ657" i="78"/>
  <c r="BJ683" i="78"/>
  <c r="BJ682" i="78"/>
  <c r="BB929" i="78"/>
  <c r="BB955" i="78"/>
  <c r="BB954" i="78"/>
  <c r="AU230" i="78"/>
  <c r="AU256" i="78"/>
  <c r="AU255" i="78"/>
  <c r="BQ759" i="78"/>
  <c r="BQ786" i="78"/>
  <c r="BP577" i="78"/>
  <c r="BP555" i="78"/>
  <c r="BP575" i="78"/>
  <c r="BP576" i="78"/>
  <c r="CL580" i="78"/>
  <c r="CL581" i="78"/>
  <c r="BH781" i="78"/>
  <c r="BH779" i="78"/>
  <c r="BH780" i="78"/>
  <c r="BH950" i="78"/>
  <c r="BH949" i="78"/>
  <c r="BH951" i="78"/>
  <c r="BA691" i="78"/>
  <c r="BA717" i="78"/>
  <c r="BA716" i="78"/>
  <c r="BT747" i="78"/>
  <c r="BT725" i="78"/>
  <c r="BT745" i="78"/>
  <c r="BT746" i="78"/>
  <c r="BE895" i="78"/>
  <c r="BE922" i="78"/>
  <c r="CM555" i="78"/>
  <c r="CM581" i="78"/>
  <c r="CM580" i="78"/>
  <c r="BB546" i="78"/>
  <c r="BB547" i="78"/>
  <c r="BB230" i="78"/>
  <c r="BB256" i="78"/>
  <c r="BB255" i="78"/>
  <c r="BS418" i="78"/>
  <c r="BS445" i="78"/>
  <c r="CI230" i="78"/>
  <c r="CI256" i="78"/>
  <c r="CI255" i="78"/>
  <c r="CM478" i="78"/>
  <c r="CM479" i="78"/>
  <c r="BD623" i="78"/>
  <c r="BD650" i="78"/>
  <c r="BW352" i="78"/>
  <c r="BW331" i="78"/>
  <c r="BW351" i="78"/>
  <c r="BW353" i="78"/>
  <c r="AV373" i="78"/>
  <c r="AV374" i="78"/>
  <c r="CJ218" i="78"/>
  <c r="CJ187" i="78"/>
  <c r="CJ216" i="78"/>
  <c r="CJ217" i="78"/>
  <c r="BH439" i="78"/>
  <c r="BH438" i="78"/>
  <c r="BH440" i="78"/>
  <c r="AY366" i="78"/>
  <c r="AY375" i="78"/>
  <c r="BZ366" i="78"/>
  <c r="BZ375" i="78"/>
  <c r="BH418" i="78"/>
  <c r="BH444" i="78"/>
  <c r="BH443" i="78"/>
  <c r="BD951" i="78"/>
  <c r="BD929" i="78"/>
  <c r="BD949" i="78"/>
  <c r="BD950" i="78"/>
  <c r="AY623" i="78"/>
  <c r="AY650" i="78"/>
  <c r="BJ827" i="78"/>
  <c r="BJ853" i="78"/>
  <c r="BJ852" i="78"/>
  <c r="BS366" i="78"/>
  <c r="BS375" i="78"/>
  <c r="BW691" i="78"/>
  <c r="BW718" i="78"/>
  <c r="BD405" i="78"/>
  <c r="BD383" i="78"/>
  <c r="BD403" i="78"/>
  <c r="BD404" i="78"/>
  <c r="CL509" i="78"/>
  <c r="CL507" i="78"/>
  <c r="CL508" i="78"/>
  <c r="CL747" i="78"/>
  <c r="CL725" i="78"/>
  <c r="CL745" i="78"/>
  <c r="CL746" i="78"/>
  <c r="AX589" i="78"/>
  <c r="AX615" i="78"/>
  <c r="AX614" i="78"/>
  <c r="CD487" i="78"/>
  <c r="CD513" i="78"/>
  <c r="CD512" i="78"/>
  <c r="BT691" i="78"/>
  <c r="BT718" i="78"/>
  <c r="BT358" i="78"/>
  <c r="AU852" i="78"/>
  <c r="AU853" i="78"/>
  <c r="BN318" i="78"/>
  <c r="BN319" i="78"/>
  <c r="BX373" i="78"/>
  <c r="BX374" i="78"/>
  <c r="BN512" i="78"/>
  <c r="BN513" i="78"/>
  <c r="BG144" i="78"/>
  <c r="BG145" i="78"/>
  <c r="CI410" i="78"/>
  <c r="BS180" i="78"/>
  <c r="BN650" i="78"/>
  <c r="BA320" i="78"/>
  <c r="BQ616" i="78"/>
  <c r="BJ752" i="78"/>
  <c r="BK358" i="78"/>
  <c r="CA445" i="78"/>
  <c r="BZ410" i="78"/>
  <c r="AV178" i="78"/>
  <c r="AV179" i="78"/>
  <c r="BP221" i="78"/>
  <c r="BP222" i="78"/>
  <c r="BA178" i="78"/>
  <c r="BA179" i="78"/>
  <c r="CI784" i="78"/>
  <c r="CI785" i="78"/>
  <c r="CL682" i="78"/>
  <c r="CL683" i="78"/>
  <c r="BH820" i="78"/>
  <c r="AX257" i="78"/>
  <c r="AU750" i="78"/>
  <c r="AU751" i="78"/>
  <c r="CL445" i="78"/>
  <c r="BB818" i="78"/>
  <c r="BB819" i="78"/>
  <c r="AX920" i="78"/>
  <c r="AX921" i="78"/>
  <c r="BM257" i="78"/>
  <c r="BA356" i="78"/>
  <c r="BA357" i="78"/>
  <c r="CI480" i="78"/>
  <c r="AU718" i="78"/>
  <c r="BW920" i="78"/>
  <c r="BW921" i="78"/>
  <c r="CA784" i="78"/>
  <c r="CA785" i="78"/>
  <c r="BG650" i="78"/>
  <c r="BM684" i="78"/>
  <c r="BH358" i="78"/>
  <c r="AY922" i="78"/>
  <c r="BH752" i="78"/>
  <c r="BT480" i="78"/>
  <c r="AX750" i="78"/>
  <c r="AX751" i="78"/>
  <c r="BD886" i="78"/>
  <c r="BD887" i="78"/>
  <c r="BM356" i="78"/>
  <c r="BM357" i="78"/>
  <c r="BN221" i="78"/>
  <c r="BN222" i="78"/>
  <c r="BE886" i="78"/>
  <c r="BE887" i="78"/>
  <c r="CD546" i="78"/>
  <c r="CD547" i="78"/>
  <c r="BT331" i="78"/>
  <c r="BT357" i="78"/>
  <c r="BT356" i="78"/>
  <c r="CC623" i="78"/>
  <c r="CC650" i="78"/>
  <c r="BS153" i="78"/>
  <c r="BS179" i="78"/>
  <c r="BS178" i="78"/>
  <c r="BN623" i="78"/>
  <c r="BN649" i="78"/>
  <c r="BN648" i="78"/>
  <c r="CD257" i="78"/>
  <c r="CM616" i="78"/>
  <c r="BK331" i="78"/>
  <c r="BK357" i="78"/>
  <c r="BK356" i="78"/>
  <c r="CA888" i="78"/>
  <c r="BJ408" i="78"/>
  <c r="BJ409" i="78"/>
  <c r="BZ383" i="78"/>
  <c r="BZ409" i="78"/>
  <c r="BZ408" i="78"/>
  <c r="BK820" i="78"/>
  <c r="BG445" i="78"/>
  <c r="BT375" i="78"/>
  <c r="BN956" i="78"/>
  <c r="BN144" i="78"/>
  <c r="BN145" i="78"/>
  <c r="BH793" i="78"/>
  <c r="BH819" i="78"/>
  <c r="BH818" i="78"/>
  <c r="CJ356" i="78"/>
  <c r="CJ357" i="78"/>
  <c r="AX230" i="78"/>
  <c r="AX256" i="78"/>
  <c r="AX255" i="78"/>
  <c r="CM648" i="78"/>
  <c r="CM649" i="78"/>
  <c r="BG820" i="78"/>
  <c r="BQ922" i="78"/>
  <c r="CL418" i="78"/>
  <c r="CL444" i="78"/>
  <c r="CL443" i="78"/>
  <c r="BB514" i="78"/>
  <c r="BH650" i="78"/>
  <c r="BM230" i="78"/>
  <c r="BM256" i="78"/>
  <c r="BM255" i="78"/>
  <c r="CI453" i="78"/>
  <c r="CI479" i="78"/>
  <c r="CI478" i="78"/>
  <c r="CA257" i="78"/>
  <c r="BG410" i="78"/>
  <c r="CI582" i="78"/>
  <c r="CC580" i="78"/>
  <c r="CC581" i="78"/>
  <c r="AU691" i="78"/>
  <c r="AU717" i="78"/>
  <c r="AU716" i="78"/>
  <c r="BD820" i="78"/>
  <c r="AX514" i="78"/>
  <c r="BG623" i="78"/>
  <c r="BG649" i="78"/>
  <c r="BG648" i="78"/>
  <c r="BM657" i="78"/>
  <c r="BM683" i="78"/>
  <c r="BM682" i="78"/>
  <c r="BH331" i="78"/>
  <c r="BH357" i="78"/>
  <c r="BH356" i="78"/>
  <c r="AY895" i="78"/>
  <c r="AY921" i="78"/>
  <c r="AY920" i="78"/>
  <c r="BH725" i="78"/>
  <c r="BH751" i="78"/>
  <c r="BH750" i="78"/>
  <c r="BD852" i="78"/>
  <c r="BD853" i="78"/>
  <c r="AY512" i="78"/>
  <c r="AY513" i="78"/>
  <c r="BT453" i="78"/>
  <c r="BT479" i="78"/>
  <c r="BT478" i="78"/>
  <c r="BX818" i="78"/>
  <c r="BX819" i="78"/>
  <c r="BJ786" i="78"/>
  <c r="BB650" i="78"/>
  <c r="BH146" i="78"/>
  <c r="BE718" i="78"/>
  <c r="CI290" i="78"/>
  <c r="CA512" i="78"/>
  <c r="CA513" i="78"/>
  <c r="CD256" i="78"/>
  <c r="CD255" i="78"/>
  <c r="CD358" i="78"/>
  <c r="BN886" i="78"/>
  <c r="BN887" i="78"/>
  <c r="CM589" i="78"/>
  <c r="CM615" i="78"/>
  <c r="CM614" i="78"/>
  <c r="AX140" i="78"/>
  <c r="AX139" i="78"/>
  <c r="AX141" i="78"/>
  <c r="AV480" i="78"/>
  <c r="BZ916" i="78"/>
  <c r="BZ915" i="78"/>
  <c r="BZ917" i="78"/>
  <c r="AV375" i="78"/>
  <c r="BE144" i="78"/>
  <c r="BE145" i="78"/>
  <c r="CA861" i="78"/>
  <c r="CA887" i="78"/>
  <c r="CA886" i="78"/>
  <c r="AU815" i="78"/>
  <c r="AU813" i="78"/>
  <c r="AU814" i="78"/>
  <c r="BJ577" i="78"/>
  <c r="BJ575" i="78"/>
  <c r="BJ576" i="78"/>
  <c r="CA752" i="78"/>
  <c r="BK814" i="78"/>
  <c r="BK793" i="78"/>
  <c r="BK813" i="78"/>
  <c r="BK815" i="78"/>
  <c r="BD223" i="78"/>
  <c r="BG439" i="78"/>
  <c r="BG418" i="78"/>
  <c r="BG438" i="78"/>
  <c r="BG440" i="78"/>
  <c r="BG546" i="78"/>
  <c r="BG547" i="78"/>
  <c r="BT366" i="78"/>
  <c r="BT374" i="78"/>
  <c r="BT373" i="78"/>
  <c r="BN929" i="78"/>
  <c r="BN955" i="78"/>
  <c r="BN954" i="78"/>
  <c r="BG750" i="78"/>
  <c r="BG751" i="78"/>
  <c r="BX257" i="78"/>
  <c r="BG815" i="78"/>
  <c r="BG793" i="78"/>
  <c r="BG813" i="78"/>
  <c r="BG814" i="78"/>
  <c r="BE314" i="78"/>
  <c r="BE313" i="78"/>
  <c r="BE315" i="78"/>
  <c r="BQ895" i="78"/>
  <c r="BQ921" i="78"/>
  <c r="BQ920" i="78"/>
  <c r="BZ290" i="78"/>
  <c r="BB487" i="78"/>
  <c r="BB513" i="78"/>
  <c r="BB512" i="78"/>
  <c r="BN369" i="78"/>
  <c r="BN368" i="78"/>
  <c r="BN370" i="78"/>
  <c r="AV916" i="78"/>
  <c r="AV915" i="78"/>
  <c r="AV917" i="78"/>
  <c r="BH623" i="78"/>
  <c r="BH649" i="78"/>
  <c r="BH648" i="78"/>
  <c r="AY820" i="78"/>
  <c r="BE257" i="78"/>
  <c r="CA230" i="78"/>
  <c r="CA256" i="78"/>
  <c r="CA255" i="78"/>
  <c r="AY716" i="78"/>
  <c r="AY717" i="78"/>
  <c r="BG383" i="78"/>
  <c r="BG409" i="78"/>
  <c r="BG408" i="78"/>
  <c r="CI555" i="78"/>
  <c r="CI581" i="78"/>
  <c r="CI580" i="78"/>
  <c r="AX886" i="78"/>
  <c r="AX887" i="78"/>
  <c r="BA375" i="78"/>
  <c r="BD815" i="78"/>
  <c r="BD793" i="78"/>
  <c r="BD813" i="78"/>
  <c r="BD814" i="78"/>
  <c r="AX648" i="78"/>
  <c r="AX649" i="78"/>
  <c r="AX487" i="78"/>
  <c r="AX513" i="78"/>
  <c r="AX512" i="78"/>
  <c r="CA223" i="78"/>
  <c r="BJ922" i="78"/>
  <c r="CJ257" i="78"/>
  <c r="BD752" i="78"/>
  <c r="CA682" i="78"/>
  <c r="CA683" i="78"/>
  <c r="BP956" i="78"/>
  <c r="BK784" i="78"/>
  <c r="BK785" i="78"/>
  <c r="BD582" i="78"/>
  <c r="AV684" i="78"/>
  <c r="BN373" i="78"/>
  <c r="BN374" i="78"/>
  <c r="BW408" i="78"/>
  <c r="BW409" i="78"/>
  <c r="CJ648" i="78"/>
  <c r="CJ649" i="78"/>
  <c r="BJ759" i="78"/>
  <c r="BJ785" i="78"/>
  <c r="BJ784" i="78"/>
  <c r="BP408" i="78"/>
  <c r="BP409" i="78"/>
  <c r="BB623" i="78"/>
  <c r="BB649" i="78"/>
  <c r="BB648" i="78"/>
  <c r="BN487" i="78"/>
  <c r="BN514" i="78"/>
  <c r="BS716" i="78"/>
  <c r="BS717" i="78"/>
  <c r="BH8" i="78"/>
  <c r="BH145" i="78"/>
  <c r="BH144" i="78"/>
  <c r="CI405" i="78"/>
  <c r="CI383" i="78"/>
  <c r="CI403" i="78"/>
  <c r="CI404" i="78"/>
  <c r="BE691" i="78"/>
  <c r="BE717" i="78"/>
  <c r="BE716" i="78"/>
  <c r="CI263" i="78"/>
  <c r="CI289" i="78"/>
  <c r="CI288" i="78"/>
  <c r="BA314" i="78"/>
  <c r="BA300" i="78"/>
  <c r="BA313" i="78"/>
  <c r="BA315" i="78"/>
  <c r="CD331" i="78"/>
  <c r="CD357" i="78"/>
  <c r="CD356" i="78"/>
  <c r="BQ610" i="78"/>
  <c r="BQ589" i="78"/>
  <c r="BQ609" i="78"/>
  <c r="BQ611" i="78"/>
  <c r="AX146" i="78"/>
  <c r="BJ746" i="78"/>
  <c r="BJ725" i="78"/>
  <c r="BJ745" i="78"/>
  <c r="BJ747" i="78"/>
  <c r="AV453" i="78"/>
  <c r="AV479" i="78"/>
  <c r="AV478" i="78"/>
  <c r="BZ895" i="78"/>
  <c r="BZ922" i="78"/>
  <c r="AV369" i="78"/>
  <c r="AV366" i="78"/>
  <c r="AV368" i="78"/>
  <c r="AV370" i="78"/>
  <c r="CA440" i="78"/>
  <c r="CA418" i="78"/>
  <c r="CA438" i="78"/>
  <c r="CA439" i="78"/>
  <c r="AU793" i="78"/>
  <c r="AU820" i="78"/>
  <c r="BJ555" i="78"/>
  <c r="BJ582" i="78"/>
  <c r="CA746" i="78"/>
  <c r="CA725" i="78"/>
  <c r="CA745" i="78"/>
  <c r="CA747" i="78"/>
  <c r="AV153" i="78"/>
  <c r="AV180" i="78"/>
  <c r="BD218" i="78"/>
  <c r="BD187" i="78"/>
  <c r="BD216" i="78"/>
  <c r="BD217" i="78"/>
  <c r="BP187" i="78"/>
  <c r="BP223" i="78"/>
  <c r="BA153" i="78"/>
  <c r="BA180" i="78"/>
  <c r="CI759" i="78"/>
  <c r="CI786" i="78"/>
  <c r="AU725" i="78"/>
  <c r="AU752" i="78"/>
  <c r="BX251" i="78"/>
  <c r="BX230" i="78"/>
  <c r="BX250" i="78"/>
  <c r="BX252" i="78"/>
  <c r="BQ648" i="78"/>
  <c r="BQ649" i="78"/>
  <c r="BE300" i="78"/>
  <c r="BE320" i="78"/>
  <c r="BZ818" i="78"/>
  <c r="BZ819" i="78"/>
  <c r="BZ263" i="78"/>
  <c r="BZ289" i="78"/>
  <c r="BZ288" i="78"/>
  <c r="AX895" i="78"/>
  <c r="AX922" i="78"/>
  <c r="BP951" i="78"/>
  <c r="BP949" i="78"/>
  <c r="BP950" i="78"/>
  <c r="AV895" i="78"/>
  <c r="AV922" i="78"/>
  <c r="CD252" i="78"/>
  <c r="CD230" i="78"/>
  <c r="CD250" i="78"/>
  <c r="CD251" i="78"/>
  <c r="AY793" i="78"/>
  <c r="AY819" i="78"/>
  <c r="AY818" i="78"/>
  <c r="BE230" i="78"/>
  <c r="BE256" i="78"/>
  <c r="BE255" i="78"/>
  <c r="AX818" i="78"/>
  <c r="AX819" i="78"/>
  <c r="BA750" i="78"/>
  <c r="BA751" i="78"/>
  <c r="AX8" i="78"/>
  <c r="AX145" i="78"/>
  <c r="AX144" i="78"/>
  <c r="BA366" i="78"/>
  <c r="BA374" i="78"/>
  <c r="BA373" i="78"/>
  <c r="BW895" i="78"/>
  <c r="BW922" i="78"/>
  <c r="CA759" i="78"/>
  <c r="CA786" i="78"/>
  <c r="CA187" i="78"/>
  <c r="CA222" i="78"/>
  <c r="CA221" i="78"/>
  <c r="BJ895" i="78"/>
  <c r="BJ921" i="78"/>
  <c r="BJ920" i="78"/>
  <c r="BZ716" i="78"/>
  <c r="BZ717" i="78"/>
  <c r="AY255" i="78"/>
  <c r="AY256" i="78"/>
  <c r="CJ230" i="78"/>
  <c r="CJ256" i="78"/>
  <c r="CJ255" i="78"/>
  <c r="BT682" i="78"/>
  <c r="BT683" i="78"/>
  <c r="BD725" i="78"/>
  <c r="BD751" i="78"/>
  <c r="BD750" i="78"/>
  <c r="BT443" i="78"/>
  <c r="BT444" i="78"/>
  <c r="BP929" i="78"/>
  <c r="BP955" i="78"/>
  <c r="BP954" i="78"/>
  <c r="BD576" i="78"/>
  <c r="BD555" i="78"/>
  <c r="BD575" i="78"/>
  <c r="BD577" i="78"/>
  <c r="BM331" i="78"/>
  <c r="BM358" i="78"/>
  <c r="AV679" i="78"/>
  <c r="AV657" i="78"/>
  <c r="AV677" i="78"/>
  <c r="AV678" i="78"/>
  <c r="BE861" i="78"/>
  <c r="BE888" i="78"/>
  <c r="BP606" i="78"/>
  <c r="BP191" i="78"/>
  <c r="BQ110" i="78"/>
  <c r="BQ494" i="78"/>
  <c r="BQ900" i="78"/>
  <c r="BP105" i="78"/>
  <c r="BP33" i="78"/>
  <c r="BQ899" i="78"/>
  <c r="BP913" i="78"/>
  <c r="BQ43" i="78"/>
  <c r="BP339" i="78"/>
  <c r="BQ461" i="78"/>
  <c r="BP732" i="78"/>
  <c r="BQ158" i="78"/>
  <c r="BP196" i="78"/>
  <c r="BP113" i="78"/>
  <c r="BP674" i="78"/>
  <c r="BQ61" i="78"/>
  <c r="BQ397" i="78"/>
  <c r="BP607" i="78"/>
  <c r="BP348" i="78"/>
  <c r="BQ864" i="78"/>
  <c r="BQ240" i="78"/>
  <c r="BQ877" i="78"/>
  <c r="BQ339" i="78"/>
  <c r="BP397" i="78"/>
  <c r="BP41" i="78"/>
  <c r="BP700" i="78"/>
  <c r="BQ796" i="78"/>
  <c r="BQ266" i="78"/>
  <c r="BP627" i="78"/>
  <c r="BQ866" i="78"/>
  <c r="BQ663" i="78"/>
  <c r="BQ809" i="78"/>
  <c r="BQ111" i="78"/>
  <c r="BP236" i="78"/>
  <c r="BP914" i="78"/>
  <c r="BQ846" i="78"/>
  <c r="BP797" i="78"/>
  <c r="BP846" i="78"/>
  <c r="BP68" i="78"/>
  <c r="BQ462" i="78"/>
  <c r="BP880" i="78"/>
  <c r="BP562" i="78"/>
  <c r="BQ939" i="78"/>
  <c r="BP101" i="78"/>
  <c r="BQ237" i="78"/>
  <c r="BP666" i="78"/>
  <c r="BP802" i="78"/>
  <c r="BP119" i="78"/>
  <c r="BP345" i="78"/>
  <c r="BP309" i="78"/>
  <c r="BQ304" i="78"/>
  <c r="BQ231" i="78"/>
  <c r="BQ44" i="78"/>
  <c r="BQ694" i="78"/>
  <c r="BQ764" i="78"/>
  <c r="BQ247" i="78"/>
  <c r="BQ277" i="78"/>
  <c r="BQ132" i="78"/>
  <c r="BP172" i="78"/>
  <c r="BQ91" i="78"/>
  <c r="BP10" i="78"/>
  <c r="BP435" i="78"/>
  <c r="BP878" i="78"/>
  <c r="BQ667" i="78"/>
  <c r="BQ831" i="78"/>
  <c r="BQ60" i="78"/>
  <c r="BP804" i="78"/>
  <c r="BQ337" i="78"/>
  <c r="BP249" i="78"/>
  <c r="BQ94" i="78"/>
  <c r="BP491" i="78"/>
  <c r="BQ675" i="78"/>
  <c r="BP661" i="78"/>
  <c r="BP635" i="78"/>
  <c r="BQ10" i="78"/>
  <c r="BP637" i="78"/>
  <c r="BP694" i="78"/>
  <c r="BP245" i="78"/>
  <c r="BQ169" i="78"/>
  <c r="BQ569" i="78"/>
  <c r="BQ596" i="78"/>
  <c r="BP274" i="78"/>
  <c r="BQ901" i="78"/>
  <c r="BP164" i="78"/>
  <c r="BQ573" i="78"/>
  <c r="BP204" i="78"/>
  <c r="BP215" i="78"/>
  <c r="BP123" i="78"/>
  <c r="BP266" i="78"/>
  <c r="BQ798" i="78"/>
  <c r="BQ693" i="78"/>
  <c r="BQ627" i="78"/>
  <c r="BQ631" i="78"/>
  <c r="BQ767" i="78"/>
  <c r="BP834" i="78"/>
  <c r="BP88" i="78"/>
  <c r="BQ741" i="78"/>
  <c r="BP492" i="78"/>
  <c r="BQ702" i="78"/>
  <c r="BQ465" i="78"/>
  <c r="BQ803" i="78"/>
  <c r="BQ666" i="78"/>
  <c r="BQ930" i="78"/>
  <c r="BQ54" i="78"/>
  <c r="BP24" i="78"/>
  <c r="BP76" i="78"/>
  <c r="BP81" i="78"/>
  <c r="BQ334" i="78"/>
  <c r="BP52" i="78"/>
  <c r="BQ189" i="78"/>
  <c r="BQ248" i="78"/>
  <c r="BP434" i="78"/>
  <c r="BQ503" i="78"/>
  <c r="BQ533" i="78"/>
  <c r="BP156" i="78"/>
  <c r="BP278" i="78"/>
  <c r="BP128" i="78"/>
  <c r="BP762" i="78"/>
  <c r="BP343" i="78"/>
  <c r="BP500" i="78"/>
  <c r="BQ944" i="78"/>
  <c r="BQ343" i="78"/>
  <c r="BQ123" i="78"/>
  <c r="BP35" i="78"/>
  <c r="BP134" i="78"/>
  <c r="BP799" i="78"/>
  <c r="BP767" i="78"/>
  <c r="BP126" i="78"/>
  <c r="BP109" i="78"/>
  <c r="BQ92" i="78"/>
  <c r="BP838" i="78"/>
  <c r="BP17" i="78"/>
  <c r="BP62" i="78"/>
  <c r="BP82" i="78"/>
  <c r="BP490" i="78"/>
  <c r="BP896" i="78"/>
  <c r="BP239" i="78"/>
  <c r="BP16" i="78"/>
  <c r="BQ460" i="78"/>
  <c r="BQ490" i="78"/>
  <c r="BP336" i="78"/>
  <c r="BQ58" i="78"/>
  <c r="BQ242" i="78"/>
  <c r="BQ155" i="78"/>
  <c r="BQ701" i="78"/>
  <c r="BQ308" i="78"/>
  <c r="BP36" i="78"/>
  <c r="BP529" i="78"/>
  <c r="BP467" i="78"/>
  <c r="BQ307" i="78"/>
  <c r="BQ914" i="78"/>
  <c r="BP389" i="78"/>
  <c r="BQ345" i="78"/>
  <c r="BQ113" i="78"/>
  <c r="BP522" i="78"/>
  <c r="BQ47" i="78"/>
  <c r="BQ536" i="78"/>
  <c r="BP943" i="78"/>
  <c r="BP946" i="78"/>
  <c r="BQ539" i="78"/>
  <c r="BQ433" i="78"/>
  <c r="BP19" i="78"/>
  <c r="BQ77" i="78"/>
  <c r="BP335" i="78"/>
  <c r="BQ936" i="78"/>
  <c r="BP350" i="78"/>
  <c r="BP130" i="78"/>
  <c r="BQ600" i="78"/>
  <c r="BQ740" i="78"/>
  <c r="BQ74" i="78"/>
  <c r="BQ130" i="78"/>
  <c r="BP778" i="78"/>
  <c r="BQ527" i="78"/>
  <c r="BQ493" i="78"/>
  <c r="BQ163" i="78"/>
  <c r="BQ32" i="78"/>
  <c r="BQ49" i="78"/>
  <c r="BP237" i="78"/>
  <c r="BQ595" i="78"/>
  <c r="BP46" i="78"/>
  <c r="BQ134" i="78"/>
  <c r="BQ937" i="78"/>
  <c r="BQ664" i="78"/>
  <c r="BP709" i="78"/>
  <c r="BQ13" i="78"/>
  <c r="BQ232" i="78"/>
  <c r="BQ96" i="78"/>
  <c r="BQ863" i="78"/>
  <c r="BQ636" i="78"/>
  <c r="BP40" i="78"/>
  <c r="BQ637" i="78"/>
  <c r="BP735" i="78"/>
  <c r="BP47" i="78"/>
  <c r="BQ103" i="78"/>
  <c r="BQ133" i="78"/>
  <c r="BP67" i="78"/>
  <c r="BP133" i="78"/>
  <c r="BQ896" i="78"/>
  <c r="BQ395" i="78"/>
  <c r="BQ84" i="78"/>
  <c r="BQ807" i="78"/>
  <c r="BP534" i="78"/>
  <c r="BP30" i="78"/>
  <c r="BQ104" i="78"/>
  <c r="BQ401" i="78"/>
  <c r="BQ81" i="78"/>
  <c r="BP639" i="78"/>
  <c r="BP744" i="78"/>
  <c r="BP560" i="78"/>
  <c r="BQ778" i="78"/>
  <c r="BQ454" i="78"/>
  <c r="BP465" i="78"/>
  <c r="BQ841" i="78"/>
  <c r="BQ136" i="78"/>
  <c r="BQ630" i="78"/>
  <c r="BQ89" i="78"/>
  <c r="BP739" i="78"/>
  <c r="BQ127" i="78"/>
  <c r="BP904" i="78"/>
  <c r="BQ79" i="78"/>
  <c r="BP433" i="78"/>
  <c r="BQ312" i="78"/>
  <c r="BP124" i="78"/>
  <c r="BP567" i="78"/>
  <c r="BQ196" i="78"/>
  <c r="BQ157" i="78"/>
  <c r="BP307" i="78"/>
  <c r="BQ102" i="78"/>
  <c r="BP866" i="78"/>
  <c r="BQ523" i="78"/>
  <c r="BQ869" i="78"/>
  <c r="BP829" i="78"/>
  <c r="BP242" i="78"/>
  <c r="BP121" i="78"/>
  <c r="BQ597" i="78"/>
  <c r="BP27" i="78"/>
  <c r="BP193" i="78"/>
  <c r="BQ162" i="78"/>
  <c r="BQ806" i="78"/>
  <c r="BP188" i="78"/>
  <c r="BP557" i="78"/>
  <c r="BQ205" i="78"/>
  <c r="BP84" i="78"/>
  <c r="BQ906" i="78"/>
  <c r="BQ571" i="78"/>
  <c r="BQ272" i="78"/>
  <c r="BQ742" i="78"/>
  <c r="BP602" i="78"/>
  <c r="BP197" i="78"/>
  <c r="BP388" i="78"/>
  <c r="BQ215" i="78"/>
  <c r="BQ31" i="78"/>
  <c r="BQ40" i="78"/>
  <c r="BQ845" i="78"/>
  <c r="BP523" i="78"/>
  <c r="BQ603" i="78"/>
  <c r="BP28" i="78"/>
  <c r="BP402" i="78"/>
  <c r="BQ471" i="78"/>
  <c r="BQ276" i="78"/>
  <c r="BQ704" i="78"/>
  <c r="BQ25" i="78"/>
  <c r="BQ879" i="78"/>
  <c r="BQ772" i="78"/>
  <c r="BQ121" i="78"/>
  <c r="BQ156" i="78"/>
  <c r="BP601" i="78"/>
  <c r="BP662" i="78"/>
  <c r="BQ593" i="78"/>
  <c r="BQ665" i="78"/>
  <c r="BP863" i="78"/>
  <c r="BP430" i="78"/>
  <c r="BQ658" i="78"/>
  <c r="BQ340" i="78"/>
  <c r="BQ873" i="78"/>
  <c r="BQ639" i="78"/>
  <c r="BQ335" i="78"/>
  <c r="BP436" i="78"/>
  <c r="BQ99" i="78"/>
  <c r="BP166" i="78"/>
  <c r="BP455" i="78"/>
  <c r="BP198" i="78"/>
  <c r="BQ934" i="78"/>
  <c r="BP559" i="78"/>
  <c r="BP876" i="78"/>
  <c r="BP80" i="78"/>
  <c r="BP504" i="78"/>
  <c r="BQ734" i="78"/>
  <c r="BP332" i="78"/>
  <c r="BP632" i="78"/>
  <c r="BQ531" i="78"/>
  <c r="BP701" i="78"/>
  <c r="BQ502" i="78"/>
  <c r="BQ501" i="78"/>
  <c r="BP877" i="78"/>
  <c r="BP568" i="78"/>
  <c r="BQ129" i="78"/>
  <c r="BP669" i="78"/>
  <c r="BP243" i="78"/>
  <c r="BP235" i="78"/>
  <c r="BP34" i="78"/>
  <c r="BP569" i="78"/>
  <c r="BP31" i="78"/>
  <c r="BQ48" i="78"/>
  <c r="BP341" i="78"/>
  <c r="BP21" i="78"/>
  <c r="BP49" i="78"/>
  <c r="BP872" i="78"/>
  <c r="BQ948" i="78"/>
  <c r="BP77" i="78"/>
  <c r="BQ55" i="78"/>
  <c r="BQ9" i="78"/>
  <c r="BQ82" i="78"/>
  <c r="BQ535" i="78"/>
  <c r="BP594" i="78"/>
  <c r="BQ107" i="78"/>
  <c r="BQ912" i="78"/>
  <c r="BQ204" i="78"/>
  <c r="BQ202" i="78"/>
  <c r="BQ599" i="78"/>
  <c r="BQ12" i="78"/>
  <c r="BP276" i="78"/>
  <c r="BP162" i="78"/>
  <c r="BQ795" i="78"/>
  <c r="BP496" i="78"/>
  <c r="BP728" i="78"/>
  <c r="BP811" i="78"/>
  <c r="BQ394" i="78"/>
  <c r="BP947" i="78"/>
  <c r="BP945" i="78"/>
  <c r="BQ491" i="78"/>
  <c r="BQ743" i="78"/>
  <c r="BQ72" i="78"/>
  <c r="BQ727" i="78"/>
  <c r="BQ775" i="78"/>
  <c r="BQ18" i="78"/>
  <c r="BQ235" i="78"/>
  <c r="BP333" i="78"/>
  <c r="BQ429" i="78"/>
  <c r="BQ273" i="78"/>
  <c r="BP626" i="78"/>
  <c r="BP125" i="78"/>
  <c r="BQ762" i="78"/>
  <c r="BP423" i="78"/>
  <c r="BP399" i="78"/>
  <c r="BQ170" i="78"/>
  <c r="BP135" i="78"/>
  <c r="BP800" i="78"/>
  <c r="BP596" i="78"/>
  <c r="BQ804" i="78"/>
  <c r="BP658" i="78"/>
  <c r="BQ28" i="78"/>
  <c r="BQ34" i="78"/>
  <c r="BP120" i="78"/>
  <c r="BQ86" i="78"/>
  <c r="BQ97" i="78"/>
  <c r="BP72" i="78"/>
  <c r="BP55" i="78"/>
  <c r="BQ200" i="78"/>
  <c r="BQ161" i="78"/>
  <c r="BQ37" i="78"/>
  <c r="BQ309" i="78"/>
  <c r="BQ435" i="78"/>
  <c r="BP570" i="78"/>
  <c r="BP940" i="78"/>
  <c r="BP302" i="78"/>
  <c r="BQ872" i="78"/>
  <c r="BP605" i="78"/>
  <c r="BP138" i="78"/>
  <c r="BQ190" i="78"/>
  <c r="BQ45" i="78"/>
  <c r="BQ33" i="78"/>
  <c r="BQ526" i="78"/>
  <c r="BQ392" i="78"/>
  <c r="BP633" i="78"/>
  <c r="BP539" i="78"/>
  <c r="BQ529" i="78"/>
  <c r="BP241" i="78"/>
  <c r="BQ70" i="78"/>
  <c r="BP100" i="78"/>
  <c r="BP764" i="78"/>
  <c r="BQ398" i="78"/>
  <c r="BP631" i="78"/>
  <c r="BQ696" i="78"/>
  <c r="BQ903" i="78"/>
  <c r="BQ19" i="78"/>
  <c r="BQ832" i="78"/>
  <c r="BP79" i="78"/>
  <c r="BP524" i="78"/>
  <c r="BQ707" i="78"/>
  <c r="BQ911" i="78"/>
  <c r="BQ703" i="78"/>
  <c r="BP942" i="78"/>
  <c r="BP760" i="78"/>
  <c r="BQ114" i="78"/>
  <c r="BQ20" i="78"/>
  <c r="BP118" i="78"/>
  <c r="BQ760" i="78"/>
  <c r="BP795" i="78"/>
  <c r="BP301" i="78"/>
  <c r="BQ29" i="78"/>
  <c r="BQ24" i="78"/>
  <c r="BQ14" i="78"/>
  <c r="BQ705" i="78"/>
  <c r="BP281" i="78"/>
  <c r="BP805" i="78"/>
  <c r="BP708" i="78"/>
  <c r="BP108" i="78"/>
  <c r="BP812" i="78"/>
  <c r="BQ436" i="78"/>
  <c r="BP941" i="78"/>
  <c r="BQ566" i="78"/>
  <c r="BQ692" i="78"/>
  <c r="BQ310" i="78"/>
  <c r="BP45" i="78"/>
  <c r="BP60" i="78"/>
  <c r="BP640" i="78"/>
  <c r="BQ249" i="78"/>
  <c r="BQ420" i="78"/>
  <c r="BQ427" i="78"/>
  <c r="BP282" i="78"/>
  <c r="BP839" i="78"/>
  <c r="BP761" i="78"/>
  <c r="BQ466" i="78"/>
  <c r="BP844" i="78"/>
  <c r="BQ106" i="78"/>
  <c r="BQ898" i="78"/>
  <c r="BP304" i="78"/>
  <c r="BQ870" i="78"/>
  <c r="BQ875" i="78"/>
  <c r="BP597" i="78"/>
  <c r="BQ280" i="78"/>
  <c r="BQ27" i="78"/>
  <c r="BP247" i="78"/>
  <c r="BQ670" i="78"/>
  <c r="BQ828" i="78"/>
  <c r="BQ52" i="78"/>
  <c r="BQ624" i="78"/>
  <c r="BQ303" i="78"/>
  <c r="BP695" i="78"/>
  <c r="BP431" i="78"/>
  <c r="BP102" i="78"/>
  <c r="BP91" i="78"/>
  <c r="BP306" i="78"/>
  <c r="BP796" i="78"/>
  <c r="BQ590" i="78"/>
  <c r="BP765" i="78"/>
  <c r="BQ530" i="78"/>
  <c r="BP726" i="78"/>
  <c r="BP734" i="78"/>
  <c r="BQ109" i="78"/>
  <c r="BP11" i="78"/>
  <c r="BQ85" i="78"/>
  <c r="BP938" i="78"/>
  <c r="BQ744" i="78"/>
  <c r="BP248" i="78"/>
  <c r="BP864" i="78"/>
  <c r="BQ120" i="78"/>
  <c r="BP702" i="78"/>
  <c r="BP23" i="78"/>
  <c r="BP772" i="78"/>
  <c r="BP775" i="78"/>
  <c r="BQ731" i="78"/>
  <c r="BQ942" i="78"/>
  <c r="BQ17" i="78"/>
  <c r="BQ15" i="78"/>
  <c r="BP497" i="78"/>
  <c r="BP495" i="78"/>
  <c r="BQ559" i="78"/>
  <c r="BQ301" i="78"/>
  <c r="BQ557" i="78"/>
  <c r="BP538" i="78"/>
  <c r="BQ350" i="78"/>
  <c r="BP18" i="78"/>
  <c r="BP664" i="78"/>
  <c r="BQ697" i="78"/>
  <c r="BP828" i="78"/>
  <c r="BP190" i="78"/>
  <c r="BQ728" i="78"/>
  <c r="BP86" i="78"/>
  <c r="BP667" i="78"/>
  <c r="BP763" i="78"/>
  <c r="BP199" i="78"/>
  <c r="BQ726" i="78"/>
  <c r="BQ51" i="78"/>
  <c r="BQ732" i="78"/>
  <c r="BP599" i="78"/>
  <c r="BQ281" i="78"/>
  <c r="BP907" i="78"/>
  <c r="BQ115" i="78"/>
  <c r="BP530" i="78"/>
  <c r="BP22" i="78"/>
  <c r="BP342" i="78"/>
  <c r="BP111" i="78"/>
  <c r="BP871" i="78"/>
  <c r="BP932" i="78"/>
  <c r="BP525" i="78"/>
  <c r="BQ867" i="78"/>
  <c r="BP271" i="78"/>
  <c r="BQ602" i="78"/>
  <c r="BP129" i="78"/>
  <c r="BP536" i="78"/>
  <c r="BQ346" i="78"/>
  <c r="BQ812" i="78"/>
  <c r="BP939" i="78"/>
  <c r="BP910" i="78"/>
  <c r="BP75" i="78"/>
  <c r="BQ95" i="78"/>
  <c r="BP909" i="78"/>
  <c r="BP367" i="78"/>
  <c r="BQ459" i="78"/>
  <c r="BQ626" i="78"/>
  <c r="BP898" i="78"/>
  <c r="BP273" i="78"/>
  <c r="BP103" i="78"/>
  <c r="BQ605" i="78"/>
  <c r="BP902" i="78"/>
  <c r="BP794" i="78"/>
  <c r="BQ399" i="78"/>
  <c r="BP346" i="78"/>
  <c r="BQ563" i="78"/>
  <c r="BQ601" i="78"/>
  <c r="BP705" i="78"/>
  <c r="BQ71" i="78"/>
  <c r="BQ837" i="78"/>
  <c r="BQ735" i="78"/>
  <c r="BP154" i="78"/>
  <c r="BP44" i="78"/>
  <c r="BP334" i="78"/>
  <c r="BP457" i="78"/>
  <c r="BP466" i="78"/>
  <c r="BQ943" i="78"/>
  <c r="BP303" i="78"/>
  <c r="BP777" i="78"/>
  <c r="BP167" i="78"/>
  <c r="BP899" i="78"/>
  <c r="BQ264" i="78"/>
  <c r="BQ424" i="78"/>
  <c r="BQ933" i="78"/>
  <c r="BQ498" i="78"/>
  <c r="BP160" i="78"/>
  <c r="BQ499" i="78"/>
  <c r="BP385" i="78"/>
  <c r="BP267" i="78"/>
  <c r="BQ62" i="78"/>
  <c r="BQ669" i="78"/>
  <c r="BQ306" i="78"/>
  <c r="BP64" i="78"/>
  <c r="BQ421" i="78"/>
  <c r="BP192" i="78"/>
  <c r="BP85" i="78"/>
  <c r="BP741" i="78"/>
  <c r="BQ344" i="78"/>
  <c r="BQ78" i="78"/>
  <c r="BP71" i="78"/>
  <c r="BP841" i="78"/>
  <c r="BQ946" i="78"/>
  <c r="BP502" i="78"/>
  <c r="BP390" i="78"/>
  <c r="BQ608" i="78"/>
  <c r="BP533" i="78"/>
  <c r="BP56" i="78"/>
  <c r="BP386" i="78"/>
  <c r="BP911" i="78"/>
  <c r="BQ125" i="78"/>
  <c r="BP425" i="78"/>
  <c r="BP89" i="78"/>
  <c r="BQ634" i="78"/>
  <c r="BP768" i="78"/>
  <c r="BQ116" i="78"/>
  <c r="BQ191" i="78"/>
  <c r="BQ122" i="78"/>
  <c r="BP136" i="78"/>
  <c r="BQ63" i="78"/>
  <c r="BQ776" i="78"/>
  <c r="BQ598" i="78"/>
  <c r="BQ195" i="78"/>
  <c r="BQ422" i="78"/>
  <c r="BP29" i="78"/>
  <c r="BP277" i="78"/>
  <c r="BP14" i="78"/>
  <c r="BQ878" i="78"/>
  <c r="BQ269" i="78"/>
  <c r="BQ492" i="78"/>
  <c r="BP459" i="78"/>
  <c r="BQ761" i="78"/>
  <c r="BQ241" i="78"/>
  <c r="BQ426" i="78"/>
  <c r="BQ699" i="78"/>
  <c r="BP428" i="78"/>
  <c r="BP774" i="78"/>
  <c r="BP840" i="78"/>
  <c r="BQ842" i="78"/>
  <c r="BP561" i="78"/>
  <c r="BQ774" i="78"/>
  <c r="BP264" i="78"/>
  <c r="BP773" i="78"/>
  <c r="BQ56" i="78"/>
  <c r="BQ763" i="78"/>
  <c r="BQ700" i="78"/>
  <c r="BP107" i="78"/>
  <c r="BP769" i="78"/>
  <c r="BP733" i="78"/>
  <c r="BQ843" i="78"/>
  <c r="BP837" i="78"/>
  <c r="BQ737" i="78"/>
  <c r="BQ799" i="78"/>
  <c r="BP90" i="78"/>
  <c r="BP200" i="78"/>
  <c r="BP930" i="78"/>
  <c r="BP158" i="78"/>
  <c r="BQ706" i="78"/>
  <c r="BP604" i="78"/>
  <c r="BP842" i="78"/>
  <c r="BP122" i="78"/>
  <c r="BP944" i="78"/>
  <c r="BQ268" i="78"/>
  <c r="BQ245" i="78"/>
  <c r="BQ835" i="78"/>
  <c r="BQ560" i="78"/>
  <c r="BQ279" i="78"/>
  <c r="BP269" i="78"/>
  <c r="BP171" i="78"/>
  <c r="BQ488" i="78"/>
  <c r="BQ75" i="78"/>
  <c r="BP540" i="78"/>
  <c r="BP97" i="78"/>
  <c r="BQ198" i="78"/>
  <c r="BQ275" i="78"/>
  <c r="BP934" i="78"/>
  <c r="BP879" i="78"/>
  <c r="BP12" i="78"/>
  <c r="BP600" i="78"/>
  <c r="BQ876" i="78"/>
  <c r="BQ710" i="78"/>
  <c r="BQ668" i="78"/>
  <c r="BP244" i="78"/>
  <c r="BQ271" i="78"/>
  <c r="BP168" i="78"/>
  <c r="BQ709" i="78"/>
  <c r="BP499" i="78"/>
  <c r="BP832" i="78"/>
  <c r="BQ766" i="78"/>
  <c r="BP50" i="78"/>
  <c r="BQ90" i="78"/>
  <c r="BP527" i="78"/>
  <c r="BQ396" i="78"/>
  <c r="BP265" i="78"/>
  <c r="BQ50" i="78"/>
  <c r="BP73" i="78"/>
  <c r="BP238" i="78"/>
  <c r="BQ871" i="78"/>
  <c r="BP137" i="78"/>
  <c r="BP807" i="78"/>
  <c r="BP874" i="78"/>
  <c r="BQ126" i="78"/>
  <c r="BP9" i="78"/>
  <c r="BQ730" i="78"/>
  <c r="BQ35" i="78"/>
  <c r="BP869" i="78"/>
  <c r="BP268" i="78"/>
  <c r="BP537" i="78"/>
  <c r="BP698" i="78"/>
  <c r="BQ87" i="78"/>
  <c r="BQ904" i="78"/>
  <c r="BP873" i="78"/>
  <c r="BQ400" i="78"/>
  <c r="BQ800" i="78"/>
  <c r="BP39" i="78"/>
  <c r="BP901" i="78"/>
  <c r="BP574" i="78"/>
  <c r="BP464" i="78"/>
  <c r="BQ112" i="78"/>
  <c r="BQ811" i="78"/>
  <c r="BQ39" i="78"/>
  <c r="BQ524" i="78"/>
  <c r="BP506" i="78"/>
  <c r="BQ829" i="78"/>
  <c r="BP703" i="78"/>
  <c r="BP98" i="78"/>
  <c r="BP833" i="78"/>
  <c r="BQ810" i="78"/>
  <c r="BP437" i="78"/>
  <c r="BQ333" i="78"/>
  <c r="BP595" i="78"/>
  <c r="BQ457" i="78"/>
  <c r="BP501" i="78"/>
  <c r="BQ80" i="78"/>
  <c r="BQ238" i="78"/>
  <c r="BQ172" i="78"/>
  <c r="BP337" i="78"/>
  <c r="BP808" i="78"/>
  <c r="BP835" i="78"/>
  <c r="BQ305" i="78"/>
  <c r="BP776" i="78"/>
  <c r="BQ525" i="78"/>
  <c r="BP634" i="78"/>
  <c r="BP865" i="78"/>
  <c r="BQ105" i="78"/>
  <c r="BQ69" i="78"/>
  <c r="BP737" i="78"/>
  <c r="BQ794" i="78"/>
  <c r="BQ83" i="78"/>
  <c r="BP234" i="78"/>
  <c r="BQ736" i="78"/>
  <c r="BQ23" i="78"/>
  <c r="BP862" i="78"/>
  <c r="BQ770" i="78"/>
  <c r="BQ267" i="78"/>
  <c r="BQ801" i="78"/>
  <c r="BP456" i="78"/>
  <c r="BQ455" i="78"/>
  <c r="BP870" i="78"/>
  <c r="BQ419" i="78"/>
  <c r="BP743" i="78"/>
  <c r="BQ839" i="78"/>
  <c r="BQ428" i="78"/>
  <c r="BQ567" i="78"/>
  <c r="BQ633" i="78"/>
  <c r="BP53" i="78"/>
  <c r="BP114" i="78"/>
  <c r="BQ347" i="78"/>
  <c r="BQ528" i="78"/>
  <c r="BQ676" i="78"/>
  <c r="BQ131" i="78"/>
  <c r="BQ868" i="78"/>
  <c r="BQ164" i="78"/>
  <c r="BQ537" i="78"/>
  <c r="BP770" i="78"/>
  <c r="BQ505" i="78"/>
  <c r="BP460" i="78"/>
  <c r="BP809" i="78"/>
  <c r="BQ629" i="78"/>
  <c r="BQ836" i="78"/>
  <c r="BP163" i="78"/>
  <c r="BP676" i="78"/>
  <c r="BQ506" i="78"/>
  <c r="BP169" i="78"/>
  <c r="BP429" i="78"/>
  <c r="BQ332" i="78"/>
  <c r="BP729" i="78"/>
  <c r="BP498" i="78"/>
  <c r="BP127" i="78"/>
  <c r="BP461" i="78"/>
  <c r="BQ659" i="78"/>
  <c r="BP240" i="78"/>
  <c r="BP115" i="78"/>
  <c r="BP392" i="78"/>
  <c r="BP535" i="78"/>
  <c r="BQ135" i="78"/>
  <c r="BP246" i="78"/>
  <c r="BP905" i="78"/>
  <c r="BP572" i="78"/>
  <c r="BP766" i="78"/>
  <c r="BP903" i="78"/>
  <c r="BQ311" i="78"/>
  <c r="BP593" i="78"/>
  <c r="BQ907" i="78"/>
  <c r="BP673" i="78"/>
  <c r="BP738" i="78"/>
  <c r="BP51" i="78"/>
  <c r="BP801" i="78"/>
  <c r="BQ830" i="78"/>
  <c r="BQ897" i="78"/>
  <c r="BQ489" i="78"/>
  <c r="BQ434" i="78"/>
  <c r="BP563" i="78"/>
  <c r="BP396" i="78"/>
  <c r="BP421" i="78"/>
  <c r="BQ768" i="78"/>
  <c r="BQ913" i="78"/>
  <c r="BQ880" i="78"/>
  <c r="BQ662" i="78"/>
  <c r="BQ592" i="78"/>
  <c r="BP699" i="78"/>
  <c r="BQ771" i="78"/>
  <c r="BP275" i="78"/>
  <c r="BQ431" i="78"/>
  <c r="BP641" i="78"/>
  <c r="BQ941" i="78"/>
  <c r="BP696" i="78"/>
  <c r="BQ504" i="78"/>
  <c r="BQ500" i="78"/>
  <c r="BQ470" i="78"/>
  <c r="BQ945" i="78"/>
  <c r="BP99" i="78"/>
  <c r="BP468" i="78"/>
  <c r="BP628" i="78"/>
  <c r="BQ11" i="78"/>
  <c r="BP532" i="78"/>
  <c r="BQ844" i="78"/>
  <c r="BP15" i="78"/>
  <c r="BQ805" i="78"/>
  <c r="BQ53" i="78"/>
  <c r="BP400" i="78"/>
  <c r="BP48" i="78"/>
  <c r="BQ385" i="78"/>
  <c r="BQ606" i="78"/>
  <c r="BQ695" i="78"/>
  <c r="BP636" i="78"/>
  <c r="BP37" i="78"/>
  <c r="BQ838" i="78"/>
  <c r="BQ769" i="78"/>
  <c r="BQ234" i="78"/>
  <c r="BP312" i="78"/>
  <c r="BQ138" i="78"/>
  <c r="BP393" i="78"/>
  <c r="BQ274" i="78"/>
  <c r="BQ739" i="78"/>
  <c r="BQ108" i="78"/>
  <c r="BP908" i="78"/>
  <c r="BP675" i="78"/>
  <c r="BQ570" i="78"/>
  <c r="BP608" i="78"/>
  <c r="BQ168" i="78"/>
  <c r="BQ236" i="78"/>
  <c r="BP233" i="78"/>
  <c r="BQ642" i="78"/>
  <c r="BP843" i="78"/>
  <c r="BQ556" i="78"/>
  <c r="BP305" i="78"/>
  <c r="BQ777" i="78"/>
  <c r="BQ672" i="78"/>
  <c r="BQ833" i="78"/>
  <c r="BP78" i="78"/>
  <c r="BQ88" i="78"/>
  <c r="BQ495" i="78"/>
  <c r="BQ188" i="78"/>
  <c r="BP54" i="78"/>
  <c r="BQ199" i="78"/>
  <c r="BQ93" i="78"/>
  <c r="BP87" i="78"/>
  <c r="BP505" i="78"/>
  <c r="BP897" i="78"/>
  <c r="BQ562" i="78"/>
  <c r="BP432" i="78"/>
  <c r="BQ765" i="78"/>
  <c r="BP470" i="78"/>
  <c r="BQ117" i="78"/>
  <c r="BQ386" i="78"/>
  <c r="BP20" i="78"/>
  <c r="BP454" i="78"/>
  <c r="BP395" i="78"/>
  <c r="BP426" i="78"/>
  <c r="BP165" i="78"/>
  <c r="BP472" i="78"/>
  <c r="BQ384" i="78"/>
  <c r="BP132" i="78"/>
  <c r="BP424" i="78"/>
  <c r="BP731" i="78"/>
  <c r="BP730" i="78"/>
  <c r="BQ698" i="78"/>
  <c r="BQ534" i="78"/>
  <c r="BQ604" i="78"/>
  <c r="BP573" i="78"/>
  <c r="BP592" i="78"/>
  <c r="BQ938" i="78"/>
  <c r="BQ467" i="78"/>
  <c r="BP803" i="78"/>
  <c r="BP629" i="78"/>
  <c r="BP948" i="78"/>
  <c r="BP704" i="78"/>
  <c r="BQ638" i="78"/>
  <c r="BP469" i="78"/>
  <c r="BP692" i="78"/>
  <c r="BQ348" i="78"/>
  <c r="BQ167" i="78"/>
  <c r="BQ908" i="78"/>
  <c r="BP422" i="78"/>
  <c r="BP670" i="78"/>
  <c r="BQ660" i="78"/>
  <c r="BQ674" i="78"/>
  <c r="BP201" i="78"/>
  <c r="BQ458" i="78"/>
  <c r="BQ910" i="78"/>
  <c r="BQ282" i="78"/>
  <c r="BP349" i="78"/>
  <c r="BP26" i="78"/>
  <c r="BQ532" i="78"/>
  <c r="BP706" i="78"/>
  <c r="BP279" i="78"/>
  <c r="BP830" i="78"/>
  <c r="BQ73" i="78"/>
  <c r="BQ808" i="78"/>
  <c r="BP161" i="78"/>
  <c r="BQ389" i="78"/>
  <c r="BP900" i="78"/>
  <c r="BP937" i="78"/>
  <c r="BP93" i="78"/>
  <c r="BP38" i="78"/>
  <c r="BP195" i="78"/>
  <c r="BP57" i="78"/>
  <c r="BQ574" i="78"/>
  <c r="BP61" i="78"/>
  <c r="BP659" i="78"/>
  <c r="BQ154" i="78"/>
  <c r="BQ270" i="78"/>
  <c r="BP771" i="78"/>
  <c r="BP740" i="78"/>
  <c r="BQ628" i="78"/>
  <c r="BP488" i="78"/>
  <c r="BP727" i="78"/>
  <c r="BP308" i="78"/>
  <c r="BQ26" i="78"/>
  <c r="BP95" i="78"/>
  <c r="BQ30" i="78"/>
  <c r="BP25" i="78"/>
  <c r="BP668" i="78"/>
  <c r="BQ802" i="78"/>
  <c r="BP806" i="78"/>
  <c r="BP42" i="78"/>
  <c r="BP110" i="78"/>
  <c r="BP493" i="78"/>
  <c r="BQ437" i="78"/>
  <c r="BP74" i="78"/>
  <c r="BQ464" i="78"/>
  <c r="BP189" i="78"/>
  <c r="BQ393" i="78"/>
  <c r="BP642" i="78"/>
  <c r="BP232" i="78"/>
  <c r="BQ278" i="78"/>
  <c r="BP707" i="78"/>
  <c r="BP104" i="78"/>
  <c r="BP531" i="78"/>
  <c r="BP69" i="78"/>
  <c r="BQ21" i="78"/>
  <c r="BQ909" i="78"/>
  <c r="BQ797" i="78"/>
  <c r="BP660" i="78"/>
  <c r="BQ708" i="78"/>
  <c r="BQ931" i="78"/>
  <c r="BQ874" i="78"/>
  <c r="BQ635" i="78"/>
  <c r="BQ932" i="78"/>
  <c r="BQ166" i="78"/>
  <c r="BQ564" i="78"/>
  <c r="BP94" i="78"/>
  <c r="BP556" i="78"/>
  <c r="BP155" i="78"/>
  <c r="BP868" i="78"/>
  <c r="BQ568" i="78"/>
  <c r="BQ388" i="78"/>
  <c r="BQ244" i="78"/>
  <c r="BP65" i="78"/>
  <c r="BQ193" i="78"/>
  <c r="BP697" i="78"/>
  <c r="BQ128" i="78"/>
  <c r="BP831" i="78"/>
  <c r="BQ387" i="78"/>
  <c r="BP338" i="78"/>
  <c r="BQ239" i="78"/>
  <c r="BP202" i="78"/>
  <c r="BQ729" i="78"/>
  <c r="BP131" i="78"/>
  <c r="BP565" i="78"/>
  <c r="BQ840" i="78"/>
  <c r="BP117" i="78"/>
  <c r="BQ16" i="78"/>
  <c r="BP564" i="78"/>
  <c r="BQ302" i="78"/>
  <c r="BQ201" i="78"/>
  <c r="BQ591" i="78"/>
  <c r="BP92" i="78"/>
  <c r="BQ673" i="78"/>
  <c r="BQ391" i="78"/>
  <c r="BP693" i="78"/>
  <c r="BP391" i="78"/>
  <c r="BP106" i="78"/>
  <c r="BP494" i="78"/>
  <c r="BP420" i="78"/>
  <c r="BP58" i="78"/>
  <c r="BQ38" i="78"/>
  <c r="BP32" i="78"/>
  <c r="BP427" i="78"/>
  <c r="BQ538" i="78"/>
  <c r="BP836" i="78"/>
  <c r="BP70" i="78"/>
  <c r="BQ338" i="78"/>
  <c r="BQ160" i="78"/>
  <c r="BQ59" i="78"/>
  <c r="BQ738" i="78"/>
  <c r="BQ67" i="78"/>
  <c r="BQ22" i="78"/>
  <c r="BQ233" i="78"/>
  <c r="BP503" i="78"/>
  <c r="BP394" i="78"/>
  <c r="BP170" i="78"/>
  <c r="BP203" i="78"/>
  <c r="BQ118" i="78"/>
  <c r="BQ572" i="78"/>
  <c r="BP272" i="78"/>
  <c r="BQ98" i="78"/>
  <c r="BP83" i="78"/>
  <c r="BP630" i="78"/>
  <c r="BP66" i="78"/>
  <c r="BP489" i="78"/>
  <c r="BP270" i="78"/>
  <c r="BP798" i="78"/>
  <c r="BQ101" i="78"/>
  <c r="BQ625" i="78"/>
  <c r="BQ773" i="78"/>
  <c r="BQ468" i="78"/>
  <c r="BQ733" i="78"/>
  <c r="BP663" i="78"/>
  <c r="BP387" i="78"/>
  <c r="BQ935" i="78"/>
  <c r="BQ641" i="78"/>
  <c r="BQ862" i="78"/>
  <c r="BP875" i="78"/>
  <c r="BP625" i="78"/>
  <c r="BP810" i="78"/>
  <c r="BP558" i="78"/>
  <c r="BP742" i="78"/>
  <c r="BQ171" i="78"/>
  <c r="BQ865" i="78"/>
  <c r="BQ76" i="78"/>
  <c r="BP462" i="78"/>
  <c r="BP845" i="78"/>
  <c r="BQ430" i="78"/>
  <c r="BP157" i="78"/>
  <c r="BQ192" i="78"/>
  <c r="BQ159" i="78"/>
  <c r="BQ64" i="78"/>
  <c r="BQ423" i="78"/>
  <c r="BQ425" i="78"/>
  <c r="BQ472" i="78"/>
  <c r="BP194" i="78"/>
  <c r="BP458" i="78"/>
  <c r="BQ497" i="78"/>
  <c r="BQ905" i="78"/>
  <c r="BQ463" i="78"/>
  <c r="BQ940" i="78"/>
  <c r="BQ41" i="78"/>
  <c r="BP463" i="78"/>
  <c r="BP867" i="78"/>
  <c r="BP671" i="78"/>
  <c r="BQ246" i="78"/>
  <c r="BP906" i="78"/>
  <c r="BQ349" i="78"/>
  <c r="BP280" i="78"/>
  <c r="BQ565" i="78"/>
  <c r="BQ522" i="78"/>
  <c r="BQ367" i="78"/>
  <c r="BP13" i="78"/>
  <c r="BQ100" i="78"/>
  <c r="BP63" i="78"/>
  <c r="BP401" i="78"/>
  <c r="BQ432" i="78"/>
  <c r="BQ66" i="78"/>
  <c r="BP112" i="78"/>
  <c r="BP59" i="78"/>
  <c r="BQ558" i="78"/>
  <c r="BQ137" i="78"/>
  <c r="BP528" i="78"/>
  <c r="BQ632" i="78"/>
  <c r="BP591" i="78"/>
  <c r="BQ46" i="78"/>
  <c r="BP116" i="78"/>
  <c r="BQ402" i="78"/>
  <c r="BQ947" i="78"/>
  <c r="BP398" i="78"/>
  <c r="BQ456" i="78"/>
  <c r="BQ496" i="78"/>
  <c r="BP665" i="78"/>
  <c r="BQ203" i="78"/>
  <c r="BP571" i="78"/>
  <c r="BQ469" i="78"/>
  <c r="BQ342" i="78"/>
  <c r="BQ671" i="78"/>
  <c r="BP526" i="78"/>
  <c r="BQ36" i="78"/>
  <c r="BP96" i="78"/>
  <c r="BP935" i="78"/>
  <c r="BP912" i="78"/>
  <c r="BQ197" i="78"/>
  <c r="BQ165" i="78"/>
  <c r="BQ540" i="78"/>
  <c r="BP347" i="78"/>
  <c r="BP933" i="78"/>
  <c r="BQ57" i="78"/>
  <c r="BP598" i="78"/>
  <c r="BQ607" i="78"/>
  <c r="BQ119" i="78"/>
  <c r="BQ42" i="78"/>
  <c r="BP231" i="78"/>
  <c r="BP340" i="78"/>
  <c r="BP310" i="78"/>
  <c r="BQ243" i="78"/>
  <c r="BQ640" i="78"/>
  <c r="BQ68" i="78"/>
  <c r="BP603" i="78"/>
  <c r="BP710" i="78"/>
  <c r="BP624" i="78"/>
  <c r="BP311" i="78"/>
  <c r="BQ65" i="78"/>
  <c r="BP205" i="78"/>
  <c r="BQ265" i="78"/>
  <c r="BQ194" i="78"/>
  <c r="BP936" i="78"/>
  <c r="BP590" i="78"/>
  <c r="BP43" i="78"/>
  <c r="BQ336" i="78"/>
  <c r="BP344" i="78"/>
  <c r="BQ902" i="78"/>
  <c r="BQ124" i="78"/>
  <c r="BQ390" i="78"/>
  <c r="BQ834" i="78"/>
  <c r="BP384" i="78"/>
  <c r="BQ341" i="78"/>
  <c r="BP419" i="78"/>
  <c r="BP672" i="78"/>
  <c r="BQ561" i="78"/>
  <c r="BP736" i="78"/>
  <c r="BP931" i="78"/>
  <c r="BQ661" i="78"/>
  <c r="BQ594" i="78"/>
  <c r="BP471" i="78"/>
  <c r="BP566" i="78"/>
  <c r="BP638" i="78"/>
  <c r="BZ480" i="78"/>
  <c r="CL582" i="78"/>
  <c r="AV257" i="78"/>
  <c r="AX221" i="78"/>
  <c r="AX222" i="78"/>
  <c r="BT144" i="78"/>
  <c r="BT145" i="78"/>
  <c r="BE478" i="78"/>
  <c r="BE479" i="78"/>
  <c r="BE358" i="78"/>
  <c r="BJ358" i="78"/>
  <c r="BH784" i="78"/>
  <c r="BH785" i="78"/>
  <c r="BG920" i="78"/>
  <c r="BG921" i="78"/>
  <c r="AY144" i="78"/>
  <c r="AY145" i="78"/>
  <c r="CL410" i="78"/>
  <c r="BJ144" i="78"/>
  <c r="BJ145" i="78"/>
  <c r="BN580" i="78"/>
  <c r="BN581" i="78"/>
  <c r="BP648" i="78"/>
  <c r="BP649" i="78"/>
  <c r="BN888" i="78"/>
  <c r="BT290" i="78"/>
  <c r="BM445" i="78"/>
  <c r="BM514" i="78"/>
  <c r="CM684" i="78"/>
  <c r="AU582" i="78"/>
  <c r="BA146" i="78"/>
  <c r="BZ784" i="78"/>
  <c r="BZ785" i="78"/>
  <c r="BQ445" i="78"/>
  <c r="BX408" i="78"/>
  <c r="BX409" i="78"/>
  <c r="CI854" i="78"/>
  <c r="CJ320" i="78"/>
  <c r="CC922" i="78"/>
  <c r="AU854" i="78"/>
  <c r="BJ424" i="78"/>
  <c r="BK27" i="78"/>
  <c r="BJ875" i="78"/>
  <c r="BK200" i="78"/>
  <c r="BJ730" i="78"/>
  <c r="BJ630" i="78"/>
  <c r="BJ102" i="78"/>
  <c r="BJ944" i="78"/>
  <c r="BJ94" i="78"/>
  <c r="BK640" i="78"/>
  <c r="BK82" i="78"/>
  <c r="BJ195" i="78"/>
  <c r="BK696" i="78"/>
  <c r="BJ434" i="78"/>
  <c r="BJ525" i="78"/>
  <c r="BJ695" i="78"/>
  <c r="BJ636" i="78"/>
  <c r="BK637" i="78"/>
  <c r="BJ124" i="78"/>
  <c r="BJ658" i="78"/>
  <c r="BJ629" i="78"/>
  <c r="BJ33" i="78"/>
  <c r="BK937" i="78"/>
  <c r="BK503" i="78"/>
  <c r="BK15" i="78"/>
  <c r="BK536" i="78"/>
  <c r="BK114" i="78"/>
  <c r="BJ907" i="78"/>
  <c r="BK124" i="78"/>
  <c r="BK762" i="78"/>
  <c r="BJ936" i="78"/>
  <c r="BK540" i="78"/>
  <c r="BJ466" i="78"/>
  <c r="BK156" i="78"/>
  <c r="BJ92" i="78"/>
  <c r="BK235" i="78"/>
  <c r="BK471" i="78"/>
  <c r="BJ192" i="78"/>
  <c r="BK137" i="78"/>
  <c r="BJ133" i="78"/>
  <c r="BJ63" i="78"/>
  <c r="BK398" i="78"/>
  <c r="BJ930" i="78"/>
  <c r="BJ215" i="78"/>
  <c r="BK305" i="78"/>
  <c r="BK335" i="78"/>
  <c r="BJ729" i="78"/>
  <c r="BK107" i="78"/>
  <c r="BK81" i="78"/>
  <c r="BJ625" i="78"/>
  <c r="BK777" i="78"/>
  <c r="BJ271" i="78"/>
  <c r="BK242" i="78"/>
  <c r="BK506" i="78"/>
  <c r="BJ128" i="78"/>
  <c r="BJ900" i="78"/>
  <c r="BJ591" i="78"/>
  <c r="BK728" i="78"/>
  <c r="BK600" i="78"/>
  <c r="BK844" i="78"/>
  <c r="BJ522" i="78"/>
  <c r="BJ430" i="78"/>
  <c r="BJ384" i="78"/>
  <c r="BJ266" i="78"/>
  <c r="BJ776" i="78"/>
  <c r="BJ454" i="78"/>
  <c r="BJ863" i="78"/>
  <c r="BK56" i="78"/>
  <c r="BJ635" i="78"/>
  <c r="BJ385" i="78"/>
  <c r="BK527" i="78"/>
  <c r="BK272" i="78"/>
  <c r="BK280" i="78"/>
  <c r="BJ558" i="78"/>
  <c r="BK903" i="78"/>
  <c r="BJ768" i="78"/>
  <c r="BJ879" i="78"/>
  <c r="BJ726" i="78"/>
  <c r="BJ239" i="78"/>
  <c r="BK270" i="78"/>
  <c r="BJ531" i="78"/>
  <c r="BJ19" i="78"/>
  <c r="BK41" i="78"/>
  <c r="BJ806" i="78"/>
  <c r="BK424" i="78"/>
  <c r="BJ423" i="78"/>
  <c r="BJ709" i="78"/>
  <c r="BJ88" i="78"/>
  <c r="BK282" i="78"/>
  <c r="BJ877" i="78"/>
  <c r="BJ86" i="78"/>
  <c r="BK39" i="78"/>
  <c r="BK488" i="78"/>
  <c r="BJ766" i="78"/>
  <c r="BK425" i="78"/>
  <c r="BJ238" i="78"/>
  <c r="BJ277" i="78"/>
  <c r="BJ281" i="78"/>
  <c r="BK276" i="78"/>
  <c r="BK397" i="78"/>
  <c r="BK367" i="78"/>
  <c r="BK275" i="78"/>
  <c r="BJ233" i="78"/>
  <c r="BK111" i="78"/>
  <c r="BJ460" i="78"/>
  <c r="BJ16" i="78"/>
  <c r="BJ496" i="78"/>
  <c r="BJ268" i="78"/>
  <c r="BK772" i="78"/>
  <c r="BK799" i="78"/>
  <c r="BJ912" i="78"/>
  <c r="BJ337" i="78"/>
  <c r="BK733" i="78"/>
  <c r="BK534" i="78"/>
  <c r="BJ878" i="78"/>
  <c r="BK19" i="78"/>
  <c r="BJ129" i="78"/>
  <c r="BK268" i="78"/>
  <c r="BK40" i="78"/>
  <c r="BJ740" i="78"/>
  <c r="BK29" i="78"/>
  <c r="BK828" i="78"/>
  <c r="BJ896" i="78"/>
  <c r="BJ536" i="78"/>
  <c r="BJ540" i="78"/>
  <c r="BK865" i="78"/>
  <c r="BK669" i="78"/>
  <c r="BJ272" i="78"/>
  <c r="BK265" i="78"/>
  <c r="BJ342" i="78"/>
  <c r="BJ457" i="78"/>
  <c r="BK274" i="78"/>
  <c r="BJ736" i="78"/>
  <c r="BK938" i="78"/>
  <c r="BK238" i="78"/>
  <c r="BJ248" i="78"/>
  <c r="BJ122" i="78"/>
  <c r="BJ634" i="78"/>
  <c r="BJ397" i="78"/>
  <c r="BK665" i="78"/>
  <c r="BK628" i="78"/>
  <c r="BK693" i="78"/>
  <c r="BK135" i="78"/>
  <c r="BJ455" i="78"/>
  <c r="BJ52" i="78"/>
  <c r="BJ796" i="78"/>
  <c r="BJ865" i="78"/>
  <c r="BK109" i="78"/>
  <c r="BK122" i="78"/>
  <c r="BJ87" i="78"/>
  <c r="BJ532" i="78"/>
  <c r="BJ433" i="78"/>
  <c r="BK461" i="78"/>
  <c r="BJ41" i="78"/>
  <c r="BJ914" i="78"/>
  <c r="BJ106" i="78"/>
  <c r="BK899" i="78"/>
  <c r="BK434" i="78"/>
  <c r="BK495" i="78"/>
  <c r="BK62" i="78"/>
  <c r="BK948" i="78"/>
  <c r="BK269" i="78"/>
  <c r="BJ235" i="78"/>
  <c r="BJ123" i="78"/>
  <c r="BJ639" i="78"/>
  <c r="BK38" i="78"/>
  <c r="BJ274" i="78"/>
  <c r="BJ738" i="78"/>
  <c r="BK239" i="78"/>
  <c r="BJ600" i="78"/>
  <c r="BK662" i="78"/>
  <c r="BJ11" i="78"/>
  <c r="BJ534" i="78"/>
  <c r="BK841" i="78"/>
  <c r="BK396" i="78"/>
  <c r="BK472" i="78"/>
  <c r="BJ497" i="78"/>
  <c r="BJ760" i="78"/>
  <c r="BJ392" i="78"/>
  <c r="BK831" i="78"/>
  <c r="BK423" i="78"/>
  <c r="BK195" i="78"/>
  <c r="BJ199" i="78"/>
  <c r="BK94" i="78"/>
  <c r="BJ727" i="78"/>
  <c r="BJ838" i="78"/>
  <c r="BJ203" i="78"/>
  <c r="BK311" i="78"/>
  <c r="BK155" i="78"/>
  <c r="BK20" i="78"/>
  <c r="BJ400" i="78"/>
  <c r="BK838" i="78"/>
  <c r="BK306" i="78"/>
  <c r="BJ469" i="78"/>
  <c r="BJ282" i="78"/>
  <c r="BK526" i="78"/>
  <c r="BJ502" i="78"/>
  <c r="BK120" i="78"/>
  <c r="BK243" i="78"/>
  <c r="BJ58" i="78"/>
  <c r="BK87" i="78"/>
  <c r="BK431" i="78"/>
  <c r="BK346" i="78"/>
  <c r="BK597" i="78"/>
  <c r="BJ641" i="78"/>
  <c r="BK45" i="78"/>
  <c r="BJ401" i="78"/>
  <c r="BJ310" i="78"/>
  <c r="BJ95" i="78"/>
  <c r="BK493" i="78"/>
  <c r="BK773" i="78"/>
  <c r="BK574" i="78"/>
  <c r="BK308" i="78"/>
  <c r="BK35" i="78"/>
  <c r="BJ201" i="78"/>
  <c r="BJ78" i="78"/>
  <c r="BK607" i="78"/>
  <c r="BK879" i="78"/>
  <c r="BJ83" i="78"/>
  <c r="BJ834" i="78"/>
  <c r="BJ829" i="78"/>
  <c r="BJ805" i="78"/>
  <c r="BK30" i="78"/>
  <c r="BJ527" i="78"/>
  <c r="BK845" i="78"/>
  <c r="BK846" i="78"/>
  <c r="BJ608" i="78"/>
  <c r="BJ134" i="78"/>
  <c r="BK605" i="78"/>
  <c r="BK93" i="78"/>
  <c r="BK458" i="78"/>
  <c r="BK876" i="78"/>
  <c r="BJ62" i="78"/>
  <c r="BJ336" i="78"/>
  <c r="BJ202" i="78"/>
  <c r="BK342" i="78"/>
  <c r="BJ802" i="78"/>
  <c r="BJ571" i="78"/>
  <c r="BJ797" i="78"/>
  <c r="BK36" i="78"/>
  <c r="BJ500" i="78"/>
  <c r="BJ590" i="78"/>
  <c r="BK432" i="78"/>
  <c r="BK234" i="78"/>
  <c r="BJ29" i="78"/>
  <c r="BJ906" i="78"/>
  <c r="BJ908" i="78"/>
  <c r="BK676" i="78"/>
  <c r="BJ155" i="78"/>
  <c r="BK931" i="78"/>
  <c r="BJ389" i="78"/>
  <c r="BJ664" i="78"/>
  <c r="BJ125" i="78"/>
  <c r="BK332" i="78"/>
  <c r="BJ937" i="78"/>
  <c r="BK190" i="78"/>
  <c r="BJ135" i="78"/>
  <c r="BK598" i="78"/>
  <c r="BJ642" i="78"/>
  <c r="BJ771" i="78"/>
  <c r="BJ493" i="78"/>
  <c r="BJ762" i="78"/>
  <c r="BJ308" i="78"/>
  <c r="BK172" i="78"/>
  <c r="BJ728" i="78"/>
  <c r="BJ311" i="78"/>
  <c r="BJ66" i="78"/>
  <c r="BJ156" i="78"/>
  <c r="BJ85" i="78"/>
  <c r="BK428" i="78"/>
  <c r="BK558" i="78"/>
  <c r="BK456" i="78"/>
  <c r="BK943" i="78"/>
  <c r="BJ490" i="78"/>
  <c r="BJ312" i="78"/>
  <c r="BJ114" i="78"/>
  <c r="BJ115" i="78"/>
  <c r="BJ22" i="78"/>
  <c r="BJ39" i="78"/>
  <c r="BK459" i="78"/>
  <c r="BJ734" i="78"/>
  <c r="BK462" i="78"/>
  <c r="BJ67" i="78"/>
  <c r="BK909" i="78"/>
  <c r="BJ99" i="78"/>
  <c r="BJ948" i="78"/>
  <c r="BJ427" i="78"/>
  <c r="BJ280" i="78"/>
  <c r="BJ333" i="78"/>
  <c r="BK100" i="78"/>
  <c r="BK43" i="78"/>
  <c r="BJ307" i="78"/>
  <c r="BK70" i="78"/>
  <c r="BK312" i="78"/>
  <c r="BK429" i="78"/>
  <c r="BK126" i="78"/>
  <c r="BJ350" i="78"/>
  <c r="BK390" i="78"/>
  <c r="BJ387" i="78"/>
  <c r="BJ674" i="78"/>
  <c r="BJ602" i="78"/>
  <c r="BK877" i="78"/>
  <c r="BK907" i="78"/>
  <c r="BK37" i="78"/>
  <c r="BK539" i="78"/>
  <c r="BK839" i="78"/>
  <c r="BK659" i="78"/>
  <c r="BJ77" i="78"/>
  <c r="BK419" i="78"/>
  <c r="BJ36" i="78"/>
  <c r="BK627" i="78"/>
  <c r="BK196" i="78"/>
  <c r="BJ627" i="78"/>
  <c r="BK394" i="78"/>
  <c r="BK767" i="78"/>
  <c r="BK835" i="78"/>
  <c r="BJ458" i="78"/>
  <c r="BK599" i="78"/>
  <c r="BK460" i="78"/>
  <c r="BJ109" i="78"/>
  <c r="BJ60" i="78"/>
  <c r="BJ461" i="78"/>
  <c r="BK63" i="78"/>
  <c r="BK537" i="78"/>
  <c r="BK936" i="78"/>
  <c r="BJ113" i="78"/>
  <c r="BJ200" i="78"/>
  <c r="BK162" i="78"/>
  <c r="BJ692" i="78"/>
  <c r="BJ562" i="78"/>
  <c r="BJ864" i="78"/>
  <c r="BK247" i="78"/>
  <c r="BJ45" i="78"/>
  <c r="BJ742" i="78"/>
  <c r="BK866" i="78"/>
  <c r="BJ50" i="78"/>
  <c r="BK864" i="78"/>
  <c r="BK726" i="78"/>
  <c r="BK522" i="78"/>
  <c r="BK129" i="78"/>
  <c r="BK55" i="78"/>
  <c r="BK58" i="78"/>
  <c r="BK635" i="78"/>
  <c r="BK604" i="78"/>
  <c r="BK913" i="78"/>
  <c r="BK501" i="78"/>
  <c r="BK867" i="78"/>
  <c r="BJ54" i="78"/>
  <c r="BK774" i="78"/>
  <c r="BJ21" i="78"/>
  <c r="BK529" i="78"/>
  <c r="BK863" i="78"/>
  <c r="BK661" i="78"/>
  <c r="BJ422" i="78"/>
  <c r="BK464" i="78"/>
  <c r="BJ810" i="78"/>
  <c r="BK940" i="78"/>
  <c r="BJ741" i="78"/>
  <c r="BJ498" i="78"/>
  <c r="BJ539" i="78"/>
  <c r="BJ48" i="78"/>
  <c r="BK65" i="78"/>
  <c r="BJ335" i="78"/>
  <c r="BJ909" i="78"/>
  <c r="BK505" i="78"/>
  <c r="BK79" i="78"/>
  <c r="BK896" i="78"/>
  <c r="BJ840" i="78"/>
  <c r="BK44" i="78"/>
  <c r="BK738" i="78"/>
  <c r="BK307" i="78"/>
  <c r="BK86" i="78"/>
  <c r="BK131" i="78"/>
  <c r="BK384" i="78"/>
  <c r="BK830" i="78"/>
  <c r="BK626" i="78"/>
  <c r="BK345" i="78"/>
  <c r="BK401" i="78"/>
  <c r="BJ638" i="78"/>
  <c r="BJ279" i="78"/>
  <c r="BK947" i="78"/>
  <c r="BK266" i="78"/>
  <c r="BK99" i="78"/>
  <c r="BJ132" i="78"/>
  <c r="BJ874" i="78"/>
  <c r="BK744" i="78"/>
  <c r="BJ68" i="78"/>
  <c r="BJ866" i="78"/>
  <c r="BK769" i="78"/>
  <c r="BK204" i="78"/>
  <c r="BK530" i="78"/>
  <c r="BK17" i="78"/>
  <c r="BJ663" i="78"/>
  <c r="BK388" i="78"/>
  <c r="BK347" i="78"/>
  <c r="BJ945" i="78"/>
  <c r="BK123" i="78"/>
  <c r="BK642" i="78"/>
  <c r="BJ306" i="78"/>
  <c r="BJ197" i="78"/>
  <c r="BJ459" i="78"/>
  <c r="BK904" i="78"/>
  <c r="BJ605" i="78"/>
  <c r="BJ832" i="78"/>
  <c r="BJ844" i="78"/>
  <c r="BK278" i="78"/>
  <c r="BJ120" i="78"/>
  <c r="BK470" i="78"/>
  <c r="BK498" i="78"/>
  <c r="BJ46" i="78"/>
  <c r="BJ110" i="78"/>
  <c r="BJ165" i="78"/>
  <c r="BJ338" i="78"/>
  <c r="BJ269" i="78"/>
  <c r="BK701" i="78"/>
  <c r="BJ104" i="78"/>
  <c r="BJ464" i="78"/>
  <c r="BJ489" i="78"/>
  <c r="BJ194" i="78"/>
  <c r="BK436" i="78"/>
  <c r="BK734" i="78"/>
  <c r="BJ367" i="78"/>
  <c r="BJ164" i="78"/>
  <c r="BK16" i="78"/>
  <c r="BJ73" i="78"/>
  <c r="BK532" i="78"/>
  <c r="BK112" i="78"/>
  <c r="BJ523" i="78"/>
  <c r="BK430" i="78"/>
  <c r="BJ662" i="78"/>
  <c r="BK106" i="78"/>
  <c r="BK309" i="78"/>
  <c r="BK466" i="78"/>
  <c r="BK731" i="78"/>
  <c r="BJ934" i="78"/>
  <c r="BJ346" i="78"/>
  <c r="BK490" i="78"/>
  <c r="BK386" i="78"/>
  <c r="BK160" i="78"/>
  <c r="BK18" i="78"/>
  <c r="BK596" i="78"/>
  <c r="BJ25" i="78"/>
  <c r="BK167" i="78"/>
  <c r="BK66" i="78"/>
  <c r="BK768" i="78"/>
  <c r="BJ538" i="78"/>
  <c r="BK33" i="78"/>
  <c r="BK104" i="78"/>
  <c r="BJ505" i="78"/>
  <c r="BJ607" i="78"/>
  <c r="BJ168" i="78"/>
  <c r="BJ947" i="78"/>
  <c r="BJ10" i="78"/>
  <c r="BK571" i="78"/>
  <c r="BJ775" i="78"/>
  <c r="BJ696" i="78"/>
  <c r="BJ841" i="78"/>
  <c r="BK73" i="78"/>
  <c r="BJ96" i="78"/>
  <c r="BJ90" i="78"/>
  <c r="BJ116" i="78"/>
  <c r="BK945" i="78"/>
  <c r="BK594" i="78"/>
  <c r="BK389" i="78"/>
  <c r="BK161" i="78"/>
  <c r="BK391" i="78"/>
  <c r="BK115" i="78"/>
  <c r="BJ44" i="78"/>
  <c r="BJ503" i="78"/>
  <c r="BJ74" i="78"/>
  <c r="BJ420" i="78"/>
  <c r="BK898" i="78"/>
  <c r="BK808" i="78"/>
  <c r="BJ421" i="78"/>
  <c r="BJ118" i="78"/>
  <c r="BK23" i="78"/>
  <c r="BJ345" i="78"/>
  <c r="BK875" i="78"/>
  <c r="BK810" i="78"/>
  <c r="BK695" i="78"/>
  <c r="BK766" i="78"/>
  <c r="BJ567" i="78"/>
  <c r="BK10" i="78"/>
  <c r="BJ624" i="78"/>
  <c r="BJ249" i="78"/>
  <c r="BJ170" i="78"/>
  <c r="BK740" i="78"/>
  <c r="BJ396" i="78"/>
  <c r="BJ127" i="78"/>
  <c r="BJ12" i="78"/>
  <c r="BK189" i="78"/>
  <c r="BJ846" i="78"/>
  <c r="BJ604" i="78"/>
  <c r="BJ347" i="78"/>
  <c r="BK163" i="78"/>
  <c r="BK795" i="78"/>
  <c r="BJ436" i="78"/>
  <c r="BK668" i="78"/>
  <c r="BK426" i="78"/>
  <c r="BJ935" i="78"/>
  <c r="BK427" i="78"/>
  <c r="BJ767" i="78"/>
  <c r="BJ932" i="78"/>
  <c r="BJ47" i="78"/>
  <c r="BJ191" i="78"/>
  <c r="BJ37" i="78"/>
  <c r="BK911" i="78"/>
  <c r="BJ234" i="78"/>
  <c r="BK942" i="78"/>
  <c r="BJ42" i="78"/>
  <c r="BJ245" i="78"/>
  <c r="BK159" i="78"/>
  <c r="BK128" i="78"/>
  <c r="BJ241" i="78"/>
  <c r="BK387" i="78"/>
  <c r="BK302" i="78"/>
  <c r="BJ598" i="78"/>
  <c r="BK168" i="78"/>
  <c r="BK524" i="78"/>
  <c r="BK836" i="78"/>
  <c r="BK199" i="78"/>
  <c r="BK236" i="78"/>
  <c r="BK34" i="78"/>
  <c r="BJ706" i="78"/>
  <c r="BK12" i="78"/>
  <c r="BK246" i="78"/>
  <c r="BK49" i="78"/>
  <c r="BJ196" i="78"/>
  <c r="BJ69" i="78"/>
  <c r="BK699" i="78"/>
  <c r="BK862" i="78"/>
  <c r="BJ9" i="78"/>
  <c r="BK710" i="78"/>
  <c r="BJ668" i="78"/>
  <c r="BJ537" i="78"/>
  <c r="BJ429" i="78"/>
  <c r="BJ108" i="78"/>
  <c r="BJ154" i="78"/>
  <c r="BK164" i="78"/>
  <c r="BJ31" i="78"/>
  <c r="BK267" i="78"/>
  <c r="BK829" i="78"/>
  <c r="BK336" i="78"/>
  <c r="BK700" i="78"/>
  <c r="BJ107" i="78"/>
  <c r="BK771" i="78"/>
  <c r="BJ698" i="78"/>
  <c r="BK203" i="78"/>
  <c r="BJ831" i="78"/>
  <c r="BJ704" i="78"/>
  <c r="BK215" i="78"/>
  <c r="BJ570" i="78"/>
  <c r="BK127" i="78"/>
  <c r="BJ794" i="78"/>
  <c r="BJ53" i="78"/>
  <c r="BK591" i="78"/>
  <c r="BK134" i="78"/>
  <c r="BJ463" i="78"/>
  <c r="BK633" i="78"/>
  <c r="BK692" i="78"/>
  <c r="BK119" i="78"/>
  <c r="BK97" i="78"/>
  <c r="BJ98" i="78"/>
  <c r="BK248" i="78"/>
  <c r="BK878" i="78"/>
  <c r="BK77" i="78"/>
  <c r="BK807" i="78"/>
  <c r="BK245" i="78"/>
  <c r="BK708" i="78"/>
  <c r="BJ809" i="78"/>
  <c r="BK454" i="78"/>
  <c r="BJ30" i="78"/>
  <c r="BJ566" i="78"/>
  <c r="BK72" i="78"/>
  <c r="BK64" i="78"/>
  <c r="BK563" i="78"/>
  <c r="BJ595" i="78"/>
  <c r="BK670" i="78"/>
  <c r="BJ28" i="78"/>
  <c r="BJ572" i="78"/>
  <c r="BJ628" i="78"/>
  <c r="BK603" i="78"/>
  <c r="BJ59" i="78"/>
  <c r="BK133" i="78"/>
  <c r="BK870" i="78"/>
  <c r="BJ606" i="78"/>
  <c r="BJ81" i="78"/>
  <c r="BJ35" i="78"/>
  <c r="BK350" i="78"/>
  <c r="BJ898" i="78"/>
  <c r="BJ426" i="78"/>
  <c r="BK494" i="78"/>
  <c r="BK770" i="78"/>
  <c r="BK158" i="78"/>
  <c r="BK113" i="78"/>
  <c r="BJ462" i="78"/>
  <c r="BK154" i="78"/>
  <c r="BJ76" i="78"/>
  <c r="BJ938" i="78"/>
  <c r="BK492" i="78"/>
  <c r="BJ232" i="78"/>
  <c r="BK132" i="78"/>
  <c r="BJ17" i="78"/>
  <c r="BJ501" i="78"/>
  <c r="BK11" i="78"/>
  <c r="BJ91" i="78"/>
  <c r="BJ340" i="78"/>
  <c r="BK561" i="78"/>
  <c r="BK201" i="78"/>
  <c r="BK675" i="78"/>
  <c r="BJ842" i="78"/>
  <c r="BK60" i="78"/>
  <c r="BK624" i="78"/>
  <c r="BK202" i="78"/>
  <c r="BK703" i="78"/>
  <c r="BJ495" i="78"/>
  <c r="BK264" i="78"/>
  <c r="BJ744" i="78"/>
  <c r="BJ733" i="78"/>
  <c r="BJ348" i="78"/>
  <c r="BJ343" i="78"/>
  <c r="BJ504" i="78"/>
  <c r="BJ905" i="78"/>
  <c r="BJ632" i="78"/>
  <c r="BJ640" i="78"/>
  <c r="BK67" i="78"/>
  <c r="BJ837" i="78"/>
  <c r="BK729" i="78"/>
  <c r="BK843" i="78"/>
  <c r="BK796" i="78"/>
  <c r="BJ119" i="78"/>
  <c r="BK832" i="78"/>
  <c r="BK497" i="78"/>
  <c r="BK48" i="78"/>
  <c r="BK638" i="78"/>
  <c r="BK136" i="78"/>
  <c r="BJ705" i="78"/>
  <c r="BJ774" i="78"/>
  <c r="BK31" i="78"/>
  <c r="BK743" i="78"/>
  <c r="BJ665" i="78"/>
  <c r="BJ136" i="78"/>
  <c r="BJ807" i="78"/>
  <c r="BJ563" i="78"/>
  <c r="BJ305" i="78"/>
  <c r="BK900" i="78"/>
  <c r="BJ862" i="78"/>
  <c r="BK874" i="78"/>
  <c r="BJ24" i="78"/>
  <c r="BJ626" i="78"/>
  <c r="BJ594" i="78"/>
  <c r="BJ804" i="78"/>
  <c r="BK694" i="78"/>
  <c r="BJ193" i="78"/>
  <c r="BJ275" i="78"/>
  <c r="BK902" i="78"/>
  <c r="BJ765" i="78"/>
  <c r="BK457" i="78"/>
  <c r="BJ341" i="78"/>
  <c r="BK556" i="78"/>
  <c r="BK568" i="78"/>
  <c r="BJ301" i="78"/>
  <c r="BK102" i="78"/>
  <c r="BJ84" i="78"/>
  <c r="BJ428" i="78"/>
  <c r="BK557" i="78"/>
  <c r="BK935" i="78"/>
  <c r="BJ303" i="78"/>
  <c r="BJ800" i="78"/>
  <c r="BK157" i="78"/>
  <c r="BJ93" i="78"/>
  <c r="BK392" i="78"/>
  <c r="BK664" i="78"/>
  <c r="BK467" i="78"/>
  <c r="BK897" i="78"/>
  <c r="BJ593" i="78"/>
  <c r="BK165" i="78"/>
  <c r="BJ812" i="78"/>
  <c r="BK304" i="78"/>
  <c r="BJ49" i="78"/>
  <c r="BK727" i="78"/>
  <c r="BK465" i="78"/>
  <c r="BJ573" i="78"/>
  <c r="BJ391" i="78"/>
  <c r="BK934" i="78"/>
  <c r="BJ899" i="78"/>
  <c r="BJ246" i="78"/>
  <c r="BK170" i="78"/>
  <c r="BJ57" i="78"/>
  <c r="BK463" i="78"/>
  <c r="BK673" i="78"/>
  <c r="BK523" i="78"/>
  <c r="BJ700" i="78"/>
  <c r="BJ89" i="78"/>
  <c r="BK337" i="78"/>
  <c r="BK26" i="78"/>
  <c r="BJ56" i="78"/>
  <c r="BJ137" i="78"/>
  <c r="BK96" i="78"/>
  <c r="BJ561" i="78"/>
  <c r="BJ158" i="78"/>
  <c r="BK801" i="78"/>
  <c r="BJ836" i="78"/>
  <c r="BK84" i="78"/>
  <c r="BJ659" i="78"/>
  <c r="BJ835" i="78"/>
  <c r="BK169" i="78"/>
  <c r="BJ471" i="78"/>
  <c r="BJ432" i="78"/>
  <c r="BJ772" i="78"/>
  <c r="BK590" i="78"/>
  <c r="BK595" i="78"/>
  <c r="BK525" i="78"/>
  <c r="BJ839" i="78"/>
  <c r="BJ845" i="78"/>
  <c r="BJ661" i="78"/>
  <c r="BK630" i="78"/>
  <c r="BK69" i="78"/>
  <c r="BJ167" i="78"/>
  <c r="BJ166" i="78"/>
  <c r="BK709" i="78"/>
  <c r="BK198" i="78"/>
  <c r="BK658" i="78"/>
  <c r="BJ574" i="78"/>
  <c r="BJ943" i="78"/>
  <c r="BK732" i="78"/>
  <c r="BK437" i="78"/>
  <c r="BK502" i="78"/>
  <c r="BK194" i="78"/>
  <c r="BK606" i="78"/>
  <c r="BK205" i="78"/>
  <c r="BK32" i="78"/>
  <c r="BJ808" i="78"/>
  <c r="BJ942" i="78"/>
  <c r="BK50" i="78"/>
  <c r="BJ188" i="78"/>
  <c r="BK92" i="78"/>
  <c r="BK118" i="78"/>
  <c r="BK837" i="78"/>
  <c r="BK240" i="78"/>
  <c r="BJ386" i="78"/>
  <c r="BK871" i="78"/>
  <c r="BJ304" i="78"/>
  <c r="BK422" i="78"/>
  <c r="BK499" i="78"/>
  <c r="BK9" i="78"/>
  <c r="BJ472" i="78"/>
  <c r="BJ40" i="78"/>
  <c r="BJ27" i="78"/>
  <c r="BJ697" i="78"/>
  <c r="BK469" i="78"/>
  <c r="BK901" i="78"/>
  <c r="BK244" i="78"/>
  <c r="BJ557" i="78"/>
  <c r="BJ394" i="78"/>
  <c r="BJ798" i="78"/>
  <c r="BJ843" i="78"/>
  <c r="BJ419" i="78"/>
  <c r="BK914" i="78"/>
  <c r="BJ526" i="78"/>
  <c r="BK249" i="78"/>
  <c r="BK939" i="78"/>
  <c r="BJ332" i="78"/>
  <c r="BK742" i="78"/>
  <c r="BJ707" i="78"/>
  <c r="BK78" i="78"/>
  <c r="BJ55" i="78"/>
  <c r="BK399" i="78"/>
  <c r="BK559" i="78"/>
  <c r="BJ559" i="78"/>
  <c r="BJ940" i="78"/>
  <c r="BJ43" i="78"/>
  <c r="BK83" i="78"/>
  <c r="BJ913" i="78"/>
  <c r="BJ672" i="78"/>
  <c r="BK535" i="78"/>
  <c r="BK735" i="78"/>
  <c r="BK21" i="78"/>
  <c r="BK663" i="78"/>
  <c r="BJ237" i="78"/>
  <c r="BJ18" i="78"/>
  <c r="BK674" i="78"/>
  <c r="BK125" i="78"/>
  <c r="BK340" i="78"/>
  <c r="BJ565" i="78"/>
  <c r="BK667" i="78"/>
  <c r="BK944" i="78"/>
  <c r="BJ240" i="78"/>
  <c r="BK632" i="78"/>
  <c r="BK110" i="78"/>
  <c r="BK489" i="78"/>
  <c r="BK834" i="78"/>
  <c r="BK592" i="78"/>
  <c r="BJ75" i="78"/>
  <c r="BK593" i="78"/>
  <c r="BJ70" i="78"/>
  <c r="BJ801" i="78"/>
  <c r="BJ599" i="78"/>
  <c r="BJ157" i="78"/>
  <c r="BJ72" i="78"/>
  <c r="BK333" i="78"/>
  <c r="BK395" i="78"/>
  <c r="BJ911" i="78"/>
  <c r="BK705" i="78"/>
  <c r="BK570" i="78"/>
  <c r="BK68" i="78"/>
  <c r="BJ737" i="78"/>
  <c r="BJ64" i="78"/>
  <c r="BK531" i="78"/>
  <c r="BJ529" i="78"/>
  <c r="BJ169" i="78"/>
  <c r="BJ456" i="78"/>
  <c r="BJ399" i="78"/>
  <c r="BJ20" i="78"/>
  <c r="BJ743" i="78"/>
  <c r="BK121" i="78"/>
  <c r="BK22" i="78"/>
  <c r="BJ121" i="78"/>
  <c r="BK108" i="78"/>
  <c r="BK629" i="78"/>
  <c r="BK271" i="78"/>
  <c r="BJ112" i="78"/>
  <c r="BK105" i="78"/>
  <c r="BJ596" i="78"/>
  <c r="BK42" i="78"/>
  <c r="BJ162" i="78"/>
  <c r="BK636" i="78"/>
  <c r="BJ79" i="78"/>
  <c r="BJ437" i="78"/>
  <c r="BK71" i="78"/>
  <c r="BJ388" i="78"/>
  <c r="BK764" i="78"/>
  <c r="BJ138" i="78"/>
  <c r="BK737" i="78"/>
  <c r="BK59" i="78"/>
  <c r="BK76" i="78"/>
  <c r="BJ731" i="78"/>
  <c r="BK341" i="78"/>
  <c r="BK538" i="78"/>
  <c r="BJ190" i="78"/>
  <c r="BK455" i="78"/>
  <c r="BJ763" i="78"/>
  <c r="BK277" i="78"/>
  <c r="BK910" i="78"/>
  <c r="BK698" i="78"/>
  <c r="BJ876" i="78"/>
  <c r="BJ243" i="78"/>
  <c r="BJ105" i="78"/>
  <c r="BJ491" i="78"/>
  <c r="BJ673" i="78"/>
  <c r="BK704" i="78"/>
  <c r="BK908" i="78"/>
  <c r="BJ97" i="78"/>
  <c r="BJ803" i="78"/>
  <c r="BJ236" i="78"/>
  <c r="BK602" i="78"/>
  <c r="BK171" i="78"/>
  <c r="BJ703" i="78"/>
  <c r="BJ103" i="78"/>
  <c r="BK57" i="78"/>
  <c r="BJ773" i="78"/>
  <c r="BK89" i="78"/>
  <c r="BK800" i="78"/>
  <c r="BK528" i="78"/>
  <c r="BK98" i="78"/>
  <c r="BJ699" i="78"/>
  <c r="BK946" i="78"/>
  <c r="BJ160" i="78"/>
  <c r="BK933" i="78"/>
  <c r="BJ556" i="78"/>
  <c r="BJ939" i="78"/>
  <c r="BJ931" i="78"/>
  <c r="BJ244" i="78"/>
  <c r="BK193" i="78"/>
  <c r="BK930" i="78"/>
  <c r="BK736" i="78"/>
  <c r="BJ390" i="78"/>
  <c r="BJ739" i="78"/>
  <c r="BJ309" i="78"/>
  <c r="BJ867" i="78"/>
  <c r="BK310" i="78"/>
  <c r="BJ111" i="78"/>
  <c r="BK641" i="78"/>
  <c r="BK74" i="78"/>
  <c r="BJ172" i="78"/>
  <c r="BJ276" i="78"/>
  <c r="BK873" i="78"/>
  <c r="BK573" i="78"/>
  <c r="BJ270" i="78"/>
  <c r="BK760" i="78"/>
  <c r="BJ13" i="78"/>
  <c r="BJ71" i="78"/>
  <c r="BJ198" i="78"/>
  <c r="BK88" i="78"/>
  <c r="BJ592" i="78"/>
  <c r="BK24" i="78"/>
  <c r="BJ34" i="78"/>
  <c r="BK560" i="78"/>
  <c r="BK500" i="78"/>
  <c r="BK697" i="78"/>
  <c r="BJ101" i="78"/>
  <c r="BK564" i="78"/>
  <c r="BK868" i="78"/>
  <c r="BJ204" i="78"/>
  <c r="BK671" i="78"/>
  <c r="BJ26" i="78"/>
  <c r="BJ693" i="78"/>
  <c r="BK54" i="78"/>
  <c r="BK778" i="78"/>
  <c r="BK103" i="78"/>
  <c r="BK348" i="78"/>
  <c r="BJ666" i="78"/>
  <c r="BK192" i="78"/>
  <c r="BK625" i="78"/>
  <c r="BJ468" i="78"/>
  <c r="BK869" i="78"/>
  <c r="BK842" i="78"/>
  <c r="BJ732" i="78"/>
  <c r="BJ671" i="78"/>
  <c r="BJ633" i="78"/>
  <c r="BK95" i="78"/>
  <c r="BK809" i="78"/>
  <c r="BK932" i="78"/>
  <c r="BJ273" i="78"/>
  <c r="BK435" i="78"/>
  <c r="BK393" i="78"/>
  <c r="BJ349" i="78"/>
  <c r="BJ569" i="78"/>
  <c r="BK130" i="78"/>
  <c r="BK880" i="78"/>
  <c r="BJ799" i="78"/>
  <c r="BK233" i="78"/>
  <c r="BJ811" i="78"/>
  <c r="BJ597" i="78"/>
  <c r="BK794" i="78"/>
  <c r="BJ242" i="78"/>
  <c r="BK343" i="78"/>
  <c r="BJ795" i="78"/>
  <c r="BK706" i="78"/>
  <c r="BJ205" i="78"/>
  <c r="BK166" i="78"/>
  <c r="BK707" i="78"/>
  <c r="BK301" i="78"/>
  <c r="BJ470" i="78"/>
  <c r="BK566" i="78"/>
  <c r="BJ163" i="78"/>
  <c r="BK572" i="78"/>
  <c r="BJ660" i="78"/>
  <c r="BJ880" i="78"/>
  <c r="BK739" i="78"/>
  <c r="BJ897" i="78"/>
  <c r="BK660" i="78"/>
  <c r="BJ528" i="78"/>
  <c r="BK339" i="78"/>
  <c r="BJ901" i="78"/>
  <c r="BJ339" i="78"/>
  <c r="BK569" i="78"/>
  <c r="BK116" i="78"/>
  <c r="BK906" i="78"/>
  <c r="BK798" i="78"/>
  <c r="BK804" i="78"/>
  <c r="BK101" i="78"/>
  <c r="BJ833" i="78"/>
  <c r="BJ334" i="78"/>
  <c r="BJ904" i="78"/>
  <c r="BJ708" i="78"/>
  <c r="BK672" i="78"/>
  <c r="BJ828" i="78"/>
  <c r="BK803" i="78"/>
  <c r="BK14" i="78"/>
  <c r="BJ530" i="78"/>
  <c r="BJ130" i="78"/>
  <c r="BK631" i="78"/>
  <c r="BK730" i="78"/>
  <c r="BJ871" i="78"/>
  <c r="BK763" i="78"/>
  <c r="BK188" i="78"/>
  <c r="BJ398" i="78"/>
  <c r="BJ265" i="78"/>
  <c r="BK433" i="78"/>
  <c r="BK385" i="78"/>
  <c r="BK666" i="78"/>
  <c r="BK504" i="78"/>
  <c r="BK872" i="78"/>
  <c r="BJ393" i="78"/>
  <c r="BK840" i="78"/>
  <c r="BJ161" i="78"/>
  <c r="BJ344" i="78"/>
  <c r="BK241" i="78"/>
  <c r="BJ941" i="78"/>
  <c r="BK601" i="78"/>
  <c r="BJ761" i="78"/>
  <c r="BK338" i="78"/>
  <c r="BJ465" i="78"/>
  <c r="BK805" i="78"/>
  <c r="BJ675" i="78"/>
  <c r="BK468" i="78"/>
  <c r="BJ14" i="78"/>
  <c r="BK85" i="78"/>
  <c r="BK273" i="78"/>
  <c r="BK421" i="78"/>
  <c r="BK80" i="78"/>
  <c r="BJ431" i="78"/>
  <c r="BK91" i="78"/>
  <c r="BJ425" i="78"/>
  <c r="BJ869" i="78"/>
  <c r="BJ524" i="78"/>
  <c r="BK812" i="78"/>
  <c r="BK191" i="78"/>
  <c r="BJ61" i="78"/>
  <c r="BK702" i="78"/>
  <c r="BJ247" i="78"/>
  <c r="BK491" i="78"/>
  <c r="BJ171" i="78"/>
  <c r="BK28" i="78"/>
  <c r="BJ770" i="78"/>
  <c r="BK279" i="78"/>
  <c r="BJ637" i="78"/>
  <c r="BJ23" i="78"/>
  <c r="BK562" i="78"/>
  <c r="BJ902" i="78"/>
  <c r="BJ494" i="78"/>
  <c r="BJ701" i="78"/>
  <c r="BJ189" i="78"/>
  <c r="BK138" i="78"/>
  <c r="BJ603" i="78"/>
  <c r="BJ670" i="78"/>
  <c r="BJ710" i="78"/>
  <c r="BJ568" i="78"/>
  <c r="BJ126" i="78"/>
  <c r="BJ499" i="78"/>
  <c r="BJ533" i="78"/>
  <c r="BJ38" i="78"/>
  <c r="BK776" i="78"/>
  <c r="BK303" i="78"/>
  <c r="BK797" i="78"/>
  <c r="BJ131" i="78"/>
  <c r="BJ278" i="78"/>
  <c r="BJ903" i="78"/>
  <c r="BJ868" i="78"/>
  <c r="BJ492" i="78"/>
  <c r="BJ15" i="78"/>
  <c r="BJ769" i="78"/>
  <c r="BJ402" i="78"/>
  <c r="BK639" i="78"/>
  <c r="BJ694" i="78"/>
  <c r="BK567" i="78"/>
  <c r="BK912" i="78"/>
  <c r="BK806" i="78"/>
  <c r="BJ631" i="78"/>
  <c r="BK237" i="78"/>
  <c r="BK608" i="78"/>
  <c r="BJ560" i="78"/>
  <c r="BK833" i="78"/>
  <c r="BJ100" i="78"/>
  <c r="BK496" i="78"/>
  <c r="BJ601" i="78"/>
  <c r="BK775" i="78"/>
  <c r="BK402" i="78"/>
  <c r="BJ65" i="78"/>
  <c r="BK634" i="78"/>
  <c r="BK905" i="78"/>
  <c r="BK349" i="78"/>
  <c r="BK117" i="78"/>
  <c r="BJ117" i="78"/>
  <c r="BK90" i="78"/>
  <c r="BK51" i="78"/>
  <c r="BJ946" i="78"/>
  <c r="BK533" i="78"/>
  <c r="BK811" i="78"/>
  <c r="BK47" i="78"/>
  <c r="BK13" i="78"/>
  <c r="BK565" i="78"/>
  <c r="BJ669" i="78"/>
  <c r="BJ777" i="78"/>
  <c r="BJ564" i="78"/>
  <c r="BJ872" i="78"/>
  <c r="BJ395" i="78"/>
  <c r="BK281" i="78"/>
  <c r="BJ267" i="78"/>
  <c r="BK53" i="78"/>
  <c r="BJ32" i="78"/>
  <c r="BK52" i="78"/>
  <c r="BJ667" i="78"/>
  <c r="BK46" i="78"/>
  <c r="BK420" i="78"/>
  <c r="BK741" i="78"/>
  <c r="BK25" i="78"/>
  <c r="BJ302" i="78"/>
  <c r="BJ933" i="78"/>
  <c r="BJ873" i="78"/>
  <c r="BK197" i="78"/>
  <c r="BK231" i="78"/>
  <c r="BJ435" i="78"/>
  <c r="BJ506" i="78"/>
  <c r="BJ82" i="78"/>
  <c r="BJ830" i="78"/>
  <c r="BK761" i="78"/>
  <c r="BK232" i="78"/>
  <c r="BK75" i="78"/>
  <c r="BK61" i="78"/>
  <c r="BJ676" i="78"/>
  <c r="BJ488" i="78"/>
  <c r="BJ702" i="78"/>
  <c r="BK941" i="78"/>
  <c r="BJ264" i="78"/>
  <c r="BJ51" i="78"/>
  <c r="BK400" i="78"/>
  <c r="BJ231" i="78"/>
  <c r="BJ870" i="78"/>
  <c r="BJ778" i="78"/>
  <c r="BK765" i="78"/>
  <c r="BJ735" i="78"/>
  <c r="BJ535" i="78"/>
  <c r="BK802" i="78"/>
  <c r="BK344" i="78"/>
  <c r="BK334" i="78"/>
  <c r="BJ910" i="78"/>
  <c r="BJ764" i="78"/>
  <c r="BJ80" i="78"/>
  <c r="BJ467" i="78"/>
  <c r="CC616" i="78"/>
  <c r="BB180" i="78"/>
  <c r="BS784" i="78"/>
  <c r="BS785" i="78"/>
  <c r="CM852" i="78"/>
  <c r="CM853" i="78"/>
  <c r="CD521" i="78"/>
  <c r="CD548" i="78"/>
  <c r="BN366" i="78"/>
  <c r="BN375" i="78"/>
  <c r="BJ318" i="78"/>
  <c r="BJ319" i="78"/>
  <c r="BZ453" i="78"/>
  <c r="BZ479" i="78"/>
  <c r="BZ478" i="78"/>
  <c r="BW900" i="78"/>
  <c r="BW731" i="78"/>
  <c r="BX23" i="78"/>
  <c r="BW739" i="78"/>
  <c r="BW933" i="78"/>
  <c r="BW843" i="78"/>
  <c r="BW807" i="78"/>
  <c r="BW943" i="78"/>
  <c r="BW703" i="78"/>
  <c r="BW565" i="78"/>
  <c r="BW833" i="78"/>
  <c r="BW282" i="78"/>
  <c r="BX337" i="78"/>
  <c r="BW676" i="78"/>
  <c r="BW119" i="78"/>
  <c r="BX456" i="78"/>
  <c r="BX86" i="78"/>
  <c r="BW36" i="78"/>
  <c r="BX341" i="78"/>
  <c r="BW842" i="78"/>
  <c r="BX672" i="78"/>
  <c r="BW592" i="78"/>
  <c r="BW699" i="78"/>
  <c r="BX35" i="78"/>
  <c r="BX595" i="78"/>
  <c r="BX427" i="78"/>
  <c r="BX698" i="78"/>
  <c r="BX910" i="78"/>
  <c r="BX946" i="78"/>
  <c r="BW234" i="78"/>
  <c r="BW913" i="78"/>
  <c r="BW940" i="78"/>
  <c r="BW367" i="78"/>
  <c r="BX535" i="78"/>
  <c r="BW426" i="78"/>
  <c r="BX805" i="78"/>
  <c r="BW100" i="78"/>
  <c r="BW761" i="78"/>
  <c r="BX899" i="78"/>
  <c r="BW165" i="78"/>
  <c r="BW837" i="78"/>
  <c r="BW54" i="78"/>
  <c r="BX933" i="78"/>
  <c r="BX907" i="78"/>
  <c r="BW934" i="78"/>
  <c r="BX776" i="78"/>
  <c r="BX934" i="78"/>
  <c r="BW43" i="78"/>
  <c r="BW401" i="78"/>
  <c r="BX838" i="78"/>
  <c r="BX30" i="78"/>
  <c r="BW53" i="78"/>
  <c r="BX391" i="78"/>
  <c r="BW101" i="78"/>
  <c r="BW709" i="78"/>
  <c r="BW20" i="78"/>
  <c r="BX102" i="78"/>
  <c r="BW235" i="78"/>
  <c r="BX835" i="78"/>
  <c r="BX386" i="78"/>
  <c r="BX136" i="78"/>
  <c r="BW876" i="78"/>
  <c r="BX694" i="78"/>
  <c r="BW877" i="78"/>
  <c r="BX526" i="78"/>
  <c r="BX729" i="78"/>
  <c r="BW727" i="78"/>
  <c r="BW168" i="78"/>
  <c r="BW795" i="78"/>
  <c r="BX32" i="78"/>
  <c r="BX69" i="78"/>
  <c r="BX31" i="78"/>
  <c r="BX525" i="78"/>
  <c r="BW803" i="78"/>
  <c r="BX602" i="78"/>
  <c r="BX704" i="78"/>
  <c r="BX161" i="78"/>
  <c r="BW806" i="78"/>
  <c r="BW630" i="78"/>
  <c r="BX98" i="78"/>
  <c r="BX832" i="78"/>
  <c r="BX604" i="78"/>
  <c r="BX529" i="78"/>
  <c r="BX707" i="78"/>
  <c r="BX332" i="78"/>
  <c r="BX197" i="78"/>
  <c r="BX169" i="78"/>
  <c r="BW242" i="78"/>
  <c r="BW455" i="78"/>
  <c r="BW846" i="78"/>
  <c r="BW76" i="78"/>
  <c r="BX669" i="78"/>
  <c r="BW154" i="78"/>
  <c r="BW662" i="78"/>
  <c r="BX270" i="78"/>
  <c r="BX56" i="78"/>
  <c r="BW188" i="78"/>
  <c r="BX765" i="78"/>
  <c r="BW834" i="78"/>
  <c r="BX842" i="78"/>
  <c r="BX43" i="78"/>
  <c r="BW840" i="78"/>
  <c r="BX249" i="78"/>
  <c r="BX13" i="78"/>
  <c r="BX115" i="78"/>
  <c r="BW574" i="78"/>
  <c r="BX936" i="78"/>
  <c r="BX563" i="78"/>
  <c r="BX560" i="78"/>
  <c r="BX78" i="78"/>
  <c r="BX92" i="78"/>
  <c r="BW104" i="78"/>
  <c r="BW738" i="78"/>
  <c r="BW937" i="78"/>
  <c r="BX829" i="78"/>
  <c r="BX28" i="78"/>
  <c r="BX126" i="78"/>
  <c r="BX700" i="78"/>
  <c r="BX64" i="78"/>
  <c r="BX878" i="78"/>
  <c r="BX939" i="78"/>
  <c r="BW16" i="78"/>
  <c r="BW458" i="78"/>
  <c r="BW567" i="78"/>
  <c r="BW625" i="78"/>
  <c r="BX930" i="78"/>
  <c r="BW58" i="78"/>
  <c r="BX96" i="78"/>
  <c r="BX67" i="78"/>
  <c r="BX44" i="78"/>
  <c r="BW433" i="78"/>
  <c r="BW392" i="78"/>
  <c r="BX339" i="78"/>
  <c r="BX166" i="78"/>
  <c r="BX506" i="78"/>
  <c r="BX240" i="78"/>
  <c r="BX839" i="78"/>
  <c r="BX109" i="78"/>
  <c r="BX81" i="78"/>
  <c r="BW573" i="78"/>
  <c r="BX104" i="78"/>
  <c r="BX105" i="78"/>
  <c r="BW659" i="78"/>
  <c r="BW271" i="78"/>
  <c r="BW492" i="78"/>
  <c r="BX597" i="78"/>
  <c r="BW841" i="78"/>
  <c r="BW762" i="78"/>
  <c r="BW899" i="78"/>
  <c r="BW524" i="78"/>
  <c r="BW642" i="78"/>
  <c r="BW869" i="78"/>
  <c r="BW344" i="78"/>
  <c r="BX460" i="78"/>
  <c r="BW232" i="78"/>
  <c r="BW641" i="78"/>
  <c r="BW240" i="78"/>
  <c r="BX436" i="78"/>
  <c r="BW157" i="78"/>
  <c r="BX194" i="78"/>
  <c r="BW310" i="78"/>
  <c r="BW424" i="78"/>
  <c r="BX29" i="78"/>
  <c r="BW435" i="78"/>
  <c r="BX246" i="78"/>
  <c r="BW155" i="78"/>
  <c r="BX945" i="78"/>
  <c r="BX874" i="78"/>
  <c r="BX896" i="78"/>
  <c r="BW275" i="78"/>
  <c r="BX844" i="78"/>
  <c r="BX278" i="78"/>
  <c r="BW698" i="78"/>
  <c r="BW766" i="78"/>
  <c r="BW938" i="78"/>
  <c r="BW138" i="78"/>
  <c r="BX727" i="78"/>
  <c r="BW308" i="78"/>
  <c r="BW30" i="78"/>
  <c r="BX532" i="78"/>
  <c r="BW9" i="78"/>
  <c r="BW728" i="78"/>
  <c r="BW505" i="78"/>
  <c r="BX154" i="78"/>
  <c r="BX241" i="78"/>
  <c r="BX429" i="78"/>
  <c r="BW805" i="78"/>
  <c r="BW864" i="78"/>
  <c r="BX710" i="78"/>
  <c r="BW669" i="78"/>
  <c r="BW704" i="78"/>
  <c r="BX310" i="78"/>
  <c r="BW706" i="78"/>
  <c r="BX627" i="78"/>
  <c r="BX463" i="78"/>
  <c r="BW862" i="78"/>
  <c r="BX398" i="78"/>
  <c r="BX931" i="78"/>
  <c r="BX733" i="78"/>
  <c r="BX301" i="78"/>
  <c r="BX334" i="78"/>
  <c r="BX905" i="78"/>
  <c r="BW21" i="78"/>
  <c r="BX437" i="78"/>
  <c r="BX39" i="78"/>
  <c r="BX802" i="78"/>
  <c r="BW904" i="78"/>
  <c r="BW306" i="78"/>
  <c r="BX272" i="78"/>
  <c r="BX540" i="78"/>
  <c r="BX466" i="78"/>
  <c r="BW696" i="78"/>
  <c r="BX303" i="78"/>
  <c r="BW88" i="78"/>
  <c r="BW428" i="78"/>
  <c r="BX247" i="78"/>
  <c r="BX559" i="78"/>
  <c r="BX491" i="78"/>
  <c r="BW604" i="78"/>
  <c r="BX74" i="78"/>
  <c r="BW778" i="78"/>
  <c r="BW307" i="78"/>
  <c r="BW388" i="78"/>
  <c r="BW350" i="78"/>
  <c r="BW534" i="78"/>
  <c r="BX99" i="78"/>
  <c r="BX807" i="78"/>
  <c r="BX705" i="78"/>
  <c r="BX402" i="78"/>
  <c r="BX93" i="78"/>
  <c r="BX800" i="78"/>
  <c r="BW68" i="78"/>
  <c r="BW91" i="78"/>
  <c r="BX26" i="78"/>
  <c r="BX777" i="78"/>
  <c r="BW879" i="78"/>
  <c r="BW563" i="78"/>
  <c r="BW671" i="78"/>
  <c r="BX232" i="78"/>
  <c r="BX397" i="78"/>
  <c r="BX108" i="78"/>
  <c r="BX336" i="78"/>
  <c r="BX163" i="78"/>
  <c r="BW114" i="78"/>
  <c r="BW531" i="78"/>
  <c r="BX426" i="78"/>
  <c r="BX134" i="78"/>
  <c r="BW156" i="78"/>
  <c r="BX809" i="78"/>
  <c r="BX66" i="78"/>
  <c r="BX421" i="78"/>
  <c r="BX50" i="78"/>
  <c r="BW164" i="78"/>
  <c r="BX80" i="78"/>
  <c r="BX810" i="78"/>
  <c r="BX948" i="78"/>
  <c r="BW395" i="78"/>
  <c r="BW666" i="78"/>
  <c r="BX94" i="78"/>
  <c r="BX942" i="78"/>
  <c r="BX130" i="78"/>
  <c r="BW396" i="78"/>
  <c r="BW471" i="78"/>
  <c r="BX350" i="78"/>
  <c r="BX199" i="78"/>
  <c r="BX811" i="78"/>
  <c r="BX880" i="78"/>
  <c r="BW72" i="78"/>
  <c r="BX68" i="78"/>
  <c r="BX902" i="78"/>
  <c r="BX472" i="78"/>
  <c r="BW735" i="78"/>
  <c r="BW205" i="78"/>
  <c r="BW878" i="78"/>
  <c r="BW903" i="78"/>
  <c r="BW506" i="78"/>
  <c r="BX804" i="78"/>
  <c r="BW11" i="78"/>
  <c r="BW95" i="78"/>
  <c r="BX773" i="78"/>
  <c r="BX195" i="78"/>
  <c r="BW530" i="78"/>
  <c r="BX459" i="78"/>
  <c r="BW122" i="78"/>
  <c r="BX797" i="78"/>
  <c r="BW236" i="78"/>
  <c r="BX27" i="78"/>
  <c r="BX947" i="78"/>
  <c r="BW50" i="78"/>
  <c r="BW61" i="78"/>
  <c r="BW63" i="78"/>
  <c r="BW942" i="78"/>
  <c r="BW599" i="78"/>
  <c r="BW946" i="78"/>
  <c r="BW561" i="78"/>
  <c r="BW810" i="78"/>
  <c r="BX234" i="78"/>
  <c r="BW765" i="78"/>
  <c r="BX468" i="78"/>
  <c r="BX639" i="78"/>
  <c r="BW525" i="78"/>
  <c r="BX388" i="78"/>
  <c r="BX269" i="78"/>
  <c r="BW158" i="78"/>
  <c r="BW170" i="78"/>
  <c r="BX943" i="78"/>
  <c r="BX462" i="78"/>
  <c r="BW390" i="78"/>
  <c r="BW302" i="78"/>
  <c r="BX467" i="78"/>
  <c r="BX384" i="78"/>
  <c r="BX699" i="78"/>
  <c r="BW595" i="78"/>
  <c r="BW239" i="78"/>
  <c r="BW108" i="78"/>
  <c r="BX660" i="78"/>
  <c r="BX670" i="78"/>
  <c r="BW115" i="78"/>
  <c r="BX193" i="78"/>
  <c r="BX636" i="78"/>
  <c r="BW281" i="78"/>
  <c r="BX72" i="78"/>
  <c r="BX100" i="78"/>
  <c r="BX135" i="78"/>
  <c r="BW345" i="78"/>
  <c r="BX164" i="78"/>
  <c r="BX794" i="78"/>
  <c r="BW631" i="78"/>
  <c r="BX236" i="78"/>
  <c r="BW865" i="78"/>
  <c r="BW535" i="78"/>
  <c r="BW400" i="78"/>
  <c r="BW726" i="78"/>
  <c r="BW387" i="78"/>
  <c r="BW763" i="78"/>
  <c r="BW244" i="78"/>
  <c r="BX762" i="78"/>
  <c r="BX598" i="78"/>
  <c r="BX938" i="78"/>
  <c r="BX19" i="78"/>
  <c r="BW92" i="78"/>
  <c r="BX875" i="78"/>
  <c r="BX626" i="78"/>
  <c r="BW273" i="78"/>
  <c r="BW457" i="78"/>
  <c r="BX668" i="78"/>
  <c r="BW199" i="78"/>
  <c r="BX200" i="78"/>
  <c r="BW69" i="78"/>
  <c r="BW204" i="78"/>
  <c r="BX944" i="78"/>
  <c r="BX572" i="78"/>
  <c r="BX201" i="78"/>
  <c r="BX118" i="78"/>
  <c r="BW85" i="78"/>
  <c r="BW39" i="78"/>
  <c r="BX461" i="78"/>
  <c r="BX16" i="78"/>
  <c r="BX346" i="78"/>
  <c r="BW472" i="78"/>
  <c r="BW931" i="78"/>
  <c r="BX392" i="78"/>
  <c r="BX204" i="78"/>
  <c r="BW399" i="78"/>
  <c r="BX911" i="78"/>
  <c r="BX863" i="78"/>
  <c r="BX307" i="78"/>
  <c r="BX90" i="78"/>
  <c r="BX112" i="78"/>
  <c r="BX502" i="78"/>
  <c r="BW231" i="78"/>
  <c r="BW873" i="78"/>
  <c r="BX667" i="78"/>
  <c r="BW695" i="78"/>
  <c r="BX245" i="78"/>
  <c r="BW871" i="78"/>
  <c r="BW385" i="78"/>
  <c r="BX189" i="78"/>
  <c r="BX304" i="78"/>
  <c r="BX155" i="78"/>
  <c r="BX24" i="78"/>
  <c r="BW572" i="78"/>
  <c r="BW491" i="78"/>
  <c r="BX872" i="78"/>
  <c r="BW660" i="78"/>
  <c r="BW569" i="78"/>
  <c r="BX125" i="78"/>
  <c r="BW639" i="78"/>
  <c r="BX877" i="78"/>
  <c r="BW571" i="78"/>
  <c r="BW636" i="78"/>
  <c r="BW340" i="78"/>
  <c r="BW744" i="78"/>
  <c r="BW44" i="78"/>
  <c r="BW60" i="78"/>
  <c r="BW26" i="78"/>
  <c r="BX42" i="78"/>
  <c r="BX879" i="78"/>
  <c r="BX33" i="78"/>
  <c r="BW692" i="78"/>
  <c r="BW248" i="78"/>
  <c r="BX239" i="78"/>
  <c r="BX564" i="78"/>
  <c r="BX906" i="78"/>
  <c r="BW113" i="78"/>
  <c r="BW570" i="78"/>
  <c r="BX237" i="78"/>
  <c r="BW527" i="78"/>
  <c r="BX116" i="78"/>
  <c r="BX599" i="78"/>
  <c r="BW238" i="78"/>
  <c r="BW800" i="78"/>
  <c r="BX536" i="78"/>
  <c r="BX488" i="78"/>
  <c r="BW769" i="78"/>
  <c r="BW912" i="78"/>
  <c r="BW384" i="78"/>
  <c r="BW272" i="78"/>
  <c r="BW430" i="78"/>
  <c r="BW45" i="78"/>
  <c r="BW898" i="78"/>
  <c r="BW243" i="78"/>
  <c r="BX41" i="78"/>
  <c r="BW94" i="78"/>
  <c r="BX267" i="78"/>
  <c r="BX348" i="78"/>
  <c r="BX634" i="78"/>
  <c r="BW160" i="78"/>
  <c r="BX343" i="78"/>
  <c r="BW127" i="78"/>
  <c r="BX608" i="78"/>
  <c r="BW437" i="78"/>
  <c r="BW743" i="78"/>
  <c r="BX333" i="78"/>
  <c r="BW734" i="78"/>
  <c r="BX52" i="78"/>
  <c r="BX504" i="78"/>
  <c r="BX162" i="78"/>
  <c r="BX87" i="78"/>
  <c r="BW131" i="78"/>
  <c r="BX165" i="78"/>
  <c r="BW930" i="78"/>
  <c r="BW335" i="78"/>
  <c r="BW635" i="78"/>
  <c r="BW557" i="78"/>
  <c r="BX898" i="78"/>
  <c r="BX432" i="78"/>
  <c r="BX737" i="78"/>
  <c r="BX674" i="78"/>
  <c r="BX160" i="78"/>
  <c r="BW333" i="78"/>
  <c r="BW40" i="78"/>
  <c r="BW347" i="78"/>
  <c r="BW432" i="78"/>
  <c r="BW767" i="78"/>
  <c r="BX523" i="78"/>
  <c r="BX661" i="78"/>
  <c r="BX46" i="78"/>
  <c r="BW673" i="78"/>
  <c r="BW203" i="78"/>
  <c r="BX799" i="78"/>
  <c r="BX470" i="78"/>
  <c r="BW454" i="78"/>
  <c r="BW15" i="78"/>
  <c r="BX58" i="78"/>
  <c r="BW497" i="78"/>
  <c r="BX845" i="78"/>
  <c r="BW737" i="78"/>
  <c r="BW28" i="78"/>
  <c r="BX871" i="78"/>
  <c r="BX708" i="78"/>
  <c r="BW52" i="78"/>
  <c r="BW130" i="78"/>
  <c r="BX394" i="78"/>
  <c r="BX731" i="78"/>
  <c r="BX671" i="78"/>
  <c r="BX110" i="78"/>
  <c r="BW73" i="78"/>
  <c r="BX663" i="78"/>
  <c r="BX798" i="78"/>
  <c r="BX590" i="78"/>
  <c r="BW672" i="78"/>
  <c r="BW596" i="78"/>
  <c r="BW504" i="78"/>
  <c r="BX828" i="78"/>
  <c r="BW465" i="78"/>
  <c r="BW559" i="78"/>
  <c r="BX940" i="78"/>
  <c r="BW427" i="78"/>
  <c r="BW196" i="78"/>
  <c r="BW501" i="78"/>
  <c r="BW278" i="78"/>
  <c r="BW348" i="78"/>
  <c r="BX830" i="78"/>
  <c r="BX264" i="78"/>
  <c r="BX631" i="78"/>
  <c r="BW629" i="78"/>
  <c r="BW397" i="78"/>
  <c r="BX741" i="78"/>
  <c r="BX465" i="78"/>
  <c r="BW740" i="78"/>
  <c r="BW51" i="78"/>
  <c r="BW768" i="78"/>
  <c r="BW564" i="78"/>
  <c r="BX170" i="78"/>
  <c r="BW305" i="78"/>
  <c r="BW270" i="78"/>
  <c r="BW736" i="78"/>
  <c r="BW393" i="78"/>
  <c r="BW136" i="78"/>
  <c r="BX279" i="78"/>
  <c r="BW195" i="78"/>
  <c r="BW123" i="78"/>
  <c r="BW246" i="78"/>
  <c r="BW102" i="78"/>
  <c r="BW80" i="78"/>
  <c r="BX127" i="78"/>
  <c r="BW522" i="78"/>
  <c r="BX795" i="78"/>
  <c r="BW600" i="78"/>
  <c r="BX728" i="78"/>
  <c r="BW566" i="78"/>
  <c r="BX812" i="78"/>
  <c r="BX423" i="78"/>
  <c r="BX596" i="78"/>
  <c r="BW495" i="78"/>
  <c r="BX271" i="78"/>
  <c r="BW831" i="78"/>
  <c r="BX385" i="78"/>
  <c r="BW774" i="78"/>
  <c r="BX198" i="78"/>
  <c r="BX605" i="78"/>
  <c r="BX567" i="78"/>
  <c r="BX277" i="78"/>
  <c r="BX458" i="78"/>
  <c r="BW804" i="78"/>
  <c r="BW533" i="78"/>
  <c r="BW398" i="78"/>
  <c r="BX490" i="78"/>
  <c r="BW670" i="78"/>
  <c r="BX742" i="78"/>
  <c r="BX312" i="78"/>
  <c r="BW658" i="78"/>
  <c r="BW607" i="78"/>
  <c r="BX640" i="78"/>
  <c r="BW732" i="78"/>
  <c r="BX119" i="78"/>
  <c r="BX524" i="78"/>
  <c r="BW844" i="78"/>
  <c r="BX494" i="78"/>
  <c r="BX275" i="78"/>
  <c r="BW56" i="78"/>
  <c r="BW602" i="78"/>
  <c r="BX205" i="78"/>
  <c r="BX734" i="78"/>
  <c r="BW701" i="78"/>
  <c r="BX833" i="78"/>
  <c r="BW194" i="78"/>
  <c r="BX97" i="78"/>
  <c r="BW237" i="78"/>
  <c r="BW421" i="78"/>
  <c r="BX571" i="78"/>
  <c r="BX281" i="78"/>
  <c r="BW337" i="78"/>
  <c r="BX761" i="78"/>
  <c r="BW172" i="78"/>
  <c r="BW459" i="78"/>
  <c r="BW708" i="78"/>
  <c r="BX706" i="78"/>
  <c r="BX897" i="78"/>
  <c r="BW46" i="78"/>
  <c r="BX88" i="78"/>
  <c r="BW431" i="78"/>
  <c r="BX106" i="78"/>
  <c r="BX70" i="78"/>
  <c r="BW233" i="78"/>
  <c r="BW269" i="78"/>
  <c r="BX709" i="78"/>
  <c r="BW707" i="78"/>
  <c r="BW389" i="78"/>
  <c r="BX801" i="78"/>
  <c r="BW528" i="78"/>
  <c r="BX60" i="78"/>
  <c r="BX308" i="78"/>
  <c r="BW19" i="78"/>
  <c r="BX401" i="78"/>
  <c r="BX120" i="78"/>
  <c r="BX235" i="78"/>
  <c r="BW729" i="78"/>
  <c r="BX796" i="78"/>
  <c r="BW161" i="78"/>
  <c r="BX34" i="78"/>
  <c r="BW96" i="78"/>
  <c r="BW120" i="78"/>
  <c r="BW124" i="78"/>
  <c r="BX592" i="78"/>
  <c r="BW911" i="78"/>
  <c r="BW591" i="78"/>
  <c r="BX675" i="78"/>
  <c r="BW241" i="78"/>
  <c r="BX215" i="78"/>
  <c r="BW97" i="78"/>
  <c r="BX505" i="78"/>
  <c r="BX54" i="78"/>
  <c r="BX172" i="78"/>
  <c r="BX400" i="78"/>
  <c r="BX593" i="78"/>
  <c r="BX538" i="78"/>
  <c r="BW909" i="78"/>
  <c r="BX138" i="78"/>
  <c r="BW425" i="78"/>
  <c r="BX113" i="78"/>
  <c r="BW794" i="78"/>
  <c r="BX62" i="78"/>
  <c r="BW798" i="78"/>
  <c r="BX701" i="78"/>
  <c r="BW632" i="78"/>
  <c r="BW198" i="78"/>
  <c r="BW839" i="78"/>
  <c r="BW303" i="78"/>
  <c r="BW117" i="78"/>
  <c r="BX569" i="78"/>
  <c r="BX47" i="78"/>
  <c r="BX534" i="78"/>
  <c r="BX501" i="78"/>
  <c r="BW944" i="78"/>
  <c r="BW197" i="78"/>
  <c r="BW265" i="78"/>
  <c r="BX387" i="78"/>
  <c r="BW809" i="78"/>
  <c r="BW601" i="78"/>
  <c r="BW910" i="78"/>
  <c r="BX632" i="78"/>
  <c r="BW628" i="78"/>
  <c r="BX692" i="78"/>
  <c r="BW637" i="78"/>
  <c r="BW10" i="78"/>
  <c r="BX111" i="78"/>
  <c r="BW868" i="78"/>
  <c r="BW247" i="78"/>
  <c r="BW55" i="78"/>
  <c r="BW42" i="78"/>
  <c r="BX769" i="78"/>
  <c r="BW423" i="78"/>
  <c r="BX573" i="78"/>
  <c r="BW598" i="78"/>
  <c r="BX557" i="78"/>
  <c r="BX280" i="78"/>
  <c r="BW597" i="78"/>
  <c r="BW86" i="78"/>
  <c r="BX18" i="78"/>
  <c r="BW311" i="78"/>
  <c r="BX124" i="78"/>
  <c r="BW82" i="78"/>
  <c r="BW99" i="78"/>
  <c r="BX10" i="78"/>
  <c r="BW498" i="78"/>
  <c r="BX59" i="78"/>
  <c r="BX274" i="78"/>
  <c r="BW49" i="78"/>
  <c r="BW111" i="78"/>
  <c r="BW469" i="78"/>
  <c r="BX840" i="78"/>
  <c r="BW466" i="78"/>
  <c r="BX558" i="78"/>
  <c r="BW245" i="78"/>
  <c r="BW808" i="78"/>
  <c r="BW663" i="78"/>
  <c r="BX430" i="78"/>
  <c r="BW830" i="78"/>
  <c r="BW336" i="78"/>
  <c r="BW593" i="78"/>
  <c r="BX565" i="78"/>
  <c r="BW118" i="78"/>
  <c r="BW59" i="78"/>
  <c r="BX766" i="78"/>
  <c r="BW343" i="78"/>
  <c r="BX876" i="78"/>
  <c r="BW249" i="78"/>
  <c r="BW464" i="78"/>
  <c r="BX137" i="78"/>
  <c r="BW171" i="78"/>
  <c r="BW309" i="78"/>
  <c r="BW802" i="78"/>
  <c r="BW137" i="78"/>
  <c r="BX425" i="78"/>
  <c r="BW37" i="78"/>
  <c r="BX265" i="78"/>
  <c r="BX128" i="78"/>
  <c r="BW880" i="78"/>
  <c r="BW948" i="78"/>
  <c r="BX489" i="78"/>
  <c r="BW829" i="78"/>
  <c r="BW700" i="78"/>
  <c r="BX739" i="78"/>
  <c r="BX530" i="78"/>
  <c r="BW463" i="78"/>
  <c r="BW906" i="78"/>
  <c r="BX349" i="78"/>
  <c r="BX75" i="78"/>
  <c r="BX53" i="78"/>
  <c r="BX625" i="78"/>
  <c r="BW65" i="78"/>
  <c r="BW730" i="78"/>
  <c r="BX904" i="78"/>
  <c r="BX659" i="78"/>
  <c r="BX641" i="78"/>
  <c r="BX763" i="78"/>
  <c r="BW132" i="78"/>
  <c r="BW391" i="78"/>
  <c r="BW902" i="78"/>
  <c r="BW488" i="78"/>
  <c r="BW74" i="78"/>
  <c r="BW634" i="78"/>
  <c r="BW796" i="78"/>
  <c r="BW116" i="78"/>
  <c r="BW24" i="78"/>
  <c r="BX17" i="78"/>
  <c r="BW77" i="78"/>
  <c r="BW277" i="78"/>
  <c r="BX191" i="78"/>
  <c r="BW540" i="78"/>
  <c r="BX591" i="78"/>
  <c r="BX434" i="78"/>
  <c r="BW301" i="78"/>
  <c r="BW624" i="78"/>
  <c r="BX309" i="78"/>
  <c r="BX49" i="78"/>
  <c r="BX658" i="78"/>
  <c r="BW797" i="78"/>
  <c r="BX903" i="78"/>
  <c r="BX367" i="78"/>
  <c r="BW18" i="78"/>
  <c r="BX433" i="78"/>
  <c r="BW489" i="78"/>
  <c r="BX131" i="78"/>
  <c r="BW422" i="78"/>
  <c r="BW896" i="78"/>
  <c r="BW304" i="78"/>
  <c r="BX937" i="78"/>
  <c r="BX83" i="78"/>
  <c r="BX522" i="78"/>
  <c r="BW947" i="78"/>
  <c r="BW75" i="78"/>
  <c r="BW863" i="78"/>
  <c r="BX276" i="78"/>
  <c r="BW539" i="78"/>
  <c r="BX167" i="78"/>
  <c r="BX395" i="78"/>
  <c r="BX736" i="78"/>
  <c r="BX867" i="78"/>
  <c r="BW562" i="78"/>
  <c r="BW87" i="78"/>
  <c r="BW845" i="78"/>
  <c r="BW66" i="78"/>
  <c r="BW733" i="78"/>
  <c r="BX396" i="78"/>
  <c r="BW267" i="78"/>
  <c r="BX73" i="78"/>
  <c r="BW603" i="78"/>
  <c r="BW89" i="78"/>
  <c r="BW84" i="78"/>
  <c r="BW349" i="78"/>
  <c r="BX335" i="78"/>
  <c r="BW134" i="78"/>
  <c r="BW107" i="78"/>
  <c r="BX629" i="78"/>
  <c r="BX843" i="78"/>
  <c r="BW897" i="78"/>
  <c r="BW169" i="78"/>
  <c r="BW419" i="78"/>
  <c r="BW332" i="78"/>
  <c r="BW434" i="78"/>
  <c r="BW268" i="78"/>
  <c r="BX422" i="78"/>
  <c r="BW775" i="78"/>
  <c r="BX630" i="78"/>
  <c r="BX471" i="78"/>
  <c r="BX496" i="78"/>
  <c r="BW202" i="78"/>
  <c r="BW81" i="78"/>
  <c r="BX638" i="78"/>
  <c r="BW62" i="78"/>
  <c r="BX771" i="78"/>
  <c r="BX196" i="78"/>
  <c r="BW493" i="78"/>
  <c r="BX561" i="78"/>
  <c r="BX123" i="78"/>
  <c r="BX760" i="78"/>
  <c r="BX866" i="78"/>
  <c r="BX390" i="78"/>
  <c r="BX696" i="78"/>
  <c r="BX693" i="78"/>
  <c r="BW191" i="78"/>
  <c r="BX36" i="78"/>
  <c r="BX770" i="78"/>
  <c r="BX114" i="78"/>
  <c r="BW193" i="78"/>
  <c r="BW460" i="78"/>
  <c r="BX389" i="78"/>
  <c r="BX628" i="78"/>
  <c r="BX537" i="78"/>
  <c r="BX673" i="78"/>
  <c r="BX837" i="78"/>
  <c r="BW29" i="78"/>
  <c r="BX79" i="78"/>
  <c r="BX231" i="78"/>
  <c r="BX76" i="78"/>
  <c r="BW22" i="78"/>
  <c r="BW529" i="78"/>
  <c r="BW17" i="78"/>
  <c r="BW674" i="78"/>
  <c r="BW870" i="78"/>
  <c r="BX14" i="78"/>
  <c r="BX84" i="78"/>
  <c r="BW38" i="78"/>
  <c r="BX399" i="78"/>
  <c r="BW339" i="78"/>
  <c r="BX703" i="78"/>
  <c r="BW627" i="78"/>
  <c r="BX533" i="78"/>
  <c r="BW189" i="78"/>
  <c r="BW694" i="78"/>
  <c r="BX744" i="78"/>
  <c r="BW772" i="78"/>
  <c r="BX469" i="78"/>
  <c r="BW64" i="78"/>
  <c r="BX244" i="78"/>
  <c r="BX527" i="78"/>
  <c r="BW773" i="78"/>
  <c r="BW710" i="78"/>
  <c r="BW167" i="78"/>
  <c r="BX103" i="78"/>
  <c r="BW346" i="78"/>
  <c r="BW606" i="78"/>
  <c r="BW35" i="78"/>
  <c r="BX603" i="78"/>
  <c r="BX767" i="78"/>
  <c r="BX862" i="78"/>
  <c r="BX836" i="78"/>
  <c r="BX238" i="78"/>
  <c r="BX156" i="78"/>
  <c r="BX908" i="78"/>
  <c r="BW764" i="78"/>
  <c r="BW935" i="78"/>
  <c r="BX457" i="78"/>
  <c r="BW135" i="78"/>
  <c r="BW742" i="78"/>
  <c r="BX503" i="78"/>
  <c r="BX306" i="78"/>
  <c r="BW341" i="78"/>
  <c r="BW867" i="78"/>
  <c r="BX913" i="78"/>
  <c r="BW420" i="78"/>
  <c r="BW799" i="78"/>
  <c r="BW109" i="78"/>
  <c r="BW558" i="78"/>
  <c r="BW163" i="78"/>
  <c r="BW776" i="78"/>
  <c r="BW79" i="78"/>
  <c r="BW664" i="78"/>
  <c r="BX865" i="78"/>
  <c r="BX912" i="78"/>
  <c r="BW675" i="78"/>
  <c r="BW71" i="78"/>
  <c r="BX268" i="78"/>
  <c r="BX40" i="78"/>
  <c r="BX702" i="78"/>
  <c r="BX242" i="78"/>
  <c r="BX338" i="78"/>
  <c r="BW279" i="78"/>
  <c r="BW121" i="78"/>
  <c r="BX772" i="78"/>
  <c r="BW490" i="78"/>
  <c r="BX869" i="78"/>
  <c r="BX190" i="78"/>
  <c r="BW499" i="78"/>
  <c r="BX914" i="78"/>
  <c r="BW468" i="78"/>
  <c r="BX305" i="78"/>
  <c r="BX192" i="78"/>
  <c r="BW908" i="78"/>
  <c r="BW106" i="78"/>
  <c r="BX528" i="78"/>
  <c r="BX65" i="78"/>
  <c r="BX566" i="78"/>
  <c r="BX775" i="78"/>
  <c r="BW47" i="78"/>
  <c r="BW665" i="78"/>
  <c r="BX607" i="78"/>
  <c r="BX664" i="78"/>
  <c r="BW200" i="78"/>
  <c r="BX122" i="78"/>
  <c r="BX420" i="78"/>
  <c r="BW276" i="78"/>
  <c r="BX806" i="78"/>
  <c r="BX107" i="78"/>
  <c r="BW812" i="78"/>
  <c r="BW32" i="78"/>
  <c r="BX188" i="78"/>
  <c r="BW386" i="78"/>
  <c r="BW14" i="78"/>
  <c r="BW932" i="78"/>
  <c r="BW83" i="78"/>
  <c r="BX159" i="78"/>
  <c r="BX633" i="78"/>
  <c r="BX831" i="78"/>
  <c r="BW836" i="78"/>
  <c r="BW470" i="78"/>
  <c r="BX129" i="78"/>
  <c r="BX841" i="78"/>
  <c r="BX419" i="78"/>
  <c r="BW190" i="78"/>
  <c r="BW23" i="78"/>
  <c r="BW770" i="78"/>
  <c r="BX676" i="78"/>
  <c r="BX117" i="78"/>
  <c r="BW112" i="78"/>
  <c r="BW78" i="78"/>
  <c r="BW626" i="78"/>
  <c r="BX539" i="78"/>
  <c r="BW41" i="78"/>
  <c r="BW496" i="78"/>
  <c r="BX909" i="78"/>
  <c r="BW901" i="78"/>
  <c r="BW537" i="78"/>
  <c r="BX768" i="78"/>
  <c r="BX266" i="78"/>
  <c r="BX492" i="78"/>
  <c r="BW402" i="78"/>
  <c r="BW866" i="78"/>
  <c r="BW462" i="78"/>
  <c r="BW467" i="78"/>
  <c r="BW129" i="78"/>
  <c r="BW832" i="78"/>
  <c r="BW640" i="78"/>
  <c r="BW936" i="78"/>
  <c r="BX499" i="78"/>
  <c r="BW532" i="78"/>
  <c r="BW523" i="78"/>
  <c r="BX302" i="78"/>
  <c r="BW638" i="78"/>
  <c r="BX873" i="78"/>
  <c r="BX9" i="78"/>
  <c r="BX870" i="78"/>
  <c r="BW27" i="78"/>
  <c r="BX342" i="78"/>
  <c r="BX901" i="78"/>
  <c r="BX21" i="78"/>
  <c r="BX435" i="78"/>
  <c r="BX57" i="78"/>
  <c r="BW334" i="78"/>
  <c r="BX157" i="78"/>
  <c r="BW874" i="78"/>
  <c r="BX637" i="78"/>
  <c r="BX868" i="78"/>
  <c r="BX340" i="78"/>
  <c r="BW93" i="78"/>
  <c r="BX574" i="78"/>
  <c r="BW280" i="78"/>
  <c r="BW661" i="78"/>
  <c r="BX732" i="78"/>
  <c r="BX864" i="78"/>
  <c r="BW436" i="78"/>
  <c r="BW835" i="78"/>
  <c r="BW266" i="78"/>
  <c r="BW201" i="78"/>
  <c r="BX666" i="78"/>
  <c r="BW594" i="78"/>
  <c r="BX740" i="78"/>
  <c r="BW693" i="78"/>
  <c r="BX311" i="78"/>
  <c r="BX455" i="78"/>
  <c r="BW590" i="78"/>
  <c r="BX243" i="78"/>
  <c r="BW338" i="78"/>
  <c r="BW25" i="78"/>
  <c r="BX12" i="78"/>
  <c r="BX556" i="78"/>
  <c r="BW274" i="78"/>
  <c r="BX500" i="78"/>
  <c r="BW568" i="78"/>
  <c r="BX497" i="78"/>
  <c r="BX764" i="78"/>
  <c r="BX168" i="78"/>
  <c r="BX570" i="78"/>
  <c r="BX248" i="78"/>
  <c r="BW48" i="78"/>
  <c r="BW939" i="78"/>
  <c r="BX63" i="78"/>
  <c r="BW70" i="78"/>
  <c r="BX624" i="78"/>
  <c r="BW741" i="78"/>
  <c r="BW103" i="78"/>
  <c r="BX834" i="78"/>
  <c r="BX495" i="78"/>
  <c r="BW633" i="78"/>
  <c r="BW110" i="78"/>
  <c r="BX808" i="78"/>
  <c r="BX171" i="78"/>
  <c r="BW538" i="78"/>
  <c r="BW536" i="78"/>
  <c r="BW429" i="78"/>
  <c r="BX282" i="78"/>
  <c r="BX233" i="78"/>
  <c r="BW166" i="78"/>
  <c r="BW828" i="78"/>
  <c r="BX424" i="78"/>
  <c r="BW502" i="78"/>
  <c r="BW13" i="78"/>
  <c r="BX568" i="78"/>
  <c r="BX25" i="78"/>
  <c r="BW702" i="78"/>
  <c r="BX48" i="78"/>
  <c r="BW125" i="78"/>
  <c r="BW838" i="78"/>
  <c r="BW945" i="78"/>
  <c r="BX735" i="78"/>
  <c r="BX493" i="78"/>
  <c r="BX45" i="78"/>
  <c r="BW34" i="78"/>
  <c r="BX71" i="78"/>
  <c r="BW560" i="78"/>
  <c r="BW905" i="78"/>
  <c r="BX464" i="78"/>
  <c r="BW312" i="78"/>
  <c r="BX941" i="78"/>
  <c r="BX347" i="78"/>
  <c r="BX730" i="78"/>
  <c r="BW162" i="78"/>
  <c r="BW133" i="78"/>
  <c r="BW777" i="78"/>
  <c r="BX344" i="78"/>
  <c r="BX37" i="78"/>
  <c r="BW215" i="78"/>
  <c r="BW760" i="78"/>
  <c r="BX89" i="78"/>
  <c r="BW128" i="78"/>
  <c r="BX601" i="78"/>
  <c r="BW503" i="78"/>
  <c r="BX11" i="78"/>
  <c r="BX273" i="78"/>
  <c r="BX662" i="78"/>
  <c r="BW57" i="78"/>
  <c r="BX743" i="78"/>
  <c r="BX594" i="78"/>
  <c r="BX428" i="78"/>
  <c r="BX393" i="78"/>
  <c r="BX132" i="78"/>
  <c r="BX697" i="78"/>
  <c r="BW192" i="78"/>
  <c r="BX738" i="78"/>
  <c r="BW33" i="78"/>
  <c r="BW667" i="78"/>
  <c r="BW67" i="78"/>
  <c r="BX431" i="78"/>
  <c r="BX77" i="78"/>
  <c r="BW90" i="78"/>
  <c r="BX665" i="78"/>
  <c r="BX158" i="78"/>
  <c r="BX600" i="78"/>
  <c r="BW872" i="78"/>
  <c r="BW697" i="78"/>
  <c r="BX803" i="78"/>
  <c r="BX121" i="78"/>
  <c r="BW771" i="78"/>
  <c r="BW907" i="78"/>
  <c r="BW608" i="78"/>
  <c r="BW668" i="78"/>
  <c r="BX498" i="78"/>
  <c r="BW914" i="78"/>
  <c r="BX55" i="78"/>
  <c r="BX51" i="78"/>
  <c r="BX101" i="78"/>
  <c r="BX133" i="78"/>
  <c r="BX15" i="78"/>
  <c r="BX82" i="78"/>
  <c r="BX932" i="78"/>
  <c r="BW705" i="78"/>
  <c r="BW801" i="78"/>
  <c r="BW394" i="78"/>
  <c r="BW456" i="78"/>
  <c r="BW811" i="78"/>
  <c r="BX345" i="78"/>
  <c r="BW105" i="78"/>
  <c r="BW31" i="78"/>
  <c r="BW500" i="78"/>
  <c r="BW875" i="78"/>
  <c r="BX606" i="78"/>
  <c r="BX91" i="78"/>
  <c r="BX695" i="78"/>
  <c r="BW12" i="78"/>
  <c r="BW556" i="78"/>
  <c r="BW126" i="78"/>
  <c r="BX935" i="78"/>
  <c r="BW941" i="78"/>
  <c r="BX20" i="78"/>
  <c r="BW98" i="78"/>
  <c r="BW264" i="78"/>
  <c r="BX454" i="78"/>
  <c r="BW526" i="78"/>
  <c r="BW605" i="78"/>
  <c r="BX778" i="78"/>
  <c r="BX774" i="78"/>
  <c r="BX202" i="78"/>
  <c r="BX85" i="78"/>
  <c r="BX95" i="78"/>
  <c r="BX846" i="78"/>
  <c r="BX726" i="78"/>
  <c r="BX22" i="78"/>
  <c r="BW461" i="78"/>
  <c r="BX900" i="78"/>
  <c r="BX531" i="78"/>
  <c r="BX642" i="78"/>
  <c r="BX635" i="78"/>
  <c r="BX61" i="78"/>
  <c r="BW342" i="78"/>
  <c r="BX203" i="78"/>
  <c r="BX562" i="78"/>
  <c r="BX38" i="78"/>
  <c r="BW494" i="78"/>
  <c r="BA820" i="78"/>
  <c r="BE146" i="78"/>
  <c r="AV230" i="78"/>
  <c r="AV256" i="78"/>
  <c r="AV255" i="78"/>
  <c r="BP146" i="78"/>
  <c r="BP514" i="78"/>
  <c r="BN356" i="78"/>
  <c r="BN357" i="78"/>
  <c r="BJ331" i="78"/>
  <c r="BJ357" i="78"/>
  <c r="BJ356" i="78"/>
  <c r="BP684" i="78"/>
  <c r="CC373" i="78"/>
  <c r="CC374" i="78"/>
  <c r="BG514" i="78"/>
  <c r="BE125" i="78"/>
  <c r="BD138" i="78"/>
  <c r="BD532" i="78"/>
  <c r="BE191" i="78"/>
  <c r="BD389" i="78"/>
  <c r="BE800" i="78"/>
  <c r="BD367" i="78"/>
  <c r="BE737" i="78"/>
  <c r="BE66" i="78"/>
  <c r="BD604" i="78"/>
  <c r="BD193" i="78"/>
  <c r="BE935" i="78"/>
  <c r="BD493" i="78"/>
  <c r="BE561" i="78"/>
  <c r="BE693" i="78"/>
  <c r="BD111" i="78"/>
  <c r="BD155" i="78"/>
  <c r="BE98" i="78"/>
  <c r="BE492" i="78"/>
  <c r="BD169" i="78"/>
  <c r="BD120" i="78"/>
  <c r="BE458" i="78"/>
  <c r="BE738" i="78"/>
  <c r="BD564" i="78"/>
  <c r="BD303" i="78"/>
  <c r="BD430" i="78"/>
  <c r="BE29" i="78"/>
  <c r="BD505" i="78"/>
  <c r="BD136" i="78"/>
  <c r="BD726" i="78"/>
  <c r="BE807" i="78"/>
  <c r="BE337" i="78"/>
  <c r="BE105" i="78"/>
  <c r="BE270" i="78"/>
  <c r="BD278" i="78"/>
  <c r="BE56" i="78"/>
  <c r="BD64" i="78"/>
  <c r="BE118" i="78"/>
  <c r="BD529" i="78"/>
  <c r="BE872" i="78"/>
  <c r="BD744" i="78"/>
  <c r="BE634" i="78"/>
  <c r="BD238" i="78"/>
  <c r="BE335" i="78"/>
  <c r="BE395" i="78"/>
  <c r="BE627" i="78"/>
  <c r="BE22" i="78"/>
  <c r="BD240" i="78"/>
  <c r="BD310" i="78"/>
  <c r="BE424" i="78"/>
  <c r="BE697" i="78"/>
  <c r="BD51" i="78"/>
  <c r="BE114" i="78"/>
  <c r="BE78" i="78"/>
  <c r="BD48" i="78"/>
  <c r="BD710" i="78"/>
  <c r="BE117" i="78"/>
  <c r="BD160" i="78"/>
  <c r="BD698" i="78"/>
  <c r="BE496" i="78"/>
  <c r="BD642" i="78"/>
  <c r="BE529" i="78"/>
  <c r="BD435" i="78"/>
  <c r="BE567" i="78"/>
  <c r="BE67" i="78"/>
  <c r="BE198" i="78"/>
  <c r="BE864" i="78"/>
  <c r="BE597" i="78"/>
  <c r="BD73" i="78"/>
  <c r="BE9" i="78"/>
  <c r="BD497" i="78"/>
  <c r="BE941" i="78"/>
  <c r="BE676" i="78"/>
  <c r="BE430" i="78"/>
  <c r="BD942" i="78"/>
  <c r="BE490" i="78"/>
  <c r="BE736" i="78"/>
  <c r="BE109" i="78"/>
  <c r="BE675" i="78"/>
  <c r="BE629" i="78"/>
  <c r="BD593" i="78"/>
  <c r="BD79" i="78"/>
  <c r="BE14" i="78"/>
  <c r="BE340" i="78"/>
  <c r="BD25" i="78"/>
  <c r="BD127" i="78"/>
  <c r="BE55" i="78"/>
  <c r="BD764" i="78"/>
  <c r="BD23" i="78"/>
  <c r="BD898" i="78"/>
  <c r="BE766" i="78"/>
  <c r="BD590" i="78"/>
  <c r="BE734" i="78"/>
  <c r="BD809" i="78"/>
  <c r="BD198" i="78"/>
  <c r="BE914" i="78"/>
  <c r="BD39" i="78"/>
  <c r="BE880" i="78"/>
  <c r="BD766" i="78"/>
  <c r="BD500" i="78"/>
  <c r="BE668" i="78"/>
  <c r="BE470" i="78"/>
  <c r="BD234" i="78"/>
  <c r="BE802" i="78"/>
  <c r="BE726" i="78"/>
  <c r="BD422" i="78"/>
  <c r="BE333" i="78"/>
  <c r="BD119" i="78"/>
  <c r="BD307" i="78"/>
  <c r="BD636" i="78"/>
  <c r="BD472" i="78"/>
  <c r="BE49" i="78"/>
  <c r="BE28" i="78"/>
  <c r="BE574" i="78"/>
  <c r="BD83" i="78"/>
  <c r="BE162" i="78"/>
  <c r="BD948" i="78"/>
  <c r="BE332" i="78"/>
  <c r="BD770" i="78"/>
  <c r="BD868" i="78"/>
  <c r="BD838" i="78"/>
  <c r="BE60" i="78"/>
  <c r="BD709" i="78"/>
  <c r="BD810" i="78"/>
  <c r="BE279" i="78"/>
  <c r="BD269" i="78"/>
  <c r="BE27" i="78"/>
  <c r="BE771" i="78"/>
  <c r="BE19" i="78"/>
  <c r="BE464" i="78"/>
  <c r="BE345" i="78"/>
  <c r="BE669" i="78"/>
  <c r="BE160" i="78"/>
  <c r="BD693" i="78"/>
  <c r="BE421" i="78"/>
  <c r="BE740" i="78"/>
  <c r="BD231" i="78"/>
  <c r="BE594" i="78"/>
  <c r="BE71" i="78"/>
  <c r="BE700" i="78"/>
  <c r="BE596" i="78"/>
  <c r="BE772" i="78"/>
  <c r="BD78" i="78"/>
  <c r="BE525" i="78"/>
  <c r="BD708" i="78"/>
  <c r="BE911" i="78"/>
  <c r="BD274" i="78"/>
  <c r="BD302" i="78"/>
  <c r="BD836" i="78"/>
  <c r="BD199" i="78"/>
  <c r="BE121" i="78"/>
  <c r="BE53" i="78"/>
  <c r="BD467" i="78"/>
  <c r="BE41" i="78"/>
  <c r="BE47" i="78"/>
  <c r="BE865" i="78"/>
  <c r="BE841" i="78"/>
  <c r="BE399" i="78"/>
  <c r="BD829" i="78"/>
  <c r="BE806" i="78"/>
  <c r="BD945" i="78"/>
  <c r="BD559" i="78"/>
  <c r="BE729" i="78"/>
  <c r="BE733" i="78"/>
  <c r="BE420" i="78"/>
  <c r="BE79" i="78"/>
  <c r="BE491" i="78"/>
  <c r="BE241" i="78"/>
  <c r="BE35" i="78"/>
  <c r="BE400" i="78"/>
  <c r="BD53" i="78"/>
  <c r="BD522" i="78"/>
  <c r="BD506" i="78"/>
  <c r="BE75" i="78"/>
  <c r="BD607" i="78"/>
  <c r="BD831" i="78"/>
  <c r="BE129" i="78"/>
  <c r="BD463" i="78"/>
  <c r="BE384" i="78"/>
  <c r="BD834" i="78"/>
  <c r="BE945" i="78"/>
  <c r="BE73" i="78"/>
  <c r="BD595" i="78"/>
  <c r="BD502" i="78"/>
  <c r="BD571" i="78"/>
  <c r="BD763" i="78"/>
  <c r="BD569" i="78"/>
  <c r="BE500" i="78"/>
  <c r="BE305" i="78"/>
  <c r="BE115" i="78"/>
  <c r="BE62" i="78"/>
  <c r="BE33" i="78"/>
  <c r="BE112" i="78"/>
  <c r="BD137" i="78"/>
  <c r="BE135" i="78"/>
  <c r="BE940" i="78"/>
  <c r="BE133" i="78"/>
  <c r="BD598" i="78"/>
  <c r="BD490" i="78"/>
  <c r="BE389" i="78"/>
  <c r="BE93" i="78"/>
  <c r="BD873" i="78"/>
  <c r="BD496" i="78"/>
  <c r="BD58" i="78"/>
  <c r="BD728" i="78"/>
  <c r="BD871" i="78"/>
  <c r="BD71" i="78"/>
  <c r="BD673" i="78"/>
  <c r="BE744" i="78"/>
  <c r="BD341" i="78"/>
  <c r="BE523" i="78"/>
  <c r="BE625" i="78"/>
  <c r="BD60" i="78"/>
  <c r="BD280" i="78"/>
  <c r="BD530" i="78"/>
  <c r="BD471" i="78"/>
  <c r="BD76" i="78"/>
  <c r="BD89" i="78"/>
  <c r="BD526" i="78"/>
  <c r="BD332" i="78"/>
  <c r="BE123" i="78"/>
  <c r="BE946" i="78"/>
  <c r="BD103" i="78"/>
  <c r="BD462" i="78"/>
  <c r="BD10" i="78"/>
  <c r="BD395" i="78"/>
  <c r="BD594" i="78"/>
  <c r="BE937" i="78"/>
  <c r="BD947" i="78"/>
  <c r="BD205" i="78"/>
  <c r="BD18" i="78"/>
  <c r="BD812" i="78"/>
  <c r="BE833" i="78"/>
  <c r="BD489" i="78"/>
  <c r="BD192" i="78"/>
  <c r="BD670" i="78"/>
  <c r="BE108" i="78"/>
  <c r="BD936" i="78"/>
  <c r="BD421" i="78"/>
  <c r="BE137" i="78"/>
  <c r="BE732" i="78"/>
  <c r="BE392" i="78"/>
  <c r="BE763" i="78"/>
  <c r="BE169" i="78"/>
  <c r="BD906" i="78"/>
  <c r="BD739" i="78"/>
  <c r="BE936" i="78"/>
  <c r="BE12" i="78"/>
  <c r="BE913" i="78"/>
  <c r="BE239" i="78"/>
  <c r="BD638" i="78"/>
  <c r="BD771" i="78"/>
  <c r="BD384" i="78"/>
  <c r="BE126" i="78"/>
  <c r="BD625" i="78"/>
  <c r="BD49" i="78"/>
  <c r="BE846" i="78"/>
  <c r="BE494" i="78"/>
  <c r="BD875" i="78"/>
  <c r="BD632" i="78"/>
  <c r="BE934" i="78"/>
  <c r="BE834" i="78"/>
  <c r="BE904" i="78"/>
  <c r="BE933" i="78"/>
  <c r="BD560" i="78"/>
  <c r="BD775" i="78"/>
  <c r="BD215" i="78"/>
  <c r="BE158" i="78"/>
  <c r="BD271" i="78"/>
  <c r="BE591" i="78"/>
  <c r="BD311" i="78"/>
  <c r="BE741" i="78"/>
  <c r="BE45" i="78"/>
  <c r="BE832" i="78"/>
  <c r="BE91" i="78"/>
  <c r="BE138" i="78"/>
  <c r="BD561" i="78"/>
  <c r="BD469" i="78"/>
  <c r="BD100" i="78"/>
  <c r="BE249" i="78"/>
  <c r="BD628" i="78"/>
  <c r="BE74" i="78"/>
  <c r="BE157" i="78"/>
  <c r="BE82" i="78"/>
  <c r="BD338" i="78"/>
  <c r="BD125" i="78"/>
  <c r="BD130" i="78"/>
  <c r="BE342" i="78"/>
  <c r="BE242" i="78"/>
  <c r="BE346" i="78"/>
  <c r="BD459" i="78"/>
  <c r="BE897" i="78"/>
  <c r="BD533" i="78"/>
  <c r="BE120" i="78"/>
  <c r="BD157" i="78"/>
  <c r="BE844" i="78"/>
  <c r="BD862" i="78"/>
  <c r="BD630" i="78"/>
  <c r="BD276" i="78"/>
  <c r="BD99" i="78"/>
  <c r="BD740" i="78"/>
  <c r="BD65" i="78"/>
  <c r="BE304" i="78"/>
  <c r="BE334" i="78"/>
  <c r="BE43" i="78"/>
  <c r="BE530" i="78"/>
  <c r="BD61" i="78"/>
  <c r="BE202" i="78"/>
  <c r="BE912" i="78"/>
  <c r="BE905" i="78"/>
  <c r="BE433" i="78"/>
  <c r="BD16" i="78"/>
  <c r="BD308" i="78"/>
  <c r="BE101" i="78"/>
  <c r="BD431" i="78"/>
  <c r="BE130" i="78"/>
  <c r="BE878" i="78"/>
  <c r="BD9" i="78"/>
  <c r="BE558" i="78"/>
  <c r="BE367" i="78"/>
  <c r="BE311" i="78"/>
  <c r="BE36" i="78"/>
  <c r="BD641" i="78"/>
  <c r="BE632" i="78"/>
  <c r="BE943" i="78"/>
  <c r="BD930" i="78"/>
  <c r="BD191" i="78"/>
  <c r="BD846" i="78"/>
  <c r="BD52" i="78"/>
  <c r="BD336" i="78"/>
  <c r="BD420" i="78"/>
  <c r="BE423" i="78"/>
  <c r="BD436" i="78"/>
  <c r="BD492" i="78"/>
  <c r="BE642" i="78"/>
  <c r="BD37" i="78"/>
  <c r="BE877" i="78"/>
  <c r="BE839" i="78"/>
  <c r="BD904" i="78"/>
  <c r="BD117" i="78"/>
  <c r="BE131" i="78"/>
  <c r="BE559" i="78"/>
  <c r="BD811" i="78"/>
  <c r="BD401" i="78"/>
  <c r="BD32" i="78"/>
  <c r="BE624" i="78"/>
  <c r="BD597" i="78"/>
  <c r="BD565" i="78"/>
  <c r="BE794" i="78"/>
  <c r="BD342" i="78"/>
  <c r="BE469" i="78"/>
  <c r="BD527" i="78"/>
  <c r="BD426" i="78"/>
  <c r="BD694" i="78"/>
  <c r="BE13" i="78"/>
  <c r="BD729" i="78"/>
  <c r="BE32" i="78"/>
  <c r="BD624" i="78"/>
  <c r="BD804" i="78"/>
  <c r="BD738" i="78"/>
  <c r="BE635" i="78"/>
  <c r="BD840" i="78"/>
  <c r="BD528" i="78"/>
  <c r="BD808" i="78"/>
  <c r="BD156" i="78"/>
  <c r="BD236" i="78"/>
  <c r="BD706" i="78"/>
  <c r="BE70" i="78"/>
  <c r="BE863" i="78"/>
  <c r="BE44" i="78"/>
  <c r="BE85" i="78"/>
  <c r="BD866" i="78"/>
  <c r="BD458" i="78"/>
  <c r="BD845" i="78"/>
  <c r="BE193" i="78"/>
  <c r="BE761" i="78"/>
  <c r="BE161" i="78"/>
  <c r="BE454" i="78"/>
  <c r="BE495" i="78"/>
  <c r="BE531" i="78"/>
  <c r="BE37" i="78"/>
  <c r="BE708" i="78"/>
  <c r="BE390" i="78"/>
  <c r="BD828" i="78"/>
  <c r="BD115" i="78"/>
  <c r="BD42" i="78"/>
  <c r="BD162" i="78"/>
  <c r="BE710" i="78"/>
  <c r="BE498" i="78"/>
  <c r="BE34" i="78"/>
  <c r="BD34" i="78"/>
  <c r="BE501" i="78"/>
  <c r="BE743" i="78"/>
  <c r="BE203" i="78"/>
  <c r="BE938" i="78"/>
  <c r="BD13" i="78"/>
  <c r="BD867" i="78"/>
  <c r="BD402" i="78"/>
  <c r="BE81" i="78"/>
  <c r="BD394" i="78"/>
  <c r="BE809" i="78"/>
  <c r="BE699" i="78"/>
  <c r="BD696" i="78"/>
  <c r="BD534" i="78"/>
  <c r="BE830" i="78"/>
  <c r="BD96" i="78"/>
  <c r="BE233" i="78"/>
  <c r="BD501" i="78"/>
  <c r="BD666" i="78"/>
  <c r="BD727" i="78"/>
  <c r="BE265" i="78"/>
  <c r="BE15" i="78"/>
  <c r="BD46" i="78"/>
  <c r="BD557" i="78"/>
  <c r="BD707" i="78"/>
  <c r="BD732" i="78"/>
  <c r="BD98" i="78"/>
  <c r="BE901" i="78"/>
  <c r="BD270" i="78"/>
  <c r="BD41" i="78"/>
  <c r="BD279" i="78"/>
  <c r="BD897" i="78"/>
  <c r="BE24" i="78"/>
  <c r="BD844" i="78"/>
  <c r="BD97" i="78"/>
  <c r="BE11" i="78"/>
  <c r="BD128" i="78"/>
  <c r="BE201" i="78"/>
  <c r="BD105" i="78"/>
  <c r="BD910" i="78"/>
  <c r="BE273" i="78"/>
  <c r="BE163" i="78"/>
  <c r="BD674" i="78"/>
  <c r="BD634" i="78"/>
  <c r="BD741" i="78"/>
  <c r="BD470" i="78"/>
  <c r="BD202" i="78"/>
  <c r="BE661" i="78"/>
  <c r="BE472" i="78"/>
  <c r="BD837" i="78"/>
  <c r="BD941" i="78"/>
  <c r="BE38" i="78"/>
  <c r="BD939" i="78"/>
  <c r="BE388" i="78"/>
  <c r="BD69" i="78"/>
  <c r="BE638" i="78"/>
  <c r="BD195" i="78"/>
  <c r="BE902" i="78"/>
  <c r="BE338" i="78"/>
  <c r="BD877" i="78"/>
  <c r="BE18" i="78"/>
  <c r="BE235" i="78"/>
  <c r="BE728" i="78"/>
  <c r="BE770" i="78"/>
  <c r="BE843" i="78"/>
  <c r="BE61" i="78"/>
  <c r="BD504" i="78"/>
  <c r="BD425" i="78"/>
  <c r="BE63" i="78"/>
  <c r="BD390" i="78"/>
  <c r="BD55" i="78"/>
  <c r="BD880" i="78"/>
  <c r="BD842" i="78"/>
  <c r="BD864" i="78"/>
  <c r="BD172" i="78"/>
  <c r="BD768" i="78"/>
  <c r="BE932" i="78"/>
  <c r="BD247" i="78"/>
  <c r="BE837" i="78"/>
  <c r="BE204" i="78"/>
  <c r="BD91" i="78"/>
  <c r="BD333" i="78"/>
  <c r="BE103" i="78"/>
  <c r="BE702" i="78"/>
  <c r="BD935" i="78"/>
  <c r="BD267" i="78"/>
  <c r="BE828" i="78"/>
  <c r="BE695" i="78"/>
  <c r="BE231" i="78"/>
  <c r="BE942" i="78"/>
  <c r="BD767" i="78"/>
  <c r="BE16" i="78"/>
  <c r="BD86" i="78"/>
  <c r="BE673" i="78"/>
  <c r="BD665" i="78"/>
  <c r="BD95" i="78"/>
  <c r="BD277" i="78"/>
  <c r="BE566" i="78"/>
  <c r="BD629" i="78"/>
  <c r="BD675" i="78"/>
  <c r="BD233" i="78"/>
  <c r="BE944" i="78"/>
  <c r="BE739" i="78"/>
  <c r="BE459" i="78"/>
  <c r="BD118" i="78"/>
  <c r="BE637" i="78"/>
  <c r="BD334" i="78"/>
  <c r="BE799" i="78"/>
  <c r="BE874" i="78"/>
  <c r="BE188" i="78"/>
  <c r="BE278" i="78"/>
  <c r="BE387" i="78"/>
  <c r="BE539" i="78"/>
  <c r="BE350" i="78"/>
  <c r="BD67" i="78"/>
  <c r="BE309" i="78"/>
  <c r="BD908" i="78"/>
  <c r="BD343" i="78"/>
  <c r="BE396" i="78"/>
  <c r="BE431" i="78"/>
  <c r="BE116" i="78"/>
  <c r="BE124" i="78"/>
  <c r="BE533" i="78"/>
  <c r="BD126" i="78"/>
  <c r="BE99" i="78"/>
  <c r="BE505" i="78"/>
  <c r="BD558" i="78"/>
  <c r="BE31" i="78"/>
  <c r="BD843" i="78"/>
  <c r="BD200" i="78"/>
  <c r="BD387" i="78"/>
  <c r="BD232" i="78"/>
  <c r="BD19" i="78"/>
  <c r="BE608" i="78"/>
  <c r="BD132" i="78"/>
  <c r="BE50" i="78"/>
  <c r="BE94" i="78"/>
  <c r="BE871" i="78"/>
  <c r="BD391" i="78"/>
  <c r="BD902" i="78"/>
  <c r="BE709" i="78"/>
  <c r="BD245" i="78"/>
  <c r="BE665" i="78"/>
  <c r="BD306" i="78"/>
  <c r="BE428" i="78"/>
  <c r="BE167" i="78"/>
  <c r="BE471" i="78"/>
  <c r="BE343" i="78"/>
  <c r="BD573" i="78"/>
  <c r="BE633" i="78"/>
  <c r="BD468" i="78"/>
  <c r="BD495" i="78"/>
  <c r="BE698" i="78"/>
  <c r="BD671" i="78"/>
  <c r="BD74" i="78"/>
  <c r="BD246" i="78"/>
  <c r="BD301" i="78"/>
  <c r="BD43" i="78"/>
  <c r="BD466" i="78"/>
  <c r="BD75" i="78"/>
  <c r="BE168" i="78"/>
  <c r="BE80" i="78"/>
  <c r="BD80" i="78"/>
  <c r="BE527" i="78"/>
  <c r="BE282" i="78"/>
  <c r="BD54" i="78"/>
  <c r="BE245" i="78"/>
  <c r="BD168" i="78"/>
  <c r="BE560" i="78"/>
  <c r="BE931" i="78"/>
  <c r="BE437" i="78"/>
  <c r="BE23" i="78"/>
  <c r="BD835" i="78"/>
  <c r="BE127" i="78"/>
  <c r="BD161" i="78"/>
  <c r="BE422" i="78"/>
  <c r="BD538" i="78"/>
  <c r="BD735" i="78"/>
  <c r="BE504" i="78"/>
  <c r="BD190" i="78"/>
  <c r="BD107" i="78"/>
  <c r="BE272" i="78"/>
  <c r="BD116" i="78"/>
  <c r="BE92" i="78"/>
  <c r="BD249" i="78"/>
  <c r="BE385" i="78"/>
  <c r="BE909" i="78"/>
  <c r="BE639" i="78"/>
  <c r="BE457" i="78"/>
  <c r="BD876" i="78"/>
  <c r="BE402" i="78"/>
  <c r="BE10" i="78"/>
  <c r="BD70" i="78"/>
  <c r="BD397" i="78"/>
  <c r="BE166" i="78"/>
  <c r="BD62" i="78"/>
  <c r="BE866" i="78"/>
  <c r="BE808" i="78"/>
  <c r="BE172" i="78"/>
  <c r="BE87" i="78"/>
  <c r="BE775" i="78"/>
  <c r="BD795" i="78"/>
  <c r="BD392" i="78"/>
  <c r="BD31" i="78"/>
  <c r="BE274" i="78"/>
  <c r="BE528" i="78"/>
  <c r="BD911" i="78"/>
  <c r="BD349" i="78"/>
  <c r="BE867" i="78"/>
  <c r="BD347" i="78"/>
  <c r="BE910" i="78"/>
  <c r="BE96" i="78"/>
  <c r="BD730" i="78"/>
  <c r="BD562" i="78"/>
  <c r="BE100" i="78"/>
  <c r="BE54" i="78"/>
  <c r="BE307" i="78"/>
  <c r="BD637" i="78"/>
  <c r="BD239" i="78"/>
  <c r="BE626" i="78"/>
  <c r="BE237" i="78"/>
  <c r="BD90" i="78"/>
  <c r="BE349" i="78"/>
  <c r="BD272" i="78"/>
  <c r="BE664" i="78"/>
  <c r="BD798" i="78"/>
  <c r="BE845" i="78"/>
  <c r="BD640" i="78"/>
  <c r="BD235" i="78"/>
  <c r="BD839" i="78"/>
  <c r="BE84" i="78"/>
  <c r="BE868" i="78"/>
  <c r="BD29" i="78"/>
  <c r="BD275" i="78"/>
  <c r="BE838" i="78"/>
  <c r="BD455" i="78"/>
  <c r="BE706" i="78"/>
  <c r="BE842" i="78"/>
  <c r="BD22" i="78"/>
  <c r="BE26" i="78"/>
  <c r="BD944" i="78"/>
  <c r="BD658" i="78"/>
  <c r="BD437" i="78"/>
  <c r="BD635" i="78"/>
  <c r="BD733" i="78"/>
  <c r="BD36" i="78"/>
  <c r="BE51" i="78"/>
  <c r="BD47" i="78"/>
  <c r="BE194" i="78"/>
  <c r="BE873" i="78"/>
  <c r="BE840" i="78"/>
  <c r="BE777" i="78"/>
  <c r="BD805" i="78"/>
  <c r="BE266" i="78"/>
  <c r="BE69" i="78"/>
  <c r="BD659" i="78"/>
  <c r="BE705" i="78"/>
  <c r="BE232" i="78"/>
  <c r="BE86" i="78"/>
  <c r="BE341" i="78"/>
  <c r="BD17" i="78"/>
  <c r="BD705" i="78"/>
  <c r="BE306" i="78"/>
  <c r="BD20" i="78"/>
  <c r="BE573" i="78"/>
  <c r="BE308" i="78"/>
  <c r="BD112" i="78"/>
  <c r="BE640" i="78"/>
  <c r="BE83" i="78"/>
  <c r="BD933" i="78"/>
  <c r="BD27" i="78"/>
  <c r="BD914" i="78"/>
  <c r="BD913" i="78"/>
  <c r="BD627" i="78"/>
  <c r="BE896" i="78"/>
  <c r="BD454" i="78"/>
  <c r="BE25" i="78"/>
  <c r="BD345" i="78"/>
  <c r="BD806" i="78"/>
  <c r="BD907" i="78"/>
  <c r="BD134" i="78"/>
  <c r="BD743" i="78"/>
  <c r="BD596" i="78"/>
  <c r="BD59" i="78"/>
  <c r="BE264" i="78"/>
  <c r="BD243" i="78"/>
  <c r="BE189" i="78"/>
  <c r="BD841" i="78"/>
  <c r="BD164" i="78"/>
  <c r="BE797" i="78"/>
  <c r="BE170" i="78"/>
  <c r="BD704" i="78"/>
  <c r="BD570" i="78"/>
  <c r="BD491" i="78"/>
  <c r="BD129" i="78"/>
  <c r="BD662" i="78"/>
  <c r="BD626" i="78"/>
  <c r="BD494" i="78"/>
  <c r="BD346" i="78"/>
  <c r="BE696" i="78"/>
  <c r="BD765" i="78"/>
  <c r="BE429" i="78"/>
  <c r="BE604" i="78"/>
  <c r="BD600" i="78"/>
  <c r="BE760" i="78"/>
  <c r="BD38" i="78"/>
  <c r="BD803" i="78"/>
  <c r="BE769" i="78"/>
  <c r="BE773" i="78"/>
  <c r="BD599" i="78"/>
  <c r="BE506" i="78"/>
  <c r="BD702" i="78"/>
  <c r="BD248" i="78"/>
  <c r="BE532" i="78"/>
  <c r="BD603" i="78"/>
  <c r="BE199" i="78"/>
  <c r="BE603" i="78"/>
  <c r="BE42" i="78"/>
  <c r="BD567" i="78"/>
  <c r="BD832" i="78"/>
  <c r="BE524" i="78"/>
  <c r="BD133" i="78"/>
  <c r="BD663" i="78"/>
  <c r="BD605" i="78"/>
  <c r="BD931" i="78"/>
  <c r="BE499" i="78"/>
  <c r="BD194" i="78"/>
  <c r="BD400" i="78"/>
  <c r="BD85" i="78"/>
  <c r="BE663" i="78"/>
  <c r="BE658" i="78"/>
  <c r="BE21" i="78"/>
  <c r="BE776" i="78"/>
  <c r="BD661" i="78"/>
  <c r="BD344" i="78"/>
  <c r="BD499" i="78"/>
  <c r="BE796" i="78"/>
  <c r="BD905" i="78"/>
  <c r="BD676" i="78"/>
  <c r="BD872" i="78"/>
  <c r="BD899" i="78"/>
  <c r="BD773" i="78"/>
  <c r="BE768" i="78"/>
  <c r="BD456" i="78"/>
  <c r="BE672" i="78"/>
  <c r="BD12" i="78"/>
  <c r="BD102" i="78"/>
  <c r="BE762" i="78"/>
  <c r="BD802" i="78"/>
  <c r="BE803" i="78"/>
  <c r="BD777" i="78"/>
  <c r="BE628" i="78"/>
  <c r="BD537" i="78"/>
  <c r="BD72" i="78"/>
  <c r="BD903" i="78"/>
  <c r="BE110" i="78"/>
  <c r="BD602" i="78"/>
  <c r="BD337" i="78"/>
  <c r="BE906" i="78"/>
  <c r="BD385" i="78"/>
  <c r="BE39" i="78"/>
  <c r="BE536" i="78"/>
  <c r="BD340" i="78"/>
  <c r="BE89" i="78"/>
  <c r="BE703" i="78"/>
  <c r="BE197" i="78"/>
  <c r="BD833" i="78"/>
  <c r="BD167" i="78"/>
  <c r="BE240" i="78"/>
  <c r="BE165" i="78"/>
  <c r="BD45" i="78"/>
  <c r="BE280" i="78"/>
  <c r="BE593" i="78"/>
  <c r="BE556" i="78"/>
  <c r="BE269" i="78"/>
  <c r="BE52" i="78"/>
  <c r="BE810" i="78"/>
  <c r="BE862" i="78"/>
  <c r="BD870" i="78"/>
  <c r="BD800" i="78"/>
  <c r="BD946" i="78"/>
  <c r="BE425" i="78"/>
  <c r="BE595" i="78"/>
  <c r="BE562" i="78"/>
  <c r="BE606" i="78"/>
  <c r="BD464" i="78"/>
  <c r="BD84" i="78"/>
  <c r="BE764" i="78"/>
  <c r="BD237" i="78"/>
  <c r="BD40" i="78"/>
  <c r="BD776" i="78"/>
  <c r="BE20" i="78"/>
  <c r="BD273" i="78"/>
  <c r="BD488" i="78"/>
  <c r="BE662" i="78"/>
  <c r="BE159" i="78"/>
  <c r="BD669" i="78"/>
  <c r="BD196" i="78"/>
  <c r="BE247" i="78"/>
  <c r="BE281" i="78"/>
  <c r="BD158" i="78"/>
  <c r="BD457" i="78"/>
  <c r="BE267" i="78"/>
  <c r="BE704" i="78"/>
  <c r="BD774" i="78"/>
  <c r="BE497" i="78"/>
  <c r="BD201" i="78"/>
  <c r="BD938" i="78"/>
  <c r="BE903" i="78"/>
  <c r="BE899" i="78"/>
  <c r="BD737" i="78"/>
  <c r="BD189" i="78"/>
  <c r="BD760" i="78"/>
  <c r="BE727" i="78"/>
  <c r="BE106" i="78"/>
  <c r="BE463" i="78"/>
  <c r="BE40" i="78"/>
  <c r="BE900" i="78"/>
  <c r="BE660" i="78"/>
  <c r="BD830" i="78"/>
  <c r="BD668" i="78"/>
  <c r="BE393" i="78"/>
  <c r="BE312" i="78"/>
  <c r="BE427" i="78"/>
  <c r="BE468" i="78"/>
  <c r="BE46" i="78"/>
  <c r="BD540" i="78"/>
  <c r="BE568" i="78"/>
  <c r="BE502" i="78"/>
  <c r="BD699" i="78"/>
  <c r="BD309" i="78"/>
  <c r="BD772" i="78"/>
  <c r="BD601" i="78"/>
  <c r="BE97" i="78"/>
  <c r="BE155" i="78"/>
  <c r="BD424" i="78"/>
  <c r="BE798" i="78"/>
  <c r="BE801" i="78"/>
  <c r="BE419" i="78"/>
  <c r="BD68" i="78"/>
  <c r="BD433" i="78"/>
  <c r="BD114" i="78"/>
  <c r="BD736" i="78"/>
  <c r="BD503" i="78"/>
  <c r="BE72" i="78"/>
  <c r="BE277" i="78"/>
  <c r="BE432" i="78"/>
  <c r="BD56" i="78"/>
  <c r="BE391" i="78"/>
  <c r="BE811" i="78"/>
  <c r="BD393" i="78"/>
  <c r="BE398" i="78"/>
  <c r="BD281" i="78"/>
  <c r="BE58" i="78"/>
  <c r="BE132" i="78"/>
  <c r="BD937" i="78"/>
  <c r="BD419" i="78"/>
  <c r="BE534" i="78"/>
  <c r="BE276" i="78"/>
  <c r="BE631" i="78"/>
  <c r="BE205" i="78"/>
  <c r="BD667" i="78"/>
  <c r="BD799" i="78"/>
  <c r="BD731" i="78"/>
  <c r="BD796" i="78"/>
  <c r="BD92" i="78"/>
  <c r="BD106" i="78"/>
  <c r="BD428" i="78"/>
  <c r="BE526" i="78"/>
  <c r="BE875" i="78"/>
  <c r="BD35" i="78"/>
  <c r="BD909" i="78"/>
  <c r="BE831" i="78"/>
  <c r="BD524" i="78"/>
  <c r="BD396" i="78"/>
  <c r="BE707" i="78"/>
  <c r="BE599" i="78"/>
  <c r="BE674" i="78"/>
  <c r="BE192" i="78"/>
  <c r="BE68" i="78"/>
  <c r="BD88" i="78"/>
  <c r="BD171" i="78"/>
  <c r="BE767" i="78"/>
  <c r="BE671" i="78"/>
  <c r="BD386" i="78"/>
  <c r="BD769" i="78"/>
  <c r="BD801" i="78"/>
  <c r="BD113" i="78"/>
  <c r="BE659" i="78"/>
  <c r="BE601" i="78"/>
  <c r="BE795" i="78"/>
  <c r="BD498" i="78"/>
  <c r="BD878" i="78"/>
  <c r="BD606" i="78"/>
  <c r="BD608" i="78"/>
  <c r="BE30" i="78"/>
  <c r="BD81" i="78"/>
  <c r="BD900" i="78"/>
  <c r="BD197" i="78"/>
  <c r="BD123" i="78"/>
  <c r="BE268" i="78"/>
  <c r="BE607" i="78"/>
  <c r="BE907" i="78"/>
  <c r="BE234" i="78"/>
  <c r="BD664" i="78"/>
  <c r="BD77" i="78"/>
  <c r="BD934" i="78"/>
  <c r="BE538" i="78"/>
  <c r="BE898" i="78"/>
  <c r="BE870" i="78"/>
  <c r="BE435" i="78"/>
  <c r="BD695" i="78"/>
  <c r="BD122" i="78"/>
  <c r="BD268" i="78"/>
  <c r="BE128" i="78"/>
  <c r="BE244" i="78"/>
  <c r="BD131" i="78"/>
  <c r="BE303" i="78"/>
  <c r="BD427" i="78"/>
  <c r="BD348" i="78"/>
  <c r="BE246" i="78"/>
  <c r="BE948" i="78"/>
  <c r="BD697" i="78"/>
  <c r="BE386" i="78"/>
  <c r="BE248" i="78"/>
  <c r="BE572" i="78"/>
  <c r="BE462" i="78"/>
  <c r="BE436" i="78"/>
  <c r="BD24" i="78"/>
  <c r="BE590" i="78"/>
  <c r="BE17" i="78"/>
  <c r="BE557" i="78"/>
  <c r="BE339" i="78"/>
  <c r="BE215" i="78"/>
  <c r="BE805" i="78"/>
  <c r="BE667" i="78"/>
  <c r="BD350" i="78"/>
  <c r="BD460" i="78"/>
  <c r="BD672" i="78"/>
  <c r="BE401" i="78"/>
  <c r="BE455" i="78"/>
  <c r="BD940" i="78"/>
  <c r="BD574" i="78"/>
  <c r="BD869" i="78"/>
  <c r="BE271" i="78"/>
  <c r="BE77" i="78"/>
  <c r="BD264" i="78"/>
  <c r="BE113" i="78"/>
  <c r="BE804" i="78"/>
  <c r="BE879" i="78"/>
  <c r="BE200" i="78"/>
  <c r="BD50" i="78"/>
  <c r="BD761" i="78"/>
  <c r="BD631" i="78"/>
  <c r="BD807" i="78"/>
  <c r="BE275" i="78"/>
  <c r="BD660" i="78"/>
  <c r="BE692" i="78"/>
  <c r="BD121" i="78"/>
  <c r="BD170" i="78"/>
  <c r="BD241" i="78"/>
  <c r="BD82" i="78"/>
  <c r="BD794" i="78"/>
  <c r="BE735" i="78"/>
  <c r="BE195" i="78"/>
  <c r="BD778" i="78"/>
  <c r="BD66" i="78"/>
  <c r="BD865" i="78"/>
  <c r="BE694" i="78"/>
  <c r="BE171" i="78"/>
  <c r="BD932" i="78"/>
  <c r="BD312" i="78"/>
  <c r="BD566" i="78"/>
  <c r="BE522" i="78"/>
  <c r="BE310" i="78"/>
  <c r="BD701" i="78"/>
  <c r="BD154" i="78"/>
  <c r="BD536" i="78"/>
  <c r="BD93" i="78"/>
  <c r="BE908" i="78"/>
  <c r="BE64" i="78"/>
  <c r="BD15" i="78"/>
  <c r="BD101" i="78"/>
  <c r="BE107" i="78"/>
  <c r="BE641" i="78"/>
  <c r="BE493" i="78"/>
  <c r="BE467" i="78"/>
  <c r="BD124" i="78"/>
  <c r="BE397" i="78"/>
  <c r="BE347" i="78"/>
  <c r="BD399" i="78"/>
  <c r="BE122" i="78"/>
  <c r="BD700" i="78"/>
  <c r="BE592" i="78"/>
  <c r="BD108" i="78"/>
  <c r="BE336" i="78"/>
  <c r="BE426" i="78"/>
  <c r="BE774" i="78"/>
  <c r="BE465" i="78"/>
  <c r="BD531" i="78"/>
  <c r="BE812" i="78"/>
  <c r="BE571" i="78"/>
  <c r="BD339" i="78"/>
  <c r="BD572" i="78"/>
  <c r="BD304" i="78"/>
  <c r="BE731" i="78"/>
  <c r="BE666" i="78"/>
  <c r="BE461" i="78"/>
  <c r="BE503" i="78"/>
  <c r="BD94" i="78"/>
  <c r="BD188" i="78"/>
  <c r="BE835" i="78"/>
  <c r="BD563" i="78"/>
  <c r="BD163" i="78"/>
  <c r="BE563" i="78"/>
  <c r="BE190" i="78"/>
  <c r="BD901" i="78"/>
  <c r="BD388" i="78"/>
  <c r="BD14" i="78"/>
  <c r="BD896" i="78"/>
  <c r="BD242" i="78"/>
  <c r="BE836" i="78"/>
  <c r="BD633" i="78"/>
  <c r="BE119" i="78"/>
  <c r="BE156" i="78"/>
  <c r="BD591" i="78"/>
  <c r="BE196" i="78"/>
  <c r="BE460" i="78"/>
  <c r="BD461" i="78"/>
  <c r="BD429" i="78"/>
  <c r="BD398" i="78"/>
  <c r="BE301" i="78"/>
  <c r="BE302" i="78"/>
  <c r="BE136" i="78"/>
  <c r="BE564" i="78"/>
  <c r="BD282" i="78"/>
  <c r="BE489" i="78"/>
  <c r="BD692" i="78"/>
  <c r="BD863" i="78"/>
  <c r="BD734" i="78"/>
  <c r="BE636" i="78"/>
  <c r="BD535" i="78"/>
  <c r="BE90" i="78"/>
  <c r="BD165" i="78"/>
  <c r="BE930" i="78"/>
  <c r="BD434" i="78"/>
  <c r="BE134" i="78"/>
  <c r="BD166" i="78"/>
  <c r="BE537" i="78"/>
  <c r="BE540" i="78"/>
  <c r="BD762" i="78"/>
  <c r="BD87" i="78"/>
  <c r="BE869" i="78"/>
  <c r="BD109" i="78"/>
  <c r="BE670" i="78"/>
  <c r="BE344" i="78"/>
  <c r="BE243" i="78"/>
  <c r="BD44" i="78"/>
  <c r="BE488" i="78"/>
  <c r="BD11" i="78"/>
  <c r="BE111" i="78"/>
  <c r="BD265" i="78"/>
  <c r="BD204" i="78"/>
  <c r="BE602" i="78"/>
  <c r="BD30" i="78"/>
  <c r="BE48" i="78"/>
  <c r="BD592" i="78"/>
  <c r="BE947" i="78"/>
  <c r="BD432" i="78"/>
  <c r="BE238" i="78"/>
  <c r="BE535" i="78"/>
  <c r="BD539" i="78"/>
  <c r="BE778" i="78"/>
  <c r="BE600" i="78"/>
  <c r="BE765" i="78"/>
  <c r="BE57" i="78"/>
  <c r="BD305" i="78"/>
  <c r="BE104" i="78"/>
  <c r="BE466" i="78"/>
  <c r="BD135" i="78"/>
  <c r="BE570" i="78"/>
  <c r="BE605" i="78"/>
  <c r="BD110" i="78"/>
  <c r="BE76" i="78"/>
  <c r="BD335" i="78"/>
  <c r="BE598" i="78"/>
  <c r="BE569" i="78"/>
  <c r="BD556" i="78"/>
  <c r="BD742" i="78"/>
  <c r="BD266" i="78"/>
  <c r="BD28" i="78"/>
  <c r="BE730" i="78"/>
  <c r="BE456" i="78"/>
  <c r="BD874" i="78"/>
  <c r="BD639" i="78"/>
  <c r="BD525" i="78"/>
  <c r="BE88" i="78"/>
  <c r="BE154" i="78"/>
  <c r="BD33" i="78"/>
  <c r="BD568" i="78"/>
  <c r="BD423" i="78"/>
  <c r="BE742" i="78"/>
  <c r="BE102" i="78"/>
  <c r="BD912" i="78"/>
  <c r="BD57" i="78"/>
  <c r="BE630" i="78"/>
  <c r="BD104" i="78"/>
  <c r="BD21" i="78"/>
  <c r="BE65" i="78"/>
  <c r="BE95" i="78"/>
  <c r="BE394" i="78"/>
  <c r="BD244" i="78"/>
  <c r="BD465" i="78"/>
  <c r="BE164" i="78"/>
  <c r="BD63" i="78"/>
  <c r="BD797" i="78"/>
  <c r="BE876" i="78"/>
  <c r="BD26" i="78"/>
  <c r="BD879" i="78"/>
  <c r="BE829" i="78"/>
  <c r="BE434" i="78"/>
  <c r="BE236" i="78"/>
  <c r="BE939" i="78"/>
  <c r="BE701" i="78"/>
  <c r="BD523" i="78"/>
  <c r="BE565" i="78"/>
  <c r="BD703" i="78"/>
  <c r="BD943" i="78"/>
  <c r="BE59" i="78"/>
  <c r="BE348" i="78"/>
  <c r="BD203" i="78"/>
  <c r="CL383" i="78"/>
  <c r="CL409" i="78"/>
  <c r="CL408" i="78"/>
  <c r="BN257" i="78"/>
  <c r="BX320" i="78"/>
  <c r="CM223" i="78"/>
  <c r="CM480" i="78"/>
  <c r="BH257" i="78"/>
  <c r="CC445" i="78"/>
  <c r="BA956" i="78"/>
  <c r="BZ548" i="78"/>
  <c r="CC718" i="78"/>
  <c r="AU616" i="78"/>
  <c r="BT582" i="78"/>
  <c r="BG582" i="78"/>
  <c r="CC895" i="78"/>
  <c r="CC921" i="78"/>
  <c r="CC920" i="78"/>
  <c r="CA410" i="78"/>
  <c r="BN410" i="78"/>
  <c r="BW650" i="78"/>
  <c r="BT146" i="78"/>
  <c r="BP616" i="78"/>
  <c r="BS718" i="78"/>
  <c r="BB288" i="78"/>
  <c r="BB289" i="78"/>
  <c r="BD888" i="78"/>
  <c r="BA814" i="78"/>
  <c r="BA793" i="78"/>
  <c r="BA813" i="78"/>
  <c r="BA815" i="78"/>
  <c r="BP475" i="78"/>
  <c r="BP473" i="78"/>
  <c r="BP474" i="78"/>
  <c r="BA582" i="78"/>
  <c r="BE140" i="78"/>
  <c r="BE8" i="78"/>
  <c r="BE139" i="78"/>
  <c r="BE141" i="78"/>
  <c r="BZ888" i="78"/>
  <c r="BP8" i="78"/>
  <c r="BP145" i="78"/>
  <c r="BP144" i="78"/>
  <c r="BP508" i="78"/>
  <c r="BP487" i="78"/>
  <c r="BP507" i="78"/>
  <c r="BP509" i="78"/>
  <c r="CJ645" i="78"/>
  <c r="CJ643" i="78"/>
  <c r="CJ644" i="78"/>
  <c r="CC375" i="78"/>
  <c r="BP657" i="78"/>
  <c r="BP683" i="78"/>
  <c r="BP682" i="78"/>
  <c r="AU956" i="78"/>
  <c r="CD886" i="78"/>
  <c r="CD887" i="78"/>
  <c r="BG487" i="78"/>
  <c r="BG513" i="78"/>
  <c r="BG512" i="78"/>
  <c r="AV582" i="78"/>
  <c r="BN230" i="78"/>
  <c r="BN256" i="78"/>
  <c r="BN255" i="78"/>
  <c r="BX300" i="78"/>
  <c r="BX319" i="78"/>
  <c r="BX318" i="78"/>
  <c r="BM480" i="78"/>
  <c r="BD678" i="78"/>
  <c r="BD677" i="78"/>
  <c r="BD679" i="78"/>
  <c r="AX320" i="78"/>
  <c r="CM218" i="78"/>
  <c r="CM187" i="78"/>
  <c r="CM216" i="78"/>
  <c r="CM217" i="78"/>
  <c r="BM882" i="78"/>
  <c r="BM881" i="78"/>
  <c r="BM883" i="78"/>
  <c r="BK548" i="78"/>
  <c r="BD882" i="78"/>
  <c r="BD861" i="78"/>
  <c r="BD881" i="78"/>
  <c r="BD883" i="78"/>
  <c r="BN616" i="78"/>
  <c r="CM474" i="78"/>
  <c r="CM453" i="78"/>
  <c r="CM473" i="78"/>
  <c r="CM475" i="78"/>
  <c r="BK610" i="78"/>
  <c r="BK609" i="78"/>
  <c r="BK611" i="78"/>
  <c r="CI718" i="78"/>
  <c r="BH251" i="78"/>
  <c r="BH230" i="78"/>
  <c r="BH250" i="78"/>
  <c r="BH252" i="78"/>
  <c r="BA474" i="78"/>
  <c r="BA473" i="78"/>
  <c r="BA475" i="78"/>
  <c r="CC439" i="78"/>
  <c r="CC418" i="78"/>
  <c r="CC438" i="78"/>
  <c r="CC440" i="78"/>
  <c r="BD610" i="78"/>
  <c r="BD609" i="78"/>
  <c r="BD611" i="78"/>
  <c r="BA358" i="78"/>
  <c r="BA951" i="78"/>
  <c r="BA929" i="78"/>
  <c r="BA949" i="78"/>
  <c r="BA950" i="78"/>
  <c r="BT780" i="78"/>
  <c r="BT779" i="78"/>
  <c r="BT781" i="78"/>
  <c r="BQ650" i="78"/>
  <c r="BZ542" i="78"/>
  <c r="BZ521" i="78"/>
  <c r="BZ541" i="78"/>
  <c r="BZ543" i="78"/>
  <c r="BS314" i="78"/>
  <c r="BS313" i="78"/>
  <c r="BS315" i="78"/>
  <c r="BK445" i="78"/>
  <c r="CC713" i="78"/>
  <c r="CC691" i="78"/>
  <c r="CC711" i="78"/>
  <c r="CC712" i="78"/>
  <c r="CA514" i="78"/>
  <c r="AU610" i="78"/>
  <c r="AU589" i="78"/>
  <c r="AU609" i="78"/>
  <c r="AU611" i="78"/>
  <c r="AY140" i="78"/>
  <c r="AY139" i="78"/>
  <c r="AY141" i="78"/>
  <c r="BT555" i="78"/>
  <c r="BT581" i="78"/>
  <c r="BT580" i="78"/>
  <c r="AX319" i="78"/>
  <c r="AX318" i="78"/>
  <c r="AY315" i="78"/>
  <c r="AY313" i="78"/>
  <c r="AY314" i="78"/>
  <c r="CD573" i="78"/>
  <c r="CC810" i="78"/>
  <c r="CD909" i="78"/>
  <c r="CD633" i="78"/>
  <c r="CC936" i="78"/>
  <c r="CD205" i="78"/>
  <c r="CC470" i="78"/>
  <c r="CD431" i="78"/>
  <c r="CD274" i="78"/>
  <c r="CD392" i="78"/>
  <c r="CD761" i="78"/>
  <c r="CD161" i="78"/>
  <c r="CC934" i="78"/>
  <c r="CD302" i="78"/>
  <c r="CD135" i="78"/>
  <c r="CD388" i="78"/>
  <c r="CC802" i="78"/>
  <c r="CC498" i="78"/>
  <c r="CC469" i="78"/>
  <c r="CD461" i="78"/>
  <c r="CD21" i="78"/>
  <c r="CC877" i="78"/>
  <c r="CD199" i="78"/>
  <c r="CD166" i="78"/>
  <c r="CC763" i="78"/>
  <c r="CD387" i="78"/>
  <c r="CC427" i="78"/>
  <c r="CD903" i="78"/>
  <c r="CC742" i="78"/>
  <c r="CD840" i="78"/>
  <c r="CC56" i="78"/>
  <c r="CD526" i="78"/>
  <c r="CD641" i="78"/>
  <c r="CC896" i="78"/>
  <c r="CD702" i="78"/>
  <c r="CC637" i="78"/>
  <c r="CC571" i="78"/>
  <c r="CC734" i="78"/>
  <c r="CD271" i="78"/>
  <c r="CD898" i="78"/>
  <c r="CC201" i="78"/>
  <c r="CD490" i="78"/>
  <c r="CD532" i="78"/>
  <c r="CD170" i="78"/>
  <c r="CC844" i="78"/>
  <c r="CC595" i="78"/>
  <c r="CD669" i="78"/>
  <c r="CD772" i="78"/>
  <c r="CD264" i="78"/>
  <c r="CD203" i="78"/>
  <c r="CD693" i="78"/>
  <c r="CD337" i="78"/>
  <c r="CD533" i="78"/>
  <c r="CC459" i="78"/>
  <c r="CC205" i="78"/>
  <c r="CC636" i="78"/>
  <c r="CD28" i="78"/>
  <c r="CD245" i="78"/>
  <c r="CC394" i="78"/>
  <c r="CC52" i="78"/>
  <c r="CD936" i="78"/>
  <c r="CC19" i="78"/>
  <c r="CC495" i="78"/>
  <c r="CC116" i="78"/>
  <c r="CD502" i="78"/>
  <c r="CC842" i="78"/>
  <c r="CD810" i="78"/>
  <c r="CD496" i="78"/>
  <c r="CC608" i="78"/>
  <c r="CD659" i="78"/>
  <c r="CD195" i="78"/>
  <c r="CC876" i="78"/>
  <c r="CD270" i="78"/>
  <c r="CC36" i="78"/>
  <c r="CC423" i="78"/>
  <c r="CD156" i="78"/>
  <c r="CC71" i="78"/>
  <c r="CC231" i="78"/>
  <c r="CD947" i="78"/>
  <c r="CD500" i="78"/>
  <c r="CC635" i="78"/>
  <c r="CD215" i="78"/>
  <c r="CC865" i="78"/>
  <c r="CC808" i="78"/>
  <c r="CC527" i="78"/>
  <c r="CD873" i="78"/>
  <c r="CC122" i="78"/>
  <c r="CC22" i="78"/>
  <c r="CC803" i="78"/>
  <c r="CD775" i="78"/>
  <c r="CD837" i="78"/>
  <c r="CD797" i="78"/>
  <c r="CD768" i="78"/>
  <c r="CC726" i="78"/>
  <c r="CC776" i="78"/>
  <c r="CC942" i="78"/>
  <c r="CD537" i="78"/>
  <c r="CC774" i="78"/>
  <c r="CD349" i="78"/>
  <c r="CD675" i="78"/>
  <c r="CC743" i="78"/>
  <c r="CC671" i="78"/>
  <c r="CD272" i="78"/>
  <c r="CC902" i="78"/>
  <c r="CD57" i="78"/>
  <c r="CD17" i="78"/>
  <c r="CD634" i="78"/>
  <c r="CC705" i="78"/>
  <c r="CD332" i="78"/>
  <c r="CD111" i="78"/>
  <c r="CD567" i="78"/>
  <c r="CC674" i="78"/>
  <c r="CC868" i="78"/>
  <c r="CC113" i="78"/>
  <c r="CC100" i="78"/>
  <c r="CD802" i="78"/>
  <c r="CD489" i="78"/>
  <c r="CD112" i="78"/>
  <c r="CD530" i="78"/>
  <c r="CD595" i="78"/>
  <c r="CC242" i="78"/>
  <c r="CD841" i="78"/>
  <c r="CD664" i="78"/>
  <c r="CD125" i="78"/>
  <c r="CC83" i="78"/>
  <c r="CC596" i="78"/>
  <c r="CC107" i="78"/>
  <c r="CC311" i="78"/>
  <c r="CC900" i="78"/>
  <c r="CD570" i="78"/>
  <c r="CC432" i="78"/>
  <c r="CD74" i="78"/>
  <c r="CC241" i="78"/>
  <c r="CD710" i="78"/>
  <c r="CC170" i="78"/>
  <c r="CD80" i="78"/>
  <c r="CD707" i="78"/>
  <c r="CD731" i="78"/>
  <c r="CC112" i="78"/>
  <c r="CD607" i="78"/>
  <c r="CD232" i="78"/>
  <c r="CD241" i="78"/>
  <c r="CC9" i="78"/>
  <c r="CD393" i="78"/>
  <c r="CD670" i="78"/>
  <c r="CD640" i="78"/>
  <c r="CC700" i="78"/>
  <c r="CC838" i="78"/>
  <c r="CD110" i="78"/>
  <c r="CD932" i="78"/>
  <c r="CD456" i="78"/>
  <c r="CD913" i="78"/>
  <c r="CD666" i="78"/>
  <c r="CD605" i="78"/>
  <c r="CD868" i="78"/>
  <c r="CC693" i="78"/>
  <c r="CC604" i="78"/>
  <c r="CD427" i="78"/>
  <c r="CC62" i="78"/>
  <c r="CC840" i="78"/>
  <c r="CD472" i="78"/>
  <c r="CD190" i="78"/>
  <c r="CC593" i="78"/>
  <c r="CC660" i="78"/>
  <c r="CD539" i="78"/>
  <c r="CD44" i="78"/>
  <c r="CC829" i="78"/>
  <c r="CD695" i="78"/>
  <c r="CD910" i="78"/>
  <c r="CC79" i="78"/>
  <c r="CC89" i="78"/>
  <c r="CD134" i="78"/>
  <c r="CC658" i="78"/>
  <c r="CC605" i="78"/>
  <c r="CD397" i="78"/>
  <c r="CC701" i="78"/>
  <c r="CC132" i="78"/>
  <c r="CC28" i="78"/>
  <c r="CC676" i="78"/>
  <c r="CD832" i="78"/>
  <c r="CD769" i="78"/>
  <c r="CC339" i="78"/>
  <c r="CC733" i="78"/>
  <c r="CC44" i="78"/>
  <c r="CD73" i="78"/>
  <c r="CC731" i="78"/>
  <c r="CC673" i="78"/>
  <c r="CD899" i="78"/>
  <c r="CC764" i="78"/>
  <c r="CD87" i="78"/>
  <c r="CC276" i="78"/>
  <c r="CD59" i="78"/>
  <c r="CC92" i="78"/>
  <c r="CC193" i="78"/>
  <c r="CC278" i="78"/>
  <c r="CC429" i="78"/>
  <c r="CC947" i="78"/>
  <c r="CD795" i="78"/>
  <c r="CD703" i="78"/>
  <c r="CC944" i="78"/>
  <c r="CD237" i="78"/>
  <c r="CC570" i="78"/>
  <c r="CC131" i="78"/>
  <c r="CD109" i="78"/>
  <c r="CC188" i="78"/>
  <c r="CD692" i="78"/>
  <c r="CC265" i="78"/>
  <c r="CC25" i="78"/>
  <c r="CC740" i="78"/>
  <c r="CD660" i="78"/>
  <c r="CD389" i="78"/>
  <c r="CC706" i="78"/>
  <c r="CD466" i="78"/>
  <c r="CD608" i="78"/>
  <c r="CC668" i="78"/>
  <c r="CD637" i="78"/>
  <c r="CD900" i="78"/>
  <c r="CD164" i="78"/>
  <c r="CC426" i="78"/>
  <c r="CC932" i="78"/>
  <c r="CD40" i="78"/>
  <c r="CC15" i="78"/>
  <c r="CD741" i="78"/>
  <c r="CC160" i="78"/>
  <c r="CD129" i="78"/>
  <c r="CD301" i="78"/>
  <c r="CD367" i="78"/>
  <c r="CD102" i="78"/>
  <c r="CD91" i="78"/>
  <c r="CC736" i="78"/>
  <c r="CD120" i="78"/>
  <c r="CC425" i="78"/>
  <c r="CD60" i="78"/>
  <c r="CD762" i="78"/>
  <c r="CD422" i="78"/>
  <c r="CC88" i="78"/>
  <c r="CD114" i="78"/>
  <c r="CD875" i="78"/>
  <c r="CC730" i="78"/>
  <c r="CD424" i="78"/>
  <c r="CC138" i="78"/>
  <c r="CC773" i="78"/>
  <c r="CC87" i="78"/>
  <c r="CC84" i="78"/>
  <c r="CD52" i="78"/>
  <c r="CC73" i="78"/>
  <c r="CC804" i="78"/>
  <c r="CC905" i="78"/>
  <c r="CC347" i="78"/>
  <c r="CD35" i="78"/>
  <c r="CD128" i="78"/>
  <c r="CC531" i="78"/>
  <c r="CC800" i="78"/>
  <c r="CC111" i="78"/>
  <c r="CC766" i="78"/>
  <c r="CC911" i="78"/>
  <c r="CD862" i="78"/>
  <c r="CD309" i="78"/>
  <c r="CD194" i="78"/>
  <c r="CC435" i="78"/>
  <c r="CD396" i="78"/>
  <c r="CC667" i="78"/>
  <c r="CD914" i="78"/>
  <c r="CC534" i="78"/>
  <c r="CD831" i="78"/>
  <c r="CC39" i="78"/>
  <c r="CD948" i="78"/>
  <c r="CC400" i="78"/>
  <c r="CD944" i="78"/>
  <c r="CC904" i="78"/>
  <c r="CC533" i="78"/>
  <c r="CC598" i="78"/>
  <c r="CD27" i="78"/>
  <c r="CD558" i="78"/>
  <c r="CD108" i="78"/>
  <c r="CD398" i="78"/>
  <c r="CC421" i="78"/>
  <c r="CC58" i="78"/>
  <c r="CD574" i="78"/>
  <c r="CD805" i="78"/>
  <c r="CD636" i="78"/>
  <c r="CD700" i="78"/>
  <c r="CD278" i="78"/>
  <c r="CD189" i="78"/>
  <c r="CC96" i="78"/>
  <c r="CD694" i="78"/>
  <c r="CD946" i="78"/>
  <c r="CC245" i="78"/>
  <c r="CC125" i="78"/>
  <c r="CC558" i="78"/>
  <c r="CC51" i="78"/>
  <c r="CC136" i="78"/>
  <c r="CC162" i="78"/>
  <c r="CD642" i="78"/>
  <c r="CD99" i="78"/>
  <c r="CC908" i="78"/>
  <c r="CC390" i="78"/>
  <c r="CC344" i="78"/>
  <c r="CC306" i="78"/>
  <c r="CC631" i="78"/>
  <c r="CC630" i="78"/>
  <c r="CC247" i="78"/>
  <c r="CC117" i="78"/>
  <c r="CD635" i="78"/>
  <c r="CD198" i="78"/>
  <c r="CC828" i="78"/>
  <c r="CC334" i="78"/>
  <c r="CC796" i="78"/>
  <c r="CC464" i="78"/>
  <c r="CC336" i="78"/>
  <c r="CC31" i="78"/>
  <c r="CD939" i="78"/>
  <c r="CD940" i="78"/>
  <c r="CC343" i="78"/>
  <c r="CC940" i="78"/>
  <c r="CC455" i="78"/>
  <c r="CD236" i="78"/>
  <c r="CD384" i="78"/>
  <c r="CD95" i="78"/>
  <c r="CC735" i="78"/>
  <c r="CD673" i="78"/>
  <c r="CD163" i="78"/>
  <c r="CD154" i="78"/>
  <c r="CD736" i="78"/>
  <c r="CC85" i="78"/>
  <c r="CC102" i="78"/>
  <c r="CD50" i="78"/>
  <c r="CC741" i="78"/>
  <c r="CD830" i="78"/>
  <c r="CD162" i="78"/>
  <c r="CD266" i="78"/>
  <c r="CC123" i="78"/>
  <c r="CD127" i="78"/>
  <c r="CC525" i="78"/>
  <c r="CD419" i="78"/>
  <c r="CD107" i="78"/>
  <c r="CC728" i="78"/>
  <c r="CD158" i="78"/>
  <c r="CD497" i="78"/>
  <c r="CC669" i="78"/>
  <c r="CC349" i="78"/>
  <c r="CC556" i="78"/>
  <c r="CC862" i="78"/>
  <c r="CC601" i="78"/>
  <c r="CD37" i="78"/>
  <c r="CD433" i="78"/>
  <c r="CC78" i="78"/>
  <c r="CD901" i="78"/>
  <c r="CC795" i="78"/>
  <c r="CC115" i="78"/>
  <c r="CD803" i="78"/>
  <c r="CD9" i="78"/>
  <c r="CC497" i="78"/>
  <c r="CC538" i="78"/>
  <c r="CC348" i="78"/>
  <c r="CD626" i="78"/>
  <c r="CC67" i="78"/>
  <c r="CC119" i="78"/>
  <c r="CC387" i="78"/>
  <c r="CD760" i="78"/>
  <c r="CD771" i="78"/>
  <c r="CC134" i="78"/>
  <c r="CC692" i="78"/>
  <c r="CD132" i="78"/>
  <c r="CC946" i="78"/>
  <c r="CC304" i="78"/>
  <c r="CD122" i="78"/>
  <c r="CC843" i="78"/>
  <c r="CD429" i="78"/>
  <c r="CD766" i="78"/>
  <c r="CD864" i="78"/>
  <c r="CC564" i="78"/>
  <c r="CD437" i="78"/>
  <c r="CD42" i="78"/>
  <c r="CD85" i="78"/>
  <c r="CD48" i="78"/>
  <c r="CC591" i="78"/>
  <c r="CC268" i="78"/>
  <c r="CC798" i="78"/>
  <c r="CC607" i="78"/>
  <c r="CC573" i="78"/>
  <c r="CD310" i="78"/>
  <c r="CC305" i="78"/>
  <c r="CD879" i="78"/>
  <c r="CC402" i="78"/>
  <c r="CC196" i="78"/>
  <c r="CC129" i="78"/>
  <c r="CC168" i="78"/>
  <c r="CC557" i="78"/>
  <c r="CC244" i="78"/>
  <c r="CD844" i="78"/>
  <c r="CD248" i="78"/>
  <c r="CC727" i="78"/>
  <c r="CC939" i="78"/>
  <c r="CD572" i="78"/>
  <c r="CD770" i="78"/>
  <c r="CD70" i="78"/>
  <c r="CC249" i="78"/>
  <c r="CC202" i="78"/>
  <c r="CD123" i="78"/>
  <c r="CC388" i="78"/>
  <c r="CC662" i="78"/>
  <c r="CD267" i="78"/>
  <c r="CC281" i="78"/>
  <c r="CC454" i="78"/>
  <c r="CD459" i="78"/>
  <c r="CC128" i="78"/>
  <c r="CC698" i="78"/>
  <c r="CD870" i="78"/>
  <c r="CC350" i="78"/>
  <c r="CD602" i="78"/>
  <c r="CD93" i="78"/>
  <c r="CD347" i="78"/>
  <c r="CC760" i="78"/>
  <c r="CD733" i="78"/>
  <c r="CD943" i="78"/>
  <c r="CC739" i="78"/>
  <c r="CD282" i="78"/>
  <c r="CD15" i="78"/>
  <c r="CC74" i="78"/>
  <c r="CD98" i="78"/>
  <c r="CD938" i="78"/>
  <c r="CC120" i="78"/>
  <c r="CD390" i="78"/>
  <c r="CD425" i="78"/>
  <c r="CD420" i="78"/>
  <c r="CD395" i="78"/>
  <c r="CD872" i="78"/>
  <c r="CD426" i="78"/>
  <c r="CD94" i="78"/>
  <c r="CC562" i="78"/>
  <c r="CD663" i="78"/>
  <c r="CC777" i="78"/>
  <c r="CD133" i="78"/>
  <c r="CC465" i="78"/>
  <c r="CC496" i="78"/>
  <c r="CD157" i="78"/>
  <c r="CD34" i="78"/>
  <c r="CD38" i="78"/>
  <c r="CC436" i="78"/>
  <c r="CD460" i="78"/>
  <c r="CC17" i="78"/>
  <c r="CD71" i="78"/>
  <c r="CD536" i="78"/>
  <c r="CC81" i="78"/>
  <c r="CD467" i="78"/>
  <c r="CD269" i="78"/>
  <c r="CD878" i="78"/>
  <c r="CC303" i="78"/>
  <c r="CC135" i="78"/>
  <c r="CD339" i="78"/>
  <c r="CD708" i="78"/>
  <c r="CD82" i="78"/>
  <c r="CD907" i="78"/>
  <c r="CC57" i="78"/>
  <c r="CD667" i="78"/>
  <c r="CC203" i="78"/>
  <c r="CD839" i="78"/>
  <c r="CC75" i="78"/>
  <c r="CC863" i="78"/>
  <c r="CD76" i="78"/>
  <c r="CD273" i="78"/>
  <c r="CD829" i="78"/>
  <c r="CD529" i="78"/>
  <c r="CC499" i="78"/>
  <c r="CC200" i="78"/>
  <c r="CC907" i="78"/>
  <c r="CC811" i="78"/>
  <c r="CC398" i="78"/>
  <c r="CC433" i="78"/>
  <c r="CD493" i="78"/>
  <c r="CD105" i="78"/>
  <c r="CD55" i="78"/>
  <c r="CD231" i="78"/>
  <c r="CD592" i="78"/>
  <c r="CD845" i="78"/>
  <c r="CC395" i="78"/>
  <c r="CD531" i="78"/>
  <c r="CC522" i="78"/>
  <c r="CD662" i="78"/>
  <c r="CD92" i="78"/>
  <c r="CC696" i="78"/>
  <c r="CC337" i="78"/>
  <c r="CC59" i="78"/>
  <c r="CC98" i="78"/>
  <c r="CC778" i="78"/>
  <c r="CD563" i="78"/>
  <c r="CD249" i="78"/>
  <c r="CD934" i="78"/>
  <c r="CD436" i="78"/>
  <c r="CC46" i="78"/>
  <c r="CD90" i="78"/>
  <c r="CC871" i="78"/>
  <c r="CC240" i="78"/>
  <c r="CD121" i="78"/>
  <c r="CD130" i="78"/>
  <c r="CC172" i="78"/>
  <c r="CD421" i="78"/>
  <c r="CC109" i="78"/>
  <c r="CC502" i="78"/>
  <c r="CC190" i="78"/>
  <c r="CD312" i="78"/>
  <c r="CD630" i="78"/>
  <c r="CD734" i="78"/>
  <c r="CD728" i="78"/>
  <c r="CC192" i="78"/>
  <c r="CC761" i="78"/>
  <c r="CC47" i="78"/>
  <c r="CC126" i="78"/>
  <c r="CC26" i="78"/>
  <c r="CD62" i="78"/>
  <c r="CD457" i="78"/>
  <c r="CC948" i="78"/>
  <c r="CD525" i="78"/>
  <c r="CC874" i="78"/>
  <c r="CC64" i="78"/>
  <c r="CC933" i="78"/>
  <c r="CD767" i="78"/>
  <c r="CC659" i="78"/>
  <c r="CD119" i="78"/>
  <c r="CD908" i="78"/>
  <c r="CD49" i="78"/>
  <c r="CC16" i="78"/>
  <c r="CC762" i="78"/>
  <c r="CD565" i="78"/>
  <c r="CD280" i="78"/>
  <c r="CC21" i="78"/>
  <c r="CD265" i="78"/>
  <c r="CD506" i="78"/>
  <c r="CC830" i="78"/>
  <c r="CD843" i="78"/>
  <c r="CC76" i="78"/>
  <c r="CC467" i="78"/>
  <c r="CC864" i="78"/>
  <c r="CD124" i="78"/>
  <c r="CC523" i="78"/>
  <c r="CC273" i="78"/>
  <c r="CD730" i="78"/>
  <c r="CD742" i="78"/>
  <c r="CD115" i="78"/>
  <c r="CD394" i="78"/>
  <c r="CC797" i="78"/>
  <c r="CD246" i="78"/>
  <c r="CD877" i="78"/>
  <c r="CD200" i="78"/>
  <c r="CD342" i="78"/>
  <c r="CD880" i="78"/>
  <c r="CD598" i="78"/>
  <c r="CD874" i="78"/>
  <c r="CD69" i="78"/>
  <c r="CC191" i="78"/>
  <c r="CD561" i="78"/>
  <c r="CC161" i="78"/>
  <c r="CD41" i="78"/>
  <c r="CD169" i="78"/>
  <c r="CC524" i="78"/>
  <c r="CD801" i="78"/>
  <c r="CD942" i="78"/>
  <c r="CC270" i="78"/>
  <c r="CD566" i="78"/>
  <c r="CC914" i="78"/>
  <c r="CC267" i="78"/>
  <c r="CD591" i="78"/>
  <c r="CD491" i="78"/>
  <c r="CD306" i="78"/>
  <c r="CD865" i="78"/>
  <c r="CD188" i="78"/>
  <c r="CC53" i="78"/>
  <c r="CD568" i="78"/>
  <c r="CD911" i="78"/>
  <c r="CC167" i="78"/>
  <c r="CC93" i="78"/>
  <c r="CD498" i="78"/>
  <c r="CD18" i="78"/>
  <c r="CC82" i="78"/>
  <c r="CC127" i="78"/>
  <c r="CC108" i="78"/>
  <c r="CC37" i="78"/>
  <c r="CC42" i="78"/>
  <c r="CC943" i="78"/>
  <c r="CD564" i="78"/>
  <c r="CD912" i="78"/>
  <c r="CC560" i="78"/>
  <c r="CD701" i="78"/>
  <c r="CD696" i="78"/>
  <c r="CD197" i="78"/>
  <c r="CC836" i="78"/>
  <c r="CC831" i="78"/>
  <c r="CC133" i="78"/>
  <c r="CC767" i="78"/>
  <c r="CD275" i="78"/>
  <c r="CC234" i="78"/>
  <c r="CD268" i="78"/>
  <c r="CC166" i="78"/>
  <c r="CD773" i="78"/>
  <c r="CD276" i="78"/>
  <c r="CD492" i="78"/>
  <c r="CC70" i="78"/>
  <c r="CD167" i="78"/>
  <c r="CC561" i="78"/>
  <c r="CD601" i="78"/>
  <c r="CD639" i="78"/>
  <c r="CC629" i="78"/>
  <c r="CC105" i="78"/>
  <c r="CC530" i="78"/>
  <c r="CD386" i="78"/>
  <c r="CD239" i="78"/>
  <c r="CC69" i="78"/>
  <c r="CD556" i="78"/>
  <c r="CD308" i="78"/>
  <c r="CD535" i="78"/>
  <c r="CC566" i="78"/>
  <c r="CD676" i="78"/>
  <c r="CD527" i="78"/>
  <c r="CC709" i="78"/>
  <c r="CC243" i="78"/>
  <c r="CC626" i="78"/>
  <c r="CC906" i="78"/>
  <c r="CD235" i="78"/>
  <c r="CD836" i="78"/>
  <c r="CC189" i="78"/>
  <c r="CC396" i="78"/>
  <c r="CD279" i="78"/>
  <c r="CD838" i="78"/>
  <c r="CD126" i="78"/>
  <c r="CD697" i="78"/>
  <c r="CC901" i="78"/>
  <c r="CC114" i="78"/>
  <c r="CC941" i="78"/>
  <c r="CD624" i="78"/>
  <c r="CD335" i="78"/>
  <c r="CC899" i="78"/>
  <c r="CC898" i="78"/>
  <c r="CC699" i="78"/>
  <c r="CC13" i="78"/>
  <c r="CD522" i="78"/>
  <c r="CD798" i="78"/>
  <c r="CC301" i="78"/>
  <c r="CC935" i="78"/>
  <c r="CC420" i="78"/>
  <c r="CD233" i="78"/>
  <c r="CD428" i="78"/>
  <c r="CC492" i="78"/>
  <c r="CD333" i="78"/>
  <c r="CC500" i="78"/>
  <c r="CD79" i="78"/>
  <c r="CC97" i="78"/>
  <c r="CC158" i="78"/>
  <c r="CD202" i="78"/>
  <c r="CC504" i="78"/>
  <c r="CD65" i="78"/>
  <c r="CC91" i="78"/>
  <c r="CC397" i="78"/>
  <c r="CC641" i="78"/>
  <c r="CC834" i="78"/>
  <c r="CC118" i="78"/>
  <c r="CD866" i="78"/>
  <c r="CD604" i="78"/>
  <c r="CD740" i="78"/>
  <c r="CC367" i="78"/>
  <c r="CD234" i="78"/>
  <c r="CD345" i="78"/>
  <c r="CC597" i="78"/>
  <c r="CD625" i="78"/>
  <c r="CC171" i="78"/>
  <c r="CC704" i="78"/>
  <c r="CC431" i="78"/>
  <c r="CC602" i="78"/>
  <c r="CD24" i="78"/>
  <c r="CD341" i="78"/>
  <c r="CD534" i="78"/>
  <c r="CC505" i="78"/>
  <c r="CC536" i="78"/>
  <c r="CD807" i="78"/>
  <c r="CD13" i="78"/>
  <c r="CC572" i="78"/>
  <c r="CD834" i="78"/>
  <c r="CC32" i="78"/>
  <c r="CC457" i="78"/>
  <c r="CC424" i="78"/>
  <c r="CC33" i="78"/>
  <c r="CC280" i="78"/>
  <c r="CD462" i="78"/>
  <c r="CD385" i="78"/>
  <c r="CC563" i="78"/>
  <c r="CC807" i="78"/>
  <c r="CC101" i="78"/>
  <c r="CC695" i="78"/>
  <c r="CD305" i="78"/>
  <c r="CD842" i="78"/>
  <c r="CD846" i="78"/>
  <c r="CD83" i="78"/>
  <c r="CC274" i="78"/>
  <c r="CD51" i="78"/>
  <c r="CC393" i="78"/>
  <c r="CD764" i="78"/>
  <c r="CD732" i="78"/>
  <c r="CD699" i="78"/>
  <c r="CC194" i="78"/>
  <c r="CC309" i="78"/>
  <c r="CD603" i="78"/>
  <c r="CC737" i="78"/>
  <c r="CD896" i="78"/>
  <c r="CC931" i="78"/>
  <c r="CC428" i="78"/>
  <c r="CC198" i="78"/>
  <c r="CC707" i="78"/>
  <c r="CD338" i="78"/>
  <c r="CD897" i="78"/>
  <c r="CD350" i="78"/>
  <c r="CD304" i="78"/>
  <c r="CC14" i="78"/>
  <c r="CC154" i="78"/>
  <c r="CC165" i="78"/>
  <c r="CD311" i="78"/>
  <c r="CD46" i="78"/>
  <c r="CC664" i="78"/>
  <c r="CC744" i="78"/>
  <c r="CD67" i="78"/>
  <c r="CD469" i="78"/>
  <c r="CD26" i="78"/>
  <c r="CC121" i="78"/>
  <c r="CC640" i="78"/>
  <c r="CD11" i="78"/>
  <c r="CD402" i="78"/>
  <c r="CC462" i="78"/>
  <c r="CC771" i="78"/>
  <c r="CD430" i="78"/>
  <c r="CD58" i="78"/>
  <c r="CC236" i="78"/>
  <c r="CC137" i="78"/>
  <c r="CC391" i="78"/>
  <c r="CC63" i="78"/>
  <c r="CD159" i="78"/>
  <c r="CC661" i="78"/>
  <c r="CD64" i="78"/>
  <c r="CC913" i="78"/>
  <c r="CC638" i="78"/>
  <c r="CC30" i="78"/>
  <c r="CC48" i="78"/>
  <c r="CC68" i="78"/>
  <c r="CC55" i="78"/>
  <c r="CD89" i="78"/>
  <c r="CD242" i="78"/>
  <c r="CD391" i="78"/>
  <c r="CC340" i="78"/>
  <c r="CC346" i="78"/>
  <c r="CC590" i="78"/>
  <c r="CC54" i="78"/>
  <c r="CD627" i="78"/>
  <c r="CC29" i="78"/>
  <c r="CC938" i="78"/>
  <c r="CC592" i="78"/>
  <c r="CC195" i="78"/>
  <c r="CD488" i="78"/>
  <c r="CD945" i="78"/>
  <c r="CC155" i="78"/>
  <c r="CD47" i="78"/>
  <c r="CC565" i="78"/>
  <c r="CD343" i="78"/>
  <c r="CC675" i="78"/>
  <c r="CC912" i="78"/>
  <c r="CC422" i="78"/>
  <c r="CC471" i="78"/>
  <c r="CD504" i="78"/>
  <c r="CC401" i="78"/>
  <c r="CC27" i="78"/>
  <c r="CD432" i="78"/>
  <c r="CC633" i="78"/>
  <c r="CC279" i="78"/>
  <c r="CC169" i="78"/>
  <c r="CC702" i="78"/>
  <c r="CD672" i="78"/>
  <c r="CC634" i="78"/>
  <c r="CC130" i="78"/>
  <c r="CC945" i="78"/>
  <c r="CD104" i="78"/>
  <c r="CC468" i="78"/>
  <c r="CC248" i="78"/>
  <c r="CD97" i="78"/>
  <c r="CD763" i="78"/>
  <c r="CD113" i="78"/>
  <c r="CC90" i="78"/>
  <c r="CD737" i="78"/>
  <c r="CD118" i="78"/>
  <c r="CD599" i="78"/>
  <c r="CC625" i="78"/>
  <c r="CD560" i="78"/>
  <c r="CC24" i="78"/>
  <c r="CC18" i="78"/>
  <c r="CD606" i="78"/>
  <c r="CC38" i="78"/>
  <c r="CD668" i="78"/>
  <c r="CD54" i="78"/>
  <c r="CD43" i="78"/>
  <c r="CD765" i="78"/>
  <c r="CC488" i="78"/>
  <c r="CD340" i="78"/>
  <c r="CD172" i="78"/>
  <c r="CC738" i="78"/>
  <c r="CC233" i="78"/>
  <c r="CD727" i="78"/>
  <c r="CD117" i="78"/>
  <c r="CD494" i="78"/>
  <c r="CC599" i="78"/>
  <c r="CD590" i="78"/>
  <c r="CC567" i="78"/>
  <c r="CC239" i="78"/>
  <c r="CD399" i="78"/>
  <c r="CC437" i="78"/>
  <c r="CC880" i="78"/>
  <c r="CC104" i="78"/>
  <c r="CC769" i="78"/>
  <c r="CC106" i="78"/>
  <c r="CD794" i="78"/>
  <c r="CD281" i="78"/>
  <c r="CC34" i="78"/>
  <c r="CD348" i="78"/>
  <c r="CD557" i="78"/>
  <c r="CD435" i="78"/>
  <c r="CD704" i="78"/>
  <c r="CC729" i="78"/>
  <c r="CD796" i="78"/>
  <c r="CD569" i="78"/>
  <c r="CC875" i="78"/>
  <c r="CD538" i="78"/>
  <c r="CD806" i="78"/>
  <c r="CC540" i="78"/>
  <c r="CD434" i="78"/>
  <c r="CC94" i="78"/>
  <c r="CD698" i="78"/>
  <c r="CD336" i="78"/>
  <c r="CD671" i="78"/>
  <c r="CC271" i="78"/>
  <c r="CC937" i="78"/>
  <c r="CD75" i="78"/>
  <c r="CC574" i="78"/>
  <c r="CC568" i="78"/>
  <c r="CD66" i="78"/>
  <c r="CC866" i="78"/>
  <c r="CC197" i="78"/>
  <c r="CD101" i="78"/>
  <c r="CC204" i="78"/>
  <c r="CC930" i="78"/>
  <c r="CC110" i="78"/>
  <c r="CC628" i="78"/>
  <c r="CD25" i="78"/>
  <c r="CC272" i="78"/>
  <c r="CD45" i="78"/>
  <c r="CC103" i="78"/>
  <c r="CC275" i="78"/>
  <c r="CC624" i="78"/>
  <c r="CC632" i="78"/>
  <c r="CD776" i="78"/>
  <c r="CC703" i="78"/>
  <c r="CC532" i="78"/>
  <c r="CC266" i="78"/>
  <c r="CC770" i="78"/>
  <c r="CD540" i="78"/>
  <c r="CC670" i="78"/>
  <c r="CC794" i="78"/>
  <c r="CD455" i="78"/>
  <c r="CC833" i="78"/>
  <c r="CD600" i="78"/>
  <c r="CC269" i="78"/>
  <c r="CD137" i="78"/>
  <c r="CC399" i="78"/>
  <c r="CD631" i="78"/>
  <c r="CD72" i="78"/>
  <c r="CC872" i="78"/>
  <c r="CC12" i="78"/>
  <c r="CD238" i="78"/>
  <c r="CC156" i="78"/>
  <c r="CD638" i="78"/>
  <c r="CC841" i="78"/>
  <c r="CD191" i="78"/>
  <c r="CD799" i="78"/>
  <c r="CD739" i="78"/>
  <c r="CC801" i="78"/>
  <c r="CD196" i="78"/>
  <c r="CC215" i="78"/>
  <c r="CC50" i="78"/>
  <c r="CD596" i="78"/>
  <c r="CC710" i="78"/>
  <c r="CD39" i="78"/>
  <c r="CD171" i="78"/>
  <c r="CD77" i="78"/>
  <c r="CD247" i="78"/>
  <c r="CC235" i="78"/>
  <c r="CC805" i="78"/>
  <c r="CD937" i="78"/>
  <c r="CD81" i="78"/>
  <c r="CD168" i="78"/>
  <c r="CD464" i="78"/>
  <c r="CD63" i="78"/>
  <c r="CC49" i="78"/>
  <c r="CC903" i="78"/>
  <c r="CD201" i="78"/>
  <c r="CC45" i="78"/>
  <c r="CD68" i="78"/>
  <c r="CD22" i="78"/>
  <c r="CC456" i="78"/>
  <c r="CC345" i="78"/>
  <c r="CD902" i="78"/>
  <c r="CD499" i="78"/>
  <c r="CC491" i="78"/>
  <c r="CC697" i="78"/>
  <c r="CC434" i="78"/>
  <c r="CD804" i="78"/>
  <c r="CC60" i="78"/>
  <c r="CC341" i="78"/>
  <c r="CD593" i="78"/>
  <c r="CC529" i="78"/>
  <c r="CD629" i="78"/>
  <c r="CD665" i="78"/>
  <c r="CD165" i="78"/>
  <c r="CC72" i="78"/>
  <c r="CD931" i="78"/>
  <c r="CC310" i="78"/>
  <c r="CD833" i="78"/>
  <c r="CD777" i="78"/>
  <c r="CD458" i="78"/>
  <c r="CC627" i="78"/>
  <c r="CD729" i="78"/>
  <c r="CC835" i="78"/>
  <c r="CC846" i="78"/>
  <c r="CD869" i="78"/>
  <c r="CC528" i="78"/>
  <c r="CC384" i="78"/>
  <c r="CC157" i="78"/>
  <c r="CC569" i="78"/>
  <c r="CD562" i="78"/>
  <c r="CC535" i="78"/>
  <c r="CC430" i="78"/>
  <c r="CC809" i="78"/>
  <c r="CC95" i="78"/>
  <c r="CC772" i="78"/>
  <c r="CD705" i="78"/>
  <c r="CD36" i="78"/>
  <c r="CC333" i="78"/>
  <c r="CD32" i="78"/>
  <c r="CD400" i="78"/>
  <c r="CD933" i="78"/>
  <c r="CD524" i="78"/>
  <c r="CD559" i="78"/>
  <c r="CD661" i="78"/>
  <c r="CD808" i="78"/>
  <c r="CC23" i="78"/>
  <c r="CC708" i="78"/>
  <c r="CC694" i="78"/>
  <c r="CC799" i="78"/>
  <c r="CC666" i="78"/>
  <c r="CC35" i="78"/>
  <c r="CC460" i="78"/>
  <c r="CD706" i="78"/>
  <c r="CC163" i="78"/>
  <c r="CD935" i="78"/>
  <c r="CD674" i="78"/>
  <c r="CC665" i="78"/>
  <c r="CD906" i="78"/>
  <c r="CC867" i="78"/>
  <c r="CC897" i="78"/>
  <c r="CC282" i="78"/>
  <c r="CC539" i="78"/>
  <c r="CD61" i="78"/>
  <c r="CC642" i="78"/>
  <c r="CD344" i="78"/>
  <c r="CD658" i="78"/>
  <c r="CD941" i="78"/>
  <c r="CD116" i="78"/>
  <c r="CD743" i="78"/>
  <c r="CD136" i="78"/>
  <c r="CD240" i="78"/>
  <c r="CC389" i="78"/>
  <c r="CC494" i="78"/>
  <c r="CC335" i="78"/>
  <c r="CC472" i="78"/>
  <c r="CD96" i="78"/>
  <c r="CC768" i="78"/>
  <c r="CD828" i="78"/>
  <c r="CD204" i="78"/>
  <c r="CC124" i="78"/>
  <c r="CC732" i="78"/>
  <c r="CD735" i="78"/>
  <c r="CC41" i="78"/>
  <c r="CD19" i="78"/>
  <c r="CD303" i="78"/>
  <c r="CD86" i="78"/>
  <c r="CC66" i="78"/>
  <c r="CC238" i="78"/>
  <c r="CC806" i="78"/>
  <c r="CD709" i="78"/>
  <c r="CC490" i="78"/>
  <c r="CC458" i="78"/>
  <c r="CC80" i="78"/>
  <c r="CD103" i="78"/>
  <c r="CD244" i="78"/>
  <c r="CD468" i="78"/>
  <c r="CD835" i="78"/>
  <c r="CC342" i="78"/>
  <c r="CC603" i="78"/>
  <c r="CC312" i="78"/>
  <c r="CC606" i="78"/>
  <c r="CC307" i="78"/>
  <c r="CC839" i="78"/>
  <c r="CC11" i="78"/>
  <c r="CD31" i="78"/>
  <c r="CC43" i="78"/>
  <c r="CD470" i="78"/>
  <c r="CD904" i="78"/>
  <c r="CC419" i="78"/>
  <c r="CC493" i="78"/>
  <c r="CC869" i="78"/>
  <c r="CD10" i="78"/>
  <c r="CD84" i="78"/>
  <c r="CC837" i="78"/>
  <c r="CC672" i="78"/>
  <c r="CD503" i="78"/>
  <c r="CC463" i="78"/>
  <c r="CD454" i="78"/>
  <c r="CC392" i="78"/>
  <c r="CC832" i="78"/>
  <c r="CC909" i="78"/>
  <c r="CD20" i="78"/>
  <c r="CC386" i="78"/>
  <c r="CC466" i="78"/>
  <c r="CC65" i="78"/>
  <c r="CD744" i="78"/>
  <c r="CD30" i="78"/>
  <c r="CD100" i="78"/>
  <c r="CD53" i="78"/>
  <c r="CC40" i="78"/>
  <c r="CC302" i="78"/>
  <c r="CD23" i="78"/>
  <c r="CD597" i="78"/>
  <c r="CD56" i="78"/>
  <c r="CC332" i="78"/>
  <c r="CD193" i="78"/>
  <c r="CD471" i="78"/>
  <c r="CC385" i="78"/>
  <c r="CC537" i="78"/>
  <c r="CD632" i="78"/>
  <c r="CC506" i="78"/>
  <c r="CD14" i="78"/>
  <c r="CC873" i="78"/>
  <c r="CC775" i="78"/>
  <c r="CD88" i="78"/>
  <c r="CD738" i="78"/>
  <c r="CC164" i="78"/>
  <c r="CC199" i="78"/>
  <c r="CD160" i="78"/>
  <c r="CD930" i="78"/>
  <c r="CC503" i="78"/>
  <c r="CD12" i="78"/>
  <c r="CC879" i="78"/>
  <c r="CC86" i="78"/>
  <c r="CD800" i="78"/>
  <c r="CD528" i="78"/>
  <c r="CC501" i="78"/>
  <c r="CD726" i="78"/>
  <c r="CD106" i="78"/>
  <c r="CC489" i="78"/>
  <c r="CC264" i="78"/>
  <c r="CC765" i="78"/>
  <c r="CD243" i="78"/>
  <c r="CD571" i="78"/>
  <c r="CD812" i="78"/>
  <c r="CC594" i="78"/>
  <c r="CC232" i="78"/>
  <c r="CC246" i="78"/>
  <c r="CC237" i="78"/>
  <c r="CC600" i="78"/>
  <c r="CD871" i="78"/>
  <c r="CC870" i="78"/>
  <c r="CD423" i="78"/>
  <c r="CC910" i="78"/>
  <c r="CC559" i="78"/>
  <c r="CD29" i="78"/>
  <c r="CD505" i="78"/>
  <c r="CC663" i="78"/>
  <c r="CD811" i="78"/>
  <c r="CC878" i="78"/>
  <c r="CC338" i="78"/>
  <c r="CC277" i="78"/>
  <c r="CD867" i="78"/>
  <c r="CD401" i="78"/>
  <c r="CD501" i="78"/>
  <c r="CC526" i="78"/>
  <c r="CC639" i="78"/>
  <c r="CD307" i="78"/>
  <c r="CD465" i="78"/>
  <c r="CD905" i="78"/>
  <c r="CD334" i="78"/>
  <c r="CC99" i="78"/>
  <c r="CD131" i="78"/>
  <c r="CD192" i="78"/>
  <c r="CC77" i="78"/>
  <c r="CD778" i="78"/>
  <c r="CD863" i="78"/>
  <c r="CC61" i="78"/>
  <c r="CD594" i="78"/>
  <c r="CC10" i="78"/>
  <c r="CD78" i="78"/>
  <c r="CD876" i="78"/>
  <c r="CD346" i="78"/>
  <c r="CD523" i="78"/>
  <c r="CD33" i="78"/>
  <c r="CD809" i="78"/>
  <c r="CC461" i="78"/>
  <c r="CD138" i="78"/>
  <c r="CD16" i="78"/>
  <c r="CD155" i="78"/>
  <c r="CD774" i="78"/>
  <c r="CC308" i="78"/>
  <c r="CC20" i="78"/>
  <c r="CD628" i="78"/>
  <c r="CC845" i="78"/>
  <c r="CD495" i="78"/>
  <c r="CC812" i="78"/>
  <c r="CD277" i="78"/>
  <c r="CD463" i="78"/>
  <c r="BN175" i="78"/>
  <c r="BN173" i="78"/>
  <c r="BN174" i="78"/>
  <c r="BN480" i="78"/>
  <c r="BG576" i="78"/>
  <c r="BG555" i="78"/>
  <c r="BG575" i="78"/>
  <c r="BG577" i="78"/>
  <c r="BQ358" i="78"/>
  <c r="CC781" i="78"/>
  <c r="CC779" i="78"/>
  <c r="CC780" i="78"/>
  <c r="BZ820" i="78"/>
  <c r="CA404" i="78"/>
  <c r="CA383" i="78"/>
  <c r="CA403" i="78"/>
  <c r="CA405" i="78"/>
  <c r="BB542" i="78"/>
  <c r="BB541" i="78"/>
  <c r="BB543" i="78"/>
  <c r="BW854" i="78"/>
  <c r="AU146" i="78"/>
  <c r="BN405" i="78"/>
  <c r="BN383" i="78"/>
  <c r="BN403" i="78"/>
  <c r="BN404" i="78"/>
  <c r="BK950" i="78"/>
  <c r="BK949" i="78"/>
  <c r="BK951" i="78"/>
  <c r="BZ439" i="78"/>
  <c r="BZ438" i="78"/>
  <c r="BZ440" i="78"/>
  <c r="CI223" i="78"/>
  <c r="BW645" i="78"/>
  <c r="BW623" i="78"/>
  <c r="BW643" i="78"/>
  <c r="BW644" i="78"/>
  <c r="BZ509" i="78"/>
  <c r="BZ507" i="78"/>
  <c r="BZ508" i="78"/>
  <c r="BW684" i="78"/>
  <c r="BT140" i="78"/>
  <c r="BT8" i="78"/>
  <c r="BT139" i="78"/>
  <c r="BT141" i="78"/>
  <c r="CC474" i="78"/>
  <c r="CC473" i="78"/>
  <c r="CC475" i="78"/>
  <c r="BQ410" i="78"/>
  <c r="BD375" i="78"/>
  <c r="BP610" i="78"/>
  <c r="BP589" i="78"/>
  <c r="BP609" i="78"/>
  <c r="BP611" i="78"/>
  <c r="BS712" i="78"/>
  <c r="BS691" i="78"/>
  <c r="BS711" i="78"/>
  <c r="BS713" i="78"/>
  <c r="BJ410" i="78"/>
  <c r="BW288" i="78"/>
  <c r="BW289" i="78"/>
  <c r="AX73" i="78"/>
  <c r="AX739" i="78"/>
  <c r="AX114" i="78"/>
  <c r="AY126" i="78"/>
  <c r="AY569" i="78"/>
  <c r="AY931" i="78"/>
  <c r="AY835" i="78"/>
  <c r="AX829" i="78"/>
  <c r="AX911" i="78"/>
  <c r="AY776" i="78"/>
  <c r="AX465" i="78"/>
  <c r="AY26" i="78"/>
  <c r="AY503" i="78"/>
  <c r="AY394" i="78"/>
  <c r="AY202" i="78"/>
  <c r="AX83" i="78"/>
  <c r="AX572" i="78"/>
  <c r="AY238" i="78"/>
  <c r="AX111" i="78"/>
  <c r="AX271" i="78"/>
  <c r="AY15" i="78"/>
  <c r="AY133" i="78"/>
  <c r="AX540" i="78"/>
  <c r="AX86" i="78"/>
  <c r="AX34" i="78"/>
  <c r="AX871" i="78"/>
  <c r="AY336" i="78"/>
  <c r="AY525" i="78"/>
  <c r="AX397" i="78"/>
  <c r="AX525" i="78"/>
  <c r="AX837" i="78"/>
  <c r="AX699" i="78"/>
  <c r="AY43" i="78"/>
  <c r="AX386" i="78"/>
  <c r="AY109" i="78"/>
  <c r="AY36" i="78"/>
  <c r="AX772" i="78"/>
  <c r="AX870" i="78"/>
  <c r="AY28" i="78"/>
  <c r="AX29" i="78"/>
  <c r="AY420" i="78"/>
  <c r="AX568" i="78"/>
  <c r="AY98" i="78"/>
  <c r="AX38" i="78"/>
  <c r="AX348" i="78"/>
  <c r="AY876" i="78"/>
  <c r="AX455" i="78"/>
  <c r="AX571" i="78"/>
  <c r="AY44" i="78"/>
  <c r="AY497" i="78"/>
  <c r="AX202" i="78"/>
  <c r="AY117" i="78"/>
  <c r="AX636" i="78"/>
  <c r="AX457" i="78"/>
  <c r="AX85" i="78"/>
  <c r="AX693" i="78"/>
  <c r="AY242" i="78"/>
  <c r="AY86" i="78"/>
  <c r="AX676" i="78"/>
  <c r="AY938" i="78"/>
  <c r="AX902" i="78"/>
  <c r="AY637" i="78"/>
  <c r="AX198" i="78"/>
  <c r="AY904" i="78"/>
  <c r="AY625" i="78"/>
  <c r="AX728" i="78"/>
  <c r="AY90" i="78"/>
  <c r="AX27" i="78"/>
  <c r="AX742" i="78"/>
  <c r="AY161" i="78"/>
  <c r="AY837" i="78"/>
  <c r="AX302" i="78"/>
  <c r="AY280" i="78"/>
  <c r="AY573" i="78"/>
  <c r="AX941" i="78"/>
  <c r="AX605" i="78"/>
  <c r="AY435" i="78"/>
  <c r="AY729" i="78"/>
  <c r="AX233" i="78"/>
  <c r="AY168" i="78"/>
  <c r="AX743" i="78"/>
  <c r="AX844" i="78"/>
  <c r="AY436" i="78"/>
  <c r="AX562" i="78"/>
  <c r="AY55" i="78"/>
  <c r="AY339" i="78"/>
  <c r="AX349" i="78"/>
  <c r="AY155" i="78"/>
  <c r="AX200" i="78"/>
  <c r="AX238" i="78"/>
  <c r="AX48" i="78"/>
  <c r="AX243" i="78"/>
  <c r="AY556" i="78"/>
  <c r="AY599" i="78"/>
  <c r="AY241" i="78"/>
  <c r="AX31" i="78"/>
  <c r="AY865" i="78"/>
  <c r="AX463" i="78"/>
  <c r="AX199" i="78"/>
  <c r="AY115" i="78"/>
  <c r="AY528" i="78"/>
  <c r="AY89" i="78"/>
  <c r="AY795" i="78"/>
  <c r="AY419" i="78"/>
  <c r="AY460" i="78"/>
  <c r="AX665" i="78"/>
  <c r="AY873" i="78"/>
  <c r="AX71" i="78"/>
  <c r="AX425" i="78"/>
  <c r="AX808" i="78"/>
  <c r="AY496" i="78"/>
  <c r="AX236" i="78"/>
  <c r="AY596" i="78"/>
  <c r="AY425" i="78"/>
  <c r="AX264" i="78"/>
  <c r="AX773" i="78"/>
  <c r="AY491" i="78"/>
  <c r="AY71" i="78"/>
  <c r="AY936" i="78"/>
  <c r="AY558" i="78"/>
  <c r="AY639" i="78"/>
  <c r="AX25" i="78"/>
  <c r="AX402" i="78"/>
  <c r="AX912" i="78"/>
  <c r="AY845" i="78"/>
  <c r="AY51" i="78"/>
  <c r="AY100" i="78"/>
  <c r="AX459" i="78"/>
  <c r="AY741" i="78"/>
  <c r="AX10" i="78"/>
  <c r="AX41" i="78"/>
  <c r="AY170" i="78"/>
  <c r="AY244" i="78"/>
  <c r="AX833" i="78"/>
  <c r="AY867" i="78"/>
  <c r="AX102" i="78"/>
  <c r="AY248" i="78"/>
  <c r="AX163" i="78"/>
  <c r="AY30" i="78"/>
  <c r="AX570" i="78"/>
  <c r="AX803" i="78"/>
  <c r="AY72" i="78"/>
  <c r="AX47" i="78"/>
  <c r="AY469" i="78"/>
  <c r="AX597" i="78"/>
  <c r="AX763" i="78"/>
  <c r="AX203" i="78"/>
  <c r="AX125" i="78"/>
  <c r="AX53" i="78"/>
  <c r="AX560" i="78"/>
  <c r="AX401" i="78"/>
  <c r="AY334" i="78"/>
  <c r="AY829" i="78"/>
  <c r="AX333" i="78"/>
  <c r="AY735" i="78"/>
  <c r="AY165" i="78"/>
  <c r="AX89" i="78"/>
  <c r="AX807" i="78"/>
  <c r="AY345" i="78"/>
  <c r="AY663" i="78"/>
  <c r="AY273" i="78"/>
  <c r="AX705" i="78"/>
  <c r="AX734" i="78"/>
  <c r="AY909" i="78"/>
  <c r="AX938" i="78"/>
  <c r="AY422" i="78"/>
  <c r="AX774" i="78"/>
  <c r="AY437" i="78"/>
  <c r="AY276" i="78"/>
  <c r="AY537" i="78"/>
  <c r="AY898" i="78"/>
  <c r="AY204" i="78"/>
  <c r="AY424" i="78"/>
  <c r="AX231" i="78"/>
  <c r="AY467" i="78"/>
  <c r="AX156" i="78"/>
  <c r="AX642" i="78"/>
  <c r="AY127" i="78"/>
  <c r="AX133" i="78"/>
  <c r="AX436" i="78"/>
  <c r="AY277" i="78"/>
  <c r="AX896" i="78"/>
  <c r="AY812" i="78"/>
  <c r="AY52" i="78"/>
  <c r="AX42" i="78"/>
  <c r="AY40" i="78"/>
  <c r="AX673" i="78"/>
  <c r="AY676" i="78"/>
  <c r="AX36" i="78"/>
  <c r="AY95" i="78"/>
  <c r="AX350" i="78"/>
  <c r="AY190" i="78"/>
  <c r="AX946" i="78"/>
  <c r="AX343" i="78"/>
  <c r="AX494" i="78"/>
  <c r="AY164" i="78"/>
  <c r="AX488" i="78"/>
  <c r="AY846" i="78"/>
  <c r="AY642" i="78"/>
  <c r="AY831" i="78"/>
  <c r="AY347" i="78"/>
  <c r="AY761" i="78"/>
  <c r="AX249" i="78"/>
  <c r="AY192" i="78"/>
  <c r="AY572" i="78"/>
  <c r="AX501" i="78"/>
  <c r="AX421" i="78"/>
  <c r="AY233" i="78"/>
  <c r="AX675" i="78"/>
  <c r="AY567" i="78"/>
  <c r="AY771" i="78"/>
  <c r="AY603" i="78"/>
  <c r="AX943" i="78"/>
  <c r="AX116" i="78"/>
  <c r="AX569" i="78"/>
  <c r="AX437" i="78"/>
  <c r="AX13" i="78"/>
  <c r="AY193" i="78"/>
  <c r="AY606" i="78"/>
  <c r="AX240" i="78"/>
  <c r="AX529" i="78"/>
  <c r="AY82" i="78"/>
  <c r="AX54" i="78"/>
  <c r="AX498" i="78"/>
  <c r="AX281" i="78"/>
  <c r="AY670" i="78"/>
  <c r="AY33" i="78"/>
  <c r="AY840" i="78"/>
  <c r="AY728" i="78"/>
  <c r="AY699" i="78"/>
  <c r="AX66" i="78"/>
  <c r="AY121" i="78"/>
  <c r="AX155" i="78"/>
  <c r="AY674" i="78"/>
  <c r="AY778" i="78"/>
  <c r="AX400" i="78"/>
  <c r="AY906" i="78"/>
  <c r="AY636" i="78"/>
  <c r="AY116" i="78"/>
  <c r="AX81" i="78"/>
  <c r="AY23" i="78"/>
  <c r="AX867" i="78"/>
  <c r="AX454" i="78"/>
  <c r="AX422" i="78"/>
  <c r="AX470" i="78"/>
  <c r="AY901" i="78"/>
  <c r="AY79" i="78"/>
  <c r="AX172" i="78"/>
  <c r="AX161" i="78"/>
  <c r="AX903" i="78"/>
  <c r="AY172" i="78"/>
  <c r="AY400" i="78"/>
  <c r="AY123" i="78"/>
  <c r="AX599" i="78"/>
  <c r="AX660" i="78"/>
  <c r="AY675" i="78"/>
  <c r="AY559" i="78"/>
  <c r="AY775" i="78"/>
  <c r="AX806" i="78"/>
  <c r="AX505" i="78"/>
  <c r="AY171" i="78"/>
  <c r="AX165" i="78"/>
  <c r="AY282" i="78"/>
  <c r="AX67" i="78"/>
  <c r="AX127" i="78"/>
  <c r="AX630" i="78"/>
  <c r="AY762" i="78"/>
  <c r="AX76" i="78"/>
  <c r="AX246" i="78"/>
  <c r="AX94" i="78"/>
  <c r="AX274" i="78"/>
  <c r="AX830" i="78"/>
  <c r="AY74" i="78"/>
  <c r="AX135" i="78"/>
  <c r="AX737" i="78"/>
  <c r="AX740" i="78"/>
  <c r="AX556" i="78"/>
  <c r="AX874" i="78"/>
  <c r="AX26" i="78"/>
  <c r="AX129" i="78"/>
  <c r="AY601" i="78"/>
  <c r="AY464" i="78"/>
  <c r="AY34" i="78"/>
  <c r="AX863" i="78"/>
  <c r="AY635" i="78"/>
  <c r="AX726" i="78"/>
  <c r="AX244" i="78"/>
  <c r="AY880" i="78"/>
  <c r="AX91" i="78"/>
  <c r="AX110" i="78"/>
  <c r="AY343" i="78"/>
  <c r="AX812" i="78"/>
  <c r="AX534" i="78"/>
  <c r="AX393" i="78"/>
  <c r="AY869" i="78"/>
  <c r="AX708" i="78"/>
  <c r="AY499" i="78"/>
  <c r="AY103" i="78"/>
  <c r="AX22" i="78"/>
  <c r="AY304" i="78"/>
  <c r="AY118" i="78"/>
  <c r="AY604" i="78"/>
  <c r="AY638" i="78"/>
  <c r="AX944" i="78"/>
  <c r="AY707" i="78"/>
  <c r="AX122" i="78"/>
  <c r="AX500" i="78"/>
  <c r="AY939" i="78"/>
  <c r="AX59" i="78"/>
  <c r="AY832" i="78"/>
  <c r="AY943" i="78"/>
  <c r="AY805" i="78"/>
  <c r="AX21" i="78"/>
  <c r="AY494" i="78"/>
  <c r="AX367" i="78"/>
  <c r="AX696" i="78"/>
  <c r="AX735" i="78"/>
  <c r="AY57" i="78"/>
  <c r="AY83" i="78"/>
  <c r="AX729" i="78"/>
  <c r="AY25" i="78"/>
  <c r="AY78" i="78"/>
  <c r="AX431" i="78"/>
  <c r="AX539" i="78"/>
  <c r="AY561" i="78"/>
  <c r="AX138" i="78"/>
  <c r="AY162" i="78"/>
  <c r="AX96" i="78"/>
  <c r="AX57" i="78"/>
  <c r="AY399" i="78"/>
  <c r="AY388" i="78"/>
  <c r="AX495" i="78"/>
  <c r="AY934" i="78"/>
  <c r="AX43" i="78"/>
  <c r="AX731" i="78"/>
  <c r="AX669" i="78"/>
  <c r="AX535" i="78"/>
  <c r="AX697" i="78"/>
  <c r="AX671" i="78"/>
  <c r="AY199" i="78"/>
  <c r="AY274" i="78"/>
  <c r="AY279" i="78"/>
  <c r="AX865" i="78"/>
  <c r="AY910" i="78"/>
  <c r="AX664" i="78"/>
  <c r="AX194" i="78"/>
  <c r="AX531" i="78"/>
  <c r="AX666" i="78"/>
  <c r="AX936" i="78"/>
  <c r="AY64" i="78"/>
  <c r="AY106" i="78"/>
  <c r="AX900" i="78"/>
  <c r="AY505" i="78"/>
  <c r="AX909" i="78"/>
  <c r="AY591" i="78"/>
  <c r="AX842" i="78"/>
  <c r="AY770" i="78"/>
  <c r="AX462" i="78"/>
  <c r="AX869" i="78"/>
  <c r="AX64" i="78"/>
  <c r="AX121" i="78"/>
  <c r="AX270" i="78"/>
  <c r="AY94" i="78"/>
  <c r="AX598" i="78"/>
  <c r="AY523" i="78"/>
  <c r="AX810" i="78"/>
  <c r="AX49" i="78"/>
  <c r="AY303" i="78"/>
  <c r="AY18" i="78"/>
  <c r="AX765" i="78"/>
  <c r="AX131" i="78"/>
  <c r="AY634" i="78"/>
  <c r="AY470" i="78"/>
  <c r="AX419" i="78"/>
  <c r="AY454" i="78"/>
  <c r="AY232" i="78"/>
  <c r="AX154" i="78"/>
  <c r="AY595" i="78"/>
  <c r="AX872" i="78"/>
  <c r="AX137" i="78"/>
  <c r="AY114" i="78"/>
  <c r="AY492" i="78"/>
  <c r="AX128" i="78"/>
  <c r="AY342" i="78"/>
  <c r="AY540" i="78"/>
  <c r="AY395" i="78"/>
  <c r="AY500" i="78"/>
  <c r="AX130" i="78"/>
  <c r="AX337" i="78"/>
  <c r="AY154" i="78"/>
  <c r="AY310" i="78"/>
  <c r="AY739" i="78"/>
  <c r="AX433" i="78"/>
  <c r="AY738" i="78"/>
  <c r="AY385" i="78"/>
  <c r="AY156" i="78"/>
  <c r="AY726" i="78"/>
  <c r="AX117" i="78"/>
  <c r="AY50" i="78"/>
  <c r="AY239" i="78"/>
  <c r="AY896" i="78"/>
  <c r="AX828" i="78"/>
  <c r="AY574" i="78"/>
  <c r="AY249" i="78"/>
  <c r="AY640" i="78"/>
  <c r="AX310" i="78"/>
  <c r="AX394" i="78"/>
  <c r="AY538" i="78"/>
  <c r="AX935" i="78"/>
  <c r="AX306" i="78"/>
  <c r="AX632" i="78"/>
  <c r="AY63" i="78"/>
  <c r="AX168" i="78"/>
  <c r="AX502" i="78"/>
  <c r="AX234" i="78"/>
  <c r="AX458" i="78"/>
  <c r="AX744" i="78"/>
  <c r="AY31" i="78"/>
  <c r="AY736" i="78"/>
  <c r="AX523" i="78"/>
  <c r="AY131" i="78"/>
  <c r="AX838" i="78"/>
  <c r="AY120" i="78"/>
  <c r="AY495" i="78"/>
  <c r="AY932" i="78"/>
  <c r="AX831" i="78"/>
  <c r="AY101" i="78"/>
  <c r="AY105" i="78"/>
  <c r="AY811" i="78"/>
  <c r="AX741" i="78"/>
  <c r="AY607" i="78"/>
  <c r="AY427" i="78"/>
  <c r="AX942" i="78"/>
  <c r="AY53" i="78"/>
  <c r="AY58" i="78"/>
  <c r="AY349" i="78"/>
  <c r="AY247" i="78"/>
  <c r="AY108" i="78"/>
  <c r="AY731" i="78"/>
  <c r="AX192" i="78"/>
  <c r="AX769" i="78"/>
  <c r="AX804" i="78"/>
  <c r="AX799" i="78"/>
  <c r="AX432" i="78"/>
  <c r="AX524" i="78"/>
  <c r="AX170" i="78"/>
  <c r="AY522" i="78"/>
  <c r="AY29" i="78"/>
  <c r="AY27" i="78"/>
  <c r="AX332" i="78"/>
  <c r="AY868" i="78"/>
  <c r="AY38" i="78"/>
  <c r="AX937" i="78"/>
  <c r="AX338" i="78"/>
  <c r="AY62" i="78"/>
  <c r="AX461" i="78"/>
  <c r="AY911" i="78"/>
  <c r="AX95" i="78"/>
  <c r="AY897" i="78"/>
  <c r="AX503" i="78"/>
  <c r="AX311" i="78"/>
  <c r="AX628" i="78"/>
  <c r="AY215" i="78"/>
  <c r="AY701" i="78"/>
  <c r="AY539" i="78"/>
  <c r="AX777" i="78"/>
  <c r="AY800" i="78"/>
  <c r="AY695" i="78"/>
  <c r="AX908" i="78"/>
  <c r="AY947" i="78"/>
  <c r="AX28" i="78"/>
  <c r="AY803" i="78"/>
  <c r="AX840" i="78"/>
  <c r="AX670" i="78"/>
  <c r="AX399" i="78"/>
  <c r="AY84" i="78"/>
  <c r="AX303" i="78"/>
  <c r="AY944" i="78"/>
  <c r="AX940" i="78"/>
  <c r="AY390" i="78"/>
  <c r="AX108" i="78"/>
  <c r="AX668" i="78"/>
  <c r="AX573" i="78"/>
  <c r="AY765" i="78"/>
  <c r="AX62" i="78"/>
  <c r="AX901" i="78"/>
  <c r="AY471" i="78"/>
  <c r="AX247" i="78"/>
  <c r="AY697" i="78"/>
  <c r="AY367" i="78"/>
  <c r="AX595" i="78"/>
  <c r="AY743" i="78"/>
  <c r="AX164" i="78"/>
  <c r="AX80" i="78"/>
  <c r="AY570" i="78"/>
  <c r="AX118" i="78"/>
  <c r="AX112" i="78"/>
  <c r="AY130" i="78"/>
  <c r="AY807" i="78"/>
  <c r="AY472" i="78"/>
  <c r="AX504" i="78"/>
  <c r="AY668" i="78"/>
  <c r="AY905" i="78"/>
  <c r="AY506" i="78"/>
  <c r="AY696" i="78"/>
  <c r="AY138" i="78"/>
  <c r="AY112" i="78"/>
  <c r="AY67" i="78"/>
  <c r="AY912" i="78"/>
  <c r="AY529" i="78"/>
  <c r="AY56" i="78"/>
  <c r="AY22" i="78"/>
  <c r="AX899" i="78"/>
  <c r="AY592" i="78"/>
  <c r="AX334" i="78"/>
  <c r="AX275" i="78"/>
  <c r="AX103" i="78"/>
  <c r="AY838" i="78"/>
  <c r="AY672" i="78"/>
  <c r="AX245" i="78"/>
  <c r="AX629" i="78"/>
  <c r="AY806" i="78"/>
  <c r="AX134" i="78"/>
  <c r="AX564" i="78"/>
  <c r="AY843" i="78"/>
  <c r="AX75" i="78"/>
  <c r="AY392" i="78"/>
  <c r="AY107" i="78"/>
  <c r="AY99" i="78"/>
  <c r="AX934" i="78"/>
  <c r="AY732" i="78"/>
  <c r="AX340" i="78"/>
  <c r="AY335" i="78"/>
  <c r="AY122" i="78"/>
  <c r="AX634" i="78"/>
  <c r="AX420" i="78"/>
  <c r="AY75" i="78"/>
  <c r="AY597" i="78"/>
  <c r="AY658" i="78"/>
  <c r="AY110" i="78"/>
  <c r="AX106" i="78"/>
  <c r="AY77" i="78"/>
  <c r="AX189" i="78"/>
  <c r="AY744" i="78"/>
  <c r="AX77" i="78"/>
  <c r="AX278" i="78"/>
  <c r="AX16" i="78"/>
  <c r="AY536" i="78"/>
  <c r="AX528" i="78"/>
  <c r="AY669" i="78"/>
  <c r="AY694" i="78"/>
  <c r="AY309" i="78"/>
  <c r="AY200" i="78"/>
  <c r="AX730" i="78"/>
  <c r="AY531" i="78"/>
  <c r="AY128" i="78"/>
  <c r="AY246" i="78"/>
  <c r="AX603" i="78"/>
  <c r="AX530" i="78"/>
  <c r="AY333" i="78"/>
  <c r="AX496" i="78"/>
  <c r="AX456" i="78"/>
  <c r="AY10" i="78"/>
  <c r="AX700" i="78"/>
  <c r="AY48" i="78"/>
  <c r="AX841" i="78"/>
  <c r="AY631" i="78"/>
  <c r="AY41" i="78"/>
  <c r="AY773" i="78"/>
  <c r="AX119" i="78"/>
  <c r="AX760" i="78"/>
  <c r="AY705" i="78"/>
  <c r="AY203" i="78"/>
  <c r="AY632" i="78"/>
  <c r="AY797" i="78"/>
  <c r="AY608" i="78"/>
  <c r="AX33" i="78"/>
  <c r="AX201" i="78"/>
  <c r="AX533" i="78"/>
  <c r="AX39" i="78"/>
  <c r="AX277" i="78"/>
  <c r="AY600" i="78"/>
  <c r="AY73" i="78"/>
  <c r="AX107" i="78"/>
  <c r="AY384" i="78"/>
  <c r="AX905" i="78"/>
  <c r="AY809" i="78"/>
  <c r="AX626" i="78"/>
  <c r="AX939" i="78"/>
  <c r="AY136" i="78"/>
  <c r="AY593" i="78"/>
  <c r="AX672" i="78"/>
  <c r="AX24" i="78"/>
  <c r="AX50" i="78"/>
  <c r="AY69" i="78"/>
  <c r="AX490" i="78"/>
  <c r="AY92" i="78"/>
  <c r="AX464" i="78"/>
  <c r="AX897" i="78"/>
  <c r="AY267" i="78"/>
  <c r="AX770" i="78"/>
  <c r="AX590" i="78"/>
  <c r="AY802" i="78"/>
  <c r="AY421" i="78"/>
  <c r="AY527" i="78"/>
  <c r="AY337" i="78"/>
  <c r="AX834" i="78"/>
  <c r="AY878" i="78"/>
  <c r="AY665" i="78"/>
  <c r="AX97" i="78"/>
  <c r="AX434" i="78"/>
  <c r="AX846" i="78"/>
  <c r="AY768" i="78"/>
  <c r="AY673" i="78"/>
  <c r="AY430" i="78"/>
  <c r="AY560" i="78"/>
  <c r="AY243" i="78"/>
  <c r="AY501" i="78"/>
  <c r="AY502" i="78"/>
  <c r="AX776" i="78"/>
  <c r="AY877" i="78"/>
  <c r="AX591" i="78"/>
  <c r="AY348" i="78"/>
  <c r="AY87" i="78"/>
  <c r="AX694" i="78"/>
  <c r="AY641" i="78"/>
  <c r="AY493" i="78"/>
  <c r="AY564" i="78"/>
  <c r="AX489" i="78"/>
  <c r="AX607" i="78"/>
  <c r="AY671" i="78"/>
  <c r="AX204" i="78"/>
  <c r="AY21" i="78"/>
  <c r="AX312" i="78"/>
  <c r="AY463" i="78"/>
  <c r="AY863" i="78"/>
  <c r="AX308" i="78"/>
  <c r="AY281" i="78"/>
  <c r="AX68" i="78"/>
  <c r="AX913" i="78"/>
  <c r="AX30" i="78"/>
  <c r="AY727" i="78"/>
  <c r="AX301" i="78"/>
  <c r="AX55" i="78"/>
  <c r="AY393" i="78"/>
  <c r="AX561" i="78"/>
  <c r="AX878" i="78"/>
  <c r="AY265" i="78"/>
  <c r="AY605" i="78"/>
  <c r="AY231" i="78"/>
  <c r="AY872" i="78"/>
  <c r="AY796" i="78"/>
  <c r="AX835" i="78"/>
  <c r="AX136" i="78"/>
  <c r="AX566" i="78"/>
  <c r="AX345" i="78"/>
  <c r="AX802" i="78"/>
  <c r="AX280" i="78"/>
  <c r="AX805" i="78"/>
  <c r="AY188" i="78"/>
  <c r="AX798" i="78"/>
  <c r="AY35" i="78"/>
  <c r="AY769" i="78"/>
  <c r="AY563" i="78"/>
  <c r="AY662" i="78"/>
  <c r="AX237" i="78"/>
  <c r="AY137" i="78"/>
  <c r="AY830" i="78"/>
  <c r="AY45" i="78"/>
  <c r="AY935" i="78"/>
  <c r="AX592" i="78"/>
  <c r="AX472" i="78"/>
  <c r="AY311" i="78"/>
  <c r="AX532" i="78"/>
  <c r="AX390" i="78"/>
  <c r="AX706" i="78"/>
  <c r="AX910" i="78"/>
  <c r="AY46" i="78"/>
  <c r="AX864" i="78"/>
  <c r="AY804" i="78"/>
  <c r="AX162" i="78"/>
  <c r="AX12" i="78"/>
  <c r="AY870" i="78"/>
  <c r="AY85" i="78"/>
  <c r="AY828" i="78"/>
  <c r="AX499" i="78"/>
  <c r="AX565" i="78"/>
  <c r="AX126" i="78"/>
  <c r="AY344" i="78"/>
  <c r="AY65" i="78"/>
  <c r="AX873" i="78"/>
  <c r="AY96" i="78"/>
  <c r="AY39" i="78"/>
  <c r="AY767" i="78"/>
  <c r="AX61" i="78"/>
  <c r="AX392" i="78"/>
  <c r="AY60" i="78"/>
  <c r="AY391" i="78"/>
  <c r="AY710" i="78"/>
  <c r="AY628" i="78"/>
  <c r="AX87" i="78"/>
  <c r="AX602" i="78"/>
  <c r="AY903" i="78"/>
  <c r="AY88" i="78"/>
  <c r="AY704" i="78"/>
  <c r="AX9" i="78"/>
  <c r="AX60" i="78"/>
  <c r="AY874" i="78"/>
  <c r="AY234" i="78"/>
  <c r="AY490" i="78"/>
  <c r="AY740" i="78"/>
  <c r="AY17" i="78"/>
  <c r="AX843" i="78"/>
  <c r="AY307" i="78"/>
  <c r="AY97" i="78"/>
  <c r="AX907" i="78"/>
  <c r="AX794" i="78"/>
  <c r="AY270" i="78"/>
  <c r="AX279" i="78"/>
  <c r="AY47" i="78"/>
  <c r="AY565" i="78"/>
  <c r="AX593" i="78"/>
  <c r="AY706" i="78"/>
  <c r="AY763" i="78"/>
  <c r="AY930" i="78"/>
  <c r="AY594" i="78"/>
  <c r="AX563" i="78"/>
  <c r="AX733" i="78"/>
  <c r="AY839" i="78"/>
  <c r="AY19" i="78"/>
  <c r="AY125" i="78"/>
  <c r="AY488" i="78"/>
  <c r="AY666" i="78"/>
  <c r="AY157" i="78"/>
  <c r="AX637" i="78"/>
  <c r="AY629" i="78"/>
  <c r="AY940" i="78"/>
  <c r="AX305" i="78"/>
  <c r="AX423" i="78"/>
  <c r="AY810" i="78"/>
  <c r="AX469" i="78"/>
  <c r="AY32" i="78"/>
  <c r="AY899" i="78"/>
  <c r="AX558" i="78"/>
  <c r="AX695" i="78"/>
  <c r="AX662" i="78"/>
  <c r="AX497" i="78"/>
  <c r="AY698" i="78"/>
  <c r="AY801" i="78"/>
  <c r="AX215" i="78"/>
  <c r="AX608" i="78"/>
  <c r="AX839" i="78"/>
  <c r="AX796" i="78"/>
  <c r="AY661" i="78"/>
  <c r="AX638" i="78"/>
  <c r="AX395" i="78"/>
  <c r="AX101" i="78"/>
  <c r="AX600" i="78"/>
  <c r="AX862" i="78"/>
  <c r="AY535" i="78"/>
  <c r="AY111" i="78"/>
  <c r="AY301" i="78"/>
  <c r="AX273" i="78"/>
  <c r="AY532" i="78"/>
  <c r="AY465" i="78"/>
  <c r="AY937" i="78"/>
  <c r="AX387" i="78"/>
  <c r="AY163" i="78"/>
  <c r="AX166" i="78"/>
  <c r="AX70" i="78"/>
  <c r="AY562" i="78"/>
  <c r="AX123" i="78"/>
  <c r="AY102" i="78"/>
  <c r="AY772" i="78"/>
  <c r="AX346" i="78"/>
  <c r="AY20" i="78"/>
  <c r="AX79" i="78"/>
  <c r="AY237" i="78"/>
  <c r="AY862" i="78"/>
  <c r="AX557" i="78"/>
  <c r="AX276" i="78"/>
  <c r="AX84" i="78"/>
  <c r="AY308" i="78"/>
  <c r="AY841" i="78"/>
  <c r="AX537" i="78"/>
  <c r="AY907" i="78"/>
  <c r="AY14" i="78"/>
  <c r="AY49" i="78"/>
  <c r="AX663" i="78"/>
  <c r="AY948" i="78"/>
  <c r="AY703" i="78"/>
  <c r="AX811" i="78"/>
  <c r="AX906" i="78"/>
  <c r="AX90" i="78"/>
  <c r="AX633" i="78"/>
  <c r="AX15" i="78"/>
  <c r="AY9" i="78"/>
  <c r="AY236" i="78"/>
  <c r="AY198" i="78"/>
  <c r="AY733" i="78"/>
  <c r="AX169" i="78"/>
  <c r="AX466" i="78"/>
  <c r="AY709" i="78"/>
  <c r="AY11" i="78"/>
  <c r="AY423" i="78"/>
  <c r="AY271" i="78"/>
  <c r="AY455" i="78"/>
  <c r="AX158" i="78"/>
  <c r="AY134" i="78"/>
  <c r="AY799" i="78"/>
  <c r="AX766" i="78"/>
  <c r="AX309" i="78"/>
  <c r="AY387" i="78"/>
  <c r="AX266" i="78"/>
  <c r="AY808" i="78"/>
  <c r="AY341" i="78"/>
  <c r="AY194" i="78"/>
  <c r="AX761" i="78"/>
  <c r="AY124" i="78"/>
  <c r="AY456" i="78"/>
  <c r="AY12" i="78"/>
  <c r="AY742" i="78"/>
  <c r="AX624" i="78"/>
  <c r="AY942" i="78"/>
  <c r="AX104" i="78"/>
  <c r="AX98" i="78"/>
  <c r="AX93" i="78"/>
  <c r="AX197" i="78"/>
  <c r="AY195" i="78"/>
  <c r="AY777" i="78"/>
  <c r="AY272" i="78"/>
  <c r="AX339" i="78"/>
  <c r="AY80" i="78"/>
  <c r="AX601" i="78"/>
  <c r="AY534" i="78"/>
  <c r="AX732" i="78"/>
  <c r="AY429" i="78"/>
  <c r="AY76" i="78"/>
  <c r="AY734" i="78"/>
  <c r="AY70" i="78"/>
  <c r="AX667" i="78"/>
  <c r="AY664" i="78"/>
  <c r="AX190" i="78"/>
  <c r="AX160" i="78"/>
  <c r="AX627" i="78"/>
  <c r="AX795" i="78"/>
  <c r="AY798" i="78"/>
  <c r="AX56" i="78"/>
  <c r="AX18" i="78"/>
  <c r="AX304" i="78"/>
  <c r="AY167" i="78"/>
  <c r="AY350" i="78"/>
  <c r="AX877" i="78"/>
  <c r="AX596" i="78"/>
  <c r="AX692" i="78"/>
  <c r="AX594" i="78"/>
  <c r="AX40" i="78"/>
  <c r="AX631" i="78"/>
  <c r="AX866" i="78"/>
  <c r="AX640" i="78"/>
  <c r="AX196" i="78"/>
  <c r="AY113" i="78"/>
  <c r="AX388" i="78"/>
  <c r="AX707" i="78"/>
  <c r="AY659" i="78"/>
  <c r="AX124" i="78"/>
  <c r="AX45" i="78"/>
  <c r="AX875" i="78"/>
  <c r="AX429" i="78"/>
  <c r="AY346" i="78"/>
  <c r="AY466" i="78"/>
  <c r="AY305" i="78"/>
  <c r="AY59" i="78"/>
  <c r="AY42" i="78"/>
  <c r="AY278" i="78"/>
  <c r="AX58" i="78"/>
  <c r="AY533" i="78"/>
  <c r="AY875" i="78"/>
  <c r="AY633" i="78"/>
  <c r="AX424" i="78"/>
  <c r="AX72" i="78"/>
  <c r="AY489" i="78"/>
  <c r="AX99" i="78"/>
  <c r="AX113" i="78"/>
  <c r="AY566" i="78"/>
  <c r="AY590" i="78"/>
  <c r="AX17" i="78"/>
  <c r="AX709" i="78"/>
  <c r="AX836" i="78"/>
  <c r="AY458" i="78"/>
  <c r="AY871" i="78"/>
  <c r="AY760" i="78"/>
  <c r="AX44" i="78"/>
  <c r="AX269" i="78"/>
  <c r="AX471" i="78"/>
  <c r="AX268" i="78"/>
  <c r="AX710" i="78"/>
  <c r="AY834" i="78"/>
  <c r="AX307" i="78"/>
  <c r="AY37" i="78"/>
  <c r="AY764" i="78"/>
  <c r="AY498" i="78"/>
  <c r="AY660" i="78"/>
  <c r="AY433" i="78"/>
  <c r="AY389" i="78"/>
  <c r="AY933" i="78"/>
  <c r="AX876" i="78"/>
  <c r="AY908" i="78"/>
  <c r="AY16" i="78"/>
  <c r="AX467" i="78"/>
  <c r="AX282" i="78"/>
  <c r="AY132" i="78"/>
  <c r="AY794" i="78"/>
  <c r="AX778" i="78"/>
  <c r="AY191" i="78"/>
  <c r="AY459" i="78"/>
  <c r="AY135" i="78"/>
  <c r="AY428" i="78"/>
  <c r="AY275" i="78"/>
  <c r="AX11" i="78"/>
  <c r="AX898" i="78"/>
  <c r="AX574" i="78"/>
  <c r="AY627" i="78"/>
  <c r="AX625" i="78"/>
  <c r="AX23" i="78"/>
  <c r="AX384" i="78"/>
  <c r="AX736" i="78"/>
  <c r="AY205" i="78"/>
  <c r="AY306" i="78"/>
  <c r="AX426" i="78"/>
  <c r="AY526" i="78"/>
  <c r="AX703" i="78"/>
  <c r="AY864" i="78"/>
  <c r="AX767" i="78"/>
  <c r="AY700" i="78"/>
  <c r="AY268" i="78"/>
  <c r="AX385" i="78"/>
  <c r="AX235" i="78"/>
  <c r="AY332" i="78"/>
  <c r="AX232" i="78"/>
  <c r="AY159" i="78"/>
  <c r="AX69" i="78"/>
  <c r="AY398" i="78"/>
  <c r="AY54" i="78"/>
  <c r="AY397" i="78"/>
  <c r="AY302" i="78"/>
  <c r="AY426" i="78"/>
  <c r="AX762" i="78"/>
  <c r="AY900" i="78"/>
  <c r="AX845" i="78"/>
  <c r="AX698" i="78"/>
  <c r="AX109" i="78"/>
  <c r="AY432" i="78"/>
  <c r="AY91" i="78"/>
  <c r="AY624" i="78"/>
  <c r="AX428" i="78"/>
  <c r="AX239" i="78"/>
  <c r="AY461" i="78"/>
  <c r="AX606" i="78"/>
  <c r="AY693" i="78"/>
  <c r="AX74" i="78"/>
  <c r="AX658" i="78"/>
  <c r="AY866" i="78"/>
  <c r="AX635" i="78"/>
  <c r="AX468" i="78"/>
  <c r="AY602" i="78"/>
  <c r="AY844" i="78"/>
  <c r="AX14" i="78"/>
  <c r="AX506" i="78"/>
  <c r="AX52" i="78"/>
  <c r="AY81" i="78"/>
  <c r="AX880" i="78"/>
  <c r="AX801" i="78"/>
  <c r="AX272" i="78"/>
  <c r="AY630" i="78"/>
  <c r="AY902" i="78"/>
  <c r="AX536" i="78"/>
  <c r="AY197" i="78"/>
  <c r="AX674" i="78"/>
  <c r="AY692" i="78"/>
  <c r="AY626" i="78"/>
  <c r="AX19" i="78"/>
  <c r="AY766" i="78"/>
  <c r="AX336" i="78"/>
  <c r="AX120" i="78"/>
  <c r="AX661" i="78"/>
  <c r="AY312" i="78"/>
  <c r="AY24" i="78"/>
  <c r="AY462" i="78"/>
  <c r="AX63" i="78"/>
  <c r="AX20" i="78"/>
  <c r="AY833" i="78"/>
  <c r="AX809" i="78"/>
  <c r="AX567" i="78"/>
  <c r="AX800" i="78"/>
  <c r="AX559" i="78"/>
  <c r="AY667" i="78"/>
  <c r="AY158" i="78"/>
  <c r="AX195" i="78"/>
  <c r="AY196" i="78"/>
  <c r="AX188" i="78"/>
  <c r="AX702" i="78"/>
  <c r="AY708" i="78"/>
  <c r="AX167" i="78"/>
  <c r="AX341" i="78"/>
  <c r="AX267" i="78"/>
  <c r="AX522" i="78"/>
  <c r="AY338" i="78"/>
  <c r="AY836" i="78"/>
  <c r="AY104" i="78"/>
  <c r="AY702" i="78"/>
  <c r="AY774" i="78"/>
  <c r="AY914" i="78"/>
  <c r="AX241" i="78"/>
  <c r="AX191" i="78"/>
  <c r="AX492" i="78"/>
  <c r="AX538" i="78"/>
  <c r="AX879" i="78"/>
  <c r="AX639" i="78"/>
  <c r="AX335" i="78"/>
  <c r="AY737" i="78"/>
  <c r="AX704" i="78"/>
  <c r="AY504" i="78"/>
  <c r="AX32" i="78"/>
  <c r="AY240" i="78"/>
  <c r="AY557" i="78"/>
  <c r="AX391" i="78"/>
  <c r="AY235" i="78"/>
  <c r="AY169" i="78"/>
  <c r="AY245" i="78"/>
  <c r="AX931" i="78"/>
  <c r="AX347" i="78"/>
  <c r="AY269" i="78"/>
  <c r="AY524" i="78"/>
  <c r="AX659" i="78"/>
  <c r="AX701" i="78"/>
  <c r="AX389" i="78"/>
  <c r="AX430" i="78"/>
  <c r="AX932" i="78"/>
  <c r="AX92" i="78"/>
  <c r="AX193" i="78"/>
  <c r="AX35" i="78"/>
  <c r="AY61" i="78"/>
  <c r="AY189" i="78"/>
  <c r="AX527" i="78"/>
  <c r="AX868" i="78"/>
  <c r="AX342" i="78"/>
  <c r="AX641" i="78"/>
  <c r="AX904" i="78"/>
  <c r="AX948" i="78"/>
  <c r="AX933" i="78"/>
  <c r="AX930" i="78"/>
  <c r="AY340" i="78"/>
  <c r="AX460" i="78"/>
  <c r="AY434" i="78"/>
  <c r="AX427" i="78"/>
  <c r="AX764" i="78"/>
  <c r="AX100" i="78"/>
  <c r="AY468" i="78"/>
  <c r="AY730" i="78"/>
  <c r="AY946" i="78"/>
  <c r="AX37" i="78"/>
  <c r="AY264" i="78"/>
  <c r="AY941" i="78"/>
  <c r="AX945" i="78"/>
  <c r="AY166" i="78"/>
  <c r="AY913" i="78"/>
  <c r="AX604" i="78"/>
  <c r="AX526" i="78"/>
  <c r="AX947" i="78"/>
  <c r="AY568" i="78"/>
  <c r="AX242" i="78"/>
  <c r="AY68" i="78"/>
  <c r="AX88" i="78"/>
  <c r="AY431" i="78"/>
  <c r="AX248" i="78"/>
  <c r="AX771" i="78"/>
  <c r="AY93" i="78"/>
  <c r="AX491" i="78"/>
  <c r="AX205" i="78"/>
  <c r="AY945" i="78"/>
  <c r="AY66" i="78"/>
  <c r="AX171" i="78"/>
  <c r="AX157" i="78"/>
  <c r="AY401" i="78"/>
  <c r="AX738" i="78"/>
  <c r="AY386" i="78"/>
  <c r="AX775" i="78"/>
  <c r="AY457" i="78"/>
  <c r="AX78" i="78"/>
  <c r="AY201" i="78"/>
  <c r="AX82" i="78"/>
  <c r="AX51" i="78"/>
  <c r="AY598" i="78"/>
  <c r="AY160" i="78"/>
  <c r="AX115" i="78"/>
  <c r="AX797" i="78"/>
  <c r="AY571" i="78"/>
  <c r="AX398" i="78"/>
  <c r="AX265" i="78"/>
  <c r="AX493" i="78"/>
  <c r="AX914" i="78"/>
  <c r="AY842" i="78"/>
  <c r="AX105" i="78"/>
  <c r="AY396" i="78"/>
  <c r="AY879" i="78"/>
  <c r="AY530" i="78"/>
  <c r="AY402" i="78"/>
  <c r="AY266" i="78"/>
  <c r="AX344" i="78"/>
  <c r="AY13" i="78"/>
  <c r="AX832" i="78"/>
  <c r="AX46" i="78"/>
  <c r="AX132" i="78"/>
  <c r="AY129" i="78"/>
  <c r="AX768" i="78"/>
  <c r="AX727" i="78"/>
  <c r="AX396" i="78"/>
  <c r="AY119" i="78"/>
  <c r="AX435" i="78"/>
  <c r="AX65" i="78"/>
  <c r="CL577" i="78"/>
  <c r="CL555" i="78"/>
  <c r="CL575" i="78"/>
  <c r="CL576" i="78"/>
  <c r="BP453" i="78"/>
  <c r="BP480" i="78"/>
  <c r="BA576" i="78"/>
  <c r="BA555" i="78"/>
  <c r="BA575" i="78"/>
  <c r="BA577" i="78"/>
  <c r="CC369" i="78"/>
  <c r="CC366" i="78"/>
  <c r="CC368" i="78"/>
  <c r="CC370" i="78"/>
  <c r="AX187" i="78"/>
  <c r="AX223" i="78"/>
  <c r="BZ861" i="78"/>
  <c r="BZ887" i="78"/>
  <c r="BZ886" i="78"/>
  <c r="BE453" i="78"/>
  <c r="BE480" i="78"/>
  <c r="CI370" i="78"/>
  <c r="CI368" i="78"/>
  <c r="CI369" i="78"/>
  <c r="BE353" i="78"/>
  <c r="BE331" i="78"/>
  <c r="BE351" i="78"/>
  <c r="BE352" i="78"/>
  <c r="CJ623" i="78"/>
  <c r="CJ650" i="78"/>
  <c r="BH759" i="78"/>
  <c r="BH786" i="78"/>
  <c r="BG895" i="78"/>
  <c r="BG922" i="78"/>
  <c r="AU929" i="78"/>
  <c r="AU955" i="78"/>
  <c r="AU954" i="78"/>
  <c r="BE818" i="78"/>
  <c r="BE819" i="78"/>
  <c r="AV555" i="78"/>
  <c r="AV581" i="78"/>
  <c r="AV580" i="78"/>
  <c r="BJ8" i="78"/>
  <c r="BJ146" i="78"/>
  <c r="BN555" i="78"/>
  <c r="BN582" i="78"/>
  <c r="BM474" i="78"/>
  <c r="BM453" i="78"/>
  <c r="BM473" i="78"/>
  <c r="BM475" i="78"/>
  <c r="BD657" i="78"/>
  <c r="BD684" i="78"/>
  <c r="AX315" i="78"/>
  <c r="AX300" i="78"/>
  <c r="AX313" i="78"/>
  <c r="AX314" i="78"/>
  <c r="BN883" i="78"/>
  <c r="BN861" i="78"/>
  <c r="BN881" i="78"/>
  <c r="BN882" i="78"/>
  <c r="BM861" i="78"/>
  <c r="BM888" i="78"/>
  <c r="BK542" i="78"/>
  <c r="BK521" i="78"/>
  <c r="BK541" i="78"/>
  <c r="BK543" i="78"/>
  <c r="BT284" i="78"/>
  <c r="BT263" i="78"/>
  <c r="BT283" i="78"/>
  <c r="BT285" i="78"/>
  <c r="BN589" i="78"/>
  <c r="BN615" i="78"/>
  <c r="BN614" i="78"/>
  <c r="BM440" i="78"/>
  <c r="BM418" i="78"/>
  <c r="BM438" i="78"/>
  <c r="BM439" i="78"/>
  <c r="BK589" i="78"/>
  <c r="BK616" i="78"/>
  <c r="CI713" i="78"/>
  <c r="CI691" i="78"/>
  <c r="CI711" i="78"/>
  <c r="CI712" i="78"/>
  <c r="BM508" i="78"/>
  <c r="BM487" i="78"/>
  <c r="BM507" i="78"/>
  <c r="BM509" i="78"/>
  <c r="BA453" i="78"/>
  <c r="BA480" i="78"/>
  <c r="CM849" i="78"/>
  <c r="CM847" i="78"/>
  <c r="CM848" i="78"/>
  <c r="CM678" i="78"/>
  <c r="CM657" i="78"/>
  <c r="CM677" i="78"/>
  <c r="CM679" i="78"/>
  <c r="BD589" i="78"/>
  <c r="BD616" i="78"/>
  <c r="BA352" i="78"/>
  <c r="BA331" i="78"/>
  <c r="BA351" i="78"/>
  <c r="BA353" i="78"/>
  <c r="AU576" i="78"/>
  <c r="AU555" i="78"/>
  <c r="AU575" i="78"/>
  <c r="AU577" i="78"/>
  <c r="BT759" i="78"/>
  <c r="BT786" i="78"/>
  <c r="BQ645" i="78"/>
  <c r="BQ623" i="78"/>
  <c r="BQ643" i="78"/>
  <c r="BQ644" i="78"/>
  <c r="BA141" i="78"/>
  <c r="BA8" i="78"/>
  <c r="BA139" i="78"/>
  <c r="BA140" i="78"/>
  <c r="BS300" i="78"/>
  <c r="BS320" i="78"/>
  <c r="BK440" i="78"/>
  <c r="BK418" i="78"/>
  <c r="BK438" i="78"/>
  <c r="BK439" i="78"/>
  <c r="BZ759" i="78"/>
  <c r="BZ786" i="78"/>
  <c r="CA508" i="78"/>
  <c r="CA487" i="78"/>
  <c r="CA507" i="78"/>
  <c r="CA509" i="78"/>
  <c r="BQ439" i="78"/>
  <c r="BQ418" i="78"/>
  <c r="BQ438" i="78"/>
  <c r="BQ440" i="78"/>
  <c r="AY8" i="78"/>
  <c r="AY146" i="78"/>
  <c r="BX410" i="78"/>
  <c r="CI849" i="78"/>
  <c r="CI827" i="78"/>
  <c r="CI847" i="78"/>
  <c r="CI848" i="78"/>
  <c r="AY300" i="78"/>
  <c r="AY320" i="78"/>
  <c r="CJ315" i="78"/>
  <c r="CJ300" i="78"/>
  <c r="CJ313" i="78"/>
  <c r="CJ314" i="78"/>
  <c r="BN153" i="78"/>
  <c r="BN180" i="78"/>
  <c r="BN475" i="78"/>
  <c r="BN453" i="78"/>
  <c r="BN473" i="78"/>
  <c r="BN474" i="78"/>
  <c r="BZ144" i="78"/>
  <c r="BZ145" i="78"/>
  <c r="BQ331" i="78"/>
  <c r="BQ357" i="78"/>
  <c r="BQ356" i="78"/>
  <c r="BZ815" i="78"/>
  <c r="BZ793" i="78"/>
  <c r="BZ813" i="78"/>
  <c r="BZ814" i="78"/>
  <c r="BX405" i="78"/>
  <c r="BX383" i="78"/>
  <c r="BX403" i="78"/>
  <c r="BX404" i="78"/>
  <c r="BB521" i="78"/>
  <c r="BB548" i="78"/>
  <c r="BW849" i="78"/>
  <c r="BW827" i="78"/>
  <c r="BW847" i="78"/>
  <c r="BW848" i="78"/>
  <c r="AU140" i="78"/>
  <c r="AU8" i="78"/>
  <c r="AU139" i="78"/>
  <c r="AU141" i="78"/>
  <c r="AU849" i="78"/>
  <c r="AU827" i="78"/>
  <c r="AU847" i="78"/>
  <c r="AU848" i="78"/>
  <c r="BZ418" i="78"/>
  <c r="BZ445" i="78"/>
  <c r="CI217" i="78"/>
  <c r="CI187" i="78"/>
  <c r="CI216" i="78"/>
  <c r="CI218" i="78"/>
  <c r="CC611" i="78"/>
  <c r="CC589" i="78"/>
  <c r="CC609" i="78"/>
  <c r="CC610" i="78"/>
  <c r="BZ487" i="78"/>
  <c r="BZ514" i="78"/>
  <c r="BW678" i="78"/>
  <c r="BW657" i="78"/>
  <c r="BW677" i="78"/>
  <c r="BW679" i="78"/>
  <c r="BB174" i="78"/>
  <c r="BB153" i="78"/>
  <c r="BB173" i="78"/>
  <c r="BB175" i="78"/>
  <c r="CC453" i="78"/>
  <c r="CC480" i="78"/>
  <c r="BQ404" i="78"/>
  <c r="BQ383" i="78"/>
  <c r="BQ403" i="78"/>
  <c r="BQ405" i="78"/>
  <c r="CM827" i="78"/>
  <c r="CM854" i="78"/>
  <c r="BD370" i="78"/>
  <c r="BD366" i="78"/>
  <c r="BD368" i="78"/>
  <c r="BD369" i="78"/>
  <c r="CA650" i="78"/>
  <c r="BP820" i="78"/>
  <c r="BA67" i="78"/>
  <c r="BA496" i="78"/>
  <c r="BA367" i="78"/>
  <c r="BA235" i="78"/>
  <c r="BB310" i="78"/>
  <c r="BA135" i="78"/>
  <c r="BB73" i="78"/>
  <c r="BB880" i="78"/>
  <c r="BA903" i="78"/>
  <c r="BB107" i="78"/>
  <c r="BA631" i="78"/>
  <c r="BA670" i="78"/>
  <c r="BA192" i="78"/>
  <c r="BA604" i="78"/>
  <c r="BA268" i="78"/>
  <c r="BA641" i="78"/>
  <c r="BB811" i="78"/>
  <c r="BA271" i="78"/>
  <c r="BA530" i="78"/>
  <c r="BB233" i="78"/>
  <c r="BB810" i="78"/>
  <c r="BB525" i="78"/>
  <c r="BB945" i="78"/>
  <c r="BA461" i="78"/>
  <c r="BA40" i="78"/>
  <c r="BA333" i="78"/>
  <c r="BA459" i="78"/>
  <c r="BA48" i="78"/>
  <c r="BA400" i="78"/>
  <c r="BA557" i="78"/>
  <c r="BB97" i="78"/>
  <c r="BA499" i="78"/>
  <c r="BB869" i="78"/>
  <c r="BB34" i="78"/>
  <c r="BA305" i="78"/>
  <c r="BA876" i="78"/>
  <c r="BB72" i="78"/>
  <c r="BB570" i="78"/>
  <c r="BB694" i="78"/>
  <c r="BB526" i="78"/>
  <c r="BA170" i="78"/>
  <c r="BB28" i="78"/>
  <c r="BA933" i="78"/>
  <c r="BA21" i="78"/>
  <c r="BA339" i="78"/>
  <c r="BB244" i="78"/>
  <c r="BA642" i="78"/>
  <c r="BB272" i="78"/>
  <c r="BA629" i="78"/>
  <c r="BA709" i="78"/>
  <c r="BB18" i="78"/>
  <c r="BB58" i="78"/>
  <c r="BA795" i="78"/>
  <c r="BA36" i="78"/>
  <c r="BB625" i="78"/>
  <c r="BB137" i="78"/>
  <c r="BA593" i="78"/>
  <c r="BA158" i="78"/>
  <c r="BB400" i="78"/>
  <c r="BB742" i="78"/>
  <c r="BA16" i="78"/>
  <c r="BA633" i="78"/>
  <c r="BB767" i="78"/>
  <c r="BA44" i="78"/>
  <c r="BA80" i="78"/>
  <c r="BB574" i="78"/>
  <c r="BB100" i="78"/>
  <c r="BB167" i="78"/>
  <c r="BA636" i="78"/>
  <c r="BB540" i="78"/>
  <c r="BB933" i="78"/>
  <c r="BA95" i="78"/>
  <c r="BA43" i="78"/>
  <c r="BA166" i="78"/>
  <c r="BB708" i="78"/>
  <c r="BA50" i="78"/>
  <c r="BB559" i="78"/>
  <c r="BA390" i="78"/>
  <c r="BB457" i="78"/>
  <c r="BA47" i="78"/>
  <c r="BA469" i="78"/>
  <c r="BA249" i="78"/>
  <c r="BB231" i="78"/>
  <c r="BB839" i="78"/>
  <c r="BB932" i="78"/>
  <c r="BB674" i="78"/>
  <c r="BA534" i="78"/>
  <c r="BB729" i="78"/>
  <c r="BA502" i="78"/>
  <c r="BA811" i="78"/>
  <c r="BB21" i="78"/>
  <c r="BA275" i="78"/>
  <c r="BB15" i="78"/>
  <c r="BA794" i="78"/>
  <c r="BB572" i="78"/>
  <c r="BA456" i="78"/>
  <c r="BB697" i="78"/>
  <c r="BB737" i="78"/>
  <c r="BA668" i="78"/>
  <c r="BB828" i="78"/>
  <c r="BB539" i="78"/>
  <c r="BB426" i="78"/>
  <c r="BA54" i="78"/>
  <c r="BA491" i="78"/>
  <c r="BB696" i="78"/>
  <c r="BB402" i="78"/>
  <c r="BA831" i="78"/>
  <c r="BB435" i="78"/>
  <c r="BA726" i="78"/>
  <c r="BA306" i="78"/>
  <c r="BA538" i="78"/>
  <c r="BB367" i="78"/>
  <c r="BB42" i="78"/>
  <c r="BB837" i="78"/>
  <c r="BB496" i="78"/>
  <c r="BB281" i="78"/>
  <c r="BB48" i="78"/>
  <c r="BB568" i="78"/>
  <c r="BB522" i="78"/>
  <c r="BB466" i="78"/>
  <c r="BB23" i="78"/>
  <c r="BA133" i="78"/>
  <c r="BA99" i="78"/>
  <c r="BB434" i="78"/>
  <c r="BA278" i="78"/>
  <c r="BB908" i="78"/>
  <c r="BB735" i="78"/>
  <c r="BB504" i="78"/>
  <c r="BB94" i="78"/>
  <c r="BA65" i="78"/>
  <c r="BB80" i="78"/>
  <c r="BB532" i="78"/>
  <c r="BA562" i="78"/>
  <c r="BB70" i="78"/>
  <c r="BB529" i="78"/>
  <c r="BA91" i="78"/>
  <c r="BB85" i="78"/>
  <c r="BA762" i="78"/>
  <c r="BA706" i="78"/>
  <c r="BA347" i="78"/>
  <c r="BB594" i="78"/>
  <c r="BA86" i="78"/>
  <c r="BA233" i="78"/>
  <c r="BB455" i="78"/>
  <c r="BA428" i="78"/>
  <c r="BB939" i="78"/>
  <c r="BB38" i="78"/>
  <c r="BB744" i="78"/>
  <c r="BA85" i="78"/>
  <c r="BA340" i="78"/>
  <c r="BB57" i="78"/>
  <c r="BA131" i="78"/>
  <c r="BB190" i="78"/>
  <c r="BB267" i="78"/>
  <c r="BB60" i="78"/>
  <c r="BA196" i="78"/>
  <c r="BA53" i="78"/>
  <c r="BB201" i="78"/>
  <c r="BA51" i="78"/>
  <c r="BB560" i="78"/>
  <c r="BA944" i="78"/>
  <c r="BA244" i="78"/>
  <c r="BB743" i="78"/>
  <c r="BB797" i="78"/>
  <c r="BB95" i="78"/>
  <c r="BB191" i="78"/>
  <c r="BB30" i="78"/>
  <c r="BB215" i="78"/>
  <c r="BA567" i="78"/>
  <c r="BB245" i="78"/>
  <c r="BA934" i="78"/>
  <c r="BB45" i="78"/>
  <c r="BB760" i="78"/>
  <c r="BA527" i="78"/>
  <c r="BB641" i="78"/>
  <c r="BA402" i="78"/>
  <c r="BA49" i="78"/>
  <c r="BA388" i="78"/>
  <c r="BB765" i="78"/>
  <c r="BA602" i="78"/>
  <c r="BA248" i="78"/>
  <c r="BB32" i="78"/>
  <c r="BB165" i="78"/>
  <c r="BB61" i="78"/>
  <c r="BA120" i="78"/>
  <c r="BB163" i="78"/>
  <c r="BA627" i="78"/>
  <c r="BB634" i="78"/>
  <c r="BA83" i="78"/>
  <c r="BA154" i="78"/>
  <c r="BA663" i="78"/>
  <c r="BB596" i="78"/>
  <c r="BA41" i="78"/>
  <c r="BA673" i="78"/>
  <c r="BB114" i="78"/>
  <c r="BA800" i="78"/>
  <c r="BA332" i="78"/>
  <c r="BB490" i="78"/>
  <c r="BA702" i="78"/>
  <c r="BA24" i="78"/>
  <c r="BB907" i="78"/>
  <c r="BA12" i="78"/>
  <c r="BB501" i="78"/>
  <c r="BB558" i="78"/>
  <c r="BB734" i="78"/>
  <c r="BB564" i="78"/>
  <c r="BA132" i="78"/>
  <c r="BA941" i="78"/>
  <c r="BA104" i="78"/>
  <c r="BA561" i="78"/>
  <c r="BA877" i="78"/>
  <c r="BB397" i="78"/>
  <c r="BB348" i="78"/>
  <c r="BA523" i="78"/>
  <c r="BB91" i="78"/>
  <c r="BA771" i="78"/>
  <c r="BB801" i="78"/>
  <c r="BA909" i="78"/>
  <c r="BB778" i="78"/>
  <c r="BA606" i="78"/>
  <c r="BA675" i="78"/>
  <c r="BB863" i="78"/>
  <c r="BA708" i="78"/>
  <c r="BA695" i="78"/>
  <c r="BB40" i="78"/>
  <c r="BA838" i="78"/>
  <c r="BB707" i="78"/>
  <c r="BB199" i="78"/>
  <c r="BA121" i="78"/>
  <c r="BB171" i="78"/>
  <c r="BB387" i="78"/>
  <c r="BA571" i="78"/>
  <c r="BA460" i="78"/>
  <c r="BA10" i="78"/>
  <c r="BA590" i="78"/>
  <c r="BA637" i="78"/>
  <c r="BA764" i="78"/>
  <c r="BA277" i="78"/>
  <c r="BB265" i="78"/>
  <c r="BA348" i="78"/>
  <c r="BB117" i="78"/>
  <c r="BB904" i="78"/>
  <c r="BB727" i="78"/>
  <c r="BB631" i="78"/>
  <c r="BA599" i="78"/>
  <c r="BA669" i="78"/>
  <c r="BA625" i="78"/>
  <c r="BA236" i="78"/>
  <c r="BB428" i="78"/>
  <c r="BA799" i="78"/>
  <c r="BB709" i="78"/>
  <c r="BA540" i="78"/>
  <c r="BB902" i="78"/>
  <c r="BA535" i="78"/>
  <c r="BB534" i="78"/>
  <c r="BA574" i="78"/>
  <c r="BB71" i="78"/>
  <c r="BB69" i="78"/>
  <c r="BB876" i="78"/>
  <c r="BA501" i="78"/>
  <c r="BB112" i="78"/>
  <c r="BB197" i="78"/>
  <c r="BB628" i="78"/>
  <c r="BB898" i="78"/>
  <c r="BB422" i="78"/>
  <c r="BB844" i="78"/>
  <c r="BB768" i="78"/>
  <c r="BB535" i="78"/>
  <c r="BB232" i="78"/>
  <c r="BB593" i="78"/>
  <c r="BB806" i="78"/>
  <c r="BA195" i="78"/>
  <c r="BB401" i="78"/>
  <c r="BA773" i="78"/>
  <c r="BA743" i="78"/>
  <c r="BA127" i="78"/>
  <c r="BB872" i="78"/>
  <c r="BA106" i="78"/>
  <c r="BB838" i="78"/>
  <c r="BA386" i="78"/>
  <c r="BA667" i="78"/>
  <c r="BB350" i="78"/>
  <c r="BA763" i="78"/>
  <c r="BB498" i="78"/>
  <c r="BB461" i="78"/>
  <c r="BB565" i="78"/>
  <c r="BA280" i="78"/>
  <c r="BA947" i="78"/>
  <c r="BB739" i="78"/>
  <c r="BA123" i="78"/>
  <c r="BB495" i="78"/>
  <c r="BB459" i="78"/>
  <c r="BA37" i="78"/>
  <c r="BA118" i="78"/>
  <c r="BA472" i="78"/>
  <c r="BB538" i="78"/>
  <c r="BA68" i="78"/>
  <c r="BB339" i="78"/>
  <c r="BB241" i="78"/>
  <c r="BA900" i="78"/>
  <c r="BA165" i="78"/>
  <c r="BB430" i="78"/>
  <c r="BA946" i="78"/>
  <c r="BB698" i="78"/>
  <c r="BB346" i="78"/>
  <c r="BB158" i="78"/>
  <c r="BA78" i="78"/>
  <c r="BA60" i="78"/>
  <c r="BA350" i="78"/>
  <c r="BA401" i="78"/>
  <c r="BB766" i="78"/>
  <c r="BA234" i="78"/>
  <c r="BB798" i="78"/>
  <c r="BA301" i="78"/>
  <c r="BA701" i="78"/>
  <c r="BB126" i="78"/>
  <c r="BB914" i="78"/>
  <c r="BA524" i="78"/>
  <c r="BA113" i="78"/>
  <c r="BA843" i="78"/>
  <c r="BB424" i="78"/>
  <c r="BA840" i="78"/>
  <c r="BA674" i="78"/>
  <c r="BB667" i="78"/>
  <c r="BA395" i="78"/>
  <c r="BA31" i="78"/>
  <c r="BA710" i="78"/>
  <c r="BB19" i="78"/>
  <c r="BB556" i="78"/>
  <c r="BA665" i="78"/>
  <c r="BA426" i="78"/>
  <c r="BB706" i="78"/>
  <c r="BB668" i="78"/>
  <c r="BB703" i="78"/>
  <c r="BA455" i="78"/>
  <c r="BA931" i="78"/>
  <c r="BA27" i="78"/>
  <c r="BB16" i="78"/>
  <c r="BA337" i="78"/>
  <c r="BA634" i="78"/>
  <c r="BA393" i="78"/>
  <c r="BB205" i="78"/>
  <c r="BA14" i="78"/>
  <c r="BA898" i="78"/>
  <c r="BB53" i="78"/>
  <c r="BA905" i="78"/>
  <c r="BA769" i="78"/>
  <c r="BB870" i="78"/>
  <c r="BA489" i="78"/>
  <c r="BB425" i="78"/>
  <c r="BB105" i="78"/>
  <c r="BA304" i="78"/>
  <c r="BA943" i="78"/>
  <c r="BB864" i="78"/>
  <c r="BA18" i="78"/>
  <c r="BA130" i="78"/>
  <c r="BB119" i="78"/>
  <c r="BB503" i="78"/>
  <c r="BB427" i="78"/>
  <c r="BB31" i="78"/>
  <c r="BB195" i="78"/>
  <c r="BB740" i="78"/>
  <c r="BB77" i="78"/>
  <c r="BB75" i="78"/>
  <c r="BB248" i="78"/>
  <c r="BA878" i="78"/>
  <c r="BA802" i="78"/>
  <c r="BA189" i="78"/>
  <c r="BA168" i="78"/>
  <c r="BB772" i="78"/>
  <c r="BB840" i="78"/>
  <c r="BA805" i="78"/>
  <c r="BA128" i="78"/>
  <c r="BA338" i="78"/>
  <c r="BA597" i="78"/>
  <c r="BB104" i="78"/>
  <c r="BB608" i="78"/>
  <c r="BB763" i="78"/>
  <c r="BA163" i="78"/>
  <c r="BA398" i="78"/>
  <c r="BB731" i="78"/>
  <c r="BB494" i="78"/>
  <c r="BA742" i="78"/>
  <c r="BB738" i="78"/>
  <c r="BB20" i="78"/>
  <c r="BA809" i="78"/>
  <c r="BA52" i="78"/>
  <c r="BA468" i="78"/>
  <c r="BA311" i="78"/>
  <c r="BA117" i="78"/>
  <c r="BB157" i="78"/>
  <c r="BA628" i="78"/>
  <c r="BA591" i="78"/>
  <c r="BA772" i="78"/>
  <c r="BB489" i="78"/>
  <c r="BA114" i="78"/>
  <c r="BA836" i="78"/>
  <c r="BB134" i="78"/>
  <c r="BA232" i="78"/>
  <c r="BB948" i="78"/>
  <c r="BB433" i="78"/>
  <c r="BA26" i="78"/>
  <c r="BB624" i="78"/>
  <c r="BA432" i="78"/>
  <c r="BB463" i="78"/>
  <c r="BA699" i="78"/>
  <c r="BB633" i="78"/>
  <c r="BA837" i="78"/>
  <c r="BB37" i="78"/>
  <c r="BA565" i="78"/>
  <c r="BB131" i="78"/>
  <c r="BA914" i="78"/>
  <c r="BB662" i="78"/>
  <c r="BA906" i="78"/>
  <c r="BA237" i="78"/>
  <c r="BB913" i="78"/>
  <c r="BB115" i="78"/>
  <c r="BA467" i="78"/>
  <c r="BB877" i="78"/>
  <c r="BA102" i="78"/>
  <c r="BA770" i="78"/>
  <c r="BA201" i="78"/>
  <c r="BA834" i="78"/>
  <c r="BB627" i="78"/>
  <c r="BB78" i="78"/>
  <c r="BA870" i="78"/>
  <c r="BA193" i="78"/>
  <c r="BB700" i="78"/>
  <c r="BB602" i="78"/>
  <c r="BA666" i="78"/>
  <c r="BB454" i="78"/>
  <c r="BA536" i="78"/>
  <c r="BB875" i="78"/>
  <c r="BB905" i="78"/>
  <c r="BA556" i="78"/>
  <c r="BA28" i="78"/>
  <c r="BB671" i="78"/>
  <c r="BB9" i="78"/>
  <c r="BA100" i="78"/>
  <c r="BA732" i="78"/>
  <c r="BB138" i="78"/>
  <c r="BA498" i="78"/>
  <c r="BB242" i="78"/>
  <c r="BA55" i="78"/>
  <c r="BB200" i="78"/>
  <c r="BA727" i="78"/>
  <c r="BA97" i="78"/>
  <c r="BA594" i="78"/>
  <c r="BA242" i="78"/>
  <c r="BA573" i="78"/>
  <c r="BB930" i="78"/>
  <c r="BA803" i="78"/>
  <c r="BB306" i="78"/>
  <c r="BB557" i="78"/>
  <c r="BA56" i="78"/>
  <c r="BB421" i="78"/>
  <c r="BA199" i="78"/>
  <c r="BB196" i="78"/>
  <c r="BA303" i="78"/>
  <c r="BA672" i="78"/>
  <c r="BB829" i="78"/>
  <c r="BB675" i="78"/>
  <c r="BA191" i="78"/>
  <c r="BB562" i="78"/>
  <c r="BB640" i="78"/>
  <c r="BA349" i="78"/>
  <c r="BA911" i="78"/>
  <c r="BB636" i="78"/>
  <c r="BB301" i="78"/>
  <c r="BA658" i="78"/>
  <c r="BB124" i="78"/>
  <c r="BB794" i="78"/>
  <c r="BA155" i="78"/>
  <c r="BB770" i="78"/>
  <c r="BB934" i="78"/>
  <c r="BB467" i="78"/>
  <c r="BB429" i="78"/>
  <c r="BA839" i="78"/>
  <c r="BA96" i="78"/>
  <c r="BB456" i="78"/>
  <c r="BB567" i="78"/>
  <c r="BB805" i="78"/>
  <c r="BA265" i="78"/>
  <c r="BB12" i="78"/>
  <c r="BB736" i="78"/>
  <c r="BB802" i="78"/>
  <c r="BA98" i="78"/>
  <c r="BA122" i="78"/>
  <c r="BA266" i="78"/>
  <c r="BB27" i="78"/>
  <c r="BB311" i="78"/>
  <c r="BA806" i="78"/>
  <c r="BA74" i="78"/>
  <c r="BA765" i="78"/>
  <c r="BA490" i="78"/>
  <c r="BA38" i="78"/>
  <c r="BB497" i="78"/>
  <c r="BA134" i="78"/>
  <c r="BA273" i="78"/>
  <c r="BA310" i="78"/>
  <c r="BA9" i="78"/>
  <c r="BA736" i="78"/>
  <c r="BA873" i="78"/>
  <c r="BB699" i="78"/>
  <c r="BB13" i="78"/>
  <c r="BA238" i="78"/>
  <c r="BA660" i="78"/>
  <c r="BB874" i="78"/>
  <c r="BB505" i="78"/>
  <c r="BB710" i="78"/>
  <c r="BB87" i="78"/>
  <c r="BB120" i="78"/>
  <c r="BB303" i="78"/>
  <c r="BB658" i="78"/>
  <c r="BB573" i="78"/>
  <c r="BB563" i="78"/>
  <c r="BB277" i="78"/>
  <c r="BA936" i="78"/>
  <c r="BA829" i="78"/>
  <c r="BB342" i="78"/>
  <c r="BA308" i="78"/>
  <c r="BA935" i="78"/>
  <c r="BB903" i="78"/>
  <c r="BA110" i="78"/>
  <c r="BA396" i="78"/>
  <c r="BA101" i="78"/>
  <c r="BA798" i="78"/>
  <c r="BA436" i="78"/>
  <c r="BB399" i="78"/>
  <c r="BB871" i="78"/>
  <c r="BA420" i="78"/>
  <c r="BB423" i="78"/>
  <c r="BB307" i="78"/>
  <c r="BA531" i="78"/>
  <c r="BA942" i="78"/>
  <c r="BA692" i="78"/>
  <c r="BB911" i="78"/>
  <c r="BB340" i="78"/>
  <c r="BA39" i="78"/>
  <c r="BB732" i="78"/>
  <c r="BA90" i="78"/>
  <c r="BB912" i="78"/>
  <c r="BA640" i="78"/>
  <c r="BA389" i="78"/>
  <c r="BB396" i="78"/>
  <c r="BA797" i="78"/>
  <c r="BB471" i="78"/>
  <c r="BB240" i="78"/>
  <c r="BB49" i="78"/>
  <c r="BA138" i="78"/>
  <c r="BB308" i="78"/>
  <c r="BB665" i="78"/>
  <c r="BA659" i="78"/>
  <c r="BB635" i="78"/>
  <c r="BB603" i="78"/>
  <c r="BA940" i="78"/>
  <c r="BA394" i="78"/>
  <c r="BB172" i="78"/>
  <c r="BB269" i="78"/>
  <c r="BB389" i="78"/>
  <c r="BB109" i="78"/>
  <c r="BA345" i="78"/>
  <c r="BB202" i="78"/>
  <c r="BA558" i="78"/>
  <c r="BB204" i="78"/>
  <c r="BB305" i="78"/>
  <c r="BA46" i="78"/>
  <c r="BA384" i="78"/>
  <c r="BB47" i="78"/>
  <c r="BB395" i="78"/>
  <c r="BA462" i="78"/>
  <c r="BA81" i="78"/>
  <c r="BA112" i="78"/>
  <c r="BA454" i="78"/>
  <c r="BB276" i="78"/>
  <c r="BA464" i="78"/>
  <c r="BA566" i="78"/>
  <c r="BA198" i="78"/>
  <c r="BB302" i="78"/>
  <c r="BA902" i="78"/>
  <c r="BB10" i="78"/>
  <c r="BA434" i="78"/>
  <c r="BB11" i="78"/>
  <c r="BB462" i="78"/>
  <c r="BB530" i="78"/>
  <c r="BA537" i="78"/>
  <c r="BA240" i="78"/>
  <c r="BA79" i="78"/>
  <c r="BA875" i="78"/>
  <c r="BB273" i="78"/>
  <c r="BB465" i="78"/>
  <c r="BA595" i="78"/>
  <c r="BA632" i="78"/>
  <c r="BB236" i="78"/>
  <c r="BB537" i="78"/>
  <c r="BB862" i="78"/>
  <c r="BB160" i="78"/>
  <c r="BA948" i="78"/>
  <c r="BB136" i="78"/>
  <c r="BB333" i="78"/>
  <c r="BA731" i="78"/>
  <c r="BB561" i="78"/>
  <c r="BA385" i="78"/>
  <c r="BA533" i="78"/>
  <c r="BA737" i="78"/>
  <c r="BA694" i="78"/>
  <c r="BA864" i="78"/>
  <c r="BB900" i="78"/>
  <c r="BA425" i="78"/>
  <c r="BA335" i="78"/>
  <c r="BA194" i="78"/>
  <c r="BB659" i="78"/>
  <c r="BA20" i="78"/>
  <c r="BB764" i="78"/>
  <c r="BA23" i="78"/>
  <c r="BA907" i="78"/>
  <c r="BB44" i="78"/>
  <c r="BB22" i="78"/>
  <c r="BA62" i="78"/>
  <c r="BB111" i="78"/>
  <c r="BA867" i="78"/>
  <c r="BB113" i="78"/>
  <c r="BA505" i="78"/>
  <c r="BA129" i="78"/>
  <c r="BB349" i="78"/>
  <c r="BA572" i="78"/>
  <c r="BB90" i="78"/>
  <c r="BA108" i="78"/>
  <c r="BA559" i="78"/>
  <c r="BB93" i="78"/>
  <c r="BB796" i="78"/>
  <c r="BA157" i="78"/>
  <c r="BA733" i="78"/>
  <c r="BB264" i="78"/>
  <c r="BB776" i="78"/>
  <c r="BA25" i="78"/>
  <c r="BB676" i="78"/>
  <c r="BA738" i="78"/>
  <c r="BB335" i="78"/>
  <c r="BB99" i="78"/>
  <c r="BB591" i="78"/>
  <c r="BA171" i="78"/>
  <c r="BA528" i="78"/>
  <c r="BB280" i="78"/>
  <c r="BA693" i="78"/>
  <c r="BB17" i="78"/>
  <c r="BA202" i="78"/>
  <c r="BB437" i="78"/>
  <c r="BA812" i="78"/>
  <c r="BA865" i="78"/>
  <c r="BA777" i="78"/>
  <c r="BA937" i="78"/>
  <c r="BB642" i="78"/>
  <c r="BA34" i="78"/>
  <c r="BA662" i="78"/>
  <c r="BB834" i="78"/>
  <c r="BA945" i="78"/>
  <c r="BA136" i="78"/>
  <c r="BB266" i="78"/>
  <c r="BA156" i="78"/>
  <c r="BB86" i="78"/>
  <c r="BA111" i="78"/>
  <c r="BB237" i="78"/>
  <c r="BB33" i="78"/>
  <c r="BA281" i="78"/>
  <c r="BA833" i="78"/>
  <c r="BB35" i="78"/>
  <c r="BB664" i="78"/>
  <c r="BB122" i="78"/>
  <c r="BA730" i="78"/>
  <c r="BB571" i="78"/>
  <c r="BB940" i="78"/>
  <c r="BB702" i="78"/>
  <c r="BA760" i="78"/>
  <c r="BB896" i="78"/>
  <c r="BB275" i="78"/>
  <c r="BB384" i="78"/>
  <c r="BB102" i="78"/>
  <c r="BB14" i="78"/>
  <c r="BB775" i="78"/>
  <c r="BA126" i="78"/>
  <c r="BB52" i="78"/>
  <c r="BB937" i="78"/>
  <c r="BB692" i="78"/>
  <c r="BB946" i="78"/>
  <c r="BB899" i="78"/>
  <c r="BB103" i="78"/>
  <c r="BA608" i="78"/>
  <c r="BA603" i="78"/>
  <c r="BA908" i="78"/>
  <c r="BB96" i="78"/>
  <c r="BA832" i="78"/>
  <c r="BB741" i="78"/>
  <c r="BB162" i="78"/>
  <c r="BB170" i="78"/>
  <c r="BA904" i="78"/>
  <c r="BB506" i="78"/>
  <c r="BA33" i="78"/>
  <c r="BA868" i="78"/>
  <c r="BA241" i="78"/>
  <c r="BA137" i="78"/>
  <c r="BB274" i="78"/>
  <c r="BB523" i="78"/>
  <c r="BA76" i="78"/>
  <c r="BB116" i="78"/>
  <c r="BA775" i="78"/>
  <c r="BB249" i="78"/>
  <c r="BA42" i="78"/>
  <c r="BA92" i="78"/>
  <c r="BB36" i="78"/>
  <c r="BB701" i="78"/>
  <c r="BA842" i="78"/>
  <c r="BA761" i="78"/>
  <c r="BB769" i="78"/>
  <c r="BB464" i="78"/>
  <c r="BB803" i="78"/>
  <c r="BA744" i="78"/>
  <c r="BB774" i="78"/>
  <c r="BA264" i="78"/>
  <c r="BA767" i="78"/>
  <c r="BA437" i="78"/>
  <c r="BB601" i="78"/>
  <c r="BA596" i="78"/>
  <c r="BA231" i="78"/>
  <c r="BA282" i="78"/>
  <c r="BA66" i="78"/>
  <c r="BB468" i="78"/>
  <c r="BA529" i="78"/>
  <c r="BB901" i="78"/>
  <c r="BA661" i="78"/>
  <c r="BB133" i="78"/>
  <c r="BB390" i="78"/>
  <c r="BB270" i="78"/>
  <c r="BA243" i="78"/>
  <c r="BA276" i="78"/>
  <c r="BB83" i="78"/>
  <c r="BB164" i="78"/>
  <c r="BB663" i="78"/>
  <c r="BA160" i="78"/>
  <c r="BA94" i="78"/>
  <c r="BA387" i="78"/>
  <c r="BA563" i="78"/>
  <c r="BB499" i="78"/>
  <c r="BA704" i="78"/>
  <c r="BA125" i="78"/>
  <c r="BB279" i="78"/>
  <c r="BA342" i="78"/>
  <c r="BA899" i="78"/>
  <c r="BB832" i="78"/>
  <c r="BA768" i="78"/>
  <c r="BB304" i="78"/>
  <c r="BA272" i="78"/>
  <c r="BB944" i="78"/>
  <c r="BA88" i="78"/>
  <c r="BB458" i="78"/>
  <c r="BA471" i="78"/>
  <c r="BB336" i="78"/>
  <c r="BB386" i="78"/>
  <c r="BB638" i="78"/>
  <c r="BB670" i="78"/>
  <c r="BA932" i="78"/>
  <c r="BB392" i="78"/>
  <c r="BA863" i="78"/>
  <c r="BB808" i="78"/>
  <c r="BB730" i="78"/>
  <c r="BA896" i="78"/>
  <c r="BB67" i="78"/>
  <c r="BA880" i="78"/>
  <c r="BA59" i="78"/>
  <c r="BB931" i="78"/>
  <c r="BA71" i="78"/>
  <c r="BB845" i="78"/>
  <c r="BA493" i="78"/>
  <c r="BA190" i="78"/>
  <c r="BB661" i="78"/>
  <c r="BB338" i="78"/>
  <c r="BB846" i="78"/>
  <c r="BB25" i="78"/>
  <c r="BA93" i="78"/>
  <c r="BA844" i="78"/>
  <c r="BB24" i="78"/>
  <c r="BA598" i="78"/>
  <c r="BB334" i="78"/>
  <c r="BB488" i="78"/>
  <c r="BB391" i="78"/>
  <c r="BB282" i="78"/>
  <c r="BB500" i="78"/>
  <c r="BA465" i="78"/>
  <c r="BB938" i="78"/>
  <c r="BA169" i="78"/>
  <c r="BA828" i="78"/>
  <c r="BA866" i="78"/>
  <c r="BB188" i="78"/>
  <c r="BB695" i="78"/>
  <c r="BA938" i="78"/>
  <c r="BA635" i="78"/>
  <c r="BB108" i="78"/>
  <c r="BB804" i="78"/>
  <c r="BA309" i="78"/>
  <c r="BA497" i="78"/>
  <c r="BA312" i="78"/>
  <c r="BA458" i="78"/>
  <c r="BA605" i="78"/>
  <c r="BB398" i="78"/>
  <c r="BB332" i="78"/>
  <c r="BB55" i="78"/>
  <c r="BA564" i="78"/>
  <c r="BB491" i="78"/>
  <c r="BB843" i="78"/>
  <c r="BB470" i="78"/>
  <c r="BB130" i="78"/>
  <c r="BA897" i="78"/>
  <c r="BB773" i="78"/>
  <c r="BB198" i="78"/>
  <c r="BB79" i="78"/>
  <c r="BB910" i="78"/>
  <c r="BA766" i="78"/>
  <c r="BA188" i="78"/>
  <c r="BA279" i="78"/>
  <c r="BA569" i="78"/>
  <c r="BA341" i="78"/>
  <c r="BA707" i="78"/>
  <c r="BB469" i="78"/>
  <c r="BA105" i="78"/>
  <c r="BB728" i="78"/>
  <c r="BA735" i="78"/>
  <c r="BA246" i="78"/>
  <c r="BA116" i="78"/>
  <c r="BA626" i="78"/>
  <c r="BA592" i="78"/>
  <c r="BB935" i="78"/>
  <c r="BA696" i="78"/>
  <c r="BB867" i="78"/>
  <c r="BB569" i="78"/>
  <c r="BA427" i="78"/>
  <c r="BB607" i="78"/>
  <c r="BB76" i="78"/>
  <c r="BA841" i="78"/>
  <c r="BA835" i="78"/>
  <c r="BB941" i="78"/>
  <c r="BA61" i="78"/>
  <c r="BA239" i="78"/>
  <c r="BB533" i="78"/>
  <c r="BA204" i="78"/>
  <c r="BA161" i="78"/>
  <c r="BB693" i="78"/>
  <c r="BB247" i="78"/>
  <c r="BB726" i="78"/>
  <c r="BB89" i="78"/>
  <c r="BB831" i="78"/>
  <c r="BB239" i="78"/>
  <c r="BA568" i="78"/>
  <c r="BA774" i="78"/>
  <c r="BB66" i="78"/>
  <c r="BB795" i="78"/>
  <c r="BA705" i="78"/>
  <c r="BB59" i="78"/>
  <c r="BA274" i="78"/>
  <c r="BB909" i="78"/>
  <c r="BA164" i="78"/>
  <c r="BB807" i="78"/>
  <c r="BA267" i="78"/>
  <c r="BA506" i="78"/>
  <c r="BA630" i="78"/>
  <c r="BA84" i="78"/>
  <c r="BA73" i="78"/>
  <c r="BA862" i="78"/>
  <c r="BA421" i="78"/>
  <c r="BB936" i="78"/>
  <c r="BB660" i="78"/>
  <c r="BB123" i="78"/>
  <c r="BB344" i="78"/>
  <c r="BA560" i="78"/>
  <c r="BB271" i="78"/>
  <c r="BA245" i="78"/>
  <c r="BA466" i="78"/>
  <c r="BA87" i="78"/>
  <c r="BA70" i="78"/>
  <c r="BB595" i="78"/>
  <c r="BB128" i="78"/>
  <c r="BA419" i="78"/>
  <c r="BB419" i="78"/>
  <c r="BB809" i="78"/>
  <c r="BB129" i="78"/>
  <c r="BB393" i="78"/>
  <c r="BA734" i="78"/>
  <c r="BB192" i="78"/>
  <c r="BA600" i="78"/>
  <c r="BB524" i="78"/>
  <c r="BA872" i="78"/>
  <c r="BA810" i="78"/>
  <c r="BB234" i="78"/>
  <c r="BB125" i="78"/>
  <c r="BA19" i="78"/>
  <c r="BA392" i="78"/>
  <c r="BB942" i="78"/>
  <c r="BA344" i="78"/>
  <c r="BB460" i="78"/>
  <c r="BB604" i="78"/>
  <c r="BB669" i="78"/>
  <c r="BB169" i="78"/>
  <c r="BB161" i="78"/>
  <c r="BA869" i="78"/>
  <c r="BA431" i="78"/>
  <c r="BB54" i="78"/>
  <c r="BB873" i="78"/>
  <c r="BB606" i="78"/>
  <c r="BA526" i="78"/>
  <c r="BB420" i="78"/>
  <c r="BA82" i="78"/>
  <c r="BB43" i="78"/>
  <c r="BB830" i="78"/>
  <c r="BB599" i="78"/>
  <c r="BB672" i="78"/>
  <c r="BB238" i="78"/>
  <c r="BB347" i="78"/>
  <c r="BA32" i="78"/>
  <c r="BB88" i="78"/>
  <c r="BB46" i="78"/>
  <c r="BA624" i="78"/>
  <c r="BB800" i="78"/>
  <c r="BB762" i="78"/>
  <c r="BA492" i="78"/>
  <c r="BA247" i="78"/>
  <c r="BB605" i="78"/>
  <c r="BA11" i="78"/>
  <c r="BB106" i="78"/>
  <c r="BA778" i="78"/>
  <c r="BA698" i="78"/>
  <c r="BA58" i="78"/>
  <c r="BB878" i="78"/>
  <c r="BA607" i="78"/>
  <c r="BB189" i="78"/>
  <c r="BA728" i="78"/>
  <c r="BA503" i="78"/>
  <c r="BA874" i="78"/>
  <c r="BA269" i="78"/>
  <c r="BB194" i="78"/>
  <c r="BB528" i="78"/>
  <c r="BB26" i="78"/>
  <c r="BA336" i="78"/>
  <c r="BB309" i="78"/>
  <c r="BB98" i="78"/>
  <c r="BB127" i="78"/>
  <c r="BB312" i="78"/>
  <c r="BA75" i="78"/>
  <c r="BB51" i="78"/>
  <c r="BB39" i="78"/>
  <c r="BA391" i="78"/>
  <c r="BA197" i="78"/>
  <c r="BB777" i="78"/>
  <c r="BA488" i="78"/>
  <c r="BB436" i="78"/>
  <c r="BB345" i="78"/>
  <c r="BB733" i="78"/>
  <c r="BB74" i="78"/>
  <c r="BB243" i="78"/>
  <c r="BB278" i="78"/>
  <c r="BB166" i="78"/>
  <c r="BA13" i="78"/>
  <c r="BA807" i="78"/>
  <c r="BA423" i="78"/>
  <c r="BA115" i="78"/>
  <c r="BB121" i="78"/>
  <c r="BB110" i="78"/>
  <c r="BB65" i="78"/>
  <c r="BA430" i="78"/>
  <c r="BA664" i="78"/>
  <c r="BA910" i="78"/>
  <c r="BA200" i="78"/>
  <c r="BA463" i="78"/>
  <c r="BB154" i="78"/>
  <c r="BA729" i="78"/>
  <c r="BA871" i="78"/>
  <c r="BA63" i="78"/>
  <c r="BB943" i="78"/>
  <c r="BB866" i="78"/>
  <c r="BB527" i="78"/>
  <c r="BA532" i="78"/>
  <c r="BA429" i="78"/>
  <c r="BB590" i="78"/>
  <c r="BA601" i="78"/>
  <c r="BB56" i="78"/>
  <c r="BB193" i="78"/>
  <c r="BB673" i="78"/>
  <c r="BB135" i="78"/>
  <c r="BB502" i="78"/>
  <c r="BB704" i="78"/>
  <c r="BA302" i="78"/>
  <c r="BA638" i="78"/>
  <c r="BB343" i="78"/>
  <c r="BA801" i="78"/>
  <c r="BB630" i="78"/>
  <c r="BB118" i="78"/>
  <c r="BA35" i="78"/>
  <c r="BA804" i="78"/>
  <c r="BA676" i="78"/>
  <c r="BA30" i="78"/>
  <c r="BA939" i="78"/>
  <c r="BA64" i="78"/>
  <c r="BA17" i="78"/>
  <c r="BA162" i="78"/>
  <c r="BB168" i="78"/>
  <c r="BA504" i="78"/>
  <c r="BB566" i="78"/>
  <c r="BA307" i="78"/>
  <c r="BB132" i="78"/>
  <c r="BA215" i="78"/>
  <c r="BB63" i="78"/>
  <c r="BB385" i="78"/>
  <c r="BA639" i="78"/>
  <c r="BA103" i="78"/>
  <c r="BB947" i="78"/>
  <c r="BB705" i="78"/>
  <c r="BB431" i="78"/>
  <c r="BB155" i="78"/>
  <c r="BA808" i="78"/>
  <c r="BB394" i="78"/>
  <c r="BB761" i="78"/>
  <c r="BB50" i="78"/>
  <c r="BB101" i="78"/>
  <c r="BB632" i="78"/>
  <c r="BA846" i="78"/>
  <c r="BA830" i="78"/>
  <c r="BB842" i="78"/>
  <c r="BB432" i="78"/>
  <c r="BA422" i="78"/>
  <c r="BA930" i="78"/>
  <c r="BA776" i="78"/>
  <c r="BA15" i="78"/>
  <c r="BB472" i="78"/>
  <c r="BB492" i="78"/>
  <c r="BA739" i="78"/>
  <c r="BA671" i="78"/>
  <c r="BA109" i="78"/>
  <c r="BA912" i="78"/>
  <c r="BA77" i="78"/>
  <c r="BB879" i="78"/>
  <c r="BB156" i="78"/>
  <c r="BA172" i="78"/>
  <c r="BA570" i="78"/>
  <c r="BB597" i="78"/>
  <c r="BA29" i="78"/>
  <c r="BA397" i="78"/>
  <c r="BB592" i="78"/>
  <c r="BB600" i="78"/>
  <c r="BB92" i="78"/>
  <c r="BA796" i="78"/>
  <c r="BB62" i="78"/>
  <c r="BB41" i="78"/>
  <c r="BA740" i="78"/>
  <c r="BB29" i="78"/>
  <c r="BA89" i="78"/>
  <c r="BA72" i="78"/>
  <c r="BA433" i="78"/>
  <c r="BA700" i="78"/>
  <c r="BB81" i="78"/>
  <c r="BA901" i="78"/>
  <c r="BB637" i="78"/>
  <c r="BA343" i="78"/>
  <c r="BA525" i="78"/>
  <c r="BA205" i="78"/>
  <c r="BA270" i="78"/>
  <c r="BB868" i="78"/>
  <c r="BB771" i="78"/>
  <c r="BA334" i="78"/>
  <c r="BB159" i="78"/>
  <c r="BA500" i="78"/>
  <c r="BA45" i="78"/>
  <c r="BA703" i="78"/>
  <c r="BA522" i="78"/>
  <c r="BB68" i="78"/>
  <c r="BA203" i="78"/>
  <c r="BA119" i="78"/>
  <c r="BA495" i="78"/>
  <c r="BA470" i="78"/>
  <c r="BB203" i="78"/>
  <c r="BA539" i="78"/>
  <c r="BA57" i="78"/>
  <c r="BB906" i="78"/>
  <c r="BB536" i="78"/>
  <c r="BB836" i="78"/>
  <c r="BA69" i="78"/>
  <c r="BA741" i="78"/>
  <c r="BB493" i="78"/>
  <c r="BB388" i="78"/>
  <c r="BA457" i="78"/>
  <c r="BB246" i="78"/>
  <c r="BB799" i="78"/>
  <c r="BB897" i="78"/>
  <c r="BA107" i="78"/>
  <c r="BA435" i="78"/>
  <c r="BB531" i="78"/>
  <c r="BA167" i="78"/>
  <c r="BB84" i="78"/>
  <c r="BB82" i="78"/>
  <c r="BA913" i="78"/>
  <c r="BB337" i="78"/>
  <c r="BB626" i="78"/>
  <c r="BB598" i="78"/>
  <c r="BB629" i="78"/>
  <c r="BA399" i="78"/>
  <c r="BB268" i="78"/>
  <c r="BA124" i="78"/>
  <c r="BB865" i="78"/>
  <c r="BB812" i="78"/>
  <c r="BA697" i="78"/>
  <c r="BB235" i="78"/>
  <c r="BA879" i="78"/>
  <c r="BB341" i="78"/>
  <c r="BB666" i="78"/>
  <c r="BB833" i="78"/>
  <c r="BA494" i="78"/>
  <c r="BB835" i="78"/>
  <c r="BA845" i="78"/>
  <c r="BA22" i="78"/>
  <c r="BB841" i="78"/>
  <c r="BB639" i="78"/>
  <c r="BB64" i="78"/>
  <c r="BA346" i="78"/>
  <c r="BA424" i="78"/>
  <c r="BE548" i="78"/>
  <c r="BG223" i="78"/>
  <c r="BB616" i="78"/>
  <c r="CL650" i="78"/>
  <c r="BN854" i="78"/>
  <c r="AY718" i="78"/>
  <c r="AU410" i="78"/>
  <c r="CA373" i="78"/>
  <c r="CA374" i="78"/>
  <c r="CD582" i="78"/>
  <c r="BB718" i="78"/>
  <c r="BS922" i="78"/>
  <c r="AY548" i="78"/>
  <c r="BP888" i="78"/>
  <c r="CD445" i="78"/>
  <c r="BN786" i="78"/>
  <c r="BS650" i="78"/>
  <c r="BM144" i="78"/>
  <c r="BM145" i="78"/>
  <c r="CI650" i="78"/>
  <c r="AY514" i="78"/>
  <c r="CJ854" i="78"/>
  <c r="CI146" i="78"/>
  <c r="CL290" i="78"/>
  <c r="BN752" i="78"/>
  <c r="AX358" i="78"/>
  <c r="BT445" i="78"/>
  <c r="BN223" i="78"/>
  <c r="BG79" i="78"/>
  <c r="BH62" i="78"/>
  <c r="BG96" i="78"/>
  <c r="BG265" i="78"/>
  <c r="BG392" i="78"/>
  <c r="BH28" i="78"/>
  <c r="BG741" i="78"/>
  <c r="BG111" i="78"/>
  <c r="BG281" i="78"/>
  <c r="BH864" i="78"/>
  <c r="BH635" i="78"/>
  <c r="BG595" i="78"/>
  <c r="BH706" i="78"/>
  <c r="BG808" i="78"/>
  <c r="BH523" i="78"/>
  <c r="BH48" i="78"/>
  <c r="BH333" i="78"/>
  <c r="BG14" i="78"/>
  <c r="BG190" i="78"/>
  <c r="BH529" i="78"/>
  <c r="BH165" i="78"/>
  <c r="BG742" i="78"/>
  <c r="BG192" i="78"/>
  <c r="BG90" i="78"/>
  <c r="BG710" i="78"/>
  <c r="BH557" i="78"/>
  <c r="BH402" i="78"/>
  <c r="BH96" i="78"/>
  <c r="BG767" i="78"/>
  <c r="BG282" i="78"/>
  <c r="BH488" i="78"/>
  <c r="BH562" i="78"/>
  <c r="BH264" i="78"/>
  <c r="BG338" i="78"/>
  <c r="BH42" i="78"/>
  <c r="BG434" i="78"/>
  <c r="BG730" i="78"/>
  <c r="BH160" i="78"/>
  <c r="BH773" i="78"/>
  <c r="BG768" i="78"/>
  <c r="BH778" i="78"/>
  <c r="BH831" i="78"/>
  <c r="BH805" i="78"/>
  <c r="BG340" i="78"/>
  <c r="BG762" i="78"/>
  <c r="BH106" i="78"/>
  <c r="BH65" i="78"/>
  <c r="BG671" i="78"/>
  <c r="BH863" i="78"/>
  <c r="BG98" i="78"/>
  <c r="BH279" i="78"/>
  <c r="BG114" i="78"/>
  <c r="BH241" i="78"/>
  <c r="BG246" i="78"/>
  <c r="BH708" i="78"/>
  <c r="BH871" i="78"/>
  <c r="BH700" i="78"/>
  <c r="BH12" i="78"/>
  <c r="BG803" i="78"/>
  <c r="BH834" i="78"/>
  <c r="BH273" i="78"/>
  <c r="BH163" i="78"/>
  <c r="BH810" i="78"/>
  <c r="BG13" i="78"/>
  <c r="BG763" i="78"/>
  <c r="BG402" i="78"/>
  <c r="BG902" i="78"/>
  <c r="BG530" i="78"/>
  <c r="BH531" i="78"/>
  <c r="BG933" i="78"/>
  <c r="BG606" i="78"/>
  <c r="BH811" i="78"/>
  <c r="BH394" i="78"/>
  <c r="BH425" i="78"/>
  <c r="BH203" i="78"/>
  <c r="BH83" i="78"/>
  <c r="BH537" i="78"/>
  <c r="BG45" i="78"/>
  <c r="BG161" i="78"/>
  <c r="BH194" i="78"/>
  <c r="BG457" i="78"/>
  <c r="BG523" i="78"/>
  <c r="BG68" i="78"/>
  <c r="BG155" i="78"/>
  <c r="BH698" i="78"/>
  <c r="BG50" i="78"/>
  <c r="BH828" i="78"/>
  <c r="BH914" i="78"/>
  <c r="BH730" i="78"/>
  <c r="BH421" i="78"/>
  <c r="BH104" i="78"/>
  <c r="BG391" i="78"/>
  <c r="BG39" i="78"/>
  <c r="BH461" i="78"/>
  <c r="BH697" i="78"/>
  <c r="BG807" i="78"/>
  <c r="BG601" i="78"/>
  <c r="BG910" i="78"/>
  <c r="BH630" i="78"/>
  <c r="BH343" i="78"/>
  <c r="BH271" i="78"/>
  <c r="BH54" i="78"/>
  <c r="BG113" i="78"/>
  <c r="BH431" i="78"/>
  <c r="BH800" i="78"/>
  <c r="BG51" i="78"/>
  <c r="BG774" i="78"/>
  <c r="BH267" i="78"/>
  <c r="BH906" i="78"/>
  <c r="BG700" i="78"/>
  <c r="BH422" i="78"/>
  <c r="BG490" i="78"/>
  <c r="BG559" i="78"/>
  <c r="BG104" i="78"/>
  <c r="BG465" i="78"/>
  <c r="BG529" i="78"/>
  <c r="BG771" i="78"/>
  <c r="BG264" i="78"/>
  <c r="BH14" i="78"/>
  <c r="BG266" i="78"/>
  <c r="BH396" i="78"/>
  <c r="BH391" i="78"/>
  <c r="BG539" i="78"/>
  <c r="BH88" i="78"/>
  <c r="BG429" i="78"/>
  <c r="BG607" i="78"/>
  <c r="BH117" i="78"/>
  <c r="BH909" i="78"/>
  <c r="BG701" i="78"/>
  <c r="BH128" i="78"/>
  <c r="BG310" i="78"/>
  <c r="BG398" i="78"/>
  <c r="BG204" i="78"/>
  <c r="BH44" i="78"/>
  <c r="BH764" i="78"/>
  <c r="BH110" i="78"/>
  <c r="BG604" i="78"/>
  <c r="BH777" i="78"/>
  <c r="BH938" i="78"/>
  <c r="BH32" i="78"/>
  <c r="BH940" i="78"/>
  <c r="BG239" i="78"/>
  <c r="BG931" i="78"/>
  <c r="BH904" i="78"/>
  <c r="BH638" i="78"/>
  <c r="BG573" i="78"/>
  <c r="BH804" i="78"/>
  <c r="BG197" i="78"/>
  <c r="BG526" i="78"/>
  <c r="BG540" i="78"/>
  <c r="BH346" i="78"/>
  <c r="BG726" i="78"/>
  <c r="BH838" i="78"/>
  <c r="BG772" i="78"/>
  <c r="BG563" i="78"/>
  <c r="BG166" i="78"/>
  <c r="BG27" i="78"/>
  <c r="BG427" i="78"/>
  <c r="BH11" i="78"/>
  <c r="BH280" i="78"/>
  <c r="BH913" i="78"/>
  <c r="BG670" i="78"/>
  <c r="BG60" i="78"/>
  <c r="BH639" i="78"/>
  <c r="BH803" i="78"/>
  <c r="BH707" i="78"/>
  <c r="BH191" i="78"/>
  <c r="BH877" i="78"/>
  <c r="BH36" i="78"/>
  <c r="BH794" i="78"/>
  <c r="BH496" i="78"/>
  <c r="BG941" i="78"/>
  <c r="BG311" i="78"/>
  <c r="BH190" i="78"/>
  <c r="BG199" i="78"/>
  <c r="BG393" i="78"/>
  <c r="BG77" i="78"/>
  <c r="BG459" i="78"/>
  <c r="BH78" i="78"/>
  <c r="BH58" i="78"/>
  <c r="BH85" i="78"/>
  <c r="BG30" i="78"/>
  <c r="BH493" i="78"/>
  <c r="BH705" i="78"/>
  <c r="BG64" i="78"/>
  <c r="BG334" i="78"/>
  <c r="BH16" i="78"/>
  <c r="BG464" i="78"/>
  <c r="BG907" i="78"/>
  <c r="BG16" i="78"/>
  <c r="BH607" i="78"/>
  <c r="BG863" i="78"/>
  <c r="BH202" i="78"/>
  <c r="BH636" i="78"/>
  <c r="BH733" i="78"/>
  <c r="BH573" i="78"/>
  <c r="BH334" i="78"/>
  <c r="BH162" i="78"/>
  <c r="BH47" i="78"/>
  <c r="BG43" i="78"/>
  <c r="BH692" i="78"/>
  <c r="BH347" i="78"/>
  <c r="BH809" i="78"/>
  <c r="BG901" i="78"/>
  <c r="BG469" i="78"/>
  <c r="BG205" i="78"/>
  <c r="BH124" i="78"/>
  <c r="BG117" i="78"/>
  <c r="BH526" i="78"/>
  <c r="BG493" i="78"/>
  <c r="BH13" i="78"/>
  <c r="BH776" i="78"/>
  <c r="BG590" i="78"/>
  <c r="BG466" i="78"/>
  <c r="BG770" i="78"/>
  <c r="BH87" i="78"/>
  <c r="BH899" i="78"/>
  <c r="BG200" i="78"/>
  <c r="BG634" i="78"/>
  <c r="BH743" i="78"/>
  <c r="BG876" i="78"/>
  <c r="BH79" i="78"/>
  <c r="BH471" i="78"/>
  <c r="BG605" i="78"/>
  <c r="BH491" i="78"/>
  <c r="BG273" i="78"/>
  <c r="BG42" i="78"/>
  <c r="BG738" i="78"/>
  <c r="BH696" i="78"/>
  <c r="BH872" i="78"/>
  <c r="BH301" i="78"/>
  <c r="BG454" i="78"/>
  <c r="BG556" i="78"/>
  <c r="BG727" i="78"/>
  <c r="BG233" i="78"/>
  <c r="BH844" i="78"/>
  <c r="BH732" i="78"/>
  <c r="BH642" i="78"/>
  <c r="BG943" i="78"/>
  <c r="BG24" i="78"/>
  <c r="BH912" i="78"/>
  <c r="BG384" i="78"/>
  <c r="BH424" i="78"/>
  <c r="BG538" i="78"/>
  <c r="BH270" i="78"/>
  <c r="BH101" i="78"/>
  <c r="BH138" i="78"/>
  <c r="BG84" i="78"/>
  <c r="BG488" i="78"/>
  <c r="BG642" i="78"/>
  <c r="BH841" i="78"/>
  <c r="BH308" i="78"/>
  <c r="BG568" i="78"/>
  <c r="BH669" i="78"/>
  <c r="BH91" i="78"/>
  <c r="BG63" i="78"/>
  <c r="BG938" i="78"/>
  <c r="BG878" i="78"/>
  <c r="BG945" i="78"/>
  <c r="BH107" i="78"/>
  <c r="BG85" i="78"/>
  <c r="BG53" i="78"/>
  <c r="BG237" i="78"/>
  <c r="BH737" i="78"/>
  <c r="BG267" i="78"/>
  <c r="BG665" i="78"/>
  <c r="BG232" i="78"/>
  <c r="BH60" i="78"/>
  <c r="BH897" i="78"/>
  <c r="BH114" i="78"/>
  <c r="BH306" i="78"/>
  <c r="BH568" i="78"/>
  <c r="BH90" i="78"/>
  <c r="BH237" i="78"/>
  <c r="BH454" i="78"/>
  <c r="BG189" i="78"/>
  <c r="BG172" i="78"/>
  <c r="BH312" i="78"/>
  <c r="BG567" i="78"/>
  <c r="BH902" i="78"/>
  <c r="BG596" i="78"/>
  <c r="BH115" i="78"/>
  <c r="BG597" i="78"/>
  <c r="BH9" i="78"/>
  <c r="BH559" i="78"/>
  <c r="BG164" i="78"/>
  <c r="BH605" i="78"/>
  <c r="BH806" i="78"/>
  <c r="BH204" i="78"/>
  <c r="BG337" i="78"/>
  <c r="BH348" i="78"/>
  <c r="BG866" i="78"/>
  <c r="BG840" i="78"/>
  <c r="BG600" i="78"/>
  <c r="BH731" i="78"/>
  <c r="BH528" i="78"/>
  <c r="BG344" i="78"/>
  <c r="BG203" i="78"/>
  <c r="BG944" i="78"/>
  <c r="BG833" i="78"/>
  <c r="BG339" i="78"/>
  <c r="BH201" i="78"/>
  <c r="BG69" i="78"/>
  <c r="BG702" i="78"/>
  <c r="BH118" i="78"/>
  <c r="BG896" i="78"/>
  <c r="BH395" i="78"/>
  <c r="BG534" i="78"/>
  <c r="BH188" i="78"/>
  <c r="BH930" i="78"/>
  <c r="BG302" i="78"/>
  <c r="BH246" i="78"/>
  <c r="BG128" i="78"/>
  <c r="BG500" i="78"/>
  <c r="BG564" i="78"/>
  <c r="BG505" i="78"/>
  <c r="BH626" i="78"/>
  <c r="BG736" i="78"/>
  <c r="BG347" i="78"/>
  <c r="BH633" i="78"/>
  <c r="BH566" i="78"/>
  <c r="BG874" i="78"/>
  <c r="BH933" i="78"/>
  <c r="BH240" i="78"/>
  <c r="BH674" i="78"/>
  <c r="BG504" i="78"/>
  <c r="BG29" i="78"/>
  <c r="BH640" i="78"/>
  <c r="BH775" i="78"/>
  <c r="BH127" i="78"/>
  <c r="BG948" i="78"/>
  <c r="BH532" i="78"/>
  <c r="BG831" i="78"/>
  <c r="BH659" i="78"/>
  <c r="BH75" i="78"/>
  <c r="BG126" i="78"/>
  <c r="BH869" i="78"/>
  <c r="BH668" i="78"/>
  <c r="BG812" i="78"/>
  <c r="BH423" i="78"/>
  <c r="BG641" i="78"/>
  <c r="BG241" i="78"/>
  <c r="BG900" i="78"/>
  <c r="BG832" i="78"/>
  <c r="BH40" i="78"/>
  <c r="BH671" i="78"/>
  <c r="BH307" i="78"/>
  <c r="BG640" i="78"/>
  <c r="BG557" i="78"/>
  <c r="BH675" i="78"/>
  <c r="BH631" i="78"/>
  <c r="BH136" i="78"/>
  <c r="BH66" i="78"/>
  <c r="BG44" i="78"/>
  <c r="BH170" i="78"/>
  <c r="BG872" i="78"/>
  <c r="BH602" i="78"/>
  <c r="BG215" i="78"/>
  <c r="BH870" i="78"/>
  <c r="BH277" i="78"/>
  <c r="BG536" i="78"/>
  <c r="BH435" i="78"/>
  <c r="BH624" i="78"/>
  <c r="BH390" i="78"/>
  <c r="BH702" i="78"/>
  <c r="BG122" i="78"/>
  <c r="BG426" i="78"/>
  <c r="BH164" i="78"/>
  <c r="BH349" i="78"/>
  <c r="BH627" i="78"/>
  <c r="BH467" i="78"/>
  <c r="BG629" i="78"/>
  <c r="BG74" i="78"/>
  <c r="BG608" i="78"/>
  <c r="BG522" i="78"/>
  <c r="BG843" i="78"/>
  <c r="BG661" i="78"/>
  <c r="BG65" i="78"/>
  <c r="BG19" i="78"/>
  <c r="BH108" i="78"/>
  <c r="BG733" i="78"/>
  <c r="BH120" i="78"/>
  <c r="BG734" i="78"/>
  <c r="BH125" i="78"/>
  <c r="BH18" i="78"/>
  <c r="BG97" i="78"/>
  <c r="BG737" i="78"/>
  <c r="BH564" i="78"/>
  <c r="BG274" i="78"/>
  <c r="BH525" i="78"/>
  <c r="BH427" i="78"/>
  <c r="BG58" i="78"/>
  <c r="BG899" i="78"/>
  <c r="BH540" i="78"/>
  <c r="BH900" i="78"/>
  <c r="BG305" i="78"/>
  <c r="BG666" i="78"/>
  <c r="BG332" i="78"/>
  <c r="BG301" i="78"/>
  <c r="BG574" i="78"/>
  <c r="BG865" i="78"/>
  <c r="BG158" i="78"/>
  <c r="BG335" i="78"/>
  <c r="BG947" i="78"/>
  <c r="BH41" i="78"/>
  <c r="BH388" i="78"/>
  <c r="BH30" i="78"/>
  <c r="BG592" i="78"/>
  <c r="BH727" i="78"/>
  <c r="BG12" i="78"/>
  <c r="BH99" i="78"/>
  <c r="BG492" i="78"/>
  <c r="BH341" i="78"/>
  <c r="BG566" i="78"/>
  <c r="BH832" i="78"/>
  <c r="BG602" i="78"/>
  <c r="BG506" i="78"/>
  <c r="BG692" i="78"/>
  <c r="BH55" i="78"/>
  <c r="BG638" i="78"/>
  <c r="BG558" i="78"/>
  <c r="BH948" i="78"/>
  <c r="BG127" i="78"/>
  <c r="BG935" i="78"/>
  <c r="BG201" i="78"/>
  <c r="BH242" i="78"/>
  <c r="BH908" i="78"/>
  <c r="BH664" i="78"/>
  <c r="BH171" i="78"/>
  <c r="BH19" i="78"/>
  <c r="BH419" i="78"/>
  <c r="BH274" i="78"/>
  <c r="BG728" i="78"/>
  <c r="BH172" i="78"/>
  <c r="BG9" i="78"/>
  <c r="BG565" i="78"/>
  <c r="BG31" i="78"/>
  <c r="BH205" i="78"/>
  <c r="BH131" i="78"/>
  <c r="BG828" i="78"/>
  <c r="BH398" i="78"/>
  <c r="BH345" i="78"/>
  <c r="BH946" i="78"/>
  <c r="BG36" i="78"/>
  <c r="BG116" i="78"/>
  <c r="BG154" i="78"/>
  <c r="BG908" i="78"/>
  <c r="BH499" i="78"/>
  <c r="BH726" i="78"/>
  <c r="BH837" i="78"/>
  <c r="BH931" i="78"/>
  <c r="BH710" i="78"/>
  <c r="BH873" i="78"/>
  <c r="BH501" i="78"/>
  <c r="BG462" i="78"/>
  <c r="BG235" i="78"/>
  <c r="BH769" i="78"/>
  <c r="BH89" i="78"/>
  <c r="BG658" i="78"/>
  <c r="BH71" i="78"/>
  <c r="BG160" i="78"/>
  <c r="BH437" i="78"/>
  <c r="BG193" i="78"/>
  <c r="BG231" i="78"/>
  <c r="BG428" i="78"/>
  <c r="BG939" i="78"/>
  <c r="BH503" i="78"/>
  <c r="BH932" i="78"/>
  <c r="BG59" i="78"/>
  <c r="BH880" i="78"/>
  <c r="BG133" i="78"/>
  <c r="BH563" i="78"/>
  <c r="BG836" i="78"/>
  <c r="BG796" i="78"/>
  <c r="BH122" i="78"/>
  <c r="BG572" i="78"/>
  <c r="BG100" i="78"/>
  <c r="BH934" i="78"/>
  <c r="BH907" i="78"/>
  <c r="BH734" i="78"/>
  <c r="BG496" i="78"/>
  <c r="BH68" i="78"/>
  <c r="BH278" i="78"/>
  <c r="BG37" i="78"/>
  <c r="BG49" i="78"/>
  <c r="BG869" i="78"/>
  <c r="BH197" i="78"/>
  <c r="BG234" i="78"/>
  <c r="BH862" i="78"/>
  <c r="BG48" i="78"/>
  <c r="BG82" i="78"/>
  <c r="BG871" i="78"/>
  <c r="BH502" i="78"/>
  <c r="BH761" i="78"/>
  <c r="BH103" i="78"/>
  <c r="BH245" i="78"/>
  <c r="BH134" i="78"/>
  <c r="BG22" i="78"/>
  <c r="BG930" i="78"/>
  <c r="BG909" i="78"/>
  <c r="BH157" i="78"/>
  <c r="BH46" i="78"/>
  <c r="BH936" i="78"/>
  <c r="BG125" i="78"/>
  <c r="BH742" i="78"/>
  <c r="BH247" i="78"/>
  <c r="BG498" i="78"/>
  <c r="BH598" i="78"/>
  <c r="BH937" i="78"/>
  <c r="BG527" i="78"/>
  <c r="BG775" i="78"/>
  <c r="BH234" i="78"/>
  <c r="BG806" i="78"/>
  <c r="BG136" i="78"/>
  <c r="BH426" i="78"/>
  <c r="BG52" i="78"/>
  <c r="BG399" i="78"/>
  <c r="BH911" i="78"/>
  <c r="BH265" i="78"/>
  <c r="BH608" i="78"/>
  <c r="BH836" i="78"/>
  <c r="BH59" i="78"/>
  <c r="BH433" i="78"/>
  <c r="BH874" i="78"/>
  <c r="BH367" i="78"/>
  <c r="BH943" i="78"/>
  <c r="BH239" i="78"/>
  <c r="BG830" i="78"/>
  <c r="BG107" i="78"/>
  <c r="BG805" i="78"/>
  <c r="BG165" i="78"/>
  <c r="BG131" i="78"/>
  <c r="BG468" i="78"/>
  <c r="BG312" i="78"/>
  <c r="BH193" i="78"/>
  <c r="BG696" i="78"/>
  <c r="BH123" i="78"/>
  <c r="BG862" i="78"/>
  <c r="BH594" i="78"/>
  <c r="BG639" i="78"/>
  <c r="BH676" i="78"/>
  <c r="BH420" i="78"/>
  <c r="BH829" i="78"/>
  <c r="BG668" i="78"/>
  <c r="BG497" i="78"/>
  <c r="BH939" i="78"/>
  <c r="BH660" i="78"/>
  <c r="BH161" i="78"/>
  <c r="BG102" i="78"/>
  <c r="BH340" i="78"/>
  <c r="BG799" i="78"/>
  <c r="BH905" i="78"/>
  <c r="BG675" i="78"/>
  <c r="BH600" i="78"/>
  <c r="BH637" i="78"/>
  <c r="BG637" i="78"/>
  <c r="BH34" i="78"/>
  <c r="BG247" i="78"/>
  <c r="BH494" i="78"/>
  <c r="BH463" i="78"/>
  <c r="BH865" i="78"/>
  <c r="BG698" i="78"/>
  <c r="BG663" i="78"/>
  <c r="BG905" i="78"/>
  <c r="BG336" i="78"/>
  <c r="BH22" i="78"/>
  <c r="BH574" i="78"/>
  <c r="BH189" i="78"/>
  <c r="BG703" i="78"/>
  <c r="BG346" i="78"/>
  <c r="BH867" i="78"/>
  <c r="BH736" i="78"/>
  <c r="BG430" i="78"/>
  <c r="BG624" i="78"/>
  <c r="BH31" i="78"/>
  <c r="BG280" i="78"/>
  <c r="BG169" i="78"/>
  <c r="BH571" i="78"/>
  <c r="BH248" i="78"/>
  <c r="BG467" i="78"/>
  <c r="BH235" i="78"/>
  <c r="BG435" i="78"/>
  <c r="BH434" i="78"/>
  <c r="BH560" i="78"/>
  <c r="BG32" i="78"/>
  <c r="BH763" i="78"/>
  <c r="BG388" i="78"/>
  <c r="BG695" i="78"/>
  <c r="BH462" i="78"/>
  <c r="BH43" i="78"/>
  <c r="BH309" i="78"/>
  <c r="BG761" i="78"/>
  <c r="BG196" i="78"/>
  <c r="BG88" i="78"/>
  <c r="BH386" i="78"/>
  <c r="BG603" i="78"/>
  <c r="BG875" i="78"/>
  <c r="BG503" i="78"/>
  <c r="BH843" i="78"/>
  <c r="BG168" i="78"/>
  <c r="BG56" i="78"/>
  <c r="BH35" i="78"/>
  <c r="BG342" i="78"/>
  <c r="BH166" i="78"/>
  <c r="BH591" i="78"/>
  <c r="BG33" i="78"/>
  <c r="BG460" i="78"/>
  <c r="BH670" i="78"/>
  <c r="BG672" i="78"/>
  <c r="BG61" i="78"/>
  <c r="BG897" i="78"/>
  <c r="BH436" i="78"/>
  <c r="BH15" i="78"/>
  <c r="BH29" i="78"/>
  <c r="BG729" i="78"/>
  <c r="BH272" i="78"/>
  <c r="BH39" i="78"/>
  <c r="BG693" i="78"/>
  <c r="BG532" i="78"/>
  <c r="BH760" i="78"/>
  <c r="BH387" i="78"/>
  <c r="BH282" i="78"/>
  <c r="BH112" i="78"/>
  <c r="BG845" i="78"/>
  <c r="BG135" i="78"/>
  <c r="BG130" i="78"/>
  <c r="BG800" i="78"/>
  <c r="BH703" i="78"/>
  <c r="BG424" i="78"/>
  <c r="BG844" i="78"/>
  <c r="BG101" i="78"/>
  <c r="BG801" i="78"/>
  <c r="BG839" i="78"/>
  <c r="BG80" i="78"/>
  <c r="BH63" i="78"/>
  <c r="BH116" i="78"/>
  <c r="BG626" i="78"/>
  <c r="BG66" i="78"/>
  <c r="BG99" i="78"/>
  <c r="BH51" i="78"/>
  <c r="BG420" i="78"/>
  <c r="BG55" i="78"/>
  <c r="BH835" i="78"/>
  <c r="BH590" i="78"/>
  <c r="BG34" i="78"/>
  <c r="BH606" i="78"/>
  <c r="BH121" i="78"/>
  <c r="BH304" i="78"/>
  <c r="BG422" i="78"/>
  <c r="BG389" i="78"/>
  <c r="BH535" i="78"/>
  <c r="BH137" i="78"/>
  <c r="BG630" i="78"/>
  <c r="BG303" i="78"/>
  <c r="BH812" i="78"/>
  <c r="BG673" i="78"/>
  <c r="BH430" i="78"/>
  <c r="BH666" i="78"/>
  <c r="BH896" i="78"/>
  <c r="BH693" i="78"/>
  <c r="BH195" i="78"/>
  <c r="BH845" i="78"/>
  <c r="BH490" i="78"/>
  <c r="BG76" i="78"/>
  <c r="BH799" i="78"/>
  <c r="BH469" i="78"/>
  <c r="BH944" i="78"/>
  <c r="BH332" i="78"/>
  <c r="BH38" i="78"/>
  <c r="BG472" i="78"/>
  <c r="BG776" i="78"/>
  <c r="BG95" i="78"/>
  <c r="BG932" i="78"/>
  <c r="BH49" i="78"/>
  <c r="BG123" i="78"/>
  <c r="BG198" i="78"/>
  <c r="BH472" i="78"/>
  <c r="BH70" i="78"/>
  <c r="BH389" i="78"/>
  <c r="BH458" i="78"/>
  <c r="BG194" i="78"/>
  <c r="BH109" i="78"/>
  <c r="BG387" i="78"/>
  <c r="BG163" i="78"/>
  <c r="BH231" i="78"/>
  <c r="BH866" i="78"/>
  <c r="BH385" i="78"/>
  <c r="BG810" i="78"/>
  <c r="BH335" i="78"/>
  <c r="BH744" i="78"/>
  <c r="BH275" i="78"/>
  <c r="BG470" i="78"/>
  <c r="BG269" i="78"/>
  <c r="BH342" i="78"/>
  <c r="BG202" i="78"/>
  <c r="BG395" i="78"/>
  <c r="BG112" i="78"/>
  <c r="BH350" i="78"/>
  <c r="BG20" i="78"/>
  <c r="BG25" i="78"/>
  <c r="BG91" i="78"/>
  <c r="BH428" i="78"/>
  <c r="BH456" i="78"/>
  <c r="BG797" i="78"/>
  <c r="BH699" i="78"/>
  <c r="BH198" i="78"/>
  <c r="BH33" i="78"/>
  <c r="BH935" i="78"/>
  <c r="BH21" i="78"/>
  <c r="BG78" i="78"/>
  <c r="BH57" i="78"/>
  <c r="BH495" i="78"/>
  <c r="BG903" i="78"/>
  <c r="BG769" i="78"/>
  <c r="BH26" i="78"/>
  <c r="BG795" i="78"/>
  <c r="BH846" i="78"/>
  <c r="BH113" i="78"/>
  <c r="BG309" i="78"/>
  <c r="BH534" i="78"/>
  <c r="BH875" i="78"/>
  <c r="BG244" i="78"/>
  <c r="BG278" i="78"/>
  <c r="BG349" i="78"/>
  <c r="BG794" i="78"/>
  <c r="BH303" i="78"/>
  <c r="BH84" i="78"/>
  <c r="BH661" i="78"/>
  <c r="BG458" i="78"/>
  <c r="BG73" i="78"/>
  <c r="BG92" i="78"/>
  <c r="BH432" i="78"/>
  <c r="BG456" i="78"/>
  <c r="BH628" i="78"/>
  <c r="BG236" i="78"/>
  <c r="BH199" i="78"/>
  <c r="BG705" i="78"/>
  <c r="BG72" i="78"/>
  <c r="BG625" i="78"/>
  <c r="BH167" i="78"/>
  <c r="BH311" i="78"/>
  <c r="BG397" i="78"/>
  <c r="BG341" i="78"/>
  <c r="BG535" i="78"/>
  <c r="BG386" i="78"/>
  <c r="BG846" i="78"/>
  <c r="BG385" i="78"/>
  <c r="BH459" i="78"/>
  <c r="BG421" i="78"/>
  <c r="BH80" i="78"/>
  <c r="BG593" i="78"/>
  <c r="BG170" i="78"/>
  <c r="BH530" i="78"/>
  <c r="BH400" i="78"/>
  <c r="BG423" i="78"/>
  <c r="BG276" i="78"/>
  <c r="BH634" i="78"/>
  <c r="BH673" i="78"/>
  <c r="BG419" i="78"/>
  <c r="BH505" i="78"/>
  <c r="BG667" i="78"/>
  <c r="BH95" i="78"/>
  <c r="BH704" i="78"/>
  <c r="BH53" i="78"/>
  <c r="BH52" i="78"/>
  <c r="BG562" i="78"/>
  <c r="BH497" i="78"/>
  <c r="BH663" i="78"/>
  <c r="BH97" i="78"/>
  <c r="BG898" i="78"/>
  <c r="BG242" i="78"/>
  <c r="BG67" i="78"/>
  <c r="BG764" i="78"/>
  <c r="BG138" i="78"/>
  <c r="BH337" i="78"/>
  <c r="BH740" i="78"/>
  <c r="BG773" i="78"/>
  <c r="BG121" i="78"/>
  <c r="BH842" i="78"/>
  <c r="BG21" i="78"/>
  <c r="BG913" i="78"/>
  <c r="BG87" i="78"/>
  <c r="BG167" i="78"/>
  <c r="BG834" i="78"/>
  <c r="BG669" i="78"/>
  <c r="BG662" i="78"/>
  <c r="BH489" i="78"/>
  <c r="BH840" i="78"/>
  <c r="BG570" i="78"/>
  <c r="BG17" i="78"/>
  <c r="BG38" i="78"/>
  <c r="BH662" i="78"/>
  <c r="BG401" i="78"/>
  <c r="BH244" i="78"/>
  <c r="BH92" i="78"/>
  <c r="BH729" i="78"/>
  <c r="BG124" i="78"/>
  <c r="BH393" i="78"/>
  <c r="BH281" i="78"/>
  <c r="BH833" i="78"/>
  <c r="BH155" i="78"/>
  <c r="BG599" i="78"/>
  <c r="BG81" i="78"/>
  <c r="BG105" i="78"/>
  <c r="BG46" i="78"/>
  <c r="BH500" i="78"/>
  <c r="BG627" i="78"/>
  <c r="BG240" i="78"/>
  <c r="BH739" i="78"/>
  <c r="BG743" i="78"/>
  <c r="BH570" i="78"/>
  <c r="BG502" i="78"/>
  <c r="BG35" i="78"/>
  <c r="BH76" i="78"/>
  <c r="BH878" i="78"/>
  <c r="BH603" i="78"/>
  <c r="BG802" i="78"/>
  <c r="BH77" i="78"/>
  <c r="BG829" i="78"/>
  <c r="BG560" i="78"/>
  <c r="BH561" i="78"/>
  <c r="BG760" i="78"/>
  <c r="BH266" i="78"/>
  <c r="BG635" i="78"/>
  <c r="BH102" i="78"/>
  <c r="BH460" i="78"/>
  <c r="BH168" i="78"/>
  <c r="BG436" i="78"/>
  <c r="BG842" i="78"/>
  <c r="BG40" i="78"/>
  <c r="BG877" i="78"/>
  <c r="BH154" i="78"/>
  <c r="BG571" i="78"/>
  <c r="BH397" i="78"/>
  <c r="BH947" i="78"/>
  <c r="BH802" i="78"/>
  <c r="BG499" i="78"/>
  <c r="BG306" i="78"/>
  <c r="BG195" i="78"/>
  <c r="BG946" i="78"/>
  <c r="BG732" i="78"/>
  <c r="BG277" i="78"/>
  <c r="BH770" i="78"/>
  <c r="BG243" i="78"/>
  <c r="BH10" i="78"/>
  <c r="BG156" i="78"/>
  <c r="BH595" i="78"/>
  <c r="BG103" i="78"/>
  <c r="BH522" i="78"/>
  <c r="BG47" i="78"/>
  <c r="BG735" i="78"/>
  <c r="BH527" i="78"/>
  <c r="BH765" i="78"/>
  <c r="BG879" i="78"/>
  <c r="BG62" i="78"/>
  <c r="BH941" i="78"/>
  <c r="BH796" i="78"/>
  <c r="BG706" i="78"/>
  <c r="BH658" i="78"/>
  <c r="BH215" i="78"/>
  <c r="BH808" i="78"/>
  <c r="BH305" i="78"/>
  <c r="BH774" i="78"/>
  <c r="BH728" i="78"/>
  <c r="BH901" i="78"/>
  <c r="BG271" i="78"/>
  <c r="BG307" i="78"/>
  <c r="BG744" i="78"/>
  <c r="BH69" i="78"/>
  <c r="BG23" i="78"/>
  <c r="BG501" i="78"/>
  <c r="BH798" i="78"/>
  <c r="BH565" i="78"/>
  <c r="BG873" i="78"/>
  <c r="BG162" i="78"/>
  <c r="BH236" i="78"/>
  <c r="BH879" i="78"/>
  <c r="BH64" i="78"/>
  <c r="BH72" i="78"/>
  <c r="BH119" i="78"/>
  <c r="BH156" i="78"/>
  <c r="BG431" i="78"/>
  <c r="BG934" i="78"/>
  <c r="BH399" i="78"/>
  <c r="BH569" i="78"/>
  <c r="BG867" i="78"/>
  <c r="BG171" i="78"/>
  <c r="BG275" i="78"/>
  <c r="BH538" i="78"/>
  <c r="BH801" i="78"/>
  <c r="BG704" i="78"/>
  <c r="BH93" i="78"/>
  <c r="BH455" i="78"/>
  <c r="BG525" i="78"/>
  <c r="BH81" i="78"/>
  <c r="BH556" i="78"/>
  <c r="BH268" i="78"/>
  <c r="BH694" i="78"/>
  <c r="BH910" i="78"/>
  <c r="BG798" i="78"/>
  <c r="BG731" i="78"/>
  <c r="BG489" i="78"/>
  <c r="BG880" i="78"/>
  <c r="BH741" i="78"/>
  <c r="BH504" i="78"/>
  <c r="BH672" i="78"/>
  <c r="BG660" i="78"/>
  <c r="BG632" i="78"/>
  <c r="BG132" i="78"/>
  <c r="BG628" i="78"/>
  <c r="BH665" i="78"/>
  <c r="BG631" i="78"/>
  <c r="BG937" i="78"/>
  <c r="BG188" i="78"/>
  <c r="BH945" i="78"/>
  <c r="BH465" i="78"/>
  <c r="BG308" i="78"/>
  <c r="BG697" i="78"/>
  <c r="BH126" i="78"/>
  <c r="BH701" i="78"/>
  <c r="BG633" i="78"/>
  <c r="BH468" i="78"/>
  <c r="BG249" i="78"/>
  <c r="BH310" i="78"/>
  <c r="BG569" i="78"/>
  <c r="BG537" i="78"/>
  <c r="BG659" i="78"/>
  <c r="BH339" i="78"/>
  <c r="BH772" i="78"/>
  <c r="BG238" i="78"/>
  <c r="BG455" i="78"/>
  <c r="BH567" i="78"/>
  <c r="BH629" i="78"/>
  <c r="BH709" i="78"/>
  <c r="BG841" i="78"/>
  <c r="BH27" i="78"/>
  <c r="BG911" i="78"/>
  <c r="BH601" i="78"/>
  <c r="BH82" i="78"/>
  <c r="BH233" i="78"/>
  <c r="BH249" i="78"/>
  <c r="BH457" i="78"/>
  <c r="BH771" i="78"/>
  <c r="BG191" i="78"/>
  <c r="BG157" i="78"/>
  <c r="BH695" i="78"/>
  <c r="BG494" i="78"/>
  <c r="BG333" i="78"/>
  <c r="BG598" i="78"/>
  <c r="BH766" i="78"/>
  <c r="BH56" i="78"/>
  <c r="BG10" i="78"/>
  <c r="BG636" i="78"/>
  <c r="BG432" i="78"/>
  <c r="BG304" i="78"/>
  <c r="BG664" i="78"/>
  <c r="BH23" i="78"/>
  <c r="BG765" i="78"/>
  <c r="BH73" i="78"/>
  <c r="BG709" i="78"/>
  <c r="BH37" i="78"/>
  <c r="BH61" i="78"/>
  <c r="BH196" i="78"/>
  <c r="BH429" i="78"/>
  <c r="BH130" i="78"/>
  <c r="BG491" i="78"/>
  <c r="BH98" i="78"/>
  <c r="BG396" i="78"/>
  <c r="BG248" i="78"/>
  <c r="BH767" i="78"/>
  <c r="BG15" i="78"/>
  <c r="BG270" i="78"/>
  <c r="BH336" i="78"/>
  <c r="BH100" i="78"/>
  <c r="BH135" i="78"/>
  <c r="BG120" i="78"/>
  <c r="BH24" i="78"/>
  <c r="BG912" i="78"/>
  <c r="BG279" i="78"/>
  <c r="BH392" i="78"/>
  <c r="BH129" i="78"/>
  <c r="BG936" i="78"/>
  <c r="BG106" i="78"/>
  <c r="BG109" i="78"/>
  <c r="BG134" i="78"/>
  <c r="BH67" i="78"/>
  <c r="BG26" i="78"/>
  <c r="BG108" i="78"/>
  <c r="BH596" i="78"/>
  <c r="BH524" i="78"/>
  <c r="BH641" i="78"/>
  <c r="BG350" i="78"/>
  <c r="BH807" i="78"/>
  <c r="BG83" i="78"/>
  <c r="BH132" i="78"/>
  <c r="BG394" i="78"/>
  <c r="BG777" i="78"/>
  <c r="BG804" i="78"/>
  <c r="BH830" i="78"/>
  <c r="BH200" i="78"/>
  <c r="BH158" i="78"/>
  <c r="BH159" i="78"/>
  <c r="BG433" i="78"/>
  <c r="BG707" i="78"/>
  <c r="BG119" i="78"/>
  <c r="BH338" i="78"/>
  <c r="BH470" i="78"/>
  <c r="BG268" i="78"/>
  <c r="BH592" i="78"/>
  <c r="BH572" i="78"/>
  <c r="BG28" i="78"/>
  <c r="BH276" i="78"/>
  <c r="BG345" i="78"/>
  <c r="BH105" i="78"/>
  <c r="BG11" i="78"/>
  <c r="BG18" i="78"/>
  <c r="BG89" i="78"/>
  <c r="BG495" i="78"/>
  <c r="BG914" i="78"/>
  <c r="BH839" i="78"/>
  <c r="BH401" i="78"/>
  <c r="BG676" i="78"/>
  <c r="BG811" i="78"/>
  <c r="BH192" i="78"/>
  <c r="BG71" i="78"/>
  <c r="BH20" i="78"/>
  <c r="BH492" i="78"/>
  <c r="BH45" i="78"/>
  <c r="BH111" i="78"/>
  <c r="BG54" i="78"/>
  <c r="BH466" i="78"/>
  <c r="BG940" i="78"/>
  <c r="BG75" i="78"/>
  <c r="BG129" i="78"/>
  <c r="BG118" i="78"/>
  <c r="BG86" i="78"/>
  <c r="BH593" i="78"/>
  <c r="BG41" i="78"/>
  <c r="BH50" i="78"/>
  <c r="BG245" i="78"/>
  <c r="BG870" i="78"/>
  <c r="BH17" i="78"/>
  <c r="BG942" i="78"/>
  <c r="BG708" i="78"/>
  <c r="BG471" i="78"/>
  <c r="BH738" i="78"/>
  <c r="BH302" i="78"/>
  <c r="BH868" i="78"/>
  <c r="BG531" i="78"/>
  <c r="BH599" i="78"/>
  <c r="BG591" i="78"/>
  <c r="BH238" i="78"/>
  <c r="BG94" i="78"/>
  <c r="BH632" i="78"/>
  <c r="BH876" i="78"/>
  <c r="BH667" i="78"/>
  <c r="BH243" i="78"/>
  <c r="BH942" i="78"/>
  <c r="BG533" i="78"/>
  <c r="BG778" i="78"/>
  <c r="BG137" i="78"/>
  <c r="BH94" i="78"/>
  <c r="BH74" i="78"/>
  <c r="BH625" i="78"/>
  <c r="BG425" i="78"/>
  <c r="BH898" i="78"/>
  <c r="BH86" i="78"/>
  <c r="BG864" i="78"/>
  <c r="BH762" i="78"/>
  <c r="BH133" i="78"/>
  <c r="BG561" i="78"/>
  <c r="BH533" i="78"/>
  <c r="BH903" i="78"/>
  <c r="BG524" i="78"/>
  <c r="BH539" i="78"/>
  <c r="BH768" i="78"/>
  <c r="BG70" i="78"/>
  <c r="BH735" i="78"/>
  <c r="BH797" i="78"/>
  <c r="BG904" i="78"/>
  <c r="BG348" i="78"/>
  <c r="BH795" i="78"/>
  <c r="BG740" i="78"/>
  <c r="BG699" i="78"/>
  <c r="BG93" i="78"/>
  <c r="BH344" i="78"/>
  <c r="BG766" i="78"/>
  <c r="BG367" i="78"/>
  <c r="BG57" i="78"/>
  <c r="BG390" i="78"/>
  <c r="BG400" i="78"/>
  <c r="BH558" i="78"/>
  <c r="BG868" i="78"/>
  <c r="BH536" i="78"/>
  <c r="BH604" i="78"/>
  <c r="BG437" i="78"/>
  <c r="BH25" i="78"/>
  <c r="BG115" i="78"/>
  <c r="BH232" i="78"/>
  <c r="BH498" i="78"/>
  <c r="BG835" i="78"/>
  <c r="BG461" i="78"/>
  <c r="BG739" i="78"/>
  <c r="BH506" i="78"/>
  <c r="BH169" i="78"/>
  <c r="BG674" i="78"/>
  <c r="BG110" i="78"/>
  <c r="BG272" i="78"/>
  <c r="BG343" i="78"/>
  <c r="BH464" i="78"/>
  <c r="BG809" i="78"/>
  <c r="BG594" i="78"/>
  <c r="BH597" i="78"/>
  <c r="BG694" i="78"/>
  <c r="BG906" i="78"/>
  <c r="BH384" i="78"/>
  <c r="BG838" i="78"/>
  <c r="BG528" i="78"/>
  <c r="BG837" i="78"/>
  <c r="BG463" i="78"/>
  <c r="BH269" i="78"/>
  <c r="AU922" i="78"/>
  <c r="BA408" i="78"/>
  <c r="BA409" i="78"/>
  <c r="AU180" i="78"/>
  <c r="CL480" i="78"/>
  <c r="AY180" i="78"/>
  <c r="BK954" i="78"/>
  <c r="BK955" i="78"/>
  <c r="BE521" i="78"/>
  <c r="BE547" i="78"/>
  <c r="BE546" i="78"/>
  <c r="BG187" i="78"/>
  <c r="BG222" i="78"/>
  <c r="BG221" i="78"/>
  <c r="BT818" i="78"/>
  <c r="BT819" i="78"/>
  <c r="BZ698" i="78"/>
  <c r="CA155" i="78"/>
  <c r="BZ906" i="78"/>
  <c r="CA305" i="78"/>
  <c r="BZ909" i="78"/>
  <c r="BZ437" i="78"/>
  <c r="BZ797" i="78"/>
  <c r="CA529" i="78"/>
  <c r="BZ395" i="78"/>
  <c r="BZ244" i="78"/>
  <c r="CA539" i="78"/>
  <c r="CA945" i="78"/>
  <c r="CA165" i="78"/>
  <c r="BZ73" i="78"/>
  <c r="BZ794" i="78"/>
  <c r="BZ738" i="78"/>
  <c r="BZ936" i="78"/>
  <c r="CA901" i="78"/>
  <c r="BZ347" i="78"/>
  <c r="CA491" i="78"/>
  <c r="CA101" i="78"/>
  <c r="BZ670" i="78"/>
  <c r="BZ430" i="78"/>
  <c r="CA394" i="78"/>
  <c r="BZ45" i="78"/>
  <c r="BZ573" i="78"/>
  <c r="BZ493" i="78"/>
  <c r="BZ64" i="78"/>
  <c r="BZ934" i="78"/>
  <c r="CA732" i="78"/>
  <c r="CA464" i="78"/>
  <c r="BZ232" i="78"/>
  <c r="BZ249" i="78"/>
  <c r="CA401" i="78"/>
  <c r="BZ948" i="78"/>
  <c r="CA137" i="78"/>
  <c r="BZ834" i="78"/>
  <c r="CA58" i="78"/>
  <c r="CA843" i="78"/>
  <c r="BZ312" i="78"/>
  <c r="BZ332" i="78"/>
  <c r="CA630" i="78"/>
  <c r="BZ432" i="78"/>
  <c r="CA402" i="78"/>
  <c r="BZ204" i="78"/>
  <c r="BZ631" i="78"/>
  <c r="CA67" i="78"/>
  <c r="BZ529" i="78"/>
  <c r="BZ469" i="78"/>
  <c r="CA264" i="78"/>
  <c r="CA468" i="78"/>
  <c r="BZ640" i="78"/>
  <c r="CA333" i="78"/>
  <c r="BZ124" i="78"/>
  <c r="BZ601" i="78"/>
  <c r="CA135" i="78"/>
  <c r="CA903" i="78"/>
  <c r="BZ897" i="78"/>
  <c r="CA89" i="78"/>
  <c r="BZ535" i="78"/>
  <c r="CA69" i="78"/>
  <c r="CA91" i="78"/>
  <c r="CA525" i="78"/>
  <c r="BZ626" i="78"/>
  <c r="CA596" i="78"/>
  <c r="CA268" i="78"/>
  <c r="BZ766" i="78"/>
  <c r="CA26" i="78"/>
  <c r="BZ608" i="78"/>
  <c r="CA30" i="78"/>
  <c r="CA501" i="78"/>
  <c r="CA278" i="78"/>
  <c r="BZ522" i="78"/>
  <c r="BZ22" i="78"/>
  <c r="BZ699" i="78"/>
  <c r="BZ106" i="78"/>
  <c r="CA625" i="78"/>
  <c r="CA236" i="78"/>
  <c r="BZ668" i="78"/>
  <c r="CA421" i="78"/>
  <c r="BZ136" i="78"/>
  <c r="CA832" i="78"/>
  <c r="BZ866" i="78"/>
  <c r="CA811" i="78"/>
  <c r="CA108" i="78"/>
  <c r="BZ701" i="78"/>
  <c r="CA808" i="78"/>
  <c r="BZ28" i="78"/>
  <c r="CA795" i="78"/>
  <c r="CA202" i="78"/>
  <c r="BZ245" i="78"/>
  <c r="CA80" i="78"/>
  <c r="CA248" i="78"/>
  <c r="BZ89" i="78"/>
  <c r="BZ84" i="78"/>
  <c r="BZ237" i="78"/>
  <c r="BZ122" i="78"/>
  <c r="BZ306" i="78"/>
  <c r="CA798" i="78"/>
  <c r="BZ264" i="78"/>
  <c r="CA301" i="78"/>
  <c r="BZ65" i="78"/>
  <c r="BZ66" i="78"/>
  <c r="CA432" i="78"/>
  <c r="CA123" i="78"/>
  <c r="CA37" i="78"/>
  <c r="CA846" i="78"/>
  <c r="CA83" i="78"/>
  <c r="BZ385" i="78"/>
  <c r="BZ736" i="78"/>
  <c r="CA600" i="78"/>
  <c r="CA828" i="78"/>
  <c r="BZ132" i="78"/>
  <c r="BZ561" i="78"/>
  <c r="CA730" i="78"/>
  <c r="CA395" i="78"/>
  <c r="CA734" i="78"/>
  <c r="CA865" i="78"/>
  <c r="BZ390" i="78"/>
  <c r="BZ135" i="78"/>
  <c r="BZ156" i="78"/>
  <c r="CA437" i="78"/>
  <c r="CA127" i="78"/>
  <c r="BZ768" i="78"/>
  <c r="CA337" i="78"/>
  <c r="BZ275" i="78"/>
  <c r="BZ490" i="78"/>
  <c r="BZ384" i="78"/>
  <c r="CA739" i="78"/>
  <c r="BZ268" i="78"/>
  <c r="CA107" i="78"/>
  <c r="CA195" i="78"/>
  <c r="BZ386" i="78"/>
  <c r="CA110" i="78"/>
  <c r="BZ932" i="78"/>
  <c r="BZ810" i="78"/>
  <c r="BZ96" i="78"/>
  <c r="CA831" i="78"/>
  <c r="BZ274" i="78"/>
  <c r="BZ798" i="78"/>
  <c r="BZ607" i="78"/>
  <c r="CA348" i="78"/>
  <c r="BZ592" i="78"/>
  <c r="CA422" i="78"/>
  <c r="CA21" i="78"/>
  <c r="BZ730" i="78"/>
  <c r="BZ32" i="78"/>
  <c r="BZ767" i="78"/>
  <c r="BZ532" i="78"/>
  <c r="BZ907" i="78"/>
  <c r="CA740" i="78"/>
  <c r="CA466" i="78"/>
  <c r="CA203" i="78"/>
  <c r="BZ635" i="78"/>
  <c r="CA938" i="78"/>
  <c r="BZ498" i="78"/>
  <c r="BZ420" i="78"/>
  <c r="CA465" i="78"/>
  <c r="CA940" i="78"/>
  <c r="BZ629" i="78"/>
  <c r="CA95" i="78"/>
  <c r="CA871" i="78"/>
  <c r="CA341" i="78"/>
  <c r="CA391" i="78"/>
  <c r="CA494" i="78"/>
  <c r="BZ605" i="78"/>
  <c r="BZ343" i="78"/>
  <c r="CA43" i="78"/>
  <c r="BZ31" i="78"/>
  <c r="CA908" i="78"/>
  <c r="BZ18" i="78"/>
  <c r="CA244" i="78"/>
  <c r="CA431" i="78"/>
  <c r="CA599" i="78"/>
  <c r="BZ88" i="78"/>
  <c r="CA605" i="78"/>
  <c r="BZ492" i="78"/>
  <c r="BZ902" i="78"/>
  <c r="CA247" i="78"/>
  <c r="CA249" i="78"/>
  <c r="CA112" i="78"/>
  <c r="BZ707" i="78"/>
  <c r="CA698" i="78"/>
  <c r="BZ466" i="78"/>
  <c r="CA624" i="78"/>
  <c r="BZ51" i="78"/>
  <c r="BZ247" i="78"/>
  <c r="BZ704" i="78"/>
  <c r="BZ506" i="78"/>
  <c r="CA85" i="78"/>
  <c r="CA390" i="78"/>
  <c r="BZ693" i="78"/>
  <c r="BZ157" i="78"/>
  <c r="CA673" i="78"/>
  <c r="CA114" i="78"/>
  <c r="BZ70" i="78"/>
  <c r="CA427" i="78"/>
  <c r="CA768" i="78"/>
  <c r="BZ700" i="78"/>
  <c r="CA939" i="78"/>
  <c r="CA20" i="78"/>
  <c r="BZ941" i="78"/>
  <c r="BZ240" i="78"/>
  <c r="CA311" i="78"/>
  <c r="BZ556" i="78"/>
  <c r="CA936" i="78"/>
  <c r="BZ117" i="78"/>
  <c r="BZ660" i="78"/>
  <c r="CA82" i="78"/>
  <c r="BZ129" i="78"/>
  <c r="BZ21" i="78"/>
  <c r="CA166" i="78"/>
  <c r="CA436" i="78"/>
  <c r="BZ301" i="78"/>
  <c r="CA134" i="78"/>
  <c r="CA733" i="78"/>
  <c r="CA273" i="78"/>
  <c r="BZ630" i="78"/>
  <c r="BZ467" i="78"/>
  <c r="CA13" i="78"/>
  <c r="CA312" i="78"/>
  <c r="BZ537" i="78"/>
  <c r="CA387" i="78"/>
  <c r="BZ231" i="78"/>
  <c r="BZ593" i="78"/>
  <c r="CA762" i="78"/>
  <c r="CA200" i="78"/>
  <c r="BZ663" i="78"/>
  <c r="BZ524" i="78"/>
  <c r="CA598" i="78"/>
  <c r="BZ26" i="78"/>
  <c r="CA168" i="78"/>
  <c r="BZ164" i="78"/>
  <c r="CA76" i="78"/>
  <c r="CA276" i="78"/>
  <c r="CA32" i="78"/>
  <c r="CA90" i="78"/>
  <c r="BZ876" i="78"/>
  <c r="BZ504" i="78"/>
  <c r="CA874" i="78"/>
  <c r="CA38" i="78"/>
  <c r="BZ243" i="78"/>
  <c r="BZ425" i="78"/>
  <c r="CA833" i="78"/>
  <c r="CA456" i="78"/>
  <c r="BZ566" i="78"/>
  <c r="BZ534" i="78"/>
  <c r="CA907" i="78"/>
  <c r="BZ905" i="78"/>
  <c r="CA460" i="78"/>
  <c r="CA944" i="78"/>
  <c r="BZ743" i="78"/>
  <c r="CA660" i="78"/>
  <c r="CA265" i="78"/>
  <c r="CA160" i="78"/>
  <c r="BZ462" i="78"/>
  <c r="BZ844" i="78"/>
  <c r="BZ460" i="78"/>
  <c r="CA632" i="78"/>
  <c r="CA504" i="78"/>
  <c r="BZ570" i="78"/>
  <c r="CA505" i="78"/>
  <c r="BZ868" i="78"/>
  <c r="BZ458" i="78"/>
  <c r="CA136" i="78"/>
  <c r="BZ119" i="78"/>
  <c r="BZ57" i="78"/>
  <c r="CA495" i="78"/>
  <c r="BZ14" i="78"/>
  <c r="BZ15" i="78"/>
  <c r="CA841" i="78"/>
  <c r="BZ309" i="78"/>
  <c r="BZ16" i="78"/>
  <c r="BZ196" i="78"/>
  <c r="BZ165" i="78"/>
  <c r="BZ726" i="78"/>
  <c r="CA282" i="78"/>
  <c r="BZ63" i="78"/>
  <c r="BZ429" i="78"/>
  <c r="CA274" i="78"/>
  <c r="CA898" i="78"/>
  <c r="CA671" i="78"/>
  <c r="BZ387" i="78"/>
  <c r="CA913" i="78"/>
  <c r="BZ829" i="78"/>
  <c r="CA75" i="78"/>
  <c r="BZ42" i="78"/>
  <c r="BZ597" i="78"/>
  <c r="CA350" i="78"/>
  <c r="BZ571" i="78"/>
  <c r="CA125" i="78"/>
  <c r="CA339" i="78"/>
  <c r="CA22" i="78"/>
  <c r="CA492" i="78"/>
  <c r="CA948" i="78"/>
  <c r="BZ282" i="78"/>
  <c r="CA778" i="78"/>
  <c r="CA63" i="78"/>
  <c r="CA86" i="78"/>
  <c r="CA52" i="78"/>
  <c r="BZ25" i="78"/>
  <c r="CA131" i="78"/>
  <c r="CA633" i="78"/>
  <c r="CA335" i="78"/>
  <c r="BZ812" i="78"/>
  <c r="CA573" i="78"/>
  <c r="CA801" i="78"/>
  <c r="CA24" i="78"/>
  <c r="BZ734" i="78"/>
  <c r="CA765" i="78"/>
  <c r="BZ120" i="78"/>
  <c r="CA53" i="78"/>
  <c r="BZ192" i="78"/>
  <c r="CA809" i="78"/>
  <c r="BZ807" i="78"/>
  <c r="BZ53" i="78"/>
  <c r="BZ388" i="78"/>
  <c r="BZ871" i="78"/>
  <c r="BZ85" i="78"/>
  <c r="CA231" i="78"/>
  <c r="CA830" i="78"/>
  <c r="BZ87" i="78"/>
  <c r="CA943" i="78"/>
  <c r="CA16" i="78"/>
  <c r="CA306" i="78"/>
  <c r="CA15" i="78"/>
  <c r="CA215" i="78"/>
  <c r="CA423" i="78"/>
  <c r="BZ349" i="78"/>
  <c r="BZ846" i="78"/>
  <c r="BZ246" i="78"/>
  <c r="CA458" i="78"/>
  <c r="BZ560" i="78"/>
  <c r="CA241" i="78"/>
  <c r="CA708" i="78"/>
  <c r="BZ108" i="78"/>
  <c r="CA766" i="78"/>
  <c r="CA699" i="78"/>
  <c r="CA115" i="78"/>
  <c r="BZ703" i="78"/>
  <c r="BZ162" i="78"/>
  <c r="CA84" i="78"/>
  <c r="CA533" i="78"/>
  <c r="CA566" i="78"/>
  <c r="BZ423" i="78"/>
  <c r="BZ491" i="78"/>
  <c r="BZ242" i="78"/>
  <c r="BZ664" i="78"/>
  <c r="BZ109" i="78"/>
  <c r="CA767" i="78"/>
  <c r="CA309" i="78"/>
  <c r="BZ528" i="78"/>
  <c r="BZ874" i="78"/>
  <c r="CA526" i="78"/>
  <c r="CA205" i="78"/>
  <c r="CA569" i="78"/>
  <c r="CA279" i="78"/>
  <c r="BZ56" i="78"/>
  <c r="CA879" i="78"/>
  <c r="CA639" i="78"/>
  <c r="BZ336" i="78"/>
  <c r="BZ939" i="78"/>
  <c r="CA336" i="78"/>
  <c r="BZ112" i="78"/>
  <c r="CA310" i="78"/>
  <c r="BZ95" i="78"/>
  <c r="CA113" i="78"/>
  <c r="CA303" i="78"/>
  <c r="CA61" i="78"/>
  <c r="CA631" i="78"/>
  <c r="CA46" i="78"/>
  <c r="BZ130" i="78"/>
  <c r="BZ334" i="78"/>
  <c r="BZ248" i="78"/>
  <c r="BZ20" i="78"/>
  <c r="CA496" i="78"/>
  <c r="CA503" i="78"/>
  <c r="CA896" i="78"/>
  <c r="BZ944" i="78"/>
  <c r="CA343" i="78"/>
  <c r="CA490" i="78"/>
  <c r="CA930" i="78"/>
  <c r="CA281" i="78"/>
  <c r="BZ121" i="78"/>
  <c r="BZ433" i="78"/>
  <c r="CA661" i="78"/>
  <c r="BZ52" i="78"/>
  <c r="CA239" i="78"/>
  <c r="CA12" i="78"/>
  <c r="BZ59" i="78"/>
  <c r="CA842" i="78"/>
  <c r="CA933" i="78"/>
  <c r="CA92" i="78"/>
  <c r="CA162" i="78"/>
  <c r="BZ763" i="78"/>
  <c r="BZ776" i="78"/>
  <c r="BZ913" i="78"/>
  <c r="CA774" i="78"/>
  <c r="CA806" i="78"/>
  <c r="BZ505" i="78"/>
  <c r="CA536" i="78"/>
  <c r="CA269" i="78"/>
  <c r="BZ189" i="78"/>
  <c r="BZ633" i="78"/>
  <c r="BZ281" i="78"/>
  <c r="CA18" i="78"/>
  <c r="BZ34" i="78"/>
  <c r="BZ769" i="78"/>
  <c r="BZ863" i="78"/>
  <c r="BZ489" i="78"/>
  <c r="CA345" i="78"/>
  <c r="CA805" i="78"/>
  <c r="BZ41" i="78"/>
  <c r="BZ778" i="78"/>
  <c r="CA103" i="78"/>
  <c r="CA707" i="78"/>
  <c r="BZ559" i="78"/>
  <c r="BZ461" i="78"/>
  <c r="BZ36" i="78"/>
  <c r="BZ598" i="78"/>
  <c r="CA909" i="78"/>
  <c r="CA571" i="78"/>
  <c r="BZ304" i="78"/>
  <c r="CA906" i="78"/>
  <c r="CA934" i="78"/>
  <c r="BZ91" i="78"/>
  <c r="CA384" i="78"/>
  <c r="CA488" i="78"/>
  <c r="BZ76" i="78"/>
  <c r="CA869" i="78"/>
  <c r="BZ803" i="78"/>
  <c r="CA735" i="78"/>
  <c r="CA48" i="78"/>
  <c r="BZ564" i="78"/>
  <c r="CA877" i="78"/>
  <c r="CA876" i="78"/>
  <c r="BZ773" i="78"/>
  <c r="BZ638" i="78"/>
  <c r="CA845" i="78"/>
  <c r="CA156" i="78"/>
  <c r="BZ62" i="78"/>
  <c r="CA638" i="78"/>
  <c r="BZ603" i="78"/>
  <c r="BZ563" i="78"/>
  <c r="BZ624" i="78"/>
  <c r="BZ933" i="78"/>
  <c r="CA844" i="78"/>
  <c r="BZ397" i="78"/>
  <c r="BZ602" i="78"/>
  <c r="BZ394" i="78"/>
  <c r="BZ898" i="78"/>
  <c r="BZ38" i="78"/>
  <c r="CA425" i="78"/>
  <c r="BZ865" i="78"/>
  <c r="BZ278" i="78"/>
  <c r="CA14" i="78"/>
  <c r="BZ400" i="78"/>
  <c r="BZ908" i="78"/>
  <c r="CA197" i="78"/>
  <c r="BZ530" i="78"/>
  <c r="BZ808" i="78"/>
  <c r="BZ46" i="78"/>
  <c r="CA307" i="78"/>
  <c r="BZ904" i="78"/>
  <c r="BZ862" i="78"/>
  <c r="CA78" i="78"/>
  <c r="CA62" i="78"/>
  <c r="BZ241" i="78"/>
  <c r="BZ488" i="78"/>
  <c r="CA493" i="78"/>
  <c r="BZ344" i="78"/>
  <c r="CA272" i="78"/>
  <c r="BZ101" i="78"/>
  <c r="BZ805" i="78"/>
  <c r="CA119" i="78"/>
  <c r="CA347" i="78"/>
  <c r="CA77" i="78"/>
  <c r="BZ103" i="78"/>
  <c r="CA658" i="78"/>
  <c r="CA462" i="78"/>
  <c r="BZ455" i="78"/>
  <c r="CA19" i="78"/>
  <c r="BZ659" i="78"/>
  <c r="BZ470" i="78"/>
  <c r="CA338" i="78"/>
  <c r="BZ764" i="78"/>
  <c r="BZ523" i="78"/>
  <c r="BZ692" i="78"/>
  <c r="CA498" i="78"/>
  <c r="CA49" i="78"/>
  <c r="CA117" i="78"/>
  <c r="BZ94" i="78"/>
  <c r="CA700" i="78"/>
  <c r="BZ61" i="78"/>
  <c r="CA304" i="78"/>
  <c r="CA130" i="78"/>
  <c r="BZ392" i="78"/>
  <c r="CA428" i="78"/>
  <c r="BZ339" i="78"/>
  <c r="CA398" i="78"/>
  <c r="CA9" i="78"/>
  <c r="BZ937" i="78"/>
  <c r="CA66" i="78"/>
  <c r="CA668" i="78"/>
  <c r="BZ899" i="78"/>
  <c r="CA238" i="78"/>
  <c r="BZ167" i="78"/>
  <c r="CA829" i="78"/>
  <c r="CA157" i="78"/>
  <c r="CA385" i="78"/>
  <c r="CA626" i="78"/>
  <c r="CA397" i="78"/>
  <c r="BZ733" i="78"/>
  <c r="CA931" i="78"/>
  <c r="CA454" i="78"/>
  <c r="CA665" i="78"/>
  <c r="BZ771" i="78"/>
  <c r="CA98" i="78"/>
  <c r="CA154" i="78"/>
  <c r="CA769" i="78"/>
  <c r="BZ399" i="78"/>
  <c r="BZ105" i="78"/>
  <c r="BZ636" i="78"/>
  <c r="CA430" i="78"/>
  <c r="BZ946" i="78"/>
  <c r="CA937" i="78"/>
  <c r="BZ17" i="78"/>
  <c r="BZ896" i="78"/>
  <c r="BZ463" i="78"/>
  <c r="CA489" i="78"/>
  <c r="CA834" i="78"/>
  <c r="CA11" i="78"/>
  <c r="CA875" i="78"/>
  <c r="BZ910" i="78"/>
  <c r="CA399" i="78"/>
  <c r="BZ708" i="78"/>
  <c r="BZ634" i="78"/>
  <c r="CA594" i="78"/>
  <c r="CA794" i="78"/>
  <c r="CA388" i="78"/>
  <c r="BZ68" i="78"/>
  <c r="BZ800" i="78"/>
  <c r="BZ832" i="78"/>
  <c r="BZ280" i="78"/>
  <c r="CA367" i="78"/>
  <c r="CA171" i="78"/>
  <c r="CA429" i="78"/>
  <c r="CA601" i="78"/>
  <c r="CA280" i="78"/>
  <c r="BZ27" i="78"/>
  <c r="CA28" i="78"/>
  <c r="BZ696" i="78"/>
  <c r="BZ500" i="78"/>
  <c r="BZ845" i="78"/>
  <c r="BZ11" i="78"/>
  <c r="CA803" i="78"/>
  <c r="CA118" i="78"/>
  <c r="BZ422" i="78"/>
  <c r="BZ137" i="78"/>
  <c r="BZ37" i="78"/>
  <c r="BZ495" i="78"/>
  <c r="CA591" i="78"/>
  <c r="CA470" i="78"/>
  <c r="CA537" i="78"/>
  <c r="CA96" i="78"/>
  <c r="CA94" i="78"/>
  <c r="CA41" i="78"/>
  <c r="BZ828" i="78"/>
  <c r="CA467" i="78"/>
  <c r="BZ123" i="78"/>
  <c r="CA172" i="78"/>
  <c r="BZ113" i="78"/>
  <c r="BZ238" i="78"/>
  <c r="CA864" i="78"/>
  <c r="CA595" i="78"/>
  <c r="BZ398" i="78"/>
  <c r="CA457" i="78"/>
  <c r="CA29" i="78"/>
  <c r="CA669" i="78"/>
  <c r="CA308" i="78"/>
  <c r="BZ102" i="78"/>
  <c r="BZ540" i="78"/>
  <c r="CA500" i="78"/>
  <c r="CA17" i="78"/>
  <c r="CA560" i="78"/>
  <c r="BZ604" i="78"/>
  <c r="BZ674" i="78"/>
  <c r="BZ557" i="78"/>
  <c r="BZ116" i="78"/>
  <c r="BZ393" i="78"/>
  <c r="BZ171" i="78"/>
  <c r="BZ424" i="78"/>
  <c r="CA434" i="78"/>
  <c r="CA266" i="78"/>
  <c r="CA570" i="78"/>
  <c r="BZ33" i="78"/>
  <c r="CA629" i="78"/>
  <c r="BZ54" i="78"/>
  <c r="BZ389" i="78"/>
  <c r="CA662" i="78"/>
  <c r="BZ346" i="78"/>
  <c r="CA705" i="78"/>
  <c r="CA31" i="78"/>
  <c r="BZ131" i="78"/>
  <c r="BZ536" i="78"/>
  <c r="CA905" i="78"/>
  <c r="BZ567" i="78"/>
  <c r="BZ468" i="78"/>
  <c r="BZ163" i="78"/>
  <c r="BZ839" i="78"/>
  <c r="BZ869" i="78"/>
  <c r="CA522" i="78"/>
  <c r="CA461" i="78"/>
  <c r="CA59" i="78"/>
  <c r="CA812" i="78"/>
  <c r="BZ338" i="78"/>
  <c r="BZ641" i="78"/>
  <c r="BZ43" i="78"/>
  <c r="CA35" i="78"/>
  <c r="BZ911" i="78"/>
  <c r="CA44" i="78"/>
  <c r="CA670" i="78"/>
  <c r="BZ502" i="78"/>
  <c r="CA664" i="78"/>
  <c r="BZ465" i="78"/>
  <c r="BZ107" i="78"/>
  <c r="CA463" i="78"/>
  <c r="CA472" i="78"/>
  <c r="CA565" i="78"/>
  <c r="BZ471" i="78"/>
  <c r="BZ13" i="78"/>
  <c r="BZ75" i="78"/>
  <c r="BZ777" i="78"/>
  <c r="BZ526" i="78"/>
  <c r="CA88" i="78"/>
  <c r="CA799" i="78"/>
  <c r="BZ457" i="78"/>
  <c r="BZ279" i="78"/>
  <c r="BZ35" i="78"/>
  <c r="CA770" i="78"/>
  <c r="CA334" i="78"/>
  <c r="BZ525" i="78"/>
  <c r="BZ128" i="78"/>
  <c r="CA835" i="78"/>
  <c r="BZ527" i="78"/>
  <c r="CA912" i="78"/>
  <c r="CA102" i="78"/>
  <c r="BZ426" i="78"/>
  <c r="CA701" i="78"/>
  <c r="CA659" i="78"/>
  <c r="BZ838" i="78"/>
  <c r="BZ10" i="78"/>
  <c r="BZ672" i="78"/>
  <c r="CA872" i="78"/>
  <c r="BZ138" i="78"/>
  <c r="CA159" i="78"/>
  <c r="CA761" i="78"/>
  <c r="BZ772" i="78"/>
  <c r="BZ943" i="78"/>
  <c r="BZ569" i="78"/>
  <c r="BZ695" i="78"/>
  <c r="CA68" i="78"/>
  <c r="BZ835" i="78"/>
  <c r="CA471" i="78"/>
  <c r="BZ901" i="78"/>
  <c r="CA675" i="78"/>
  <c r="BZ942" i="78"/>
  <c r="CA559" i="78"/>
  <c r="CA190" i="78"/>
  <c r="BZ706" i="78"/>
  <c r="BZ872" i="78"/>
  <c r="BZ277" i="78"/>
  <c r="BZ67" i="78"/>
  <c r="CA99" i="78"/>
  <c r="BZ903" i="78"/>
  <c r="BZ456" i="78"/>
  <c r="BZ74" i="78"/>
  <c r="BZ97" i="78"/>
  <c r="BZ161" i="78"/>
  <c r="BZ265" i="78"/>
  <c r="CA910" i="78"/>
  <c r="BZ802" i="78"/>
  <c r="CA120" i="78"/>
  <c r="BZ202" i="78"/>
  <c r="BZ49" i="78"/>
  <c r="BZ205" i="78"/>
  <c r="BZ661" i="78"/>
  <c r="BZ676" i="78"/>
  <c r="BZ99" i="78"/>
  <c r="BZ24" i="78"/>
  <c r="BZ740" i="78"/>
  <c r="BZ402" i="78"/>
  <c r="BZ233" i="78"/>
  <c r="CA729" i="78"/>
  <c r="BZ799" i="78"/>
  <c r="BZ558" i="78"/>
  <c r="CA641" i="78"/>
  <c r="BZ632" i="78"/>
  <c r="CA64" i="78"/>
  <c r="BZ434" i="78"/>
  <c r="CA393" i="78"/>
  <c r="CA189" i="78"/>
  <c r="BZ599" i="78"/>
  <c r="BZ867" i="78"/>
  <c r="BZ311" i="78"/>
  <c r="BZ880" i="78"/>
  <c r="CA233" i="78"/>
  <c r="BZ367" i="78"/>
  <c r="BZ837" i="78"/>
  <c r="CA942" i="78"/>
  <c r="BZ50" i="78"/>
  <c r="BZ591" i="78"/>
  <c r="BZ606" i="78"/>
  <c r="CA866" i="78"/>
  <c r="CA47" i="78"/>
  <c r="BZ235" i="78"/>
  <c r="BZ71" i="78"/>
  <c r="CA946" i="78"/>
  <c r="BZ864" i="78"/>
  <c r="CA773" i="78"/>
  <c r="CA104" i="78"/>
  <c r="CA672" i="78"/>
  <c r="CA419" i="78"/>
  <c r="CA55" i="78"/>
  <c r="BZ80" i="78"/>
  <c r="CA796" i="78"/>
  <c r="BZ947" i="78"/>
  <c r="CA34" i="78"/>
  <c r="CA642" i="78"/>
  <c r="BZ114" i="78"/>
  <c r="BZ727" i="78"/>
  <c r="CA709" i="78"/>
  <c r="CA839" i="78"/>
  <c r="CA71" i="78"/>
  <c r="CA563" i="78"/>
  <c r="BZ215" i="78"/>
  <c r="CA760" i="78"/>
  <c r="CA737" i="78"/>
  <c r="CA802" i="78"/>
  <c r="CA51" i="78"/>
  <c r="BZ914" i="78"/>
  <c r="CA567" i="78"/>
  <c r="CA271" i="78"/>
  <c r="CA170" i="78"/>
  <c r="BZ801" i="78"/>
  <c r="BZ200" i="78"/>
  <c r="CA538" i="78"/>
  <c r="CA194" i="78"/>
  <c r="BZ391" i="78"/>
  <c r="BZ843" i="78"/>
  <c r="BZ472" i="78"/>
  <c r="CA523" i="78"/>
  <c r="BZ454" i="78"/>
  <c r="BZ86" i="78"/>
  <c r="BZ154" i="78"/>
  <c r="BZ760" i="78"/>
  <c r="BZ83" i="78"/>
  <c r="BZ431" i="78"/>
  <c r="BZ197" i="78"/>
  <c r="BZ234" i="78"/>
  <c r="CA420" i="78"/>
  <c r="CA692" i="78"/>
  <c r="BZ806" i="78"/>
  <c r="BZ12" i="78"/>
  <c r="CA122" i="78"/>
  <c r="CA532" i="78"/>
  <c r="BZ170" i="78"/>
  <c r="BZ840" i="78"/>
  <c r="CA36" i="78"/>
  <c r="CA772" i="78"/>
  <c r="BZ337" i="78"/>
  <c r="CA902" i="78"/>
  <c r="CA911" i="78"/>
  <c r="BZ166" i="78"/>
  <c r="CA558" i="78"/>
  <c r="CA899" i="78"/>
  <c r="CA126" i="78"/>
  <c r="BZ40" i="78"/>
  <c r="CA562" i="78"/>
  <c r="CA242" i="78"/>
  <c r="CA161" i="78"/>
  <c r="CA235" i="78"/>
  <c r="CA634" i="78"/>
  <c r="CA193" i="78"/>
  <c r="CA188" i="78"/>
  <c r="CA534" i="78"/>
  <c r="CA947" i="78"/>
  <c r="BZ496" i="78"/>
  <c r="CA696" i="78"/>
  <c r="BZ627" i="78"/>
  <c r="BZ770" i="78"/>
  <c r="CA695" i="78"/>
  <c r="CA727" i="78"/>
  <c r="BZ675" i="78"/>
  <c r="CA109" i="78"/>
  <c r="CA703" i="78"/>
  <c r="CA56" i="78"/>
  <c r="BZ729" i="78"/>
  <c r="CA741" i="78"/>
  <c r="CA93" i="78"/>
  <c r="BZ533" i="78"/>
  <c r="BZ348" i="78"/>
  <c r="BZ19" i="78"/>
  <c r="BZ737" i="78"/>
  <c r="BZ396" i="78"/>
  <c r="CA433" i="78"/>
  <c r="CA693" i="78"/>
  <c r="BZ665" i="78"/>
  <c r="CA196" i="78"/>
  <c r="BZ72" i="78"/>
  <c r="CA880" i="78"/>
  <c r="BZ345" i="78"/>
  <c r="BZ870" i="78"/>
  <c r="CA568" i="78"/>
  <c r="BZ333" i="78"/>
  <c r="BZ341" i="78"/>
  <c r="CA65" i="78"/>
  <c r="BZ111" i="78"/>
  <c r="CA192" i="78"/>
  <c r="CA302" i="78"/>
  <c r="BZ190" i="78"/>
  <c r="BZ594" i="78"/>
  <c r="CA167" i="78"/>
  <c r="CA79" i="78"/>
  <c r="BZ90" i="78"/>
  <c r="CA73" i="78"/>
  <c r="CA704" i="78"/>
  <c r="BZ168" i="78"/>
  <c r="CA50" i="78"/>
  <c r="CA234" i="78"/>
  <c r="BZ308" i="78"/>
  <c r="BZ744" i="78"/>
  <c r="BZ169" i="78"/>
  <c r="BZ935" i="78"/>
  <c r="BZ728" i="78"/>
  <c r="CA702" i="78"/>
  <c r="CA105" i="78"/>
  <c r="BZ191" i="78"/>
  <c r="BZ305" i="78"/>
  <c r="CA81" i="78"/>
  <c r="BZ809" i="78"/>
  <c r="BZ92" i="78"/>
  <c r="CA728" i="78"/>
  <c r="BZ879" i="78"/>
  <c r="CA602" i="78"/>
  <c r="BZ428" i="78"/>
  <c r="BZ774" i="78"/>
  <c r="BZ160" i="78"/>
  <c r="BZ435" i="78"/>
  <c r="CA497" i="78"/>
  <c r="BZ912" i="78"/>
  <c r="CA23" i="78"/>
  <c r="BZ194" i="78"/>
  <c r="CA60" i="78"/>
  <c r="CA900" i="78"/>
  <c r="BZ269" i="78"/>
  <c r="CA564" i="78"/>
  <c r="CA667" i="78"/>
  <c r="CA10" i="78"/>
  <c r="CA528" i="78"/>
  <c r="CA676" i="78"/>
  <c r="BZ795" i="78"/>
  <c r="CA606" i="78"/>
  <c r="CA535" i="78"/>
  <c r="BZ662" i="78"/>
  <c r="CA116" i="78"/>
  <c r="BZ110" i="78"/>
  <c r="CA674" i="78"/>
  <c r="BZ47" i="78"/>
  <c r="BZ878" i="78"/>
  <c r="BZ118" i="78"/>
  <c r="CA332" i="78"/>
  <c r="BZ710" i="78"/>
  <c r="BZ23" i="78"/>
  <c r="BZ79" i="78"/>
  <c r="CA804" i="78"/>
  <c r="BZ639" i="78"/>
  <c r="CA800" i="78"/>
  <c r="BZ572" i="78"/>
  <c r="CA191" i="78"/>
  <c r="BZ81" i="78"/>
  <c r="CA340" i="78"/>
  <c r="CA608" i="78"/>
  <c r="CA607" i="78"/>
  <c r="CA128" i="78"/>
  <c r="BZ833" i="78"/>
  <c r="CA33" i="78"/>
  <c r="BZ877" i="78"/>
  <c r="BZ642" i="78"/>
  <c r="BZ836" i="78"/>
  <c r="BZ77" i="78"/>
  <c r="CA604" i="78"/>
  <c r="CA592" i="78"/>
  <c r="CA246" i="78"/>
  <c r="BZ100" i="78"/>
  <c r="BZ697" i="78"/>
  <c r="BZ69" i="78"/>
  <c r="BZ188" i="78"/>
  <c r="CA97" i="78"/>
  <c r="CA169" i="78"/>
  <c r="BZ671" i="78"/>
  <c r="CA132" i="78"/>
  <c r="CA204" i="78"/>
  <c r="CA530" i="78"/>
  <c r="BZ133" i="78"/>
  <c r="CA777" i="78"/>
  <c r="BZ830" i="78"/>
  <c r="CA499" i="78"/>
  <c r="BZ804" i="78"/>
  <c r="BZ58" i="78"/>
  <c r="CA663" i="78"/>
  <c r="BZ172" i="78"/>
  <c r="CA941" i="78"/>
  <c r="BZ538" i="78"/>
  <c r="BZ126" i="78"/>
  <c r="CA640" i="78"/>
  <c r="BZ595" i="78"/>
  <c r="BZ503" i="78"/>
  <c r="CA878" i="78"/>
  <c r="CA572" i="78"/>
  <c r="BZ873" i="78"/>
  <c r="CA574" i="78"/>
  <c r="BZ310" i="78"/>
  <c r="CA531" i="78"/>
  <c r="CA635" i="78"/>
  <c r="CA240" i="78"/>
  <c r="CA935" i="78"/>
  <c r="CA904" i="78"/>
  <c r="BZ78" i="78"/>
  <c r="CA524" i="78"/>
  <c r="CA738" i="78"/>
  <c r="BZ82" i="78"/>
  <c r="BZ590" i="78"/>
  <c r="BZ115" i="78"/>
  <c r="CA706" i="78"/>
  <c r="BZ600" i="78"/>
  <c r="CA797" i="78"/>
  <c r="CA70" i="78"/>
  <c r="BZ667" i="78"/>
  <c r="BZ735" i="78"/>
  <c r="BZ342" i="78"/>
  <c r="BZ203" i="78"/>
  <c r="CA731" i="78"/>
  <c r="CA540" i="78"/>
  <c r="BZ765" i="78"/>
  <c r="BZ732" i="78"/>
  <c r="BZ945" i="78"/>
  <c r="BZ501" i="78"/>
  <c r="BZ775" i="78"/>
  <c r="BZ742" i="78"/>
  <c r="CA121" i="78"/>
  <c r="BZ739" i="78"/>
  <c r="BZ158" i="78"/>
  <c r="CA455" i="78"/>
  <c r="BZ39" i="78"/>
  <c r="CA277" i="78"/>
  <c r="CA270" i="78"/>
  <c r="CA636" i="78"/>
  <c r="BZ761" i="78"/>
  <c r="CA590" i="78"/>
  <c r="BZ104" i="78"/>
  <c r="CA742" i="78"/>
  <c r="CA637" i="78"/>
  <c r="CA435" i="78"/>
  <c r="BZ303" i="78"/>
  <c r="CA124" i="78"/>
  <c r="CA389" i="78"/>
  <c r="BZ596" i="78"/>
  <c r="BZ307" i="78"/>
  <c r="BZ940" i="78"/>
  <c r="CA932" i="78"/>
  <c r="CA129" i="78"/>
  <c r="BZ276" i="78"/>
  <c r="CA561" i="78"/>
  <c r="CA527" i="78"/>
  <c r="BZ127" i="78"/>
  <c r="CA199" i="78"/>
  <c r="BZ401" i="78"/>
  <c r="BZ673" i="78"/>
  <c r="CA556" i="78"/>
  <c r="CA232" i="78"/>
  <c r="CA349" i="78"/>
  <c r="CA344" i="78"/>
  <c r="CA25" i="78"/>
  <c r="CA275" i="78"/>
  <c r="CA386" i="78"/>
  <c r="CA743" i="78"/>
  <c r="BZ29" i="78"/>
  <c r="BZ930" i="78"/>
  <c r="BZ267" i="78"/>
  <c r="BZ273" i="78"/>
  <c r="BZ239" i="78"/>
  <c r="CA862" i="78"/>
  <c r="CA396" i="78"/>
  <c r="BZ421" i="78"/>
  <c r="BZ30" i="78"/>
  <c r="CA807" i="78"/>
  <c r="BZ270" i="78"/>
  <c r="CA744" i="78"/>
  <c r="BZ666" i="78"/>
  <c r="BZ436" i="78"/>
  <c r="CA469" i="78"/>
  <c r="CA863" i="78"/>
  <c r="CA87" i="78"/>
  <c r="BZ55" i="78"/>
  <c r="BZ335" i="78"/>
  <c r="CA873" i="78"/>
  <c r="BZ637" i="78"/>
  <c r="BZ195" i="78"/>
  <c r="BZ702" i="78"/>
  <c r="CA694" i="78"/>
  <c r="CA45" i="78"/>
  <c r="CA697" i="78"/>
  <c r="BZ499" i="78"/>
  <c r="BZ539" i="78"/>
  <c r="BZ628" i="78"/>
  <c r="BZ568" i="78"/>
  <c r="CA502" i="78"/>
  <c r="BZ562" i="78"/>
  <c r="CA736" i="78"/>
  <c r="CA54" i="78"/>
  <c r="CA57" i="78"/>
  <c r="BZ709" i="78"/>
  <c r="CA245" i="78"/>
  <c r="BZ931" i="78"/>
  <c r="CA776" i="78"/>
  <c r="CA666" i="78"/>
  <c r="BZ459" i="78"/>
  <c r="CA870" i="78"/>
  <c r="BZ60" i="78"/>
  <c r="BZ271" i="78"/>
  <c r="CA726" i="78"/>
  <c r="BZ199" i="78"/>
  <c r="CA424" i="78"/>
  <c r="CA106" i="78"/>
  <c r="CA392" i="78"/>
  <c r="BZ9" i="78"/>
  <c r="BZ762" i="78"/>
  <c r="CA40" i="78"/>
  <c r="BZ497" i="78"/>
  <c r="CA243" i="78"/>
  <c r="CA897" i="78"/>
  <c r="CA72" i="78"/>
  <c r="CA627" i="78"/>
  <c r="CA597" i="78"/>
  <c r="CA111" i="78"/>
  <c r="BZ155" i="78"/>
  <c r="BZ494" i="78"/>
  <c r="CA836" i="78"/>
  <c r="CA237" i="78"/>
  <c r="BZ201" i="78"/>
  <c r="BZ93" i="78"/>
  <c r="BZ741" i="78"/>
  <c r="CA342" i="78"/>
  <c r="CA158" i="78"/>
  <c r="BZ198" i="78"/>
  <c r="BZ658" i="78"/>
  <c r="CA763" i="78"/>
  <c r="BZ841" i="78"/>
  <c r="BZ48" i="78"/>
  <c r="BZ340" i="78"/>
  <c r="BZ831" i="78"/>
  <c r="CA914" i="78"/>
  <c r="BZ193" i="78"/>
  <c r="CA771" i="78"/>
  <c r="CA837" i="78"/>
  <c r="BZ731" i="78"/>
  <c r="CA267" i="78"/>
  <c r="CA39" i="78"/>
  <c r="BZ134" i="78"/>
  <c r="CA593" i="78"/>
  <c r="BZ427" i="78"/>
  <c r="CA426" i="78"/>
  <c r="CA838" i="78"/>
  <c r="BZ574" i="78"/>
  <c r="CA710" i="78"/>
  <c r="CA27" i="78"/>
  <c r="BZ302" i="78"/>
  <c r="CA138" i="78"/>
  <c r="BZ350" i="78"/>
  <c r="CA100" i="78"/>
  <c r="CA42" i="78"/>
  <c r="CA557" i="78"/>
  <c r="BZ44" i="78"/>
  <c r="CA840" i="78"/>
  <c r="BZ98" i="78"/>
  <c r="CA201" i="78"/>
  <c r="BZ811" i="78"/>
  <c r="BZ938" i="78"/>
  <c r="BZ875" i="78"/>
  <c r="BZ272" i="78"/>
  <c r="CA400" i="78"/>
  <c r="CA163" i="78"/>
  <c r="CA810" i="78"/>
  <c r="BZ669" i="78"/>
  <c r="CA198" i="78"/>
  <c r="CA868" i="78"/>
  <c r="BZ125" i="78"/>
  <c r="CA775" i="78"/>
  <c r="CA164" i="78"/>
  <c r="BZ625" i="78"/>
  <c r="CA346" i="78"/>
  <c r="BZ531" i="78"/>
  <c r="BZ842" i="78"/>
  <c r="CA74" i="78"/>
  <c r="CA603" i="78"/>
  <c r="BZ900" i="78"/>
  <c r="BZ419" i="78"/>
  <c r="CA133" i="78"/>
  <c r="BZ705" i="78"/>
  <c r="BZ694" i="78"/>
  <c r="BZ266" i="78"/>
  <c r="CA506" i="78"/>
  <c r="BZ796" i="78"/>
  <c r="CA459" i="78"/>
  <c r="BZ236" i="78"/>
  <c r="BZ565" i="78"/>
  <c r="CA628" i="78"/>
  <c r="CA764" i="78"/>
  <c r="BZ464" i="78"/>
  <c r="CA867" i="78"/>
  <c r="AX410" i="78"/>
  <c r="CI820" i="78"/>
  <c r="BT180" i="78"/>
  <c r="CD854" i="78"/>
  <c r="BA752" i="78"/>
  <c r="BM582" i="78"/>
  <c r="CJ684" i="78"/>
  <c r="BQ180" i="78"/>
  <c r="BD290" i="78"/>
  <c r="CD418" i="78"/>
  <c r="CD444" i="78"/>
  <c r="CD443" i="78"/>
  <c r="BJ616" i="78"/>
  <c r="BS623" i="78"/>
  <c r="BS649" i="78"/>
  <c r="BS648" i="78"/>
  <c r="CM410" i="78"/>
  <c r="CI630" i="78"/>
  <c r="CJ163" i="78"/>
  <c r="CJ9" i="78"/>
  <c r="CJ800" i="78"/>
  <c r="CJ496" i="78"/>
  <c r="CJ395" i="78"/>
  <c r="CI868" i="78"/>
  <c r="CJ168" i="78"/>
  <c r="CI119" i="78"/>
  <c r="CJ349" i="78"/>
  <c r="CI533" i="78"/>
  <c r="CJ907" i="78"/>
  <c r="CI233" i="78"/>
  <c r="CJ566" i="78"/>
  <c r="CJ198" i="78"/>
  <c r="CJ522" i="78"/>
  <c r="CI559" i="78"/>
  <c r="CJ560" i="78"/>
  <c r="CJ870" i="78"/>
  <c r="CI472" i="78"/>
  <c r="CI872" i="78"/>
  <c r="CI239" i="78"/>
  <c r="CI169" i="78"/>
  <c r="CJ73" i="78"/>
  <c r="CJ75" i="78"/>
  <c r="CI26" i="78"/>
  <c r="CJ602" i="78"/>
  <c r="CI708" i="78"/>
  <c r="CJ798" i="78"/>
  <c r="CI536" i="78"/>
  <c r="CI764" i="78"/>
  <c r="CJ234" i="78"/>
  <c r="CJ170" i="78"/>
  <c r="CI242" i="78"/>
  <c r="CI32" i="78"/>
  <c r="CJ799" i="78"/>
  <c r="CI540" i="78"/>
  <c r="CJ556" i="78"/>
  <c r="CI88" i="78"/>
  <c r="CI61" i="78"/>
  <c r="CI427" i="78"/>
  <c r="CJ840" i="78"/>
  <c r="CI772" i="78"/>
  <c r="CJ462" i="78"/>
  <c r="CJ938" i="78"/>
  <c r="CJ34" i="78"/>
  <c r="CJ165" i="78"/>
  <c r="CJ195" i="78"/>
  <c r="CJ633" i="78"/>
  <c r="CJ333" i="78"/>
  <c r="CI463" i="78"/>
  <c r="CJ43" i="78"/>
  <c r="CI434" i="78"/>
  <c r="CJ103" i="78"/>
  <c r="CJ115" i="78"/>
  <c r="CI769" i="78"/>
  <c r="CI161" i="78"/>
  <c r="CI107" i="78"/>
  <c r="CJ664" i="78"/>
  <c r="CI235" i="78"/>
  <c r="CI75" i="78"/>
  <c r="CI526" i="78"/>
  <c r="CI273" i="78"/>
  <c r="CI67" i="78"/>
  <c r="CJ90" i="78"/>
  <c r="CI10" i="78"/>
  <c r="CI632" i="78"/>
  <c r="CJ130" i="78"/>
  <c r="CJ662" i="78"/>
  <c r="CI390" i="78"/>
  <c r="CJ502" i="78"/>
  <c r="CI193" i="78"/>
  <c r="CJ801" i="78"/>
  <c r="CI456" i="78"/>
  <c r="CJ70" i="78"/>
  <c r="CI39" i="78"/>
  <c r="CJ601" i="78"/>
  <c r="CJ24" i="78"/>
  <c r="CJ568" i="78"/>
  <c r="CI48" i="78"/>
  <c r="CJ558" i="78"/>
  <c r="CJ391" i="78"/>
  <c r="CI73" i="78"/>
  <c r="CI811" i="78"/>
  <c r="CJ833" i="78"/>
  <c r="CI667" i="78"/>
  <c r="CI900" i="78"/>
  <c r="CJ93" i="78"/>
  <c r="CI522" i="78"/>
  <c r="CI908" i="78"/>
  <c r="CJ98" i="78"/>
  <c r="CJ628" i="78"/>
  <c r="CJ531" i="78"/>
  <c r="CI773" i="78"/>
  <c r="CJ844" i="78"/>
  <c r="CI116" i="78"/>
  <c r="CI492" i="78"/>
  <c r="CI266" i="78"/>
  <c r="CI395" i="78"/>
  <c r="CJ348" i="78"/>
  <c r="CI189" i="78"/>
  <c r="CI160" i="78"/>
  <c r="CI812" i="78"/>
  <c r="CI943" i="78"/>
  <c r="CJ384" i="78"/>
  <c r="CI85" i="78"/>
  <c r="CJ37" i="78"/>
  <c r="CI136" i="78"/>
  <c r="CI386" i="78"/>
  <c r="CJ264" i="78"/>
  <c r="CI698" i="78"/>
  <c r="CI397" i="78"/>
  <c r="CI45" i="78"/>
  <c r="CJ38" i="78"/>
  <c r="CI272" i="78"/>
  <c r="CJ865" i="78"/>
  <c r="CI898" i="78"/>
  <c r="CJ464" i="78"/>
  <c r="CI628" i="78"/>
  <c r="CJ494" i="78"/>
  <c r="CI172" i="78"/>
  <c r="CJ670" i="78"/>
  <c r="CJ200" i="78"/>
  <c r="CJ267" i="78"/>
  <c r="CJ829" i="78"/>
  <c r="CJ672" i="78"/>
  <c r="CJ878" i="78"/>
  <c r="CJ493" i="78"/>
  <c r="CJ828" i="78"/>
  <c r="CI431" i="78"/>
  <c r="CJ166" i="78"/>
  <c r="CI574" i="78"/>
  <c r="CI800" i="78"/>
  <c r="CI270" i="78"/>
  <c r="CJ307" i="78"/>
  <c r="CJ134" i="78"/>
  <c r="CJ834" i="78"/>
  <c r="CJ528" i="78"/>
  <c r="CI40" i="78"/>
  <c r="CI236" i="78"/>
  <c r="CI308" i="78"/>
  <c r="CI636" i="78"/>
  <c r="CI556" i="78"/>
  <c r="CJ66" i="78"/>
  <c r="CJ51" i="78"/>
  <c r="CI573" i="78"/>
  <c r="CI932" i="78"/>
  <c r="CJ500" i="78"/>
  <c r="CI301" i="78"/>
  <c r="CI706" i="78"/>
  <c r="CJ736" i="78"/>
  <c r="CI737" i="78"/>
  <c r="CI112" i="78"/>
  <c r="CJ842" i="78"/>
  <c r="CJ436" i="78"/>
  <c r="CJ48" i="78"/>
  <c r="CI55" i="78"/>
  <c r="CI311" i="78"/>
  <c r="CI496" i="78"/>
  <c r="CJ671" i="78"/>
  <c r="CI495" i="78"/>
  <c r="CJ189" i="78"/>
  <c r="CI459" i="78"/>
  <c r="CI192" i="78"/>
  <c r="CI590" i="78"/>
  <c r="CI101" i="78"/>
  <c r="CI736" i="78"/>
  <c r="CJ393" i="78"/>
  <c r="CI131" i="78"/>
  <c r="CJ106" i="78"/>
  <c r="CJ60" i="78"/>
  <c r="CJ761" i="78"/>
  <c r="CI340" i="78"/>
  <c r="CI569" i="78"/>
  <c r="CI564" i="78"/>
  <c r="CJ276" i="78"/>
  <c r="CJ431" i="78"/>
  <c r="CJ269" i="78"/>
  <c r="CJ699" i="78"/>
  <c r="CJ769" i="78"/>
  <c r="CI500" i="78"/>
  <c r="CI91" i="78"/>
  <c r="CJ538" i="78"/>
  <c r="CJ835" i="78"/>
  <c r="CJ591" i="78"/>
  <c r="CI873" i="78"/>
  <c r="CJ692" i="78"/>
  <c r="CJ277" i="78"/>
  <c r="CI337" i="78"/>
  <c r="CI424" i="78"/>
  <c r="CJ53" i="78"/>
  <c r="CJ339" i="78"/>
  <c r="CJ912" i="78"/>
  <c r="CI106" i="78"/>
  <c r="CI127" i="78"/>
  <c r="CI933" i="78"/>
  <c r="CJ109" i="78"/>
  <c r="CI809" i="78"/>
  <c r="CJ312" i="78"/>
  <c r="CI560" i="78"/>
  <c r="CJ159" i="78"/>
  <c r="CJ771" i="78"/>
  <c r="CJ385" i="78"/>
  <c r="CJ92" i="78"/>
  <c r="CJ459" i="78"/>
  <c r="CI666" i="78"/>
  <c r="CI796" i="78"/>
  <c r="CJ806" i="78"/>
  <c r="CI334" i="78"/>
  <c r="CI20" i="78"/>
  <c r="CJ116" i="78"/>
  <c r="CI563" i="78"/>
  <c r="CJ161" i="78"/>
  <c r="CJ270" i="78"/>
  <c r="CI305" i="78"/>
  <c r="CI726" i="78"/>
  <c r="CI567" i="78"/>
  <c r="CJ665" i="78"/>
  <c r="CI896" i="78"/>
  <c r="CJ55" i="78"/>
  <c r="CJ744" i="78"/>
  <c r="CI399" i="78"/>
  <c r="CJ420" i="78"/>
  <c r="CJ71" i="78"/>
  <c r="CJ810" i="78"/>
  <c r="CJ797" i="78"/>
  <c r="CJ637" i="78"/>
  <c r="CI83" i="78"/>
  <c r="CJ535" i="78"/>
  <c r="CI807" i="78"/>
  <c r="CI699" i="78"/>
  <c r="CI606" i="78"/>
  <c r="CI392" i="78"/>
  <c r="CJ472" i="78"/>
  <c r="CJ85" i="78"/>
  <c r="CI527" i="78"/>
  <c r="CI831" i="78"/>
  <c r="CI626" i="78"/>
  <c r="CJ728" i="78"/>
  <c r="CI668" i="78"/>
  <c r="CI133" i="78"/>
  <c r="CI168" i="78"/>
  <c r="CJ674" i="78"/>
  <c r="CJ231" i="78"/>
  <c r="CI844" i="78"/>
  <c r="CJ841" i="78"/>
  <c r="CI65" i="78"/>
  <c r="CJ282" i="78"/>
  <c r="CI692" i="78"/>
  <c r="CJ866" i="78"/>
  <c r="CJ16" i="78"/>
  <c r="CI74" i="78"/>
  <c r="CI732" i="78"/>
  <c r="CJ191" i="78"/>
  <c r="CJ934" i="78"/>
  <c r="CJ499" i="78"/>
  <c r="CI454" i="78"/>
  <c r="CJ23" i="78"/>
  <c r="CJ272" i="78"/>
  <c r="CI938" i="78"/>
  <c r="CJ936" i="78"/>
  <c r="CI14" i="78"/>
  <c r="CJ896" i="78"/>
  <c r="CJ491" i="78"/>
  <c r="CJ421" i="78"/>
  <c r="CI733" i="78"/>
  <c r="CJ845" i="78"/>
  <c r="CI240" i="78"/>
  <c r="CJ527" i="78"/>
  <c r="CI12" i="78"/>
  <c r="CI910" i="78"/>
  <c r="CI462" i="78"/>
  <c r="CJ663" i="78"/>
  <c r="CJ570" i="78"/>
  <c r="CI778" i="78"/>
  <c r="CJ760" i="78"/>
  <c r="CJ708" i="78"/>
  <c r="CJ278" i="78"/>
  <c r="CJ877" i="78"/>
  <c r="CJ533" i="78"/>
  <c r="CI461" i="78"/>
  <c r="CI523" i="78"/>
  <c r="CJ492" i="78"/>
  <c r="CI205" i="78"/>
  <c r="CJ903" i="78"/>
  <c r="CJ460" i="78"/>
  <c r="CJ305" i="78"/>
  <c r="CI701" i="78"/>
  <c r="CJ424" i="78"/>
  <c r="CJ634" i="78"/>
  <c r="CI705" i="78"/>
  <c r="CJ695" i="78"/>
  <c r="CJ869" i="78"/>
  <c r="CJ419" i="78"/>
  <c r="CJ901" i="78"/>
  <c r="CJ350" i="78"/>
  <c r="CJ108" i="78"/>
  <c r="CI767" i="78"/>
  <c r="CI704" i="78"/>
  <c r="CI343" i="78"/>
  <c r="CI276" i="78"/>
  <c r="CJ596" i="78"/>
  <c r="CI423" i="78"/>
  <c r="CJ794" i="78"/>
  <c r="CI710" i="78"/>
  <c r="CJ466" i="78"/>
  <c r="CJ600" i="78"/>
  <c r="CI835" i="78"/>
  <c r="CI947" i="78"/>
  <c r="CI631" i="78"/>
  <c r="CJ805" i="78"/>
  <c r="CJ311" i="78"/>
  <c r="CI126" i="78"/>
  <c r="CI271" i="78"/>
  <c r="CI215" i="78"/>
  <c r="CJ101" i="78"/>
  <c r="CJ304" i="78"/>
  <c r="CI878" i="78"/>
  <c r="CJ832" i="78"/>
  <c r="CJ102" i="78"/>
  <c r="CJ914" i="78"/>
  <c r="CJ948" i="78"/>
  <c r="CJ96" i="78"/>
  <c r="CJ45" i="78"/>
  <c r="CJ344" i="78"/>
  <c r="CI604" i="78"/>
  <c r="CJ669" i="78"/>
  <c r="CJ603" i="78"/>
  <c r="CI740" i="78"/>
  <c r="CI565" i="78"/>
  <c r="CJ52" i="78"/>
  <c r="CJ399" i="78"/>
  <c r="CJ401" i="78"/>
  <c r="CJ203" i="78"/>
  <c r="CI845" i="78"/>
  <c r="CJ468" i="78"/>
  <c r="CJ199" i="78"/>
  <c r="CI794" i="78"/>
  <c r="CJ138" i="78"/>
  <c r="CI342" i="78"/>
  <c r="CJ488" i="78"/>
  <c r="CI303" i="78"/>
  <c r="CI398" i="78"/>
  <c r="CI671" i="78"/>
  <c r="CI190" i="78"/>
  <c r="CI387" i="78"/>
  <c r="CJ763" i="78"/>
  <c r="CI641" i="78"/>
  <c r="CJ605" i="78"/>
  <c r="CJ945" i="78"/>
  <c r="CI199" i="78"/>
  <c r="CI642" i="78"/>
  <c r="CJ454" i="78"/>
  <c r="CJ386" i="78"/>
  <c r="CJ245" i="78"/>
  <c r="CI634" i="78"/>
  <c r="CI468" i="78"/>
  <c r="CI471" i="78"/>
  <c r="CI279" i="78"/>
  <c r="CI674" i="78"/>
  <c r="CJ469" i="78"/>
  <c r="CI33" i="78"/>
  <c r="CJ627" i="78"/>
  <c r="CI78" i="78"/>
  <c r="CJ196" i="78"/>
  <c r="CJ49" i="78"/>
  <c r="CI832" i="78"/>
  <c r="CJ839" i="78"/>
  <c r="CJ94" i="78"/>
  <c r="CI846" i="78"/>
  <c r="CI539" i="78"/>
  <c r="CJ764" i="78"/>
  <c r="CJ505" i="78"/>
  <c r="CI277" i="78"/>
  <c r="CI306" i="78"/>
  <c r="CJ594" i="78"/>
  <c r="CI695" i="78"/>
  <c r="CI694" i="78"/>
  <c r="CI863" i="78"/>
  <c r="CJ435" i="78"/>
  <c r="CJ190" i="78"/>
  <c r="CJ737" i="78"/>
  <c r="CI245" i="78"/>
  <c r="CJ114" i="78"/>
  <c r="CI421" i="78"/>
  <c r="CJ607" i="78"/>
  <c r="CI138" i="78"/>
  <c r="CJ498" i="78"/>
  <c r="CI309" i="78"/>
  <c r="CJ875" i="78"/>
  <c r="CJ197" i="78"/>
  <c r="CJ81" i="78"/>
  <c r="CJ569" i="78"/>
  <c r="CI538" i="78"/>
  <c r="CI799" i="78"/>
  <c r="CJ274" i="78"/>
  <c r="CJ400" i="78"/>
  <c r="CJ125" i="78"/>
  <c r="CJ345" i="78"/>
  <c r="CJ154" i="78"/>
  <c r="CI110" i="78"/>
  <c r="CJ540" i="78"/>
  <c r="CI558" i="78"/>
  <c r="CI391" i="78"/>
  <c r="CJ941" i="78"/>
  <c r="CJ215" i="78"/>
  <c r="CJ280" i="78"/>
  <c r="CI155" i="78"/>
  <c r="CJ636" i="78"/>
  <c r="CJ606" i="78"/>
  <c r="CJ565" i="78"/>
  <c r="CI625" i="78"/>
  <c r="CI111" i="78"/>
  <c r="CJ14" i="78"/>
  <c r="CI420" i="78"/>
  <c r="CI274" i="78"/>
  <c r="CI455" i="78"/>
  <c r="CJ56" i="78"/>
  <c r="CI346" i="78"/>
  <c r="CI188" i="78"/>
  <c r="CI41" i="78"/>
  <c r="CJ40" i="78"/>
  <c r="CI703" i="78"/>
  <c r="CI941" i="78"/>
  <c r="CJ873" i="78"/>
  <c r="CJ205" i="78"/>
  <c r="CJ590" i="78"/>
  <c r="CI834" i="78"/>
  <c r="CI237" i="78"/>
  <c r="CJ232" i="78"/>
  <c r="CJ343" i="78"/>
  <c r="CI437" i="78"/>
  <c r="CJ72" i="78"/>
  <c r="CI385" i="78"/>
  <c r="CI505" i="78"/>
  <c r="CI9" i="78"/>
  <c r="CI156" i="78"/>
  <c r="CI191" i="78"/>
  <c r="CJ697" i="78"/>
  <c r="CI265" i="78"/>
  <c r="CJ301" i="78"/>
  <c r="CJ897" i="78"/>
  <c r="CI493" i="78"/>
  <c r="CJ84" i="78"/>
  <c r="CI310" i="78"/>
  <c r="CJ838" i="78"/>
  <c r="CJ733" i="78"/>
  <c r="CJ76" i="78"/>
  <c r="CJ273" i="78"/>
  <c r="CI593" i="78"/>
  <c r="CI570" i="78"/>
  <c r="CI466" i="78"/>
  <c r="CI566" i="78"/>
  <c r="CJ28" i="78"/>
  <c r="CI338" i="78"/>
  <c r="CJ562" i="78"/>
  <c r="CJ332" i="78"/>
  <c r="CI54" i="78"/>
  <c r="CJ46" i="78"/>
  <c r="CJ772" i="78"/>
  <c r="CJ631" i="78"/>
  <c r="CJ698" i="78"/>
  <c r="CI130" i="78"/>
  <c r="CI349" i="78"/>
  <c r="CJ402" i="78"/>
  <c r="CI81" i="78"/>
  <c r="CI115" i="78"/>
  <c r="CJ807" i="78"/>
  <c r="CJ74" i="78"/>
  <c r="CI11" i="78"/>
  <c r="CI879" i="78"/>
  <c r="CJ30" i="78"/>
  <c r="CJ767" i="78"/>
  <c r="CI571" i="78"/>
  <c r="CI92" i="78"/>
  <c r="CI742" i="78"/>
  <c r="CI944" i="78"/>
  <c r="CJ91" i="78"/>
  <c r="CJ846" i="78"/>
  <c r="CI638" i="78"/>
  <c r="CI535" i="78"/>
  <c r="CJ423" i="78"/>
  <c r="CJ526" i="78"/>
  <c r="CI532" i="78"/>
  <c r="CJ898" i="78"/>
  <c r="CJ495" i="78"/>
  <c r="CJ874" i="78"/>
  <c r="CI98" i="78"/>
  <c r="CI663" i="78"/>
  <c r="CI841" i="78"/>
  <c r="CI17" i="78"/>
  <c r="CI120" i="78"/>
  <c r="CJ572" i="78"/>
  <c r="CJ557" i="78"/>
  <c r="CI84" i="78"/>
  <c r="CI202" i="78"/>
  <c r="CJ667" i="78"/>
  <c r="CI125" i="78"/>
  <c r="CJ31" i="78"/>
  <c r="CI389" i="78"/>
  <c r="CJ397" i="78"/>
  <c r="CJ128" i="78"/>
  <c r="CI460" i="78"/>
  <c r="CI64" i="78"/>
  <c r="CI525" i="78"/>
  <c r="CI738" i="78"/>
  <c r="CJ773" i="78"/>
  <c r="CI670" i="78"/>
  <c r="CJ239" i="78"/>
  <c r="CI333" i="78"/>
  <c r="CI837" i="78"/>
  <c r="CJ13" i="78"/>
  <c r="CI842" i="78"/>
  <c r="CI531" i="78"/>
  <c r="CJ693" i="78"/>
  <c r="CJ167" i="78"/>
  <c r="CI56" i="78"/>
  <c r="CJ933" i="78"/>
  <c r="CI195" i="78"/>
  <c r="CJ465" i="78"/>
  <c r="CI425" i="78"/>
  <c r="CI90" i="78"/>
  <c r="CJ904" i="78"/>
  <c r="CI662" i="78"/>
  <c r="CI676" i="78"/>
  <c r="CI729" i="78"/>
  <c r="CJ113" i="78"/>
  <c r="CI866" i="78"/>
  <c r="CI735" i="78"/>
  <c r="CJ727" i="78"/>
  <c r="CJ947" i="78"/>
  <c r="CJ11" i="78"/>
  <c r="CJ911" i="78"/>
  <c r="CJ742" i="78"/>
  <c r="CJ39" i="78"/>
  <c r="CI249" i="78"/>
  <c r="CI77" i="78"/>
  <c r="CI44" i="78"/>
  <c r="CI912" i="78"/>
  <c r="CJ902" i="78"/>
  <c r="CI803" i="78"/>
  <c r="CI561" i="78"/>
  <c r="CI200" i="78"/>
  <c r="CI19" i="78"/>
  <c r="CJ110" i="78"/>
  <c r="CJ739" i="78"/>
  <c r="CI302" i="78"/>
  <c r="CI428" i="78"/>
  <c r="CI596" i="78"/>
  <c r="CJ434" i="78"/>
  <c r="CJ836" i="78"/>
  <c r="CI660" i="78"/>
  <c r="CJ82" i="78"/>
  <c r="CJ194" i="78"/>
  <c r="CJ675" i="78"/>
  <c r="CI775" i="78"/>
  <c r="CI843" i="78"/>
  <c r="CI595" i="78"/>
  <c r="CJ100" i="78"/>
  <c r="CI47" i="78"/>
  <c r="CJ704" i="78"/>
  <c r="CI766" i="78"/>
  <c r="CJ592" i="78"/>
  <c r="CJ107" i="78"/>
  <c r="CJ812" i="78"/>
  <c r="CJ470" i="78"/>
  <c r="CI60" i="78"/>
  <c r="CJ387" i="78"/>
  <c r="CJ638" i="78"/>
  <c r="CJ65" i="78"/>
  <c r="CI940" i="78"/>
  <c r="CJ249" i="78"/>
  <c r="CI388" i="78"/>
  <c r="CI930" i="78"/>
  <c r="CI432" i="78"/>
  <c r="CJ388" i="78"/>
  <c r="CI400" i="78"/>
  <c r="CI506" i="78"/>
  <c r="CJ703" i="78"/>
  <c r="CI914" i="78"/>
  <c r="CJ192" i="78"/>
  <c r="CI464" i="78"/>
  <c r="CI264" i="78"/>
  <c r="CJ162" i="78"/>
  <c r="CI530" i="78"/>
  <c r="CJ244" i="78"/>
  <c r="CJ571" i="78"/>
  <c r="CI934" i="78"/>
  <c r="CI166" i="78"/>
  <c r="CI709" i="78"/>
  <c r="CI42" i="78"/>
  <c r="CJ42" i="78"/>
  <c r="CI864" i="78"/>
  <c r="CI162" i="78"/>
  <c r="CJ598" i="78"/>
  <c r="CI393" i="78"/>
  <c r="CJ63" i="78"/>
  <c r="CJ937" i="78"/>
  <c r="CJ58" i="78"/>
  <c r="CJ661" i="78"/>
  <c r="CI332" i="78"/>
  <c r="CI839" i="78"/>
  <c r="CI936" i="78"/>
  <c r="CJ931" i="78"/>
  <c r="CJ642" i="78"/>
  <c r="CI123" i="78"/>
  <c r="CI31" i="78"/>
  <c r="CI810" i="78"/>
  <c r="CJ83" i="78"/>
  <c r="CI335" i="78"/>
  <c r="CJ120" i="78"/>
  <c r="CJ461" i="78"/>
  <c r="CI909" i="78"/>
  <c r="CI304" i="78"/>
  <c r="CJ50" i="78"/>
  <c r="CJ309" i="78"/>
  <c r="CJ504" i="78"/>
  <c r="CI339" i="78"/>
  <c r="CI196" i="78"/>
  <c r="CI945" i="78"/>
  <c r="CI21" i="78"/>
  <c r="CI494" i="78"/>
  <c r="CI436" i="78"/>
  <c r="CI734" i="78"/>
  <c r="CJ41" i="78"/>
  <c r="CJ112" i="78"/>
  <c r="CI727" i="78"/>
  <c r="CJ777" i="78"/>
  <c r="CJ79" i="78"/>
  <c r="CI204" i="78"/>
  <c r="CJ837" i="78"/>
  <c r="CJ86" i="78"/>
  <c r="CJ201" i="78"/>
  <c r="CJ240" i="78"/>
  <c r="CI490" i="78"/>
  <c r="CI58" i="78"/>
  <c r="CI491" i="78"/>
  <c r="CJ188" i="78"/>
  <c r="CJ334" i="78"/>
  <c r="CI931" i="78"/>
  <c r="CJ471" i="78"/>
  <c r="CI51" i="78"/>
  <c r="CI707" i="78"/>
  <c r="CI659" i="78"/>
  <c r="CI730" i="78"/>
  <c r="CJ666" i="78"/>
  <c r="CJ599" i="78"/>
  <c r="CI629" i="78"/>
  <c r="CI673" i="78"/>
  <c r="CI37" i="78"/>
  <c r="CI79" i="78"/>
  <c r="CI419" i="78"/>
  <c r="CI171" i="78"/>
  <c r="CI69" i="78"/>
  <c r="CI384" i="78"/>
  <c r="CJ574" i="78"/>
  <c r="CI132" i="78"/>
  <c r="CI158" i="78"/>
  <c r="CJ241" i="78"/>
  <c r="CI568" i="78"/>
  <c r="CJ427" i="78"/>
  <c r="CI777" i="78"/>
  <c r="CJ392" i="78"/>
  <c r="CJ563" i="78"/>
  <c r="CI880" i="78"/>
  <c r="CI599" i="78"/>
  <c r="CI899" i="78"/>
  <c r="CJ523" i="78"/>
  <c r="CJ33" i="78"/>
  <c r="CI129" i="78"/>
  <c r="CI913" i="78"/>
  <c r="CI203" i="78"/>
  <c r="CI592" i="78"/>
  <c r="CJ279" i="78"/>
  <c r="CJ247" i="78"/>
  <c r="CI675" i="78"/>
  <c r="CJ21" i="78"/>
  <c r="CJ864" i="78"/>
  <c r="CI348" i="78"/>
  <c r="CI35" i="78"/>
  <c r="CJ537" i="78"/>
  <c r="CI591" i="78"/>
  <c r="CJ20" i="78"/>
  <c r="CJ347" i="78"/>
  <c r="CJ863" i="78"/>
  <c r="CI72" i="78"/>
  <c r="CI164" i="78"/>
  <c r="CJ766" i="78"/>
  <c r="CJ868" i="78"/>
  <c r="CJ530" i="78"/>
  <c r="CJ467" i="78"/>
  <c r="CJ525" i="78"/>
  <c r="CJ246" i="78"/>
  <c r="CJ133" i="78"/>
  <c r="CI50" i="78"/>
  <c r="CJ946" i="78"/>
  <c r="CI95" i="78"/>
  <c r="CI877" i="78"/>
  <c r="CJ935" i="78"/>
  <c r="CJ306" i="78"/>
  <c r="CJ701" i="78"/>
  <c r="CJ432" i="78"/>
  <c r="CJ124" i="78"/>
  <c r="CI154" i="78"/>
  <c r="CJ862" i="78"/>
  <c r="CJ202" i="78"/>
  <c r="CI170" i="78"/>
  <c r="CJ660" i="78"/>
  <c r="CI282" i="78"/>
  <c r="CI776" i="78"/>
  <c r="CI503" i="78"/>
  <c r="CI231" i="78"/>
  <c r="CI836" i="78"/>
  <c r="CJ567" i="78"/>
  <c r="CJ802" i="78"/>
  <c r="CI28" i="78"/>
  <c r="CI345" i="78"/>
  <c r="CJ778" i="78"/>
  <c r="CI268" i="78"/>
  <c r="CI197" i="78"/>
  <c r="CJ36" i="78"/>
  <c r="CJ803" i="78"/>
  <c r="CJ59" i="78"/>
  <c r="CI795" i="78"/>
  <c r="CJ117" i="78"/>
  <c r="CI87" i="78"/>
  <c r="CJ158" i="78"/>
  <c r="CI430" i="78"/>
  <c r="CJ536" i="78"/>
  <c r="CJ658" i="78"/>
  <c r="CI862" i="78"/>
  <c r="CI43" i="78"/>
  <c r="CJ738" i="78"/>
  <c r="CJ172" i="78"/>
  <c r="CI457" i="78"/>
  <c r="CI770" i="78"/>
  <c r="CI347" i="78"/>
  <c r="CI401" i="78"/>
  <c r="CI102" i="78"/>
  <c r="CI198" i="78"/>
  <c r="CI367" i="78"/>
  <c r="CI875" i="78"/>
  <c r="CJ635" i="78"/>
  <c r="CI22" i="78"/>
  <c r="CI700" i="78"/>
  <c r="CI336" i="78"/>
  <c r="CJ29" i="78"/>
  <c r="CJ906" i="78"/>
  <c r="CJ770" i="78"/>
  <c r="CJ595" i="78"/>
  <c r="CI467" i="78"/>
  <c r="CJ394" i="78"/>
  <c r="CJ831" i="78"/>
  <c r="CJ126" i="78"/>
  <c r="CI194" i="78"/>
  <c r="CI458" i="78"/>
  <c r="CJ233" i="78"/>
  <c r="CJ437" i="78"/>
  <c r="CI633" i="78"/>
  <c r="CI70" i="78"/>
  <c r="CJ765" i="78"/>
  <c r="CJ455" i="78"/>
  <c r="CJ237" i="78"/>
  <c r="CJ22" i="78"/>
  <c r="CJ193" i="78"/>
  <c r="CJ44" i="78"/>
  <c r="CI744" i="78"/>
  <c r="CJ266" i="78"/>
  <c r="CJ119" i="78"/>
  <c r="CJ242" i="78"/>
  <c r="CJ156" i="78"/>
  <c r="CJ559" i="78"/>
  <c r="CI605" i="78"/>
  <c r="CI62" i="78"/>
  <c r="CJ879" i="78"/>
  <c r="CJ501" i="78"/>
  <c r="CI661" i="78"/>
  <c r="CJ608" i="78"/>
  <c r="CI869" i="78"/>
  <c r="CI201" i="78"/>
  <c r="CI312" i="78"/>
  <c r="CJ872" i="78"/>
  <c r="CI53" i="78"/>
  <c r="CI82" i="78"/>
  <c r="CJ169" i="78"/>
  <c r="CI278" i="78"/>
  <c r="CJ243" i="78"/>
  <c r="CI697" i="78"/>
  <c r="CI247" i="78"/>
  <c r="CI528" i="78"/>
  <c r="CJ426" i="78"/>
  <c r="CI830" i="78"/>
  <c r="CI693" i="78"/>
  <c r="CI128" i="78"/>
  <c r="CI865" i="78"/>
  <c r="CI38" i="78"/>
  <c r="CI529" i="78"/>
  <c r="CJ157" i="78"/>
  <c r="CI598" i="78"/>
  <c r="CJ731" i="78"/>
  <c r="CI601" i="78"/>
  <c r="CI696" i="78"/>
  <c r="CI739" i="78"/>
  <c r="CI833" i="78"/>
  <c r="CJ639" i="78"/>
  <c r="CI66" i="78"/>
  <c r="CI167" i="78"/>
  <c r="CJ743" i="78"/>
  <c r="CJ97" i="78"/>
  <c r="CI798" i="78"/>
  <c r="CI728" i="78"/>
  <c r="CJ534" i="78"/>
  <c r="CI497" i="78"/>
  <c r="CJ15" i="78"/>
  <c r="CI870" i="78"/>
  <c r="CI806" i="78"/>
  <c r="CI600" i="78"/>
  <c r="CJ54" i="78"/>
  <c r="CI267" i="78"/>
  <c r="CI232" i="78"/>
  <c r="CJ429" i="78"/>
  <c r="CI134" i="78"/>
  <c r="CJ105" i="78"/>
  <c r="CI939" i="78"/>
  <c r="CI774" i="78"/>
  <c r="CI802" i="78"/>
  <c r="CJ342" i="78"/>
  <c r="CJ422" i="78"/>
  <c r="CI935" i="78"/>
  <c r="CI504" i="78"/>
  <c r="CI867" i="78"/>
  <c r="CJ88" i="78"/>
  <c r="CJ673" i="78"/>
  <c r="CI96" i="78"/>
  <c r="CI828" i="78"/>
  <c r="CJ80" i="78"/>
  <c r="CI68" i="78"/>
  <c r="CJ17" i="78"/>
  <c r="CJ768" i="78"/>
  <c r="CI904" i="78"/>
  <c r="CI801" i="78"/>
  <c r="CI902" i="78"/>
  <c r="CJ876" i="78"/>
  <c r="CJ867" i="78"/>
  <c r="CI163" i="78"/>
  <c r="CI760" i="78"/>
  <c r="CJ905" i="78"/>
  <c r="CJ539" i="78"/>
  <c r="CJ248" i="78"/>
  <c r="CI829" i="78"/>
  <c r="CJ463" i="78"/>
  <c r="CI243" i="78"/>
  <c r="CI762" i="78"/>
  <c r="CI118" i="78"/>
  <c r="CI80" i="78"/>
  <c r="CI30" i="78"/>
  <c r="CJ430" i="78"/>
  <c r="CJ710" i="78"/>
  <c r="CJ310" i="78"/>
  <c r="CJ774" i="78"/>
  <c r="CI49" i="78"/>
  <c r="CJ135" i="78"/>
  <c r="CJ12" i="78"/>
  <c r="CI248" i="78"/>
  <c r="CJ123" i="78"/>
  <c r="CJ811" i="78"/>
  <c r="CI59" i="78"/>
  <c r="CJ64" i="78"/>
  <c r="CJ236" i="78"/>
  <c r="CI901" i="78"/>
  <c r="CI241" i="78"/>
  <c r="CJ532" i="78"/>
  <c r="CJ62" i="78"/>
  <c r="CJ729" i="78"/>
  <c r="CJ630" i="78"/>
  <c r="CJ281" i="78"/>
  <c r="CJ160" i="78"/>
  <c r="CI108" i="78"/>
  <c r="CJ87" i="78"/>
  <c r="CJ137" i="78"/>
  <c r="CI602" i="78"/>
  <c r="CJ561" i="78"/>
  <c r="CJ111" i="78"/>
  <c r="CJ95" i="78"/>
  <c r="CI624" i="78"/>
  <c r="CI489" i="78"/>
  <c r="CI498" i="78"/>
  <c r="CI280" i="78"/>
  <c r="CJ271" i="78"/>
  <c r="CJ389" i="78"/>
  <c r="CJ573" i="78"/>
  <c r="CI435" i="78"/>
  <c r="CJ705" i="78"/>
  <c r="CJ68" i="78"/>
  <c r="CJ668" i="78"/>
  <c r="CJ171" i="78"/>
  <c r="CI502" i="78"/>
  <c r="CI281" i="78"/>
  <c r="CI103" i="78"/>
  <c r="CI804" i="78"/>
  <c r="CI426" i="78"/>
  <c r="CJ367" i="78"/>
  <c r="CJ308" i="78"/>
  <c r="CJ497" i="78"/>
  <c r="CI808" i="78"/>
  <c r="CJ700" i="78"/>
  <c r="CI109" i="78"/>
  <c r="CI121" i="78"/>
  <c r="CI122" i="78"/>
  <c r="CI76" i="78"/>
  <c r="CI702" i="78"/>
  <c r="CI797" i="78"/>
  <c r="CJ809" i="78"/>
  <c r="CI15" i="78"/>
  <c r="CJ930" i="78"/>
  <c r="CI658" i="78"/>
  <c r="CJ734" i="78"/>
  <c r="CJ871" i="78"/>
  <c r="CJ132" i="78"/>
  <c r="CI13" i="78"/>
  <c r="CJ164" i="78"/>
  <c r="CJ99" i="78"/>
  <c r="CJ524" i="78"/>
  <c r="CI874" i="78"/>
  <c r="CI470" i="78"/>
  <c r="CJ18" i="78"/>
  <c r="CJ338" i="78"/>
  <c r="CI805" i="78"/>
  <c r="CI114" i="78"/>
  <c r="CI499" i="78"/>
  <c r="CJ302" i="78"/>
  <c r="CI29" i="78"/>
  <c r="CJ127" i="78"/>
  <c r="CJ726" i="78"/>
  <c r="CJ624" i="78"/>
  <c r="CI465" i="78"/>
  <c r="CJ732" i="78"/>
  <c r="CJ740" i="78"/>
  <c r="CJ709" i="78"/>
  <c r="CI838" i="78"/>
  <c r="CJ398" i="78"/>
  <c r="CI63" i="78"/>
  <c r="CJ490" i="78"/>
  <c r="CJ626" i="78"/>
  <c r="CI97" i="78"/>
  <c r="CJ337" i="78"/>
  <c r="CJ909" i="78"/>
  <c r="CJ390" i="78"/>
  <c r="CI911" i="78"/>
  <c r="CI669" i="78"/>
  <c r="CJ707" i="78"/>
  <c r="CJ940" i="78"/>
  <c r="CJ625" i="78"/>
  <c r="CI741" i="78"/>
  <c r="CJ340" i="78"/>
  <c r="CI557" i="78"/>
  <c r="CI763" i="78"/>
  <c r="CI244" i="78"/>
  <c r="CI246" i="78"/>
  <c r="CI665" i="78"/>
  <c r="CJ843" i="78"/>
  <c r="CJ944" i="78"/>
  <c r="CI562" i="78"/>
  <c r="CJ696" i="78"/>
  <c r="CJ61" i="78"/>
  <c r="CI607" i="78"/>
  <c r="CJ104" i="78"/>
  <c r="CI664" i="78"/>
  <c r="CJ939" i="78"/>
  <c r="CJ69" i="78"/>
  <c r="CJ632" i="78"/>
  <c r="CI743" i="78"/>
  <c r="CI93" i="78"/>
  <c r="CI948" i="78"/>
  <c r="CJ604" i="78"/>
  <c r="CJ118" i="78"/>
  <c r="CJ932" i="78"/>
  <c r="CI34" i="78"/>
  <c r="CJ593" i="78"/>
  <c r="CJ706" i="78"/>
  <c r="CI942" i="78"/>
  <c r="CJ458" i="78"/>
  <c r="CJ776" i="78"/>
  <c r="CI768" i="78"/>
  <c r="CI765" i="78"/>
  <c r="CI394" i="78"/>
  <c r="CJ640" i="78"/>
  <c r="CJ268" i="78"/>
  <c r="CI627" i="78"/>
  <c r="CI89" i="78"/>
  <c r="CJ796" i="78"/>
  <c r="CJ659" i="78"/>
  <c r="CI57" i="78"/>
  <c r="CI24" i="78"/>
  <c r="CI537" i="78"/>
  <c r="CJ425" i="78"/>
  <c r="CI105" i="78"/>
  <c r="CJ702" i="78"/>
  <c r="CI501" i="78"/>
  <c r="CI137" i="78"/>
  <c r="CJ121" i="78"/>
  <c r="CI18" i="78"/>
  <c r="CJ808" i="78"/>
  <c r="CJ129" i="78"/>
  <c r="CI269" i="78"/>
  <c r="CI637" i="78"/>
  <c r="CJ741" i="78"/>
  <c r="CJ136" i="78"/>
  <c r="CJ32" i="78"/>
  <c r="CI117" i="78"/>
  <c r="CI524" i="78"/>
  <c r="CI946" i="78"/>
  <c r="CJ19" i="78"/>
  <c r="CI350" i="78"/>
  <c r="CI234" i="78"/>
  <c r="CI46" i="78"/>
  <c r="CI937" i="78"/>
  <c r="CJ275" i="78"/>
  <c r="CI469" i="78"/>
  <c r="CJ735" i="78"/>
  <c r="CI113" i="78"/>
  <c r="CJ26" i="78"/>
  <c r="CI23" i="78"/>
  <c r="CJ629" i="78"/>
  <c r="CJ47" i="78"/>
  <c r="CJ67" i="78"/>
  <c r="CJ775" i="78"/>
  <c r="CJ341" i="78"/>
  <c r="CJ489" i="78"/>
  <c r="CI238" i="78"/>
  <c r="CJ910" i="78"/>
  <c r="CI422" i="78"/>
  <c r="CJ676" i="78"/>
  <c r="CJ346" i="78"/>
  <c r="CI907" i="78"/>
  <c r="CJ77" i="78"/>
  <c r="CJ804" i="78"/>
  <c r="CJ89" i="78"/>
  <c r="CI341" i="78"/>
  <c r="CJ204" i="78"/>
  <c r="CI871" i="78"/>
  <c r="CI100" i="78"/>
  <c r="CJ913" i="78"/>
  <c r="CJ529" i="78"/>
  <c r="CJ456" i="78"/>
  <c r="CJ564" i="78"/>
  <c r="CJ641" i="78"/>
  <c r="CJ155" i="78"/>
  <c r="CJ238" i="78"/>
  <c r="CJ265" i="78"/>
  <c r="CJ78" i="78"/>
  <c r="CI99" i="78"/>
  <c r="CI534" i="78"/>
  <c r="CJ942" i="78"/>
  <c r="CI603" i="78"/>
  <c r="CJ428" i="78"/>
  <c r="CI639" i="78"/>
  <c r="CJ880" i="78"/>
  <c r="CI429" i="78"/>
  <c r="CI402" i="78"/>
  <c r="CI771" i="78"/>
  <c r="CJ10" i="78"/>
  <c r="CJ57" i="78"/>
  <c r="CI840" i="78"/>
  <c r="CI906" i="78"/>
  <c r="CI597" i="78"/>
  <c r="CI876" i="78"/>
  <c r="CJ336" i="78"/>
  <c r="CJ762" i="78"/>
  <c r="CI761" i="78"/>
  <c r="CI635" i="78"/>
  <c r="CJ335" i="78"/>
  <c r="CI640" i="78"/>
  <c r="CI27" i="78"/>
  <c r="CI165" i="78"/>
  <c r="CI433" i="78"/>
  <c r="CJ396" i="78"/>
  <c r="CJ503" i="78"/>
  <c r="CI275" i="78"/>
  <c r="CJ597" i="78"/>
  <c r="CI71" i="78"/>
  <c r="CJ131" i="78"/>
  <c r="CJ27" i="78"/>
  <c r="CI52" i="78"/>
  <c r="CI572" i="78"/>
  <c r="CJ830" i="78"/>
  <c r="CJ457" i="78"/>
  <c r="CI307" i="78"/>
  <c r="CI344" i="78"/>
  <c r="CI731" i="78"/>
  <c r="CJ730" i="78"/>
  <c r="CJ303" i="78"/>
  <c r="CI608" i="78"/>
  <c r="CI396" i="78"/>
  <c r="CI157" i="78"/>
  <c r="CJ25" i="78"/>
  <c r="CI94" i="78"/>
  <c r="CI672" i="78"/>
  <c r="CJ122" i="78"/>
  <c r="CJ433" i="78"/>
  <c r="CJ235" i="78"/>
  <c r="CI905" i="78"/>
  <c r="CJ943" i="78"/>
  <c r="CJ795" i="78"/>
  <c r="CJ908" i="78"/>
  <c r="CJ694" i="78"/>
  <c r="CJ506" i="78"/>
  <c r="CI104" i="78"/>
  <c r="CI903" i="78"/>
  <c r="CJ35" i="78"/>
  <c r="CI86" i="78"/>
  <c r="CI25" i="78"/>
  <c r="CJ899" i="78"/>
  <c r="CI124" i="78"/>
  <c r="CI897" i="78"/>
  <c r="CJ900" i="78"/>
  <c r="CI594" i="78"/>
  <c r="CI16" i="78"/>
  <c r="CI36" i="78"/>
  <c r="CI135" i="78"/>
  <c r="CI488" i="78"/>
  <c r="AV718" i="78"/>
  <c r="BS820" i="78"/>
  <c r="BX375" i="78"/>
  <c r="CJ180" i="78"/>
  <c r="BN445" i="78"/>
  <c r="CL684" i="78"/>
  <c r="BX223" i="78"/>
  <c r="BN320" i="78"/>
  <c r="CM746" i="78"/>
  <c r="CM745" i="78"/>
  <c r="CM747" i="78"/>
  <c r="BQ752" i="78"/>
  <c r="BJ404" i="78"/>
  <c r="BJ383" i="78"/>
  <c r="BJ403" i="78"/>
  <c r="BJ405" i="78"/>
  <c r="BK929" i="78"/>
  <c r="BK956" i="78"/>
  <c r="CL453" i="78"/>
  <c r="CL479" i="78"/>
  <c r="CL478" i="78"/>
  <c r="BB920" i="78"/>
  <c r="BB921" i="78"/>
  <c r="AY153" i="78"/>
  <c r="AY179" i="78"/>
  <c r="AY178" i="78"/>
  <c r="AX786" i="78"/>
  <c r="BE786" i="78"/>
  <c r="CI514" i="78"/>
  <c r="BG684" i="78"/>
  <c r="BW405" i="78"/>
  <c r="BW403" i="78"/>
  <c r="BW404" i="78"/>
  <c r="AU548" i="78"/>
  <c r="BW951" i="78"/>
  <c r="BW949" i="78"/>
  <c r="BW950" i="78"/>
  <c r="BP410" i="78"/>
  <c r="AX405" i="78"/>
  <c r="AX383" i="78"/>
  <c r="AX403" i="78"/>
  <c r="AX404" i="78"/>
  <c r="BX815" i="78"/>
  <c r="BX813" i="78"/>
  <c r="BX814" i="78"/>
  <c r="AX375" i="78"/>
  <c r="CI814" i="78"/>
  <c r="CI793" i="78"/>
  <c r="CI813" i="78"/>
  <c r="CI815" i="78"/>
  <c r="BA439" i="78"/>
  <c r="BA438" i="78"/>
  <c r="BA440" i="78"/>
  <c r="BZ956" i="78"/>
  <c r="BT174" i="78"/>
  <c r="BT153" i="78"/>
  <c r="BT173" i="78"/>
  <c r="BT175" i="78"/>
  <c r="BS285" i="78"/>
  <c r="BS283" i="78"/>
  <c r="BS284" i="78"/>
  <c r="BP290" i="78"/>
  <c r="CD848" i="78"/>
  <c r="CD827" i="78"/>
  <c r="CD847" i="78"/>
  <c r="CD849" i="78"/>
  <c r="BT815" i="78"/>
  <c r="BT813" i="78"/>
  <c r="BT814" i="78"/>
  <c r="BA922" i="78"/>
  <c r="BA746" i="78"/>
  <c r="BA725" i="78"/>
  <c r="BA745" i="78"/>
  <c r="BA747" i="78"/>
  <c r="BS251" i="78"/>
  <c r="BS250" i="78"/>
  <c r="BS252" i="78"/>
  <c r="BM555" i="78"/>
  <c r="BM581" i="78"/>
  <c r="BM580" i="78"/>
  <c r="CL834" i="78"/>
  <c r="CM347" i="78"/>
  <c r="CL104" i="78"/>
  <c r="CM205" i="78"/>
  <c r="CL799" i="78"/>
  <c r="CL154" i="78"/>
  <c r="CL31" i="78"/>
  <c r="CM913" i="78"/>
  <c r="CM91" i="78"/>
  <c r="CM302" i="78"/>
  <c r="CL128" i="78"/>
  <c r="CL276" i="78"/>
  <c r="CM234" i="78"/>
  <c r="CM75" i="78"/>
  <c r="CL936" i="78"/>
  <c r="CM935" i="78"/>
  <c r="CM237" i="78"/>
  <c r="CM45" i="78"/>
  <c r="CL332" i="78"/>
  <c r="CM774" i="78"/>
  <c r="CL603" i="78"/>
  <c r="CL192" i="78"/>
  <c r="CM899" i="78"/>
  <c r="CM64" i="78"/>
  <c r="CM342" i="78"/>
  <c r="CL71" i="78"/>
  <c r="CM607" i="78"/>
  <c r="CM424" i="78"/>
  <c r="CL349" i="78"/>
  <c r="CM795" i="78"/>
  <c r="CM401" i="78"/>
  <c r="CM796" i="78"/>
  <c r="CL340" i="78"/>
  <c r="CL605" i="78"/>
  <c r="CM800" i="78"/>
  <c r="CL344" i="78"/>
  <c r="CL540" i="78"/>
  <c r="CM233" i="78"/>
  <c r="CM343" i="78"/>
  <c r="CM728" i="78"/>
  <c r="CL795" i="78"/>
  <c r="CL910" i="78"/>
  <c r="CL398" i="78"/>
  <c r="CL88" i="78"/>
  <c r="CL336" i="78"/>
  <c r="CM590" i="78"/>
  <c r="CL29" i="78"/>
  <c r="CL844" i="78"/>
  <c r="CM332" i="78"/>
  <c r="CM125" i="78"/>
  <c r="CM65" i="78"/>
  <c r="CM870" i="78"/>
  <c r="CM702" i="78"/>
  <c r="CM701" i="78"/>
  <c r="CM830" i="78"/>
  <c r="CM675" i="78"/>
  <c r="CL768" i="78"/>
  <c r="CL736" i="78"/>
  <c r="CL386" i="78"/>
  <c r="CM166" i="78"/>
  <c r="CM705" i="78"/>
  <c r="CM593" i="78"/>
  <c r="CM85" i="78"/>
  <c r="CM799" i="78"/>
  <c r="CM68" i="78"/>
  <c r="CM591" i="78"/>
  <c r="CL40" i="78"/>
  <c r="CM911" i="78"/>
  <c r="CM489" i="78"/>
  <c r="CL630" i="78"/>
  <c r="CL81" i="78"/>
  <c r="CL937" i="78"/>
  <c r="CM400" i="78"/>
  <c r="CM640" i="78"/>
  <c r="CL127" i="78"/>
  <c r="CM638" i="78"/>
  <c r="CM626" i="78"/>
  <c r="CM94" i="78"/>
  <c r="CM236" i="78"/>
  <c r="CL596" i="78"/>
  <c r="CM32" i="78"/>
  <c r="CM809" i="78"/>
  <c r="CM200" i="78"/>
  <c r="CM602" i="78"/>
  <c r="CL595" i="78"/>
  <c r="CM568" i="78"/>
  <c r="CM115" i="78"/>
  <c r="CL277" i="78"/>
  <c r="CL666" i="78"/>
  <c r="CM123" i="78"/>
  <c r="CM77" i="78"/>
  <c r="CL703" i="78"/>
  <c r="CL900" i="78"/>
  <c r="CM164" i="78"/>
  <c r="CL124" i="78"/>
  <c r="CL267" i="78"/>
  <c r="CM631" i="78"/>
  <c r="CL93" i="78"/>
  <c r="CM492" i="78"/>
  <c r="CM349" i="78"/>
  <c r="CM454" i="78"/>
  <c r="CM244" i="78"/>
  <c r="CL571" i="78"/>
  <c r="CL16" i="78"/>
  <c r="CM47" i="78"/>
  <c r="CM632" i="78"/>
  <c r="CM897" i="78"/>
  <c r="CM434" i="78"/>
  <c r="CL796" i="78"/>
  <c r="CL506" i="78"/>
  <c r="CL112" i="78"/>
  <c r="CL271" i="78"/>
  <c r="CM488" i="78"/>
  <c r="CM557" i="78"/>
  <c r="CM160" i="78"/>
  <c r="CL156" i="78"/>
  <c r="CM38" i="78"/>
  <c r="CL913" i="78"/>
  <c r="CL200" i="78"/>
  <c r="CL865" i="78"/>
  <c r="CL199" i="78"/>
  <c r="CL422" i="78"/>
  <c r="CL692" i="78"/>
  <c r="CL523" i="78"/>
  <c r="CL470" i="78"/>
  <c r="CL14" i="78"/>
  <c r="CL866" i="78"/>
  <c r="CM468" i="78"/>
  <c r="CM464" i="78"/>
  <c r="CL114" i="78"/>
  <c r="CL338" i="78"/>
  <c r="CL593" i="78"/>
  <c r="CL705" i="78"/>
  <c r="CM763" i="78"/>
  <c r="CM126" i="78"/>
  <c r="CL136" i="78"/>
  <c r="CL488" i="78"/>
  <c r="CL761" i="78"/>
  <c r="CL421" i="78"/>
  <c r="CM203" i="78"/>
  <c r="CL696" i="78"/>
  <c r="CL58" i="78"/>
  <c r="CM761" i="78"/>
  <c r="CM88" i="78"/>
  <c r="CL33" i="78"/>
  <c r="CL19" i="78"/>
  <c r="CM350" i="78"/>
  <c r="CM278" i="78"/>
  <c r="CL594" i="78"/>
  <c r="CL308" i="78"/>
  <c r="CL631" i="78"/>
  <c r="CM933" i="78"/>
  <c r="CL877" i="78"/>
  <c r="CM26" i="78"/>
  <c r="CL303" i="78"/>
  <c r="CL97" i="78"/>
  <c r="CM51" i="78"/>
  <c r="CL231" i="78"/>
  <c r="CL697" i="78"/>
  <c r="CL573" i="78"/>
  <c r="CM11" i="78"/>
  <c r="CM130" i="78"/>
  <c r="CM499" i="78"/>
  <c r="CM741" i="78"/>
  <c r="CM311" i="78"/>
  <c r="CL664" i="78"/>
  <c r="CM191" i="78"/>
  <c r="CL674" i="78"/>
  <c r="CM246" i="78"/>
  <c r="CL155" i="78"/>
  <c r="CM668" i="78"/>
  <c r="CL334" i="78"/>
  <c r="CM457" i="78"/>
  <c r="CM54" i="78"/>
  <c r="CL433" i="78"/>
  <c r="CM536" i="78"/>
  <c r="CL86" i="78"/>
  <c r="CL879" i="78"/>
  <c r="CL302" i="78"/>
  <c r="CM136" i="78"/>
  <c r="CL275" i="78"/>
  <c r="CL116" i="78"/>
  <c r="CL565" i="78"/>
  <c r="CM574" i="78"/>
  <c r="CL798" i="78"/>
  <c r="CL27" i="78"/>
  <c r="CM346" i="78"/>
  <c r="CL390" i="78"/>
  <c r="CL55" i="78"/>
  <c r="CM73" i="78"/>
  <c r="CL461" i="78"/>
  <c r="CL85" i="78"/>
  <c r="CL938" i="78"/>
  <c r="CM872" i="78"/>
  <c r="CL733" i="78"/>
  <c r="CL215" i="78"/>
  <c r="CL901" i="78"/>
  <c r="CL607" i="78"/>
  <c r="CM188" i="78"/>
  <c r="CL168" i="78"/>
  <c r="CM459" i="78"/>
  <c r="CM433" i="78"/>
  <c r="CL76" i="78"/>
  <c r="CM842" i="78"/>
  <c r="CM567" i="78"/>
  <c r="CM634" i="78"/>
  <c r="CL939" i="78"/>
  <c r="CL675" i="78"/>
  <c r="CL12" i="78"/>
  <c r="CL389" i="78"/>
  <c r="CM339" i="78"/>
  <c r="CL597" i="78"/>
  <c r="CM845" i="78"/>
  <c r="CL770" i="78"/>
  <c r="CL48" i="78"/>
  <c r="CL495" i="78"/>
  <c r="CL266" i="78"/>
  <c r="CM97" i="78"/>
  <c r="CL121" i="78"/>
  <c r="CL105" i="78"/>
  <c r="CM658" i="78"/>
  <c r="CL464" i="78"/>
  <c r="CM388" i="78"/>
  <c r="CM503" i="78"/>
  <c r="CL202" i="78"/>
  <c r="CL592" i="78"/>
  <c r="CL914" i="78"/>
  <c r="CM10" i="78"/>
  <c r="CL869" i="78"/>
  <c r="CM215" i="78"/>
  <c r="CM900" i="78"/>
  <c r="CL904" i="78"/>
  <c r="CL279" i="78"/>
  <c r="CL600" i="78"/>
  <c r="CM843" i="78"/>
  <c r="CL672" i="78"/>
  <c r="CL661" i="78"/>
  <c r="CM345" i="78"/>
  <c r="CL333" i="78"/>
  <c r="CL240" i="78"/>
  <c r="CL157" i="78"/>
  <c r="CL626" i="78"/>
  <c r="CL707" i="78"/>
  <c r="CL704" i="78"/>
  <c r="CM811" i="78"/>
  <c r="CM798" i="78"/>
  <c r="CM910" i="78"/>
  <c r="CM840" i="78"/>
  <c r="CL778" i="78"/>
  <c r="CM384" i="78"/>
  <c r="CM390" i="78"/>
  <c r="CM766" i="78"/>
  <c r="CL805" i="78"/>
  <c r="CL706" i="78"/>
  <c r="CL197" i="78"/>
  <c r="CM113" i="78"/>
  <c r="CL42" i="78"/>
  <c r="CL396" i="78"/>
  <c r="CL539" i="78"/>
  <c r="CM67" i="78"/>
  <c r="CM249" i="78"/>
  <c r="CM731" i="78"/>
  <c r="CL247" i="78"/>
  <c r="CL87" i="78"/>
  <c r="CL273" i="78"/>
  <c r="CL695" i="78"/>
  <c r="CM420" i="78"/>
  <c r="CL559" i="78"/>
  <c r="CM50" i="78"/>
  <c r="CL50" i="78"/>
  <c r="CL346" i="78"/>
  <c r="CL350" i="78"/>
  <c r="CL201" i="78"/>
  <c r="CM942" i="78"/>
  <c r="CM155" i="78"/>
  <c r="CM936" i="78"/>
  <c r="CM231" i="78"/>
  <c r="CM34" i="78"/>
  <c r="CL367" i="78"/>
  <c r="CM698" i="78"/>
  <c r="CL694" i="78"/>
  <c r="CL867" i="78"/>
  <c r="CL60" i="78"/>
  <c r="CM348" i="78"/>
  <c r="CM87" i="78"/>
  <c r="CL911" i="78"/>
  <c r="CL842" i="78"/>
  <c r="CL531" i="78"/>
  <c r="CL632" i="78"/>
  <c r="CL388" i="78"/>
  <c r="CL903" i="78"/>
  <c r="CM708" i="78"/>
  <c r="CM202" i="78"/>
  <c r="CM29" i="78"/>
  <c r="CL429" i="78"/>
  <c r="CM807" i="78"/>
  <c r="CL633" i="78"/>
  <c r="CM28" i="78"/>
  <c r="CL560" i="78"/>
  <c r="CL912" i="78"/>
  <c r="CM694" i="78"/>
  <c r="CM23" i="78"/>
  <c r="CM116" i="78"/>
  <c r="CM36" i="78"/>
  <c r="CL659" i="78"/>
  <c r="CL794" i="78"/>
  <c r="CM110" i="78"/>
  <c r="CL190" i="78"/>
  <c r="CL305" i="78"/>
  <c r="CL801" i="78"/>
  <c r="CL38" i="78"/>
  <c r="CL564" i="78"/>
  <c r="CL944" i="78"/>
  <c r="CM905" i="78"/>
  <c r="CM525" i="78"/>
  <c r="CM639" i="78"/>
  <c r="CL899" i="78"/>
  <c r="CL563" i="78"/>
  <c r="CL61" i="78"/>
  <c r="CL41" i="78"/>
  <c r="CL529" i="78"/>
  <c r="CL492" i="78"/>
  <c r="CL467" i="78"/>
  <c r="CL760" i="78"/>
  <c r="CM385" i="78"/>
  <c r="CM422" i="78"/>
  <c r="CL244" i="78"/>
  <c r="CM727" i="78"/>
  <c r="CM940" i="78"/>
  <c r="CM199" i="78"/>
  <c r="CM540" i="78"/>
  <c r="CL397" i="78"/>
  <c r="CM46" i="78"/>
  <c r="CM805" i="78"/>
  <c r="CL274" i="78"/>
  <c r="CL301" i="78"/>
  <c r="CL99" i="78"/>
  <c r="CL236" i="78"/>
  <c r="CL934" i="78"/>
  <c r="CM69" i="78"/>
  <c r="CM828" i="78"/>
  <c r="CL590" i="78"/>
  <c r="CM277" i="78"/>
  <c r="CM605" i="78"/>
  <c r="CM596" i="78"/>
  <c r="CL126" i="78"/>
  <c r="CL763" i="78"/>
  <c r="CM834" i="78"/>
  <c r="CL459" i="78"/>
  <c r="CL137" i="78"/>
  <c r="CM102" i="78"/>
  <c r="CL172" i="78"/>
  <c r="CM159" i="78"/>
  <c r="CM336" i="78"/>
  <c r="CM305" i="78"/>
  <c r="CM938" i="78"/>
  <c r="CM93" i="78"/>
  <c r="CM169" i="78"/>
  <c r="CL9" i="78"/>
  <c r="CM769" i="78"/>
  <c r="CM863" i="78"/>
  <c r="CL561" i="78"/>
  <c r="CM367" i="78"/>
  <c r="CL98" i="78"/>
  <c r="CM693" i="78"/>
  <c r="CL830" i="78"/>
  <c r="CL935" i="78"/>
  <c r="CL774" i="78"/>
  <c r="CM197" i="78"/>
  <c r="CL522" i="78"/>
  <c r="CL43" i="78"/>
  <c r="CM16" i="78"/>
  <c r="CL54" i="78"/>
  <c r="CM80" i="78"/>
  <c r="CM239" i="78"/>
  <c r="CL494" i="78"/>
  <c r="CM635" i="78"/>
  <c r="CM762" i="78"/>
  <c r="CL535" i="78"/>
  <c r="CL456" i="78"/>
  <c r="CM669" i="78"/>
  <c r="CL838" i="78"/>
  <c r="CL905" i="78"/>
  <c r="CM930" i="78"/>
  <c r="CL538" i="78"/>
  <c r="CM281" i="78"/>
  <c r="CL769" i="78"/>
  <c r="CL393" i="78"/>
  <c r="CM82" i="78"/>
  <c r="CL123" i="78"/>
  <c r="CM529" i="78"/>
  <c r="CM939" i="78"/>
  <c r="CL642" i="78"/>
  <c r="CL832" i="78"/>
  <c r="CL568" i="78"/>
  <c r="CL930" i="78"/>
  <c r="CL898" i="78"/>
  <c r="CM462" i="78"/>
  <c r="CM52" i="78"/>
  <c r="CL95" i="78"/>
  <c r="CM341" i="78"/>
  <c r="CM904" i="78"/>
  <c r="CL604" i="78"/>
  <c r="CL731" i="78"/>
  <c r="CM946" i="78"/>
  <c r="CL106" i="78"/>
  <c r="CL424" i="78"/>
  <c r="CM171" i="78"/>
  <c r="CM944" i="78"/>
  <c r="CL640" i="78"/>
  <c r="CM103" i="78"/>
  <c r="CL387" i="78"/>
  <c r="CM494" i="78"/>
  <c r="CL83" i="78"/>
  <c r="CL762" i="78"/>
  <c r="CM637" i="78"/>
  <c r="CL709" i="78"/>
  <c r="CM934" i="78"/>
  <c r="CM906" i="78"/>
  <c r="CL432" i="78"/>
  <c r="CM90" i="78"/>
  <c r="CM569" i="78"/>
  <c r="CL431" i="78"/>
  <c r="CM117" i="78"/>
  <c r="CL23" i="78"/>
  <c r="CM114" i="78"/>
  <c r="CM670" i="78"/>
  <c r="CL115" i="78"/>
  <c r="CM333" i="78"/>
  <c r="CL205" i="78"/>
  <c r="CL532" i="78"/>
  <c r="CM760" i="78"/>
  <c r="CM96" i="78"/>
  <c r="CL665" i="78"/>
  <c r="CL268" i="78"/>
  <c r="CL243" i="78"/>
  <c r="CM528" i="78"/>
  <c r="CM767" i="78"/>
  <c r="CM502" i="78"/>
  <c r="CL193" i="78"/>
  <c r="CL311" i="78"/>
  <c r="CL947" i="78"/>
  <c r="CM534" i="78"/>
  <c r="CM493" i="78"/>
  <c r="CM672" i="78"/>
  <c r="CL841" i="78"/>
  <c r="CM522" i="78"/>
  <c r="CL11" i="78"/>
  <c r="CM421" i="78"/>
  <c r="CM566" i="78"/>
  <c r="CL342" i="78"/>
  <c r="CL420" i="78"/>
  <c r="CL269" i="78"/>
  <c r="CM20" i="78"/>
  <c r="CL641" i="78"/>
  <c r="CL15" i="78"/>
  <c r="CM710" i="78"/>
  <c r="CL77" i="78"/>
  <c r="CL335" i="78"/>
  <c r="CM398" i="78"/>
  <c r="CM419" i="78"/>
  <c r="CM873" i="78"/>
  <c r="CL710" i="78"/>
  <c r="CL574" i="78"/>
  <c r="CM92" i="78"/>
  <c r="CM606" i="78"/>
  <c r="CM308" i="78"/>
  <c r="CM37" i="78"/>
  <c r="CM768" i="78"/>
  <c r="CL863" i="78"/>
  <c r="CL828" i="78"/>
  <c r="CM660" i="78"/>
  <c r="CL462" i="78"/>
  <c r="CL84" i="78"/>
  <c r="CL34" i="78"/>
  <c r="CM274" i="78"/>
  <c r="CM739" i="78"/>
  <c r="CM84" i="78"/>
  <c r="CL668" i="78"/>
  <c r="CL744" i="78"/>
  <c r="CL130" i="78"/>
  <c r="CL51" i="78"/>
  <c r="CM880" i="78"/>
  <c r="CL24" i="78"/>
  <c r="CM157" i="78"/>
  <c r="CM836" i="78"/>
  <c r="CM598" i="78"/>
  <c r="CM932" i="78"/>
  <c r="CM500" i="78"/>
  <c r="CL880" i="78"/>
  <c r="CM81" i="78"/>
  <c r="CM465" i="78"/>
  <c r="CL871" i="78"/>
  <c r="CL699" i="78"/>
  <c r="CL708" i="78"/>
  <c r="CL89" i="78"/>
  <c r="CL337" i="78"/>
  <c r="CM874" i="78"/>
  <c r="CM61" i="78"/>
  <c r="CM272" i="78"/>
  <c r="CL423" i="78"/>
  <c r="CL570" i="78"/>
  <c r="CM673" i="78"/>
  <c r="CL727" i="78"/>
  <c r="CM572" i="78"/>
  <c r="CM399" i="78"/>
  <c r="CM134" i="78"/>
  <c r="CM595" i="78"/>
  <c r="CM764" i="78"/>
  <c r="CM829" i="78"/>
  <c r="CM726" i="78"/>
  <c r="CM167" i="78"/>
  <c r="CL625" i="78"/>
  <c r="CM107" i="78"/>
  <c r="CL569" i="78"/>
  <c r="CL932" i="78"/>
  <c r="CL800" i="78"/>
  <c r="CL629" i="78"/>
  <c r="CL635" i="78"/>
  <c r="CM53" i="78"/>
  <c r="CM19" i="78"/>
  <c r="CM571" i="78"/>
  <c r="CL188" i="78"/>
  <c r="CL698" i="78"/>
  <c r="CM95" i="78"/>
  <c r="CM535" i="78"/>
  <c r="CL133" i="78"/>
  <c r="CM498" i="78"/>
  <c r="CM387" i="78"/>
  <c r="CL472" i="78"/>
  <c r="CL169" i="78"/>
  <c r="CM700" i="78"/>
  <c r="CM912" i="78"/>
  <c r="CL171" i="78"/>
  <c r="CL10" i="78"/>
  <c r="CL566" i="78"/>
  <c r="CM22" i="78"/>
  <c r="CL341" i="78"/>
  <c r="CL732" i="78"/>
  <c r="CM270" i="78"/>
  <c r="CL933" i="78"/>
  <c r="CL941" i="78"/>
  <c r="CL196" i="78"/>
  <c r="CM603" i="78"/>
  <c r="CL18" i="78"/>
  <c r="CM706" i="78"/>
  <c r="CL339" i="78"/>
  <c r="CL28" i="78"/>
  <c r="CL808" i="78"/>
  <c r="CL80" i="78"/>
  <c r="CM265" i="78"/>
  <c r="CL833" i="78"/>
  <c r="CM931" i="78"/>
  <c r="CL658" i="78"/>
  <c r="CM435" i="78"/>
  <c r="CM131" i="78"/>
  <c r="CM334" i="78"/>
  <c r="CL669" i="78"/>
  <c r="CL627" i="78"/>
  <c r="CM495" i="78"/>
  <c r="CM269" i="78"/>
  <c r="CL119" i="78"/>
  <c r="CM737" i="78"/>
  <c r="CM806" i="78"/>
  <c r="CM71" i="78"/>
  <c r="CM301" i="78"/>
  <c r="CM896" i="78"/>
  <c r="CM40" i="78"/>
  <c r="CM802" i="78"/>
  <c r="CM245" i="78"/>
  <c r="CL465" i="78"/>
  <c r="CM460" i="78"/>
  <c r="CL870" i="78"/>
  <c r="CL730" i="78"/>
  <c r="CM312" i="78"/>
  <c r="CL503" i="78"/>
  <c r="CL524" i="78"/>
  <c r="CM394" i="78"/>
  <c r="CM832" i="78"/>
  <c r="CM393" i="78"/>
  <c r="CL26" i="78"/>
  <c r="CM76" i="78"/>
  <c r="CL764" i="78"/>
  <c r="CM797" i="78"/>
  <c r="CL66" i="78"/>
  <c r="CM496" i="78"/>
  <c r="CL942" i="78"/>
  <c r="CM770" i="78"/>
  <c r="CM391" i="78"/>
  <c r="CL238" i="78"/>
  <c r="CL170" i="78"/>
  <c r="CL52" i="78"/>
  <c r="CM941" i="78"/>
  <c r="CL797" i="78"/>
  <c r="CM55" i="78"/>
  <c r="CL74" i="78"/>
  <c r="CM470" i="78"/>
  <c r="CL194" i="78"/>
  <c r="CL638" i="78"/>
  <c r="CL245" i="78"/>
  <c r="CL634" i="78"/>
  <c r="CL233" i="78"/>
  <c r="CL639" i="78"/>
  <c r="CL835" i="78"/>
  <c r="CM163" i="78"/>
  <c r="CL454" i="78"/>
  <c r="CL37" i="78"/>
  <c r="CM772" i="78"/>
  <c r="CM743" i="78"/>
  <c r="CL79" i="78"/>
  <c r="CL100" i="78"/>
  <c r="CL803" i="78"/>
  <c r="CM659" i="78"/>
  <c r="CM945" i="78"/>
  <c r="CM943" i="78"/>
  <c r="CL72" i="78"/>
  <c r="CM304" i="78"/>
  <c r="CL63" i="78"/>
  <c r="CM699" i="78"/>
  <c r="CM193" i="78"/>
  <c r="CL468" i="78"/>
  <c r="CM247" i="78"/>
  <c r="CM604" i="78"/>
  <c r="CL204" i="78"/>
  <c r="CL500" i="78"/>
  <c r="CM62" i="78"/>
  <c r="CL158" i="78"/>
  <c r="CM765" i="78"/>
  <c r="CL741" i="78"/>
  <c r="CM876" i="78"/>
  <c r="CL56" i="78"/>
  <c r="CL17" i="78"/>
  <c r="CM871" i="78"/>
  <c r="CM79" i="78"/>
  <c r="CL812" i="78"/>
  <c r="CM105" i="78"/>
  <c r="CM337" i="78"/>
  <c r="CL109" i="78"/>
  <c r="CL232" i="78"/>
  <c r="CM44" i="78"/>
  <c r="CM907" i="78"/>
  <c r="CL606" i="78"/>
  <c r="CM526" i="78"/>
  <c r="CL457" i="78"/>
  <c r="CM132" i="78"/>
  <c r="CL122" i="78"/>
  <c r="CM594" i="78"/>
  <c r="CL809" i="78"/>
  <c r="CL943" i="78"/>
  <c r="CL435" i="78"/>
  <c r="CM122" i="78"/>
  <c r="CL163" i="78"/>
  <c r="CM562" i="78"/>
  <c r="CL836" i="78"/>
  <c r="CM866" i="78"/>
  <c r="CL897" i="78"/>
  <c r="CL428" i="78"/>
  <c r="CM735" i="78"/>
  <c r="CM310" i="78"/>
  <c r="CM835" i="78"/>
  <c r="CL530" i="78"/>
  <c r="CL534" i="78"/>
  <c r="CL49" i="78"/>
  <c r="CM733" i="78"/>
  <c r="CL64" i="78"/>
  <c r="CM597" i="78"/>
  <c r="CL47" i="78"/>
  <c r="CL660" i="78"/>
  <c r="CL843" i="78"/>
  <c r="CM138" i="78"/>
  <c r="CM869" i="78"/>
  <c r="CL875" i="78"/>
  <c r="CM344" i="78"/>
  <c r="CM734" i="78"/>
  <c r="CL426" i="78"/>
  <c r="CM303" i="78"/>
  <c r="CL73" i="78"/>
  <c r="CM31" i="78"/>
  <c r="CM812" i="78"/>
  <c r="CL591" i="78"/>
  <c r="CM630" i="78"/>
  <c r="CM456" i="78"/>
  <c r="CL125" i="78"/>
  <c r="CL567" i="78"/>
  <c r="CL846" i="78"/>
  <c r="CL242" i="78"/>
  <c r="CL868" i="78"/>
  <c r="CM402" i="78"/>
  <c r="CL702" i="78"/>
  <c r="CL505" i="78"/>
  <c r="CL776" i="78"/>
  <c r="CL636" i="78"/>
  <c r="CL810" i="78"/>
  <c r="CL282" i="78"/>
  <c r="CM108" i="78"/>
  <c r="CL434" i="78"/>
  <c r="CM275" i="78"/>
  <c r="CM426" i="78"/>
  <c r="CL402" i="78"/>
  <c r="CL264" i="78"/>
  <c r="CM70" i="78"/>
  <c r="CL839" i="78"/>
  <c r="CL771" i="78"/>
  <c r="CM901" i="78"/>
  <c r="CM608" i="78"/>
  <c r="CM624" i="78"/>
  <c r="CL802" i="78"/>
  <c r="CM172" i="78"/>
  <c r="CL496" i="78"/>
  <c r="CL572" i="78"/>
  <c r="CL490" i="78"/>
  <c r="CL497" i="78"/>
  <c r="CM195" i="78"/>
  <c r="CM198" i="78"/>
  <c r="CL608" i="78"/>
  <c r="CL946" i="78"/>
  <c r="CM436" i="78"/>
  <c r="CM78" i="78"/>
  <c r="CM628" i="78"/>
  <c r="CL203" i="78"/>
  <c r="CM898" i="78"/>
  <c r="CL108" i="78"/>
  <c r="CL872" i="78"/>
  <c r="CM736" i="78"/>
  <c r="CL20" i="78"/>
  <c r="CL837" i="78"/>
  <c r="CM558" i="78"/>
  <c r="CM531" i="78"/>
  <c r="CM560" i="78"/>
  <c r="CM732" i="78"/>
  <c r="CM168" i="78"/>
  <c r="CM696" i="78"/>
  <c r="CM491" i="78"/>
  <c r="CM201" i="78"/>
  <c r="CL558" i="78"/>
  <c r="CL556" i="78"/>
  <c r="CL726" i="78"/>
  <c r="CM74" i="78"/>
  <c r="CM573" i="78"/>
  <c r="CM564" i="78"/>
  <c r="CM599" i="78"/>
  <c r="CM264" i="78"/>
  <c r="CM867" i="78"/>
  <c r="CL82" i="78"/>
  <c r="CM777" i="78"/>
  <c r="CL135" i="78"/>
  <c r="CM133" i="78"/>
  <c r="CL306" i="78"/>
  <c r="CM844" i="78"/>
  <c r="CM335" i="78"/>
  <c r="CM539" i="78"/>
  <c r="CL804" i="78"/>
  <c r="CM466" i="78"/>
  <c r="CM431" i="78"/>
  <c r="CM523" i="78"/>
  <c r="CL693" i="78"/>
  <c r="CL67" i="78"/>
  <c r="CL528" i="78"/>
  <c r="CM268" i="78"/>
  <c r="CL102" i="78"/>
  <c r="CL504" i="78"/>
  <c r="CM127" i="78"/>
  <c r="CM663" i="78"/>
  <c r="CM808" i="78"/>
  <c r="CL493" i="78"/>
  <c r="CL35" i="78"/>
  <c r="CM41" i="78"/>
  <c r="CM386" i="78"/>
  <c r="CL734" i="78"/>
  <c r="CL70" i="78"/>
  <c r="CL246" i="78"/>
  <c r="CM273" i="78"/>
  <c r="CL237" i="78"/>
  <c r="CL637" i="78"/>
  <c r="CL840" i="78"/>
  <c r="CM119" i="78"/>
  <c r="CM121" i="78"/>
  <c r="CM865" i="78"/>
  <c r="CL862" i="78"/>
  <c r="CM625" i="78"/>
  <c r="CM242" i="78"/>
  <c r="CM837" i="78"/>
  <c r="CM189" i="78"/>
  <c r="CM280" i="78"/>
  <c r="CL740" i="78"/>
  <c r="CL458" i="78"/>
  <c r="CL948" i="78"/>
  <c r="CL739" i="78"/>
  <c r="CL400" i="78"/>
  <c r="CL131" i="78"/>
  <c r="CM629" i="78"/>
  <c r="CL307" i="78"/>
  <c r="CL598" i="78"/>
  <c r="CM902" i="78"/>
  <c r="CM338" i="78"/>
  <c r="CL599" i="78"/>
  <c r="CM661" i="78"/>
  <c r="CM309" i="78"/>
  <c r="CM914" i="78"/>
  <c r="CM903" i="78"/>
  <c r="CL280" i="78"/>
  <c r="CM776" i="78"/>
  <c r="CL829" i="78"/>
  <c r="CM463" i="78"/>
  <c r="CM307" i="78"/>
  <c r="CL878" i="78"/>
  <c r="CL118" i="78"/>
  <c r="CM527" i="78"/>
  <c r="CL160" i="78"/>
  <c r="CM111" i="78"/>
  <c r="CM592" i="78"/>
  <c r="CL525" i="78"/>
  <c r="CL876" i="78"/>
  <c r="CM267" i="78"/>
  <c r="CL908" i="78"/>
  <c r="CM455" i="78"/>
  <c r="CM775" i="78"/>
  <c r="CM875" i="78"/>
  <c r="CM120" i="78"/>
  <c r="CM839" i="78"/>
  <c r="CL845" i="78"/>
  <c r="CL864" i="78"/>
  <c r="CL671" i="78"/>
  <c r="CM504" i="78"/>
  <c r="CM744" i="78"/>
  <c r="CM243" i="78"/>
  <c r="CM279" i="78"/>
  <c r="CL663" i="78"/>
  <c r="CM15" i="78"/>
  <c r="CM864" i="78"/>
  <c r="CL96" i="78"/>
  <c r="CM665" i="78"/>
  <c r="CM238" i="78"/>
  <c r="CM430" i="78"/>
  <c r="CM57" i="78"/>
  <c r="CL628" i="78"/>
  <c r="CL873" i="78"/>
  <c r="CM9" i="78"/>
  <c r="CM538" i="78"/>
  <c r="CL874" i="78"/>
  <c r="CL419" i="78"/>
  <c r="CL773" i="78"/>
  <c r="CM947" i="78"/>
  <c r="CL65" i="78"/>
  <c r="CM395" i="78"/>
  <c r="CL728" i="78"/>
  <c r="CL239" i="78"/>
  <c r="CL241" i="78"/>
  <c r="CL189" i="78"/>
  <c r="CL811" i="78"/>
  <c r="CM124" i="78"/>
  <c r="CL161" i="78"/>
  <c r="CM879" i="78"/>
  <c r="CM841" i="78"/>
  <c r="CL526" i="78"/>
  <c r="CL533" i="78"/>
  <c r="CM162" i="78"/>
  <c r="CM248" i="78"/>
  <c r="CL401" i="78"/>
  <c r="CM190" i="78"/>
  <c r="CM100" i="78"/>
  <c r="CM397" i="78"/>
  <c r="CM667" i="78"/>
  <c r="CM738" i="78"/>
  <c r="CM458" i="78"/>
  <c r="CM771" i="78"/>
  <c r="CM561" i="78"/>
  <c r="CM742" i="78"/>
  <c r="CM501" i="78"/>
  <c r="CM709" i="78"/>
  <c r="CL624" i="78"/>
  <c r="CM908" i="78"/>
  <c r="CL162" i="78"/>
  <c r="CL471" i="78"/>
  <c r="CL906" i="78"/>
  <c r="CM14" i="78"/>
  <c r="CL265" i="78"/>
  <c r="CL385" i="78"/>
  <c r="CL309" i="78"/>
  <c r="CL498" i="78"/>
  <c r="CM559" i="78"/>
  <c r="CL501" i="78"/>
  <c r="CM129" i="78"/>
  <c r="CL673" i="78"/>
  <c r="CM25" i="78"/>
  <c r="CM59" i="78"/>
  <c r="CL348" i="78"/>
  <c r="CM170" i="78"/>
  <c r="CM161" i="78"/>
  <c r="CM128" i="78"/>
  <c r="CL527" i="78"/>
  <c r="CL249" i="78"/>
  <c r="CM423" i="78"/>
  <c r="CM432" i="78"/>
  <c r="CL392" i="78"/>
  <c r="CM537" i="78"/>
  <c r="CL737" i="78"/>
  <c r="CL395" i="78"/>
  <c r="CL129" i="78"/>
  <c r="CL92" i="78"/>
  <c r="CM42" i="78"/>
  <c r="CL425" i="78"/>
  <c r="CM695" i="78"/>
  <c r="CM937" i="78"/>
  <c r="CL304" i="78"/>
  <c r="CL743" i="78"/>
  <c r="CL62" i="78"/>
  <c r="CL94" i="78"/>
  <c r="CL278" i="78"/>
  <c r="CM676" i="78"/>
  <c r="CM241" i="78"/>
  <c r="CL430" i="78"/>
  <c r="CL90" i="78"/>
  <c r="CM467" i="78"/>
  <c r="CL940" i="78"/>
  <c r="CM156" i="78"/>
  <c r="CM704" i="78"/>
  <c r="CL270" i="78"/>
  <c r="CM697" i="78"/>
  <c r="CL312" i="78"/>
  <c r="CL165" i="78"/>
  <c r="CL667" i="78"/>
  <c r="CM196" i="78"/>
  <c r="CL345" i="78"/>
  <c r="CM396" i="78"/>
  <c r="CM101" i="78"/>
  <c r="CM137" i="78"/>
  <c r="CL742" i="78"/>
  <c r="CM194" i="78"/>
  <c r="CM642" i="78"/>
  <c r="CM794" i="78"/>
  <c r="CL198" i="78"/>
  <c r="CL777" i="78"/>
  <c r="CL700" i="78"/>
  <c r="CL945" i="78"/>
  <c r="CM276" i="78"/>
  <c r="CM740" i="78"/>
  <c r="CM497" i="78"/>
  <c r="CL907" i="78"/>
  <c r="CM773" i="78"/>
  <c r="CM56" i="78"/>
  <c r="CL502" i="78"/>
  <c r="CM461" i="78"/>
  <c r="CL931" i="78"/>
  <c r="CL68" i="78"/>
  <c r="CL46" i="78"/>
  <c r="CM63" i="78"/>
  <c r="CL384" i="78"/>
  <c r="CL164" i="78"/>
  <c r="CL491" i="78"/>
  <c r="CL701" i="78"/>
  <c r="CM21" i="78"/>
  <c r="CM662" i="78"/>
  <c r="CM232" i="78"/>
  <c r="CL281" i="78"/>
  <c r="CM664" i="78"/>
  <c r="CL394" i="78"/>
  <c r="CM240" i="78"/>
  <c r="CM948" i="78"/>
  <c r="CM13" i="78"/>
  <c r="CL602" i="78"/>
  <c r="CM192" i="78"/>
  <c r="CL772" i="78"/>
  <c r="CL91" i="78"/>
  <c r="CL601" i="78"/>
  <c r="CM30" i="78"/>
  <c r="CL167" i="78"/>
  <c r="CL460" i="78"/>
  <c r="CM666" i="78"/>
  <c r="CL399" i="78"/>
  <c r="CM601" i="78"/>
  <c r="CM43" i="78"/>
  <c r="CL75" i="78"/>
  <c r="CM524" i="78"/>
  <c r="CM565" i="78"/>
  <c r="CL427" i="78"/>
  <c r="CM570" i="78"/>
  <c r="CM271" i="78"/>
  <c r="CM469" i="78"/>
  <c r="CL310" i="78"/>
  <c r="CL22" i="78"/>
  <c r="CL44" i="78"/>
  <c r="CM868" i="78"/>
  <c r="CM165" i="78"/>
  <c r="CL735" i="78"/>
  <c r="CM340" i="78"/>
  <c r="CM106" i="78"/>
  <c r="CM472" i="78"/>
  <c r="CM505" i="78"/>
  <c r="CL536" i="78"/>
  <c r="CL32" i="78"/>
  <c r="CL21" i="78"/>
  <c r="CM671" i="78"/>
  <c r="CM831" i="78"/>
  <c r="CL25" i="78"/>
  <c r="CM506" i="78"/>
  <c r="CL138" i="78"/>
  <c r="CM235" i="78"/>
  <c r="CM204" i="78"/>
  <c r="CM118" i="78"/>
  <c r="CM282" i="78"/>
  <c r="CM429" i="78"/>
  <c r="CM471" i="78"/>
  <c r="CL391" i="78"/>
  <c r="CM600" i="78"/>
  <c r="CM437" i="78"/>
  <c r="CM427" i="78"/>
  <c r="CL775" i="78"/>
  <c r="CL117" i="78"/>
  <c r="CM98" i="78"/>
  <c r="CL499" i="78"/>
  <c r="CM846" i="78"/>
  <c r="CL909" i="78"/>
  <c r="CM692" i="78"/>
  <c r="CL738" i="78"/>
  <c r="CM35" i="78"/>
  <c r="CM18" i="78"/>
  <c r="CM833" i="78"/>
  <c r="CL455" i="78"/>
  <c r="CL902" i="78"/>
  <c r="CM89" i="78"/>
  <c r="CL896" i="78"/>
  <c r="CL463" i="78"/>
  <c r="CL36" i="78"/>
  <c r="CL45" i="78"/>
  <c r="CM83" i="78"/>
  <c r="CM556" i="78"/>
  <c r="CL670" i="78"/>
  <c r="CM154" i="78"/>
  <c r="CL132" i="78"/>
  <c r="CM99" i="78"/>
  <c r="CL469" i="78"/>
  <c r="CL103" i="78"/>
  <c r="CM109" i="78"/>
  <c r="CM730" i="78"/>
  <c r="CL437" i="78"/>
  <c r="CM33" i="78"/>
  <c r="CM838" i="78"/>
  <c r="CM392" i="78"/>
  <c r="CL69" i="78"/>
  <c r="CL78" i="78"/>
  <c r="CL343" i="78"/>
  <c r="CM729" i="78"/>
  <c r="CL662" i="78"/>
  <c r="CL765" i="78"/>
  <c r="CM490" i="78"/>
  <c r="CM878" i="78"/>
  <c r="CM49" i="78"/>
  <c r="CM627" i="78"/>
  <c r="CL107" i="78"/>
  <c r="CL134" i="78"/>
  <c r="CL120" i="78"/>
  <c r="CM804" i="78"/>
  <c r="CL807" i="78"/>
  <c r="CL30" i="78"/>
  <c r="CM135" i="78"/>
  <c r="CM17" i="78"/>
  <c r="CL436" i="78"/>
  <c r="CL59" i="78"/>
  <c r="CL101" i="78"/>
  <c r="CM909" i="78"/>
  <c r="CM532" i="78"/>
  <c r="CM810" i="78"/>
  <c r="CL562" i="78"/>
  <c r="CL676" i="78"/>
  <c r="CL557" i="78"/>
  <c r="CM674" i="78"/>
  <c r="CM60" i="78"/>
  <c r="CL191" i="78"/>
  <c r="CM48" i="78"/>
  <c r="CM72" i="78"/>
  <c r="CL831" i="78"/>
  <c r="CM633" i="78"/>
  <c r="CL766" i="78"/>
  <c r="CL729" i="78"/>
  <c r="CM158" i="78"/>
  <c r="CL806" i="78"/>
  <c r="CM862" i="78"/>
  <c r="CM66" i="78"/>
  <c r="CL234" i="78"/>
  <c r="CL272" i="78"/>
  <c r="CL39" i="78"/>
  <c r="CL57" i="78"/>
  <c r="CL489" i="78"/>
  <c r="CL248" i="78"/>
  <c r="CL166" i="78"/>
  <c r="CM428" i="78"/>
  <c r="CL113" i="78"/>
  <c r="CM803" i="78"/>
  <c r="CM703" i="78"/>
  <c r="CM24" i="78"/>
  <c r="CM707" i="78"/>
  <c r="CM801" i="78"/>
  <c r="CM12" i="78"/>
  <c r="CM306" i="78"/>
  <c r="CM877" i="78"/>
  <c r="CM389" i="78"/>
  <c r="CL466" i="78"/>
  <c r="CM58" i="78"/>
  <c r="CM533" i="78"/>
  <c r="CL13" i="78"/>
  <c r="CL767" i="78"/>
  <c r="CM39" i="78"/>
  <c r="CM425" i="78"/>
  <c r="CL537" i="78"/>
  <c r="CM563" i="78"/>
  <c r="CL347" i="78"/>
  <c r="CM530" i="78"/>
  <c r="CL111" i="78"/>
  <c r="CL195" i="78"/>
  <c r="CL235" i="78"/>
  <c r="CL110" i="78"/>
  <c r="CL53" i="78"/>
  <c r="CM778" i="78"/>
  <c r="CM112" i="78"/>
  <c r="CM86" i="78"/>
  <c r="CM266" i="78"/>
  <c r="CM104" i="78"/>
  <c r="CM641" i="78"/>
  <c r="CM27" i="78"/>
  <c r="CM636" i="78"/>
  <c r="BX882" i="78"/>
  <c r="BX881" i="78"/>
  <c r="BX883" i="78"/>
  <c r="BS88" i="78"/>
  <c r="BS526" i="78"/>
  <c r="BT534" i="78"/>
  <c r="BS339" i="78"/>
  <c r="BT15" i="78"/>
  <c r="BS805" i="78"/>
  <c r="BS571" i="78"/>
  <c r="BS914" i="78"/>
  <c r="BT506" i="78"/>
  <c r="BS639" i="78"/>
  <c r="BS98" i="78"/>
  <c r="BT62" i="78"/>
  <c r="BS556" i="78"/>
  <c r="BS876" i="78"/>
  <c r="BT191" i="78"/>
  <c r="BT123" i="78"/>
  <c r="BS455" i="78"/>
  <c r="BT703" i="78"/>
  <c r="BS903" i="78"/>
  <c r="BS741" i="78"/>
  <c r="BS875" i="78"/>
  <c r="BT384" i="78"/>
  <c r="BS693" i="78"/>
  <c r="BS769" i="78"/>
  <c r="BS231" i="78"/>
  <c r="BS572" i="78"/>
  <c r="BT471" i="78"/>
  <c r="BS367" i="78"/>
  <c r="BS835" i="78"/>
  <c r="BS265" i="78"/>
  <c r="BT79" i="78"/>
  <c r="BT772" i="78"/>
  <c r="BT166" i="78"/>
  <c r="BT736" i="78"/>
  <c r="BS658" i="78"/>
  <c r="BT744" i="78"/>
  <c r="BS897" i="78"/>
  <c r="BT420" i="78"/>
  <c r="BS238" i="78"/>
  <c r="BS241" i="78"/>
  <c r="BS834" i="78"/>
  <c r="BS434" i="78"/>
  <c r="BS399" i="78"/>
  <c r="BS12" i="78"/>
  <c r="BT774" i="78"/>
  <c r="BS65" i="78"/>
  <c r="BS496" i="78"/>
  <c r="BT65" i="78"/>
  <c r="BT154" i="78"/>
  <c r="BT274" i="78"/>
  <c r="BT700" i="78"/>
  <c r="BS332" i="78"/>
  <c r="BT799" i="78"/>
  <c r="BT695" i="78"/>
  <c r="BT69" i="78"/>
  <c r="BT118" i="78"/>
  <c r="BS599" i="78"/>
  <c r="BS196" i="78"/>
  <c r="BS663" i="78"/>
  <c r="BT839" i="78"/>
  <c r="BS270" i="78"/>
  <c r="BS461" i="78"/>
  <c r="BS59" i="78"/>
  <c r="BT276" i="78"/>
  <c r="BT769" i="78"/>
  <c r="BS634" i="78"/>
  <c r="BS770" i="78"/>
  <c r="BS908" i="78"/>
  <c r="BS275" i="78"/>
  <c r="BT467" i="78"/>
  <c r="BT903" i="78"/>
  <c r="BT239" i="78"/>
  <c r="BT501" i="78"/>
  <c r="BS425" i="78"/>
  <c r="BS906" i="78"/>
  <c r="BT110" i="78"/>
  <c r="BT539" i="78"/>
  <c r="BT630" i="78"/>
  <c r="BS46" i="78"/>
  <c r="BS169" i="78"/>
  <c r="BS136" i="78"/>
  <c r="BT632" i="78"/>
  <c r="BS232" i="78"/>
  <c r="BT871" i="78"/>
  <c r="BT425" i="78"/>
  <c r="BT197" i="78"/>
  <c r="BS642" i="78"/>
  <c r="BT11" i="78"/>
  <c r="BS537" i="78"/>
  <c r="BT167" i="78"/>
  <c r="BS557" i="78"/>
  <c r="BT904" i="78"/>
  <c r="BT674" i="78"/>
  <c r="BT332" i="78"/>
  <c r="BS523" i="78"/>
  <c r="BT597" i="78"/>
  <c r="BT278" i="78"/>
  <c r="BT387" i="78"/>
  <c r="BT275" i="78"/>
  <c r="BT433" i="78"/>
  <c r="BS739" i="78"/>
  <c r="BS20" i="78"/>
  <c r="BT865" i="78"/>
  <c r="BS472" i="78"/>
  <c r="BT910" i="78"/>
  <c r="BT796" i="78"/>
  <c r="BS215" i="78"/>
  <c r="BT457" i="78"/>
  <c r="BT946" i="78"/>
  <c r="BT670" i="78"/>
  <c r="BT557" i="78"/>
  <c r="BT808" i="78"/>
  <c r="BS832" i="78"/>
  <c r="BT590" i="78"/>
  <c r="BT201" i="78"/>
  <c r="BT529" i="78"/>
  <c r="BS234" i="78"/>
  <c r="BT573" i="78"/>
  <c r="BT32" i="78"/>
  <c r="BS798" i="78"/>
  <c r="BS458" i="78"/>
  <c r="BT663" i="78"/>
  <c r="BS698" i="78"/>
  <c r="BT249" i="78"/>
  <c r="BT875" i="78"/>
  <c r="BT310" i="78"/>
  <c r="BT269" i="78"/>
  <c r="BT63" i="78"/>
  <c r="BT537" i="78"/>
  <c r="BT698" i="78"/>
  <c r="BT277" i="78"/>
  <c r="BS561" i="78"/>
  <c r="BT340" i="78"/>
  <c r="BS942" i="78"/>
  <c r="BS431" i="78"/>
  <c r="BS569" i="78"/>
  <c r="BT272" i="78"/>
  <c r="BT163" i="78"/>
  <c r="BS72" i="78"/>
  <c r="BS608" i="78"/>
  <c r="BS236" i="78"/>
  <c r="BT47" i="78"/>
  <c r="BT233" i="78"/>
  <c r="BT117" i="78"/>
  <c r="BS103" i="78"/>
  <c r="BT429" i="78"/>
  <c r="BS343" i="78"/>
  <c r="BT845" i="78"/>
  <c r="BS43" i="78"/>
  <c r="BS768" i="78"/>
  <c r="BS129" i="78"/>
  <c r="BS874" i="78"/>
  <c r="BT668" i="78"/>
  <c r="BT559" i="78"/>
  <c r="BT526" i="78"/>
  <c r="BT697" i="78"/>
  <c r="BS47" i="78"/>
  <c r="BS101" i="78"/>
  <c r="BS701" i="78"/>
  <c r="BS66" i="78"/>
  <c r="BT437" i="78"/>
  <c r="BT496" i="78"/>
  <c r="BS529" i="78"/>
  <c r="BT282" i="78"/>
  <c r="BT265" i="78"/>
  <c r="BT832" i="78"/>
  <c r="BT862" i="78"/>
  <c r="BT899" i="78"/>
  <c r="BT771" i="78"/>
  <c r="BT264" i="78"/>
  <c r="BT14" i="78"/>
  <c r="BS504" i="78"/>
  <c r="BT911" i="78"/>
  <c r="BT556" i="78"/>
  <c r="BS638" i="78"/>
  <c r="BT39" i="78"/>
  <c r="BT528" i="78"/>
  <c r="BS97" i="78"/>
  <c r="BS692" i="78"/>
  <c r="BS118" i="78"/>
  <c r="BS337" i="78"/>
  <c r="BT281" i="78"/>
  <c r="BT127" i="78"/>
  <c r="BS9" i="78"/>
  <c r="BS672" i="78"/>
  <c r="BT661" i="78"/>
  <c r="BT773" i="78"/>
  <c r="BT238" i="78"/>
  <c r="BT25" i="78"/>
  <c r="BT40" i="78"/>
  <c r="BT244" i="78"/>
  <c r="BS566" i="78"/>
  <c r="BS536" i="78"/>
  <c r="BS22" i="78"/>
  <c r="BS934" i="78"/>
  <c r="BS189" i="78"/>
  <c r="BS349" i="78"/>
  <c r="BT302" i="78"/>
  <c r="BS946" i="78"/>
  <c r="BS728" i="78"/>
  <c r="BT629" i="78"/>
  <c r="BS490" i="78"/>
  <c r="BS807" i="78"/>
  <c r="BS304" i="78"/>
  <c r="BT564" i="78"/>
  <c r="BS309" i="78"/>
  <c r="BS266" i="78"/>
  <c r="BS763" i="78"/>
  <c r="BT195" i="78"/>
  <c r="BS71" i="78"/>
  <c r="BT97" i="78"/>
  <c r="BT80" i="78"/>
  <c r="BT49" i="78"/>
  <c r="BT341" i="78"/>
  <c r="BS460" i="78"/>
  <c r="BT435" i="78"/>
  <c r="BS348" i="78"/>
  <c r="BS102" i="78"/>
  <c r="BT135" i="78"/>
  <c r="BS595" i="78"/>
  <c r="BS395" i="78"/>
  <c r="BT200" i="78"/>
  <c r="BS802" i="78"/>
  <c r="BT18" i="78"/>
  <c r="BT935" i="78"/>
  <c r="BS201" i="78"/>
  <c r="BS795" i="78"/>
  <c r="BS204" i="78"/>
  <c r="BS771" i="78"/>
  <c r="BT562" i="78"/>
  <c r="BT739" i="78"/>
  <c r="BS694" i="78"/>
  <c r="BS390" i="78"/>
  <c r="BT339" i="78"/>
  <c r="BT347" i="78"/>
  <c r="BS629" i="78"/>
  <c r="BS237" i="78"/>
  <c r="BS86" i="78"/>
  <c r="BT470" i="78"/>
  <c r="BS502" i="78"/>
  <c r="BT675" i="78"/>
  <c r="BS898" i="78"/>
  <c r="BS161" i="78"/>
  <c r="BT247" i="78"/>
  <c r="BT104" i="78"/>
  <c r="BS248" i="78"/>
  <c r="BS386" i="78"/>
  <c r="BS333" i="78"/>
  <c r="BT427" i="78"/>
  <c r="BS388" i="78"/>
  <c r="BS35" i="78"/>
  <c r="BS505" i="78"/>
  <c r="BS301" i="78"/>
  <c r="BS246" i="78"/>
  <c r="BS100" i="78"/>
  <c r="BS865" i="78"/>
  <c r="BS862" i="78"/>
  <c r="BS863" i="78"/>
  <c r="BS306" i="78"/>
  <c r="BS16" i="78"/>
  <c r="BT945" i="78"/>
  <c r="BT874" i="78"/>
  <c r="BS489" i="78"/>
  <c r="BT905" i="78"/>
  <c r="BT634" i="78"/>
  <c r="BT872" i="78"/>
  <c r="BT267" i="78"/>
  <c r="BT533" i="78"/>
  <c r="BT136" i="78"/>
  <c r="BT349" i="78"/>
  <c r="BT636" i="78"/>
  <c r="BS838" i="78"/>
  <c r="BS397" i="78"/>
  <c r="BS878" i="78"/>
  <c r="BS18" i="78"/>
  <c r="BS574" i="78"/>
  <c r="BT522" i="78"/>
  <c r="BT52" i="78"/>
  <c r="BT692" i="78"/>
  <c r="BT809" i="78"/>
  <c r="BS25" i="78"/>
  <c r="BS533" i="78"/>
  <c r="BT760" i="78"/>
  <c r="BT734" i="78"/>
  <c r="BT662" i="78"/>
  <c r="BT535" i="78"/>
  <c r="BT836" i="78"/>
  <c r="BS78" i="78"/>
  <c r="BT188" i="78"/>
  <c r="BS437" i="78"/>
  <c r="BT41" i="78"/>
  <c r="BT804" i="78"/>
  <c r="BT463" i="78"/>
  <c r="BT43" i="78"/>
  <c r="BS80" i="78"/>
  <c r="BT591" i="78"/>
  <c r="BS63" i="78"/>
  <c r="BT469" i="78"/>
  <c r="BS676" i="78"/>
  <c r="BT307" i="78"/>
  <c r="BS112" i="78"/>
  <c r="BT800" i="78"/>
  <c r="BT28" i="78"/>
  <c r="BT246" i="78"/>
  <c r="BS277" i="78"/>
  <c r="BS841" i="78"/>
  <c r="BT743" i="78"/>
  <c r="BS138" i="78"/>
  <c r="BT81" i="78"/>
  <c r="BS428" i="78"/>
  <c r="BS350" i="78"/>
  <c r="BS901" i="78"/>
  <c r="BS21" i="78"/>
  <c r="BT642" i="78"/>
  <c r="BT336" i="78"/>
  <c r="BT132" i="78"/>
  <c r="BS269" i="78"/>
  <c r="BT742" i="78"/>
  <c r="BT37" i="78"/>
  <c r="BT115" i="78"/>
  <c r="BS631" i="78"/>
  <c r="BS420" i="78"/>
  <c r="BT87" i="78"/>
  <c r="BT54" i="78"/>
  <c r="BT158" i="78"/>
  <c r="BS469" i="78"/>
  <c r="BS808" i="78"/>
  <c r="BT492" i="78"/>
  <c r="BT572" i="78"/>
  <c r="BT775" i="78"/>
  <c r="BS33" i="78"/>
  <c r="BT112" i="78"/>
  <c r="BT701" i="78"/>
  <c r="BS776" i="78"/>
  <c r="BS108" i="78"/>
  <c r="BT155" i="78"/>
  <c r="BS732" i="78"/>
  <c r="BS744" i="78"/>
  <c r="BT669" i="78"/>
  <c r="BT172" i="78"/>
  <c r="BS389" i="78"/>
  <c r="BS163" i="78"/>
  <c r="BS346" i="78"/>
  <c r="BT44" i="78"/>
  <c r="BT60" i="78"/>
  <c r="BS41" i="78"/>
  <c r="BS454" i="78"/>
  <c r="BS674" i="78"/>
  <c r="BS427" i="78"/>
  <c r="BT489" i="78"/>
  <c r="BS28" i="78"/>
  <c r="BT704" i="78"/>
  <c r="BT908" i="78"/>
  <c r="BT877" i="78"/>
  <c r="BS935" i="78"/>
  <c r="BT709" i="78"/>
  <c r="BS877" i="78"/>
  <c r="BT608" i="78"/>
  <c r="BS119" i="78"/>
  <c r="BS811" i="78"/>
  <c r="BT504" i="78"/>
  <c r="BT84" i="78"/>
  <c r="BT400" i="78"/>
  <c r="BS603" i="78"/>
  <c r="BS56" i="78"/>
  <c r="BS111" i="78"/>
  <c r="BT932" i="78"/>
  <c r="BS104" i="78"/>
  <c r="BT236" i="78"/>
  <c r="BS528" i="78"/>
  <c r="BS777" i="78"/>
  <c r="BT169" i="78"/>
  <c r="BS836" i="78"/>
  <c r="BS10" i="78"/>
  <c r="BT280" i="78"/>
  <c r="BS767" i="78"/>
  <c r="BT741" i="78"/>
  <c r="BT170" i="78"/>
  <c r="BS433" i="78"/>
  <c r="BS492" i="78"/>
  <c r="BS696" i="78"/>
  <c r="BS601" i="78"/>
  <c r="BS336" i="78"/>
  <c r="BS726" i="78"/>
  <c r="BT26" i="78"/>
  <c r="BT234" i="78"/>
  <c r="BT426" i="78"/>
  <c r="BT85" i="78"/>
  <c r="BT77" i="78"/>
  <c r="BT762" i="78"/>
  <c r="BS122" i="78"/>
  <c r="BT558" i="78"/>
  <c r="BT828" i="78"/>
  <c r="BT58" i="78"/>
  <c r="BS662" i="78"/>
  <c r="BS396" i="78"/>
  <c r="BT343" i="78"/>
  <c r="BS660" i="78"/>
  <c r="BT22" i="78"/>
  <c r="BT53" i="78"/>
  <c r="BT386" i="78"/>
  <c r="BT119" i="78"/>
  <c r="BT834" i="78"/>
  <c r="BS45" i="78"/>
  <c r="BS633" i="78"/>
  <c r="BT812" i="78"/>
  <c r="BS52" i="78"/>
  <c r="BS459" i="78"/>
  <c r="BT846" i="78"/>
  <c r="BT90" i="78"/>
  <c r="BT344" i="78"/>
  <c r="BS700" i="78"/>
  <c r="BS666" i="78"/>
  <c r="BT640" i="78"/>
  <c r="BS172" i="78"/>
  <c r="BS937" i="78"/>
  <c r="BT527" i="78"/>
  <c r="BS948" i="78"/>
  <c r="BT531" i="78"/>
  <c r="BS531" i="78"/>
  <c r="BS596" i="78"/>
  <c r="BT193" i="78"/>
  <c r="BS703" i="78"/>
  <c r="BS635" i="78"/>
  <c r="BT705" i="78"/>
  <c r="BS699" i="78"/>
  <c r="BT728" i="78"/>
  <c r="BT105" i="78"/>
  <c r="BS905" i="78"/>
  <c r="BS465" i="78"/>
  <c r="BT312" i="78"/>
  <c r="BT495" i="78"/>
  <c r="BT671" i="78"/>
  <c r="BS675" i="78"/>
  <c r="BT10" i="78"/>
  <c r="BT900" i="78"/>
  <c r="BS495" i="78"/>
  <c r="BS534" i="78"/>
  <c r="BT391" i="78"/>
  <c r="BS799" i="78"/>
  <c r="BS384" i="78"/>
  <c r="BT134" i="78"/>
  <c r="BT901" i="78"/>
  <c r="BT940" i="78"/>
  <c r="BS734" i="78"/>
  <c r="BS422" i="78"/>
  <c r="BT803" i="78"/>
  <c r="BT243" i="78"/>
  <c r="BS564" i="78"/>
  <c r="BS338" i="78"/>
  <c r="BS50" i="78"/>
  <c r="BS341" i="78"/>
  <c r="BT464" i="78"/>
  <c r="BT458" i="78"/>
  <c r="BS796" i="78"/>
  <c r="BT82" i="78"/>
  <c r="BT419" i="78"/>
  <c r="BT98" i="78"/>
  <c r="BS281" i="78"/>
  <c r="BT72" i="78"/>
  <c r="BT765" i="78"/>
  <c r="BT641" i="78"/>
  <c r="BT306" i="78"/>
  <c r="BT659" i="78"/>
  <c r="BS801" i="78"/>
  <c r="BS773" i="78"/>
  <c r="BT235" i="78"/>
  <c r="BT898" i="78"/>
  <c r="BS457" i="78"/>
  <c r="BS135" i="78"/>
  <c r="BT240" i="78"/>
  <c r="BT494" i="78"/>
  <c r="BT499" i="78"/>
  <c r="BT936" i="78"/>
  <c r="BT271" i="78"/>
  <c r="BS345" i="78"/>
  <c r="BS871" i="78"/>
  <c r="BS421" i="78"/>
  <c r="BS239" i="78"/>
  <c r="BT83" i="78"/>
  <c r="BS671" i="78"/>
  <c r="BT676" i="78"/>
  <c r="BS198" i="78"/>
  <c r="BT301" i="78"/>
  <c r="BT89" i="78"/>
  <c r="BS166" i="78"/>
  <c r="BS560" i="78"/>
  <c r="BS79" i="78"/>
  <c r="BS274" i="78"/>
  <c r="BT706" i="78"/>
  <c r="BS697" i="78"/>
  <c r="BT795" i="78"/>
  <c r="BT192" i="78"/>
  <c r="BS426" i="78"/>
  <c r="BT73" i="78"/>
  <c r="BT242" i="78"/>
  <c r="BS392" i="78"/>
  <c r="BT38" i="78"/>
  <c r="BT947" i="78"/>
  <c r="BS305" i="78"/>
  <c r="BT570" i="78"/>
  <c r="BS107" i="78"/>
  <c r="BT29" i="78"/>
  <c r="BT525" i="78"/>
  <c r="BT432" i="78"/>
  <c r="BS203" i="78"/>
  <c r="BT266" i="78"/>
  <c r="BS37" i="78"/>
  <c r="BT938" i="78"/>
  <c r="BS870" i="78"/>
  <c r="BT50" i="78"/>
  <c r="BS197" i="78"/>
  <c r="BT571" i="78"/>
  <c r="BT665" i="78"/>
  <c r="BS398" i="78"/>
  <c r="BS235" i="78"/>
  <c r="BT660" i="78"/>
  <c r="BS311" i="78"/>
  <c r="BS280" i="78"/>
  <c r="BT867" i="78"/>
  <c r="BT196" i="78"/>
  <c r="BT532" i="78"/>
  <c r="BT840" i="78"/>
  <c r="BS839" i="78"/>
  <c r="BS192" i="78"/>
  <c r="BS272" i="78"/>
  <c r="BT906" i="78"/>
  <c r="BS51" i="78"/>
  <c r="BT194" i="78"/>
  <c r="BS128" i="78"/>
  <c r="BS81" i="78"/>
  <c r="BS707" i="78"/>
  <c r="BT71" i="78"/>
  <c r="BT122" i="78"/>
  <c r="BT807" i="78"/>
  <c r="BS335" i="78"/>
  <c r="BS200" i="78"/>
  <c r="BS464" i="78"/>
  <c r="BS844" i="78"/>
  <c r="BT133" i="78"/>
  <c r="BS96" i="78"/>
  <c r="BT402" i="78"/>
  <c r="BS160" i="78"/>
  <c r="BS896" i="78"/>
  <c r="BT628" i="78"/>
  <c r="BS735" i="78"/>
  <c r="BS733" i="78"/>
  <c r="BT460" i="78"/>
  <c r="BS167" i="78"/>
  <c r="BT942" i="78"/>
  <c r="BT333" i="78"/>
  <c r="BS880" i="78"/>
  <c r="BT811" i="78"/>
  <c r="BS74" i="78"/>
  <c r="BT162" i="78"/>
  <c r="BS867" i="78"/>
  <c r="BS774" i="78"/>
  <c r="BT841" i="78"/>
  <c r="BT624" i="78"/>
  <c r="BS116" i="78"/>
  <c r="BS401" i="78"/>
  <c r="BS134" i="78"/>
  <c r="BS765" i="78"/>
  <c r="BS70" i="78"/>
  <c r="BS830" i="78"/>
  <c r="BT423" i="78"/>
  <c r="BS864" i="78"/>
  <c r="BS132" i="78"/>
  <c r="BT350" i="78"/>
  <c r="BS394" i="78"/>
  <c r="BS665" i="78"/>
  <c r="BS630" i="78"/>
  <c r="BT708" i="78"/>
  <c r="BT421" i="78"/>
  <c r="BT171" i="78"/>
  <c r="BT93" i="78"/>
  <c r="BS282" i="78"/>
  <c r="BS40" i="78"/>
  <c r="BT733" i="78"/>
  <c r="BS740" i="78"/>
  <c r="BS91" i="78"/>
  <c r="BS24" i="78"/>
  <c r="BT627" i="78"/>
  <c r="BS626" i="78"/>
  <c r="BT91" i="78"/>
  <c r="BT51" i="78"/>
  <c r="BS947" i="78"/>
  <c r="BS31" i="78"/>
  <c r="BS846" i="78"/>
  <c r="BT346" i="78"/>
  <c r="BS866" i="78"/>
  <c r="BT57" i="78"/>
  <c r="BT880" i="78"/>
  <c r="BS911" i="78"/>
  <c r="BT837" i="78"/>
  <c r="BT740" i="78"/>
  <c r="BS944" i="78"/>
  <c r="BT462" i="78"/>
  <c r="BS845" i="78"/>
  <c r="BT768" i="78"/>
  <c r="BS53" i="78"/>
  <c r="BT33" i="78"/>
  <c r="BS565" i="78"/>
  <c r="BT279" i="78"/>
  <c r="BS592" i="78"/>
  <c r="BT13" i="78"/>
  <c r="BT472" i="78"/>
  <c r="BT64" i="78"/>
  <c r="BT732" i="78"/>
  <c r="BS761" i="78"/>
  <c r="BT130" i="78"/>
  <c r="BT428" i="78"/>
  <c r="BT934" i="78"/>
  <c r="BT503" i="78"/>
  <c r="BT896" i="78"/>
  <c r="BS598" i="78"/>
  <c r="BS168" i="78"/>
  <c r="BS82" i="78"/>
  <c r="BS124" i="78"/>
  <c r="BS17" i="78"/>
  <c r="BT561" i="78"/>
  <c r="BT9" i="78"/>
  <c r="BS669" i="78"/>
  <c r="BT399" i="78"/>
  <c r="BT24" i="78"/>
  <c r="BT490" i="78"/>
  <c r="BS15" i="78"/>
  <c r="BS695" i="78"/>
  <c r="BS943" i="78"/>
  <c r="BS624" i="78"/>
  <c r="BS23" i="78"/>
  <c r="BS273" i="78"/>
  <c r="BS247" i="78"/>
  <c r="BS842" i="78"/>
  <c r="BS205" i="78"/>
  <c r="BT42" i="78"/>
  <c r="BT45" i="78"/>
  <c r="BT75" i="78"/>
  <c r="BS636" i="78"/>
  <c r="BT794" i="78"/>
  <c r="BS267" i="78"/>
  <c r="BT308" i="78"/>
  <c r="BT367" i="78"/>
  <c r="BS34" i="78"/>
  <c r="BS61" i="78"/>
  <c r="BT20" i="78"/>
  <c r="BT27" i="78"/>
  <c r="BS936" i="78"/>
  <c r="BT434" i="78"/>
  <c r="BS742" i="78"/>
  <c r="BS11" i="78"/>
  <c r="BT342" i="78"/>
  <c r="BS334" i="78"/>
  <c r="BS195" i="78"/>
  <c r="BS488" i="78"/>
  <c r="BT19" i="78"/>
  <c r="BS48" i="78"/>
  <c r="BT639" i="78"/>
  <c r="BT309" i="78"/>
  <c r="BS602" i="78"/>
  <c r="BT116" i="78"/>
  <c r="BS26" i="78"/>
  <c r="BT838" i="78"/>
  <c r="BT638" i="78"/>
  <c r="BT241" i="78"/>
  <c r="BT70" i="78"/>
  <c r="BS628" i="78"/>
  <c r="BS127" i="78"/>
  <c r="BS155" i="78"/>
  <c r="BS342" i="78"/>
  <c r="BT204" i="78"/>
  <c r="BS117" i="78"/>
  <c r="BT94" i="78"/>
  <c r="BS667" i="78"/>
  <c r="BT304" i="78"/>
  <c r="BT454" i="78"/>
  <c r="BS525" i="78"/>
  <c r="BT595" i="78"/>
  <c r="BT844" i="78"/>
  <c r="BS38" i="78"/>
  <c r="BT931" i="78"/>
  <c r="BS110" i="78"/>
  <c r="BT604" i="78"/>
  <c r="BS133" i="78"/>
  <c r="BS559" i="78"/>
  <c r="BS302" i="78"/>
  <c r="BS812" i="78"/>
  <c r="BT488" i="78"/>
  <c r="BT100" i="78"/>
  <c r="BT707" i="78"/>
  <c r="BS828" i="78"/>
  <c r="BT702" i="78"/>
  <c r="BT268" i="78"/>
  <c r="BS570" i="78"/>
  <c r="BS530" i="78"/>
  <c r="BS879" i="78"/>
  <c r="BT770" i="78"/>
  <c r="BS641" i="78"/>
  <c r="BT398" i="78"/>
  <c r="BS89" i="78"/>
  <c r="BS347" i="78"/>
  <c r="BS873" i="78"/>
  <c r="BS95" i="78"/>
  <c r="BT337" i="78"/>
  <c r="BT596" i="78"/>
  <c r="BS912" i="78"/>
  <c r="BS766" i="78"/>
  <c r="BS158" i="78"/>
  <c r="BT56" i="78"/>
  <c r="BT500" i="78"/>
  <c r="BS809" i="78"/>
  <c r="BT157" i="78"/>
  <c r="BT730" i="78"/>
  <c r="BS829" i="78"/>
  <c r="BS625" i="78"/>
  <c r="BS837" i="78"/>
  <c r="BS106" i="78"/>
  <c r="BT46" i="78"/>
  <c r="BS497" i="78"/>
  <c r="BT868" i="78"/>
  <c r="BT61" i="78"/>
  <c r="BS49" i="78"/>
  <c r="BT493" i="78"/>
  <c r="BS191" i="78"/>
  <c r="BS522" i="78"/>
  <c r="BT114" i="78"/>
  <c r="BT763" i="78"/>
  <c r="BT605" i="78"/>
  <c r="BS39" i="78"/>
  <c r="BS772" i="78"/>
  <c r="BS670" i="78"/>
  <c r="BT106" i="78"/>
  <c r="BS67" i="78"/>
  <c r="BS913" i="78"/>
  <c r="BS162" i="78"/>
  <c r="BS387" i="78"/>
  <c r="BS310" i="78"/>
  <c r="BS591" i="78"/>
  <c r="BS121" i="78"/>
  <c r="BT459" i="78"/>
  <c r="BS42" i="78"/>
  <c r="BT524" i="78"/>
  <c r="BS743" i="78"/>
  <c r="BT777" i="78"/>
  <c r="BS243" i="78"/>
  <c r="BS627" i="78"/>
  <c r="BS600" i="78"/>
  <c r="BT761" i="78"/>
  <c r="BT232" i="78"/>
  <c r="BT933" i="78"/>
  <c r="BS432" i="78"/>
  <c r="BT600" i="78"/>
  <c r="BT55" i="78"/>
  <c r="BS64" i="78"/>
  <c r="BS737" i="78"/>
  <c r="BT873" i="78"/>
  <c r="BT396" i="78"/>
  <c r="BT565" i="78"/>
  <c r="BS506" i="78"/>
  <c r="BT943" i="78"/>
  <c r="BT930" i="78"/>
  <c r="BT726" i="78"/>
  <c r="BS468" i="78"/>
  <c r="BS931" i="78"/>
  <c r="BS188" i="78"/>
  <c r="BS62" i="78"/>
  <c r="BS902" i="78"/>
  <c r="BS702" i="78"/>
  <c r="BT939" i="78"/>
  <c r="BS19" i="78"/>
  <c r="BS423" i="78"/>
  <c r="BT909" i="78"/>
  <c r="BT161" i="78"/>
  <c r="BT345" i="78"/>
  <c r="BS775" i="78"/>
  <c r="BS340" i="78"/>
  <c r="BT797" i="78"/>
  <c r="BT422" i="78"/>
  <c r="BT245" i="78"/>
  <c r="BT830" i="78"/>
  <c r="BT673" i="78"/>
  <c r="BT491" i="78"/>
  <c r="BS909" i="78"/>
  <c r="BT138" i="78"/>
  <c r="BS171" i="78"/>
  <c r="BS604" i="78"/>
  <c r="BT395" i="78"/>
  <c r="BT637" i="78"/>
  <c r="BT129" i="78"/>
  <c r="BT131" i="78"/>
  <c r="BT248" i="78"/>
  <c r="BT731" i="78"/>
  <c r="BT311" i="78"/>
  <c r="BT866" i="78"/>
  <c r="BT767" i="78"/>
  <c r="BS190" i="78"/>
  <c r="BT205" i="78"/>
  <c r="BT603" i="78"/>
  <c r="BT948" i="78"/>
  <c r="BT96" i="78"/>
  <c r="BS429" i="78"/>
  <c r="BT431" i="78"/>
  <c r="BS706" i="78"/>
  <c r="BS470" i="78"/>
  <c r="BS661" i="78"/>
  <c r="BS75" i="78"/>
  <c r="BS563" i="78"/>
  <c r="BS30" i="78"/>
  <c r="BS501" i="78"/>
  <c r="BT806" i="78"/>
  <c r="BS499" i="78"/>
  <c r="BT498" i="78"/>
  <c r="BS708" i="78"/>
  <c r="BT23" i="78"/>
  <c r="BT124" i="78"/>
  <c r="BT601" i="78"/>
  <c r="BT778" i="78"/>
  <c r="BS435" i="78"/>
  <c r="BT633" i="78"/>
  <c r="BS462" i="78"/>
  <c r="BS385" i="78"/>
  <c r="BS573" i="78"/>
  <c r="BS710" i="78"/>
  <c r="BT156" i="78"/>
  <c r="BS705" i="78"/>
  <c r="BT66" i="78"/>
  <c r="BT385" i="78"/>
  <c r="BS904" i="78"/>
  <c r="BT635" i="78"/>
  <c r="BT540" i="78"/>
  <c r="BT914" i="78"/>
  <c r="BS535" i="78"/>
  <c r="BS503" i="78"/>
  <c r="BT664" i="78"/>
  <c r="BS540" i="78"/>
  <c r="BT456" i="78"/>
  <c r="BT397" i="78"/>
  <c r="BT436" i="78"/>
  <c r="BS607" i="78"/>
  <c r="BT334" i="78"/>
  <c r="BS193" i="78"/>
  <c r="BS794" i="78"/>
  <c r="BT864" i="78"/>
  <c r="BT798" i="78"/>
  <c r="BT16" i="78"/>
  <c r="BT829" i="78"/>
  <c r="BT31" i="78"/>
  <c r="BS727" i="78"/>
  <c r="BS843" i="78"/>
  <c r="BT538" i="78"/>
  <c r="BS471" i="78"/>
  <c r="BT231" i="78"/>
  <c r="BT593" i="78"/>
  <c r="BS637" i="78"/>
  <c r="BT68" i="78"/>
  <c r="BS76" i="78"/>
  <c r="BT348" i="78"/>
  <c r="BT35" i="78"/>
  <c r="BT198" i="78"/>
  <c r="BT237" i="78"/>
  <c r="BS800" i="78"/>
  <c r="BS137" i="78"/>
  <c r="BT126" i="78"/>
  <c r="BS933" i="78"/>
  <c r="BT465" i="78"/>
  <c r="BS344" i="78"/>
  <c r="BS804" i="78"/>
  <c r="BS840" i="78"/>
  <c r="BT303" i="78"/>
  <c r="BS245" i="78"/>
  <c r="BT902" i="78"/>
  <c r="BT393" i="78"/>
  <c r="BS154" i="78"/>
  <c r="BS900" i="78"/>
  <c r="BS938" i="78"/>
  <c r="BT335" i="78"/>
  <c r="BT907" i="78"/>
  <c r="BS764" i="78"/>
  <c r="BS731" i="78"/>
  <c r="BS202" i="78"/>
  <c r="BS899" i="78"/>
  <c r="BS268" i="78"/>
  <c r="BT273" i="78"/>
  <c r="BT944" i="78"/>
  <c r="BT699" i="78"/>
  <c r="BT897" i="78"/>
  <c r="BS164" i="78"/>
  <c r="BS538" i="78"/>
  <c r="BS945" i="78"/>
  <c r="BT658" i="78"/>
  <c r="BS157" i="78"/>
  <c r="BT497" i="78"/>
  <c r="BS424" i="78"/>
  <c r="BT913" i="78"/>
  <c r="BS303" i="78"/>
  <c r="BT835" i="78"/>
  <c r="BT270" i="78"/>
  <c r="BT568" i="78"/>
  <c r="BT802" i="78"/>
  <c r="BS113" i="78"/>
  <c r="BS402" i="78"/>
  <c r="BS640" i="78"/>
  <c r="BT569" i="78"/>
  <c r="BS126" i="78"/>
  <c r="BT574" i="78"/>
  <c r="BS466" i="78"/>
  <c r="BT599" i="78"/>
  <c r="BT113" i="78"/>
  <c r="BT764" i="78"/>
  <c r="BT710" i="78"/>
  <c r="BS99" i="78"/>
  <c r="BS278" i="78"/>
  <c r="BT505" i="78"/>
  <c r="BS597" i="78"/>
  <c r="BT394" i="78"/>
  <c r="BS524" i="78"/>
  <c r="BS194" i="78"/>
  <c r="BS806" i="78"/>
  <c r="BS493" i="78"/>
  <c r="BS264" i="78"/>
  <c r="BS664" i="78"/>
  <c r="BT21" i="78"/>
  <c r="BT831" i="78"/>
  <c r="BT937" i="78"/>
  <c r="BS567" i="78"/>
  <c r="BT461" i="78"/>
  <c r="BT390" i="78"/>
  <c r="BS778" i="78"/>
  <c r="BT101" i="78"/>
  <c r="BS568" i="78"/>
  <c r="BS833" i="78"/>
  <c r="BS760" i="78"/>
  <c r="BS32" i="78"/>
  <c r="BT109" i="78"/>
  <c r="BT99" i="78"/>
  <c r="BS527" i="78"/>
  <c r="BT566" i="78"/>
  <c r="BT128" i="78"/>
  <c r="BS393" i="78"/>
  <c r="BS130" i="78"/>
  <c r="BT430" i="78"/>
  <c r="BT36" i="78"/>
  <c r="BS532" i="78"/>
  <c r="BS199" i="78"/>
  <c r="BS109" i="78"/>
  <c r="BT401" i="78"/>
  <c r="BT810" i="78"/>
  <c r="BT120" i="78"/>
  <c r="BS242" i="78"/>
  <c r="BS593" i="78"/>
  <c r="BS55" i="78"/>
  <c r="BS797" i="78"/>
  <c r="BT567" i="78"/>
  <c r="BT103" i="78"/>
  <c r="BS131" i="78"/>
  <c r="BS456" i="78"/>
  <c r="BS60" i="78"/>
  <c r="BT693" i="78"/>
  <c r="BT190" i="78"/>
  <c r="BT160" i="78"/>
  <c r="BS659" i="78"/>
  <c r="BT869" i="78"/>
  <c r="BT30" i="78"/>
  <c r="BS170" i="78"/>
  <c r="BT879" i="78"/>
  <c r="BT801" i="78"/>
  <c r="BT776" i="78"/>
  <c r="BT696" i="78"/>
  <c r="BT870" i="78"/>
  <c r="BS90" i="78"/>
  <c r="BT530" i="78"/>
  <c r="BT843" i="78"/>
  <c r="BS709" i="78"/>
  <c r="BS77" i="78"/>
  <c r="BT107" i="78"/>
  <c r="BT625" i="78"/>
  <c r="BS494" i="78"/>
  <c r="BT766" i="78"/>
  <c r="BT189" i="78"/>
  <c r="BT592" i="78"/>
  <c r="BT727" i="78"/>
  <c r="BT17" i="78"/>
  <c r="BT606" i="78"/>
  <c r="BS36" i="78"/>
  <c r="BS307" i="78"/>
  <c r="BS83" i="78"/>
  <c r="BS120" i="78"/>
  <c r="BT202" i="78"/>
  <c r="BS58" i="78"/>
  <c r="BS907" i="78"/>
  <c r="BT424" i="78"/>
  <c r="BS94" i="78"/>
  <c r="BS463" i="78"/>
  <c r="BT502" i="78"/>
  <c r="BS558" i="78"/>
  <c r="BT738" i="78"/>
  <c r="BT78" i="78"/>
  <c r="BT729" i="78"/>
  <c r="BT305" i="78"/>
  <c r="BT95" i="78"/>
  <c r="BS419" i="78"/>
  <c r="BT805" i="78"/>
  <c r="BS165" i="78"/>
  <c r="BT455" i="78"/>
  <c r="BS13" i="78"/>
  <c r="BT12" i="78"/>
  <c r="BS312" i="78"/>
  <c r="BT878" i="78"/>
  <c r="BS85" i="78"/>
  <c r="BT34" i="78"/>
  <c r="BT164" i="78"/>
  <c r="BS115" i="78"/>
  <c r="BS831" i="78"/>
  <c r="BS704" i="78"/>
  <c r="BS673" i="78"/>
  <c r="BS14" i="78"/>
  <c r="BS930" i="78"/>
  <c r="BT626" i="78"/>
  <c r="BS562" i="78"/>
  <c r="BT388" i="78"/>
  <c r="BT607" i="78"/>
  <c r="BS810" i="78"/>
  <c r="BT863" i="78"/>
  <c r="BT102" i="78"/>
  <c r="BS605" i="78"/>
  <c r="BT125" i="78"/>
  <c r="BS606" i="78"/>
  <c r="BT912" i="78"/>
  <c r="BT468" i="78"/>
  <c r="BS57" i="78"/>
  <c r="BS594" i="78"/>
  <c r="BT833" i="78"/>
  <c r="BS279" i="78"/>
  <c r="BS93" i="78"/>
  <c r="BS730" i="78"/>
  <c r="BS436" i="78"/>
  <c r="BT86" i="78"/>
  <c r="BS430" i="78"/>
  <c r="BS491" i="78"/>
  <c r="BT392" i="78"/>
  <c r="BS44" i="78"/>
  <c r="BS941" i="78"/>
  <c r="BT165" i="78"/>
  <c r="BT842" i="78"/>
  <c r="BS114" i="78"/>
  <c r="BS276" i="78"/>
  <c r="BT59" i="78"/>
  <c r="BS54" i="78"/>
  <c r="BS590" i="78"/>
  <c r="BT111" i="78"/>
  <c r="BS68" i="78"/>
  <c r="BS762" i="78"/>
  <c r="BS125" i="78"/>
  <c r="BS872" i="78"/>
  <c r="BT598" i="78"/>
  <c r="BS92" i="78"/>
  <c r="BT466" i="78"/>
  <c r="BT735" i="78"/>
  <c r="BT76" i="78"/>
  <c r="BS244" i="78"/>
  <c r="BT159" i="78"/>
  <c r="BT389" i="78"/>
  <c r="BT602" i="78"/>
  <c r="BS910" i="78"/>
  <c r="BS803" i="78"/>
  <c r="BT121" i="78"/>
  <c r="BT876" i="78"/>
  <c r="BT67" i="78"/>
  <c r="BT137" i="78"/>
  <c r="BS27" i="78"/>
  <c r="BS84" i="78"/>
  <c r="BT594" i="78"/>
  <c r="BT215" i="78"/>
  <c r="BT631" i="78"/>
  <c r="BS498" i="78"/>
  <c r="BT199" i="78"/>
  <c r="BS73" i="78"/>
  <c r="BS736" i="78"/>
  <c r="BT737" i="78"/>
  <c r="BS69" i="78"/>
  <c r="BT672" i="78"/>
  <c r="BT92" i="78"/>
  <c r="BT536" i="78"/>
  <c r="BS939" i="78"/>
  <c r="BT203" i="78"/>
  <c r="BS391" i="78"/>
  <c r="BT108" i="78"/>
  <c r="BS87" i="78"/>
  <c r="BS308" i="78"/>
  <c r="BS240" i="78"/>
  <c r="BS729" i="78"/>
  <c r="BT74" i="78"/>
  <c r="BT694" i="78"/>
  <c r="BS539" i="78"/>
  <c r="BS249" i="78"/>
  <c r="BS500" i="78"/>
  <c r="BS105" i="78"/>
  <c r="BS868" i="78"/>
  <c r="BS233" i="78"/>
  <c r="BS668" i="78"/>
  <c r="BS29" i="78"/>
  <c r="BT88" i="78"/>
  <c r="BS123" i="78"/>
  <c r="BS738" i="78"/>
  <c r="BS932" i="78"/>
  <c r="BT168" i="78"/>
  <c r="BT523" i="78"/>
  <c r="BS156" i="78"/>
  <c r="BT338" i="78"/>
  <c r="BT48" i="78"/>
  <c r="BS467" i="78"/>
  <c r="BT563" i="78"/>
  <c r="BT941" i="78"/>
  <c r="BT666" i="78"/>
  <c r="BS271" i="78"/>
  <c r="BS632" i="78"/>
  <c r="BS400" i="78"/>
  <c r="BT560" i="78"/>
  <c r="BT667" i="78"/>
  <c r="BS940" i="78"/>
  <c r="BS869" i="78"/>
  <c r="BH314" i="78"/>
  <c r="BH313" i="78"/>
  <c r="BH315" i="78"/>
  <c r="BK480" i="78"/>
  <c r="CJ678" i="78"/>
  <c r="CJ657" i="78"/>
  <c r="CJ677" i="78"/>
  <c r="CJ679" i="78"/>
  <c r="CM780" i="78"/>
  <c r="CM779" i="78"/>
  <c r="CM781" i="78"/>
  <c r="BT650" i="78"/>
  <c r="BQ175" i="78"/>
  <c r="BQ153" i="78"/>
  <c r="BQ173" i="78"/>
  <c r="BQ174" i="78"/>
  <c r="CA679" i="78"/>
  <c r="CA677" i="78"/>
  <c r="CA678" i="78"/>
  <c r="BM650" i="78"/>
  <c r="BD285" i="78"/>
  <c r="BD263" i="78"/>
  <c r="BD283" i="78"/>
  <c r="BD284" i="78"/>
  <c r="CJ140" i="78"/>
  <c r="CJ139" i="78"/>
  <c r="CJ141" i="78"/>
  <c r="AV888" i="78"/>
  <c r="BE611" i="78"/>
  <c r="BE609" i="78"/>
  <c r="BE610" i="78"/>
  <c r="BG752" i="78"/>
  <c r="BJ610" i="78"/>
  <c r="BJ589" i="78"/>
  <c r="BJ609" i="78"/>
  <c r="BJ611" i="78"/>
  <c r="BQ679" i="78"/>
  <c r="BQ677" i="78"/>
  <c r="BQ678" i="78"/>
  <c r="AX650" i="78"/>
  <c r="BX514" i="78"/>
  <c r="BN472" i="78"/>
  <c r="BM367" i="78"/>
  <c r="BM104" i="78"/>
  <c r="BN941" i="78"/>
  <c r="BM661" i="78"/>
  <c r="BM169" i="78"/>
  <c r="BM911" i="78"/>
  <c r="BM303" i="78"/>
  <c r="BN703" i="78"/>
  <c r="BN312" i="78"/>
  <c r="BM89" i="78"/>
  <c r="BN10" i="78"/>
  <c r="BM133" i="78"/>
  <c r="BM72" i="78"/>
  <c r="BM804" i="78"/>
  <c r="BN63" i="78"/>
  <c r="BM399" i="78"/>
  <c r="BN199" i="78"/>
  <c r="BM156" i="78"/>
  <c r="BM171" i="78"/>
  <c r="BN269" i="78"/>
  <c r="BM276" i="78"/>
  <c r="BM282" i="78"/>
  <c r="BM163" i="78"/>
  <c r="BN839" i="78"/>
  <c r="BN92" i="78"/>
  <c r="BM309" i="78"/>
  <c r="BN110" i="78"/>
  <c r="BN556" i="78"/>
  <c r="BN876" i="78"/>
  <c r="BN163" i="78"/>
  <c r="BN736" i="78"/>
  <c r="BN430" i="78"/>
  <c r="BN627" i="78"/>
  <c r="BN932" i="78"/>
  <c r="BN532" i="78"/>
  <c r="BM468" i="78"/>
  <c r="BN87" i="78"/>
  <c r="BN67" i="78"/>
  <c r="BN870" i="78"/>
  <c r="BM939" i="78"/>
  <c r="BM79" i="78"/>
  <c r="BN662" i="78"/>
  <c r="BM201" i="78"/>
  <c r="BM501" i="78"/>
  <c r="BN308" i="78"/>
  <c r="BM845" i="78"/>
  <c r="BM396" i="78"/>
  <c r="BM732" i="78"/>
  <c r="BM337" i="78"/>
  <c r="BM105" i="78"/>
  <c r="BN868" i="78"/>
  <c r="BM67" i="78"/>
  <c r="BM199" i="78"/>
  <c r="BN471" i="78"/>
  <c r="BN161" i="78"/>
  <c r="BN81" i="78"/>
  <c r="BM776" i="78"/>
  <c r="BM670" i="78"/>
  <c r="BM778" i="78"/>
  <c r="BM172" i="78"/>
  <c r="BM427" i="78"/>
  <c r="BM897" i="78"/>
  <c r="BN155" i="78"/>
  <c r="BN77" i="78"/>
  <c r="BM312" i="78"/>
  <c r="BM33" i="78"/>
  <c r="BN164" i="78"/>
  <c r="BM388" i="78"/>
  <c r="BN86" i="78"/>
  <c r="BM529" i="78"/>
  <c r="BM38" i="78"/>
  <c r="BM632" i="78"/>
  <c r="BM241" i="78"/>
  <c r="BN636" i="78"/>
  <c r="BN385" i="78"/>
  <c r="BN391" i="78"/>
  <c r="BM264" i="78"/>
  <c r="BM125" i="78"/>
  <c r="BM525" i="78"/>
  <c r="BM39" i="78"/>
  <c r="BM837" i="78"/>
  <c r="BM272" i="78"/>
  <c r="BM58" i="78"/>
  <c r="BM874" i="78"/>
  <c r="BM829" i="78"/>
  <c r="BM120" i="78"/>
  <c r="BN764" i="78"/>
  <c r="BN566" i="78"/>
  <c r="BN804" i="78"/>
  <c r="BN668" i="78"/>
  <c r="BM137" i="78"/>
  <c r="BN99" i="78"/>
  <c r="BN530" i="78"/>
  <c r="BN95" i="78"/>
  <c r="BN48" i="78"/>
  <c r="BM48" i="78"/>
  <c r="BN203" i="78"/>
  <c r="BN191" i="78"/>
  <c r="BM422" i="78"/>
  <c r="BM528" i="78"/>
  <c r="BN573" i="78"/>
  <c r="BM733" i="78"/>
  <c r="BM539" i="78"/>
  <c r="BN526" i="78"/>
  <c r="BM45" i="78"/>
  <c r="BM30" i="78"/>
  <c r="BN112" i="78"/>
  <c r="BM20" i="78"/>
  <c r="BM494" i="78"/>
  <c r="BN387" i="78"/>
  <c r="BN595" i="78"/>
  <c r="BM669" i="78"/>
  <c r="BM61" i="78"/>
  <c r="BM841" i="78"/>
  <c r="BN770" i="78"/>
  <c r="BM116" i="78"/>
  <c r="BN907" i="78"/>
  <c r="BM659" i="78"/>
  <c r="BN603" i="78"/>
  <c r="BN867" i="78"/>
  <c r="BN61" i="78"/>
  <c r="BM640" i="78"/>
  <c r="BN760" i="78"/>
  <c r="BN105" i="78"/>
  <c r="BM736" i="78"/>
  <c r="BM532" i="78"/>
  <c r="BN270" i="78"/>
  <c r="BM433" i="78"/>
  <c r="BM165" i="78"/>
  <c r="BN458" i="78"/>
  <c r="BN102" i="78"/>
  <c r="BN607" i="78"/>
  <c r="BM933" i="78"/>
  <c r="BM832" i="78"/>
  <c r="BN869" i="78"/>
  <c r="BM705" i="78"/>
  <c r="BN467" i="78"/>
  <c r="BN386" i="78"/>
  <c r="BM864" i="78"/>
  <c r="BN243" i="78"/>
  <c r="BM768" i="78"/>
  <c r="BN766" i="78"/>
  <c r="BN531" i="78"/>
  <c r="BM671" i="78"/>
  <c r="BN305" i="78"/>
  <c r="BM35" i="78"/>
  <c r="BN777" i="78"/>
  <c r="BM348" i="78"/>
  <c r="BN339" i="78"/>
  <c r="BN709" i="78"/>
  <c r="BM880" i="78"/>
  <c r="BN109" i="78"/>
  <c r="BM188" i="78"/>
  <c r="BN462" i="78"/>
  <c r="BN739" i="78"/>
  <c r="BN904" i="78"/>
  <c r="BN120" i="78"/>
  <c r="BM633" i="78"/>
  <c r="BN107" i="78"/>
  <c r="BM160" i="78"/>
  <c r="BN562" i="78"/>
  <c r="BM236" i="78"/>
  <c r="BM130" i="78"/>
  <c r="BN57" i="78"/>
  <c r="BM698" i="78"/>
  <c r="BN419" i="78"/>
  <c r="BN166" i="78"/>
  <c r="BN278" i="78"/>
  <c r="BM66" i="78"/>
  <c r="BM709" i="78"/>
  <c r="BM85" i="78"/>
  <c r="BM90" i="78"/>
  <c r="BM469" i="78"/>
  <c r="BN201" i="78"/>
  <c r="BN190" i="78"/>
  <c r="BM193" i="78"/>
  <c r="BN591" i="78"/>
  <c r="BN89" i="78"/>
  <c r="BM707" i="78"/>
  <c r="BN436" i="78"/>
  <c r="BN244" i="78"/>
  <c r="BM913" i="78"/>
  <c r="BM131" i="78"/>
  <c r="BN167" i="78"/>
  <c r="BN593" i="78"/>
  <c r="BN68" i="78"/>
  <c r="BM347" i="78"/>
  <c r="BN20" i="78"/>
  <c r="BN523" i="78"/>
  <c r="BN304" i="78"/>
  <c r="BM333" i="78"/>
  <c r="BN22" i="78"/>
  <c r="BN426" i="78"/>
  <c r="BM233" i="78"/>
  <c r="BN336" i="78"/>
  <c r="BN21" i="78"/>
  <c r="BM50" i="78"/>
  <c r="BN108" i="78"/>
  <c r="BM342" i="78"/>
  <c r="BN114" i="78"/>
  <c r="BN307" i="78"/>
  <c r="BN911" i="78"/>
  <c r="BN56" i="78"/>
  <c r="BN14" i="78"/>
  <c r="BM305" i="78"/>
  <c r="BM870" i="78"/>
  <c r="BN394" i="78"/>
  <c r="BM397" i="78"/>
  <c r="BM561" i="78"/>
  <c r="BN871" i="78"/>
  <c r="BN524" i="78"/>
  <c r="BM605" i="78"/>
  <c r="BN800" i="78"/>
  <c r="BM729" i="78"/>
  <c r="BN137" i="78"/>
  <c r="BM308" i="78"/>
  <c r="BN461" i="78"/>
  <c r="BM332" i="78"/>
  <c r="BN913" i="78"/>
  <c r="BN73" i="78"/>
  <c r="BN930" i="78"/>
  <c r="BN735" i="78"/>
  <c r="BM846" i="78"/>
  <c r="BN912" i="78"/>
  <c r="BN740" i="78"/>
  <c r="BN626" i="78"/>
  <c r="BM154" i="78"/>
  <c r="BM763" i="78"/>
  <c r="BN303" i="78"/>
  <c r="BM636" i="78"/>
  <c r="BN565" i="78"/>
  <c r="BM664" i="78"/>
  <c r="BN767" i="78"/>
  <c r="BM871" i="78"/>
  <c r="BN58" i="78"/>
  <c r="BM500" i="78"/>
  <c r="BM467" i="78"/>
  <c r="BN27" i="78"/>
  <c r="BN267" i="78"/>
  <c r="BN828" i="78"/>
  <c r="BM879" i="78"/>
  <c r="BM522" i="78"/>
  <c r="BN282" i="78"/>
  <c r="BM936" i="78"/>
  <c r="BN124" i="78"/>
  <c r="BM400" i="78"/>
  <c r="BM341" i="78"/>
  <c r="BN801" i="78"/>
  <c r="BM280" i="78"/>
  <c r="BM100" i="78"/>
  <c r="BN197" i="78"/>
  <c r="BM538" i="78"/>
  <c r="BN501" i="78"/>
  <c r="BM42" i="78"/>
  <c r="BM940" i="78"/>
  <c r="BN840" i="78"/>
  <c r="BN47" i="78"/>
  <c r="BM770" i="78"/>
  <c r="BM674" i="78"/>
  <c r="BM274" i="78"/>
  <c r="BM101" i="78"/>
  <c r="BN277" i="78"/>
  <c r="BM506" i="78"/>
  <c r="BN421" i="78"/>
  <c r="BM862" i="78"/>
  <c r="BN601" i="78"/>
  <c r="BN54" i="78"/>
  <c r="BN338" i="78"/>
  <c r="BM569" i="78"/>
  <c r="BN771" i="78"/>
  <c r="BM386" i="78"/>
  <c r="BN845" i="78"/>
  <c r="BN235" i="78"/>
  <c r="BN665" i="78"/>
  <c r="BM84" i="78"/>
  <c r="BN829" i="78"/>
  <c r="BM565" i="78"/>
  <c r="BN702" i="78"/>
  <c r="BN116" i="78"/>
  <c r="BM840" i="78"/>
  <c r="BN28" i="78"/>
  <c r="BN389" i="78"/>
  <c r="BM567" i="78"/>
  <c r="BN572" i="78"/>
  <c r="BM41" i="78"/>
  <c r="BM842" i="78"/>
  <c r="BM29" i="78"/>
  <c r="BN810" i="78"/>
  <c r="BM590" i="78"/>
  <c r="BN195" i="78"/>
  <c r="BN15" i="78"/>
  <c r="BN632" i="78"/>
  <c r="BM556" i="78"/>
  <c r="BM806" i="78"/>
  <c r="BN334" i="78"/>
  <c r="BN393" i="78"/>
  <c r="BN169" i="78"/>
  <c r="BM772" i="78"/>
  <c r="BN628" i="78"/>
  <c r="BN491" i="78"/>
  <c r="BN529" i="78"/>
  <c r="BN301" i="78"/>
  <c r="BM109" i="78"/>
  <c r="BN398" i="78"/>
  <c r="BN538" i="78"/>
  <c r="BN671" i="78"/>
  <c r="BM828" i="78"/>
  <c r="BM419" i="78"/>
  <c r="BM164" i="78"/>
  <c r="BM491" i="78"/>
  <c r="BM277" i="78"/>
  <c r="BN457" i="78"/>
  <c r="BN59" i="78"/>
  <c r="BN128" i="78"/>
  <c r="BM872" i="78"/>
  <c r="BM75" i="78"/>
  <c r="BM533" i="78"/>
  <c r="BM87" i="78"/>
  <c r="BN935" i="78"/>
  <c r="BN663" i="78"/>
  <c r="BN196" i="78"/>
  <c r="BN80" i="78"/>
  <c r="BM73" i="78"/>
  <c r="BM10" i="78"/>
  <c r="BM844" i="78"/>
  <c r="BN71" i="78"/>
  <c r="BN931" i="78"/>
  <c r="BM423" i="78"/>
  <c r="BN937" i="78"/>
  <c r="BN236" i="78"/>
  <c r="BN673" i="78"/>
  <c r="BM598" i="78"/>
  <c r="BM96" i="78"/>
  <c r="BN344" i="78"/>
  <c r="BN135" i="78"/>
  <c r="BN154" i="78"/>
  <c r="BN675" i="78"/>
  <c r="BM56" i="78"/>
  <c r="BN630" i="78"/>
  <c r="BN737" i="78"/>
  <c r="BM730" i="78"/>
  <c r="BM170" i="78"/>
  <c r="BN248" i="78"/>
  <c r="BN138" i="78"/>
  <c r="BM94" i="78"/>
  <c r="BM948" i="78"/>
  <c r="BM594" i="78"/>
  <c r="BN569" i="78"/>
  <c r="BN536" i="78"/>
  <c r="BM168" i="78"/>
  <c r="BM162" i="78"/>
  <c r="BM463" i="78"/>
  <c r="BM22" i="78"/>
  <c r="BM695" i="78"/>
  <c r="BN535" i="78"/>
  <c r="BM232" i="78"/>
  <c r="BN775" i="78"/>
  <c r="BN492" i="78"/>
  <c r="BN170" i="78"/>
  <c r="BN43" i="78"/>
  <c r="BM107" i="78"/>
  <c r="BN642" i="78"/>
  <c r="BM896" i="78"/>
  <c r="BN189" i="78"/>
  <c r="BM639" i="78"/>
  <c r="BM628" i="78"/>
  <c r="BN343" i="78"/>
  <c r="BN945" i="78"/>
  <c r="BN625" i="78"/>
  <c r="BN432" i="78"/>
  <c r="BN11" i="78"/>
  <c r="BN864" i="78"/>
  <c r="BN51" i="78"/>
  <c r="BM608" i="78"/>
  <c r="BM596" i="78"/>
  <c r="BM765" i="78"/>
  <c r="BN641" i="78"/>
  <c r="BN898" i="78"/>
  <c r="BN242" i="78"/>
  <c r="BN742" i="78"/>
  <c r="BM505" i="78"/>
  <c r="BN311" i="78"/>
  <c r="BM731" i="78"/>
  <c r="BM875" i="78"/>
  <c r="BN493" i="78"/>
  <c r="BM942" i="78"/>
  <c r="BN631" i="78"/>
  <c r="BN156" i="78"/>
  <c r="BM798" i="78"/>
  <c r="BN34" i="78"/>
  <c r="BN590" i="78"/>
  <c r="BM602" i="78"/>
  <c r="BM625" i="78"/>
  <c r="BN694" i="78"/>
  <c r="BM764" i="78"/>
  <c r="BM526" i="78"/>
  <c r="BN38" i="78"/>
  <c r="BN700" i="78"/>
  <c r="BM91" i="78"/>
  <c r="BN763" i="78"/>
  <c r="BM773" i="78"/>
  <c r="BN423" i="78"/>
  <c r="BM112" i="78"/>
  <c r="BM495" i="78"/>
  <c r="BM111" i="78"/>
  <c r="BM796" i="78"/>
  <c r="BM138" i="78"/>
  <c r="BN347" i="78"/>
  <c r="BN564" i="78"/>
  <c r="BM349" i="78"/>
  <c r="BM910" i="78"/>
  <c r="BN79" i="78"/>
  <c r="BN938" i="78"/>
  <c r="BM49" i="78"/>
  <c r="BN862" i="78"/>
  <c r="BM106" i="78"/>
  <c r="BN710" i="78"/>
  <c r="BM600" i="78"/>
  <c r="BM941" i="78"/>
  <c r="BM559" i="78"/>
  <c r="BM766" i="78"/>
  <c r="BM903" i="78"/>
  <c r="BN401" i="78"/>
  <c r="BN844" i="78"/>
  <c r="BN103" i="78"/>
  <c r="BM390" i="78"/>
  <c r="BM795" i="78"/>
  <c r="BN489" i="78"/>
  <c r="BM626" i="78"/>
  <c r="BN692" i="78"/>
  <c r="BM32" i="78"/>
  <c r="BM454" i="78"/>
  <c r="BM601" i="78"/>
  <c r="BM504" i="78"/>
  <c r="BM490" i="78"/>
  <c r="BM797" i="78"/>
  <c r="BN561" i="78"/>
  <c r="BN281" i="78"/>
  <c r="BN240" i="78"/>
  <c r="BN231" i="78"/>
  <c r="BM13" i="78"/>
  <c r="BM12" i="78"/>
  <c r="BN866" i="78"/>
  <c r="BM436" i="78"/>
  <c r="BM809" i="78"/>
  <c r="BM774" i="78"/>
  <c r="BM118" i="78"/>
  <c r="BM537" i="78"/>
  <c r="BN708" i="78"/>
  <c r="BN126" i="78"/>
  <c r="BM694" i="78"/>
  <c r="BN841" i="78"/>
  <c r="BM727" i="78"/>
  <c r="BN9" i="78"/>
  <c r="BN435" i="78"/>
  <c r="BM304" i="78"/>
  <c r="BM392" i="78"/>
  <c r="BN704" i="78"/>
  <c r="BN85" i="78"/>
  <c r="BM98" i="78"/>
  <c r="BN797" i="78"/>
  <c r="BM350" i="78"/>
  <c r="BM340" i="78"/>
  <c r="BN592" i="78"/>
  <c r="BM560" i="78"/>
  <c r="BN494" i="78"/>
  <c r="BM943" i="78"/>
  <c r="BN605" i="78"/>
  <c r="BN454" i="78"/>
  <c r="BM62" i="78"/>
  <c r="BM215" i="78"/>
  <c r="BM117" i="78"/>
  <c r="BM771" i="78"/>
  <c r="BM81" i="78"/>
  <c r="BN744" i="78"/>
  <c r="BN280" i="78"/>
  <c r="BM86" i="78"/>
  <c r="BN838" i="78"/>
  <c r="BN761" i="78"/>
  <c r="BM437" i="78"/>
  <c r="BM704" i="78"/>
  <c r="BM166" i="78"/>
  <c r="BM425" i="78"/>
  <c r="BM562" i="78"/>
  <c r="BM496" i="78"/>
  <c r="BN497" i="78"/>
  <c r="BM530" i="78"/>
  <c r="BN504" i="78"/>
  <c r="BN695" i="78"/>
  <c r="BN460" i="78"/>
  <c r="BM37" i="78"/>
  <c r="BN505" i="78"/>
  <c r="BM761" i="78"/>
  <c r="BM557" i="78"/>
  <c r="BM836" i="78"/>
  <c r="BM563" i="78"/>
  <c r="BN693" i="78"/>
  <c r="BN72" i="78"/>
  <c r="BN133" i="78"/>
  <c r="BM697" i="78"/>
  <c r="BM873" i="78"/>
  <c r="BM23" i="78"/>
  <c r="BM123" i="78"/>
  <c r="BN113" i="78"/>
  <c r="BN606" i="78"/>
  <c r="BM27" i="78"/>
  <c r="BM339" i="78"/>
  <c r="BM741" i="78"/>
  <c r="BM775" i="78"/>
  <c r="BM242" i="78"/>
  <c r="BN947" i="78"/>
  <c r="BN936" i="78"/>
  <c r="BM421" i="78"/>
  <c r="BN834" i="78"/>
  <c r="BM243" i="78"/>
  <c r="BM866" i="78"/>
  <c r="BN539" i="78"/>
  <c r="BM80" i="78"/>
  <c r="BN706" i="78"/>
  <c r="BM240" i="78"/>
  <c r="BN874" i="78"/>
  <c r="BN98" i="78"/>
  <c r="BN309" i="78"/>
  <c r="BN873" i="78"/>
  <c r="BN879" i="78"/>
  <c r="BN837" i="78"/>
  <c r="BN83" i="78"/>
  <c r="BM696" i="78"/>
  <c r="BM435" i="78"/>
  <c r="BN125" i="78"/>
  <c r="BM470" i="78"/>
  <c r="BM344" i="78"/>
  <c r="BN525" i="78"/>
  <c r="BN567" i="78"/>
  <c r="BN843" i="78"/>
  <c r="BM524" i="78"/>
  <c r="BM740" i="78"/>
  <c r="BM393" i="78"/>
  <c r="BN638" i="78"/>
  <c r="BM930" i="78"/>
  <c r="BM630" i="78"/>
  <c r="BN276" i="78"/>
  <c r="BN495" i="78"/>
  <c r="BM666" i="78"/>
  <c r="BM275" i="78"/>
  <c r="BM301" i="78"/>
  <c r="BN172" i="78"/>
  <c r="BM802" i="78"/>
  <c r="BM88" i="78"/>
  <c r="BN812" i="78"/>
  <c r="BM401" i="78"/>
  <c r="BM658" i="78"/>
  <c r="BN70" i="78"/>
  <c r="BN50" i="78"/>
  <c r="BN332" i="78"/>
  <c r="BM99" i="78"/>
  <c r="BN560" i="78"/>
  <c r="BN670" i="78"/>
  <c r="BM624" i="78"/>
  <c r="BM77" i="78"/>
  <c r="BM912" i="78"/>
  <c r="BM205" i="78"/>
  <c r="BN239" i="78"/>
  <c r="BN268" i="78"/>
  <c r="BM536" i="78"/>
  <c r="BM268" i="78"/>
  <c r="BM634" i="78"/>
  <c r="BN274" i="78"/>
  <c r="BM158" i="78"/>
  <c r="BM878" i="78"/>
  <c r="BN768" i="78"/>
  <c r="BM17" i="78"/>
  <c r="BM937" i="78"/>
  <c r="BM760" i="78"/>
  <c r="BM591" i="78"/>
  <c r="BM249" i="78"/>
  <c r="BM672" i="78"/>
  <c r="BN730" i="78"/>
  <c r="BM629" i="78"/>
  <c r="BN667" i="78"/>
  <c r="BN247" i="78"/>
  <c r="BN340" i="78"/>
  <c r="BM737" i="78"/>
  <c r="BN842" i="78"/>
  <c r="BN66" i="78"/>
  <c r="BM53" i="78"/>
  <c r="BN45" i="78"/>
  <c r="BN639" i="78"/>
  <c r="BN23" i="78"/>
  <c r="BM465" i="78"/>
  <c r="BM231" i="78"/>
  <c r="BN41" i="78"/>
  <c r="BN93" i="78"/>
  <c r="BN498" i="78"/>
  <c r="BN633" i="78"/>
  <c r="BM734" i="78"/>
  <c r="BN903" i="78"/>
  <c r="BM592" i="78"/>
  <c r="BN427" i="78"/>
  <c r="BM947" i="78"/>
  <c r="BM95" i="78"/>
  <c r="BN522" i="78"/>
  <c r="BM675" i="78"/>
  <c r="BM103" i="78"/>
  <c r="BM830" i="78"/>
  <c r="BM627" i="78"/>
  <c r="BN437" i="78"/>
  <c r="BN503" i="78"/>
  <c r="BN558" i="78"/>
  <c r="BN350" i="78"/>
  <c r="BN640" i="78"/>
  <c r="BN727" i="78"/>
  <c r="BN624" i="78"/>
  <c r="BN90" i="78"/>
  <c r="BN696" i="78"/>
  <c r="BM202" i="78"/>
  <c r="BN635" i="78"/>
  <c r="BM59" i="78"/>
  <c r="BM794" i="78"/>
  <c r="BM63" i="78"/>
  <c r="BN420" i="78"/>
  <c r="BM269" i="78"/>
  <c r="BN17" i="78"/>
  <c r="BN557" i="78"/>
  <c r="BM136" i="78"/>
  <c r="BN26" i="78"/>
  <c r="BM68" i="78"/>
  <c r="BM346" i="78"/>
  <c r="BM742" i="78"/>
  <c r="BM461" i="78"/>
  <c r="BM19" i="78"/>
  <c r="BN905" i="78"/>
  <c r="BM693" i="78"/>
  <c r="BN836" i="78"/>
  <c r="BN310" i="78"/>
  <c r="BN16" i="78"/>
  <c r="BN762" i="78"/>
  <c r="BN774" i="78"/>
  <c r="BN776" i="78"/>
  <c r="BM838" i="78"/>
  <c r="BM458" i="78"/>
  <c r="BN279" i="78"/>
  <c r="BM71" i="78"/>
  <c r="BM558" i="78"/>
  <c r="BM110" i="78"/>
  <c r="BN91" i="78"/>
  <c r="BN246" i="78"/>
  <c r="BN104" i="78"/>
  <c r="BN705" i="78"/>
  <c r="BN465" i="78"/>
  <c r="BM248" i="78"/>
  <c r="BM471" i="78"/>
  <c r="BM394" i="78"/>
  <c r="BM113" i="78"/>
  <c r="BN88" i="78"/>
  <c r="BM744" i="78"/>
  <c r="BM460" i="78"/>
  <c r="BM593" i="78"/>
  <c r="BN570" i="78"/>
  <c r="BN597" i="78"/>
  <c r="BN171" i="78"/>
  <c r="BN464" i="78"/>
  <c r="BM395" i="78"/>
  <c r="BN940" i="78"/>
  <c r="BM16" i="78"/>
  <c r="BM121" i="78"/>
  <c r="BM335" i="78"/>
  <c r="BM18" i="78"/>
  <c r="BM762" i="78"/>
  <c r="BM281" i="78"/>
  <c r="BM311" i="78"/>
  <c r="BN74" i="78"/>
  <c r="BN872" i="78"/>
  <c r="BM907" i="78"/>
  <c r="BN470" i="78"/>
  <c r="BN798" i="78"/>
  <c r="BN101" i="78"/>
  <c r="BM430" i="78"/>
  <c r="BN899" i="78"/>
  <c r="BM428" i="78"/>
  <c r="BN802" i="78"/>
  <c r="BN896" i="78"/>
  <c r="BN674" i="78"/>
  <c r="BN431" i="78"/>
  <c r="BN865" i="78"/>
  <c r="BM807" i="78"/>
  <c r="BM114" i="78"/>
  <c r="BN53" i="78"/>
  <c r="BN429" i="78"/>
  <c r="BM488" i="78"/>
  <c r="BN118" i="78"/>
  <c r="BM46" i="78"/>
  <c r="BN264" i="78"/>
  <c r="BN502" i="78"/>
  <c r="BN698" i="78"/>
  <c r="BN490" i="78"/>
  <c r="BM127" i="78"/>
  <c r="BM527" i="78"/>
  <c r="BM777" i="78"/>
  <c r="BN55" i="78"/>
  <c r="BM800" i="78"/>
  <c r="BN571" i="78"/>
  <c r="BN302" i="78"/>
  <c r="BN664" i="78"/>
  <c r="BM9" i="78"/>
  <c r="BN204" i="78"/>
  <c r="BM599" i="78"/>
  <c r="BN273" i="78"/>
  <c r="BM155" i="78"/>
  <c r="BM191" i="78"/>
  <c r="BM426" i="78"/>
  <c r="BM270" i="78"/>
  <c r="BN537" i="78"/>
  <c r="BN469" i="78"/>
  <c r="BM710" i="78"/>
  <c r="BM743" i="78"/>
  <c r="BM738" i="78"/>
  <c r="BN18" i="78"/>
  <c r="BM70" i="78"/>
  <c r="BN599" i="78"/>
  <c r="BM493" i="78"/>
  <c r="BN699" i="78"/>
  <c r="BN658" i="78"/>
  <c r="BM128" i="78"/>
  <c r="BM464" i="78"/>
  <c r="BM603" i="78"/>
  <c r="BN909" i="78"/>
  <c r="BN233" i="78"/>
  <c r="BM190" i="78"/>
  <c r="BM498" i="78"/>
  <c r="BN424" i="78"/>
  <c r="BN660" i="78"/>
  <c r="BN741" i="78"/>
  <c r="BM834" i="78"/>
  <c r="BM420" i="78"/>
  <c r="BN948" i="78"/>
  <c r="BN44" i="78"/>
  <c r="BN506" i="78"/>
  <c r="BN831" i="78"/>
  <c r="BM667" i="78"/>
  <c r="BM306" i="78"/>
  <c r="BN193" i="78"/>
  <c r="BN499" i="78"/>
  <c r="BN811" i="78"/>
  <c r="BN778" i="78"/>
  <c r="BM869" i="78"/>
  <c r="BM835" i="78"/>
  <c r="BN60" i="78"/>
  <c r="BM702" i="78"/>
  <c r="BM195" i="78"/>
  <c r="BM266" i="78"/>
  <c r="BM26" i="78"/>
  <c r="BM935" i="78"/>
  <c r="BM431" i="78"/>
  <c r="BM278" i="78"/>
  <c r="BM334" i="78"/>
  <c r="BN198" i="78"/>
  <c r="BN676" i="78"/>
  <c r="BN488" i="78"/>
  <c r="BN160" i="78"/>
  <c r="BM877" i="78"/>
  <c r="BN40" i="78"/>
  <c r="BM54" i="78"/>
  <c r="BN215" i="78"/>
  <c r="BN765" i="78"/>
  <c r="BN808" i="78"/>
  <c r="BM97" i="78"/>
  <c r="BN500" i="78"/>
  <c r="BM47" i="78"/>
  <c r="BN806" i="78"/>
  <c r="BM803" i="78"/>
  <c r="BN805" i="78"/>
  <c r="BM571" i="78"/>
  <c r="BM200" i="78"/>
  <c r="BM279" i="78"/>
  <c r="BN428" i="78"/>
  <c r="BN78" i="78"/>
  <c r="BN134" i="78"/>
  <c r="BM863" i="78"/>
  <c r="BM122" i="78"/>
  <c r="BM665" i="78"/>
  <c r="BM43" i="78"/>
  <c r="BM36" i="78"/>
  <c r="BM489" i="78"/>
  <c r="BN878" i="78"/>
  <c r="BM234" i="78"/>
  <c r="BM535" i="78"/>
  <c r="BN121" i="78"/>
  <c r="BN84" i="78"/>
  <c r="BM432" i="78"/>
  <c r="BM129" i="78"/>
  <c r="BN100" i="78"/>
  <c r="BM459" i="78"/>
  <c r="BN807" i="78"/>
  <c r="BM946" i="78"/>
  <c r="BM167" i="78"/>
  <c r="BM64" i="78"/>
  <c r="BN399" i="78"/>
  <c r="BM808" i="78"/>
  <c r="BM673" i="78"/>
  <c r="BM343" i="78"/>
  <c r="BM700" i="78"/>
  <c r="BM25" i="78"/>
  <c r="BN600" i="78"/>
  <c r="BN132" i="78"/>
  <c r="BN568" i="78"/>
  <c r="BN608" i="78"/>
  <c r="BN661" i="78"/>
  <c r="BN659" i="78"/>
  <c r="BN466" i="78"/>
  <c r="BN897" i="78"/>
  <c r="BN30" i="78"/>
  <c r="BN234" i="78"/>
  <c r="BN19" i="78"/>
  <c r="BN880" i="78"/>
  <c r="BN468" i="78"/>
  <c r="BM247" i="78"/>
  <c r="BN165" i="78"/>
  <c r="BM631" i="78"/>
  <c r="BM573" i="78"/>
  <c r="BN533" i="78"/>
  <c r="BM15" i="78"/>
  <c r="BM429" i="78"/>
  <c r="BN528" i="78"/>
  <c r="BN527" i="78"/>
  <c r="BM566" i="78"/>
  <c r="BM635" i="78"/>
  <c r="BN188" i="78"/>
  <c r="BN933" i="78"/>
  <c r="BN333" i="78"/>
  <c r="BN799" i="78"/>
  <c r="BM391" i="78"/>
  <c r="BM345" i="78"/>
  <c r="BM812" i="78"/>
  <c r="BN900" i="78"/>
  <c r="BM76" i="78"/>
  <c r="BN400" i="78"/>
  <c r="BN934" i="78"/>
  <c r="BM499" i="78"/>
  <c r="BM876" i="78"/>
  <c r="BM534" i="78"/>
  <c r="BN168" i="78"/>
  <c r="BN97" i="78"/>
  <c r="BM472" i="78"/>
  <c r="BM57" i="78"/>
  <c r="BN598" i="78"/>
  <c r="BN29" i="78"/>
  <c r="BM235" i="78"/>
  <c r="BN701" i="78"/>
  <c r="BM945" i="78"/>
  <c r="BM901" i="78"/>
  <c r="BM455" i="78"/>
  <c r="BN237" i="78"/>
  <c r="BM938" i="78"/>
  <c r="BN232" i="78"/>
  <c r="BN707" i="78"/>
  <c r="BM28" i="78"/>
  <c r="BM14" i="78"/>
  <c r="BM662" i="78"/>
  <c r="BN559" i="78"/>
  <c r="BM246" i="78"/>
  <c r="BM69" i="78"/>
  <c r="BM843" i="78"/>
  <c r="BN634" i="78"/>
  <c r="BM196" i="78"/>
  <c r="BN594" i="78"/>
  <c r="BM902" i="78"/>
  <c r="BN914" i="78"/>
  <c r="BM457" i="78"/>
  <c r="BN115" i="78"/>
  <c r="BN65" i="78"/>
  <c r="BN200" i="78"/>
  <c r="BN49" i="78"/>
  <c r="BM502" i="78"/>
  <c r="BN863" i="78"/>
  <c r="BN39" i="78"/>
  <c r="BM245" i="78"/>
  <c r="BM570" i="78"/>
  <c r="BN158" i="78"/>
  <c r="BM668" i="78"/>
  <c r="BN602" i="78"/>
  <c r="BM540" i="78"/>
  <c r="BN832" i="78"/>
  <c r="BM192" i="78"/>
  <c r="BM132" i="78"/>
  <c r="BM161" i="78"/>
  <c r="BM108" i="78"/>
  <c r="BM387" i="78"/>
  <c r="BM197" i="78"/>
  <c r="BN241" i="78"/>
  <c r="BM801" i="78"/>
  <c r="BM203" i="78"/>
  <c r="BN738" i="78"/>
  <c r="BN906" i="78"/>
  <c r="BM21" i="78"/>
  <c r="BM663" i="78"/>
  <c r="BM60" i="78"/>
  <c r="BM868" i="78"/>
  <c r="BN596" i="78"/>
  <c r="BM735" i="78"/>
  <c r="BM769" i="78"/>
  <c r="BM604" i="78"/>
  <c r="BM398" i="78"/>
  <c r="BN94" i="78"/>
  <c r="BN772" i="78"/>
  <c r="BN390" i="78"/>
  <c r="BM799" i="78"/>
  <c r="BM811" i="78"/>
  <c r="BN12" i="78"/>
  <c r="BN946" i="78"/>
  <c r="BN306" i="78"/>
  <c r="BN24" i="78"/>
  <c r="BM302" i="78"/>
  <c r="BM676" i="78"/>
  <c r="BN463" i="78"/>
  <c r="BN64" i="78"/>
  <c r="BM839" i="78"/>
  <c r="BM31" i="78"/>
  <c r="BN534" i="78"/>
  <c r="BN422" i="78"/>
  <c r="BM102" i="78"/>
  <c r="BM119" i="78"/>
  <c r="BN31" i="78"/>
  <c r="BM898" i="78"/>
  <c r="BM728" i="78"/>
  <c r="BN726" i="78"/>
  <c r="BN96" i="78"/>
  <c r="BN36" i="78"/>
  <c r="BM424" i="78"/>
  <c r="BM606" i="78"/>
  <c r="BM336" i="78"/>
  <c r="BN335" i="78"/>
  <c r="BM434" i="78"/>
  <c r="BN75" i="78"/>
  <c r="BM244" i="78"/>
  <c r="BM641" i="78"/>
  <c r="BN455" i="78"/>
  <c r="BM865" i="78"/>
  <c r="BM385" i="78"/>
  <c r="BN732" i="78"/>
  <c r="BN456" i="78"/>
  <c r="BM908" i="78"/>
  <c r="BM237" i="78"/>
  <c r="BN743" i="78"/>
  <c r="BN943" i="78"/>
  <c r="BM239" i="78"/>
  <c r="BN25" i="78"/>
  <c r="BN35" i="78"/>
  <c r="BM642" i="78"/>
  <c r="BN384" i="78"/>
  <c r="BN32" i="78"/>
  <c r="BM52" i="78"/>
  <c r="BM456" i="78"/>
  <c r="BM204" i="78"/>
  <c r="BM564" i="78"/>
  <c r="BN42" i="78"/>
  <c r="BN846" i="78"/>
  <c r="BM273" i="78"/>
  <c r="BN773" i="78"/>
  <c r="BM706" i="78"/>
  <c r="BN275" i="78"/>
  <c r="BM124" i="78"/>
  <c r="BN803" i="78"/>
  <c r="BN397" i="78"/>
  <c r="BN69" i="78"/>
  <c r="BN729" i="78"/>
  <c r="BN902" i="78"/>
  <c r="BN162" i="78"/>
  <c r="BN106" i="78"/>
  <c r="BN835" i="78"/>
  <c r="BM40" i="78"/>
  <c r="BM701" i="78"/>
  <c r="BN337" i="78"/>
  <c r="BN37" i="78"/>
  <c r="BM11" i="78"/>
  <c r="BM944" i="78"/>
  <c r="BM597" i="78"/>
  <c r="BN833" i="78"/>
  <c r="BN574" i="78"/>
  <c r="BN434" i="78"/>
  <c r="BN159" i="78"/>
  <c r="BN809" i="78"/>
  <c r="BN794" i="78"/>
  <c r="BM914" i="78"/>
  <c r="BM638" i="78"/>
  <c r="BM83" i="78"/>
  <c r="BN76" i="78"/>
  <c r="BN341" i="78"/>
  <c r="BN908" i="78"/>
  <c r="BN129" i="78"/>
  <c r="BM265" i="78"/>
  <c r="BN349" i="78"/>
  <c r="BM810" i="78"/>
  <c r="BM307" i="78"/>
  <c r="BM909" i="78"/>
  <c r="BN192" i="78"/>
  <c r="BM189" i="78"/>
  <c r="BM238" i="78"/>
  <c r="BM572" i="78"/>
  <c r="BM44" i="78"/>
  <c r="BN402" i="78"/>
  <c r="BM93" i="78"/>
  <c r="BM523" i="78"/>
  <c r="BN669" i="78"/>
  <c r="BM595" i="78"/>
  <c r="BM310" i="78"/>
  <c r="BN202" i="78"/>
  <c r="BN877" i="78"/>
  <c r="BN795" i="78"/>
  <c r="BM931" i="78"/>
  <c r="BM637" i="78"/>
  <c r="BN245" i="78"/>
  <c r="BN111" i="78"/>
  <c r="BN728" i="78"/>
  <c r="BN46" i="78"/>
  <c r="BN672" i="78"/>
  <c r="BN13" i="78"/>
  <c r="BM699" i="78"/>
  <c r="BM934" i="78"/>
  <c r="BM900" i="78"/>
  <c r="BN346" i="78"/>
  <c r="BN629" i="78"/>
  <c r="BN130" i="78"/>
  <c r="BM198" i="78"/>
  <c r="BN271" i="78"/>
  <c r="BM267" i="78"/>
  <c r="BN796" i="78"/>
  <c r="BM34" i="78"/>
  <c r="BM831" i="78"/>
  <c r="BN769" i="78"/>
  <c r="BM126" i="78"/>
  <c r="BM703" i="78"/>
  <c r="BN496" i="78"/>
  <c r="BM389" i="78"/>
  <c r="BN266" i="78"/>
  <c r="BN157" i="78"/>
  <c r="BN345" i="78"/>
  <c r="BM82" i="78"/>
  <c r="BM531" i="78"/>
  <c r="BM497" i="78"/>
  <c r="BM574" i="78"/>
  <c r="BM607" i="78"/>
  <c r="BN272" i="78"/>
  <c r="BN123" i="78"/>
  <c r="BN830" i="78"/>
  <c r="BM805" i="78"/>
  <c r="BN238" i="78"/>
  <c r="BN205" i="78"/>
  <c r="BM462" i="78"/>
  <c r="BN367" i="78"/>
  <c r="BM65" i="78"/>
  <c r="BM24" i="78"/>
  <c r="BN194" i="78"/>
  <c r="BM492" i="78"/>
  <c r="BN342" i="78"/>
  <c r="BN944" i="78"/>
  <c r="BN396" i="78"/>
  <c r="BN392" i="78"/>
  <c r="BN939" i="78"/>
  <c r="BN388" i="78"/>
  <c r="BN265" i="78"/>
  <c r="BM157" i="78"/>
  <c r="BN52" i="78"/>
  <c r="BM726" i="78"/>
  <c r="BN697" i="78"/>
  <c r="BM708" i="78"/>
  <c r="BN122" i="78"/>
  <c r="BM78" i="78"/>
  <c r="BM135" i="78"/>
  <c r="BM338" i="78"/>
  <c r="BN901" i="78"/>
  <c r="BN733" i="78"/>
  <c r="BM739" i="78"/>
  <c r="BN425" i="78"/>
  <c r="BN395" i="78"/>
  <c r="BM932" i="78"/>
  <c r="BM194" i="78"/>
  <c r="BM384" i="78"/>
  <c r="BN62" i="78"/>
  <c r="BM115" i="78"/>
  <c r="BN734" i="78"/>
  <c r="BM271" i="78"/>
  <c r="BN459" i="78"/>
  <c r="BN249" i="78"/>
  <c r="BM51" i="78"/>
  <c r="BN82" i="78"/>
  <c r="BM55" i="78"/>
  <c r="BN875" i="78"/>
  <c r="BN117" i="78"/>
  <c r="BN119" i="78"/>
  <c r="BN540" i="78"/>
  <c r="BM833" i="78"/>
  <c r="BM899" i="78"/>
  <c r="BN131" i="78"/>
  <c r="BN433" i="78"/>
  <c r="BN942" i="78"/>
  <c r="BM466" i="78"/>
  <c r="BM904" i="78"/>
  <c r="BN604" i="78"/>
  <c r="BM568" i="78"/>
  <c r="BN348" i="78"/>
  <c r="BM92" i="78"/>
  <c r="BM74" i="78"/>
  <c r="BN563" i="78"/>
  <c r="BN637" i="78"/>
  <c r="BN136" i="78"/>
  <c r="BM905" i="78"/>
  <c r="BM503" i="78"/>
  <c r="BN731" i="78"/>
  <c r="BN127" i="78"/>
  <c r="BM767" i="78"/>
  <c r="BM906" i="78"/>
  <c r="BN33" i="78"/>
  <c r="BM867" i="78"/>
  <c r="BM660" i="78"/>
  <c r="BN666" i="78"/>
  <c r="BM134" i="78"/>
  <c r="BN910" i="78"/>
  <c r="BM402" i="78"/>
  <c r="BM692" i="78"/>
  <c r="BS577" i="78"/>
  <c r="BS575" i="78"/>
  <c r="BS576" i="78"/>
  <c r="BW320" i="78"/>
  <c r="CM404" i="78"/>
  <c r="CM383" i="78"/>
  <c r="CM403" i="78"/>
  <c r="CM405" i="78"/>
  <c r="CD290" i="78"/>
  <c r="AV713" i="78"/>
  <c r="AV691" i="78"/>
  <c r="AV711" i="78"/>
  <c r="AV712" i="78"/>
  <c r="BG140" i="78"/>
  <c r="BG139" i="78"/>
  <c r="BG141" i="78"/>
  <c r="BH922" i="78"/>
  <c r="BS815" i="78"/>
  <c r="BS793" i="78"/>
  <c r="BS813" i="78"/>
  <c r="BS814" i="78"/>
  <c r="BT951" i="78"/>
  <c r="BT949" i="78"/>
  <c r="BT950" i="78"/>
  <c r="BP650" i="78"/>
  <c r="BX369" i="78"/>
  <c r="BX366" i="78"/>
  <c r="BX368" i="78"/>
  <c r="BX370" i="78"/>
  <c r="BG543" i="78"/>
  <c r="BG541" i="78"/>
  <c r="BG542" i="78"/>
  <c r="BD854" i="78"/>
  <c r="CJ175" i="78"/>
  <c r="CJ153" i="78"/>
  <c r="CJ173" i="78"/>
  <c r="CJ174" i="78"/>
  <c r="BS780" i="78"/>
  <c r="BS779" i="78"/>
  <c r="BS781" i="78"/>
  <c r="BK146" i="78"/>
  <c r="BN439" i="78"/>
  <c r="BN418" i="78"/>
  <c r="BN438" i="78"/>
  <c r="BN440" i="78"/>
  <c r="CC814" i="78"/>
  <c r="CC813" i="78"/>
  <c r="CC815" i="78"/>
  <c r="BB820" i="78"/>
  <c r="CL679" i="78"/>
  <c r="CL657" i="78"/>
  <c r="CL677" i="78"/>
  <c r="CL678" i="78"/>
  <c r="CL315" i="78"/>
  <c r="CL313" i="78"/>
  <c r="CL314" i="78"/>
  <c r="AX888" i="78"/>
  <c r="CI950" i="78"/>
  <c r="CI949" i="78"/>
  <c r="CI951" i="78"/>
  <c r="BH474" i="78"/>
  <c r="BH473" i="78"/>
  <c r="BH475" i="78"/>
  <c r="CJ358" i="78"/>
  <c r="CI180" i="78"/>
  <c r="AY750" i="78"/>
  <c r="AY751" i="78"/>
  <c r="AY445" i="78"/>
  <c r="BA650" i="78"/>
  <c r="CM725" i="78"/>
  <c r="CM752" i="78"/>
  <c r="BQ747" i="78"/>
  <c r="BQ725" i="78"/>
  <c r="BQ745" i="78"/>
  <c r="BQ746" i="78"/>
  <c r="CA645" i="78"/>
  <c r="CA623" i="78"/>
  <c r="CA643" i="78"/>
  <c r="CA644" i="78"/>
  <c r="BB263" i="78"/>
  <c r="BB290" i="78"/>
  <c r="BP815" i="78"/>
  <c r="BP793" i="78"/>
  <c r="BP813" i="78"/>
  <c r="BP814" i="78"/>
  <c r="AX759" i="78"/>
  <c r="AX785" i="78"/>
  <c r="AX784" i="78"/>
  <c r="BE759" i="78"/>
  <c r="BE785" i="78"/>
  <c r="BE784" i="78"/>
  <c r="CI487" i="78"/>
  <c r="CI513" i="78"/>
  <c r="CI512" i="78"/>
  <c r="BG657" i="78"/>
  <c r="BG683" i="78"/>
  <c r="BG682" i="78"/>
  <c r="BW383" i="78"/>
  <c r="BW410" i="78"/>
  <c r="AU543" i="78"/>
  <c r="AU521" i="78"/>
  <c r="AU541" i="78"/>
  <c r="AU542" i="78"/>
  <c r="BW929" i="78"/>
  <c r="BW956" i="78"/>
  <c r="BP404" i="78"/>
  <c r="BP383" i="78"/>
  <c r="BP403" i="78"/>
  <c r="BP405" i="78"/>
  <c r="BB610" i="78"/>
  <c r="BB589" i="78"/>
  <c r="BB609" i="78"/>
  <c r="BB611" i="78"/>
  <c r="BX793" i="78"/>
  <c r="BX820" i="78"/>
  <c r="AX370" i="78"/>
  <c r="AX366" i="78"/>
  <c r="AX368" i="78"/>
  <c r="AX369" i="78"/>
  <c r="CL645" i="78"/>
  <c r="CL623" i="78"/>
  <c r="CL643" i="78"/>
  <c r="CL644" i="78"/>
  <c r="BA418" i="78"/>
  <c r="BA445" i="78"/>
  <c r="BZ951" i="78"/>
  <c r="BZ929" i="78"/>
  <c r="BZ949" i="78"/>
  <c r="BZ950" i="78"/>
  <c r="BN848" i="78"/>
  <c r="BN827" i="78"/>
  <c r="BN847" i="78"/>
  <c r="BN849" i="78"/>
  <c r="BS263" i="78"/>
  <c r="BS290" i="78"/>
  <c r="BP285" i="78"/>
  <c r="BP263" i="78"/>
  <c r="BP283" i="78"/>
  <c r="BP284" i="78"/>
  <c r="AY713" i="78"/>
  <c r="AY691" i="78"/>
  <c r="AY711" i="78"/>
  <c r="AY712" i="78"/>
  <c r="BT793" i="78"/>
  <c r="BT820" i="78"/>
  <c r="BA916" i="78"/>
  <c r="BA895" i="78"/>
  <c r="BA915" i="78"/>
  <c r="BA917" i="78"/>
  <c r="AU404" i="78"/>
  <c r="AU383" i="78"/>
  <c r="AU403" i="78"/>
  <c r="AU405" i="78"/>
  <c r="BS230" i="78"/>
  <c r="BS257" i="78"/>
  <c r="CD576" i="78"/>
  <c r="CD555" i="78"/>
  <c r="CD575" i="78"/>
  <c r="CD577" i="78"/>
  <c r="BX861" i="78"/>
  <c r="BX888" i="78"/>
  <c r="BB712" i="78"/>
  <c r="BB691" i="78"/>
  <c r="BB711" i="78"/>
  <c r="BB713" i="78"/>
  <c r="BH300" i="78"/>
  <c r="BH320" i="78"/>
  <c r="BK475" i="78"/>
  <c r="BK453" i="78"/>
  <c r="BK473" i="78"/>
  <c r="BK474" i="78"/>
  <c r="BS917" i="78"/>
  <c r="BS895" i="78"/>
  <c r="BS915" i="78"/>
  <c r="BS916" i="78"/>
  <c r="CM759" i="78"/>
  <c r="CM786" i="78"/>
  <c r="BT645" i="78"/>
  <c r="BT623" i="78"/>
  <c r="BT643" i="78"/>
  <c r="BT644" i="78"/>
  <c r="AY542" i="78"/>
  <c r="AY521" i="78"/>
  <c r="AY541" i="78"/>
  <c r="AY543" i="78"/>
  <c r="CA657" i="78"/>
  <c r="CA684" i="78"/>
  <c r="BM644" i="78"/>
  <c r="BM623" i="78"/>
  <c r="BM643" i="78"/>
  <c r="BM645" i="78"/>
  <c r="BP883" i="78"/>
  <c r="BP861" i="78"/>
  <c r="BP881" i="78"/>
  <c r="BP882" i="78"/>
  <c r="CJ8" i="78"/>
  <c r="CJ146" i="78"/>
  <c r="AV882" i="78"/>
  <c r="AV861" i="78"/>
  <c r="AV881" i="78"/>
  <c r="AV883" i="78"/>
  <c r="BE589" i="78"/>
  <c r="BE616" i="78"/>
  <c r="BG747" i="78"/>
  <c r="BG725" i="78"/>
  <c r="BG745" i="78"/>
  <c r="BG746" i="78"/>
  <c r="BN781" i="78"/>
  <c r="BN759" i="78"/>
  <c r="BN779" i="78"/>
  <c r="BN780" i="78"/>
  <c r="BQ657" i="78"/>
  <c r="BQ684" i="78"/>
  <c r="AX645" i="78"/>
  <c r="AX623" i="78"/>
  <c r="AX643" i="78"/>
  <c r="AX644" i="78"/>
  <c r="CI682" i="78"/>
  <c r="CI683" i="78"/>
  <c r="BX487" i="78"/>
  <c r="BX513" i="78"/>
  <c r="BX512" i="78"/>
  <c r="CI644" i="78"/>
  <c r="CI623" i="78"/>
  <c r="CI643" i="78"/>
  <c r="CI645" i="78"/>
  <c r="BS555" i="78"/>
  <c r="BS582" i="78"/>
  <c r="BW314" i="78"/>
  <c r="BW300" i="78"/>
  <c r="BW313" i="78"/>
  <c r="BW315" i="78"/>
  <c r="CI954" i="78"/>
  <c r="CI955" i="78"/>
  <c r="CD263" i="78"/>
  <c r="CD289" i="78"/>
  <c r="CD288" i="78"/>
  <c r="AY509" i="78"/>
  <c r="AY487" i="78"/>
  <c r="AY507" i="78"/>
  <c r="AY508" i="78"/>
  <c r="BG8" i="78"/>
  <c r="BG146" i="78"/>
  <c r="BH917" i="78"/>
  <c r="BH895" i="78"/>
  <c r="BH915" i="78"/>
  <c r="BH916" i="78"/>
  <c r="CJ849" i="78"/>
  <c r="CJ827" i="78"/>
  <c r="CJ847" i="78"/>
  <c r="CJ848" i="78"/>
  <c r="BT929" i="78"/>
  <c r="BT956" i="78"/>
  <c r="BP645" i="78"/>
  <c r="BP623" i="78"/>
  <c r="BP643" i="78"/>
  <c r="BP644" i="78"/>
  <c r="CI141" i="78"/>
  <c r="CI8" i="78"/>
  <c r="CI139" i="78"/>
  <c r="CI140" i="78"/>
  <c r="BG521" i="78"/>
  <c r="BG548" i="78"/>
  <c r="BD848" i="78"/>
  <c r="BD827" i="78"/>
  <c r="BD847" i="78"/>
  <c r="BD849" i="78"/>
  <c r="CL284" i="78"/>
  <c r="CL263" i="78"/>
  <c r="CL283" i="78"/>
  <c r="CL285" i="78"/>
  <c r="BS759" i="78"/>
  <c r="BS786" i="78"/>
  <c r="BK140" i="78"/>
  <c r="BK8" i="78"/>
  <c r="BK139" i="78"/>
  <c r="BK141" i="78"/>
  <c r="BN747" i="78"/>
  <c r="BN725" i="78"/>
  <c r="BN745" i="78"/>
  <c r="BN746" i="78"/>
  <c r="CC793" i="78"/>
  <c r="CC820" i="78"/>
  <c r="BB814" i="78"/>
  <c r="BB793" i="78"/>
  <c r="BB813" i="78"/>
  <c r="BB815" i="78"/>
  <c r="AX352" i="78"/>
  <c r="AX331" i="78"/>
  <c r="AX351" i="78"/>
  <c r="AX353" i="78"/>
  <c r="CL300" i="78"/>
  <c r="CL320" i="78"/>
  <c r="AX883" i="78"/>
  <c r="AX861" i="78"/>
  <c r="AX881" i="78"/>
  <c r="AX882" i="78"/>
  <c r="CL358" i="78"/>
  <c r="CJ352" i="78"/>
  <c r="CJ331" i="78"/>
  <c r="CJ351" i="78"/>
  <c r="CJ353" i="78"/>
  <c r="BM814" i="78"/>
  <c r="BM813" i="78"/>
  <c r="BM815" i="78"/>
  <c r="CI175" i="78"/>
  <c r="CI153" i="78"/>
  <c r="CI173" i="78"/>
  <c r="CI174" i="78"/>
  <c r="BW582" i="78"/>
  <c r="AY418" i="78"/>
  <c r="AY444" i="78"/>
  <c r="AY443" i="78"/>
  <c r="CC582" i="78"/>
  <c r="BW555" i="78"/>
  <c r="BW581" i="78"/>
  <c r="BW580" i="78"/>
  <c r="BP548" i="78"/>
  <c r="CI440" i="78"/>
  <c r="CI438" i="78"/>
  <c r="CI439" i="78"/>
  <c r="CD888" i="78"/>
  <c r="CC576" i="78"/>
  <c r="CC555" i="78"/>
  <c r="CC575" i="78"/>
  <c r="CC577" i="78"/>
  <c r="BJ883" i="78"/>
  <c r="BJ881" i="78"/>
  <c r="BJ882" i="78"/>
  <c r="CC956" i="78"/>
  <c r="BN314" i="78"/>
  <c r="BN300" i="78"/>
  <c r="BN313" i="78"/>
  <c r="BN315" i="78"/>
  <c r="BE950" i="78"/>
  <c r="BE949" i="78"/>
  <c r="BE951" i="78"/>
  <c r="BX146" i="78"/>
  <c r="AX684" i="78"/>
  <c r="AX820" i="78"/>
  <c r="BX922" i="78"/>
  <c r="BZ146" i="78"/>
  <c r="AU358" i="78"/>
  <c r="CD786" i="78"/>
  <c r="CM373" i="78"/>
  <c r="CM374" i="78"/>
  <c r="CI375" i="78"/>
  <c r="AV146" i="78"/>
  <c r="AU375" i="78"/>
  <c r="BZ223" i="78"/>
  <c r="CA375" i="78"/>
  <c r="CJ922" i="78"/>
  <c r="BG956" i="78"/>
  <c r="BD480" i="78"/>
  <c r="BE650" i="78"/>
  <c r="BE221" i="78"/>
  <c r="BE222" i="78"/>
  <c r="BE684" i="78"/>
  <c r="BW616" i="78"/>
  <c r="BM786" i="78"/>
  <c r="CI548" i="78"/>
  <c r="BA684" i="78"/>
  <c r="CD954" i="78"/>
  <c r="CD955" i="78"/>
  <c r="BQ580" i="78"/>
  <c r="BQ581" i="78"/>
  <c r="CL512" i="78"/>
  <c r="CL513" i="78"/>
  <c r="BS223" i="78"/>
  <c r="BG290" i="78"/>
  <c r="CL353" i="78"/>
  <c r="CL331" i="78"/>
  <c r="CL351" i="78"/>
  <c r="CL352" i="78"/>
  <c r="BH453" i="78"/>
  <c r="BH480" i="78"/>
  <c r="BT439" i="78"/>
  <c r="BT418" i="78"/>
  <c r="BT438" i="78"/>
  <c r="BT440" i="78"/>
  <c r="BN217" i="78"/>
  <c r="BN187" i="78"/>
  <c r="BN216" i="78"/>
  <c r="BN218" i="78"/>
  <c r="BM793" i="78"/>
  <c r="BM820" i="78"/>
  <c r="BX218" i="78"/>
  <c r="BX187" i="78"/>
  <c r="BX216" i="78"/>
  <c r="BX217" i="78"/>
  <c r="BG284" i="78"/>
  <c r="BG283" i="78"/>
  <c r="BG285" i="78"/>
  <c r="AU917" i="78"/>
  <c r="AU895" i="78"/>
  <c r="AU915" i="78"/>
  <c r="AU916" i="78"/>
  <c r="AY725" i="78"/>
  <c r="AY752" i="78"/>
  <c r="BA383" i="78"/>
  <c r="BA410" i="78"/>
  <c r="BP543" i="78"/>
  <c r="BP521" i="78"/>
  <c r="BP541" i="78"/>
  <c r="BP542" i="78"/>
  <c r="CI418" i="78"/>
  <c r="CI445" i="78"/>
  <c r="CD882" i="78"/>
  <c r="CD861" i="78"/>
  <c r="CD881" i="78"/>
  <c r="CD883" i="78"/>
  <c r="AU174" i="78"/>
  <c r="AU153" i="78"/>
  <c r="AU173" i="78"/>
  <c r="AU175" i="78"/>
  <c r="BJ861" i="78"/>
  <c r="BJ888" i="78"/>
  <c r="CC950" i="78"/>
  <c r="CC929" i="78"/>
  <c r="CC949" i="78"/>
  <c r="CC951" i="78"/>
  <c r="BA645" i="78"/>
  <c r="BA623" i="78"/>
  <c r="BA643" i="78"/>
  <c r="BA644" i="78"/>
  <c r="BE929" i="78"/>
  <c r="BE956" i="78"/>
  <c r="BX140" i="78"/>
  <c r="BX8" i="78"/>
  <c r="BX139" i="78"/>
  <c r="BX141" i="78"/>
  <c r="BE820" i="78"/>
  <c r="BW257" i="78"/>
  <c r="BK786" i="78"/>
  <c r="BN146" i="78"/>
  <c r="BJ718" i="78"/>
  <c r="BJ514" i="78"/>
  <c r="CM445" i="78"/>
  <c r="CI366" i="78"/>
  <c r="CI374" i="78"/>
  <c r="CI373" i="78"/>
  <c r="CA180" i="78"/>
  <c r="BJ320" i="78"/>
  <c r="BZ718" i="78"/>
  <c r="AY257" i="78"/>
  <c r="BJ650" i="78"/>
  <c r="AU514" i="78"/>
  <c r="BQ257" i="78"/>
  <c r="AV410" i="78"/>
  <c r="BD180" i="78"/>
  <c r="AV820" i="78"/>
  <c r="BH616" i="78"/>
  <c r="BW589" i="78"/>
  <c r="BW615" i="78"/>
  <c r="BW614" i="78"/>
  <c r="BG786" i="78"/>
  <c r="AY616" i="78"/>
  <c r="BZ684" i="78"/>
  <c r="CL616" i="78"/>
  <c r="CD650" i="78"/>
  <c r="BG480" i="78"/>
  <c r="BG263" i="78"/>
  <c r="BG289" i="78"/>
  <c r="BG288" i="78"/>
  <c r="CI929" i="78"/>
  <c r="CI956" i="78"/>
  <c r="BE814" i="78"/>
  <c r="BE793" i="78"/>
  <c r="BE813" i="78"/>
  <c r="BE815" i="78"/>
  <c r="CM370" i="78"/>
  <c r="CM368" i="78"/>
  <c r="CM369" i="78"/>
  <c r="CM650" i="78"/>
  <c r="BW251" i="78"/>
  <c r="BW230" i="78"/>
  <c r="BW250" i="78"/>
  <c r="BW252" i="78"/>
  <c r="BS474" i="78"/>
  <c r="BS473" i="78"/>
  <c r="BS475" i="78"/>
  <c r="BP786" i="78"/>
  <c r="BK781" i="78"/>
  <c r="BK759" i="78"/>
  <c r="BK779" i="78"/>
  <c r="BK780" i="78"/>
  <c r="CC786" i="78"/>
  <c r="BN140" i="78"/>
  <c r="BN8" i="78"/>
  <c r="BN139" i="78"/>
  <c r="BN141" i="78"/>
  <c r="BB746" i="78"/>
  <c r="BB745" i="78"/>
  <c r="BB747" i="78"/>
  <c r="CL820" i="78"/>
  <c r="BJ713" i="78"/>
  <c r="BJ691" i="78"/>
  <c r="BJ711" i="78"/>
  <c r="BJ712" i="78"/>
  <c r="BS679" i="78"/>
  <c r="BS677" i="78"/>
  <c r="BS678" i="78"/>
  <c r="BN358" i="78"/>
  <c r="BJ509" i="78"/>
  <c r="BJ487" i="78"/>
  <c r="BJ507" i="78"/>
  <c r="BJ508" i="78"/>
  <c r="AX747" i="78"/>
  <c r="AX745" i="78"/>
  <c r="AX746" i="78"/>
  <c r="CC146" i="78"/>
  <c r="CM439" i="78"/>
  <c r="CM418" i="78"/>
  <c r="CM438" i="78"/>
  <c r="CM440" i="78"/>
  <c r="CI684" i="78"/>
  <c r="CC752" i="78"/>
  <c r="CA175" i="78"/>
  <c r="CA153" i="78"/>
  <c r="CA173" i="78"/>
  <c r="CA174" i="78"/>
  <c r="BW815" i="78"/>
  <c r="BW813" i="78"/>
  <c r="BW814" i="78"/>
  <c r="BT548" i="78"/>
  <c r="BJ315" i="78"/>
  <c r="BJ300" i="78"/>
  <c r="BJ313" i="78"/>
  <c r="BJ314" i="78"/>
  <c r="BK370" i="78"/>
  <c r="BK368" i="78"/>
  <c r="BK369" i="78"/>
  <c r="BB922" i="78"/>
  <c r="BZ713" i="78"/>
  <c r="BZ691" i="78"/>
  <c r="BZ711" i="78"/>
  <c r="BZ712" i="78"/>
  <c r="CA950" i="78"/>
  <c r="CA949" i="78"/>
  <c r="CA951" i="78"/>
  <c r="BW290" i="78"/>
  <c r="AY251" i="78"/>
  <c r="AY230" i="78"/>
  <c r="AY250" i="78"/>
  <c r="AY252" i="78"/>
  <c r="BA218" i="78"/>
  <c r="BA216" i="78"/>
  <c r="BA217" i="78"/>
  <c r="AU290" i="78"/>
  <c r="BJ644" i="78"/>
  <c r="BJ623" i="78"/>
  <c r="BJ643" i="78"/>
  <c r="BJ645" i="78"/>
  <c r="BH956" i="78"/>
  <c r="AU509" i="78"/>
  <c r="AU487" i="78"/>
  <c r="AU507" i="78"/>
  <c r="AU508" i="78"/>
  <c r="BD917" i="78"/>
  <c r="BD915" i="78"/>
  <c r="BD916" i="78"/>
  <c r="BM223" i="78"/>
  <c r="BQ251" i="78"/>
  <c r="BQ230" i="78"/>
  <c r="BQ250" i="78"/>
  <c r="BQ252" i="78"/>
  <c r="BQ217" i="78"/>
  <c r="BQ216" i="78"/>
  <c r="BQ218" i="78"/>
  <c r="CM888" i="78"/>
  <c r="AV405" i="78"/>
  <c r="AV383" i="78"/>
  <c r="AV403" i="78"/>
  <c r="AV404" i="78"/>
  <c r="AY217" i="78"/>
  <c r="AY216" i="78"/>
  <c r="AY218" i="78"/>
  <c r="BT684" i="78"/>
  <c r="BD174" i="78"/>
  <c r="BD153" i="78"/>
  <c r="BD173" i="78"/>
  <c r="BD175" i="78"/>
  <c r="CM180" i="78"/>
  <c r="AV814" i="78"/>
  <c r="AV793" i="78"/>
  <c r="AV813" i="78"/>
  <c r="AV815" i="78"/>
  <c r="CC888" i="78"/>
  <c r="BH611" i="78"/>
  <c r="BH589" i="78"/>
  <c r="BH609" i="78"/>
  <c r="BH610" i="78"/>
  <c r="AY781" i="78"/>
  <c r="AY779" i="78"/>
  <c r="AY780" i="78"/>
  <c r="BK410" i="78"/>
  <c r="BT916" i="78"/>
  <c r="BT915" i="78"/>
  <c r="BT917" i="78"/>
  <c r="CD616" i="78"/>
  <c r="BG780" i="78"/>
  <c r="BG759" i="78"/>
  <c r="BG779" i="78"/>
  <c r="BG781" i="78"/>
  <c r="BP314" i="78"/>
  <c r="BP313" i="78"/>
  <c r="BP315" i="78"/>
  <c r="CA582" i="78"/>
  <c r="AY610" i="78"/>
  <c r="AY589" i="78"/>
  <c r="AY609" i="78"/>
  <c r="AY611" i="78"/>
  <c r="CM315" i="78"/>
  <c r="CM313" i="78"/>
  <c r="CM314" i="78"/>
  <c r="BZ657" i="78"/>
  <c r="BZ683" i="78"/>
  <c r="BZ682" i="78"/>
  <c r="BZ314" i="78"/>
  <c r="BZ313" i="78"/>
  <c r="BZ315" i="78"/>
  <c r="CL589" i="78"/>
  <c r="CL615" i="78"/>
  <c r="CL614" i="78"/>
  <c r="BS478" i="78"/>
  <c r="BS479" i="78"/>
  <c r="CD623" i="78"/>
  <c r="CD649" i="78"/>
  <c r="CD648" i="78"/>
  <c r="BG453" i="78"/>
  <c r="BG479" i="78"/>
  <c r="BG478" i="78"/>
  <c r="BJ174" i="78"/>
  <c r="BJ173" i="78"/>
  <c r="BJ175" i="78"/>
  <c r="BM320" i="78"/>
  <c r="BM146" i="78"/>
  <c r="AX679" i="78"/>
  <c r="AX657" i="78"/>
  <c r="AX677" i="78"/>
  <c r="AX678" i="78"/>
  <c r="CM644" i="78"/>
  <c r="CM623" i="78"/>
  <c r="CM643" i="78"/>
  <c r="CM645" i="78"/>
  <c r="AX815" i="78"/>
  <c r="AX793" i="78"/>
  <c r="AX813" i="78"/>
  <c r="AX814" i="78"/>
  <c r="BS453" i="78"/>
  <c r="BS480" i="78"/>
  <c r="BP781" i="78"/>
  <c r="BP759" i="78"/>
  <c r="BP779" i="78"/>
  <c r="BP780" i="78"/>
  <c r="BX917" i="78"/>
  <c r="BX895" i="78"/>
  <c r="BX915" i="78"/>
  <c r="BX916" i="78"/>
  <c r="CC759" i="78"/>
  <c r="CC785" i="78"/>
  <c r="CC784" i="78"/>
  <c r="BZ141" i="78"/>
  <c r="BZ8" i="78"/>
  <c r="BZ139" i="78"/>
  <c r="BZ140" i="78"/>
  <c r="BB725" i="78"/>
  <c r="BB752" i="78"/>
  <c r="CL814" i="78"/>
  <c r="CL793" i="78"/>
  <c r="CL813" i="78"/>
  <c r="CL815" i="78"/>
  <c r="AU352" i="78"/>
  <c r="AU331" i="78"/>
  <c r="AU351" i="78"/>
  <c r="AU353" i="78"/>
  <c r="BS657" i="78"/>
  <c r="BS684" i="78"/>
  <c r="BN353" i="78"/>
  <c r="BN331" i="78"/>
  <c r="BN351" i="78"/>
  <c r="BN352" i="78"/>
  <c r="CD780" i="78"/>
  <c r="CD759" i="78"/>
  <c r="CD779" i="78"/>
  <c r="CD781" i="78"/>
  <c r="AX725" i="78"/>
  <c r="AX752" i="78"/>
  <c r="CC141" i="78"/>
  <c r="CC8" i="78"/>
  <c r="CC139" i="78"/>
  <c r="CC140" i="78"/>
  <c r="CM366" i="78"/>
  <c r="CM375" i="78"/>
  <c r="CI678" i="78"/>
  <c r="CI657" i="78"/>
  <c r="CI677" i="78"/>
  <c r="CI679" i="78"/>
  <c r="CC725" i="78"/>
  <c r="CC751" i="78"/>
  <c r="CC750" i="78"/>
  <c r="AV140" i="78"/>
  <c r="AV8" i="78"/>
  <c r="AV139" i="78"/>
  <c r="AV141" i="78"/>
  <c r="BW793" i="78"/>
  <c r="BW820" i="78"/>
  <c r="BT542" i="78"/>
  <c r="BT521" i="78"/>
  <c r="BT541" i="78"/>
  <c r="BT543" i="78"/>
  <c r="AU370" i="78"/>
  <c r="AU366" i="78"/>
  <c r="AU368" i="78"/>
  <c r="AU369" i="78"/>
  <c r="BK366" i="78"/>
  <c r="BK375" i="78"/>
  <c r="BB917" i="78"/>
  <c r="BB895" i="78"/>
  <c r="BB915" i="78"/>
  <c r="BB916" i="78"/>
  <c r="BZ217" i="78"/>
  <c r="BZ187" i="78"/>
  <c r="BZ216" i="78"/>
  <c r="BZ218" i="78"/>
  <c r="CA929" i="78"/>
  <c r="CA956" i="78"/>
  <c r="BW284" i="78"/>
  <c r="BW159" i="78"/>
  <c r="BW263" i="78"/>
  <c r="BW283" i="78"/>
  <c r="BW285" i="78"/>
  <c r="BM141" i="78"/>
  <c r="BM8" i="78"/>
  <c r="BM139" i="78"/>
  <c r="BM140" i="78"/>
  <c r="BA187" i="78"/>
  <c r="BA223" i="78"/>
  <c r="AU284" i="78"/>
  <c r="AU159" i="78"/>
  <c r="AU263" i="78"/>
  <c r="AU283" i="78"/>
  <c r="AU285" i="78"/>
  <c r="CA369" i="78"/>
  <c r="CA366" i="78"/>
  <c r="CA368" i="78"/>
  <c r="CA370" i="78"/>
  <c r="BH929" i="78"/>
  <c r="BH955" i="78"/>
  <c r="BH954" i="78"/>
  <c r="CJ917" i="78"/>
  <c r="CJ895" i="78"/>
  <c r="CJ915" i="78"/>
  <c r="CJ916" i="78"/>
  <c r="BD895" i="78"/>
  <c r="BD922" i="78"/>
  <c r="BM218" i="78"/>
  <c r="BM187" i="78"/>
  <c r="BM216" i="78"/>
  <c r="BM217" i="78"/>
  <c r="BG951" i="78"/>
  <c r="BG159" i="78"/>
  <c r="BG929" i="78"/>
  <c r="BG949" i="78"/>
  <c r="BG950" i="78"/>
  <c r="BQ187" i="78"/>
  <c r="BQ223" i="78"/>
  <c r="CM882" i="78"/>
  <c r="CM861" i="78"/>
  <c r="CM881" i="78"/>
  <c r="CM883" i="78"/>
  <c r="BD474" i="78"/>
  <c r="BD453" i="78"/>
  <c r="BD473" i="78"/>
  <c r="BD475" i="78"/>
  <c r="AY187" i="78"/>
  <c r="AY223" i="78"/>
  <c r="BT678" i="78"/>
  <c r="BT657" i="78"/>
  <c r="BT677" i="78"/>
  <c r="BT679" i="78"/>
  <c r="BE645" i="78"/>
  <c r="BE623" i="78"/>
  <c r="BE643" i="78"/>
  <c r="BE644" i="78"/>
  <c r="CM153" i="78"/>
  <c r="CM179" i="78"/>
  <c r="CM178" i="78"/>
  <c r="BE187" i="78"/>
  <c r="BE223" i="78"/>
  <c r="CC883" i="78"/>
  <c r="CC861" i="78"/>
  <c r="CC881" i="78"/>
  <c r="CC882" i="78"/>
  <c r="BE678" i="78"/>
  <c r="BD159" i="78"/>
  <c r="BE657" i="78"/>
  <c r="BE677" i="78"/>
  <c r="BE679" i="78"/>
  <c r="AX159" i="78"/>
  <c r="AY759" i="78"/>
  <c r="AY786" i="78"/>
  <c r="BK405" i="78"/>
  <c r="BK383" i="78"/>
  <c r="BK403" i="78"/>
  <c r="BK404" i="78"/>
  <c r="BT895" i="78"/>
  <c r="BT922" i="78"/>
  <c r="CD610" i="78"/>
  <c r="CD589" i="78"/>
  <c r="CD609" i="78"/>
  <c r="CD611" i="78"/>
  <c r="BM780" i="78"/>
  <c r="BM759" i="78"/>
  <c r="BM779" i="78"/>
  <c r="BM781" i="78"/>
  <c r="BP300" i="78"/>
  <c r="BP320" i="78"/>
  <c r="CA577" i="78"/>
  <c r="CA555" i="78"/>
  <c r="CA575" i="78"/>
  <c r="CA576" i="78"/>
  <c r="CI543" i="78"/>
  <c r="CI159" i="78"/>
  <c r="CI521" i="78"/>
  <c r="CI541" i="78"/>
  <c r="CI542" i="78"/>
  <c r="CM300" i="78"/>
  <c r="CM320" i="78"/>
  <c r="BA678" i="78"/>
  <c r="BA159" i="78"/>
  <c r="BA657" i="78"/>
  <c r="BA677" i="78"/>
  <c r="BA679" i="78"/>
  <c r="BZ159" i="78"/>
  <c r="BZ300" i="78"/>
  <c r="BZ320" i="78"/>
  <c r="CC159" i="78"/>
  <c r="CD929" i="78"/>
  <c r="CD956" i="78"/>
  <c r="BP159" i="78"/>
  <c r="BQ555" i="78"/>
  <c r="BQ582" i="78"/>
  <c r="CL159" i="78"/>
  <c r="CL487" i="78"/>
  <c r="CL514" i="78"/>
  <c r="BS217" i="78"/>
  <c r="BS159" i="78"/>
  <c r="BS187" i="78"/>
  <c r="BS216" i="78"/>
  <c r="BS218" i="78"/>
  <c r="BJ159" i="78"/>
  <c r="BJ153" i="78"/>
  <c r="BJ180" i="78"/>
  <c r="BM314" i="78"/>
  <c r="BM159" i="78"/>
  <c r="BM300" i="78"/>
  <c r="BM313" i="78"/>
  <c r="BM315" i="7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tc={6402172F-23A4-164F-B635-E5217BDC4A66}</author>
  </authors>
  <commentList>
    <comment ref="I56" authorId="0" shapeId="0" xr:uid="{6402172F-23A4-164F-B635-E5217BDC4A66}">
      <text>
        <t>[Threaded comment]
Your version of Excel allows you to read this threaded comment; however, any edits to it will get removed if the file is opened in a newer version of Excel. Learn more: https://go.microsoft.com/fwlink/?linkid=870924
Comment:
    Adjustment to reference case emissions.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Chad</author>
    <author>Chad Frischmann</author>
    <author>Furness</author>
  </authors>
  <commentList>
    <comment ref="D7" authorId="0" shapeId="0" xr:uid="{00000000-0006-0000-0900-000001000000}">
      <text>
        <r>
          <rPr>
            <b/>
            <sz val="12"/>
            <color indexed="81"/>
            <rFont val="Tahoma"/>
            <family val="2"/>
          </rPr>
          <t>NOTE:</t>
        </r>
        <r>
          <rPr>
            <sz val="12"/>
            <color indexed="81"/>
            <rFont val="Tahoma"/>
            <family val="2"/>
          </rPr>
          <t xml:space="preserve">
Link to source</t>
        </r>
      </text>
    </comment>
    <comment ref="E7" authorId="0" shapeId="0" xr:uid="{00000000-0006-0000-0900-000002000000}">
      <text>
        <r>
          <rPr>
            <b/>
            <sz val="12"/>
            <color indexed="81"/>
            <rFont val="Tahoma"/>
            <family val="2"/>
          </rPr>
          <t xml:space="preserve">NOTE: </t>
        </r>
        <r>
          <rPr>
            <sz val="12"/>
            <color indexed="81"/>
            <rFont val="Tahoma"/>
            <family val="2"/>
          </rPr>
          <t>Is data based on global, regional, or country-specific studies? Please specify.</t>
        </r>
      </text>
    </comment>
    <comment ref="F7" authorId="1" shapeId="0" xr:uid="{00000000-0006-0000-0900-000003000000}">
      <text>
        <r>
          <rPr>
            <b/>
            <sz val="14"/>
            <color indexed="81"/>
            <rFont val="Arial"/>
            <family val="2"/>
          </rPr>
          <t xml:space="preserve">NOTE: </t>
        </r>
        <r>
          <rPr>
            <sz val="14"/>
            <color indexed="81"/>
            <rFont val="Arial"/>
            <family val="2"/>
          </rPr>
          <t xml:space="preserve">Please enter the specific geographic location within the Drawdown Regions, if accessible.
</t>
        </r>
        <r>
          <rPr>
            <i/>
            <sz val="14"/>
            <color indexed="81"/>
            <rFont val="Arial"/>
            <family val="2"/>
          </rPr>
          <t>E.g. if the study refers to a data point from Brazil, please specify here.</t>
        </r>
        <r>
          <rPr>
            <sz val="14"/>
            <color indexed="81"/>
            <rFont val="Arial"/>
            <family val="2"/>
          </rPr>
          <t xml:space="preserve">
</t>
        </r>
      </text>
    </comment>
    <comment ref="H7" authorId="0" shapeId="0" xr:uid="{00000000-0006-0000-0900-000004000000}">
      <text>
        <r>
          <rPr>
            <b/>
            <sz val="12"/>
            <color indexed="81"/>
            <rFont val="Tahoma"/>
            <family val="2"/>
          </rPr>
          <t xml:space="preserve">NOTE:
</t>
        </r>
        <r>
          <rPr>
            <sz val="12"/>
            <color indexed="81"/>
            <rFont val="Tahoma"/>
            <family val="2"/>
          </rPr>
          <t>Type "Yes" or "no"</t>
        </r>
      </text>
    </comment>
    <comment ref="K7" authorId="1" shapeId="0" xr:uid="{00000000-0006-0000-0900-000005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>Enter raw data point here as reported in the source &amp; the unit it is reported in.</t>
        </r>
        <r>
          <rPr>
            <i/>
            <sz val="12"/>
            <color indexed="81"/>
            <rFont val="Arial"/>
            <family val="2"/>
          </rPr>
          <t xml:space="preserve"> 
If you need to convert to a common unit, use the conversion tables above and enter the conversion calculation call to the right to convert.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M7" authorId="1" shapeId="0" xr:uid="{00000000-0006-0000-0900-000006000000}">
      <text>
        <r>
          <rPr>
            <b/>
            <sz val="12"/>
            <color indexed="81"/>
            <rFont val="Arial"/>
            <family val="2"/>
          </rPr>
          <t>NOTE:</t>
        </r>
        <r>
          <rPr>
            <sz val="12"/>
            <color indexed="81"/>
            <rFont val="Arial"/>
            <family val="2"/>
          </rPr>
          <t xml:space="preserve"> Use the cells below to enter the appropriate equation needed to convert to the common unit required. Consult the conversion tables above to assist you.
</t>
        </r>
        <r>
          <rPr>
            <i/>
            <sz val="12"/>
            <color indexed="81"/>
            <rFont val="Arial"/>
            <family val="2"/>
          </rPr>
          <t>E.g. if the data point is from 2005 and reported in euros, click on the usforex.com link above and follow the steps to determine what the average annual exchange rate to US$ was in 2005. Then use the inflation adjustment factor table above to determine what the dollar value is in US$2014 currency.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O7" authorId="1" shapeId="0" xr:uid="{00000000-0006-0000-0900-000007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weights usedt. All weights should be constructed on an additional sheet and linked here.
Consult a Senior Fellow for more information.
</t>
        </r>
      </text>
    </comment>
    <comment ref="P7" authorId="1" shapeId="0" xr:uid="{00000000-0006-0000-0900-000008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additional assumptions or other information used in converting to a common unit. If a complex equation is used, please explain.
</t>
        </r>
      </text>
    </comment>
    <comment ref="T142" authorId="2" shapeId="0" xr:uid="{00000000-0006-0000-0900-000009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If no, then your Standard Deviation is too large compared to your Average. Verify data.</t>
        </r>
      </text>
    </comment>
    <comment ref="D152" authorId="0" shapeId="0" xr:uid="{00000000-0006-0000-0900-00000A000000}">
      <text>
        <r>
          <rPr>
            <b/>
            <sz val="12"/>
            <color indexed="81"/>
            <rFont val="Tahoma"/>
            <family val="2"/>
          </rPr>
          <t>NOTE:</t>
        </r>
        <r>
          <rPr>
            <sz val="12"/>
            <color indexed="81"/>
            <rFont val="Tahoma"/>
            <family val="2"/>
          </rPr>
          <t xml:space="preserve">
Link to source</t>
        </r>
      </text>
    </comment>
    <comment ref="E152" authorId="0" shapeId="0" xr:uid="{00000000-0006-0000-0900-00000B000000}">
      <text>
        <r>
          <rPr>
            <b/>
            <sz val="12"/>
            <color indexed="81"/>
            <rFont val="Tahoma"/>
            <family val="2"/>
          </rPr>
          <t xml:space="preserve">NOTE: </t>
        </r>
        <r>
          <rPr>
            <sz val="12"/>
            <color indexed="81"/>
            <rFont val="Tahoma"/>
            <family val="2"/>
          </rPr>
          <t>Is data based on global, regional, or country-specific studies? Please specify.</t>
        </r>
      </text>
    </comment>
    <comment ref="F152" authorId="1" shapeId="0" xr:uid="{00000000-0006-0000-0900-00000C000000}">
      <text>
        <r>
          <rPr>
            <b/>
            <sz val="14"/>
            <color indexed="81"/>
            <rFont val="Arial"/>
            <family val="2"/>
          </rPr>
          <t xml:space="preserve">NOTE: </t>
        </r>
        <r>
          <rPr>
            <sz val="14"/>
            <color indexed="81"/>
            <rFont val="Arial"/>
            <family val="2"/>
          </rPr>
          <t xml:space="preserve">Please enter the specific geographic location within the Drawdown Regions, if accessible.
</t>
        </r>
        <r>
          <rPr>
            <i/>
            <sz val="14"/>
            <color indexed="81"/>
            <rFont val="Arial"/>
            <family val="2"/>
          </rPr>
          <t>E.g. if the study refers to a data point from Brazil, please specify here.</t>
        </r>
        <r>
          <rPr>
            <sz val="14"/>
            <color indexed="81"/>
            <rFont val="Arial"/>
            <family val="2"/>
          </rPr>
          <t xml:space="preserve">
</t>
        </r>
      </text>
    </comment>
    <comment ref="H152" authorId="0" shapeId="0" xr:uid="{00000000-0006-0000-0900-00000D000000}">
      <text>
        <r>
          <rPr>
            <b/>
            <sz val="12"/>
            <color indexed="81"/>
            <rFont val="Tahoma"/>
            <family val="2"/>
          </rPr>
          <t xml:space="preserve">NOTE:
</t>
        </r>
        <r>
          <rPr>
            <sz val="12"/>
            <color indexed="81"/>
            <rFont val="Tahoma"/>
            <family val="2"/>
          </rPr>
          <t>Type "Yes" or "no"</t>
        </r>
      </text>
    </comment>
    <comment ref="K152" authorId="1" shapeId="0" xr:uid="{00000000-0006-0000-0900-00000E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>Enter raw data point here as reported in the source &amp; the unit it is reported in.</t>
        </r>
        <r>
          <rPr>
            <i/>
            <sz val="12"/>
            <color indexed="81"/>
            <rFont val="Arial"/>
            <family val="2"/>
          </rPr>
          <t xml:space="preserve"> 
If you need to convert to a common unit, use the conversion tables above and enter the conversion calculation call to the right to convert.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M152" authorId="1" shapeId="0" xr:uid="{00000000-0006-0000-0900-00000F000000}">
      <text>
        <r>
          <rPr>
            <b/>
            <sz val="12"/>
            <color indexed="81"/>
            <rFont val="Arial"/>
            <family val="2"/>
          </rPr>
          <t>NOTE:</t>
        </r>
        <r>
          <rPr>
            <sz val="12"/>
            <color indexed="81"/>
            <rFont val="Arial"/>
            <family val="2"/>
          </rPr>
          <t xml:space="preserve"> Use the cells below to enter the appropriate equation needed to convert to the common unit required. Consult the conversion tables above to assist you.
</t>
        </r>
        <r>
          <rPr>
            <i/>
            <sz val="12"/>
            <color indexed="81"/>
            <rFont val="Arial"/>
            <family val="2"/>
          </rPr>
          <t>E.g. if the data point is from 2005 and reported in euros, click on the usforex.com link above and follow the steps to determine what the average annual exchange rate to US$ was in 2005. Then use the inflation adjustment factor table above to determine what the dollar value is in US$2014 currency.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O152" authorId="1" shapeId="0" xr:uid="{00000000-0006-0000-0900-000010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weights usedt. All weights should be constructed on an additional sheet and linked here.
Consult a Senior Fellow for more information.
</t>
        </r>
      </text>
    </comment>
    <comment ref="P152" authorId="1" shapeId="0" xr:uid="{00000000-0006-0000-0900-000011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additional assumptions or other information used in converting to a common unit. If a complex equation is used, please explain.
</t>
        </r>
      </text>
    </comment>
    <comment ref="T176" authorId="2" shapeId="0" xr:uid="{00000000-0006-0000-0900-000012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If no, then your Standard Deviation is too large compared to your Average. Verify data.</t>
        </r>
      </text>
    </comment>
    <comment ref="D186" authorId="0" shapeId="0" xr:uid="{00000000-0006-0000-0900-000013000000}">
      <text>
        <r>
          <rPr>
            <b/>
            <sz val="12"/>
            <color indexed="81"/>
            <rFont val="Tahoma"/>
            <family val="2"/>
          </rPr>
          <t>NOTE:</t>
        </r>
        <r>
          <rPr>
            <sz val="12"/>
            <color indexed="81"/>
            <rFont val="Tahoma"/>
            <family val="2"/>
          </rPr>
          <t xml:space="preserve">
Link to source</t>
        </r>
      </text>
    </comment>
    <comment ref="E186" authorId="0" shapeId="0" xr:uid="{00000000-0006-0000-0900-000014000000}">
      <text>
        <r>
          <rPr>
            <b/>
            <sz val="12"/>
            <color indexed="81"/>
            <rFont val="Tahoma"/>
            <family val="2"/>
          </rPr>
          <t xml:space="preserve">NOTE: </t>
        </r>
        <r>
          <rPr>
            <sz val="12"/>
            <color indexed="81"/>
            <rFont val="Tahoma"/>
            <family val="2"/>
          </rPr>
          <t>Is data based on global, regional, or country-specific studies? Please specify.</t>
        </r>
      </text>
    </comment>
    <comment ref="F186" authorId="1" shapeId="0" xr:uid="{00000000-0006-0000-0900-000015000000}">
      <text>
        <r>
          <rPr>
            <b/>
            <sz val="14"/>
            <color indexed="81"/>
            <rFont val="Arial"/>
            <family val="2"/>
          </rPr>
          <t xml:space="preserve">NOTE: </t>
        </r>
        <r>
          <rPr>
            <sz val="14"/>
            <color indexed="81"/>
            <rFont val="Arial"/>
            <family val="2"/>
          </rPr>
          <t xml:space="preserve">Please enter the specific geographic location within the Drawdown Regions, if accessible.
</t>
        </r>
        <r>
          <rPr>
            <i/>
            <sz val="14"/>
            <color indexed="81"/>
            <rFont val="Arial"/>
            <family val="2"/>
          </rPr>
          <t>E.g. if the study refers to a data point from Brazil, please specify here.</t>
        </r>
        <r>
          <rPr>
            <sz val="14"/>
            <color indexed="81"/>
            <rFont val="Arial"/>
            <family val="2"/>
          </rPr>
          <t xml:space="preserve">
</t>
        </r>
      </text>
    </comment>
    <comment ref="H186" authorId="0" shapeId="0" xr:uid="{00000000-0006-0000-0900-000016000000}">
      <text>
        <r>
          <rPr>
            <b/>
            <sz val="12"/>
            <color indexed="81"/>
            <rFont val="Tahoma"/>
            <family val="2"/>
          </rPr>
          <t xml:space="preserve">NOTE:
</t>
        </r>
        <r>
          <rPr>
            <sz val="12"/>
            <color indexed="81"/>
            <rFont val="Tahoma"/>
            <family val="2"/>
          </rPr>
          <t>Type "Yes" or "no"</t>
        </r>
      </text>
    </comment>
    <comment ref="K186" authorId="1" shapeId="0" xr:uid="{00000000-0006-0000-0900-000017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>Enter raw data point here as reported in the source &amp; the unit it is reported in.</t>
        </r>
        <r>
          <rPr>
            <i/>
            <sz val="12"/>
            <color indexed="81"/>
            <rFont val="Arial"/>
            <family val="2"/>
          </rPr>
          <t xml:space="preserve"> 
If you need to convert to a common unit, use the conversion tables above and enter the conversion calculation call to the right to convert.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M186" authorId="1" shapeId="0" xr:uid="{00000000-0006-0000-0900-000018000000}">
      <text>
        <r>
          <rPr>
            <b/>
            <sz val="12"/>
            <color indexed="81"/>
            <rFont val="Arial"/>
            <family val="2"/>
          </rPr>
          <t>NOTE:</t>
        </r>
        <r>
          <rPr>
            <sz val="12"/>
            <color indexed="81"/>
            <rFont val="Arial"/>
            <family val="2"/>
          </rPr>
          <t xml:space="preserve"> Use the cells below to enter the appropriate equation needed to convert to the common unit required. Consult the conversion tables above to assist you.
</t>
        </r>
        <r>
          <rPr>
            <i/>
            <sz val="12"/>
            <color indexed="81"/>
            <rFont val="Arial"/>
            <family val="2"/>
          </rPr>
          <t>E.g. if the data point is from 2005 and reported in euros, click on the usforex.com link above and follow the steps to determine what the average annual exchange rate to US$ was in 2005. Then use the inflation adjustment factor table above to determine what the dollar value is in US$2014 currency.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O186" authorId="1" shapeId="0" xr:uid="{00000000-0006-0000-0900-000019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weights usedt. All weights should be constructed on an additional sheet and linked here.
Consult a Senior Fellow for more information.
</t>
        </r>
      </text>
    </comment>
    <comment ref="P186" authorId="1" shapeId="0" xr:uid="{00000000-0006-0000-0900-00001A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additional assumptions or other information used in converting to a common unit. If a complex equation is used, please explain.
</t>
        </r>
      </text>
    </comment>
    <comment ref="T219" authorId="2" shapeId="0" xr:uid="{00000000-0006-0000-0900-00001B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If no, then your Standard Deviation is too large compared to your Average. Verify data.</t>
        </r>
      </text>
    </comment>
    <comment ref="D229" authorId="0" shapeId="0" xr:uid="{00000000-0006-0000-0900-00001C000000}">
      <text>
        <r>
          <rPr>
            <b/>
            <sz val="12"/>
            <color indexed="81"/>
            <rFont val="Tahoma"/>
            <family val="2"/>
          </rPr>
          <t>NOTE:</t>
        </r>
        <r>
          <rPr>
            <sz val="12"/>
            <color indexed="81"/>
            <rFont val="Tahoma"/>
            <family val="2"/>
          </rPr>
          <t xml:space="preserve">
Link to source</t>
        </r>
      </text>
    </comment>
    <comment ref="E229" authorId="0" shapeId="0" xr:uid="{00000000-0006-0000-0900-00001D000000}">
      <text>
        <r>
          <rPr>
            <b/>
            <sz val="12"/>
            <color indexed="81"/>
            <rFont val="Tahoma"/>
            <family val="2"/>
          </rPr>
          <t xml:space="preserve">NOTE: </t>
        </r>
        <r>
          <rPr>
            <sz val="12"/>
            <color indexed="81"/>
            <rFont val="Tahoma"/>
            <family val="2"/>
          </rPr>
          <t>Is data based on global, regional, or country-specific studies? Please specify.</t>
        </r>
      </text>
    </comment>
    <comment ref="F229" authorId="1" shapeId="0" xr:uid="{00000000-0006-0000-0900-00001E000000}">
      <text>
        <r>
          <rPr>
            <b/>
            <sz val="14"/>
            <color indexed="81"/>
            <rFont val="Arial"/>
            <family val="2"/>
          </rPr>
          <t xml:space="preserve">NOTE: </t>
        </r>
        <r>
          <rPr>
            <sz val="14"/>
            <color indexed="81"/>
            <rFont val="Arial"/>
            <family val="2"/>
          </rPr>
          <t xml:space="preserve">Please enter the specific geographic location within the Drawdown Regions, if accessible.
</t>
        </r>
        <r>
          <rPr>
            <i/>
            <sz val="14"/>
            <color indexed="81"/>
            <rFont val="Arial"/>
            <family val="2"/>
          </rPr>
          <t>E.g. if the study refers to a data point from Brazil, please specify here.</t>
        </r>
        <r>
          <rPr>
            <sz val="14"/>
            <color indexed="81"/>
            <rFont val="Arial"/>
            <family val="2"/>
          </rPr>
          <t xml:space="preserve">
</t>
        </r>
      </text>
    </comment>
    <comment ref="H229" authorId="0" shapeId="0" xr:uid="{00000000-0006-0000-0900-00001F000000}">
      <text>
        <r>
          <rPr>
            <b/>
            <sz val="12"/>
            <color indexed="81"/>
            <rFont val="Tahoma"/>
            <family val="2"/>
          </rPr>
          <t xml:space="preserve">NOTE:
</t>
        </r>
        <r>
          <rPr>
            <sz val="12"/>
            <color indexed="81"/>
            <rFont val="Tahoma"/>
            <family val="2"/>
          </rPr>
          <t>Type "Yes" or "no"</t>
        </r>
      </text>
    </comment>
    <comment ref="K229" authorId="1" shapeId="0" xr:uid="{00000000-0006-0000-0900-000020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>Enter raw data point here as reported in the source &amp; the unit it is reported in.</t>
        </r>
        <r>
          <rPr>
            <i/>
            <sz val="12"/>
            <color indexed="81"/>
            <rFont val="Arial"/>
            <family val="2"/>
          </rPr>
          <t xml:space="preserve"> 
If you need to convert to a common unit, use the conversion tables above and enter the conversion calculation call to the right to convert.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M229" authorId="1" shapeId="0" xr:uid="{00000000-0006-0000-0900-000021000000}">
      <text>
        <r>
          <rPr>
            <b/>
            <sz val="12"/>
            <color indexed="81"/>
            <rFont val="Arial"/>
            <family val="2"/>
          </rPr>
          <t>NOTE:</t>
        </r>
        <r>
          <rPr>
            <sz val="12"/>
            <color indexed="81"/>
            <rFont val="Arial"/>
            <family val="2"/>
          </rPr>
          <t xml:space="preserve"> Use the cells below to enter the appropriate equation needed to convert to the common unit required. Consult the conversion tables above to assist you.
</t>
        </r>
        <r>
          <rPr>
            <i/>
            <sz val="12"/>
            <color indexed="81"/>
            <rFont val="Arial"/>
            <family val="2"/>
          </rPr>
          <t>E.g. if the data point is from 2005 and reported in euros, click on the usforex.com link above and follow the steps to determine what the average annual exchange rate to US$ was in 2005. Then use the inflation adjustment factor table above to determine what the dollar value is in US$2014 currency.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O229" authorId="1" shapeId="0" xr:uid="{00000000-0006-0000-0900-000022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weights usedt. All weights should be constructed on an additional sheet and linked here.
Consult a Senior Fellow for more information.
</t>
        </r>
      </text>
    </comment>
    <comment ref="P229" authorId="1" shapeId="0" xr:uid="{00000000-0006-0000-0900-000023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additional assumptions or other information used in converting to a common unit. If a complex equation is used, please explain.
</t>
        </r>
      </text>
    </comment>
    <comment ref="T253" authorId="2" shapeId="0" xr:uid="{00000000-0006-0000-0900-000024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If no, then your Standard Deviation is too large compared to your Average. Verify data.</t>
        </r>
      </text>
    </comment>
    <comment ref="D262" authorId="0" shapeId="0" xr:uid="{00000000-0006-0000-0900-000025000000}">
      <text>
        <r>
          <rPr>
            <b/>
            <sz val="12"/>
            <color indexed="81"/>
            <rFont val="Tahoma"/>
            <family val="2"/>
          </rPr>
          <t>NOTE:</t>
        </r>
        <r>
          <rPr>
            <sz val="12"/>
            <color indexed="81"/>
            <rFont val="Tahoma"/>
            <family val="2"/>
          </rPr>
          <t xml:space="preserve">
Link to source</t>
        </r>
      </text>
    </comment>
    <comment ref="E262" authorId="0" shapeId="0" xr:uid="{00000000-0006-0000-0900-000026000000}">
      <text>
        <r>
          <rPr>
            <b/>
            <sz val="12"/>
            <color indexed="81"/>
            <rFont val="Tahoma"/>
            <family val="2"/>
          </rPr>
          <t xml:space="preserve">NOTE: </t>
        </r>
        <r>
          <rPr>
            <sz val="12"/>
            <color indexed="81"/>
            <rFont val="Tahoma"/>
            <family val="2"/>
          </rPr>
          <t>Is data based on global, regional, or country-specific studies? Please specify.</t>
        </r>
      </text>
    </comment>
    <comment ref="F262" authorId="1" shapeId="0" xr:uid="{00000000-0006-0000-0900-000027000000}">
      <text>
        <r>
          <rPr>
            <b/>
            <sz val="14"/>
            <color indexed="81"/>
            <rFont val="Arial"/>
            <family val="2"/>
          </rPr>
          <t xml:space="preserve">NOTE: </t>
        </r>
        <r>
          <rPr>
            <sz val="14"/>
            <color indexed="81"/>
            <rFont val="Arial"/>
            <family val="2"/>
          </rPr>
          <t xml:space="preserve">Please enter the specific geographic location within the Drawdown Regions, if accessible.
</t>
        </r>
        <r>
          <rPr>
            <i/>
            <sz val="14"/>
            <color indexed="81"/>
            <rFont val="Arial"/>
            <family val="2"/>
          </rPr>
          <t>E.g. if the study refers to a data point from Brazil, please specify here.</t>
        </r>
        <r>
          <rPr>
            <sz val="14"/>
            <color indexed="81"/>
            <rFont val="Arial"/>
            <family val="2"/>
          </rPr>
          <t xml:space="preserve">
</t>
        </r>
      </text>
    </comment>
    <comment ref="H262" authorId="0" shapeId="0" xr:uid="{00000000-0006-0000-0900-000028000000}">
      <text>
        <r>
          <rPr>
            <b/>
            <sz val="12"/>
            <color indexed="81"/>
            <rFont val="Tahoma"/>
            <family val="2"/>
          </rPr>
          <t xml:space="preserve">NOTE:
</t>
        </r>
        <r>
          <rPr>
            <sz val="12"/>
            <color indexed="81"/>
            <rFont val="Tahoma"/>
            <family val="2"/>
          </rPr>
          <t>Type "Yes" or "no"</t>
        </r>
      </text>
    </comment>
    <comment ref="K262" authorId="1" shapeId="0" xr:uid="{00000000-0006-0000-0900-000029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>Enter raw data point here as reported in the source &amp; the unit it is reported in.</t>
        </r>
        <r>
          <rPr>
            <i/>
            <sz val="12"/>
            <color indexed="81"/>
            <rFont val="Arial"/>
            <family val="2"/>
          </rPr>
          <t xml:space="preserve"> 
If you need to convert to a common unit, use the conversion tables above and enter the conversion calculation call to the right to convert.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M262" authorId="1" shapeId="0" xr:uid="{00000000-0006-0000-0900-00002A000000}">
      <text>
        <r>
          <rPr>
            <b/>
            <sz val="12"/>
            <color indexed="81"/>
            <rFont val="Arial"/>
            <family val="2"/>
          </rPr>
          <t>NOTE:</t>
        </r>
        <r>
          <rPr>
            <sz val="12"/>
            <color indexed="81"/>
            <rFont val="Arial"/>
            <family val="2"/>
          </rPr>
          <t xml:space="preserve"> Use the cells below to enter the appropriate equation needed to convert to the common unit required. Consult the conversion tables above to assist you.
</t>
        </r>
        <r>
          <rPr>
            <i/>
            <sz val="12"/>
            <color indexed="81"/>
            <rFont val="Arial"/>
            <family val="2"/>
          </rPr>
          <t>E.g. if the data point is from 2005 and reported in euros, click on the usforex.com link above and follow the steps to determine what the average annual exchange rate to US$ was in 2005. Then use the inflation adjustment factor table above to determine what the dollar value is in US$2014 currency.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O262" authorId="1" shapeId="0" xr:uid="{00000000-0006-0000-0900-00002B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weights usedt. All weights should be constructed on an additional sheet and linked here.
Consult a Senior Fellow for more information.
</t>
        </r>
      </text>
    </comment>
    <comment ref="P262" authorId="1" shapeId="0" xr:uid="{00000000-0006-0000-0900-00002C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additional assumptions or other information used in converting to a common unit. If a complex equation is used, please explain.
</t>
        </r>
      </text>
    </comment>
    <comment ref="T286" authorId="2" shapeId="0" xr:uid="{00000000-0006-0000-0900-00002D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If no, then your Standard Deviation is too large compared to your Average. Verify data.</t>
        </r>
      </text>
    </comment>
    <comment ref="D299" authorId="0" shapeId="0" xr:uid="{00000000-0006-0000-0900-00002E000000}">
      <text>
        <r>
          <rPr>
            <b/>
            <sz val="12"/>
            <color indexed="81"/>
            <rFont val="Tahoma"/>
            <family val="2"/>
          </rPr>
          <t>NOTE:</t>
        </r>
        <r>
          <rPr>
            <sz val="12"/>
            <color indexed="81"/>
            <rFont val="Tahoma"/>
            <family val="2"/>
          </rPr>
          <t xml:space="preserve">
Link to source</t>
        </r>
      </text>
    </comment>
    <comment ref="E299" authorId="0" shapeId="0" xr:uid="{00000000-0006-0000-0900-00002F000000}">
      <text>
        <r>
          <rPr>
            <b/>
            <sz val="12"/>
            <color indexed="81"/>
            <rFont val="Tahoma"/>
            <family val="2"/>
          </rPr>
          <t xml:space="preserve">NOTE: </t>
        </r>
        <r>
          <rPr>
            <sz val="12"/>
            <color indexed="81"/>
            <rFont val="Tahoma"/>
            <family val="2"/>
          </rPr>
          <t>Is data based on global, regional, or country-specific studies? Please specify.</t>
        </r>
      </text>
    </comment>
    <comment ref="F299" authorId="1" shapeId="0" xr:uid="{00000000-0006-0000-0900-000030000000}">
      <text>
        <r>
          <rPr>
            <b/>
            <sz val="14"/>
            <color indexed="81"/>
            <rFont val="Arial"/>
            <family val="2"/>
          </rPr>
          <t xml:space="preserve">NOTE: </t>
        </r>
        <r>
          <rPr>
            <sz val="14"/>
            <color indexed="81"/>
            <rFont val="Arial"/>
            <family val="2"/>
          </rPr>
          <t xml:space="preserve">Please enter the specific geographic location within the Drawdown Regions, if accessible.
</t>
        </r>
        <r>
          <rPr>
            <i/>
            <sz val="14"/>
            <color indexed="81"/>
            <rFont val="Arial"/>
            <family val="2"/>
          </rPr>
          <t>E.g. if the study refers to a data point from Brazil, please specify here.</t>
        </r>
        <r>
          <rPr>
            <sz val="14"/>
            <color indexed="81"/>
            <rFont val="Arial"/>
            <family val="2"/>
          </rPr>
          <t xml:space="preserve">
</t>
        </r>
      </text>
    </comment>
    <comment ref="H299" authorId="0" shapeId="0" xr:uid="{00000000-0006-0000-0900-000031000000}">
      <text>
        <r>
          <rPr>
            <b/>
            <sz val="12"/>
            <color indexed="81"/>
            <rFont val="Tahoma"/>
            <family val="2"/>
          </rPr>
          <t xml:space="preserve">NOTE:
</t>
        </r>
        <r>
          <rPr>
            <sz val="12"/>
            <color indexed="81"/>
            <rFont val="Tahoma"/>
            <family val="2"/>
          </rPr>
          <t>Type "Yes" or "no"</t>
        </r>
      </text>
    </comment>
    <comment ref="K299" authorId="1" shapeId="0" xr:uid="{00000000-0006-0000-0900-000032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>Enter raw data point here as reported in the source &amp; the unit it is reported in.</t>
        </r>
        <r>
          <rPr>
            <i/>
            <sz val="12"/>
            <color indexed="81"/>
            <rFont val="Arial"/>
            <family val="2"/>
          </rPr>
          <t xml:space="preserve"> 
If you need to convert to a common unit, use the conversion tables above and enter the conversion calculation call to the right to convert.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M299" authorId="1" shapeId="0" xr:uid="{00000000-0006-0000-0900-000033000000}">
      <text>
        <r>
          <rPr>
            <b/>
            <sz val="12"/>
            <color indexed="81"/>
            <rFont val="Arial"/>
            <family val="2"/>
          </rPr>
          <t>NOTE:</t>
        </r>
        <r>
          <rPr>
            <sz val="12"/>
            <color indexed="81"/>
            <rFont val="Arial"/>
            <family val="2"/>
          </rPr>
          <t xml:space="preserve"> Use the cells below to enter the appropriate equation needed to convert to the common unit required. Consult the conversion tables above to assist you.
</t>
        </r>
        <r>
          <rPr>
            <i/>
            <sz val="12"/>
            <color indexed="81"/>
            <rFont val="Arial"/>
            <family val="2"/>
          </rPr>
          <t>E.g. if the data point is from 2005 and reported in euros, click on the usforex.com link above and follow the steps to determine what the average annual exchange rate to US$ was in 2005. Then use the inflation adjustment factor table above to determine what the dollar value is in US$2014 currency.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O299" authorId="1" shapeId="0" xr:uid="{00000000-0006-0000-0900-000034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weights usedt. All weights should be constructed on an additional sheet and linked here.
Consult a Senior Fellow for more information.
</t>
        </r>
      </text>
    </comment>
    <comment ref="P299" authorId="1" shapeId="0" xr:uid="{00000000-0006-0000-0900-000035000000}">
      <text>
        <r>
          <rPr>
            <b/>
            <sz val="12"/>
            <color rgb="FF000000"/>
            <rFont val="Arial"/>
            <family val="2"/>
          </rPr>
          <t xml:space="preserve">NOTE: </t>
        </r>
        <r>
          <rPr>
            <sz val="12"/>
            <color rgb="FF000000"/>
            <rFont val="Arial"/>
            <family val="2"/>
          </rPr>
          <t xml:space="preserve">Enter any additional assumptions or other information used in converting to a common unit. If a complex equation is used, please explain.
</t>
        </r>
      </text>
    </comment>
    <comment ref="T316" authorId="2" shapeId="0" xr:uid="{00000000-0006-0000-0900-000036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If no, then your Standard Deviation is too large compared to your Average. Verify data.</t>
        </r>
      </text>
    </comment>
    <comment ref="D330" authorId="0" shapeId="0" xr:uid="{00000000-0006-0000-0900-000037000000}">
      <text>
        <r>
          <rPr>
            <b/>
            <sz val="12"/>
            <color indexed="81"/>
            <rFont val="Tahoma"/>
            <family val="2"/>
          </rPr>
          <t>NOTE:</t>
        </r>
        <r>
          <rPr>
            <sz val="12"/>
            <color indexed="81"/>
            <rFont val="Tahoma"/>
            <family val="2"/>
          </rPr>
          <t xml:space="preserve">
Link to source</t>
        </r>
      </text>
    </comment>
    <comment ref="E330" authorId="0" shapeId="0" xr:uid="{00000000-0006-0000-0900-000038000000}">
      <text>
        <r>
          <rPr>
            <b/>
            <sz val="12"/>
            <color indexed="81"/>
            <rFont val="Tahoma"/>
            <family val="2"/>
          </rPr>
          <t xml:space="preserve">NOTE: </t>
        </r>
        <r>
          <rPr>
            <sz val="12"/>
            <color indexed="81"/>
            <rFont val="Tahoma"/>
            <family val="2"/>
          </rPr>
          <t>Is data based on global, regional, or country-specific studies? Please specify.</t>
        </r>
      </text>
    </comment>
    <comment ref="F330" authorId="1" shapeId="0" xr:uid="{00000000-0006-0000-0900-000039000000}">
      <text>
        <r>
          <rPr>
            <b/>
            <sz val="14"/>
            <color indexed="81"/>
            <rFont val="Arial"/>
            <family val="2"/>
          </rPr>
          <t xml:space="preserve">NOTE: </t>
        </r>
        <r>
          <rPr>
            <sz val="14"/>
            <color indexed="81"/>
            <rFont val="Arial"/>
            <family val="2"/>
          </rPr>
          <t xml:space="preserve">Please enter the specific geographic location within the Drawdown Regions, if accessible.
</t>
        </r>
        <r>
          <rPr>
            <i/>
            <sz val="14"/>
            <color indexed="81"/>
            <rFont val="Arial"/>
            <family val="2"/>
          </rPr>
          <t>E.g. if the study refers to a data point from Brazil, please specify here.</t>
        </r>
        <r>
          <rPr>
            <sz val="14"/>
            <color indexed="81"/>
            <rFont val="Arial"/>
            <family val="2"/>
          </rPr>
          <t xml:space="preserve">
</t>
        </r>
      </text>
    </comment>
    <comment ref="H330" authorId="0" shapeId="0" xr:uid="{00000000-0006-0000-0900-00003A000000}">
      <text>
        <r>
          <rPr>
            <b/>
            <sz val="12"/>
            <color indexed="81"/>
            <rFont val="Tahoma"/>
            <family val="2"/>
          </rPr>
          <t xml:space="preserve">NOTE:
</t>
        </r>
        <r>
          <rPr>
            <sz val="12"/>
            <color indexed="81"/>
            <rFont val="Tahoma"/>
            <family val="2"/>
          </rPr>
          <t>Type "Yes" or "no"</t>
        </r>
      </text>
    </comment>
    <comment ref="K330" authorId="1" shapeId="0" xr:uid="{00000000-0006-0000-0900-00003B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>Enter raw data point here as reported in the source &amp; the unit it is reported in.</t>
        </r>
        <r>
          <rPr>
            <i/>
            <sz val="12"/>
            <color indexed="81"/>
            <rFont val="Arial"/>
            <family val="2"/>
          </rPr>
          <t xml:space="preserve"> 
If you need to convert to a common unit, use the conversion tables above and enter the conversion calculation call to the right to convert.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M330" authorId="1" shapeId="0" xr:uid="{00000000-0006-0000-0900-00003C000000}">
      <text>
        <r>
          <rPr>
            <b/>
            <sz val="12"/>
            <color indexed="81"/>
            <rFont val="Arial"/>
            <family val="2"/>
          </rPr>
          <t>NOTE:</t>
        </r>
        <r>
          <rPr>
            <sz val="12"/>
            <color indexed="81"/>
            <rFont val="Arial"/>
            <family val="2"/>
          </rPr>
          <t xml:space="preserve"> Use the cells below to enter the appropriate equation needed to convert to the common unit required. Consult the conversion tables above to assist you.
</t>
        </r>
        <r>
          <rPr>
            <i/>
            <sz val="12"/>
            <color indexed="81"/>
            <rFont val="Arial"/>
            <family val="2"/>
          </rPr>
          <t>E.g. if the data point is from 2005 and reported in euros, click on the usforex.com link above and follow the steps to determine what the average annual exchange rate to US$ was in 2005. Then use the inflation adjustment factor table above to determine what the dollar value is in US$2014 currency.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O330" authorId="1" shapeId="0" xr:uid="{00000000-0006-0000-0900-00003D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weights usedt. All weights should be constructed on an additional sheet and linked here.
Consult a Senior Fellow for more information.
</t>
        </r>
      </text>
    </comment>
    <comment ref="P330" authorId="1" shapeId="0" xr:uid="{00000000-0006-0000-0900-00003E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additional assumptions or other information used in converting to a common unit. If a complex equation is used, please explain.
</t>
        </r>
      </text>
    </comment>
    <comment ref="T354" authorId="2" shapeId="0" xr:uid="{00000000-0006-0000-0900-00003F000000}">
      <text>
        <r>
          <rPr>
            <b/>
            <sz val="9"/>
            <color rgb="FF000000"/>
            <rFont val="Tahoma"/>
            <family val="2"/>
          </rPr>
          <t>NOTE: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11"/>
            <color rgb="FF000000"/>
            <rFont val="Tahoma"/>
            <family val="2"/>
          </rPr>
          <t>If no, then your Standard Deviation is too large compared to your Average. Verify data.</t>
        </r>
      </text>
    </comment>
    <comment ref="D365" authorId="0" shapeId="0" xr:uid="{00000000-0006-0000-0900-000040000000}">
      <text>
        <r>
          <rPr>
            <b/>
            <sz val="12"/>
            <color indexed="81"/>
            <rFont val="Tahoma"/>
            <family val="2"/>
          </rPr>
          <t>NOTE:</t>
        </r>
        <r>
          <rPr>
            <sz val="12"/>
            <color indexed="81"/>
            <rFont val="Tahoma"/>
            <family val="2"/>
          </rPr>
          <t xml:space="preserve">
Link to source</t>
        </r>
      </text>
    </comment>
    <comment ref="E365" authorId="0" shapeId="0" xr:uid="{00000000-0006-0000-0900-000041000000}">
      <text>
        <r>
          <rPr>
            <b/>
            <sz val="12"/>
            <color indexed="81"/>
            <rFont val="Tahoma"/>
            <family val="2"/>
          </rPr>
          <t xml:space="preserve">NOTE: </t>
        </r>
        <r>
          <rPr>
            <sz val="12"/>
            <color indexed="81"/>
            <rFont val="Tahoma"/>
            <family val="2"/>
          </rPr>
          <t>Is data based on global, regional, or country-specific studies? Please specify.</t>
        </r>
      </text>
    </comment>
    <comment ref="F365" authorId="1" shapeId="0" xr:uid="{00000000-0006-0000-0900-000042000000}">
      <text>
        <r>
          <rPr>
            <b/>
            <sz val="14"/>
            <color indexed="81"/>
            <rFont val="Arial"/>
            <family val="2"/>
          </rPr>
          <t xml:space="preserve">NOTE: </t>
        </r>
        <r>
          <rPr>
            <sz val="14"/>
            <color indexed="81"/>
            <rFont val="Arial"/>
            <family val="2"/>
          </rPr>
          <t xml:space="preserve">Please enter the specific geographic location within the Drawdown Regions, if accessible.
</t>
        </r>
        <r>
          <rPr>
            <i/>
            <sz val="14"/>
            <color indexed="81"/>
            <rFont val="Arial"/>
            <family val="2"/>
          </rPr>
          <t>E.g. if the study refers to a data point from Brazil, please specify here.</t>
        </r>
        <r>
          <rPr>
            <sz val="14"/>
            <color indexed="81"/>
            <rFont val="Arial"/>
            <family val="2"/>
          </rPr>
          <t xml:space="preserve">
</t>
        </r>
      </text>
    </comment>
    <comment ref="H365" authorId="0" shapeId="0" xr:uid="{00000000-0006-0000-0900-000043000000}">
      <text>
        <r>
          <rPr>
            <b/>
            <sz val="12"/>
            <color indexed="81"/>
            <rFont val="Tahoma"/>
            <family val="2"/>
          </rPr>
          <t xml:space="preserve">NOTE:
</t>
        </r>
        <r>
          <rPr>
            <sz val="12"/>
            <color indexed="81"/>
            <rFont val="Tahoma"/>
            <family val="2"/>
          </rPr>
          <t>Type "Yes" or "no"</t>
        </r>
      </text>
    </comment>
    <comment ref="K365" authorId="1" shapeId="0" xr:uid="{00000000-0006-0000-0900-000044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>Enter raw data point here as reported in the source &amp; the unit it is reported in.</t>
        </r>
        <r>
          <rPr>
            <i/>
            <sz val="12"/>
            <color indexed="81"/>
            <rFont val="Arial"/>
            <family val="2"/>
          </rPr>
          <t xml:space="preserve"> 
If you need to convert to a common unit, use the conversion tables above and enter the conversion calculation call to the right to convert.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M365" authorId="1" shapeId="0" xr:uid="{00000000-0006-0000-0900-000045000000}">
      <text>
        <r>
          <rPr>
            <b/>
            <sz val="12"/>
            <color indexed="81"/>
            <rFont val="Arial"/>
            <family val="2"/>
          </rPr>
          <t>NOTE:</t>
        </r>
        <r>
          <rPr>
            <sz val="12"/>
            <color indexed="81"/>
            <rFont val="Arial"/>
            <family val="2"/>
          </rPr>
          <t xml:space="preserve"> Use the cells below to enter the appropriate equation needed to convert to the common unit required. Consult the conversion tables above to assist you.
</t>
        </r>
        <r>
          <rPr>
            <i/>
            <sz val="12"/>
            <color indexed="81"/>
            <rFont val="Arial"/>
            <family val="2"/>
          </rPr>
          <t>E.g. if the data point is from 2005 and reported in euros, click on the usforex.com link above and follow the steps to determine what the average annual exchange rate to US$ was in 2005. Then use the inflation adjustment factor table above to determine what the dollar value is in US$2014 currency.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O365" authorId="1" shapeId="0" xr:uid="{00000000-0006-0000-0900-000046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weights usedt. All weights should be constructed on an additional sheet and linked here.
Consult a Senior Fellow for more information.
</t>
        </r>
      </text>
    </comment>
    <comment ref="P365" authorId="1" shapeId="0" xr:uid="{00000000-0006-0000-0900-000047000000}">
      <text>
        <r>
          <rPr>
            <b/>
            <sz val="12"/>
            <color rgb="FF000000"/>
            <rFont val="Arial"/>
            <family val="2"/>
          </rPr>
          <t xml:space="preserve">NOTE: </t>
        </r>
        <r>
          <rPr>
            <sz val="12"/>
            <color rgb="FF000000"/>
            <rFont val="Arial"/>
            <family val="2"/>
          </rPr>
          <t xml:space="preserve">Enter any additional assumptions or other information used in converting to a common unit. If a complex equation is used, please explain.
</t>
        </r>
      </text>
    </comment>
    <comment ref="T371" authorId="2" shapeId="0" xr:uid="{00000000-0006-0000-0900-000048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If no, then your Standard Deviation is too large compared to your Average. Verify data.</t>
        </r>
      </text>
    </comment>
    <comment ref="D382" authorId="0" shapeId="0" xr:uid="{00000000-0006-0000-0900-000049000000}">
      <text>
        <r>
          <rPr>
            <b/>
            <sz val="12"/>
            <color indexed="81"/>
            <rFont val="Tahoma"/>
            <family val="2"/>
          </rPr>
          <t>NOTE:</t>
        </r>
        <r>
          <rPr>
            <sz val="12"/>
            <color indexed="81"/>
            <rFont val="Tahoma"/>
            <family val="2"/>
          </rPr>
          <t xml:space="preserve">
Link to source</t>
        </r>
      </text>
    </comment>
    <comment ref="E382" authorId="0" shapeId="0" xr:uid="{00000000-0006-0000-0900-00004A000000}">
      <text>
        <r>
          <rPr>
            <b/>
            <sz val="12"/>
            <color indexed="81"/>
            <rFont val="Tahoma"/>
            <family val="2"/>
          </rPr>
          <t xml:space="preserve">NOTE: </t>
        </r>
        <r>
          <rPr>
            <sz val="12"/>
            <color indexed="81"/>
            <rFont val="Tahoma"/>
            <family val="2"/>
          </rPr>
          <t>Is data based on global, regional, or country-specific studies? Please specify.</t>
        </r>
      </text>
    </comment>
    <comment ref="F382" authorId="1" shapeId="0" xr:uid="{00000000-0006-0000-0900-00004B000000}">
      <text>
        <r>
          <rPr>
            <b/>
            <sz val="14"/>
            <color indexed="81"/>
            <rFont val="Arial"/>
            <family val="2"/>
          </rPr>
          <t xml:space="preserve">NOTE: </t>
        </r>
        <r>
          <rPr>
            <sz val="14"/>
            <color indexed="81"/>
            <rFont val="Arial"/>
            <family val="2"/>
          </rPr>
          <t xml:space="preserve">Please enter the specific geographic location within the Drawdown Regions, if accessible.
</t>
        </r>
        <r>
          <rPr>
            <i/>
            <sz val="14"/>
            <color indexed="81"/>
            <rFont val="Arial"/>
            <family val="2"/>
          </rPr>
          <t>E.g. if the study refers to a data point from Brazil, please specify here.</t>
        </r>
        <r>
          <rPr>
            <sz val="14"/>
            <color indexed="81"/>
            <rFont val="Arial"/>
            <family val="2"/>
          </rPr>
          <t xml:space="preserve">
</t>
        </r>
      </text>
    </comment>
    <comment ref="H382" authorId="0" shapeId="0" xr:uid="{00000000-0006-0000-0900-00004C000000}">
      <text>
        <r>
          <rPr>
            <b/>
            <sz val="12"/>
            <color indexed="81"/>
            <rFont val="Tahoma"/>
            <family val="2"/>
          </rPr>
          <t xml:space="preserve">NOTE:
</t>
        </r>
        <r>
          <rPr>
            <sz val="12"/>
            <color indexed="81"/>
            <rFont val="Tahoma"/>
            <family val="2"/>
          </rPr>
          <t>Type "Yes" or "no"</t>
        </r>
      </text>
    </comment>
    <comment ref="K382" authorId="1" shapeId="0" xr:uid="{00000000-0006-0000-0900-00004D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>Enter raw data point here as reported in the source &amp; the unit it is reported in.</t>
        </r>
        <r>
          <rPr>
            <i/>
            <sz val="12"/>
            <color indexed="81"/>
            <rFont val="Arial"/>
            <family val="2"/>
          </rPr>
          <t xml:space="preserve"> 
If you need to convert to a common unit, use the conversion tables above and enter the conversion calculation call to the right to convert.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M382" authorId="1" shapeId="0" xr:uid="{00000000-0006-0000-0900-00004E000000}">
      <text>
        <r>
          <rPr>
            <b/>
            <sz val="12"/>
            <color indexed="81"/>
            <rFont val="Arial"/>
            <family val="2"/>
          </rPr>
          <t>NOTE:</t>
        </r>
        <r>
          <rPr>
            <sz val="12"/>
            <color indexed="81"/>
            <rFont val="Arial"/>
            <family val="2"/>
          </rPr>
          <t xml:space="preserve"> Use the cells below to enter the appropriate equation needed to convert to the common unit required. Consult the conversion tables above to assist you.
</t>
        </r>
        <r>
          <rPr>
            <i/>
            <sz val="12"/>
            <color indexed="81"/>
            <rFont val="Arial"/>
            <family val="2"/>
          </rPr>
          <t>E.g. if the data point is from 2005 and reported in euros, click on the usforex.com link above and follow the steps to determine what the average annual exchange rate to US$ was in 2005. Then use the inflation adjustment factor table above to determine what the dollar value is in US$2014 currency.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O382" authorId="1" shapeId="0" xr:uid="{00000000-0006-0000-0900-00004F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weights usedt. All weights should be constructed on an additional sheet and linked here.
Consult a Senior Fellow for more information.
</t>
        </r>
      </text>
    </comment>
    <comment ref="P382" authorId="1" shapeId="0" xr:uid="{00000000-0006-0000-0900-000050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additional assumptions or other information used in converting to a common unit. If a complex equation is used, please explain.
</t>
        </r>
      </text>
    </comment>
    <comment ref="T406" authorId="2" shapeId="0" xr:uid="{00000000-0006-0000-0900-000051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If no, then your Standard Deviation is too large compared to your Average. Verify data.</t>
        </r>
      </text>
    </comment>
    <comment ref="D417" authorId="0" shapeId="0" xr:uid="{00000000-0006-0000-0900-000052000000}">
      <text>
        <r>
          <rPr>
            <b/>
            <sz val="12"/>
            <color indexed="81"/>
            <rFont val="Tahoma"/>
            <family val="2"/>
          </rPr>
          <t>NOTE:</t>
        </r>
        <r>
          <rPr>
            <sz val="12"/>
            <color indexed="81"/>
            <rFont val="Tahoma"/>
            <family val="2"/>
          </rPr>
          <t xml:space="preserve">
Link to source</t>
        </r>
      </text>
    </comment>
    <comment ref="E417" authorId="0" shapeId="0" xr:uid="{00000000-0006-0000-0900-000053000000}">
      <text>
        <r>
          <rPr>
            <b/>
            <sz val="12"/>
            <color indexed="81"/>
            <rFont val="Tahoma"/>
            <family val="2"/>
          </rPr>
          <t xml:space="preserve">NOTE: </t>
        </r>
        <r>
          <rPr>
            <sz val="12"/>
            <color indexed="81"/>
            <rFont val="Tahoma"/>
            <family val="2"/>
          </rPr>
          <t>Is data based on global, regional, or country-specific studies? Please specify.</t>
        </r>
      </text>
    </comment>
    <comment ref="F417" authorId="1" shapeId="0" xr:uid="{00000000-0006-0000-0900-000054000000}">
      <text>
        <r>
          <rPr>
            <b/>
            <sz val="14"/>
            <color indexed="81"/>
            <rFont val="Arial"/>
            <family val="2"/>
          </rPr>
          <t xml:space="preserve">NOTE: </t>
        </r>
        <r>
          <rPr>
            <sz val="14"/>
            <color indexed="81"/>
            <rFont val="Arial"/>
            <family val="2"/>
          </rPr>
          <t xml:space="preserve">Please enter the specific geographic location within the Drawdown Regions, if accessible.
</t>
        </r>
        <r>
          <rPr>
            <i/>
            <sz val="14"/>
            <color indexed="81"/>
            <rFont val="Arial"/>
            <family val="2"/>
          </rPr>
          <t>E.g. if the study refers to a data point from Brazil, please specify here.</t>
        </r>
        <r>
          <rPr>
            <sz val="14"/>
            <color indexed="81"/>
            <rFont val="Arial"/>
            <family val="2"/>
          </rPr>
          <t xml:space="preserve">
</t>
        </r>
      </text>
    </comment>
    <comment ref="H417" authorId="0" shapeId="0" xr:uid="{00000000-0006-0000-0900-000055000000}">
      <text>
        <r>
          <rPr>
            <b/>
            <sz val="12"/>
            <color indexed="81"/>
            <rFont val="Tahoma"/>
            <family val="2"/>
          </rPr>
          <t xml:space="preserve">NOTE:
</t>
        </r>
        <r>
          <rPr>
            <sz val="12"/>
            <color indexed="81"/>
            <rFont val="Tahoma"/>
            <family val="2"/>
          </rPr>
          <t>Type "Yes" or "no"</t>
        </r>
      </text>
    </comment>
    <comment ref="K417" authorId="1" shapeId="0" xr:uid="{00000000-0006-0000-0900-000056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>Enter raw data point here as reported in the source &amp; the unit it is reported in.</t>
        </r>
        <r>
          <rPr>
            <i/>
            <sz val="12"/>
            <color indexed="81"/>
            <rFont val="Arial"/>
            <family val="2"/>
          </rPr>
          <t xml:space="preserve"> 
If you need to convert to a common unit, use the conversion tables above and enter the conversion calculation call to the right to convert.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M417" authorId="1" shapeId="0" xr:uid="{00000000-0006-0000-0900-000057000000}">
      <text>
        <r>
          <rPr>
            <b/>
            <sz val="12"/>
            <color indexed="81"/>
            <rFont val="Arial"/>
            <family val="2"/>
          </rPr>
          <t>NOTE:</t>
        </r>
        <r>
          <rPr>
            <sz val="12"/>
            <color indexed="81"/>
            <rFont val="Arial"/>
            <family val="2"/>
          </rPr>
          <t xml:space="preserve"> Use the cells below to enter the appropriate equation needed to convert to the common unit required. Consult the conversion tables above to assist you.
</t>
        </r>
        <r>
          <rPr>
            <i/>
            <sz val="12"/>
            <color indexed="81"/>
            <rFont val="Arial"/>
            <family val="2"/>
          </rPr>
          <t>E.g. if the data point is from 2005 and reported in euros, click on the usforex.com link above and follow the steps to determine what the average annual exchange rate to US$ was in 2005. Then use the inflation adjustment factor table above to determine what the dollar value is in US$2014 currency.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O417" authorId="1" shapeId="0" xr:uid="{00000000-0006-0000-0900-000058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weights usedt. All weights should be constructed on an additional sheet and linked here.
Consult a Senior Fellow for more information.
</t>
        </r>
      </text>
    </comment>
    <comment ref="P417" authorId="1" shapeId="0" xr:uid="{00000000-0006-0000-0900-000059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additional assumptions or other information used in converting to a common unit. If a complex equation is used, please explain.
</t>
        </r>
      </text>
    </comment>
    <comment ref="T441" authorId="2" shapeId="0" xr:uid="{00000000-0006-0000-0900-00005A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If no, then your Standard Deviation is too large compared to your Average. Verify data.</t>
        </r>
      </text>
    </comment>
    <comment ref="D452" authorId="0" shapeId="0" xr:uid="{00000000-0006-0000-0900-00005B000000}">
      <text>
        <r>
          <rPr>
            <b/>
            <sz val="12"/>
            <color indexed="81"/>
            <rFont val="Tahoma"/>
            <family val="2"/>
          </rPr>
          <t>NOTE:</t>
        </r>
        <r>
          <rPr>
            <sz val="12"/>
            <color indexed="81"/>
            <rFont val="Tahoma"/>
            <family val="2"/>
          </rPr>
          <t xml:space="preserve">
Link to source</t>
        </r>
      </text>
    </comment>
    <comment ref="E452" authorId="0" shapeId="0" xr:uid="{00000000-0006-0000-0900-00005C000000}">
      <text>
        <r>
          <rPr>
            <b/>
            <sz val="12"/>
            <color indexed="81"/>
            <rFont val="Tahoma"/>
            <family val="2"/>
          </rPr>
          <t xml:space="preserve">NOTE: </t>
        </r>
        <r>
          <rPr>
            <sz val="12"/>
            <color indexed="81"/>
            <rFont val="Tahoma"/>
            <family val="2"/>
          </rPr>
          <t>Is data based on global, regional, or country-specific studies? Please specify.</t>
        </r>
      </text>
    </comment>
    <comment ref="F452" authorId="1" shapeId="0" xr:uid="{00000000-0006-0000-0900-00005D000000}">
      <text>
        <r>
          <rPr>
            <b/>
            <sz val="14"/>
            <color indexed="81"/>
            <rFont val="Arial"/>
            <family val="2"/>
          </rPr>
          <t xml:space="preserve">NOTE: </t>
        </r>
        <r>
          <rPr>
            <sz val="14"/>
            <color indexed="81"/>
            <rFont val="Arial"/>
            <family val="2"/>
          </rPr>
          <t xml:space="preserve">Please enter the specific geographic location within the Drawdown Regions, if accessible.
</t>
        </r>
        <r>
          <rPr>
            <i/>
            <sz val="14"/>
            <color indexed="81"/>
            <rFont val="Arial"/>
            <family val="2"/>
          </rPr>
          <t>E.g. if the study refers to a data point from Brazil, please specify here.</t>
        </r>
        <r>
          <rPr>
            <sz val="14"/>
            <color indexed="81"/>
            <rFont val="Arial"/>
            <family val="2"/>
          </rPr>
          <t xml:space="preserve">
</t>
        </r>
      </text>
    </comment>
    <comment ref="H452" authorId="0" shapeId="0" xr:uid="{00000000-0006-0000-0900-00005E000000}">
      <text>
        <r>
          <rPr>
            <b/>
            <sz val="12"/>
            <color indexed="81"/>
            <rFont val="Tahoma"/>
            <family val="2"/>
          </rPr>
          <t xml:space="preserve">NOTE:
</t>
        </r>
        <r>
          <rPr>
            <sz val="12"/>
            <color indexed="81"/>
            <rFont val="Tahoma"/>
            <family val="2"/>
          </rPr>
          <t>Type "Yes" or "no"</t>
        </r>
      </text>
    </comment>
    <comment ref="K452" authorId="1" shapeId="0" xr:uid="{00000000-0006-0000-0900-00005F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>Enter raw data point here as reported in the source &amp; the unit it is reported in.</t>
        </r>
        <r>
          <rPr>
            <i/>
            <sz val="12"/>
            <color indexed="81"/>
            <rFont val="Arial"/>
            <family val="2"/>
          </rPr>
          <t xml:space="preserve"> 
If you need to convert to a common unit, use the conversion tables above and enter the conversion calculation call to the right to convert.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M452" authorId="1" shapeId="0" xr:uid="{00000000-0006-0000-0900-000060000000}">
      <text>
        <r>
          <rPr>
            <b/>
            <sz val="12"/>
            <color indexed="81"/>
            <rFont val="Arial"/>
            <family val="2"/>
          </rPr>
          <t>NOTE:</t>
        </r>
        <r>
          <rPr>
            <sz val="12"/>
            <color indexed="81"/>
            <rFont val="Arial"/>
            <family val="2"/>
          </rPr>
          <t xml:space="preserve"> Use the cells below to enter the appropriate equation needed to convert to the common unit required. Consult the conversion tables above to assist you.
</t>
        </r>
        <r>
          <rPr>
            <i/>
            <sz val="12"/>
            <color indexed="81"/>
            <rFont val="Arial"/>
            <family val="2"/>
          </rPr>
          <t>E.g. if the data point is from 2005 and reported in euros, click on the usforex.com link above and follow the steps to determine what the average annual exchange rate to US$ was in 2005. Then use the inflation adjustment factor table above to determine what the dollar value is in US$2014 currency.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O452" authorId="1" shapeId="0" xr:uid="{00000000-0006-0000-0900-000061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weights usedt. All weights should be constructed on an additional sheet and linked here.
Consult a Senior Fellow for more information.
</t>
        </r>
      </text>
    </comment>
    <comment ref="P452" authorId="1" shapeId="0" xr:uid="{00000000-0006-0000-0900-000062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additional assumptions or other information used in converting to a common unit. If a complex equation is used, please explain.
</t>
        </r>
      </text>
    </comment>
    <comment ref="T476" authorId="2" shapeId="0" xr:uid="{00000000-0006-0000-0900-000063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If no, then your Standard Deviation is too large compared to your Average. Verify data.</t>
        </r>
      </text>
    </comment>
    <comment ref="D486" authorId="0" shapeId="0" xr:uid="{00000000-0006-0000-0900-000064000000}">
      <text>
        <r>
          <rPr>
            <b/>
            <sz val="12"/>
            <color indexed="81"/>
            <rFont val="Tahoma"/>
            <family val="2"/>
          </rPr>
          <t>NOTE:</t>
        </r>
        <r>
          <rPr>
            <sz val="12"/>
            <color indexed="81"/>
            <rFont val="Tahoma"/>
            <family val="2"/>
          </rPr>
          <t xml:space="preserve">
Link to source</t>
        </r>
      </text>
    </comment>
    <comment ref="E486" authorId="0" shapeId="0" xr:uid="{00000000-0006-0000-0900-000065000000}">
      <text>
        <r>
          <rPr>
            <b/>
            <sz val="12"/>
            <color indexed="81"/>
            <rFont val="Tahoma"/>
            <family val="2"/>
          </rPr>
          <t xml:space="preserve">NOTE: </t>
        </r>
        <r>
          <rPr>
            <sz val="12"/>
            <color indexed="81"/>
            <rFont val="Tahoma"/>
            <family val="2"/>
          </rPr>
          <t>Is data based on global, regional, or country-specific studies? Please specify.</t>
        </r>
      </text>
    </comment>
    <comment ref="F486" authorId="1" shapeId="0" xr:uid="{00000000-0006-0000-0900-000066000000}">
      <text>
        <r>
          <rPr>
            <b/>
            <sz val="14"/>
            <color indexed="81"/>
            <rFont val="Arial"/>
            <family val="2"/>
          </rPr>
          <t xml:space="preserve">NOTE: </t>
        </r>
        <r>
          <rPr>
            <sz val="14"/>
            <color indexed="81"/>
            <rFont val="Arial"/>
            <family val="2"/>
          </rPr>
          <t xml:space="preserve">Please enter the specific geographic location within the Drawdown Regions, if accessible.
</t>
        </r>
        <r>
          <rPr>
            <i/>
            <sz val="14"/>
            <color indexed="81"/>
            <rFont val="Arial"/>
            <family val="2"/>
          </rPr>
          <t>E.g. if the study refers to a data point from Brazil, please specify here.</t>
        </r>
        <r>
          <rPr>
            <sz val="14"/>
            <color indexed="81"/>
            <rFont val="Arial"/>
            <family val="2"/>
          </rPr>
          <t xml:space="preserve">
</t>
        </r>
      </text>
    </comment>
    <comment ref="H486" authorId="0" shapeId="0" xr:uid="{00000000-0006-0000-0900-000067000000}">
      <text>
        <r>
          <rPr>
            <b/>
            <sz val="12"/>
            <color indexed="81"/>
            <rFont val="Tahoma"/>
            <family val="2"/>
          </rPr>
          <t xml:space="preserve">NOTE:
</t>
        </r>
        <r>
          <rPr>
            <sz val="12"/>
            <color indexed="81"/>
            <rFont val="Tahoma"/>
            <family val="2"/>
          </rPr>
          <t>Type "Yes" or "no"</t>
        </r>
      </text>
    </comment>
    <comment ref="K486" authorId="1" shapeId="0" xr:uid="{00000000-0006-0000-0900-000068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>Enter raw data point here as reported in the source &amp; the unit it is reported in.</t>
        </r>
        <r>
          <rPr>
            <i/>
            <sz val="12"/>
            <color indexed="81"/>
            <rFont val="Arial"/>
            <family val="2"/>
          </rPr>
          <t xml:space="preserve"> 
If you need to convert to a common unit, use the conversion tables above and enter the conversion calculation call to the right to convert.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M486" authorId="1" shapeId="0" xr:uid="{00000000-0006-0000-0900-000069000000}">
      <text>
        <r>
          <rPr>
            <b/>
            <sz val="12"/>
            <color indexed="81"/>
            <rFont val="Arial"/>
            <family val="2"/>
          </rPr>
          <t>NOTE:</t>
        </r>
        <r>
          <rPr>
            <sz val="12"/>
            <color indexed="81"/>
            <rFont val="Arial"/>
            <family val="2"/>
          </rPr>
          <t xml:space="preserve"> Use the cells below to enter the appropriate equation needed to convert to the common unit required. Consult the conversion tables above to assist you.
</t>
        </r>
        <r>
          <rPr>
            <i/>
            <sz val="12"/>
            <color indexed="81"/>
            <rFont val="Arial"/>
            <family val="2"/>
          </rPr>
          <t>E.g. if the data point is from 2005 and reported in euros, click on the usforex.com link above and follow the steps to determine what the average annual exchange rate to US$ was in 2005. Then use the inflation adjustment factor table above to determine what the dollar value is in US$2014 currency.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O486" authorId="1" shapeId="0" xr:uid="{00000000-0006-0000-0900-00006A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weights usedt. All weights should be constructed on an additional sheet and linked here.
Consult a Senior Fellow for more information.
</t>
        </r>
      </text>
    </comment>
    <comment ref="P486" authorId="1" shapeId="0" xr:uid="{00000000-0006-0000-0900-00006B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additional assumptions or other information used in converting to a common unit. If a complex equation is used, please explain.
</t>
        </r>
      </text>
    </comment>
    <comment ref="T510" authorId="2" shapeId="0" xr:uid="{00000000-0006-0000-0900-00006C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If no, then your Standard Deviation is too large compared to your Average. Verify data.</t>
        </r>
      </text>
    </comment>
    <comment ref="D520" authorId="0" shapeId="0" xr:uid="{00000000-0006-0000-0900-00006D000000}">
      <text>
        <r>
          <rPr>
            <b/>
            <sz val="12"/>
            <color indexed="81"/>
            <rFont val="Tahoma"/>
            <family val="2"/>
          </rPr>
          <t>NOTE:</t>
        </r>
        <r>
          <rPr>
            <sz val="12"/>
            <color indexed="81"/>
            <rFont val="Tahoma"/>
            <family val="2"/>
          </rPr>
          <t xml:space="preserve">
Link to source</t>
        </r>
      </text>
    </comment>
    <comment ref="E520" authorId="0" shapeId="0" xr:uid="{00000000-0006-0000-0900-00006E000000}">
      <text>
        <r>
          <rPr>
            <b/>
            <sz val="12"/>
            <color indexed="81"/>
            <rFont val="Tahoma"/>
            <family val="2"/>
          </rPr>
          <t xml:space="preserve">NOTE: </t>
        </r>
        <r>
          <rPr>
            <sz val="12"/>
            <color indexed="81"/>
            <rFont val="Tahoma"/>
            <family val="2"/>
          </rPr>
          <t>Is data based on global, regional, or country-specific studies? Please specify.</t>
        </r>
      </text>
    </comment>
    <comment ref="F520" authorId="1" shapeId="0" xr:uid="{00000000-0006-0000-0900-00006F000000}">
      <text>
        <r>
          <rPr>
            <b/>
            <sz val="14"/>
            <color indexed="81"/>
            <rFont val="Arial"/>
            <family val="2"/>
          </rPr>
          <t xml:space="preserve">NOTE: </t>
        </r>
        <r>
          <rPr>
            <sz val="14"/>
            <color indexed="81"/>
            <rFont val="Arial"/>
            <family val="2"/>
          </rPr>
          <t xml:space="preserve">Please enter the specific geographic location within the Drawdown Regions, if accessible.
</t>
        </r>
        <r>
          <rPr>
            <i/>
            <sz val="14"/>
            <color indexed="81"/>
            <rFont val="Arial"/>
            <family val="2"/>
          </rPr>
          <t>E.g. if the study refers to a data point from Brazil, please specify here.</t>
        </r>
        <r>
          <rPr>
            <sz val="14"/>
            <color indexed="81"/>
            <rFont val="Arial"/>
            <family val="2"/>
          </rPr>
          <t xml:space="preserve">
</t>
        </r>
      </text>
    </comment>
    <comment ref="H520" authorId="0" shapeId="0" xr:uid="{00000000-0006-0000-0900-000070000000}">
      <text>
        <r>
          <rPr>
            <b/>
            <sz val="12"/>
            <color indexed="81"/>
            <rFont val="Tahoma"/>
            <family val="2"/>
          </rPr>
          <t xml:space="preserve">NOTE:
</t>
        </r>
        <r>
          <rPr>
            <sz val="12"/>
            <color indexed="81"/>
            <rFont val="Tahoma"/>
            <family val="2"/>
          </rPr>
          <t>Type "Yes" or "no"</t>
        </r>
      </text>
    </comment>
    <comment ref="K520" authorId="1" shapeId="0" xr:uid="{00000000-0006-0000-0900-000071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>Enter raw data point here as reported in the source &amp; the unit it is reported in.</t>
        </r>
        <r>
          <rPr>
            <i/>
            <sz val="12"/>
            <color indexed="81"/>
            <rFont val="Arial"/>
            <family val="2"/>
          </rPr>
          <t xml:space="preserve"> 
If you need to convert to a common unit, use the conversion tables above and enter the conversion calculation call to the right to convert.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M520" authorId="1" shapeId="0" xr:uid="{00000000-0006-0000-0900-000072000000}">
      <text>
        <r>
          <rPr>
            <b/>
            <sz val="12"/>
            <color indexed="81"/>
            <rFont val="Arial"/>
            <family val="2"/>
          </rPr>
          <t>NOTE:</t>
        </r>
        <r>
          <rPr>
            <sz val="12"/>
            <color indexed="81"/>
            <rFont val="Arial"/>
            <family val="2"/>
          </rPr>
          <t xml:space="preserve"> Use the cells below to enter the appropriate equation needed to convert to the common unit required. Consult the conversion tables above to assist you.
</t>
        </r>
        <r>
          <rPr>
            <i/>
            <sz val="12"/>
            <color indexed="81"/>
            <rFont val="Arial"/>
            <family val="2"/>
          </rPr>
          <t>E.g. if the data point is from 2005 and reported in euros, click on the usforex.com link above and follow the steps to determine what the average annual exchange rate to US$ was in 2005. Then use the inflation adjustment factor table above to determine what the dollar value is in US$2014 currency.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O520" authorId="1" shapeId="0" xr:uid="{00000000-0006-0000-0900-000073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weights usedt. All weights should be constructed on an additional sheet and linked here.
Consult a Senior Fellow for more information.
</t>
        </r>
      </text>
    </comment>
    <comment ref="P520" authorId="1" shapeId="0" xr:uid="{00000000-0006-0000-0900-000074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additional assumptions or other information used in converting to a common unit. If a complex equation is used, please explain.
</t>
        </r>
      </text>
    </comment>
    <comment ref="T544" authorId="2" shapeId="0" xr:uid="{00000000-0006-0000-0900-000075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If no, then your Standard Deviation is too large compared to your Average. Verify data.</t>
        </r>
      </text>
    </comment>
    <comment ref="D554" authorId="0" shapeId="0" xr:uid="{00000000-0006-0000-0900-000076000000}">
      <text>
        <r>
          <rPr>
            <b/>
            <sz val="12"/>
            <color indexed="81"/>
            <rFont val="Tahoma"/>
            <family val="2"/>
          </rPr>
          <t>NOTE:</t>
        </r>
        <r>
          <rPr>
            <sz val="12"/>
            <color indexed="81"/>
            <rFont val="Tahoma"/>
            <family val="2"/>
          </rPr>
          <t xml:space="preserve">
Link to source</t>
        </r>
      </text>
    </comment>
    <comment ref="E554" authorId="0" shapeId="0" xr:uid="{00000000-0006-0000-0900-000077000000}">
      <text>
        <r>
          <rPr>
            <b/>
            <sz val="12"/>
            <color indexed="81"/>
            <rFont val="Tahoma"/>
            <family val="2"/>
          </rPr>
          <t xml:space="preserve">NOTE: </t>
        </r>
        <r>
          <rPr>
            <sz val="12"/>
            <color indexed="81"/>
            <rFont val="Tahoma"/>
            <family val="2"/>
          </rPr>
          <t>Is data based on global, regional, or country-specific studies? Please specify.</t>
        </r>
      </text>
    </comment>
    <comment ref="F554" authorId="1" shapeId="0" xr:uid="{00000000-0006-0000-0900-000078000000}">
      <text>
        <r>
          <rPr>
            <b/>
            <sz val="14"/>
            <color indexed="81"/>
            <rFont val="Arial"/>
            <family val="2"/>
          </rPr>
          <t xml:space="preserve">NOTE: </t>
        </r>
        <r>
          <rPr>
            <sz val="14"/>
            <color indexed="81"/>
            <rFont val="Arial"/>
            <family val="2"/>
          </rPr>
          <t xml:space="preserve">Please enter the specific geographic location within the Drawdown Regions, if accessible.
</t>
        </r>
        <r>
          <rPr>
            <i/>
            <sz val="14"/>
            <color indexed="81"/>
            <rFont val="Arial"/>
            <family val="2"/>
          </rPr>
          <t>E.g. if the study refers to a data point from Brazil, please specify here.</t>
        </r>
        <r>
          <rPr>
            <sz val="14"/>
            <color indexed="81"/>
            <rFont val="Arial"/>
            <family val="2"/>
          </rPr>
          <t xml:space="preserve">
</t>
        </r>
      </text>
    </comment>
    <comment ref="H554" authorId="0" shapeId="0" xr:uid="{00000000-0006-0000-0900-000079000000}">
      <text>
        <r>
          <rPr>
            <b/>
            <sz val="12"/>
            <color indexed="81"/>
            <rFont val="Tahoma"/>
            <family val="2"/>
          </rPr>
          <t xml:space="preserve">NOTE:
</t>
        </r>
        <r>
          <rPr>
            <sz val="12"/>
            <color indexed="81"/>
            <rFont val="Tahoma"/>
            <family val="2"/>
          </rPr>
          <t>Type "Yes" or "no"</t>
        </r>
      </text>
    </comment>
    <comment ref="K554" authorId="1" shapeId="0" xr:uid="{00000000-0006-0000-0900-00007A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>Enter raw data point here as reported in the source &amp; the unit it is reported in.</t>
        </r>
        <r>
          <rPr>
            <i/>
            <sz val="12"/>
            <color indexed="81"/>
            <rFont val="Arial"/>
            <family val="2"/>
          </rPr>
          <t xml:space="preserve"> 
If you need to convert to a common unit, use the conversion tables above and enter the conversion calculation call to the right to convert.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M554" authorId="1" shapeId="0" xr:uid="{00000000-0006-0000-0900-00007B000000}">
      <text>
        <r>
          <rPr>
            <b/>
            <sz val="12"/>
            <color indexed="81"/>
            <rFont val="Arial"/>
            <family val="2"/>
          </rPr>
          <t>NOTE:</t>
        </r>
        <r>
          <rPr>
            <sz val="12"/>
            <color indexed="81"/>
            <rFont val="Arial"/>
            <family val="2"/>
          </rPr>
          <t xml:space="preserve"> Use the cells below to enter the appropriate equation needed to convert to the common unit required. Consult the conversion tables above to assist you.
</t>
        </r>
        <r>
          <rPr>
            <i/>
            <sz val="12"/>
            <color indexed="81"/>
            <rFont val="Arial"/>
            <family val="2"/>
          </rPr>
          <t>E.g. if the data point is from 2005 and reported in euros, click on the usforex.com link above and follow the steps to determine what the average annual exchange rate to US$ was in 2005. Then use the inflation adjustment factor table above to determine what the dollar value is in US$2014 currency.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O554" authorId="1" shapeId="0" xr:uid="{00000000-0006-0000-0900-00007C000000}">
      <text>
        <r>
          <rPr>
            <b/>
            <sz val="12"/>
            <color rgb="FF000000"/>
            <rFont val="Arial"/>
            <family val="2"/>
          </rPr>
          <t xml:space="preserve">NOTE: </t>
        </r>
        <r>
          <rPr>
            <sz val="12"/>
            <color rgb="FF000000"/>
            <rFont val="Arial"/>
            <family val="2"/>
          </rPr>
          <t xml:space="preserve">Enter any weights usedt. All weights should be constructed on an additional sheet and linked here.
</t>
        </r>
        <r>
          <rPr>
            <sz val="12"/>
            <color rgb="FF000000"/>
            <rFont val="Arial"/>
            <family val="2"/>
          </rPr>
          <t xml:space="preserve">
</t>
        </r>
        <r>
          <rPr>
            <sz val="12"/>
            <color rgb="FF000000"/>
            <rFont val="Arial"/>
            <family val="2"/>
          </rPr>
          <t xml:space="preserve">Consult a Senior Fellow for more information.
</t>
        </r>
      </text>
    </comment>
    <comment ref="P554" authorId="1" shapeId="0" xr:uid="{00000000-0006-0000-0900-00007D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additional assumptions or other information used in converting to a common unit. If a complex equation is used, please explain.
</t>
        </r>
      </text>
    </comment>
    <comment ref="T578" authorId="2" shapeId="0" xr:uid="{00000000-0006-0000-0900-00007E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If no, then your Standard Deviation is too large compared to your Average. Verify data.</t>
        </r>
      </text>
    </comment>
    <comment ref="D588" authorId="0" shapeId="0" xr:uid="{00000000-0006-0000-0900-00007F000000}">
      <text>
        <r>
          <rPr>
            <b/>
            <sz val="12"/>
            <color indexed="81"/>
            <rFont val="Tahoma"/>
            <family val="2"/>
          </rPr>
          <t>NOTE:</t>
        </r>
        <r>
          <rPr>
            <sz val="12"/>
            <color indexed="81"/>
            <rFont val="Tahoma"/>
            <family val="2"/>
          </rPr>
          <t xml:space="preserve">
Link to source</t>
        </r>
      </text>
    </comment>
    <comment ref="E588" authorId="0" shapeId="0" xr:uid="{00000000-0006-0000-0900-000080000000}">
      <text>
        <r>
          <rPr>
            <b/>
            <sz val="12"/>
            <color indexed="81"/>
            <rFont val="Tahoma"/>
            <family val="2"/>
          </rPr>
          <t xml:space="preserve">NOTE: </t>
        </r>
        <r>
          <rPr>
            <sz val="12"/>
            <color indexed="81"/>
            <rFont val="Tahoma"/>
            <family val="2"/>
          </rPr>
          <t>Is data based on global, regional, or country-specific studies? Please specify.</t>
        </r>
      </text>
    </comment>
    <comment ref="F588" authorId="1" shapeId="0" xr:uid="{00000000-0006-0000-0900-000081000000}">
      <text>
        <r>
          <rPr>
            <b/>
            <sz val="14"/>
            <color indexed="81"/>
            <rFont val="Arial"/>
            <family val="2"/>
          </rPr>
          <t xml:space="preserve">NOTE: </t>
        </r>
        <r>
          <rPr>
            <sz val="14"/>
            <color indexed="81"/>
            <rFont val="Arial"/>
            <family val="2"/>
          </rPr>
          <t xml:space="preserve">Please enter the specific geographic location within the Drawdown Regions, if accessible.
</t>
        </r>
        <r>
          <rPr>
            <i/>
            <sz val="14"/>
            <color indexed="81"/>
            <rFont val="Arial"/>
            <family val="2"/>
          </rPr>
          <t>E.g. if the study refers to a data point from Brazil, please specify here.</t>
        </r>
        <r>
          <rPr>
            <sz val="14"/>
            <color indexed="81"/>
            <rFont val="Arial"/>
            <family val="2"/>
          </rPr>
          <t xml:space="preserve">
</t>
        </r>
      </text>
    </comment>
    <comment ref="H588" authorId="0" shapeId="0" xr:uid="{00000000-0006-0000-0900-000082000000}">
      <text>
        <r>
          <rPr>
            <b/>
            <sz val="12"/>
            <color indexed="81"/>
            <rFont val="Tahoma"/>
            <family val="2"/>
          </rPr>
          <t xml:space="preserve">NOTE:
</t>
        </r>
        <r>
          <rPr>
            <sz val="12"/>
            <color indexed="81"/>
            <rFont val="Tahoma"/>
            <family val="2"/>
          </rPr>
          <t>Type "Yes" or "no"</t>
        </r>
      </text>
    </comment>
    <comment ref="K588" authorId="1" shapeId="0" xr:uid="{00000000-0006-0000-0900-000083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>Enter raw data point here as reported in the source &amp; the unit it is reported in.</t>
        </r>
        <r>
          <rPr>
            <i/>
            <sz val="12"/>
            <color indexed="81"/>
            <rFont val="Arial"/>
            <family val="2"/>
          </rPr>
          <t xml:space="preserve"> 
If you need to convert to a common unit, use the conversion tables above and enter the conversion calculation call to the right to convert.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M588" authorId="1" shapeId="0" xr:uid="{00000000-0006-0000-0900-000084000000}">
      <text>
        <r>
          <rPr>
            <b/>
            <sz val="12"/>
            <color indexed="81"/>
            <rFont val="Arial"/>
            <family val="2"/>
          </rPr>
          <t>NOTE:</t>
        </r>
        <r>
          <rPr>
            <sz val="12"/>
            <color indexed="81"/>
            <rFont val="Arial"/>
            <family val="2"/>
          </rPr>
          <t xml:space="preserve"> Use the cells below to enter the appropriate equation needed to convert to the common unit required. Consult the conversion tables above to assist you.
</t>
        </r>
        <r>
          <rPr>
            <i/>
            <sz val="12"/>
            <color indexed="81"/>
            <rFont val="Arial"/>
            <family val="2"/>
          </rPr>
          <t>E.g. if the data point is from 2005 and reported in euros, click on the usforex.com link above and follow the steps to determine what the average annual exchange rate to US$ was in 2005. Then use the inflation adjustment factor table above to determine what the dollar value is in US$2014 currency.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O588" authorId="1" shapeId="0" xr:uid="{00000000-0006-0000-0900-000085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weights usedt. All weights should be constructed on an additional sheet and linked here.
Consult a Senior Fellow for more information.
</t>
        </r>
      </text>
    </comment>
    <comment ref="P588" authorId="1" shapeId="0" xr:uid="{00000000-0006-0000-0900-000086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additional assumptions or other information used in converting to a common unit. If a complex equation is used, please explain.
</t>
        </r>
      </text>
    </comment>
    <comment ref="T612" authorId="2" shapeId="0" xr:uid="{00000000-0006-0000-0900-000087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If no, then your Standard Deviation is too large compared to your Average. Verify data.</t>
        </r>
      </text>
    </comment>
    <comment ref="D622" authorId="0" shapeId="0" xr:uid="{00000000-0006-0000-0900-000088000000}">
      <text>
        <r>
          <rPr>
            <b/>
            <sz val="12"/>
            <color indexed="81"/>
            <rFont val="Tahoma"/>
            <family val="2"/>
          </rPr>
          <t>NOTE:</t>
        </r>
        <r>
          <rPr>
            <sz val="12"/>
            <color indexed="81"/>
            <rFont val="Tahoma"/>
            <family val="2"/>
          </rPr>
          <t xml:space="preserve">
Link to source</t>
        </r>
      </text>
    </comment>
    <comment ref="E622" authorId="0" shapeId="0" xr:uid="{00000000-0006-0000-0900-000089000000}">
      <text>
        <r>
          <rPr>
            <b/>
            <sz val="12"/>
            <color indexed="81"/>
            <rFont val="Tahoma"/>
            <family val="2"/>
          </rPr>
          <t xml:space="preserve">NOTE: </t>
        </r>
        <r>
          <rPr>
            <sz val="12"/>
            <color indexed="81"/>
            <rFont val="Tahoma"/>
            <family val="2"/>
          </rPr>
          <t>Is data based on global, regional, or country-specific studies? Please specify.</t>
        </r>
      </text>
    </comment>
    <comment ref="F622" authorId="1" shapeId="0" xr:uid="{00000000-0006-0000-0900-00008A000000}">
      <text>
        <r>
          <rPr>
            <b/>
            <sz val="14"/>
            <color indexed="81"/>
            <rFont val="Arial"/>
            <family val="2"/>
          </rPr>
          <t xml:space="preserve">NOTE: </t>
        </r>
        <r>
          <rPr>
            <sz val="14"/>
            <color indexed="81"/>
            <rFont val="Arial"/>
            <family val="2"/>
          </rPr>
          <t xml:space="preserve">Please enter the specific geographic location within the Drawdown Regions, if accessible.
</t>
        </r>
        <r>
          <rPr>
            <i/>
            <sz val="14"/>
            <color indexed="81"/>
            <rFont val="Arial"/>
            <family val="2"/>
          </rPr>
          <t>E.g. if the study refers to a data point from Brazil, please specify here.</t>
        </r>
        <r>
          <rPr>
            <sz val="14"/>
            <color indexed="81"/>
            <rFont val="Arial"/>
            <family val="2"/>
          </rPr>
          <t xml:space="preserve">
</t>
        </r>
      </text>
    </comment>
    <comment ref="H622" authorId="0" shapeId="0" xr:uid="{00000000-0006-0000-0900-00008B000000}">
      <text>
        <r>
          <rPr>
            <b/>
            <sz val="12"/>
            <color indexed="81"/>
            <rFont val="Tahoma"/>
            <family val="2"/>
          </rPr>
          <t xml:space="preserve">NOTE:
</t>
        </r>
        <r>
          <rPr>
            <sz val="12"/>
            <color indexed="81"/>
            <rFont val="Tahoma"/>
            <family val="2"/>
          </rPr>
          <t>Type "Yes" or "no"</t>
        </r>
      </text>
    </comment>
    <comment ref="K622" authorId="1" shapeId="0" xr:uid="{00000000-0006-0000-0900-00008C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>Enter raw data point here as reported in the source &amp; the unit it is reported in.</t>
        </r>
        <r>
          <rPr>
            <i/>
            <sz val="12"/>
            <color indexed="81"/>
            <rFont val="Arial"/>
            <family val="2"/>
          </rPr>
          <t xml:space="preserve"> 
If you need to convert to a common unit, use the conversion tables above and enter the conversion calculation call to the right to convert.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M622" authorId="1" shapeId="0" xr:uid="{00000000-0006-0000-0900-00008D000000}">
      <text>
        <r>
          <rPr>
            <b/>
            <sz val="12"/>
            <color indexed="81"/>
            <rFont val="Arial"/>
            <family val="2"/>
          </rPr>
          <t>NOTE:</t>
        </r>
        <r>
          <rPr>
            <sz val="12"/>
            <color indexed="81"/>
            <rFont val="Arial"/>
            <family val="2"/>
          </rPr>
          <t xml:space="preserve"> Use the cells below to enter the appropriate equation needed to convert to the common unit required. Consult the conversion tables above to assist you.
</t>
        </r>
        <r>
          <rPr>
            <i/>
            <sz val="12"/>
            <color indexed="81"/>
            <rFont val="Arial"/>
            <family val="2"/>
          </rPr>
          <t>E.g. if the data point is from 2005 and reported in euros, click on the usforex.com link above and follow the steps to determine what the average annual exchange rate to US$ was in 2005. Then use the inflation adjustment factor table above to determine what the dollar value is in US$2014 currency.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O622" authorId="1" shapeId="0" xr:uid="{00000000-0006-0000-0900-00008E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weights usedt. All weights should be constructed on an additional sheet and linked here.
Consult a Senior Fellow for more information.
</t>
        </r>
      </text>
    </comment>
    <comment ref="P622" authorId="1" shapeId="0" xr:uid="{00000000-0006-0000-0900-00008F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additional assumptions or other information used in converting to a common unit. If a complex equation is used, please explain.
</t>
        </r>
      </text>
    </comment>
    <comment ref="T646" authorId="2" shapeId="0" xr:uid="{00000000-0006-0000-0900-000090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If no, then your Standard Deviation is too large compared to your Average. Verify data.</t>
        </r>
      </text>
    </comment>
    <comment ref="D656" authorId="0" shapeId="0" xr:uid="{00000000-0006-0000-0900-000091000000}">
      <text>
        <r>
          <rPr>
            <b/>
            <sz val="12"/>
            <color indexed="81"/>
            <rFont val="Tahoma"/>
            <family val="2"/>
          </rPr>
          <t>NOTE:</t>
        </r>
        <r>
          <rPr>
            <sz val="12"/>
            <color indexed="81"/>
            <rFont val="Tahoma"/>
            <family val="2"/>
          </rPr>
          <t xml:space="preserve">
Link to source</t>
        </r>
      </text>
    </comment>
    <comment ref="E656" authorId="0" shapeId="0" xr:uid="{00000000-0006-0000-0900-000092000000}">
      <text>
        <r>
          <rPr>
            <b/>
            <sz val="12"/>
            <color indexed="81"/>
            <rFont val="Tahoma"/>
            <family val="2"/>
          </rPr>
          <t xml:space="preserve">NOTE: </t>
        </r>
        <r>
          <rPr>
            <sz val="12"/>
            <color indexed="81"/>
            <rFont val="Tahoma"/>
            <family val="2"/>
          </rPr>
          <t>Is data based on global, regional, or country-specific studies? Please specify.</t>
        </r>
      </text>
    </comment>
    <comment ref="F656" authorId="1" shapeId="0" xr:uid="{00000000-0006-0000-0900-000093000000}">
      <text>
        <r>
          <rPr>
            <b/>
            <sz val="14"/>
            <color indexed="81"/>
            <rFont val="Arial"/>
            <family val="2"/>
          </rPr>
          <t xml:space="preserve">NOTE: </t>
        </r>
        <r>
          <rPr>
            <sz val="14"/>
            <color indexed="81"/>
            <rFont val="Arial"/>
            <family val="2"/>
          </rPr>
          <t xml:space="preserve">Please enter the specific geographic location within the Drawdown Regions, if accessible.
</t>
        </r>
        <r>
          <rPr>
            <i/>
            <sz val="14"/>
            <color indexed="81"/>
            <rFont val="Arial"/>
            <family val="2"/>
          </rPr>
          <t>E.g. if the study refers to a data point from Brazil, please specify here.</t>
        </r>
        <r>
          <rPr>
            <sz val="14"/>
            <color indexed="81"/>
            <rFont val="Arial"/>
            <family val="2"/>
          </rPr>
          <t xml:space="preserve">
</t>
        </r>
      </text>
    </comment>
    <comment ref="H656" authorId="0" shapeId="0" xr:uid="{00000000-0006-0000-0900-000094000000}">
      <text>
        <r>
          <rPr>
            <b/>
            <sz val="12"/>
            <color indexed="81"/>
            <rFont val="Tahoma"/>
            <family val="2"/>
          </rPr>
          <t xml:space="preserve">NOTE:
</t>
        </r>
        <r>
          <rPr>
            <sz val="12"/>
            <color indexed="81"/>
            <rFont val="Tahoma"/>
            <family val="2"/>
          </rPr>
          <t>Type "Yes" or "no"</t>
        </r>
      </text>
    </comment>
    <comment ref="K656" authorId="1" shapeId="0" xr:uid="{00000000-0006-0000-0900-000095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>Enter raw data point here as reported in the source &amp; the unit it is reported in.</t>
        </r>
        <r>
          <rPr>
            <i/>
            <sz val="12"/>
            <color indexed="81"/>
            <rFont val="Arial"/>
            <family val="2"/>
          </rPr>
          <t xml:space="preserve"> 
If you need to convert to a common unit, use the conversion tables above and enter the conversion calculation call to the right to convert.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M656" authorId="1" shapeId="0" xr:uid="{00000000-0006-0000-0900-000096000000}">
      <text>
        <r>
          <rPr>
            <b/>
            <sz val="12"/>
            <color indexed="81"/>
            <rFont val="Arial"/>
            <family val="2"/>
          </rPr>
          <t>NOTE:</t>
        </r>
        <r>
          <rPr>
            <sz val="12"/>
            <color indexed="81"/>
            <rFont val="Arial"/>
            <family val="2"/>
          </rPr>
          <t xml:space="preserve"> Use the cells below to enter the appropriate equation needed to convert to the common unit required. Consult the conversion tables above to assist you.
</t>
        </r>
        <r>
          <rPr>
            <i/>
            <sz val="12"/>
            <color indexed="81"/>
            <rFont val="Arial"/>
            <family val="2"/>
          </rPr>
          <t>E.g. if the data point is from 2005 and reported in euros, click on the usforex.com link above and follow the steps to determine what the average annual exchange rate to US$ was in 2005. Then use the inflation adjustment factor table above to determine what the dollar value is in US$2014 currency.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O656" authorId="1" shapeId="0" xr:uid="{00000000-0006-0000-0900-000097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weights usedt. All weights should be constructed on an additional sheet and linked here.
Consult a Senior Fellow for more information.
</t>
        </r>
      </text>
    </comment>
    <comment ref="P656" authorId="1" shapeId="0" xr:uid="{00000000-0006-0000-0900-000098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additional assumptions or other information used in converting to a common unit. If a complex equation is used, please explain.
</t>
        </r>
      </text>
    </comment>
    <comment ref="T680" authorId="2" shapeId="0" xr:uid="{00000000-0006-0000-0900-000099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If no, then your Standard Deviation is too large compared to your Average. Verify data.</t>
        </r>
      </text>
    </comment>
    <comment ref="D690" authorId="0" shapeId="0" xr:uid="{00000000-0006-0000-0900-00009A000000}">
      <text>
        <r>
          <rPr>
            <b/>
            <sz val="12"/>
            <color indexed="81"/>
            <rFont val="Tahoma"/>
            <family val="2"/>
          </rPr>
          <t>NOTE:</t>
        </r>
        <r>
          <rPr>
            <sz val="12"/>
            <color indexed="81"/>
            <rFont val="Tahoma"/>
            <family val="2"/>
          </rPr>
          <t xml:space="preserve">
Link to source</t>
        </r>
      </text>
    </comment>
    <comment ref="E690" authorId="0" shapeId="0" xr:uid="{00000000-0006-0000-0900-00009B000000}">
      <text>
        <r>
          <rPr>
            <b/>
            <sz val="12"/>
            <color indexed="81"/>
            <rFont val="Tahoma"/>
            <family val="2"/>
          </rPr>
          <t xml:space="preserve">NOTE: </t>
        </r>
        <r>
          <rPr>
            <sz val="12"/>
            <color indexed="81"/>
            <rFont val="Tahoma"/>
            <family val="2"/>
          </rPr>
          <t>Is data based on global, regional, or country-specific studies? Please specify.</t>
        </r>
      </text>
    </comment>
    <comment ref="F690" authorId="1" shapeId="0" xr:uid="{00000000-0006-0000-0900-00009C000000}">
      <text>
        <r>
          <rPr>
            <b/>
            <sz val="14"/>
            <color indexed="81"/>
            <rFont val="Arial"/>
            <family val="2"/>
          </rPr>
          <t xml:space="preserve">NOTE: </t>
        </r>
        <r>
          <rPr>
            <sz val="14"/>
            <color indexed="81"/>
            <rFont val="Arial"/>
            <family val="2"/>
          </rPr>
          <t xml:space="preserve">Please enter the specific geographic location within the Drawdown Regions, if accessible.
</t>
        </r>
        <r>
          <rPr>
            <i/>
            <sz val="14"/>
            <color indexed="81"/>
            <rFont val="Arial"/>
            <family val="2"/>
          </rPr>
          <t>E.g. if the study refers to a data point from Brazil, please specify here.</t>
        </r>
        <r>
          <rPr>
            <sz val="14"/>
            <color indexed="81"/>
            <rFont val="Arial"/>
            <family val="2"/>
          </rPr>
          <t xml:space="preserve">
</t>
        </r>
      </text>
    </comment>
    <comment ref="H690" authorId="0" shapeId="0" xr:uid="{00000000-0006-0000-0900-00009D000000}">
      <text>
        <r>
          <rPr>
            <b/>
            <sz val="12"/>
            <color indexed="81"/>
            <rFont val="Tahoma"/>
            <family val="2"/>
          </rPr>
          <t xml:space="preserve">NOTE:
</t>
        </r>
        <r>
          <rPr>
            <sz val="12"/>
            <color indexed="81"/>
            <rFont val="Tahoma"/>
            <family val="2"/>
          </rPr>
          <t>Type "Yes" or "no"</t>
        </r>
      </text>
    </comment>
    <comment ref="K690" authorId="1" shapeId="0" xr:uid="{00000000-0006-0000-0900-00009E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>Enter raw data point here as reported in the source &amp; the unit it is reported in.</t>
        </r>
        <r>
          <rPr>
            <i/>
            <sz val="12"/>
            <color indexed="81"/>
            <rFont val="Arial"/>
            <family val="2"/>
          </rPr>
          <t xml:space="preserve"> 
If you need to convert to a common unit, use the conversion tables above and enter the conversion calculation call to the right to convert.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M690" authorId="1" shapeId="0" xr:uid="{00000000-0006-0000-0900-00009F000000}">
      <text>
        <r>
          <rPr>
            <b/>
            <sz val="12"/>
            <color indexed="81"/>
            <rFont val="Arial"/>
            <family val="2"/>
          </rPr>
          <t>NOTE:</t>
        </r>
        <r>
          <rPr>
            <sz val="12"/>
            <color indexed="81"/>
            <rFont val="Arial"/>
            <family val="2"/>
          </rPr>
          <t xml:space="preserve"> Use the cells below to enter the appropriate equation needed to convert to the common unit required. Consult the conversion tables above to assist you.
</t>
        </r>
        <r>
          <rPr>
            <i/>
            <sz val="12"/>
            <color indexed="81"/>
            <rFont val="Arial"/>
            <family val="2"/>
          </rPr>
          <t>E.g. if the data point is from 2005 and reported in euros, click on the usforex.com link above and follow the steps to determine what the average annual exchange rate to US$ was in 2005. Then use the inflation adjustment factor table above to determine what the dollar value is in US$2014 currency.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O690" authorId="1" shapeId="0" xr:uid="{00000000-0006-0000-0900-0000A0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weights usedt. All weights should be constructed on an additional sheet and linked here.
Consult a Senior Fellow for more information.
</t>
        </r>
      </text>
    </comment>
    <comment ref="P690" authorId="1" shapeId="0" xr:uid="{00000000-0006-0000-0900-0000A1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additional assumptions or other information used in converting to a common unit. If a complex equation is used, please explain.
</t>
        </r>
      </text>
    </comment>
    <comment ref="T714" authorId="2" shapeId="0" xr:uid="{00000000-0006-0000-0900-0000A2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If no, then your Standard Deviation is too large compared to your Average. Verify data.</t>
        </r>
      </text>
    </comment>
    <comment ref="D724" authorId="0" shapeId="0" xr:uid="{00000000-0006-0000-0900-0000A3000000}">
      <text>
        <r>
          <rPr>
            <b/>
            <sz val="12"/>
            <color indexed="81"/>
            <rFont val="Tahoma"/>
            <family val="2"/>
          </rPr>
          <t>NOTE:</t>
        </r>
        <r>
          <rPr>
            <sz val="12"/>
            <color indexed="81"/>
            <rFont val="Tahoma"/>
            <family val="2"/>
          </rPr>
          <t xml:space="preserve">
Link to source</t>
        </r>
      </text>
    </comment>
    <comment ref="E724" authorId="0" shapeId="0" xr:uid="{00000000-0006-0000-0900-0000A4000000}">
      <text>
        <r>
          <rPr>
            <b/>
            <sz val="12"/>
            <color indexed="81"/>
            <rFont val="Tahoma"/>
            <family val="2"/>
          </rPr>
          <t xml:space="preserve">NOTE: </t>
        </r>
        <r>
          <rPr>
            <sz val="12"/>
            <color indexed="81"/>
            <rFont val="Tahoma"/>
            <family val="2"/>
          </rPr>
          <t>Is data based on global, regional, or country-specific studies? Please specify.</t>
        </r>
      </text>
    </comment>
    <comment ref="F724" authorId="1" shapeId="0" xr:uid="{00000000-0006-0000-0900-0000A5000000}">
      <text>
        <r>
          <rPr>
            <b/>
            <sz val="14"/>
            <color indexed="81"/>
            <rFont val="Arial"/>
            <family val="2"/>
          </rPr>
          <t xml:space="preserve">NOTE: </t>
        </r>
        <r>
          <rPr>
            <sz val="14"/>
            <color indexed="81"/>
            <rFont val="Arial"/>
            <family val="2"/>
          </rPr>
          <t xml:space="preserve">Please enter the specific geographic location within the Drawdown Regions, if accessible.
</t>
        </r>
        <r>
          <rPr>
            <i/>
            <sz val="14"/>
            <color indexed="81"/>
            <rFont val="Arial"/>
            <family val="2"/>
          </rPr>
          <t>E.g. if the study refers to a data point from Brazil, please specify here.</t>
        </r>
        <r>
          <rPr>
            <sz val="14"/>
            <color indexed="81"/>
            <rFont val="Arial"/>
            <family val="2"/>
          </rPr>
          <t xml:space="preserve">
</t>
        </r>
      </text>
    </comment>
    <comment ref="H724" authorId="0" shapeId="0" xr:uid="{00000000-0006-0000-0900-0000A6000000}">
      <text>
        <r>
          <rPr>
            <b/>
            <sz val="12"/>
            <color indexed="81"/>
            <rFont val="Tahoma"/>
            <family val="2"/>
          </rPr>
          <t xml:space="preserve">NOTE:
</t>
        </r>
        <r>
          <rPr>
            <sz val="12"/>
            <color indexed="81"/>
            <rFont val="Tahoma"/>
            <family val="2"/>
          </rPr>
          <t>Type "Yes" or "no"</t>
        </r>
      </text>
    </comment>
    <comment ref="K724" authorId="1" shapeId="0" xr:uid="{00000000-0006-0000-0900-0000A7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>Enter raw data point here as reported in the source &amp; the unit it is reported in.</t>
        </r>
        <r>
          <rPr>
            <i/>
            <sz val="12"/>
            <color indexed="81"/>
            <rFont val="Arial"/>
            <family val="2"/>
          </rPr>
          <t xml:space="preserve"> 
If you need to convert to a common unit, use the conversion tables above and enter the conversion calculation call to the right to convert.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M724" authorId="1" shapeId="0" xr:uid="{00000000-0006-0000-0900-0000A8000000}">
      <text>
        <r>
          <rPr>
            <b/>
            <sz val="12"/>
            <color indexed="81"/>
            <rFont val="Arial"/>
            <family val="2"/>
          </rPr>
          <t>NOTE:</t>
        </r>
        <r>
          <rPr>
            <sz val="12"/>
            <color indexed="81"/>
            <rFont val="Arial"/>
            <family val="2"/>
          </rPr>
          <t xml:space="preserve"> Use the cells below to enter the appropriate equation needed to convert to the common unit required. Consult the conversion tables above to assist you.
</t>
        </r>
        <r>
          <rPr>
            <i/>
            <sz val="12"/>
            <color indexed="81"/>
            <rFont val="Arial"/>
            <family val="2"/>
          </rPr>
          <t>E.g. if the data point is from 2005 and reported in euros, click on the usforex.com link above and follow the steps to determine what the average annual exchange rate to US$ was in 2005. Then use the inflation adjustment factor table above to determine what the dollar value is in US$2014 currency.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O724" authorId="1" shapeId="0" xr:uid="{00000000-0006-0000-0900-0000A9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weights usedt. All weights should be constructed on an additional sheet and linked here.
Consult a Senior Fellow for more information.
</t>
        </r>
      </text>
    </comment>
    <comment ref="P724" authorId="1" shapeId="0" xr:uid="{00000000-0006-0000-0900-0000AA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additional assumptions or other information used in converting to a common unit. If a complex equation is used, please explain.
</t>
        </r>
      </text>
    </comment>
    <comment ref="T748" authorId="2" shapeId="0" xr:uid="{00000000-0006-0000-0900-0000AB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If no, then your Standard Deviation is too large compared to your Average. Verify data.</t>
        </r>
      </text>
    </comment>
    <comment ref="D758" authorId="0" shapeId="0" xr:uid="{00000000-0006-0000-0900-0000AC000000}">
      <text>
        <r>
          <rPr>
            <b/>
            <sz val="12"/>
            <color indexed="81"/>
            <rFont val="Tahoma"/>
            <family val="2"/>
          </rPr>
          <t>NOTE:</t>
        </r>
        <r>
          <rPr>
            <sz val="12"/>
            <color indexed="81"/>
            <rFont val="Tahoma"/>
            <family val="2"/>
          </rPr>
          <t xml:space="preserve">
Link to source</t>
        </r>
      </text>
    </comment>
    <comment ref="E758" authorId="0" shapeId="0" xr:uid="{00000000-0006-0000-0900-0000AD000000}">
      <text>
        <r>
          <rPr>
            <b/>
            <sz val="12"/>
            <color indexed="81"/>
            <rFont val="Tahoma"/>
            <family val="2"/>
          </rPr>
          <t xml:space="preserve">NOTE: </t>
        </r>
        <r>
          <rPr>
            <sz val="12"/>
            <color indexed="81"/>
            <rFont val="Tahoma"/>
            <family val="2"/>
          </rPr>
          <t>Is data based on global, regional, or country-specific studies? Please specify.</t>
        </r>
      </text>
    </comment>
    <comment ref="F758" authorId="1" shapeId="0" xr:uid="{00000000-0006-0000-0900-0000AE000000}">
      <text>
        <r>
          <rPr>
            <b/>
            <sz val="14"/>
            <color indexed="81"/>
            <rFont val="Arial"/>
            <family val="2"/>
          </rPr>
          <t xml:space="preserve">NOTE: </t>
        </r>
        <r>
          <rPr>
            <sz val="14"/>
            <color indexed="81"/>
            <rFont val="Arial"/>
            <family val="2"/>
          </rPr>
          <t xml:space="preserve">Please enter the specific geographic location within the Drawdown Regions, if accessible.
</t>
        </r>
        <r>
          <rPr>
            <i/>
            <sz val="14"/>
            <color indexed="81"/>
            <rFont val="Arial"/>
            <family val="2"/>
          </rPr>
          <t>E.g. if the study refers to a data point from Brazil, please specify here.</t>
        </r>
        <r>
          <rPr>
            <sz val="14"/>
            <color indexed="81"/>
            <rFont val="Arial"/>
            <family val="2"/>
          </rPr>
          <t xml:space="preserve">
</t>
        </r>
      </text>
    </comment>
    <comment ref="H758" authorId="0" shapeId="0" xr:uid="{00000000-0006-0000-0900-0000AF000000}">
      <text>
        <r>
          <rPr>
            <b/>
            <sz val="12"/>
            <color indexed="81"/>
            <rFont val="Tahoma"/>
            <family val="2"/>
          </rPr>
          <t xml:space="preserve">NOTE:
</t>
        </r>
        <r>
          <rPr>
            <sz val="12"/>
            <color indexed="81"/>
            <rFont val="Tahoma"/>
            <family val="2"/>
          </rPr>
          <t>Type "Yes" or "no"</t>
        </r>
      </text>
    </comment>
    <comment ref="K758" authorId="1" shapeId="0" xr:uid="{00000000-0006-0000-0900-0000B0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>Enter raw data point here as reported in the source &amp; the unit it is reported in.</t>
        </r>
        <r>
          <rPr>
            <i/>
            <sz val="12"/>
            <color indexed="81"/>
            <rFont val="Arial"/>
            <family val="2"/>
          </rPr>
          <t xml:space="preserve"> 
If you need to convert to a common unit, use the conversion tables above and enter the conversion calculation call to the right to convert.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M758" authorId="1" shapeId="0" xr:uid="{00000000-0006-0000-0900-0000B1000000}">
      <text>
        <r>
          <rPr>
            <b/>
            <sz val="12"/>
            <color indexed="81"/>
            <rFont val="Arial"/>
            <family val="2"/>
          </rPr>
          <t>NOTE:</t>
        </r>
        <r>
          <rPr>
            <sz val="12"/>
            <color indexed="81"/>
            <rFont val="Arial"/>
            <family val="2"/>
          </rPr>
          <t xml:space="preserve"> Use the cells below to enter the appropriate equation needed to convert to the common unit required. Consult the conversion tables above to assist you.
</t>
        </r>
        <r>
          <rPr>
            <i/>
            <sz val="12"/>
            <color indexed="81"/>
            <rFont val="Arial"/>
            <family val="2"/>
          </rPr>
          <t>E.g. if the data point is from 2005 and reported in euros, click on the usforex.com link above and follow the steps to determine what the average annual exchange rate to US$ was in 2005. Then use the inflation adjustment factor table above to determine what the dollar value is in US$2014 currency.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O758" authorId="1" shapeId="0" xr:uid="{00000000-0006-0000-0900-0000B2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weights usedt. All weights should be constructed on an additional sheet and linked here.
Consult a Senior Fellow for more information.
</t>
        </r>
      </text>
    </comment>
    <comment ref="P758" authorId="1" shapeId="0" xr:uid="{00000000-0006-0000-0900-0000B3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additional assumptions or other information used in converting to a common unit. If a complex equation is used, please explain.
</t>
        </r>
      </text>
    </comment>
    <comment ref="T782" authorId="2" shapeId="0" xr:uid="{00000000-0006-0000-0900-0000B4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If no, then your Standard Deviation is too large compared to your Average. Verify data.</t>
        </r>
      </text>
    </comment>
    <comment ref="D792" authorId="0" shapeId="0" xr:uid="{00000000-0006-0000-0900-0000B5000000}">
      <text>
        <r>
          <rPr>
            <b/>
            <sz val="12"/>
            <color indexed="81"/>
            <rFont val="Tahoma"/>
            <family val="2"/>
          </rPr>
          <t>NOTE:</t>
        </r>
        <r>
          <rPr>
            <sz val="12"/>
            <color indexed="81"/>
            <rFont val="Tahoma"/>
            <family val="2"/>
          </rPr>
          <t xml:space="preserve">
Link to source</t>
        </r>
      </text>
    </comment>
    <comment ref="E792" authorId="0" shapeId="0" xr:uid="{00000000-0006-0000-0900-0000B6000000}">
      <text>
        <r>
          <rPr>
            <b/>
            <sz val="12"/>
            <color indexed="81"/>
            <rFont val="Tahoma"/>
            <family val="2"/>
          </rPr>
          <t xml:space="preserve">NOTE: </t>
        </r>
        <r>
          <rPr>
            <sz val="12"/>
            <color indexed="81"/>
            <rFont val="Tahoma"/>
            <family val="2"/>
          </rPr>
          <t>Is data based on global, regional, or country-specific studies? Please specify.</t>
        </r>
      </text>
    </comment>
    <comment ref="F792" authorId="1" shapeId="0" xr:uid="{00000000-0006-0000-0900-0000B7000000}">
      <text>
        <r>
          <rPr>
            <b/>
            <sz val="14"/>
            <color indexed="81"/>
            <rFont val="Arial"/>
            <family val="2"/>
          </rPr>
          <t xml:space="preserve">NOTE: </t>
        </r>
        <r>
          <rPr>
            <sz val="14"/>
            <color indexed="81"/>
            <rFont val="Arial"/>
            <family val="2"/>
          </rPr>
          <t xml:space="preserve">Please enter the specific geographic location within the Drawdown Regions, if accessible.
</t>
        </r>
        <r>
          <rPr>
            <i/>
            <sz val="14"/>
            <color indexed="81"/>
            <rFont val="Arial"/>
            <family val="2"/>
          </rPr>
          <t>E.g. if the study refers to a data point from Brazil, please specify here.</t>
        </r>
        <r>
          <rPr>
            <sz val="14"/>
            <color indexed="81"/>
            <rFont val="Arial"/>
            <family val="2"/>
          </rPr>
          <t xml:space="preserve">
</t>
        </r>
      </text>
    </comment>
    <comment ref="H792" authorId="0" shapeId="0" xr:uid="{00000000-0006-0000-0900-0000B8000000}">
      <text>
        <r>
          <rPr>
            <b/>
            <sz val="12"/>
            <color indexed="81"/>
            <rFont val="Tahoma"/>
            <family val="2"/>
          </rPr>
          <t xml:space="preserve">NOTE:
</t>
        </r>
        <r>
          <rPr>
            <sz val="12"/>
            <color indexed="81"/>
            <rFont val="Tahoma"/>
            <family val="2"/>
          </rPr>
          <t>Type "Yes" or "no"</t>
        </r>
      </text>
    </comment>
    <comment ref="K792" authorId="1" shapeId="0" xr:uid="{00000000-0006-0000-0900-0000B9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>Enter raw data point here as reported in the source &amp; the unit it is reported in.</t>
        </r>
        <r>
          <rPr>
            <i/>
            <sz val="12"/>
            <color indexed="81"/>
            <rFont val="Arial"/>
            <family val="2"/>
          </rPr>
          <t xml:space="preserve"> 
If you need to convert to a common unit, use the conversion tables above and enter the conversion calculation call to the right to convert.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M792" authorId="1" shapeId="0" xr:uid="{00000000-0006-0000-0900-0000BA000000}">
      <text>
        <r>
          <rPr>
            <b/>
            <sz val="12"/>
            <color indexed="81"/>
            <rFont val="Arial"/>
            <family val="2"/>
          </rPr>
          <t>NOTE:</t>
        </r>
        <r>
          <rPr>
            <sz val="12"/>
            <color indexed="81"/>
            <rFont val="Arial"/>
            <family val="2"/>
          </rPr>
          <t xml:space="preserve"> Use the cells below to enter the appropriate equation needed to convert to the common unit required. Consult the conversion tables above to assist you.
</t>
        </r>
        <r>
          <rPr>
            <i/>
            <sz val="12"/>
            <color indexed="81"/>
            <rFont val="Arial"/>
            <family val="2"/>
          </rPr>
          <t>E.g. if the data point is from 2005 and reported in euros, click on the usforex.com link above and follow the steps to determine what the average annual exchange rate to US$ was in 2005. Then use the inflation adjustment factor table above to determine what the dollar value is in US$2014 currency.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O792" authorId="1" shapeId="0" xr:uid="{00000000-0006-0000-0900-0000BB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weights usedt. All weights should be constructed on an additional sheet and linked here.
Consult a Senior Fellow for more information.
</t>
        </r>
      </text>
    </comment>
    <comment ref="P792" authorId="1" shapeId="0" xr:uid="{00000000-0006-0000-0900-0000BC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additional assumptions or other information used in converting to a common unit. If a complex equation is used, please explain.
</t>
        </r>
      </text>
    </comment>
    <comment ref="T816" authorId="2" shapeId="0" xr:uid="{00000000-0006-0000-0900-0000BD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If no, then your Standard Deviation is too large compared to your Average. Verify data.</t>
        </r>
      </text>
    </comment>
    <comment ref="D826" authorId="0" shapeId="0" xr:uid="{00000000-0006-0000-0900-0000BE000000}">
      <text>
        <r>
          <rPr>
            <b/>
            <sz val="12"/>
            <color indexed="81"/>
            <rFont val="Tahoma"/>
            <family val="2"/>
          </rPr>
          <t>NOTE:</t>
        </r>
        <r>
          <rPr>
            <sz val="12"/>
            <color indexed="81"/>
            <rFont val="Tahoma"/>
            <family val="2"/>
          </rPr>
          <t xml:space="preserve">
Link to source</t>
        </r>
      </text>
    </comment>
    <comment ref="E826" authorId="0" shapeId="0" xr:uid="{00000000-0006-0000-0900-0000BF000000}">
      <text>
        <r>
          <rPr>
            <b/>
            <sz val="12"/>
            <color indexed="81"/>
            <rFont val="Tahoma"/>
            <family val="2"/>
          </rPr>
          <t xml:space="preserve">NOTE: </t>
        </r>
        <r>
          <rPr>
            <sz val="12"/>
            <color indexed="81"/>
            <rFont val="Tahoma"/>
            <family val="2"/>
          </rPr>
          <t>Is data based on global, regional, or country-specific studies? Please specify.</t>
        </r>
      </text>
    </comment>
    <comment ref="F826" authorId="1" shapeId="0" xr:uid="{00000000-0006-0000-0900-0000C0000000}">
      <text>
        <r>
          <rPr>
            <b/>
            <sz val="14"/>
            <color indexed="81"/>
            <rFont val="Arial"/>
            <family val="2"/>
          </rPr>
          <t xml:space="preserve">NOTE: </t>
        </r>
        <r>
          <rPr>
            <sz val="14"/>
            <color indexed="81"/>
            <rFont val="Arial"/>
            <family val="2"/>
          </rPr>
          <t xml:space="preserve">Please enter the specific geographic location within the Drawdown Regions, if accessible.
</t>
        </r>
        <r>
          <rPr>
            <i/>
            <sz val="14"/>
            <color indexed="81"/>
            <rFont val="Arial"/>
            <family val="2"/>
          </rPr>
          <t>E.g. if the study refers to a data point from Brazil, please specify here.</t>
        </r>
        <r>
          <rPr>
            <sz val="14"/>
            <color indexed="81"/>
            <rFont val="Arial"/>
            <family val="2"/>
          </rPr>
          <t xml:space="preserve">
</t>
        </r>
      </text>
    </comment>
    <comment ref="H826" authorId="0" shapeId="0" xr:uid="{00000000-0006-0000-0900-0000C1000000}">
      <text>
        <r>
          <rPr>
            <b/>
            <sz val="12"/>
            <color indexed="81"/>
            <rFont val="Tahoma"/>
            <family val="2"/>
          </rPr>
          <t xml:space="preserve">NOTE:
</t>
        </r>
        <r>
          <rPr>
            <sz val="12"/>
            <color indexed="81"/>
            <rFont val="Tahoma"/>
            <family val="2"/>
          </rPr>
          <t>Type "Yes" or "no"</t>
        </r>
      </text>
    </comment>
    <comment ref="K826" authorId="1" shapeId="0" xr:uid="{00000000-0006-0000-0900-0000C2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>Enter raw data point here as reported in the source &amp; the unit it is reported in.</t>
        </r>
        <r>
          <rPr>
            <i/>
            <sz val="12"/>
            <color indexed="81"/>
            <rFont val="Arial"/>
            <family val="2"/>
          </rPr>
          <t xml:space="preserve"> 
If you need to convert to a common unit, use the conversion tables above and enter the conversion calculation call to the right to convert.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M826" authorId="1" shapeId="0" xr:uid="{00000000-0006-0000-0900-0000C3000000}">
      <text>
        <r>
          <rPr>
            <b/>
            <sz val="12"/>
            <color indexed="81"/>
            <rFont val="Arial"/>
            <family val="2"/>
          </rPr>
          <t>NOTE:</t>
        </r>
        <r>
          <rPr>
            <sz val="12"/>
            <color indexed="81"/>
            <rFont val="Arial"/>
            <family val="2"/>
          </rPr>
          <t xml:space="preserve"> Use the cells below to enter the appropriate equation needed to convert to the common unit required. Consult the conversion tables above to assist you.
</t>
        </r>
        <r>
          <rPr>
            <i/>
            <sz val="12"/>
            <color indexed="81"/>
            <rFont val="Arial"/>
            <family val="2"/>
          </rPr>
          <t>E.g. if the data point is from 2005 and reported in euros, click on the usforex.com link above and follow the steps to determine what the average annual exchange rate to US$ was in 2005. Then use the inflation adjustment factor table above to determine what the dollar value is in US$2014 currency.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O826" authorId="1" shapeId="0" xr:uid="{00000000-0006-0000-0900-0000C4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weights usedt. All weights should be constructed on an additional sheet and linked here.
Consult a Senior Fellow for more information.
</t>
        </r>
      </text>
    </comment>
    <comment ref="P826" authorId="1" shapeId="0" xr:uid="{00000000-0006-0000-0900-0000C5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additional assumptions or other information used in converting to a common unit. If a complex equation is used, please explain.
</t>
        </r>
      </text>
    </comment>
    <comment ref="T850" authorId="2" shapeId="0" xr:uid="{00000000-0006-0000-0900-0000C6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If no, then your Standard Deviation is too large compared to your Average. Verify data.</t>
        </r>
      </text>
    </comment>
    <comment ref="D860" authorId="0" shapeId="0" xr:uid="{00000000-0006-0000-0900-0000C7000000}">
      <text>
        <r>
          <rPr>
            <b/>
            <sz val="12"/>
            <color indexed="81"/>
            <rFont val="Tahoma"/>
            <family val="2"/>
          </rPr>
          <t>NOTE:</t>
        </r>
        <r>
          <rPr>
            <sz val="12"/>
            <color indexed="81"/>
            <rFont val="Tahoma"/>
            <family val="2"/>
          </rPr>
          <t xml:space="preserve">
Link to source</t>
        </r>
      </text>
    </comment>
    <comment ref="E860" authorId="0" shapeId="0" xr:uid="{00000000-0006-0000-0900-0000C8000000}">
      <text>
        <r>
          <rPr>
            <b/>
            <sz val="12"/>
            <color indexed="81"/>
            <rFont val="Tahoma"/>
            <family val="2"/>
          </rPr>
          <t xml:space="preserve">NOTE: </t>
        </r>
        <r>
          <rPr>
            <sz val="12"/>
            <color indexed="81"/>
            <rFont val="Tahoma"/>
            <family val="2"/>
          </rPr>
          <t>Is data based on global, regional, or country-specific studies? Please specify.</t>
        </r>
      </text>
    </comment>
    <comment ref="F860" authorId="1" shapeId="0" xr:uid="{00000000-0006-0000-0900-0000C9000000}">
      <text>
        <r>
          <rPr>
            <b/>
            <sz val="14"/>
            <color indexed="81"/>
            <rFont val="Arial"/>
            <family val="2"/>
          </rPr>
          <t xml:space="preserve">NOTE: </t>
        </r>
        <r>
          <rPr>
            <sz val="14"/>
            <color indexed="81"/>
            <rFont val="Arial"/>
            <family val="2"/>
          </rPr>
          <t xml:space="preserve">Please enter the specific geographic location within the Drawdown Regions, if accessible.
</t>
        </r>
        <r>
          <rPr>
            <i/>
            <sz val="14"/>
            <color indexed="81"/>
            <rFont val="Arial"/>
            <family val="2"/>
          </rPr>
          <t>E.g. if the study refers to a data point from Brazil, please specify here.</t>
        </r>
        <r>
          <rPr>
            <sz val="14"/>
            <color indexed="81"/>
            <rFont val="Arial"/>
            <family val="2"/>
          </rPr>
          <t xml:space="preserve">
</t>
        </r>
      </text>
    </comment>
    <comment ref="H860" authorId="0" shapeId="0" xr:uid="{00000000-0006-0000-0900-0000CA000000}">
      <text>
        <r>
          <rPr>
            <b/>
            <sz val="12"/>
            <color indexed="81"/>
            <rFont val="Tahoma"/>
            <family val="2"/>
          </rPr>
          <t xml:space="preserve">NOTE:
</t>
        </r>
        <r>
          <rPr>
            <sz val="12"/>
            <color indexed="81"/>
            <rFont val="Tahoma"/>
            <family val="2"/>
          </rPr>
          <t>Type "Yes" or "no"</t>
        </r>
      </text>
    </comment>
    <comment ref="K860" authorId="1" shapeId="0" xr:uid="{00000000-0006-0000-0900-0000CB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>Enter raw data point here as reported in the source &amp; the unit it is reported in.</t>
        </r>
        <r>
          <rPr>
            <i/>
            <sz val="12"/>
            <color indexed="81"/>
            <rFont val="Arial"/>
            <family val="2"/>
          </rPr>
          <t xml:space="preserve"> 
If you need to convert to a common unit, use the conversion tables above and enter the conversion calculation call to the right to convert.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M860" authorId="1" shapeId="0" xr:uid="{00000000-0006-0000-0900-0000CC000000}">
      <text>
        <r>
          <rPr>
            <b/>
            <sz val="12"/>
            <color indexed="81"/>
            <rFont val="Arial"/>
            <family val="2"/>
          </rPr>
          <t>NOTE:</t>
        </r>
        <r>
          <rPr>
            <sz val="12"/>
            <color indexed="81"/>
            <rFont val="Arial"/>
            <family val="2"/>
          </rPr>
          <t xml:space="preserve"> Use the cells below to enter the appropriate equation needed to convert to the common unit required. Consult the conversion tables above to assist you.
</t>
        </r>
        <r>
          <rPr>
            <i/>
            <sz val="12"/>
            <color indexed="81"/>
            <rFont val="Arial"/>
            <family val="2"/>
          </rPr>
          <t>E.g. if the data point is from 2005 and reported in euros, click on the usforex.com link above and follow the steps to determine what the average annual exchange rate to US$ was in 2005. Then use the inflation adjustment factor table above to determine what the dollar value is in US$2014 currency.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O860" authorId="1" shapeId="0" xr:uid="{00000000-0006-0000-0900-0000CD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weights usedt. All weights should be constructed on an additional sheet and linked here.
Consult a Senior Fellow for more information.
</t>
        </r>
      </text>
    </comment>
    <comment ref="P860" authorId="1" shapeId="0" xr:uid="{00000000-0006-0000-0900-0000CE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additional assumptions or other information used in converting to a common unit. If a complex equation is used, please explain.
</t>
        </r>
      </text>
    </comment>
    <comment ref="T884" authorId="2" shapeId="0" xr:uid="{00000000-0006-0000-0900-0000CF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If no, then your Standard Deviation is too large compared to your Average. Verify data.</t>
        </r>
      </text>
    </comment>
    <comment ref="D894" authorId="0" shapeId="0" xr:uid="{00000000-0006-0000-0900-0000D0000000}">
      <text>
        <r>
          <rPr>
            <b/>
            <sz val="12"/>
            <color indexed="81"/>
            <rFont val="Tahoma"/>
            <family val="2"/>
          </rPr>
          <t>NOTE:</t>
        </r>
        <r>
          <rPr>
            <sz val="12"/>
            <color indexed="81"/>
            <rFont val="Tahoma"/>
            <family val="2"/>
          </rPr>
          <t xml:space="preserve">
Link to source</t>
        </r>
      </text>
    </comment>
    <comment ref="E894" authorId="0" shapeId="0" xr:uid="{00000000-0006-0000-0900-0000D1000000}">
      <text>
        <r>
          <rPr>
            <b/>
            <sz val="12"/>
            <color indexed="81"/>
            <rFont val="Tahoma"/>
            <family val="2"/>
          </rPr>
          <t xml:space="preserve">NOTE: </t>
        </r>
        <r>
          <rPr>
            <sz val="12"/>
            <color indexed="81"/>
            <rFont val="Tahoma"/>
            <family val="2"/>
          </rPr>
          <t>Is data based on global, regional, or country-specific studies? Please specify.</t>
        </r>
      </text>
    </comment>
    <comment ref="F894" authorId="1" shapeId="0" xr:uid="{00000000-0006-0000-0900-0000D2000000}">
      <text>
        <r>
          <rPr>
            <b/>
            <sz val="14"/>
            <color indexed="81"/>
            <rFont val="Arial"/>
            <family val="2"/>
          </rPr>
          <t xml:space="preserve">NOTE: </t>
        </r>
        <r>
          <rPr>
            <sz val="14"/>
            <color indexed="81"/>
            <rFont val="Arial"/>
            <family val="2"/>
          </rPr>
          <t xml:space="preserve">Please enter the specific geographic location within the Drawdown Regions, if accessible.
</t>
        </r>
        <r>
          <rPr>
            <i/>
            <sz val="14"/>
            <color indexed="81"/>
            <rFont val="Arial"/>
            <family val="2"/>
          </rPr>
          <t>E.g. if the study refers to a data point from Brazil, please specify here.</t>
        </r>
        <r>
          <rPr>
            <sz val="14"/>
            <color indexed="81"/>
            <rFont val="Arial"/>
            <family val="2"/>
          </rPr>
          <t xml:space="preserve">
</t>
        </r>
      </text>
    </comment>
    <comment ref="H894" authorId="0" shapeId="0" xr:uid="{00000000-0006-0000-0900-0000D3000000}">
      <text>
        <r>
          <rPr>
            <b/>
            <sz val="12"/>
            <color indexed="81"/>
            <rFont val="Tahoma"/>
            <family val="2"/>
          </rPr>
          <t xml:space="preserve">NOTE:
</t>
        </r>
        <r>
          <rPr>
            <sz val="12"/>
            <color indexed="81"/>
            <rFont val="Tahoma"/>
            <family val="2"/>
          </rPr>
          <t>Type "Yes" or "no"</t>
        </r>
      </text>
    </comment>
    <comment ref="K894" authorId="1" shapeId="0" xr:uid="{00000000-0006-0000-0900-0000D4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>Enter raw data point here as reported in the source &amp; the unit it is reported in.</t>
        </r>
        <r>
          <rPr>
            <i/>
            <sz val="12"/>
            <color indexed="81"/>
            <rFont val="Arial"/>
            <family val="2"/>
          </rPr>
          <t xml:space="preserve"> 
If you need to convert to a common unit, use the conversion tables above and enter the conversion calculation call to the right to convert.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M894" authorId="1" shapeId="0" xr:uid="{00000000-0006-0000-0900-0000D5000000}">
      <text>
        <r>
          <rPr>
            <b/>
            <sz val="12"/>
            <color indexed="81"/>
            <rFont val="Arial"/>
            <family val="2"/>
          </rPr>
          <t>NOTE:</t>
        </r>
        <r>
          <rPr>
            <sz val="12"/>
            <color indexed="81"/>
            <rFont val="Arial"/>
            <family val="2"/>
          </rPr>
          <t xml:space="preserve"> Use the cells below to enter the appropriate equation needed to convert to the common unit required. Consult the conversion tables above to assist you.
</t>
        </r>
        <r>
          <rPr>
            <i/>
            <sz val="12"/>
            <color indexed="81"/>
            <rFont val="Arial"/>
            <family val="2"/>
          </rPr>
          <t>E.g. if the data point is from 2005 and reported in euros, click on the usforex.com link above and follow the steps to determine what the average annual exchange rate to US$ was in 2005. Then use the inflation adjustment factor table above to determine what the dollar value is in US$2014 currency.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O894" authorId="1" shapeId="0" xr:uid="{00000000-0006-0000-0900-0000D6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weights usedt. All weights should be constructed on an additional sheet and linked here.
Consult a Senior Fellow for more information.
</t>
        </r>
      </text>
    </comment>
    <comment ref="P894" authorId="1" shapeId="0" xr:uid="{00000000-0006-0000-0900-0000D7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additional assumptions or other information used in converting to a common unit. If a complex equation is used, please explain.
</t>
        </r>
      </text>
    </comment>
    <comment ref="T918" authorId="2" shapeId="0" xr:uid="{00000000-0006-0000-0900-0000D8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If no, then your Standard Deviation is too large compared to your Average. Verify data.</t>
        </r>
      </text>
    </comment>
    <comment ref="D928" authorId="0" shapeId="0" xr:uid="{00000000-0006-0000-0900-0000D9000000}">
      <text>
        <r>
          <rPr>
            <b/>
            <sz val="12"/>
            <color indexed="81"/>
            <rFont val="Tahoma"/>
            <family val="2"/>
          </rPr>
          <t>NOTE:</t>
        </r>
        <r>
          <rPr>
            <sz val="12"/>
            <color indexed="81"/>
            <rFont val="Tahoma"/>
            <family val="2"/>
          </rPr>
          <t xml:space="preserve">
Link to source</t>
        </r>
      </text>
    </comment>
    <comment ref="E928" authorId="0" shapeId="0" xr:uid="{00000000-0006-0000-0900-0000DA000000}">
      <text>
        <r>
          <rPr>
            <b/>
            <sz val="12"/>
            <color indexed="81"/>
            <rFont val="Tahoma"/>
            <family val="2"/>
          </rPr>
          <t xml:space="preserve">NOTE: </t>
        </r>
        <r>
          <rPr>
            <sz val="12"/>
            <color indexed="81"/>
            <rFont val="Tahoma"/>
            <family val="2"/>
          </rPr>
          <t>Is data based on global, regional, or country-specific studies? Please specify.</t>
        </r>
      </text>
    </comment>
    <comment ref="F928" authorId="1" shapeId="0" xr:uid="{00000000-0006-0000-0900-0000DB000000}">
      <text>
        <r>
          <rPr>
            <b/>
            <sz val="14"/>
            <color indexed="81"/>
            <rFont val="Arial"/>
            <family val="2"/>
          </rPr>
          <t xml:space="preserve">NOTE: </t>
        </r>
        <r>
          <rPr>
            <sz val="14"/>
            <color indexed="81"/>
            <rFont val="Arial"/>
            <family val="2"/>
          </rPr>
          <t xml:space="preserve">Please enter the specific geographic location within the Drawdown Regions, if accessible.
</t>
        </r>
        <r>
          <rPr>
            <i/>
            <sz val="14"/>
            <color indexed="81"/>
            <rFont val="Arial"/>
            <family val="2"/>
          </rPr>
          <t>E.g. if the study refers to a data point from Brazil, please specify here.</t>
        </r>
        <r>
          <rPr>
            <sz val="14"/>
            <color indexed="81"/>
            <rFont val="Arial"/>
            <family val="2"/>
          </rPr>
          <t xml:space="preserve">
</t>
        </r>
      </text>
    </comment>
    <comment ref="H928" authorId="0" shapeId="0" xr:uid="{00000000-0006-0000-0900-0000DC000000}">
      <text>
        <r>
          <rPr>
            <b/>
            <sz val="12"/>
            <color indexed="81"/>
            <rFont val="Tahoma"/>
            <family val="2"/>
          </rPr>
          <t xml:space="preserve">NOTE:
</t>
        </r>
        <r>
          <rPr>
            <sz val="12"/>
            <color indexed="81"/>
            <rFont val="Tahoma"/>
            <family val="2"/>
          </rPr>
          <t>Type "Yes" or "no"</t>
        </r>
      </text>
    </comment>
    <comment ref="K928" authorId="1" shapeId="0" xr:uid="{00000000-0006-0000-0900-0000DD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>Enter raw data point here as reported in the source &amp; the unit it is reported in.</t>
        </r>
        <r>
          <rPr>
            <i/>
            <sz val="12"/>
            <color indexed="81"/>
            <rFont val="Arial"/>
            <family val="2"/>
          </rPr>
          <t xml:space="preserve"> 
If you need to convert to a common unit, use the conversion tables above and enter the conversion calculation call to the right to convert.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M928" authorId="1" shapeId="0" xr:uid="{00000000-0006-0000-0900-0000DE000000}">
      <text>
        <r>
          <rPr>
            <b/>
            <sz val="12"/>
            <color indexed="81"/>
            <rFont val="Arial"/>
            <family val="2"/>
          </rPr>
          <t>NOTE:</t>
        </r>
        <r>
          <rPr>
            <sz val="12"/>
            <color indexed="81"/>
            <rFont val="Arial"/>
            <family val="2"/>
          </rPr>
          <t xml:space="preserve"> Use the cells below to enter the appropriate equation needed to convert to the common unit required. Consult the conversion tables above to assist you.
</t>
        </r>
        <r>
          <rPr>
            <i/>
            <sz val="12"/>
            <color indexed="81"/>
            <rFont val="Arial"/>
            <family val="2"/>
          </rPr>
          <t>E.g. if the data point is from 2005 and reported in euros, click on the usforex.com link above and follow the steps to determine what the average annual exchange rate to US$ was in 2005. Then use the inflation adjustment factor table above to determine what the dollar value is in US$2014 currency.</t>
        </r>
        <r>
          <rPr>
            <sz val="12"/>
            <color indexed="81"/>
            <rFont val="Arial"/>
            <family val="2"/>
          </rPr>
          <t xml:space="preserve">
</t>
        </r>
      </text>
    </comment>
    <comment ref="O928" authorId="1" shapeId="0" xr:uid="{00000000-0006-0000-0900-0000DF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weights usedt. All weights should be constructed on an additional sheet and linked here.
Consult a Senior Fellow for more information.
</t>
        </r>
      </text>
    </comment>
    <comment ref="P928" authorId="1" shapeId="0" xr:uid="{00000000-0006-0000-0900-0000E0000000}">
      <text>
        <r>
          <rPr>
            <b/>
            <sz val="12"/>
            <color indexed="81"/>
            <rFont val="Arial"/>
            <family val="2"/>
          </rPr>
          <t xml:space="preserve">NOTE: </t>
        </r>
        <r>
          <rPr>
            <sz val="12"/>
            <color indexed="81"/>
            <rFont val="Arial"/>
            <family val="2"/>
          </rPr>
          <t xml:space="preserve">Enter any additional assumptions or other information used in converting to a common unit. If a complex equation is used, please explain.
</t>
        </r>
      </text>
    </comment>
    <comment ref="T952" authorId="2" shapeId="0" xr:uid="{00000000-0006-0000-0900-0000E1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If no, then your Standard Deviation is too large compared to your Average. Verify data.</t>
        </r>
      </text>
    </comment>
  </commentList>
</comments>
</file>

<file path=xl/sharedStrings.xml><?xml version="1.0" encoding="utf-8"?>
<sst xmlns="http://schemas.openxmlformats.org/spreadsheetml/2006/main" count="7715" uniqueCount="811">
  <si>
    <t xml:space="preserve"> </t>
  </si>
  <si>
    <t>SRI</t>
  </si>
  <si>
    <t>forest</t>
  </si>
  <si>
    <t>grassland</t>
  </si>
  <si>
    <t>Bovine Meat MMT</t>
  </si>
  <si>
    <t>Cream MMT</t>
  </si>
  <si>
    <t>Eggs MMT</t>
  </si>
  <si>
    <t>Yield Modifier</t>
  </si>
  <si>
    <t>Eggs</t>
  </si>
  <si>
    <t>Year</t>
  </si>
  <si>
    <t>Bovine Meat</t>
  </si>
  <si>
    <t>Butter, Ghee</t>
  </si>
  <si>
    <t>Cream</t>
  </si>
  <si>
    <t>Meat, Other</t>
  </si>
  <si>
    <t>Milk - Excluding Butter</t>
  </si>
  <si>
    <t>Mutton &amp; Goat Meat</t>
  </si>
  <si>
    <t>Pigmeat</t>
  </si>
  <si>
    <t>Poultry Meat</t>
  </si>
  <si>
    <t>Fats, Animals, Raw</t>
  </si>
  <si>
    <t>Offals, Edible</t>
  </si>
  <si>
    <t>Total Crop Yield MMT</t>
  </si>
  <si>
    <t>Mha</t>
  </si>
  <si>
    <t>Conservation Agriculture</t>
  </si>
  <si>
    <t>Biochar</t>
  </si>
  <si>
    <t>Tropical Tree Staples</t>
  </si>
  <si>
    <t>Multistrata</t>
  </si>
  <si>
    <t>Tree Intercropping</t>
  </si>
  <si>
    <t>Mha Adoption</t>
  </si>
  <si>
    <t>Total Yield/yr MMT</t>
  </si>
  <si>
    <t>Regenerative Agriculture</t>
  </si>
  <si>
    <t>Silvopasture</t>
  </si>
  <si>
    <t>Afforestation</t>
  </si>
  <si>
    <t>Managed Grazing</t>
  </si>
  <si>
    <t>DM Yield Modifier</t>
  </si>
  <si>
    <t>BAU Grazing</t>
  </si>
  <si>
    <t>Total Dry Matter /yr MMT</t>
  </si>
  <si>
    <t>Mha Adoption Minus Biochar</t>
  </si>
  <si>
    <t>Total Yield/yr MMT on Cropland</t>
  </si>
  <si>
    <t>Tropical Tree Staples on Grassland</t>
  </si>
  <si>
    <t>Total Yield/yr MMT on Grassland</t>
  </si>
  <si>
    <t>Multistrata On Forest and Grassland</t>
  </si>
  <si>
    <t>Total Yield/yr MMT on Grassland and Forest</t>
  </si>
  <si>
    <t>Total Yield/yr MMT DM</t>
  </si>
  <si>
    <t>Weighted Average Yield t/ha/yr</t>
  </si>
  <si>
    <t>Weighted Average</t>
  </si>
  <si>
    <t>% Dairy</t>
  </si>
  <si>
    <t>% Meat</t>
  </si>
  <si>
    <t>Liveweight Dairy Animals MMT</t>
  </si>
  <si>
    <t>Total Live Weight Grazing Animals MMT</t>
  </si>
  <si>
    <t>Tons Milk per Ton Live Weight</t>
  </si>
  <si>
    <t>Tons Milk Yield MMT Initial Yield</t>
  </si>
  <si>
    <t>Percent Used for Butter</t>
  </si>
  <si>
    <t>Percent Used for Cream</t>
  </si>
  <si>
    <t>Percent Used as Milk</t>
  </si>
  <si>
    <t>Skim Milk Byproduct of Butter MMT</t>
  </si>
  <si>
    <t>Skim Milk Byproduct of Cream MMT</t>
  </si>
  <si>
    <t>Total Milk Production MMT</t>
  </si>
  <si>
    <t>Dedicated Meat Animals Live Weight MMT</t>
  </si>
  <si>
    <t>Percent Bovine</t>
  </si>
  <si>
    <t>Percent Sheep &amp; Goat</t>
  </si>
  <si>
    <t>Live Weight Sheep &amp; Goat MMT</t>
  </si>
  <si>
    <t>Percent Edible Portion</t>
  </si>
  <si>
    <t>Sheep and Goat Meat MMT</t>
  </si>
  <si>
    <t>Bovine Meat from Dedicated Meat Animals MMT</t>
  </si>
  <si>
    <t>Bovine Meat including Dairy Animals MMT</t>
  </si>
  <si>
    <t>Live Weight Bovine Dedicated Meat Animals MMT</t>
  </si>
  <si>
    <t>Demand Milk MMT</t>
  </si>
  <si>
    <t>Demand Butter MMT</t>
  </si>
  <si>
    <t>Demand Cream MMT</t>
  </si>
  <si>
    <t>Tons Grain per Ton Milk</t>
  </si>
  <si>
    <t>MMT Grain Required</t>
  </si>
  <si>
    <t>Milk Demand Minus Skim Milk Byproduct of Cream and Butter</t>
  </si>
  <si>
    <t>Milk Required MMT</t>
  </si>
  <si>
    <t>Skim Milk Produced</t>
  </si>
  <si>
    <t>Grain for Butter and Skim Milk Production MMT</t>
  </si>
  <si>
    <t>Grain for Cream and Skim Milk Production MMT</t>
  </si>
  <si>
    <t>Demand Bovine Meat MMT</t>
  </si>
  <si>
    <t>Skim Milk Produced MMT</t>
  </si>
  <si>
    <t>Additional Bovine Meat Required MMT</t>
  </si>
  <si>
    <t>Tons Grain per Ton Bovine Meat</t>
  </si>
  <si>
    <t>Mutton and Goat MMT Required</t>
  </si>
  <si>
    <t>Tons Grain per Ton Sheep and Goat Meat</t>
  </si>
  <si>
    <t>Pigmeat Required MMT</t>
  </si>
  <si>
    <t>Tons Grain per Ton Pigmeat</t>
  </si>
  <si>
    <t>Other Meat Required MMT</t>
  </si>
  <si>
    <t>Tons Grain per Ton Other Meat</t>
  </si>
  <si>
    <t>Eggs Required MMT</t>
  </si>
  <si>
    <t>Tons Grain per Ton Eggs</t>
  </si>
  <si>
    <t>Poultry Meat Required MMT</t>
  </si>
  <si>
    <t>Tons Grain per Ton Poultry Meat</t>
  </si>
  <si>
    <t>Animal Fat Required MMT</t>
  </si>
  <si>
    <t>Offal Required MMT</t>
  </si>
  <si>
    <t>Tons Grain per Ton Animal Fat (zero as is by-product of meat)</t>
  </si>
  <si>
    <t>Tons Grain per Ton Offal (zero as is by-product of meat)</t>
  </si>
  <si>
    <t>Grain Required MMT</t>
  </si>
  <si>
    <t>Grainfed Poultry Meat Required  MMT</t>
  </si>
  <si>
    <t>Total Plant Food Available for Human Consumption MMT</t>
  </si>
  <si>
    <t>Minus Grain to Feed Livestock MMT</t>
  </si>
  <si>
    <t>Plant Food Produced MMT</t>
  </si>
  <si>
    <t>Animal Fat at 16% of Bovine Meat</t>
  </si>
  <si>
    <t>Offal at 21% of Bovine Meat</t>
  </si>
  <si>
    <t>Bovine Meat Required MMT</t>
  </si>
  <si>
    <t>Bovine Meat from Grazing MMT</t>
  </si>
  <si>
    <t>Butter &amp; Ghee Required MMT</t>
  </si>
  <si>
    <t>Butter &amp; Ghee from Grazing MMT</t>
  </si>
  <si>
    <t>Cream Required MMT</t>
  </si>
  <si>
    <t>Cream from Grazing MMT</t>
  </si>
  <si>
    <t>Grainfed Egg Production MMT</t>
  </si>
  <si>
    <t>Grainfed Butter &amp; Ghee Produced to Meet Remaining Demand MMT</t>
  </si>
  <si>
    <t>Grainfed Bovine Meat Produced to  Meet Remaining Demand MMT</t>
  </si>
  <si>
    <t>Surplus Grain MMT</t>
  </si>
  <si>
    <t>Grainfed Cream Produced to Meet Remaining Demand MMT</t>
  </si>
  <si>
    <t>Grainfed Other Meat Production MMT</t>
  </si>
  <si>
    <t>Milk from Grazing MMT</t>
  </si>
  <si>
    <t>Grainfed Milk Produced to Meet Remaining Demand MMT</t>
  </si>
  <si>
    <t>Mutton and Goat Meat Required MMT</t>
  </si>
  <si>
    <t>Mutton and Goat Meat from Grazing MMT</t>
  </si>
  <si>
    <t>Grainfed Mutton and Goat Meat  Produced to Meet Remaining Demand MMT</t>
  </si>
  <si>
    <t>Pig Meat Required MMT</t>
  </si>
  <si>
    <t>Grainfed Pig Meat  Production MMT</t>
  </si>
  <si>
    <t>Grainfed Poultry Meat  Produced MMT</t>
  </si>
  <si>
    <t>Animal Fat from Grazing MMT</t>
  </si>
  <si>
    <t>Grainfed Animal Fat Produced to Meet Remaining Demand</t>
  </si>
  <si>
    <t>Offal from Grazing MMT</t>
  </si>
  <si>
    <t>Grainfed Offal Produced to Meet Remaining Demand</t>
  </si>
  <si>
    <t>Land Use Change</t>
  </si>
  <si>
    <t xml:space="preserve">Prime Soils for Conversion </t>
  </si>
  <si>
    <t>Emissions Gt/Mha CO2-eq</t>
  </si>
  <si>
    <t>Emissions t CO2-eq/ha</t>
  </si>
  <si>
    <t>Tons Grain per Ha per Year</t>
  </si>
  <si>
    <t>Grain Deficit MMT</t>
  </si>
  <si>
    <t>Grain Surplus MMT</t>
  </si>
  <si>
    <t xml:space="preserve">Mha Required to Produce Grain Deficit </t>
  </si>
  <si>
    <t>Tons Grain per Ton Bioplastic</t>
  </si>
  <si>
    <t>Maximum Bioplastic Production MMT</t>
  </si>
  <si>
    <t>Reference 2</t>
  </si>
  <si>
    <t>Grain MMT</t>
  </si>
  <si>
    <t>Butter MMT</t>
  </si>
  <si>
    <t>Other Meat MMT</t>
  </si>
  <si>
    <t>Milk MMT</t>
  </si>
  <si>
    <t>Mutton &amp; Goat MMT</t>
  </si>
  <si>
    <t>Poultry MMT</t>
  </si>
  <si>
    <t>Fat MMT</t>
  </si>
  <si>
    <t>Offal MMT</t>
  </si>
  <si>
    <t>Gt</t>
  </si>
  <si>
    <t>Cumulative reduction</t>
  </si>
  <si>
    <t/>
  </si>
  <si>
    <t>MMt</t>
  </si>
  <si>
    <t>Gt of products</t>
  </si>
  <si>
    <t>*Livestock-based = Meat, Milk and eggs only</t>
  </si>
  <si>
    <t>Bamboo</t>
  </si>
  <si>
    <t>Perennial Bioenergy</t>
  </si>
  <si>
    <t>Tons Biochar</t>
  </si>
  <si>
    <t>Tons per Ha Application</t>
  </si>
  <si>
    <t>Ha Biochar Application</t>
  </si>
  <si>
    <t>Reference 1</t>
  </si>
  <si>
    <t>Reference 1 &amp; 2</t>
  </si>
  <si>
    <t>Mha Adoption no negatives</t>
  </si>
  <si>
    <t>Cumulative Gt CO2-eq Emissions from Land Use Change</t>
  </si>
  <si>
    <t>Potential Bioplastic Production</t>
  </si>
  <si>
    <t>Surplus</t>
  </si>
  <si>
    <t xml:space="preserve">Cumulative Food Savings from Diet Change and Food Waste Reduction </t>
  </si>
  <si>
    <t>Reference Case 2 Cumulative Food Demand  MMT 2014-2050 (baseline diet and waste)</t>
  </si>
  <si>
    <t>Total MMT</t>
  </si>
  <si>
    <t>As a Percent of Reference 2 Demand</t>
  </si>
  <si>
    <t>Annual Gt CO2-eq Emissions from Land Use Change</t>
  </si>
  <si>
    <t>Annual Gt CO2-eq Reduced (REF1-REF2)</t>
  </si>
  <si>
    <t>Percent from Diet Change vs. Food Waste Reduction</t>
  </si>
  <si>
    <t>Cumulative Food Demand MMT 2014-2050</t>
  </si>
  <si>
    <t>Food Waste Reduction MMT Cumulative 2014-2050</t>
  </si>
  <si>
    <t>Savings from Diet MMT</t>
  </si>
  <si>
    <r>
      <t xml:space="preserve">Plausible </t>
    </r>
    <r>
      <rPr>
        <sz val="15"/>
        <color rgb="FF000000"/>
        <rFont val="Arial"/>
        <family val="2"/>
      </rPr>
      <t>Scenario</t>
    </r>
  </si>
  <si>
    <r>
      <t xml:space="preserve">Drawdown </t>
    </r>
    <r>
      <rPr>
        <sz val="15"/>
        <color rgb="FF000000"/>
        <rFont val="Arial"/>
        <family val="2"/>
      </rPr>
      <t>Scenario</t>
    </r>
  </si>
  <si>
    <r>
      <t xml:space="preserve">Optimum </t>
    </r>
    <r>
      <rPr>
        <sz val="15"/>
        <color rgb="FF000000"/>
        <rFont val="Arial"/>
        <family val="2"/>
      </rPr>
      <t>Scenario</t>
    </r>
  </si>
  <si>
    <t>Food Demand</t>
  </si>
  <si>
    <t>Demand from Population &amp; Diet Change</t>
  </si>
  <si>
    <t>Demand from Population (No diet change solution implemenation, no food waste reduction)</t>
  </si>
  <si>
    <r>
      <rPr>
        <i/>
        <sz val="15"/>
        <color rgb="FF000000"/>
        <rFont val="Arial"/>
        <family val="2"/>
      </rPr>
      <t xml:space="preserve">Plausible </t>
    </r>
    <r>
      <rPr>
        <sz val="15"/>
        <color rgb="FF000000"/>
        <rFont val="Arial"/>
        <family val="2"/>
      </rPr>
      <t>Scenario</t>
    </r>
  </si>
  <si>
    <r>
      <rPr>
        <i/>
        <sz val="15"/>
        <color rgb="FF000000"/>
        <rFont val="Arial"/>
        <family val="2"/>
      </rPr>
      <t xml:space="preserve">Drawdown </t>
    </r>
    <r>
      <rPr>
        <sz val="15"/>
        <color rgb="FF000000"/>
        <rFont val="Arial"/>
        <family val="2"/>
      </rPr>
      <t>Scenario</t>
    </r>
  </si>
  <si>
    <r>
      <rPr>
        <i/>
        <sz val="15"/>
        <color rgb="FF000000"/>
        <rFont val="Arial"/>
        <family val="2"/>
      </rPr>
      <t xml:space="preserve">Optimum </t>
    </r>
    <r>
      <rPr>
        <sz val="15"/>
        <color rgb="FF000000"/>
        <rFont val="Arial"/>
        <family val="2"/>
      </rPr>
      <t>Scenario</t>
    </r>
  </si>
  <si>
    <t>Crop Production</t>
  </si>
  <si>
    <t>Grassland Livestock Production</t>
  </si>
  <si>
    <t>Grainfed Livestock Production</t>
  </si>
  <si>
    <t>Do not change - Sequestration rates withh be wrong.</t>
  </si>
  <si>
    <t>China</t>
  </si>
  <si>
    <t>India</t>
  </si>
  <si>
    <t>EU</t>
  </si>
  <si>
    <t>USA</t>
  </si>
  <si>
    <t>Number</t>
  </si>
  <si>
    <t>Sources</t>
  </si>
  <si>
    <t>SOURCE ID: Author/Org, Date, Info</t>
  </si>
  <si>
    <t>Link</t>
  </si>
  <si>
    <t>World / Drawdown Region</t>
  </si>
  <si>
    <t>Specific Geographic Location</t>
  </si>
  <si>
    <t>Thermal-Moisture Regime</t>
  </si>
  <si>
    <t>Peer Reviewed / Reliable?</t>
  </si>
  <si>
    <t>Year / Date</t>
  </si>
  <si>
    <t>In Zotero?</t>
  </si>
  <si>
    <t xml:space="preserve">Raw Data Input </t>
  </si>
  <si>
    <t>Original Units</t>
  </si>
  <si>
    <t>Conversion calculation**</t>
  </si>
  <si>
    <t>Common Units</t>
  </si>
  <si>
    <t>Weight</t>
  </si>
  <si>
    <t>Assumptions</t>
  </si>
  <si>
    <t>Data</t>
  </si>
  <si>
    <t>Stat. Corrected</t>
  </si>
  <si>
    <t>Weighted Data</t>
  </si>
  <si>
    <t>Units of measure</t>
  </si>
  <si>
    <t>ALL UNITS IN:</t>
  </si>
  <si>
    <t>million hectares</t>
  </si>
  <si>
    <t>All sources (corrected) - AVERAGE</t>
  </si>
  <si>
    <t>**Add calc above</t>
  </si>
  <si>
    <t>Average</t>
  </si>
  <si>
    <t>All sources (corrected) - HIGH</t>
  </si>
  <si>
    <t>Explanation:</t>
  </si>
  <si>
    <t>High</t>
  </si>
  <si>
    <t>(SD above mean)</t>
  </si>
  <si>
    <t>All sources (corrected) - LOW</t>
  </si>
  <si>
    <t>Low</t>
  </si>
  <si>
    <t>(SD below mean)</t>
  </si>
  <si>
    <t>Confidence?</t>
  </si>
  <si>
    <t>Sensitivity: High/Low</t>
  </si>
  <si>
    <t>Standard Dev.</t>
  </si>
  <si>
    <t>Source Count</t>
  </si>
  <si>
    <t>Explain:</t>
  </si>
  <si>
    <t>Use weight?</t>
  </si>
  <si>
    <t>Tons of Grain per Hectare per Year</t>
  </si>
  <si>
    <t>Emissions per Hectare Land Use Change</t>
  </si>
  <si>
    <t>Grassland Production</t>
  </si>
  <si>
    <t>Dry Matter per Hectare</t>
  </si>
  <si>
    <t>Live Weight per Ton of Dry Matter</t>
  </si>
  <si>
    <t>Percent Bovine  versus Sheep &amp; Goat</t>
  </si>
  <si>
    <t>Percent Edible Portion of Carcass</t>
  </si>
  <si>
    <t>Grainfed Livestock</t>
  </si>
  <si>
    <t>Tons Grain per Ton  Milk</t>
  </si>
  <si>
    <t>Tons Grain per Ton  Sheep and Goat Meat</t>
  </si>
  <si>
    <t>Tons Grain per Ton  Pigmeat</t>
  </si>
  <si>
    <t>http://www.fao.org/Wairdocs/ILRI/x5544E/x5544e02.htm#1.2 global overview of tropical dairy production</t>
  </si>
  <si>
    <t>FAO 1998</t>
  </si>
  <si>
    <t>OECD</t>
  </si>
  <si>
    <t>yes</t>
  </si>
  <si>
    <t>tons</t>
  </si>
  <si>
    <t>Tons milk per ton live weight</t>
  </si>
  <si>
    <t>Sub Saharan Africa</t>
  </si>
  <si>
    <t>Asia</t>
  </si>
  <si>
    <t>Latin America</t>
  </si>
  <si>
    <t>Eastern Europe</t>
  </si>
  <si>
    <t xml:space="preserve">Weighted Average </t>
  </si>
  <si>
    <t>Weight (in Mha grazing land from BIOSEQ model)</t>
  </si>
  <si>
    <t>Tons milk per ton live weight (not in source, assumed same as OECD)</t>
  </si>
  <si>
    <t>chicken</t>
  </si>
  <si>
    <t>pork</t>
  </si>
  <si>
    <t>beef</t>
  </si>
  <si>
    <t>http://tier-im-fokus.ch/wp-content/uploads/2009/10/smilo2.pdf</t>
  </si>
  <si>
    <t>Smil 2002</t>
  </si>
  <si>
    <t>Percent</t>
  </si>
  <si>
    <t>The percent edible portion of live weight livestock.</t>
  </si>
  <si>
    <t>: Smil 2002</t>
  </si>
  <si>
    <t>t/ha</t>
  </si>
  <si>
    <t>Beans, dry</t>
  </si>
  <si>
    <t>Maize</t>
  </si>
  <si>
    <t>Rice, paddy</t>
  </si>
  <si>
    <t>Sorghum</t>
  </si>
  <si>
    <t>Soybeans</t>
  </si>
  <si>
    <t>Wheat</t>
  </si>
  <si>
    <t>tCO2-eq/ha</t>
  </si>
  <si>
    <t>global</t>
  </si>
  <si>
    <t>SOLAW</t>
  </si>
  <si>
    <t>forestland of prime soils, unprotected</t>
  </si>
  <si>
    <t>grassland inc. savannah of prime soils, unprotected</t>
  </si>
  <si>
    <t>http://pure.iiasa.ac.at/12216/1/fischer.pdf</t>
  </si>
  <si>
    <t xml:space="preserve">Original Units </t>
  </si>
  <si>
    <t>Average global food yield; used as input for crop production sheet</t>
  </si>
  <si>
    <t>Grassland</t>
  </si>
  <si>
    <t>Forest</t>
  </si>
  <si>
    <t>Central and South America</t>
  </si>
  <si>
    <t>Middle East &amp; Africa</t>
  </si>
  <si>
    <t>Africa</t>
  </si>
  <si>
    <t>Asia (sans Japan)</t>
  </si>
  <si>
    <t>Southeast Asia</t>
  </si>
  <si>
    <t>Sohngen 2006</t>
  </si>
  <si>
    <t>http://aede.osu.edu/sites/aede/files/publication_files/AvoidedDeforestation_v5post.pdf</t>
  </si>
  <si>
    <t>Central America</t>
  </si>
  <si>
    <t>South America</t>
  </si>
  <si>
    <t>t CO2-eq/ha</t>
  </si>
  <si>
    <t>Copied in from forest protection solution meta-analysis</t>
  </si>
  <si>
    <t>One-time emissions total for forest clearing</t>
  </si>
  <si>
    <t>t DM/ha/yr</t>
  </si>
  <si>
    <t>Average of 5-10 t/ha/yr</t>
  </si>
  <si>
    <t>Productivity of forage production of grasslands as expressed in tons of dry matter per hectare per year</t>
  </si>
  <si>
    <t>Average of 1-5 t/ha/yr</t>
  </si>
  <si>
    <t>Average of 0.2-1 t/ha/yr</t>
  </si>
  <si>
    <t>Less than 0.2 t/ha/yr</t>
  </si>
  <si>
    <t>tons live weight per ton dry matter</t>
  </si>
  <si>
    <t>Based on 0.5 tropical livestock units per ton DM fodder. One tropical livestock unit is 250kg.</t>
  </si>
  <si>
    <t>Tropical livestock units: http://www.fao.org/wairdocs/ilri/x5443e/x5443e04.htm</t>
  </si>
  <si>
    <t>Yield  Impacts of Degradation</t>
  </si>
  <si>
    <t>Eswaran 2001</t>
  </si>
  <si>
    <t>https://www.nrcs.usda.gov/wps/portal/nrcs/detail/soils/edu/college/?cid=nrcs142p2_054028</t>
  </si>
  <si>
    <t>percent</t>
  </si>
  <si>
    <t>Mean yield reduction/ha from degradation in Africa</t>
  </si>
  <si>
    <t>Available Convertible Prime Land</t>
  </si>
  <si>
    <t>AVERAGE</t>
  </si>
  <si>
    <t xml:space="preserve">One-time emissions from conversion of grassland to cropland </t>
  </si>
  <si>
    <t>Rice on salt-affected soils</t>
  </si>
  <si>
    <t>Wheat on salt-affected soils</t>
  </si>
  <si>
    <t>Cotton on salt-affected soils</t>
  </si>
  <si>
    <t>Sugarcane on salt-affected soils</t>
  </si>
  <si>
    <t>https://macsphere.mcmaster.ca/bitstream/11375/15697/1/Qadir%20et%20al_2014%20-Economics%20of%20Salt-induced%20Land%20Degradation%20and%20Restoration_MACSPHERE.pdf</t>
  </si>
  <si>
    <t>Quadir 2014</t>
  </si>
  <si>
    <t>Cropland erosion</t>
  </si>
  <si>
    <t>Cropland low value, erosion</t>
  </si>
  <si>
    <t>Cropland high value, erosion</t>
  </si>
  <si>
    <t>Compaction, low value</t>
  </si>
  <si>
    <t>Compaction, high value</t>
  </si>
  <si>
    <t>Europe</t>
  </si>
  <si>
    <t>Compaction, maize</t>
  </si>
  <si>
    <t>Compaction, soy</t>
  </si>
  <si>
    <t>Compaction, oats</t>
  </si>
  <si>
    <t>Used to set yield reductions from degradation</t>
  </si>
  <si>
    <t>Non-Food Uses of Grain</t>
  </si>
  <si>
    <t>FAO 2013</t>
  </si>
  <si>
    <t xml:space="preserve">percent of head </t>
  </si>
  <si>
    <t>percent of meat</t>
  </si>
  <si>
    <t>percent of milk</t>
  </si>
  <si>
    <t>kg/cow/day</t>
  </si>
  <si>
    <t>tropics</t>
  </si>
  <si>
    <t>Based on average tropical cow size seeAA372</t>
  </si>
  <si>
    <t>Tropical Cow Weights</t>
  </si>
  <si>
    <t>sub-Saharan Africa</t>
  </si>
  <si>
    <t>West Asia &amp; North Africa</t>
  </si>
  <si>
    <t>FAO 1995</t>
  </si>
  <si>
    <t>Tons Milk per Year per Ton Live Weight</t>
  </si>
  <si>
    <t>http://www.fao.org/3/a-w0027e.pdf</t>
  </si>
  <si>
    <t>tons milk/yr/ton LW</t>
  </si>
  <si>
    <t xml:space="preserve">global </t>
  </si>
  <si>
    <t>low</t>
  </si>
  <si>
    <t>high</t>
  </si>
  <si>
    <t xml:space="preserve"> chicken</t>
  </si>
  <si>
    <t>These feed conversion ratios are based on tons of dry feed to tons of fresh weight product produced</t>
  </si>
  <si>
    <t>http://dairy.ifas.ufl.edu/rns/2011/2fry.pdf</t>
  </si>
  <si>
    <t>kg feed/kg meat</t>
  </si>
  <si>
    <t>kg feed/kg  eggs</t>
  </si>
  <si>
    <t>Fry ND</t>
  </si>
  <si>
    <t>tons feed per ton milk</t>
  </si>
  <si>
    <t>Fry nd</t>
  </si>
  <si>
    <t>nd</t>
  </si>
  <si>
    <t>percent yield reduction/ha</t>
  </si>
  <si>
    <t>Mkm2</t>
  </si>
  <si>
    <t>Fischer</t>
  </si>
  <si>
    <t>http://pure.iiasa.ac.at/12216/</t>
  </si>
  <si>
    <t>Preiler 2012</t>
  </si>
  <si>
    <t>http://pure.iiasa.ac.at/12265/1/prieler.pdf</t>
  </si>
  <si>
    <t xml:space="preserve"> percent of world cropland</t>
  </si>
  <si>
    <t>percent of world cropland</t>
  </si>
  <si>
    <t>percent of world cropland used for industrial crops i.e. cotton, rubber</t>
  </si>
  <si>
    <t>FCRN 2017</t>
  </si>
  <si>
    <t>http://www.fcrn.org.uk/sites/default/files/project-files/fcrn_gnc_report.pdf</t>
  </si>
  <si>
    <t>Godfray 2010</t>
  </si>
  <si>
    <t>https://www.researchgate.net/profile/Sherman_Robinson/publication/41173771_Food_Security_The_Challenge_of_Feeding_9_Billion_People/links/0fcfd51390602ae00a000000.pdf</t>
  </si>
  <si>
    <t>https://www.ncbi.nlm.nih.gov/pubmed/18240675</t>
  </si>
  <si>
    <t>Galloway 2007</t>
  </si>
  <si>
    <t>https://www.cambridge.org/core/journals/animal/article/redefining-efficiency-of-feed-use-by-livestock/3493931B226C13A4FADA178B78B8F04E</t>
  </si>
  <si>
    <t>Wilkinson 2011</t>
  </si>
  <si>
    <t>kg feed/kg eggs</t>
  </si>
  <si>
    <t>kg feed/kg milk</t>
  </si>
  <si>
    <t>Garnett 2017</t>
  </si>
  <si>
    <t>mutton</t>
  </si>
  <si>
    <t>poultry</t>
  </si>
  <si>
    <t>Huang 2007</t>
  </si>
  <si>
    <t>http://onlinelibrary.wiley.com/doi/10.1111/j.1600-0889.2007.00280.x/abstract</t>
  </si>
  <si>
    <t>kg C/meter</t>
  </si>
  <si>
    <t>loss after afforestation of grassland (total over 7 years loss followed by sequestration)</t>
  </si>
  <si>
    <t>Berthrong 2009</t>
  </si>
  <si>
    <t>http://digitalcommons.butler.edu/cgi/viewcontent.cgi?article=1870&amp;context=facsch_papers</t>
  </si>
  <si>
    <t>tC/ha</t>
  </si>
  <si>
    <t>grassland to pine plantation (Table 4)</t>
  </si>
  <si>
    <t>http://www.publish.csiro.au/SR/SR01074</t>
  </si>
  <si>
    <t>Davis &amp; Condron 2002</t>
  </si>
  <si>
    <t>New Zealand</t>
  </si>
  <si>
    <t>grassland to short rotation coppice</t>
  </si>
  <si>
    <t>grassland to miscanthus biomass grass</t>
  </si>
  <si>
    <t>UK</t>
  </si>
  <si>
    <t>http://onlinelibrary.wiley.com/doi/10.1111/gcbb.12311/full</t>
  </si>
  <si>
    <t>Rowe 2016</t>
  </si>
  <si>
    <t>gC/sq meter/yr</t>
  </si>
  <si>
    <t>grassland to plantation, first ten years</t>
  </si>
  <si>
    <t>file:///Users/erictoensmeier1234/Downloads/Change_in_soil_carbon_following_afforest%20(1).pdf</t>
  </si>
  <si>
    <t>Paul 2002</t>
  </si>
  <si>
    <t>wide variation in impact based on rainfall (dry climate more favorable for afforestation SOC impacts) and tree species (conifers result in greater SOC losses)</t>
  </si>
  <si>
    <t>Cassidy 2013</t>
  </si>
  <si>
    <t>http://iopscience.iop.org/article/10.1088/1748-9326/8/3/034015/meta</t>
  </si>
  <si>
    <t>% caloric conversion efficiency</t>
  </si>
  <si>
    <t>% protein conversion efficiency</t>
  </si>
  <si>
    <t>caloric conversion efficiency</t>
  </si>
  <si>
    <t>protein conversion efficiency</t>
  </si>
  <si>
    <t>tons feed per ton eggs</t>
  </si>
  <si>
    <t>percent by weight used as feedstocks</t>
  </si>
  <si>
    <t>Brazil</t>
  </si>
  <si>
    <t>percent by weight used as feedstock</t>
  </si>
  <si>
    <t>Singh 2010</t>
  </si>
  <si>
    <t>https://books.google.com/books?hl=en&amp;lr=&amp;id=IV4qU_Yz6FoC&amp;oi=fnd&amp;pg=PA1&amp;dq=overview+of+industrial+crops&amp;ots=lObou147NC&amp;sig=HrbHWokbqzlEIqBCu5nibQlFPlE#v=onepage&amp;q=overview%20of%20industrial%20crops&amp;f=false</t>
  </si>
  <si>
    <t>MT out of 39.38 MT</t>
  </si>
  <si>
    <t>percent by weight of US crop production used a industrial feedstock</t>
  </si>
  <si>
    <t>Shepon 2016</t>
  </si>
  <si>
    <t>http://iopscience.iop.org/article/10.1088/1748-9326/11/10/105002/pdf</t>
  </si>
  <si>
    <t>kg feed intake per kg edible weight</t>
  </si>
  <si>
    <t>kg feed per kg milk</t>
  </si>
  <si>
    <t>Pakistan</t>
  </si>
  <si>
    <t>Farooq 2002</t>
  </si>
  <si>
    <t>http://www.lrrd.org/lrrd14/1/faro141a.htm</t>
  </si>
  <si>
    <t>kg feed/dozen eggs</t>
  </si>
  <si>
    <t>assumes 1 dozen eggs = 24oz = .6kg</t>
  </si>
  <si>
    <t>Tamil Nadu Ag University</t>
  </si>
  <si>
    <t>http://agritech.tnau.ac.in/expert_system/poultry/Layer%20Production%20Indices.html</t>
  </si>
  <si>
    <t>Peters 2014</t>
  </si>
  <si>
    <t>http://www.sciencedirect.com/science/article/pii/S0308521X14000778</t>
  </si>
  <si>
    <t>tons feed per tons milk</t>
  </si>
  <si>
    <t>tons feed per ton meat</t>
  </si>
  <si>
    <t>tons feed per tons meat</t>
  </si>
  <si>
    <t>tons feed per tons eggs</t>
  </si>
  <si>
    <t>broiler chickens</t>
  </si>
  <si>
    <t>turkeys</t>
  </si>
  <si>
    <t>Tilman 2014</t>
  </si>
  <si>
    <t>https://www2.bc.edu/christopher-kenaley/bio3030/Tilman.pdf</t>
  </si>
  <si>
    <t>kg protein feed/kg protein milk</t>
  </si>
  <si>
    <t>kg protein feed/kg protein meat</t>
  </si>
  <si>
    <t>kg protein feed/kg protein eggs</t>
  </si>
  <si>
    <t>Arndt 2015</t>
  </si>
  <si>
    <t>https://naldc.nal.usda.gov/download/62913/PDF</t>
  </si>
  <si>
    <t>high effiency cows</t>
  </si>
  <si>
    <t>low efficiency cows</t>
  </si>
  <si>
    <t>Bioplastic tons per ton feedstock</t>
  </si>
  <si>
    <t>tons edible feedstock to tons plastic</t>
  </si>
  <si>
    <t>http://ifbb.wp.hs-hannover.de/wp-content/uploads/2015/11/IfBB-Biopolymers-facts-and-statistics-edition-2-2015-e-version.pdf</t>
  </si>
  <si>
    <t>ifBB 2015</t>
  </si>
  <si>
    <t>PLA</t>
  </si>
  <si>
    <t>PLA bb PDO</t>
  </si>
  <si>
    <t>PTT 100</t>
  </si>
  <si>
    <t>Bio-PET bb EtOH</t>
  </si>
  <si>
    <t>Bio-PET 100</t>
  </si>
  <si>
    <t>Bio-PE</t>
  </si>
  <si>
    <t>Bio-PA 6</t>
  </si>
  <si>
    <t>TPS</t>
  </si>
  <si>
    <t>Starch Blend 30/70</t>
  </si>
  <si>
    <t>Starch Blend 50/50</t>
  </si>
  <si>
    <t>Starch Blend 70/30</t>
  </si>
  <si>
    <t>Bioplastic type</t>
  </si>
  <si>
    <t>tons feedstock to produce 1 ton plastic</t>
  </si>
  <si>
    <t>sugar cane</t>
  </si>
  <si>
    <t>sugar beet</t>
  </si>
  <si>
    <t>corn</t>
  </si>
  <si>
    <t>wheat</t>
  </si>
  <si>
    <t>potato</t>
  </si>
  <si>
    <t>Average tons feedstock to tons plastic for food crops</t>
  </si>
  <si>
    <t xml:space="preserve">PLA  </t>
  </si>
  <si>
    <t>PTT bb PDO</t>
  </si>
  <si>
    <t>Bio-PE (polyethylene)</t>
  </si>
  <si>
    <t>Cellulose diacetate</t>
  </si>
  <si>
    <t>Starch blend 30/70</t>
  </si>
  <si>
    <t>Starch blend 50/50</t>
  </si>
  <si>
    <t>Starch blend 70/30</t>
  </si>
  <si>
    <t>Grassland Protection</t>
  </si>
  <si>
    <t>new grazing solutions on grassland</t>
  </si>
  <si>
    <t>new non-grazing solutions on grassland</t>
  </si>
  <si>
    <t>BAU grazing on grassland</t>
  </si>
  <si>
    <t>New Adoption on Grassland  Mha</t>
  </si>
  <si>
    <t>Total adoption (grassland and cropland)</t>
  </si>
  <si>
    <t>Current Adoption on Cropland</t>
  </si>
  <si>
    <t>Standard Yield tDM/ha</t>
  </si>
  <si>
    <t>100% on grassland</t>
  </si>
  <si>
    <t>New Adoption on Grassland Mha</t>
  </si>
  <si>
    <t>100% of new adoption on grassland</t>
  </si>
  <si>
    <t>100% new adoption on grassland</t>
  </si>
  <si>
    <t>Mha New Adoption on Grassland</t>
  </si>
  <si>
    <t>100% adoption on grassland</t>
  </si>
  <si>
    <t>total adoption in optumum scenario</t>
  </si>
  <si>
    <t>total adoption on degraded forest in 2050 in optimum scenario</t>
  </si>
  <si>
    <t xml:space="preserve"> percent on grassland</t>
  </si>
  <si>
    <t>Two data points only, as they are from an authoritative source: FAO using GAEZ data.</t>
  </si>
  <si>
    <t xml:space="preserve">  </t>
  </si>
  <si>
    <t>Weighted Avg</t>
  </si>
  <si>
    <t>OECD90</t>
  </si>
  <si>
    <t>Plausible</t>
  </si>
  <si>
    <t>Drawdown</t>
  </si>
  <si>
    <t>Optimum</t>
  </si>
  <si>
    <t>Grain Available for Feed and Food MMT</t>
  </si>
  <si>
    <t>Avoided Emissions This Scenario Gt CO2-eq</t>
  </si>
  <si>
    <t>Avoided Emissions Food Waste Reduction Gt CO2-eq</t>
  </si>
  <si>
    <t>Avoided Emissions Plant-Rich Diet Gt CO2-eq</t>
  </si>
  <si>
    <t>Avoided Emissions Food Waste Reduction Gt CO2-eq 2014-2050</t>
  </si>
  <si>
    <t>Avoided Emissions Plant-Rich Diet Gt CO2-eq 2014-2050</t>
  </si>
  <si>
    <t>Avoided Emissions This Scenario Gt CO2-eq 2014-2050</t>
  </si>
  <si>
    <t>New Cropping Solutions on Cropland</t>
  </si>
  <si>
    <t>Conventional Cropping on Cropland</t>
  </si>
  <si>
    <t>New Cropping Solutions on Grassland</t>
  </si>
  <si>
    <t>Adoption of biochar subtracted; as biochar is an "additional" solution with higher yield</t>
  </si>
  <si>
    <t>No new adoption on cropland, only current adoption. See CG ot CL</t>
  </si>
  <si>
    <t>Adoption of women smallholders subtracted; as this is an "additional" solution with higher yield</t>
  </si>
  <si>
    <t>This shows current adoption on croplandl all new adoption is on grassland</t>
  </si>
  <si>
    <t>see BZ to CE</t>
  </si>
  <si>
    <t>New adoption is subtracted from conservation agricullture</t>
  </si>
  <si>
    <t>Conventional cropping on cropland</t>
  </si>
  <si>
    <t>Yield of new adoption which takes place on grassland, see AR to AW for current on cropland</t>
  </si>
  <si>
    <t>Show current adoption on forestland and new adoption on grassland, see K to O for current adoption on cropland</t>
  </si>
  <si>
    <t>Farmland restoration</t>
  </si>
  <si>
    <t>Multistrata agroforestry</t>
  </si>
  <si>
    <t>Improved rice</t>
  </si>
  <si>
    <t>Conventional  Cropping</t>
  </si>
  <si>
    <t>Note: it was determined not to use this figure but rather use a global weighted average yield that includes data from degraded land</t>
  </si>
  <si>
    <t>Investigated for benchmarking only, not used as food system models provide this data.</t>
  </si>
  <si>
    <t>It was determined that this meta-analsyis was not needed</t>
  </si>
  <si>
    <t>Little data available, value for bovine meat used</t>
  </si>
  <si>
    <t>Used figures for pork above.</t>
  </si>
  <si>
    <t>Livestock Production</t>
  </si>
  <si>
    <t>Meat per kilo of milk from spent dairy cows as percentage</t>
  </si>
  <si>
    <t xml:space="preserve">meat from spent dairy cows as percent of weight of milk </t>
  </si>
  <si>
    <t>http://www.fao.org/3/a-i3437e.pdf</t>
  </si>
  <si>
    <t>Meat from dairy cows as percent of milk yield</t>
  </si>
  <si>
    <t>Total meat from spent dairy cows MMT</t>
  </si>
  <si>
    <t>26.8 mmt meat from 508.6 mmt milk</t>
  </si>
  <si>
    <t>Meat per kilo of eggs from spent layers as percentage</t>
  </si>
  <si>
    <t>meat from spent laying hens as percent of weight of eggs</t>
  </si>
  <si>
    <t>4.1 mmt meat from 49.7 mmt eggs</t>
  </si>
  <si>
    <t>Meat from Spent Layers as Percent of Egg Weight</t>
  </si>
  <si>
    <t>Total Spent Layer Hen Meat MMT</t>
  </si>
  <si>
    <t>Kilos Cream per ton milk</t>
  </si>
  <si>
    <t>FAO 1988</t>
  </si>
  <si>
    <t>http://www.fao.org/docrep/004/T0045E/T0045E00.htm#TOC</t>
  </si>
  <si>
    <t>grams cream per kilo milk</t>
  </si>
  <si>
    <t>weight cream as percent of milk</t>
  </si>
  <si>
    <t>100 liters milk produces 3.75 liters cream</t>
  </si>
  <si>
    <t>Percent Cream</t>
  </si>
  <si>
    <t>Milk Required for Cream MMT</t>
  </si>
  <si>
    <t>Milk Required for Butter MMT</t>
  </si>
  <si>
    <t>Butter per Liter Milk as Percent</t>
  </si>
  <si>
    <t>Butter per liter milk as percent by weight</t>
  </si>
  <si>
    <t>1 liter of milk at 1.03 kg has 40 g fat. Butter is 82% fat so approxmiately 50 gm butter per liter.</t>
  </si>
  <si>
    <t>gm/liter</t>
  </si>
  <si>
    <t>percent by weight</t>
  </si>
  <si>
    <t>http://www.fao.org/docrep/004/T0045E/T0045E05.htm</t>
  </si>
  <si>
    <t>Mha Adoption on Cropland</t>
  </si>
  <si>
    <t>Mha Adoption (current on crop and forestland)</t>
  </si>
  <si>
    <t>Mha Adoption on cropland</t>
  </si>
  <si>
    <t>Total Adoption on Grassland Mha</t>
  </si>
  <si>
    <t>Cream per Liter Milk as Percent</t>
  </si>
  <si>
    <t>Cream Production MMT</t>
  </si>
  <si>
    <t>Meat from Dairy Cows as Percent of Milk Yield</t>
  </si>
  <si>
    <t>Emissions Reduction from Plant-Rich Diet</t>
  </si>
  <si>
    <t>Emissions Reduction from Food Waste Reduction</t>
  </si>
  <si>
    <t>Units</t>
  </si>
  <si>
    <t>MMT</t>
  </si>
  <si>
    <t>Gt CO2-eq</t>
  </si>
  <si>
    <t>Emissions from Land Use Change</t>
  </si>
  <si>
    <t>Grain Deficit or Surplus</t>
  </si>
  <si>
    <t>Total Food Demand</t>
  </si>
  <si>
    <t>Bioplastic Produced from Surplus Grain</t>
  </si>
  <si>
    <t>Cumulative Results 2020-2050</t>
  </si>
  <si>
    <t>Results for 2050</t>
  </si>
  <si>
    <t>Total Cumulative Demand MMT</t>
  </si>
  <si>
    <t>Total Cumulative Waste Reduction MMT</t>
  </si>
  <si>
    <t>Results from Family Planning and Educating Girls</t>
  </si>
  <si>
    <t>Emissions Reduction 2020-2050</t>
  </si>
  <si>
    <t>Emissions Reduction Results in 2050</t>
  </si>
  <si>
    <t>2050 Total</t>
  </si>
  <si>
    <t>n/a</t>
  </si>
  <si>
    <t>Farmland Restoration</t>
  </si>
  <si>
    <t>Percent   Ruminants that are Dairy Producers</t>
  </si>
  <si>
    <t>http://www.fao.org/3/i3437e.pdf</t>
  </si>
  <si>
    <t>Global milk production 508 MMT in 2013, at 0.44 t milk/ton live weight total LW dairy cows is 223.78 MMT</t>
  </si>
  <si>
    <t>Global beef production 34.6 MMT in 2013, at 49% edible portion of carcass total live weight of beef cows is 70.6 MMT</t>
  </si>
  <si>
    <t>percent dairy</t>
  </si>
  <si>
    <t xml:space="preserve"> total live weight dairy as percent of total live weight of all cows. See explanation box below</t>
  </si>
  <si>
    <t>Butter Production MMT</t>
  </si>
  <si>
    <t>20 MMT small ruminant milk out of 642 tons milk overall</t>
  </si>
  <si>
    <t>12 MMT small ruminant meat out of 76 MMT ruminant meat overall</t>
  </si>
  <si>
    <t>Live Weight per ton DM</t>
  </si>
  <si>
    <t>Meat from Spent Dairy Cows MMT</t>
  </si>
  <si>
    <t>Note that these are set lower than the notes in Column N in order to calibrate world grassland production such that feed grain to meet livetock protein demand is 1/3 of global cropland in line FAO statistics.</t>
  </si>
  <si>
    <r>
      <t xml:space="preserve">Plausible </t>
    </r>
    <r>
      <rPr>
        <sz val="15"/>
        <color theme="1"/>
        <rFont val="Arial"/>
        <family val="2"/>
      </rPr>
      <t>Scenario</t>
    </r>
  </si>
  <si>
    <r>
      <rPr>
        <i/>
        <sz val="10"/>
        <color theme="1"/>
        <rFont val="Arial"/>
        <family val="2"/>
      </rPr>
      <t xml:space="preserve">Plausible </t>
    </r>
    <r>
      <rPr>
        <sz val="10"/>
        <color theme="1"/>
        <rFont val="Arial"/>
        <family val="2"/>
      </rPr>
      <t>Scenario Cumulative Food Demand MMT 2014-2050</t>
    </r>
  </si>
  <si>
    <r>
      <t xml:space="preserve">Drawdown </t>
    </r>
    <r>
      <rPr>
        <sz val="15"/>
        <color theme="1"/>
        <rFont val="Arial"/>
        <family val="2"/>
      </rPr>
      <t>Scenario</t>
    </r>
  </si>
  <si>
    <r>
      <t xml:space="preserve">Optimum </t>
    </r>
    <r>
      <rPr>
        <sz val="15"/>
        <color theme="1"/>
        <rFont val="Arial"/>
        <family val="2"/>
      </rPr>
      <t>Scenario</t>
    </r>
  </si>
  <si>
    <t>Population Impacts: Reference 1</t>
  </si>
  <si>
    <t>Population Impacts: Reference 2</t>
  </si>
  <si>
    <t>Plant Food Required for Human Consumption MMT</t>
  </si>
  <si>
    <t>Percent of Grain Used for Non-Food, Non-Feed Purposes</t>
  </si>
  <si>
    <r>
      <rPr>
        <i/>
        <sz val="15"/>
        <color theme="1"/>
        <rFont val="Arial"/>
        <family val="2"/>
      </rPr>
      <t xml:space="preserve">Plausible </t>
    </r>
    <r>
      <rPr>
        <sz val="15"/>
        <color theme="1"/>
        <rFont val="Arial"/>
        <family val="2"/>
      </rPr>
      <t>Scenario</t>
    </r>
  </si>
  <si>
    <r>
      <rPr>
        <i/>
        <sz val="15"/>
        <color theme="1"/>
        <rFont val="Arial"/>
        <family val="2"/>
      </rPr>
      <t xml:space="preserve">Drawdown </t>
    </r>
    <r>
      <rPr>
        <sz val="15"/>
        <color theme="1"/>
        <rFont val="Arial"/>
        <family val="2"/>
      </rPr>
      <t>Scenario</t>
    </r>
  </si>
  <si>
    <r>
      <rPr>
        <i/>
        <sz val="15"/>
        <color theme="1"/>
        <rFont val="Arial"/>
        <family val="2"/>
      </rPr>
      <t xml:space="preserve">Optimum </t>
    </r>
    <r>
      <rPr>
        <sz val="15"/>
        <color theme="1"/>
        <rFont val="Arial"/>
        <family val="2"/>
      </rPr>
      <t>Scenario</t>
    </r>
  </si>
  <si>
    <r>
      <t xml:space="preserve">Source: </t>
    </r>
    <r>
      <rPr>
        <i/>
        <sz val="12"/>
        <color theme="1"/>
        <rFont val="Calibri"/>
        <family val="2"/>
        <scheme val="minor"/>
      </rPr>
      <t>Biopolymers: Facts and Statistics</t>
    </r>
  </si>
  <si>
    <t>"Grain"</t>
  </si>
  <si>
    <t>Whey</t>
  </si>
  <si>
    <t>Aquatic Animals, Others</t>
  </si>
  <si>
    <t>Aquatic Plants</t>
  </si>
  <si>
    <t>Cephalopods</t>
  </si>
  <si>
    <t>Crustaceans</t>
  </si>
  <si>
    <t>Demersal Fish</t>
  </si>
  <si>
    <t>Fish, Body Oil</t>
  </si>
  <si>
    <t>Fish, Liver Oil</t>
  </si>
  <si>
    <t>Freshwater Fish</t>
  </si>
  <si>
    <t>Marine Fish, Other</t>
  </si>
  <si>
    <t>Meat, Aquatic Mammals</t>
  </si>
  <si>
    <t>Molluscs, Other</t>
  </si>
  <si>
    <t>Pelagic Fish</t>
  </si>
  <si>
    <r>
      <rPr>
        <i/>
        <sz val="15"/>
        <color theme="1"/>
        <rFont val="Arial"/>
        <family val="2"/>
      </rPr>
      <t>Plausible</t>
    </r>
    <r>
      <rPr>
        <sz val="15"/>
        <color theme="1"/>
        <rFont val="Arial"/>
        <family val="2"/>
      </rPr>
      <t xml:space="preserve"> Scenario </t>
    </r>
  </si>
  <si>
    <r>
      <t>Food Waste Reduction (</t>
    </r>
    <r>
      <rPr>
        <i/>
        <sz val="15"/>
        <color theme="1"/>
        <rFont val="Arial"/>
        <family val="2"/>
      </rPr>
      <t xml:space="preserve">Plausible </t>
    </r>
    <r>
      <rPr>
        <sz val="15"/>
        <color theme="1"/>
        <rFont val="Arial"/>
        <family val="2"/>
      </rPr>
      <t>Scenario)</t>
    </r>
  </si>
  <si>
    <r>
      <rPr>
        <i/>
        <sz val="15"/>
        <color theme="1"/>
        <rFont val="Arial"/>
        <family val="2"/>
      </rPr>
      <t>Drawdown</t>
    </r>
    <r>
      <rPr>
        <sz val="15"/>
        <color theme="1"/>
        <rFont val="Arial"/>
        <family val="2"/>
      </rPr>
      <t xml:space="preserve"> Scenario </t>
    </r>
  </si>
  <si>
    <r>
      <t>Food Waste Reduction (</t>
    </r>
    <r>
      <rPr>
        <i/>
        <sz val="15"/>
        <color theme="1"/>
        <rFont val="Arial"/>
        <family val="2"/>
      </rPr>
      <t xml:space="preserve">Drawdown </t>
    </r>
    <r>
      <rPr>
        <sz val="15"/>
        <color theme="1"/>
        <rFont val="Arial"/>
        <family val="2"/>
      </rPr>
      <t>Scenario)</t>
    </r>
  </si>
  <si>
    <r>
      <rPr>
        <i/>
        <sz val="15"/>
        <color theme="1"/>
        <rFont val="Arial"/>
        <family val="2"/>
      </rPr>
      <t>Optimum</t>
    </r>
    <r>
      <rPr>
        <sz val="15"/>
        <color theme="1"/>
        <rFont val="Arial"/>
        <family val="2"/>
      </rPr>
      <t xml:space="preserve"> Scenario </t>
    </r>
  </si>
  <si>
    <r>
      <t>Food Waste Reduction (</t>
    </r>
    <r>
      <rPr>
        <i/>
        <sz val="15"/>
        <color theme="1"/>
        <rFont val="Arial"/>
        <family val="2"/>
      </rPr>
      <t xml:space="preserve">Optimum </t>
    </r>
    <r>
      <rPr>
        <sz val="15"/>
        <color theme="1"/>
        <rFont val="Arial"/>
        <family val="2"/>
      </rPr>
      <t>Scenario)</t>
    </r>
  </si>
  <si>
    <r>
      <t>Cumulative Waste Reduction MMT (2014</t>
    </r>
    <r>
      <rPr>
        <i/>
        <sz val="10"/>
        <color theme="1"/>
        <rFont val="Arial"/>
        <family val="2"/>
      </rPr>
      <t>-2050)</t>
    </r>
  </si>
  <si>
    <t>Cumulative Demand MMT (2014-2050)</t>
  </si>
  <si>
    <t>Cumulative Yield Reductions (Gt of food)</t>
  </si>
  <si>
    <t>Solutions implemented</t>
  </si>
  <si>
    <t>Scenario comparison</t>
  </si>
  <si>
    <t>2020-50 cumulative reduction</t>
  </si>
  <si>
    <t>2015-60 cumulative reduction</t>
  </si>
  <si>
    <t>Family Planning</t>
  </si>
  <si>
    <t>REF1-REF2</t>
  </si>
  <si>
    <t>Plant-rich Diet ONLY (50%)</t>
  </si>
  <si>
    <t>REF2-DIET</t>
  </si>
  <si>
    <t>Food Waste ONLY (50%)</t>
  </si>
  <si>
    <t>REF2-WASTE</t>
  </si>
  <si>
    <t>Integrated Food Solutions (Diet + Waste)</t>
  </si>
  <si>
    <t>REF2-PDS</t>
  </si>
  <si>
    <t>Percent of yield reductions from diet soln</t>
  </si>
  <si>
    <t>--</t>
  </si>
  <si>
    <t>Percent of yield reductions from waste soln</t>
  </si>
  <si>
    <t xml:space="preserve">Plausible Scenario </t>
  </si>
  <si>
    <t>Demand from Population &amp; Diet Change &amp; Food Waste COMBINED</t>
  </si>
  <si>
    <t>Plant-rich Diet ONLY (75%)</t>
  </si>
  <si>
    <t>Food Waste ONLY (75%)</t>
  </si>
  <si>
    <t xml:space="preserve">Optimum Scenario </t>
  </si>
  <si>
    <t>Total plant-rich diet adoption</t>
  </si>
  <si>
    <t>Adoption timeline for…</t>
  </si>
  <si>
    <t>Start year</t>
  </si>
  <si>
    <t>Year complete</t>
  </si>
  <si>
    <t>Diet</t>
  </si>
  <si>
    <t>Total food waste reduction</t>
  </si>
  <si>
    <t>Waste</t>
  </si>
  <si>
    <t>Diet parameters</t>
  </si>
  <si>
    <t>Emissions and population parameters</t>
  </si>
  <si>
    <t>kcal per capita per day in the plant-rich diet</t>
  </si>
  <si>
    <t>avg</t>
  </si>
  <si>
    <t>Food System impact scenario (avg, min, max)</t>
  </si>
  <si>
    <t>localization emissions reduction</t>
  </si>
  <si>
    <t>Enter Values from Demand-side Food Systems "RESULTS" file</t>
  </si>
  <si>
    <t>Run by:</t>
  </si>
  <si>
    <t>Date of Run:</t>
  </si>
  <si>
    <t>Chad Frischmann</t>
  </si>
  <si>
    <t>Input parameters for the Demand-side Food System model</t>
  </si>
  <si>
    <t>Input parameters for the Supply-side Food System Model</t>
  </si>
  <si>
    <t>Plausible Scenario</t>
  </si>
  <si>
    <t>Drawdown Scenario</t>
  </si>
  <si>
    <t>Optimum Scenario</t>
  </si>
  <si>
    <t>percent adoption</t>
  </si>
  <si>
    <t>Project Drawdown Food Supply Integration Model</t>
  </si>
  <si>
    <t>PD Region</t>
  </si>
  <si>
    <t>Area</t>
  </si>
  <si>
    <t>Item</t>
  </si>
  <si>
    <t>hectares</t>
  </si>
  <si>
    <t>t/ha/yr</t>
  </si>
  <si>
    <t>Middle East and Africa</t>
  </si>
  <si>
    <t>Western Asia</t>
  </si>
  <si>
    <t>Asia sans Japan</t>
  </si>
  <si>
    <t>Eastern Asia</t>
  </si>
  <si>
    <t>Southern Asia</t>
  </si>
  <si>
    <t>South-Eastern Asia</t>
  </si>
  <si>
    <t>Caribbean</t>
  </si>
  <si>
    <t>Northern America</t>
  </si>
  <si>
    <t>Northern Europe</t>
  </si>
  <si>
    <t>Southern Europe</t>
  </si>
  <si>
    <t>Western Europe</t>
  </si>
  <si>
    <t>Australia and New Zealand</t>
  </si>
  <si>
    <t>Central Asia</t>
  </si>
  <si>
    <t>Cow peas, dry</t>
  </si>
  <si>
    <t>Melanesia</t>
  </si>
  <si>
    <t>Micronesia</t>
  </si>
  <si>
    <t>N</t>
  </si>
  <si>
    <t>Y</t>
  </si>
  <si>
    <t>FAOSTAT 2017</t>
  </si>
  <si>
    <t>http://www.fao.org/faostat/en/#data/QC</t>
  </si>
  <si>
    <t>Statistical Correction</t>
  </si>
  <si>
    <t>Data omitted when</t>
  </si>
  <si>
    <t>S.D. above or below the mean</t>
  </si>
  <si>
    <t>Ahlering et al 2016, Ahlering, M., J. Fargione, and W. Parton. 2016. Potential carbon dioxide emission reductions from avoidedgrassland conversion in the northern Great Plains. Ecosphere 7(12):e01625. 10.1002/ecs2.1625</t>
  </si>
  <si>
    <t>https://esajournals.onlinelibrary.wiley.com/doi/epdf/10.1002/ecs2.1625</t>
  </si>
  <si>
    <t>North and South Dakot</t>
  </si>
  <si>
    <t>t CO2-eq / ha/20 yrs</t>
  </si>
  <si>
    <t>Spawn et al 2019, Spawn, S. A., Lark, T. J., &amp; Gibbs, H. K. (2019). Carbon emissions from cropland expansion in the United States. Environmental Research Letters, 14(4), 045009.</t>
  </si>
  <si>
    <t>https://iopscience.iop.org/article/10.1088/1748-9326/ab0399/pdf</t>
  </si>
  <si>
    <t>Mg C/ha/4 yrs</t>
  </si>
  <si>
    <t>Vellinga et al 2004, N2O emission arable rotation, Vellinga, T. V., Van den Pol-van Dasselaar, A., &amp; Kuikman, P. J. (2004). The impact of grassland ploughing on CO 2 and N 2 O emissions in the Netherlands. Nutrient Cycling in Agroecosystems, 70(1), 33-45.</t>
  </si>
  <si>
    <t>https://www.researchgate.net/profile/ThV_Vellinga/publication/40100120_Stikstof-_en_koolstofverliezen_grasland_scheuren_een_bron_van_broeikassen/links/53da41cc0cf2631430c80761.pdf</t>
  </si>
  <si>
    <t>Netherland</t>
  </si>
  <si>
    <t>t CO2-eq / ha/yr</t>
  </si>
  <si>
    <t>Vellinga et al 2004, N2O emission bulb rotation, Vellinga, T. V., Van den Pol-van Dasselaar, A., &amp; Kuikman, P. J. (2004). The impact of grassland ploughing on CO 2 and N 2 O emissions in the Netherlands. Nutrient Cycling in Agroecosystems, 70(1), 33-45.</t>
  </si>
  <si>
    <t>Ravindranath et al 2009, grassland to soybean conversion, Ravindranath, N. H., Mauvie, R., Fargione, J., Canadell, J. G., Berndes, G., Woods, J., ... &amp; Sathaye, J. (2009). Greenhouse gas implications of land use change and land conversion to biofuel crops. Cornell University Library's Initiatives in Publishing (CIP).</t>
  </si>
  <si>
    <t>https://ecommons.cornell.edu/bitstream/handle/1813/46284/scope.1245782006.pdf?sequence=2</t>
  </si>
  <si>
    <t>World</t>
  </si>
  <si>
    <t>Refer abstract</t>
  </si>
  <si>
    <t>Refer table 2</t>
  </si>
  <si>
    <t>1  - Peer Reviewed</t>
  </si>
  <si>
    <t>Dixon et al 1994 Table 3 for carbon flux and table 1 for forest area change Asia low. Full reference: Dixon, R. K., Solomon, A. M., Brown, S., Houghton, R. A., Trexier, M. C., &amp; Wisniewski, J. (1994). Carbon Pools and Flux of Global Forest Ecosystems. Science, 263(5144), 185–190. https://doi.org/10.1126/science.263.5144.185</t>
  </si>
  <si>
    <t>https://www.sierraforestlegacy.org/Resources/Conservation/FireForestEcology/ThreatsForestHealth/Climate/CI-Dixon_et_al_1994_C_pools.pdf</t>
  </si>
  <si>
    <t>Asia (Sans Japan)</t>
  </si>
  <si>
    <t>t C/ha/yr</t>
  </si>
  <si>
    <t>Table 3 for carbon flux and table 1 for forest area change</t>
  </si>
  <si>
    <t>Dixon et al 1994 Table 3 for carbon flux and table 1 for forest area change Asia high. Full reference: Dixon, R. K., Solomon, A. M., Brown, S., Houghton, R. A., Trexier, M. C., &amp; Wisniewski, J. (1994). Carbon Pools and Flux of Global Forest Ecosystems. Science, 263(5144), 185–190. https://doi.org/10.1126/science.263.5144.185</t>
  </si>
  <si>
    <t>Dixon et al 1994 Table 3 for carbon flux and table 1 for forest area change Africa low. Full reference: Dixon, R. K., Solomon, A. M., Brown, S., Houghton, R. A., Trexier, M. C., &amp; Wisniewski, J. (1994). Carbon Pools and Flux of Global Forest Ecosystems. Science, 263(5144), 185–190. https://doi.org/10.1126/science.263.5144.185</t>
  </si>
  <si>
    <t>Dixon et al 1994 Table 3 for carbon flux and table 1 for forest area change Africa high. Full reference: Dixon, R. K., Solomon, A. M., Brown, S., Houghton, R. A., Trexier, M. C., &amp; Wisniewski, J. (1994). Carbon Pools and Flux of Global Forest Ecosystems. Science, 263(5144), 185–190. https://doi.org/10.1126/science.263.5144.185</t>
  </si>
  <si>
    <t>Dixon et al 1994 Table 3 for carbon flux and table 1 for forest area change Americas low. Full reference: Dixon, R. K., Solomon, A. M., Brown, S., Houghton, R. A., Trexier, M. C., &amp; Wisniewski, J. (1994). Carbon Pools and Flux of Global Forest Ecosystems. Science, 263(5144), 185–190. https://doi.org/10.1126/science.263.5144.185</t>
  </si>
  <si>
    <t>Americas</t>
  </si>
  <si>
    <t>Dixon et al 1994 Table 3 for carbon flux and table 1 for forest area change Americas high. Full reference: Dixon, R. K., Solomon, A. M., Brown, S., Houghton, R. A., Trexier, M. C., &amp; Wisniewski, J. (1994). Carbon Pools and Flux of Global Forest Ecosystems. Science, 263(5144), 185–190. https://doi.org/10.1126/science.263.5144.185</t>
  </si>
  <si>
    <t>Tyukavina et al. (2015) Table 3 for gross forest cover loss area (2000-2012 values so I divide the area on the table by 12) and table 4 for AGC + BGC losses; mean values for Africa. Full reference: Tyukavina, A., Baccini, A., Hansen, M. C., Potapov, P. V., Stehman, S. V., Houghton, R. A., … Goetz, S. J. (2015). Aboveground carbon loss in natural and managed tropical forests from 2000 to 2012. Environmental Research Letters, 10(7), 074002. https://doi.org/10.1088/1748-9326/10/7/074002</t>
  </si>
  <si>
    <t>http://iopscience.iop.org/article/10.1088/1748-9326/10/7/074002/meta</t>
  </si>
  <si>
    <t>TgC/yr/Mha</t>
  </si>
  <si>
    <t>Table 3 for gross forest cover loss area (2000-2012 values so I divide the area on the table by 12) and table 4 for AGC + BGC losses</t>
  </si>
  <si>
    <t>Carbon/GHG to CO2  Conversions</t>
  </si>
  <si>
    <t>1 ppm by volume of atmosphere CO2 =</t>
  </si>
  <si>
    <t xml:space="preserve"> Gt C</t>
  </si>
  <si>
    <r>
      <t>1 mole CO</t>
    </r>
    <r>
      <rPr>
        <b/>
        <sz val="7.5"/>
        <color rgb="FF000000"/>
        <rFont val="Arial"/>
        <family val="2"/>
      </rPr>
      <t>2 =</t>
    </r>
  </si>
  <si>
    <t xml:space="preserve"> g C</t>
  </si>
  <si>
    <t>1 g C =</t>
  </si>
  <si>
    <t xml:space="preserve"> mole CO2</t>
  </si>
  <si>
    <t xml:space="preserve"> g CO2</t>
  </si>
  <si>
    <t>1 g CH4 =</t>
  </si>
  <si>
    <t>Source: https://ecometrica.com/assets/GHGs-CO2-CO2e-and-Carbon-What-Do-These-Mean-v2.1.pdf</t>
  </si>
  <si>
    <t>1 g N2O =</t>
  </si>
  <si>
    <t>https://www.ipcc.ch/publications_and_data/ar4/wg1/en/ch2s2-10-2.html</t>
  </si>
  <si>
    <t>Tyukavina et al. (2015) Table 3 for gross forest cover loss area (2000-2012 values so I divide the area on the table by 12) and table 4 for AGC + BGC losses; mean values for Latin America. Full reference: Tyukavina, A., Baccini, A., Hansen, M. C., Potapov, P. V., Stehman, S. V., Houghton, R. A., … Goetz, S. J. (2015). Aboveground carbon loss in natural and managed tropical forests from 2000 to 2012. Environmental Research Letters, 10(7), 074002. https://doi.org/10.1088/1748-9326/10/7/074002</t>
  </si>
  <si>
    <t>Tyukavina et al. (2015) Table 3 for gross forest cover loss area (2000-2012 values so I divide the area on the table by 12) and table 4 for AGC + BGC losses; mean values for South and Southeast Asia Full reference: Tyukavina, A., Baccini, A., Hansen, M. C., Potapov, P. V., Stehman, S. V., Houghton, R. A., … Goetz, S. J. (2015). Aboveground carbon loss in natural and managed tropical forests from 2000 to 2012. Environmental Research Letters, 10(7), 074002. https://doi.org/10.1088/1748-9326/10/7/074002</t>
  </si>
  <si>
    <t>South and South East Asia</t>
  </si>
  <si>
    <t>Harris et al. (2012), Table S2 in supplementary information: emissions from deforestation 90% CI mean gross forest cover loss 90% CI mean Africa. Full reference: Harris, N. L., Brown, S., Hagen, S. C., Saatchi, S. S., Petrova, S., Salas, W., … Lotsch, A. (2012). Baseline Map of Carbon Emissions from Deforestation in Tropical Regions. Science, 336(6088), 1573–1576. https://doi.org/10.1126/science.1217962</t>
  </si>
  <si>
    <t>http://science.sciencemag.org/content/336/6088/1573?casa_token=o65wcZxFIisAAAAA:aIygZGPPy2gjQl__vDis6IEMX0CltF9iO6y0PhxvtVWjS7ta6nvcbk_8S_LOlyp19iVqqvhg9M-Jbld9</t>
  </si>
  <si>
    <t>TgC/yr/kha</t>
  </si>
  <si>
    <t>Harris et al. (2012), Table S2 in supplementary information: emissions from deforestation 90% CI mean gross forest cover loss 90% CI mean Latin America. Full reference: Harris, N. L., Brown, S., Hagen, S. C., Saatchi, S. S., Petrova, S., Salas, W., … Lotsch, A. (2012). Baseline Map of Carbon Emissions from Deforestation in Tropical Regions. Science, 336(6088), 1573–1576. https://doi.org/10.1126/science.1217962</t>
  </si>
  <si>
    <t>Harris et al. (2012), Table S2 in supplementary information: emissions from deforestation 90% CI mean gross forest cover loss 90% CI mean Asia. Full reference: Harris, N. L., Brown, S., Hagen, S. C., Saatchi, S. S., Petrova, S., Salas, W., … Lotsch, A. (2012). Baseline Map of Carbon Emissions from Deforestation in Tropical Regions. Science, 336(6088), 1573–1576. https://doi.org/10.1126/science.1217962</t>
  </si>
  <si>
    <t>Achard et al. (2014), Table 2 for emissions and table 5 for area; table 2- Same criteria used inTyukavina et al. (2015): 1. 2000-2010 values for emissions, 2. emissions low corresponds to "Our study with minimum Saatchi" values, 3. emissions median corresponds to "Our study with average Baccini/ Saatchi", 4. emissions high corresponds to "Our study with maximum Saatchi". Full reference: Achard, F., Beuchle, R., Mayaux, P., Stibig, H.-J., Bodart, C., Brink, A., … Simonetti, D. (2014). Determination of tropical deforestation rates and related carbon losses from 1990 to 2010. Global Change Biology, 20(8), 2540–2554. https://doi.org/10.1111/gcb.12605</t>
  </si>
  <si>
    <t>https://onlinelibrary.wiley.com/doi/full/10.1111/gcb.12605</t>
  </si>
  <si>
    <t>tC/yr/ha</t>
  </si>
  <si>
    <t>average value</t>
  </si>
  <si>
    <t>http://www.fao.org/fileadmin/templates/solaw/files/thematic_reports/TR_02_light.pdf</t>
  </si>
  <si>
    <t>DM tons fodder/ha/yr</t>
  </si>
  <si>
    <t>Exclude Data?</t>
  </si>
  <si>
    <t>Source: FAOSTAT 2017</t>
  </si>
  <si>
    <t>Production (t/yr)</t>
  </si>
  <si>
    <t>Weight based on production</t>
  </si>
  <si>
    <t>Weighted Yield based on avg production</t>
  </si>
  <si>
    <t>Weight based on yield</t>
  </si>
  <si>
    <t>Weighted Yield based on avg yield</t>
  </si>
  <si>
    <t>Global Avg Yield (t/ha/yr)</t>
  </si>
  <si>
    <t>Global Avg Production (t/yr)</t>
  </si>
  <si>
    <t>Weight by: Production</t>
  </si>
  <si>
    <t>Weight in % of grassland area</t>
  </si>
  <si>
    <t>Dry matter of forage per hectare per year; 10+ t/ha/yr</t>
  </si>
  <si>
    <t>SOLAW Report</t>
  </si>
  <si>
    <t>GAEZ Area (Mha)</t>
  </si>
  <si>
    <t>Mha Biochar Application</t>
  </si>
  <si>
    <t>Refer footnote of table 6.4; assumes 10 years</t>
  </si>
  <si>
    <t>Refer abstract; assumes 10 years</t>
  </si>
  <si>
    <t>Selected low because this is an unweighted figure with a lot of variation</t>
  </si>
  <si>
    <t>no zeroes</t>
  </si>
  <si>
    <t>Grains for Bioplastic Feedstock MMT</t>
  </si>
  <si>
    <t>Cumulative LUC Emissions Gt CO2-eq</t>
  </si>
  <si>
    <t>Annual LUC Emissions Ct CO2-eq</t>
  </si>
  <si>
    <t>Bonus Yield from Intensification</t>
  </si>
  <si>
    <t>Smallholder Intensification on BAU Cropland</t>
  </si>
  <si>
    <t>Mha forest LUC avoided</t>
  </si>
  <si>
    <t>% LUC that is forest</t>
  </si>
  <si>
    <t>TLA Cropland Project Drawdown Jan 2020</t>
  </si>
  <si>
    <t>Mha Adoption (current on forestland)</t>
  </si>
  <si>
    <t>Total adoption on forest</t>
  </si>
  <si>
    <t>Adoption on grassland only</t>
  </si>
  <si>
    <t>Total adoption on forest and grassland</t>
  </si>
  <si>
    <t>Adoption on grassland  only</t>
  </si>
  <si>
    <t>Mha Adoption Total on forest</t>
  </si>
  <si>
    <t>Mha New Adoption on Forest</t>
  </si>
  <si>
    <t xml:space="preserve"> -   </t>
  </si>
  <si>
    <t>avg' food emissions, with 2300 kcal/(cap-day) and a 5% localization emission reduction factor assumed for plant-rich diet</t>
  </si>
  <si>
    <r>
      <rPr>
        <b/>
        <i/>
        <sz val="12"/>
        <color rgb="FF000000"/>
        <rFont val="Arial"/>
        <family val="2"/>
      </rPr>
      <t>Smoothed</t>
    </r>
    <r>
      <rPr>
        <sz val="12"/>
        <color rgb="FF000000"/>
        <rFont val="Arial"/>
        <family val="2"/>
      </rPr>
      <t xml:space="preserve"> Annual LUC Emissions Gt CO2-eq</t>
    </r>
  </si>
  <si>
    <r>
      <rPr>
        <b/>
        <i/>
        <sz val="12"/>
        <color rgb="FF000000"/>
        <rFont val="Arial"/>
        <family val="2"/>
      </rPr>
      <t xml:space="preserve">Smoothed </t>
    </r>
    <r>
      <rPr>
        <sz val="12"/>
        <color rgb="FF000000"/>
        <rFont val="Arial"/>
        <family val="2"/>
      </rPr>
      <t xml:space="preserve">Mha Required to Produce Grain Deficit </t>
    </r>
  </si>
  <si>
    <r>
      <rPr>
        <b/>
        <i/>
        <sz val="12"/>
        <color rgb="FF000000"/>
        <rFont val="Arial"/>
        <family val="2"/>
      </rPr>
      <t xml:space="preserve">Smoothed </t>
    </r>
    <r>
      <rPr>
        <sz val="12"/>
        <color rgb="FF000000"/>
        <rFont val="Arial"/>
        <family val="2"/>
      </rPr>
      <t>Annual LUC Sequestration Gt CO2-eq</t>
    </r>
  </si>
  <si>
    <t>Sequestration Rate t C / ha /year</t>
  </si>
  <si>
    <r>
      <rPr>
        <b/>
        <i/>
        <sz val="12"/>
        <color rgb="FF000000"/>
        <rFont val="Arial"/>
        <family val="2"/>
      </rPr>
      <t xml:space="preserve">Smoothed </t>
    </r>
    <r>
      <rPr>
        <sz val="12"/>
        <color rgb="FF000000"/>
        <rFont val="Arial"/>
        <family val="2"/>
      </rPr>
      <t>Mha Required to Produce Grain Deficit - PRD</t>
    </r>
  </si>
  <si>
    <t>% LUC that is forest - PRD</t>
  </si>
  <si>
    <t>Mha forest LUC avoided - PRD</t>
  </si>
  <si>
    <r>
      <rPr>
        <b/>
        <i/>
        <sz val="12"/>
        <color rgb="FF000000"/>
        <rFont val="Arial"/>
        <family val="2"/>
      </rPr>
      <t xml:space="preserve">Smoothed </t>
    </r>
    <r>
      <rPr>
        <sz val="12"/>
        <color rgb="FF000000"/>
        <rFont val="Arial"/>
        <family val="2"/>
      </rPr>
      <t>Mha Required to Produce Grain Deficit - RFW</t>
    </r>
  </si>
  <si>
    <t>% LUC that is forest - RDW</t>
  </si>
  <si>
    <t>Mha forest LUC avoided - RFW</t>
  </si>
  <si>
    <t>Annual LUC Emissions + Sequestration (PRD)</t>
  </si>
  <si>
    <t>Annual LUC Emissions + Sequestration (RFW)</t>
  </si>
  <si>
    <t>Annual LUC Emissions + Sequestration</t>
  </si>
  <si>
    <t>'avg' food emissions, with 2300 kcal/(cap-day) and a 5% localization emission reduction factor assumed for plant-rich diet</t>
  </si>
  <si>
    <t>Plant-rich Diet ONLY (95%)</t>
  </si>
  <si>
    <t>Food Waste ONLY (95%)</t>
  </si>
  <si>
    <t xml:space="preserve">Annual New Mha Required to Produce Grain Deficit </t>
  </si>
  <si>
    <r>
      <rPr>
        <b/>
        <i/>
        <sz val="12"/>
        <color rgb="FF000000"/>
        <rFont val="Arial"/>
        <family val="2"/>
      </rPr>
      <t xml:space="preserve">Smoothed </t>
    </r>
    <r>
      <rPr>
        <sz val="12"/>
        <color rgb="FF000000"/>
        <rFont val="Arial"/>
        <family val="2"/>
      </rPr>
      <t xml:space="preserve">Mha Avoided to Produce Grain Deficit </t>
    </r>
  </si>
  <si>
    <r>
      <rPr>
        <b/>
        <i/>
        <sz val="12"/>
        <color rgb="FF000000"/>
        <rFont val="Arial"/>
        <family val="2"/>
      </rPr>
      <t>Smoothed</t>
    </r>
    <r>
      <rPr>
        <sz val="12"/>
        <color rgb="FF000000"/>
        <rFont val="Arial"/>
        <family val="2"/>
      </rPr>
      <t xml:space="preserve"> Annual LUC Emissions Avoided Gt CO2-eq</t>
    </r>
  </si>
  <si>
    <t>Mha Avoided (Max Ref Mha)</t>
  </si>
  <si>
    <t>Reference Emission AgProd (MMT)</t>
  </si>
  <si>
    <t>Reference Emissions AgProd (tonnes)</t>
  </si>
  <si>
    <t>Reference Emission AgProd + LUC (MMT)</t>
  </si>
  <si>
    <t>Annual LUC Emissions Avoided Gt CO2-eq (Max Ref Mha)</t>
  </si>
  <si>
    <r>
      <rPr>
        <b/>
        <i/>
        <sz val="12"/>
        <color rgb="FF000000"/>
        <rFont val="Arial"/>
        <family val="2"/>
      </rPr>
      <t>Smoothed</t>
    </r>
    <r>
      <rPr>
        <sz val="12"/>
        <color rgb="FF000000"/>
        <rFont val="Arial"/>
        <family val="2"/>
      </rPr>
      <t xml:space="preserve"> Annual LUC Emissions Avoided MMT CO2-eq - PRD</t>
    </r>
  </si>
  <si>
    <r>
      <rPr>
        <b/>
        <i/>
        <sz val="12"/>
        <color rgb="FF000000"/>
        <rFont val="Arial"/>
        <family val="2"/>
      </rPr>
      <t xml:space="preserve">Smoothed </t>
    </r>
    <r>
      <rPr>
        <sz val="12"/>
        <color rgb="FF000000"/>
        <rFont val="Arial"/>
        <family val="2"/>
      </rPr>
      <t>Annual LUC Sequestration MMT CO2-eq - PRD</t>
    </r>
  </si>
  <si>
    <r>
      <rPr>
        <b/>
        <i/>
        <sz val="12"/>
        <color rgb="FF000000"/>
        <rFont val="Arial"/>
        <family val="2"/>
      </rPr>
      <t>Smoothed</t>
    </r>
    <r>
      <rPr>
        <sz val="12"/>
        <color rgb="FF000000"/>
        <rFont val="Arial"/>
        <family val="2"/>
      </rPr>
      <t xml:space="preserve"> Annual LUC Emissions Avoided MMT CO2-eq - RFW</t>
    </r>
  </si>
  <si>
    <r>
      <rPr>
        <b/>
        <i/>
        <sz val="12"/>
        <color rgb="FF000000"/>
        <rFont val="Arial"/>
        <family val="2"/>
      </rPr>
      <t xml:space="preserve">Smoothed </t>
    </r>
    <r>
      <rPr>
        <sz val="12"/>
        <color rgb="FF000000"/>
        <rFont val="Arial"/>
        <family val="2"/>
      </rPr>
      <t>Annual LUC Sequestration MMT CO2-eq - RFW</t>
    </r>
  </si>
  <si>
    <t>PRD (2020-2050)</t>
  </si>
  <si>
    <t>RFW (2020-2050)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</si>
</sst>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-* #,##0.00_-;\-* #,##0.00_-;_-* &quot;-&quot;??_-;_-@_-"/>
    <numFmt numFmtId="165" formatCode="#,##0.0"/>
    <numFmt numFmtId="166" formatCode="#,##0.000"/>
    <numFmt numFmtId="167" formatCode="0.0%"/>
    <numFmt numFmtId="168" formatCode="0.0"/>
    <numFmt numFmtId="169" formatCode="0.000"/>
    <numFmt numFmtId="170" formatCode="_(* #,##0.0_);_(* \(#,##0.0\);_(* &quot;-&quot;??_);_(@_)"/>
    <numFmt numFmtId="171" formatCode="#,##0.00000"/>
    <numFmt numFmtId="172" formatCode="#,##0.000000"/>
    <numFmt numFmtId="173" formatCode="#,##0.0000"/>
    <numFmt numFmtId="174" formatCode="0.000%"/>
    <numFmt numFmtId="175" formatCode="_(* #,##0_);_(* \(#,##0\);_(* &quot;-&quot;??_);_(@_)"/>
  </numFmts>
  <fonts count="85" x14ac:knownFonts="1">
    <font>
      <sz val="10"/>
      <color rgb="FF000000"/>
      <name val="Arial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color rgb="FF000000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sz val="14"/>
      <color rgb="FF000000"/>
      <name val="Arial"/>
      <family val="2"/>
    </font>
    <font>
      <sz val="12"/>
      <color rgb="FF000000"/>
      <name val="Arial"/>
      <family val="2"/>
    </font>
    <font>
      <sz val="11"/>
      <color rgb="FF000000"/>
      <name val="Arial"/>
      <family val="2"/>
    </font>
    <font>
      <sz val="15"/>
      <color rgb="FF000000"/>
      <name val="Arial"/>
      <family val="2"/>
    </font>
    <font>
      <i/>
      <sz val="15"/>
      <color rgb="FF00000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2"/>
      <color theme="10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indexed="81"/>
      <name val="Arial"/>
      <family val="2"/>
    </font>
    <font>
      <sz val="14"/>
      <color indexed="81"/>
      <name val="Arial"/>
      <family val="2"/>
    </font>
    <font>
      <i/>
      <sz val="14"/>
      <color indexed="81"/>
      <name val="Arial"/>
      <family val="2"/>
    </font>
    <font>
      <b/>
      <sz val="12"/>
      <color indexed="81"/>
      <name val="Arial"/>
      <family val="2"/>
    </font>
    <font>
      <sz val="12"/>
      <color indexed="81"/>
      <name val="Arial"/>
      <family val="2"/>
    </font>
    <font>
      <i/>
      <sz val="12"/>
      <color indexed="8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indexed="81"/>
      <name val="Tahoma"/>
      <family val="2"/>
    </font>
    <font>
      <sz val="15"/>
      <color theme="1"/>
      <name val="Arial"/>
      <family val="2"/>
    </font>
    <font>
      <sz val="15"/>
      <color rgb="FFFF0000"/>
      <name val="Arial"/>
      <family val="2"/>
    </font>
    <font>
      <sz val="12"/>
      <color rgb="FF0070C0"/>
      <name val="Arial"/>
      <family val="2"/>
    </font>
    <font>
      <sz val="15"/>
      <color rgb="FF0070C0"/>
      <name val="Arial"/>
      <family val="2"/>
    </font>
    <font>
      <sz val="10"/>
      <color rgb="FF0070C0"/>
      <name val="Arial"/>
      <family val="2"/>
    </font>
    <font>
      <b/>
      <i/>
      <sz val="12"/>
      <color rgb="FF000000"/>
      <name val="Arial"/>
      <family val="2"/>
    </font>
    <font>
      <i/>
      <sz val="15"/>
      <color theme="1"/>
      <name val="Arial"/>
      <family val="2"/>
    </font>
    <font>
      <b/>
      <sz val="12"/>
      <color rgb="FF000000"/>
      <name val="Arial"/>
      <family val="2"/>
    </font>
    <font>
      <b/>
      <sz val="11"/>
      <color rgb="FF000000"/>
      <name val="Arial"/>
      <family val="2"/>
    </font>
    <font>
      <b/>
      <sz val="15"/>
      <color theme="1"/>
      <name val="Arial"/>
      <family val="2"/>
    </font>
    <font>
      <sz val="14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i/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5"/>
      <color theme="1"/>
      <name val="Arial"/>
      <family val="2"/>
    </font>
    <font>
      <b/>
      <sz val="11"/>
      <color theme="1"/>
      <name val="Arial"/>
      <family val="2"/>
    </font>
    <font>
      <b/>
      <u/>
      <sz val="11"/>
      <color theme="1"/>
      <name val="Arial"/>
      <family val="2"/>
    </font>
    <font>
      <u/>
      <sz val="11"/>
      <color theme="1"/>
      <name val="Arial"/>
      <family val="2"/>
    </font>
    <font>
      <b/>
      <u/>
      <sz val="14"/>
      <color theme="1"/>
      <name val="Arial"/>
      <family val="2"/>
    </font>
    <font>
      <sz val="13"/>
      <color theme="1"/>
      <name val="Arial"/>
      <family val="2"/>
    </font>
    <font>
      <u/>
      <sz val="12"/>
      <color theme="1"/>
      <name val="Arial"/>
      <family val="2"/>
    </font>
    <font>
      <i/>
      <sz val="12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i/>
      <sz val="8"/>
      <color theme="1"/>
      <name val="Arial"/>
      <family val="2"/>
    </font>
    <font>
      <b/>
      <i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rgb="FF000000"/>
      <name val="Arial"/>
      <family val="2"/>
    </font>
    <font>
      <sz val="12"/>
      <color rgb="FF000000"/>
      <name val="Calibri"/>
      <family val="2"/>
    </font>
    <font>
      <sz val="11"/>
      <name val="Arial"/>
      <family val="2"/>
    </font>
    <font>
      <b/>
      <sz val="12"/>
      <name val="Arial"/>
      <family val="2"/>
    </font>
    <font>
      <b/>
      <sz val="7.5"/>
      <color rgb="FF000000"/>
      <name val="Arial"/>
      <family val="2"/>
    </font>
    <font>
      <sz val="15"/>
      <color rgb="FF7030A0"/>
      <name val="Arial"/>
      <family val="2"/>
    </font>
    <font>
      <sz val="10"/>
      <color rgb="FF7030A0"/>
      <name val="Arial"/>
      <family val="2"/>
    </font>
    <font>
      <sz val="12"/>
      <color rgb="FF7030A0"/>
      <name val="Arial"/>
      <family val="2"/>
    </font>
    <font>
      <b/>
      <sz val="15"/>
      <color rgb="FF000000"/>
      <name val="Arial"/>
      <family val="2"/>
    </font>
    <font>
      <u/>
      <sz val="10"/>
      <color theme="1"/>
      <name val="Arial"/>
      <family val="2"/>
    </font>
    <font>
      <b/>
      <i/>
      <sz val="10"/>
      <color rgb="FF000000"/>
      <name val="Arial"/>
      <family val="2"/>
    </font>
    <font>
      <b/>
      <sz val="10"/>
      <color rgb="FF7030A0"/>
      <name val="Arial"/>
      <family val="2"/>
    </font>
    <font>
      <b/>
      <sz val="8"/>
      <color theme="1"/>
      <name val="Calibri"/>
      <family val="2"/>
      <scheme val="minor"/>
    </font>
    <font>
      <b/>
      <sz val="8"/>
      <color theme="1"/>
      <name val="Arial"/>
      <family val="2"/>
    </font>
    <font>
      <b/>
      <i/>
      <sz val="8"/>
      <color theme="1"/>
      <name val="Arial"/>
      <family val="2"/>
    </font>
    <font>
      <b/>
      <sz val="10"/>
      <color rgb="FF0070C0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000000"/>
      <name val="Tahoma"/>
      <family val="2"/>
    </font>
    <font>
      <b/>
      <sz val="11"/>
      <color indexed="8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D78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5E0B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9B67F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C5E0B3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DD7EE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B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7" tint="-0.249977111117893"/>
        <bgColor theme="4"/>
      </patternFill>
    </fill>
    <fill>
      <patternFill patternType="solid">
        <fgColor rgb="FFFFFD78"/>
        <bgColor rgb="FF000000"/>
      </patternFill>
    </fill>
    <fill>
      <patternFill patternType="solid">
        <fgColor indexed="42"/>
        <bgColor indexed="4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54">
    <xf numFmtId="0" fontId="0" fillId="0" borderId="0"/>
    <xf numFmtId="0" fontId="3" fillId="0" borderId="0"/>
    <xf numFmtId="0" fontId="4" fillId="0" borderId="0"/>
    <xf numFmtId="9" fontId="8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9" fillId="0" borderId="0"/>
    <xf numFmtId="0" fontId="20" fillId="0" borderId="0" applyNumberFormat="0" applyFill="0" applyBorder="0" applyAlignment="0" applyProtection="0"/>
    <xf numFmtId="0" fontId="2" fillId="0" borderId="0"/>
    <xf numFmtId="0" fontId="19" fillId="0" borderId="0"/>
    <xf numFmtId="0" fontId="2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164" fontId="57" fillId="0" borderId="0" applyFont="0" applyFill="0" applyBorder="0" applyAlignment="0" applyProtection="0"/>
    <xf numFmtId="0" fontId="1" fillId="0" borderId="0"/>
    <xf numFmtId="0" fontId="4" fillId="0" borderId="0"/>
    <xf numFmtId="0" fontId="8" fillId="0" borderId="0"/>
  </cellStyleXfs>
  <cellXfs count="763">
    <xf numFmtId="0" fontId="0" fillId="0" borderId="0" xfId="0" applyFont="1" applyAlignment="1"/>
    <xf numFmtId="0" fontId="0" fillId="0" borderId="0" xfId="0" applyFont="1" applyAlignment="1">
      <alignment wrapText="1"/>
    </xf>
    <xf numFmtId="0" fontId="0" fillId="0" borderId="0" xfId="0" applyFont="1" applyAlignment="1">
      <alignment horizontal="center"/>
    </xf>
    <xf numFmtId="4" fontId="0" fillId="0" borderId="0" xfId="0" applyNumberFormat="1" applyFont="1" applyAlignment="1">
      <alignment wrapText="1"/>
    </xf>
    <xf numFmtId="0" fontId="0" fillId="0" borderId="0" xfId="0" applyFont="1" applyFill="1" applyAlignment="1">
      <alignment wrapText="1"/>
    </xf>
    <xf numFmtId="4" fontId="0" fillId="0" borderId="0" xfId="0" applyNumberFormat="1" applyFont="1" applyFill="1" applyAlignment="1">
      <alignment wrapText="1"/>
    </xf>
    <xf numFmtId="165" fontId="0" fillId="0" borderId="0" xfId="0" applyNumberFormat="1" applyFont="1" applyAlignment="1">
      <alignment wrapText="1"/>
    </xf>
    <xf numFmtId="165" fontId="5" fillId="0" borderId="0" xfId="0" applyNumberFormat="1" applyFont="1" applyAlignment="1">
      <alignment wrapText="1"/>
    </xf>
    <xf numFmtId="167" fontId="0" fillId="0" borderId="0" xfId="0" applyNumberFormat="1" applyFont="1" applyAlignment="1">
      <alignment wrapText="1"/>
    </xf>
    <xf numFmtId="0" fontId="0" fillId="0" borderId="0" xfId="0" applyFont="1" applyAlignment="1"/>
    <xf numFmtId="165" fontId="0" fillId="0" borderId="0" xfId="0" applyNumberFormat="1" applyFont="1" applyFill="1" applyAlignment="1">
      <alignment wrapText="1"/>
    </xf>
    <xf numFmtId="165" fontId="5" fillId="0" borderId="0" xfId="0" applyNumberFormat="1" applyFont="1" applyFill="1" applyAlignment="1">
      <alignment wrapText="1"/>
    </xf>
    <xf numFmtId="168" fontId="0" fillId="0" borderId="0" xfId="0" applyNumberFormat="1" applyFont="1" applyFill="1" applyAlignment="1">
      <alignment wrapText="1"/>
    </xf>
    <xf numFmtId="166" fontId="0" fillId="0" borderId="0" xfId="0" applyNumberFormat="1" applyFont="1" applyAlignment="1">
      <alignment wrapText="1"/>
    </xf>
    <xf numFmtId="165" fontId="0" fillId="0" borderId="0" xfId="0" applyNumberFormat="1" applyFont="1" applyAlignment="1"/>
    <xf numFmtId="165" fontId="7" fillId="0" borderId="0" xfId="0" applyNumberFormat="1" applyFont="1" applyAlignment="1"/>
    <xf numFmtId="0" fontId="7" fillId="0" borderId="0" xfId="0" applyFont="1" applyFill="1" applyAlignment="1">
      <alignment wrapText="1"/>
    </xf>
    <xf numFmtId="4" fontId="7" fillId="0" borderId="0" xfId="0" applyNumberFormat="1" applyFont="1" applyFill="1" applyAlignment="1">
      <alignment wrapText="1"/>
    </xf>
    <xf numFmtId="2" fontId="5" fillId="0" borderId="0" xfId="0" applyNumberFormat="1" applyFont="1" applyAlignment="1">
      <alignment wrapText="1"/>
    </xf>
    <xf numFmtId="165" fontId="0" fillId="2" borderId="1" xfId="0" applyNumberFormat="1" applyFont="1" applyFill="1" applyBorder="1" applyAlignment="1"/>
    <xf numFmtId="0" fontId="0" fillId="2" borderId="1" xfId="0" applyFont="1" applyFill="1" applyBorder="1" applyAlignment="1">
      <alignment wrapText="1"/>
    </xf>
    <xf numFmtId="0" fontId="0" fillId="0" borderId="0" xfId="0" applyFont="1" applyFill="1" applyBorder="1" applyAlignment="1">
      <alignment wrapText="1"/>
    </xf>
    <xf numFmtId="165" fontId="11" fillId="0" borderId="0" xfId="0" applyNumberFormat="1" applyFont="1" applyFill="1" applyBorder="1" applyAlignment="1"/>
    <xf numFmtId="165" fontId="0" fillId="0" borderId="0" xfId="0" applyNumberFormat="1" applyFont="1" applyFill="1" applyBorder="1" applyAlignment="1"/>
    <xf numFmtId="165" fontId="5" fillId="0" borderId="0" xfId="0" applyNumberFormat="1" applyFont="1" applyFill="1" applyBorder="1" applyAlignment="1">
      <alignment wrapText="1"/>
    </xf>
    <xf numFmtId="0" fontId="0" fillId="0" borderId="0" xfId="0" applyFont="1" applyFill="1" applyBorder="1" applyAlignment="1"/>
    <xf numFmtId="165" fontId="12" fillId="2" borderId="1" xfId="0" applyNumberFormat="1" applyFont="1" applyFill="1" applyBorder="1" applyAlignment="1">
      <alignment wrapText="1"/>
    </xf>
    <xf numFmtId="165" fontId="0" fillId="2" borderId="1" xfId="0" applyNumberFormat="1" applyFont="1" applyFill="1" applyBorder="1" applyAlignment="1">
      <alignment wrapText="1"/>
    </xf>
    <xf numFmtId="165" fontId="0" fillId="2" borderId="0" xfId="0" applyNumberFormat="1" applyFont="1" applyFill="1" applyAlignment="1">
      <alignment wrapText="1"/>
    </xf>
    <xf numFmtId="167" fontId="0" fillId="2" borderId="1" xfId="0" applyNumberFormat="1" applyFont="1" applyFill="1" applyBorder="1" applyAlignment="1">
      <alignment wrapText="1"/>
    </xf>
    <xf numFmtId="0" fontId="12" fillId="2" borderId="1" xfId="0" applyFont="1" applyFill="1" applyBorder="1" applyAlignment="1">
      <alignment wrapText="1"/>
    </xf>
    <xf numFmtId="167" fontId="12" fillId="2" borderId="1" xfId="0" applyNumberFormat="1" applyFont="1" applyFill="1" applyBorder="1" applyAlignment="1">
      <alignment wrapText="1"/>
    </xf>
    <xf numFmtId="0" fontId="13" fillId="2" borderId="1" xfId="0" applyFont="1" applyFill="1" applyBorder="1" applyAlignment="1">
      <alignment wrapText="1"/>
    </xf>
    <xf numFmtId="0" fontId="14" fillId="7" borderId="0" xfId="0" applyFont="1" applyFill="1" applyAlignment="1"/>
    <xf numFmtId="165" fontId="14" fillId="7" borderId="0" xfId="0" applyNumberFormat="1" applyFont="1" applyFill="1" applyAlignment="1"/>
    <xf numFmtId="165" fontId="14" fillId="0" borderId="0" xfId="0" applyNumberFormat="1" applyFont="1" applyAlignment="1"/>
    <xf numFmtId="0" fontId="14" fillId="0" borderId="0" xfId="0" applyFont="1" applyAlignment="1"/>
    <xf numFmtId="0" fontId="15" fillId="7" borderId="0" xfId="0" applyFont="1" applyFill="1" applyAlignment="1"/>
    <xf numFmtId="0" fontId="14" fillId="7" borderId="0" xfId="0" applyFont="1" applyFill="1" applyAlignment="1">
      <alignment wrapText="1"/>
    </xf>
    <xf numFmtId="167" fontId="14" fillId="7" borderId="0" xfId="0" applyNumberFormat="1" applyFont="1" applyFill="1" applyAlignment="1">
      <alignment wrapText="1"/>
    </xf>
    <xf numFmtId="165" fontId="14" fillId="0" borderId="0" xfId="0" applyNumberFormat="1" applyFont="1" applyFill="1" applyAlignment="1"/>
    <xf numFmtId="0" fontId="14" fillId="0" borderId="0" xfId="0" applyFont="1" applyFill="1" applyAlignment="1"/>
    <xf numFmtId="0" fontId="12" fillId="0" borderId="0" xfId="0" applyFont="1" applyAlignment="1">
      <alignment wrapText="1"/>
    </xf>
    <xf numFmtId="0" fontId="16" fillId="2" borderId="1" xfId="0" applyFont="1" applyFill="1" applyBorder="1" applyAlignment="1">
      <alignment horizontal="center" wrapText="1"/>
    </xf>
    <xf numFmtId="0" fontId="14" fillId="0" borderId="0" xfId="0" applyFont="1" applyFill="1" applyAlignment="1">
      <alignment wrapText="1"/>
    </xf>
    <xf numFmtId="0" fontId="0" fillId="2" borderId="0" xfId="0" applyFont="1" applyFill="1" applyAlignment="1">
      <alignment wrapText="1"/>
    </xf>
    <xf numFmtId="165" fontId="0" fillId="8" borderId="0" xfId="0" applyNumberFormat="1" applyFont="1" applyFill="1" applyAlignment="1">
      <alignment wrapText="1"/>
    </xf>
    <xf numFmtId="0" fontId="0" fillId="8" borderId="0" xfId="0" applyFont="1" applyFill="1" applyAlignment="1">
      <alignment wrapText="1"/>
    </xf>
    <xf numFmtId="165" fontId="0" fillId="8" borderId="1" xfId="0" applyNumberFormat="1" applyFont="1" applyFill="1" applyBorder="1" applyAlignment="1">
      <alignment wrapText="1"/>
    </xf>
    <xf numFmtId="165" fontId="12" fillId="8" borderId="1" xfId="0" applyNumberFormat="1" applyFont="1" applyFill="1" applyBorder="1" applyAlignment="1">
      <alignment wrapText="1"/>
    </xf>
    <xf numFmtId="0" fontId="14" fillId="9" borderId="0" xfId="0" applyFont="1" applyFill="1" applyAlignment="1"/>
    <xf numFmtId="165" fontId="14" fillId="9" borderId="0" xfId="0" applyNumberFormat="1" applyFont="1" applyFill="1" applyAlignment="1"/>
    <xf numFmtId="165" fontId="7" fillId="2" borderId="1" xfId="0" applyNumberFormat="1" applyFont="1" applyFill="1" applyBorder="1" applyAlignment="1"/>
    <xf numFmtId="165" fontId="7" fillId="2" borderId="1" xfId="0" applyNumberFormat="1" applyFont="1" applyFill="1" applyBorder="1" applyAlignment="1">
      <alignment wrapText="1"/>
    </xf>
    <xf numFmtId="165" fontId="17" fillId="2" borderId="1" xfId="0" applyNumberFormat="1" applyFont="1" applyFill="1" applyBorder="1" applyAlignment="1">
      <alignment wrapText="1"/>
    </xf>
    <xf numFmtId="4" fontId="0" fillId="8" borderId="0" xfId="0" applyNumberFormat="1" applyFont="1" applyFill="1" applyAlignment="1">
      <alignment wrapText="1"/>
    </xf>
    <xf numFmtId="168" fontId="0" fillId="2" borderId="0" xfId="0" applyNumberFormat="1" applyFont="1" applyFill="1" applyAlignment="1">
      <alignment wrapText="1"/>
    </xf>
    <xf numFmtId="165" fontId="0" fillId="0" borderId="1" xfId="0" applyNumberFormat="1" applyFont="1" applyFill="1" applyBorder="1" applyAlignment="1">
      <alignment wrapText="1"/>
    </xf>
    <xf numFmtId="4" fontId="0" fillId="8" borderId="1" xfId="0" applyNumberFormat="1" applyFont="1" applyFill="1" applyBorder="1" applyAlignment="1">
      <alignment wrapText="1"/>
    </xf>
    <xf numFmtId="2" fontId="0" fillId="2" borderId="1" xfId="0" applyNumberFormat="1" applyFont="1" applyFill="1" applyBorder="1" applyAlignment="1">
      <alignment wrapText="1"/>
    </xf>
    <xf numFmtId="168" fontId="0" fillId="2" borderId="1" xfId="0" applyNumberFormat="1" applyFont="1" applyFill="1" applyBorder="1" applyAlignment="1">
      <alignment wrapText="1"/>
    </xf>
    <xf numFmtId="4" fontId="7" fillId="8" borderId="1" xfId="0" applyNumberFormat="1" applyFont="1" applyFill="1" applyBorder="1" applyAlignment="1">
      <alignment wrapText="1"/>
    </xf>
    <xf numFmtId="168" fontId="7" fillId="2" borderId="1" xfId="0" applyNumberFormat="1" applyFont="1" applyFill="1" applyBorder="1" applyAlignment="1">
      <alignment wrapText="1"/>
    </xf>
    <xf numFmtId="4" fontId="0" fillId="2" borderId="1" xfId="0" applyNumberFormat="1" applyFont="1" applyFill="1" applyBorder="1" applyAlignment="1">
      <alignment wrapText="1"/>
    </xf>
    <xf numFmtId="165" fontId="0" fillId="0" borderId="0" xfId="0" applyNumberFormat="1" applyFont="1" applyBorder="1" applyAlignment="1">
      <alignment wrapText="1"/>
    </xf>
    <xf numFmtId="165" fontId="0" fillId="0" borderId="0" xfId="0" applyNumberFormat="1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165" fontId="0" fillId="2" borderId="2" xfId="0" applyNumberFormat="1" applyFont="1" applyFill="1" applyBorder="1" applyAlignment="1">
      <alignment wrapText="1"/>
    </xf>
    <xf numFmtId="0" fontId="0" fillId="0" borderId="0" xfId="0" applyFont="1" applyBorder="1" applyAlignment="1">
      <alignment wrapText="1"/>
    </xf>
    <xf numFmtId="165" fontId="7" fillId="0" borderId="0" xfId="0" applyNumberFormat="1" applyFont="1" applyFill="1" applyBorder="1" applyAlignment="1">
      <alignment wrapText="1"/>
    </xf>
    <xf numFmtId="4" fontId="0" fillId="8" borderId="3" xfId="0" applyNumberFormat="1" applyFont="1" applyFill="1" applyBorder="1" applyAlignment="1">
      <alignment wrapText="1"/>
    </xf>
    <xf numFmtId="4" fontId="0" fillId="0" borderId="0" xfId="0" applyNumberFormat="1" applyFont="1" applyFill="1" applyBorder="1" applyAlignment="1">
      <alignment wrapText="1"/>
    </xf>
    <xf numFmtId="165" fontId="0" fillId="0" borderId="4" xfId="0" applyNumberFormat="1" applyFont="1" applyFill="1" applyBorder="1" applyAlignment="1">
      <alignment wrapText="1"/>
    </xf>
    <xf numFmtId="0" fontId="15" fillId="10" borderId="0" xfId="0" applyFont="1" applyFill="1" applyBorder="1" applyAlignment="1"/>
    <xf numFmtId="165" fontId="15" fillId="10" borderId="0" xfId="0" applyNumberFormat="1" applyFont="1" applyFill="1" applyBorder="1" applyAlignment="1"/>
    <xf numFmtId="0" fontId="14" fillId="10" borderId="0" xfId="0" applyFont="1" applyFill="1" applyBorder="1" applyAlignment="1"/>
    <xf numFmtId="165" fontId="14" fillId="10" borderId="0" xfId="0" applyNumberFormat="1" applyFont="1" applyFill="1" applyBorder="1" applyAlignment="1"/>
    <xf numFmtId="0" fontId="14" fillId="10" borderId="0" xfId="0" applyFont="1" applyFill="1" applyBorder="1" applyAlignment="1">
      <alignment wrapText="1"/>
    </xf>
    <xf numFmtId="167" fontId="14" fillId="10" borderId="0" xfId="0" applyNumberFormat="1" applyFont="1" applyFill="1" applyBorder="1" applyAlignment="1">
      <alignment wrapText="1"/>
    </xf>
    <xf numFmtId="165" fontId="12" fillId="0" borderId="0" xfId="0" applyNumberFormat="1" applyFont="1" applyAlignment="1">
      <alignment wrapText="1"/>
    </xf>
    <xf numFmtId="165" fontId="12" fillId="0" borderId="0" xfId="0" applyNumberFormat="1" applyFont="1" applyBorder="1" applyAlignment="1">
      <alignment wrapText="1"/>
    </xf>
    <xf numFmtId="0" fontId="12" fillId="0" borderId="0" xfId="0" applyFont="1" applyBorder="1" applyAlignment="1">
      <alignment wrapText="1"/>
    </xf>
    <xf numFmtId="4" fontId="12" fillId="8" borderId="1" xfId="0" applyNumberFormat="1" applyFont="1" applyFill="1" applyBorder="1" applyAlignment="1">
      <alignment wrapText="1"/>
    </xf>
    <xf numFmtId="168" fontId="12" fillId="2" borderId="1" xfId="0" applyNumberFormat="1" applyFont="1" applyFill="1" applyBorder="1" applyAlignment="1">
      <alignment wrapText="1"/>
    </xf>
    <xf numFmtId="167" fontId="12" fillId="8" borderId="1" xfId="0" applyNumberFormat="1" applyFont="1" applyFill="1" applyBorder="1" applyAlignment="1">
      <alignment wrapText="1"/>
    </xf>
    <xf numFmtId="167" fontId="0" fillId="8" borderId="1" xfId="0" applyNumberFormat="1" applyFont="1" applyFill="1" applyBorder="1" applyAlignment="1">
      <alignment wrapText="1"/>
    </xf>
    <xf numFmtId="168" fontId="0" fillId="0" borderId="0" xfId="0" applyNumberFormat="1" applyFont="1" applyFill="1" applyBorder="1" applyAlignment="1">
      <alignment wrapText="1"/>
    </xf>
    <xf numFmtId="166" fontId="0" fillId="8" borderId="1" xfId="0" applyNumberFormat="1" applyFont="1" applyFill="1" applyBorder="1" applyAlignment="1">
      <alignment wrapText="1"/>
    </xf>
    <xf numFmtId="165" fontId="7" fillId="0" borderId="0" xfId="0" applyNumberFormat="1" applyFont="1" applyAlignment="1">
      <alignment wrapText="1"/>
    </xf>
    <xf numFmtId="166" fontId="12" fillId="8" borderId="1" xfId="0" applyNumberFormat="1" applyFont="1" applyFill="1" applyBorder="1" applyAlignment="1">
      <alignment wrapText="1"/>
    </xf>
    <xf numFmtId="2" fontId="12" fillId="8" borderId="1" xfId="0" applyNumberFormat="1" applyFont="1" applyFill="1" applyBorder="1" applyAlignment="1">
      <alignment wrapText="1"/>
    </xf>
    <xf numFmtId="2" fontId="0" fillId="8" borderId="1" xfId="0" applyNumberFormat="1" applyFont="1" applyFill="1" applyBorder="1" applyAlignment="1">
      <alignment wrapText="1"/>
    </xf>
    <xf numFmtId="165" fontId="12" fillId="10" borderId="0" xfId="0" applyNumberFormat="1" applyFont="1" applyFill="1" applyBorder="1" applyAlignment="1"/>
    <xf numFmtId="0" fontId="12" fillId="10" borderId="0" xfId="0" applyFont="1" applyFill="1" applyBorder="1" applyAlignment="1"/>
    <xf numFmtId="0" fontId="36" fillId="10" borderId="0" xfId="0" applyFont="1" applyFill="1" applyBorder="1" applyAlignment="1">
      <alignment wrapText="1"/>
    </xf>
    <xf numFmtId="0" fontId="37" fillId="0" borderId="0" xfId="0" applyFont="1" applyBorder="1" applyAlignment="1">
      <alignment wrapText="1"/>
    </xf>
    <xf numFmtId="0" fontId="36" fillId="10" borderId="0" xfId="0" applyFont="1" applyFill="1" applyBorder="1" applyAlignment="1"/>
    <xf numFmtId="165" fontId="37" fillId="0" borderId="0" xfId="0" applyNumberFormat="1" applyFont="1" applyAlignment="1">
      <alignment wrapText="1"/>
    </xf>
    <xf numFmtId="0" fontId="37" fillId="0" borderId="0" xfId="0" applyFont="1" applyAlignment="1">
      <alignment wrapText="1"/>
    </xf>
    <xf numFmtId="165" fontId="35" fillId="0" borderId="0" xfId="0" applyNumberFormat="1" applyFont="1" applyAlignment="1">
      <alignment wrapText="1"/>
    </xf>
    <xf numFmtId="4" fontId="37" fillId="0" borderId="0" xfId="0" applyNumberFormat="1" applyFont="1" applyAlignment="1">
      <alignment wrapText="1"/>
    </xf>
    <xf numFmtId="0" fontId="33" fillId="10" borderId="0" xfId="0" applyFont="1" applyFill="1" applyBorder="1" applyAlignment="1">
      <alignment wrapText="1"/>
    </xf>
    <xf numFmtId="0" fontId="7" fillId="0" borderId="0" xfId="0" applyFont="1" applyBorder="1" applyAlignment="1">
      <alignment wrapText="1"/>
    </xf>
    <xf numFmtId="0" fontId="33" fillId="10" borderId="0" xfId="0" applyFont="1" applyFill="1" applyBorder="1" applyAlignment="1"/>
    <xf numFmtId="167" fontId="7" fillId="0" borderId="0" xfId="0" applyNumberFormat="1" applyFont="1" applyAlignment="1">
      <alignment wrapText="1"/>
    </xf>
    <xf numFmtId="0" fontId="7" fillId="0" borderId="0" xfId="0" applyFont="1" applyAlignment="1">
      <alignment wrapText="1"/>
    </xf>
    <xf numFmtId="0" fontId="17" fillId="10" borderId="0" xfId="0" applyFont="1" applyFill="1" applyBorder="1" applyAlignment="1"/>
    <xf numFmtId="165" fontId="17" fillId="8" borderId="1" xfId="0" applyNumberFormat="1" applyFont="1" applyFill="1" applyBorder="1" applyAlignment="1">
      <alignment wrapText="1"/>
    </xf>
    <xf numFmtId="165" fontId="7" fillId="8" borderId="1" xfId="0" applyNumberFormat="1" applyFont="1" applyFill="1" applyBorder="1" applyAlignment="1">
      <alignment wrapText="1"/>
    </xf>
    <xf numFmtId="0" fontId="16" fillId="2" borderId="1" xfId="0" applyFont="1" applyFill="1" applyBorder="1" applyAlignment="1">
      <alignment wrapText="1"/>
    </xf>
    <xf numFmtId="165" fontId="17" fillId="0" borderId="0" xfId="0" applyNumberFormat="1" applyFont="1" applyAlignment="1">
      <alignment wrapText="1"/>
    </xf>
    <xf numFmtId="0" fontId="17" fillId="2" borderId="1" xfId="0" applyFont="1" applyFill="1" applyBorder="1" applyAlignment="1">
      <alignment wrapText="1"/>
    </xf>
    <xf numFmtId="4" fontId="7" fillId="0" borderId="0" xfId="0" applyNumberFormat="1" applyFont="1" applyAlignment="1">
      <alignment wrapText="1"/>
    </xf>
    <xf numFmtId="165" fontId="17" fillId="21" borderId="1" xfId="0" applyNumberFormat="1" applyFont="1" applyFill="1" applyBorder="1" applyAlignment="1">
      <alignment wrapText="1"/>
    </xf>
    <xf numFmtId="168" fontId="17" fillId="2" borderId="1" xfId="0" applyNumberFormat="1" applyFont="1" applyFill="1" applyBorder="1" applyAlignment="1">
      <alignment wrapText="1"/>
    </xf>
    <xf numFmtId="4" fontId="0" fillId="8" borderId="1" xfId="0" applyNumberFormat="1" applyFont="1" applyFill="1" applyBorder="1" applyAlignment="1"/>
    <xf numFmtId="0" fontId="38" fillId="0" borderId="0" xfId="0" applyFont="1" applyBorder="1" applyAlignment="1"/>
    <xf numFmtId="0" fontId="12" fillId="10" borderId="0" xfId="0" applyFont="1" applyFill="1" applyBorder="1" applyAlignment="1">
      <alignment wrapText="1"/>
    </xf>
    <xf numFmtId="168" fontId="8" fillId="0" borderId="0" xfId="0" applyNumberFormat="1" applyFont="1" applyFill="1" applyBorder="1" applyAlignment="1">
      <alignment wrapText="1"/>
    </xf>
    <xf numFmtId="165" fontId="7" fillId="0" borderId="0" xfId="0" applyNumberFormat="1" applyFont="1" applyFill="1" applyAlignment="1">
      <alignment wrapText="1"/>
    </xf>
    <xf numFmtId="165" fontId="7" fillId="2" borderId="0" xfId="0" applyNumberFormat="1" applyFont="1" applyFill="1" applyAlignment="1">
      <alignment wrapText="1"/>
    </xf>
    <xf numFmtId="165" fontId="7" fillId="0" borderId="0" xfId="0" applyNumberFormat="1" applyFont="1" applyBorder="1" applyAlignment="1">
      <alignment wrapText="1"/>
    </xf>
    <xf numFmtId="165" fontId="33" fillId="10" borderId="0" xfId="0" applyNumberFormat="1" applyFont="1" applyFill="1" applyBorder="1" applyAlignment="1"/>
    <xf numFmtId="165" fontId="39" fillId="10" borderId="0" xfId="0" applyNumberFormat="1" applyFont="1" applyFill="1" applyBorder="1" applyAlignment="1"/>
    <xf numFmtId="165" fontId="7" fillId="0" borderId="4" xfId="0" applyNumberFormat="1" applyFont="1" applyFill="1" applyBorder="1" applyAlignment="1">
      <alignment wrapText="1"/>
    </xf>
    <xf numFmtId="165" fontId="7" fillId="0" borderId="1" xfId="0" applyNumberFormat="1" applyFont="1" applyFill="1" applyBorder="1" applyAlignment="1">
      <alignment wrapText="1"/>
    </xf>
    <xf numFmtId="2" fontId="14" fillId="10" borderId="0" xfId="0" applyNumberFormat="1" applyFont="1" applyFill="1" applyBorder="1" applyAlignment="1">
      <alignment wrapText="1"/>
    </xf>
    <xf numFmtId="2" fontId="0" fillId="0" borderId="0" xfId="0" applyNumberFormat="1" applyFont="1" applyBorder="1" applyAlignment="1">
      <alignment wrapText="1"/>
    </xf>
    <xf numFmtId="2" fontId="14" fillId="10" borderId="0" xfId="0" applyNumberFormat="1" applyFont="1" applyFill="1" applyBorder="1" applyAlignment="1"/>
    <xf numFmtId="2" fontId="0" fillId="0" borderId="0" xfId="0" applyNumberFormat="1" applyFont="1" applyFill="1" applyBorder="1" applyAlignment="1">
      <alignment wrapText="1"/>
    </xf>
    <xf numFmtId="2" fontId="7" fillId="8" borderId="1" xfId="0" applyNumberFormat="1" applyFont="1" applyFill="1" applyBorder="1" applyAlignment="1">
      <alignment wrapText="1"/>
    </xf>
    <xf numFmtId="2" fontId="0" fillId="0" borderId="0" xfId="0" applyNumberFormat="1" applyFont="1" applyFill="1" applyAlignment="1">
      <alignment wrapText="1"/>
    </xf>
    <xf numFmtId="2" fontId="0" fillId="8" borderId="0" xfId="0" applyNumberFormat="1" applyFont="1" applyFill="1" applyAlignment="1">
      <alignment wrapText="1"/>
    </xf>
    <xf numFmtId="165" fontId="6" fillId="0" borderId="0" xfId="0" applyNumberFormat="1" applyFont="1" applyAlignment="1">
      <alignment wrapText="1"/>
    </xf>
    <xf numFmtId="0" fontId="34" fillId="10" borderId="0" xfId="0" applyFont="1" applyFill="1" applyBorder="1" applyAlignment="1"/>
    <xf numFmtId="0" fontId="7" fillId="2" borderId="1" xfId="0" applyFont="1" applyFill="1" applyBorder="1" applyAlignment="1">
      <alignment wrapText="1"/>
    </xf>
    <xf numFmtId="167" fontId="17" fillId="8" borderId="1" xfId="0" applyNumberFormat="1" applyFont="1" applyFill="1" applyBorder="1" applyAlignment="1">
      <alignment wrapText="1"/>
    </xf>
    <xf numFmtId="167" fontId="7" fillId="8" borderId="1" xfId="0" applyNumberFormat="1" applyFont="1" applyFill="1" applyBorder="1" applyAlignment="1">
      <alignment wrapText="1"/>
    </xf>
    <xf numFmtId="10" fontId="33" fillId="10" borderId="0" xfId="0" applyNumberFormat="1" applyFont="1" applyFill="1" applyBorder="1" applyAlignment="1">
      <alignment wrapText="1"/>
    </xf>
    <xf numFmtId="10" fontId="7" fillId="0" borderId="0" xfId="0" applyNumberFormat="1" applyFont="1" applyBorder="1" applyAlignment="1">
      <alignment wrapText="1"/>
    </xf>
    <xf numFmtId="10" fontId="33" fillId="10" borderId="0" xfId="0" applyNumberFormat="1" applyFont="1" applyFill="1" applyBorder="1" applyAlignment="1"/>
    <xf numFmtId="10" fontId="7" fillId="0" borderId="0" xfId="0" applyNumberFormat="1" applyFont="1" applyAlignment="1">
      <alignment wrapText="1"/>
    </xf>
    <xf numFmtId="10" fontId="39" fillId="10" borderId="0" xfId="0" applyNumberFormat="1" applyFont="1" applyFill="1" applyBorder="1" applyAlignment="1"/>
    <xf numFmtId="10" fontId="17" fillId="8" borderId="1" xfId="0" applyNumberFormat="1" applyFont="1" applyFill="1" applyBorder="1" applyAlignment="1">
      <alignment wrapText="1"/>
    </xf>
    <xf numFmtId="10" fontId="7" fillId="8" borderId="1" xfId="0" applyNumberFormat="1" applyFont="1" applyFill="1" applyBorder="1" applyAlignment="1">
      <alignment wrapText="1"/>
    </xf>
    <xf numFmtId="165" fontId="40" fillId="2" borderId="0" xfId="0" applyNumberFormat="1" applyFont="1" applyFill="1" applyAlignment="1">
      <alignment wrapText="1"/>
    </xf>
    <xf numFmtId="165" fontId="13" fillId="2" borderId="0" xfId="0" applyNumberFormat="1" applyFont="1" applyFill="1" applyAlignment="1">
      <alignment wrapText="1"/>
    </xf>
    <xf numFmtId="4" fontId="13" fillId="2" borderId="0" xfId="0" applyNumberFormat="1" applyFont="1" applyFill="1" applyAlignment="1">
      <alignment wrapText="1"/>
    </xf>
    <xf numFmtId="165" fontId="41" fillId="8" borderId="0" xfId="0" applyNumberFormat="1" applyFont="1" applyFill="1" applyAlignment="1">
      <alignment wrapText="1"/>
    </xf>
    <xf numFmtId="4" fontId="13" fillId="8" borderId="0" xfId="0" applyNumberFormat="1" applyFont="1" applyFill="1" applyAlignment="1">
      <alignment wrapText="1"/>
    </xf>
    <xf numFmtId="4" fontId="13" fillId="0" borderId="0" xfId="0" applyNumberFormat="1" applyFont="1" applyAlignment="1">
      <alignment wrapText="1"/>
    </xf>
    <xf numFmtId="165" fontId="41" fillId="8" borderId="0" xfId="0" applyNumberFormat="1" applyFont="1" applyFill="1" applyAlignment="1"/>
    <xf numFmtId="165" fontId="13" fillId="0" borderId="0" xfId="0" applyNumberFormat="1" applyFont="1" applyAlignment="1">
      <alignment wrapText="1"/>
    </xf>
    <xf numFmtId="4" fontId="0" fillId="0" borderId="0" xfId="0" applyNumberFormat="1" applyFont="1" applyAlignment="1"/>
    <xf numFmtId="4" fontId="0" fillId="0" borderId="0" xfId="0" applyNumberFormat="1" applyFont="1" applyFill="1" applyBorder="1" applyAlignment="1"/>
    <xf numFmtId="4" fontId="12" fillId="2" borderId="1" xfId="0" applyNumberFormat="1" applyFont="1" applyFill="1" applyBorder="1" applyAlignment="1">
      <alignment wrapText="1"/>
    </xf>
    <xf numFmtId="4" fontId="0" fillId="2" borderId="1" xfId="0" applyNumberFormat="1" applyFont="1" applyFill="1" applyBorder="1" applyAlignment="1"/>
    <xf numFmtId="4" fontId="0" fillId="5" borderId="1" xfId="0" applyNumberFormat="1" applyFont="1" applyFill="1" applyBorder="1" applyAlignment="1"/>
    <xf numFmtId="0" fontId="40" fillId="0" borderId="0" xfId="0" applyFont="1" applyAlignment="1"/>
    <xf numFmtId="0" fontId="40" fillId="0" borderId="0" xfId="0" applyFont="1" applyAlignment="1">
      <alignment horizontal="center"/>
    </xf>
    <xf numFmtId="0" fontId="13" fillId="0" borderId="0" xfId="0" applyFont="1" applyAlignment="1"/>
    <xf numFmtId="0" fontId="13" fillId="0" borderId="0" xfId="0" applyFont="1" applyAlignment="1">
      <alignment horizontal="center"/>
    </xf>
    <xf numFmtId="4" fontId="40" fillId="0" borderId="0" xfId="0" applyNumberFormat="1" applyFont="1" applyAlignment="1">
      <alignment horizontal="center"/>
    </xf>
    <xf numFmtId="4" fontId="38" fillId="0" borderId="0" xfId="0" applyNumberFormat="1" applyFont="1" applyAlignment="1">
      <alignment horizontal="center"/>
    </xf>
    <xf numFmtId="4" fontId="13" fillId="5" borderId="0" xfId="0" applyNumberFormat="1" applyFont="1" applyFill="1" applyAlignment="1">
      <alignment horizontal="center"/>
    </xf>
    <xf numFmtId="4" fontId="0" fillId="0" borderId="0" xfId="0" applyNumberFormat="1" applyFont="1" applyAlignment="1">
      <alignment horizontal="center"/>
    </xf>
    <xf numFmtId="165" fontId="8" fillId="0" borderId="0" xfId="0" applyNumberFormat="1" applyFont="1" applyAlignment="1">
      <alignment wrapText="1"/>
    </xf>
    <xf numFmtId="4" fontId="16" fillId="5" borderId="0" xfId="0" applyNumberFormat="1" applyFont="1" applyFill="1" applyAlignment="1">
      <alignment horizontal="center"/>
    </xf>
    <xf numFmtId="167" fontId="17" fillId="2" borderId="1" xfId="0" applyNumberFormat="1" applyFont="1" applyFill="1" applyBorder="1" applyAlignment="1">
      <alignment wrapText="1"/>
    </xf>
    <xf numFmtId="167" fontId="7" fillId="2" borderId="1" xfId="0" applyNumberFormat="1" applyFont="1" applyFill="1" applyBorder="1" applyAlignment="1">
      <alignment wrapText="1"/>
    </xf>
    <xf numFmtId="0" fontId="33" fillId="7" borderId="0" xfId="0" applyFont="1" applyFill="1" applyAlignment="1">
      <alignment wrapText="1"/>
    </xf>
    <xf numFmtId="165" fontId="33" fillId="7" borderId="0" xfId="0" applyNumberFormat="1" applyFont="1" applyFill="1" applyAlignment="1"/>
    <xf numFmtId="165" fontId="33" fillId="9" borderId="0" xfId="0" applyNumberFormat="1" applyFont="1" applyFill="1" applyAlignment="1"/>
    <xf numFmtId="4" fontId="7" fillId="8" borderId="1" xfId="0" applyNumberFormat="1" applyFont="1" applyFill="1" applyBorder="1" applyAlignment="1"/>
    <xf numFmtId="0" fontId="7" fillId="0" borderId="0" xfId="0" applyFont="1" applyAlignment="1"/>
    <xf numFmtId="0" fontId="33" fillId="7" borderId="0" xfId="0" applyFont="1" applyFill="1" applyAlignment="1"/>
    <xf numFmtId="0" fontId="42" fillId="7" borderId="0" xfId="0" applyFont="1" applyFill="1" applyAlignment="1">
      <alignment wrapText="1"/>
    </xf>
    <xf numFmtId="167" fontId="42" fillId="7" borderId="0" xfId="0" applyNumberFormat="1" applyFont="1" applyFill="1" applyAlignment="1">
      <alignment wrapText="1"/>
    </xf>
    <xf numFmtId="0" fontId="43" fillId="0" borderId="0" xfId="0" applyFont="1" applyFill="1" applyAlignment="1"/>
    <xf numFmtId="0" fontId="44" fillId="0" borderId="0" xfId="0" applyFont="1" applyFill="1" applyAlignment="1">
      <alignment wrapText="1"/>
    </xf>
    <xf numFmtId="0" fontId="45" fillId="0" borderId="0" xfId="0" applyFont="1" applyFill="1" applyAlignment="1">
      <alignment wrapText="1"/>
    </xf>
    <xf numFmtId="167" fontId="44" fillId="0" borderId="0" xfId="0" applyNumberFormat="1" applyFont="1" applyFill="1" applyAlignment="1">
      <alignment wrapText="1"/>
    </xf>
    <xf numFmtId="0" fontId="39" fillId="7" borderId="0" xfId="0" applyFont="1" applyFill="1" applyAlignment="1"/>
    <xf numFmtId="167" fontId="33" fillId="7" borderId="0" xfId="0" applyNumberFormat="1" applyFont="1" applyFill="1" applyAlignment="1">
      <alignment wrapText="1"/>
    </xf>
    <xf numFmtId="0" fontId="33" fillId="0" borderId="0" xfId="0" applyFont="1" applyAlignment="1">
      <alignment wrapText="1"/>
    </xf>
    <xf numFmtId="165" fontId="17" fillId="2" borderId="1" xfId="0" applyNumberFormat="1" applyFont="1" applyFill="1" applyBorder="1" applyAlignment="1">
      <alignment horizontal="center" wrapText="1"/>
    </xf>
    <xf numFmtId="0" fontId="17" fillId="2" borderId="1" xfId="0" applyFont="1" applyFill="1" applyBorder="1" applyAlignment="1">
      <alignment horizontal="center" wrapText="1"/>
    </xf>
    <xf numFmtId="0" fontId="44" fillId="0" borderId="0" xfId="0" applyFont="1" applyAlignment="1">
      <alignment wrapText="1"/>
    </xf>
    <xf numFmtId="9" fontId="7" fillId="2" borderId="1" xfId="3" applyFont="1" applyFill="1" applyBorder="1" applyAlignment="1">
      <alignment wrapText="1"/>
    </xf>
    <xf numFmtId="165" fontId="44" fillId="0" borderId="0" xfId="0" applyNumberFormat="1" applyFont="1" applyFill="1" applyAlignment="1">
      <alignment wrapText="1"/>
    </xf>
    <xf numFmtId="0" fontId="44" fillId="2" borderId="1" xfId="0" applyFont="1" applyFill="1" applyBorder="1" applyAlignment="1">
      <alignment wrapText="1"/>
    </xf>
    <xf numFmtId="9" fontId="44" fillId="0" borderId="0" xfId="3" applyFont="1" applyAlignment="1">
      <alignment wrapText="1"/>
    </xf>
    <xf numFmtId="165" fontId="44" fillId="0" borderId="0" xfId="0" applyNumberFormat="1" applyFont="1" applyAlignment="1">
      <alignment wrapText="1"/>
    </xf>
    <xf numFmtId="167" fontId="44" fillId="0" borderId="0" xfId="0" applyNumberFormat="1" applyFont="1" applyAlignment="1">
      <alignment wrapText="1"/>
    </xf>
    <xf numFmtId="165" fontId="14" fillId="22" borderId="0" xfId="0" applyNumberFormat="1" applyFont="1" applyFill="1" applyAlignment="1"/>
    <xf numFmtId="4" fontId="14" fillId="22" borderId="0" xfId="0" applyNumberFormat="1" applyFont="1" applyFill="1" applyAlignment="1"/>
    <xf numFmtId="0" fontId="48" fillId="5" borderId="0" xfId="0" applyFont="1" applyFill="1" applyAlignment="1"/>
    <xf numFmtId="0" fontId="48" fillId="0" borderId="0" xfId="0" applyFont="1" applyAlignment="1"/>
    <xf numFmtId="9" fontId="33" fillId="10" borderId="0" xfId="3" applyFont="1" applyFill="1" applyBorder="1" applyAlignment="1">
      <alignment wrapText="1"/>
    </xf>
    <xf numFmtId="167" fontId="33" fillId="10" borderId="0" xfId="0" applyNumberFormat="1" applyFont="1" applyFill="1" applyBorder="1" applyAlignment="1">
      <alignment wrapText="1"/>
    </xf>
    <xf numFmtId="4" fontId="33" fillId="10" borderId="0" xfId="0" applyNumberFormat="1" applyFont="1" applyFill="1" applyBorder="1" applyAlignment="1">
      <alignment wrapText="1"/>
    </xf>
    <xf numFmtId="2" fontId="33" fillId="10" borderId="0" xfId="0" applyNumberFormat="1" applyFont="1" applyFill="1" applyBorder="1" applyAlignment="1">
      <alignment wrapText="1"/>
    </xf>
    <xf numFmtId="9" fontId="7" fillId="0" borderId="0" xfId="3" applyFont="1" applyBorder="1" applyAlignment="1">
      <alignment wrapText="1"/>
    </xf>
    <xf numFmtId="4" fontId="7" fillId="0" borderId="0" xfId="0" applyNumberFormat="1" applyFont="1" applyBorder="1" applyAlignment="1">
      <alignment wrapText="1"/>
    </xf>
    <xf numFmtId="2" fontId="7" fillId="0" borderId="0" xfId="0" applyNumberFormat="1" applyFont="1" applyBorder="1" applyAlignment="1">
      <alignment wrapText="1"/>
    </xf>
    <xf numFmtId="9" fontId="33" fillId="10" borderId="0" xfId="3" applyFont="1" applyFill="1" applyBorder="1" applyAlignment="1"/>
    <xf numFmtId="4" fontId="33" fillId="10" borderId="0" xfId="0" applyNumberFormat="1" applyFont="1" applyFill="1" applyBorder="1" applyAlignment="1"/>
    <xf numFmtId="2" fontId="33" fillId="10" borderId="0" xfId="0" applyNumberFormat="1" applyFont="1" applyFill="1" applyBorder="1" applyAlignment="1"/>
    <xf numFmtId="9" fontId="17" fillId="8" borderId="1" xfId="3" applyFont="1" applyFill="1" applyBorder="1" applyAlignment="1">
      <alignment wrapText="1"/>
    </xf>
    <xf numFmtId="4" fontId="17" fillId="8" borderId="1" xfId="0" applyNumberFormat="1" applyFont="1" applyFill="1" applyBorder="1" applyAlignment="1">
      <alignment wrapText="1"/>
    </xf>
    <xf numFmtId="2" fontId="17" fillId="8" borderId="1" xfId="0" applyNumberFormat="1" applyFont="1" applyFill="1" applyBorder="1" applyAlignment="1">
      <alignment wrapText="1"/>
    </xf>
    <xf numFmtId="0" fontId="17" fillId="0" borderId="0" xfId="0" applyFont="1" applyAlignment="1">
      <alignment wrapText="1"/>
    </xf>
    <xf numFmtId="165" fontId="7" fillId="8" borderId="1" xfId="0" applyNumberFormat="1" applyFont="1" applyFill="1" applyBorder="1" applyAlignment="1"/>
    <xf numFmtId="9" fontId="7" fillId="8" borderId="1" xfId="3" applyFont="1" applyFill="1" applyBorder="1" applyAlignment="1"/>
    <xf numFmtId="2" fontId="7" fillId="8" borderId="1" xfId="0" applyNumberFormat="1" applyFont="1" applyFill="1" applyBorder="1" applyAlignment="1"/>
    <xf numFmtId="9" fontId="7" fillId="0" borderId="0" xfId="3" applyFont="1" applyAlignment="1"/>
    <xf numFmtId="4" fontId="7" fillId="0" borderId="0" xfId="0" applyNumberFormat="1" applyFont="1" applyAlignment="1"/>
    <xf numFmtId="2" fontId="7" fillId="0" borderId="0" xfId="0" applyNumberFormat="1" applyFont="1" applyAlignment="1"/>
    <xf numFmtId="9" fontId="33" fillId="7" borderId="0" xfId="3" applyFont="1" applyFill="1" applyAlignment="1"/>
    <xf numFmtId="4" fontId="33" fillId="7" borderId="0" xfId="0" applyNumberFormat="1" applyFont="1" applyFill="1" applyAlignment="1"/>
    <xf numFmtId="2" fontId="33" fillId="7" borderId="0" xfId="0" applyNumberFormat="1" applyFont="1" applyFill="1" applyAlignment="1"/>
    <xf numFmtId="165" fontId="33" fillId="7" borderId="0" xfId="0" applyNumberFormat="1" applyFont="1" applyFill="1" applyAlignment="1">
      <alignment wrapText="1"/>
    </xf>
    <xf numFmtId="0" fontId="42" fillId="7" borderId="0" xfId="18" applyFont="1" applyFill="1" applyAlignment="1" applyProtection="1">
      <protection locked="0"/>
    </xf>
    <xf numFmtId="0" fontId="49" fillId="7" borderId="0" xfId="19" applyFont="1" applyFill="1" applyAlignment="1" applyProtection="1">
      <protection locked="0"/>
    </xf>
    <xf numFmtId="0" fontId="49" fillId="7" borderId="0" xfId="18" applyFont="1" applyFill="1" applyAlignment="1" applyProtection="1">
      <alignment horizontal="center" wrapText="1"/>
      <protection locked="0"/>
    </xf>
    <xf numFmtId="0" fontId="49" fillId="7" borderId="0" xfId="18" applyFont="1" applyFill="1" applyAlignment="1" applyProtection="1">
      <alignment horizontal="center"/>
      <protection locked="0"/>
    </xf>
    <xf numFmtId="1" fontId="33" fillId="7" borderId="0" xfId="20" applyNumberFormat="1" applyFont="1" applyFill="1" applyBorder="1" applyAlignment="1" applyProtection="1">
      <alignment horizontal="center"/>
      <protection locked="0"/>
    </xf>
    <xf numFmtId="0" fontId="49" fillId="7" borderId="0" xfId="18" applyFont="1" applyFill="1" applyAlignment="1" applyProtection="1">
      <protection locked="0"/>
    </xf>
    <xf numFmtId="164" fontId="33" fillId="7" borderId="0" xfId="0" applyNumberFormat="1" applyFont="1" applyFill="1" applyBorder="1" applyAlignment="1" applyProtection="1">
      <alignment horizontal="right"/>
      <protection locked="0"/>
    </xf>
    <xf numFmtId="164" fontId="33" fillId="7" borderId="0" xfId="0" applyNumberFormat="1" applyFont="1" applyFill="1" applyBorder="1" applyAlignment="1" applyProtection="1">
      <protection locked="0"/>
    </xf>
    <xf numFmtId="0" fontId="48" fillId="11" borderId="0" xfId="18" applyFont="1" applyFill="1" applyAlignment="1" applyProtection="1">
      <alignment horizontal="right" wrapText="1"/>
      <protection locked="0"/>
    </xf>
    <xf numFmtId="0" fontId="48" fillId="11" borderId="0" xfId="18" applyFont="1" applyFill="1" applyAlignment="1" applyProtection="1">
      <alignment wrapText="1"/>
      <protection locked="0"/>
    </xf>
    <xf numFmtId="0" fontId="50" fillId="11" borderId="0" xfId="18" applyFont="1" applyFill="1" applyAlignment="1" applyProtection="1">
      <alignment wrapText="1"/>
      <protection locked="0"/>
    </xf>
    <xf numFmtId="0" fontId="17" fillId="11" borderId="0" xfId="18" applyFont="1" applyFill="1" applyAlignment="1" applyProtection="1">
      <alignment wrapText="1"/>
      <protection locked="0"/>
    </xf>
    <xf numFmtId="0" fontId="45" fillId="11" borderId="0" xfId="18" applyFont="1" applyFill="1" applyAlignment="1" applyProtection="1">
      <alignment wrapText="1"/>
      <protection locked="0"/>
    </xf>
    <xf numFmtId="0" fontId="43" fillId="11" borderId="0" xfId="0" applyFont="1" applyFill="1" applyAlignment="1" applyProtection="1">
      <alignment wrapText="1"/>
      <protection locked="0"/>
    </xf>
    <xf numFmtId="0" fontId="43" fillId="11" borderId="0" xfId="0" applyFont="1" applyFill="1" applyBorder="1" applyAlignment="1" applyProtection="1">
      <alignment wrapText="1"/>
      <protection locked="0"/>
    </xf>
    <xf numFmtId="0" fontId="50" fillId="0" borderId="0" xfId="18" applyFont="1" applyFill="1" applyAlignment="1" applyProtection="1">
      <alignment horizontal="left" vertical="center" wrapText="1"/>
      <protection locked="0"/>
    </xf>
    <xf numFmtId="0" fontId="50" fillId="11" borderId="0" xfId="18" applyFont="1" applyFill="1" applyAlignment="1" applyProtection="1">
      <alignment horizontal="left" vertical="center" wrapText="1"/>
      <protection locked="0"/>
    </xf>
    <xf numFmtId="0" fontId="50" fillId="0" borderId="0" xfId="18" applyFont="1" applyFill="1" applyAlignment="1" applyProtection="1">
      <alignment wrapText="1"/>
      <protection locked="0"/>
    </xf>
    <xf numFmtId="0" fontId="51" fillId="0" borderId="0" xfId="18" applyFont="1" applyFill="1" applyAlignment="1" applyProtection="1">
      <alignment wrapText="1"/>
      <protection locked="0"/>
    </xf>
    <xf numFmtId="0" fontId="16" fillId="0" borderId="0" xfId="18" applyFont="1" applyAlignment="1" applyProtection="1">
      <alignment wrapText="1"/>
      <protection locked="0"/>
    </xf>
    <xf numFmtId="0" fontId="50" fillId="0" borderId="0" xfId="18" applyFont="1" applyBorder="1" applyAlignment="1" applyProtection="1">
      <alignment horizontal="left" vertical="center" wrapText="1"/>
      <protection locked="0"/>
    </xf>
    <xf numFmtId="0" fontId="50" fillId="0" borderId="0" xfId="0" applyFont="1" applyAlignment="1" applyProtection="1">
      <alignment wrapText="1"/>
    </xf>
    <xf numFmtId="0" fontId="50" fillId="0" borderId="0" xfId="18" applyFont="1" applyBorder="1" applyAlignment="1" applyProtection="1">
      <alignment horizontal="center" vertical="center" wrapText="1"/>
      <protection locked="0"/>
    </xf>
    <xf numFmtId="0" fontId="50" fillId="0" borderId="0" xfId="20" applyFont="1" applyBorder="1" applyAlignment="1" applyProtection="1">
      <alignment horizontal="left" vertical="center" wrapText="1"/>
      <protection locked="0"/>
    </xf>
    <xf numFmtId="0" fontId="50" fillId="0" borderId="0" xfId="20" applyFont="1" applyBorder="1" applyAlignment="1" applyProtection="1">
      <alignment horizontal="center" vertical="center" wrapText="1"/>
      <protection locked="0"/>
    </xf>
    <xf numFmtId="0" fontId="50" fillId="0" borderId="0" xfId="0" applyFont="1" applyAlignment="1" applyProtection="1">
      <alignment horizontal="left" vertical="center" wrapText="1"/>
      <protection locked="0"/>
    </xf>
    <xf numFmtId="0" fontId="50" fillId="0" borderId="5" xfId="0" applyFont="1" applyBorder="1" applyAlignment="1" applyProtection="1">
      <alignment horizontal="left" vertical="center" wrapText="1"/>
      <protection locked="0"/>
    </xf>
    <xf numFmtId="0" fontId="50" fillId="2" borderId="5" xfId="0" applyFont="1" applyFill="1" applyBorder="1" applyAlignment="1" applyProtection="1">
      <alignment horizontal="left" vertical="center" wrapText="1"/>
      <protection locked="0"/>
    </xf>
    <xf numFmtId="0" fontId="50" fillId="0" borderId="5" xfId="18" applyFont="1" applyBorder="1" applyAlignment="1" applyProtection="1">
      <alignment horizontal="left" vertical="center" wrapText="1"/>
      <protection locked="0"/>
    </xf>
    <xf numFmtId="0" fontId="50" fillId="0" borderId="0" xfId="20" applyFont="1" applyFill="1" applyBorder="1" applyAlignment="1" applyProtection="1">
      <alignment horizontal="left" vertical="center" wrapText="1"/>
    </xf>
    <xf numFmtId="0" fontId="50" fillId="0" borderId="0" xfId="20" applyFont="1" applyBorder="1" applyAlignment="1" applyProtection="1">
      <alignment horizontal="left" vertical="center" wrapText="1"/>
    </xf>
    <xf numFmtId="0" fontId="50" fillId="0" borderId="0" xfId="20" applyFont="1" applyFill="1" applyBorder="1" applyAlignment="1" applyProtection="1">
      <alignment horizontal="left" vertical="center" wrapText="1"/>
      <protection locked="0"/>
    </xf>
    <xf numFmtId="0" fontId="16" fillId="0" borderId="0" xfId="18" applyFont="1" applyFill="1" applyBorder="1" applyAlignment="1" applyProtection="1">
      <alignment wrapText="1"/>
      <protection locked="0"/>
    </xf>
    <xf numFmtId="0" fontId="16" fillId="2" borderId="6" xfId="0" applyFont="1" applyFill="1" applyBorder="1" applyAlignment="1" applyProtection="1">
      <alignment wrapText="1"/>
    </xf>
    <xf numFmtId="0" fontId="16" fillId="12" borderId="6" xfId="0" applyFont="1" applyFill="1" applyBorder="1" applyAlignment="1" applyProtection="1">
      <alignment wrapText="1"/>
      <protection locked="0"/>
    </xf>
    <xf numFmtId="1" fontId="16" fillId="4" borderId="6" xfId="0" applyNumberFormat="1" applyFont="1" applyFill="1" applyBorder="1" applyAlignment="1" applyProtection="1">
      <alignment horizontal="center" wrapText="1"/>
      <protection locked="0"/>
    </xf>
    <xf numFmtId="0" fontId="16" fillId="4" borderId="1" xfId="18" applyFont="1" applyFill="1" applyBorder="1" applyAlignment="1" applyProtection="1">
      <alignment wrapText="1"/>
      <protection locked="0"/>
    </xf>
    <xf numFmtId="1" fontId="16" fillId="4" borderId="1" xfId="20" applyNumberFormat="1" applyFont="1" applyFill="1" applyBorder="1" applyAlignment="1" applyProtection="1">
      <alignment horizontal="center" wrapText="1"/>
      <protection locked="0"/>
    </xf>
    <xf numFmtId="0" fontId="16" fillId="4" borderId="4" xfId="0" applyFont="1" applyFill="1" applyBorder="1" applyAlignment="1" applyProtection="1">
      <alignment wrapText="1"/>
      <protection locked="0"/>
    </xf>
    <xf numFmtId="164" fontId="16" fillId="0" borderId="1" xfId="18" applyNumberFormat="1" applyFont="1" applyFill="1" applyBorder="1" applyAlignment="1" applyProtection="1">
      <alignment wrapText="1"/>
      <protection locked="0"/>
    </xf>
    <xf numFmtId="0" fontId="16" fillId="0" borderId="0" xfId="18" applyFont="1" applyBorder="1" applyAlignment="1" applyProtection="1">
      <alignment wrapText="1"/>
      <protection locked="0"/>
    </xf>
    <xf numFmtId="164" fontId="16" fillId="2" borderId="6" xfId="0" applyNumberFormat="1" applyFont="1" applyFill="1" applyBorder="1" applyAlignment="1" applyProtection="1">
      <alignment wrapText="1"/>
    </xf>
    <xf numFmtId="164" fontId="16" fillId="2" borderId="6" xfId="0" applyNumberFormat="1" applyFont="1" applyFill="1" applyBorder="1" applyAlignment="1" applyProtection="1">
      <alignment wrapText="1"/>
      <protection locked="0"/>
    </xf>
    <xf numFmtId="164" fontId="16" fillId="13" borderId="1" xfId="0" applyNumberFormat="1" applyFont="1" applyFill="1" applyBorder="1" applyAlignment="1" applyProtection="1">
      <alignment wrapText="1"/>
      <protection locked="0"/>
    </xf>
    <xf numFmtId="164" fontId="16" fillId="13" borderId="6" xfId="0" applyNumberFormat="1" applyFont="1" applyFill="1" applyBorder="1" applyAlignment="1" applyProtection="1">
      <alignment wrapText="1"/>
      <protection locked="0"/>
    </xf>
    <xf numFmtId="2" fontId="16" fillId="2" borderId="1" xfId="21" applyNumberFormat="1" applyFont="1" applyFill="1" applyBorder="1" applyAlignment="1" applyProtection="1">
      <alignment wrapText="1"/>
    </xf>
    <xf numFmtId="164" fontId="16" fillId="0" borderId="0" xfId="0" applyNumberFormat="1" applyFont="1" applyFill="1" applyBorder="1" applyAlignment="1" applyProtection="1">
      <alignment wrapText="1"/>
      <protection locked="0"/>
    </xf>
    <xf numFmtId="0" fontId="16" fillId="0" borderId="1" xfId="18" applyFont="1" applyFill="1" applyBorder="1" applyAlignment="1" applyProtection="1">
      <alignment wrapText="1"/>
      <protection locked="0"/>
    </xf>
    <xf numFmtId="0" fontId="16" fillId="0" borderId="1" xfId="0" applyFont="1" applyBorder="1" applyAlignment="1" applyProtection="1">
      <alignment wrapText="1"/>
      <protection locked="0"/>
    </xf>
    <xf numFmtId="0" fontId="16" fillId="2" borderId="1" xfId="0" applyFont="1" applyFill="1" applyBorder="1" applyAlignment="1" applyProtection="1">
      <alignment wrapText="1"/>
    </xf>
    <xf numFmtId="0" fontId="50" fillId="0" borderId="0" xfId="18" applyFont="1" applyBorder="1" applyAlignment="1" applyProtection="1">
      <alignment wrapText="1"/>
      <protection locked="0"/>
    </xf>
    <xf numFmtId="0" fontId="50" fillId="0" borderId="0" xfId="18" applyFont="1" applyBorder="1" applyAlignment="1" applyProtection="1">
      <alignment horizontal="right" wrapText="1"/>
      <protection locked="0"/>
    </xf>
    <xf numFmtId="169" fontId="50" fillId="2" borderId="1" xfId="18" applyNumberFormat="1" applyFont="1" applyFill="1" applyBorder="1" applyAlignment="1" applyProtection="1">
      <alignment horizontal="center" wrapText="1"/>
    </xf>
    <xf numFmtId="0" fontId="50" fillId="2" borderId="1" xfId="18" applyNumberFormat="1" applyFont="1" applyFill="1" applyBorder="1" applyAlignment="1" applyProtection="1">
      <alignment horizontal="center" wrapText="1"/>
    </xf>
    <xf numFmtId="169" fontId="50" fillId="14" borderId="1" xfId="18" applyNumberFormat="1" applyFont="1" applyFill="1" applyBorder="1" applyAlignment="1" applyProtection="1">
      <alignment horizontal="center" wrapText="1"/>
      <protection locked="0"/>
    </xf>
    <xf numFmtId="0" fontId="16" fillId="3" borderId="7" xfId="18" applyFont="1" applyFill="1" applyBorder="1" applyAlignment="1" applyProtection="1">
      <alignment horizontal="left" vertical="center"/>
      <protection locked="0"/>
    </xf>
    <xf numFmtId="0" fontId="16" fillId="3" borderId="8" xfId="18" applyFont="1" applyFill="1" applyBorder="1" applyAlignment="1" applyProtection="1">
      <alignment horizontal="left" vertical="center" wrapText="1"/>
      <protection locked="0"/>
    </xf>
    <xf numFmtId="0" fontId="16" fillId="0" borderId="0" xfId="18" applyFont="1" applyBorder="1" applyAlignment="1" applyProtection="1">
      <alignment horizontal="right" wrapText="1"/>
      <protection locked="0"/>
    </xf>
    <xf numFmtId="169" fontId="16" fillId="2" borderId="1" xfId="18" applyNumberFormat="1" applyFont="1" applyFill="1" applyBorder="1" applyAlignment="1" applyProtection="1">
      <alignment horizontal="center" wrapText="1"/>
    </xf>
    <xf numFmtId="0" fontId="16" fillId="6" borderId="1" xfId="18" applyFont="1" applyFill="1" applyBorder="1" applyAlignment="1" applyProtection="1">
      <alignment horizontal="center" wrapText="1"/>
      <protection locked="0"/>
    </xf>
    <xf numFmtId="0" fontId="16" fillId="0" borderId="0" xfId="18" applyFont="1" applyFill="1" applyAlignment="1" applyProtection="1">
      <alignment wrapText="1"/>
      <protection locked="0"/>
    </xf>
    <xf numFmtId="169" fontId="16" fillId="14" borderId="1" xfId="18" applyNumberFormat="1" applyFont="1" applyFill="1" applyBorder="1" applyAlignment="1" applyProtection="1">
      <alignment horizontal="center" wrapText="1"/>
      <protection locked="0"/>
    </xf>
    <xf numFmtId="0" fontId="16" fillId="3" borderId="10" xfId="18" applyFont="1" applyFill="1" applyBorder="1" applyAlignment="1" applyProtection="1">
      <alignment horizontal="left" vertical="center" wrapText="1"/>
      <protection locked="0"/>
    </xf>
    <xf numFmtId="0" fontId="16" fillId="3" borderId="0" xfId="18" applyFont="1" applyFill="1" applyBorder="1" applyAlignment="1" applyProtection="1">
      <alignment horizontal="left" vertical="center" wrapText="1"/>
      <protection locked="0"/>
    </xf>
    <xf numFmtId="0" fontId="16" fillId="11" borderId="0" xfId="18" applyFont="1" applyFill="1" applyAlignment="1" applyProtection="1">
      <alignment wrapText="1"/>
      <protection locked="0"/>
    </xf>
    <xf numFmtId="0" fontId="52" fillId="0" borderId="0" xfId="22" applyFont="1" applyBorder="1" applyAlignment="1" applyProtection="1">
      <alignment horizontal="left" wrapText="1" indent="1"/>
      <protection locked="0"/>
    </xf>
    <xf numFmtId="0" fontId="16" fillId="0" borderId="0" xfId="18" applyFont="1" applyAlignment="1" applyProtection="1">
      <alignment horizontal="right" wrapText="1"/>
      <protection locked="0"/>
    </xf>
    <xf numFmtId="0" fontId="16" fillId="2" borderId="1" xfId="18" applyFont="1" applyFill="1" applyBorder="1" applyAlignment="1" applyProtection="1">
      <alignment wrapText="1"/>
    </xf>
    <xf numFmtId="0" fontId="16" fillId="0" borderId="0" xfId="18" applyFont="1" applyAlignment="1" applyProtection="1">
      <alignment wrapText="1"/>
    </xf>
    <xf numFmtId="0" fontId="50" fillId="0" borderId="0" xfId="18" applyFont="1" applyAlignment="1" applyProtection="1">
      <alignment horizontal="left" wrapText="1"/>
      <protection locked="0"/>
    </xf>
    <xf numFmtId="0" fontId="16" fillId="3" borderId="12" xfId="18" applyFont="1" applyFill="1" applyBorder="1" applyAlignment="1" applyProtection="1">
      <alignment horizontal="left" vertical="center" wrapText="1"/>
      <protection locked="0"/>
    </xf>
    <xf numFmtId="0" fontId="16" fillId="3" borderId="13" xfId="18" applyFont="1" applyFill="1" applyBorder="1" applyAlignment="1" applyProtection="1">
      <alignment horizontal="left" vertical="center" wrapText="1"/>
      <protection locked="0"/>
    </xf>
    <xf numFmtId="0" fontId="16" fillId="13" borderId="1" xfId="18" applyFont="1" applyFill="1" applyBorder="1" applyAlignment="1" applyProtection="1">
      <alignment wrapText="1"/>
      <protection locked="0"/>
    </xf>
    <xf numFmtId="0" fontId="51" fillId="0" borderId="0" xfId="19" applyFont="1" applyFill="1" applyAlignment="1" applyProtection="1">
      <alignment wrapText="1"/>
      <protection locked="0"/>
    </xf>
    <xf numFmtId="0" fontId="51" fillId="0" borderId="0" xfId="18" applyFont="1" applyFill="1" applyAlignment="1" applyProtection="1">
      <alignment horizontal="center" wrapText="1"/>
      <protection locked="0"/>
    </xf>
    <xf numFmtId="1" fontId="16" fillId="0" borderId="0" xfId="20" applyNumberFormat="1" applyFont="1" applyFill="1" applyBorder="1" applyAlignment="1" applyProtection="1">
      <alignment horizontal="center" wrapText="1"/>
      <protection locked="0"/>
    </xf>
    <xf numFmtId="0" fontId="53" fillId="0" borderId="0" xfId="18" applyFont="1" applyFill="1" applyAlignment="1" applyProtection="1">
      <alignment wrapText="1"/>
      <protection locked="0"/>
    </xf>
    <xf numFmtId="164" fontId="16" fillId="0" borderId="0" xfId="0" applyNumberFormat="1" applyFont="1" applyFill="1" applyBorder="1" applyAlignment="1" applyProtection="1">
      <alignment horizontal="right" wrapText="1"/>
      <protection locked="0"/>
    </xf>
    <xf numFmtId="0" fontId="16" fillId="3" borderId="10" xfId="18" applyFont="1" applyFill="1" applyBorder="1" applyAlignment="1" applyProtection="1">
      <alignment horizontal="left" vertical="center"/>
      <protection locked="0"/>
    </xf>
    <xf numFmtId="0" fontId="16" fillId="0" borderId="0" xfId="18" applyFont="1" applyFill="1" applyBorder="1" applyAlignment="1" applyProtection="1">
      <alignment horizontal="left" vertical="center" wrapText="1"/>
      <protection locked="0"/>
    </xf>
    <xf numFmtId="0" fontId="50" fillId="0" borderId="0" xfId="18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Fill="1" applyAlignment="1" applyProtection="1">
      <alignment wrapText="1"/>
      <protection locked="0"/>
    </xf>
    <xf numFmtId="0" fontId="16" fillId="0" borderId="0" xfId="18" applyFont="1" applyFill="1" applyAlignment="1" applyProtection="1">
      <alignment horizontal="right" wrapText="1"/>
      <protection locked="0"/>
    </xf>
    <xf numFmtId="1" fontId="16" fillId="4" borderId="6" xfId="0" applyNumberFormat="1" applyFont="1" applyFill="1" applyBorder="1" applyAlignment="1" applyProtection="1">
      <alignment horizontal="center"/>
      <protection locked="0"/>
    </xf>
    <xf numFmtId="1" fontId="16" fillId="4" borderId="1" xfId="20" applyNumberFormat="1" applyFont="1" applyFill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wrapText="1"/>
      <protection locked="0"/>
    </xf>
    <xf numFmtId="0" fontId="42" fillId="7" borderId="0" xfId="18" applyFont="1" applyFill="1" applyAlignment="1" applyProtection="1">
      <alignment wrapText="1"/>
      <protection locked="0"/>
    </xf>
    <xf numFmtId="0" fontId="49" fillId="7" borderId="0" xfId="19" applyFont="1" applyFill="1" applyAlignment="1" applyProtection="1">
      <alignment wrapText="1"/>
      <protection locked="0"/>
    </xf>
    <xf numFmtId="1" fontId="33" fillId="7" borderId="0" xfId="20" applyNumberFormat="1" applyFont="1" applyFill="1" applyBorder="1" applyAlignment="1" applyProtection="1">
      <alignment horizontal="center" wrapText="1"/>
      <protection locked="0"/>
    </xf>
    <xf numFmtId="0" fontId="49" fillId="7" borderId="0" xfId="18" applyFont="1" applyFill="1" applyAlignment="1" applyProtection="1">
      <alignment wrapText="1"/>
      <protection locked="0"/>
    </xf>
    <xf numFmtId="164" fontId="33" fillId="7" borderId="0" xfId="0" applyNumberFormat="1" applyFont="1" applyFill="1" applyBorder="1" applyAlignment="1" applyProtection="1">
      <alignment horizontal="right" wrapText="1"/>
      <protection locked="0"/>
    </xf>
    <xf numFmtId="164" fontId="33" fillId="7" borderId="0" xfId="0" applyNumberFormat="1" applyFont="1" applyFill="1" applyBorder="1" applyAlignment="1" applyProtection="1">
      <alignment wrapText="1"/>
      <protection locked="0"/>
    </xf>
    <xf numFmtId="9" fontId="16" fillId="0" borderId="1" xfId="3" applyFont="1" applyFill="1" applyBorder="1" applyAlignment="1" applyProtection="1">
      <alignment wrapText="1"/>
      <protection locked="0"/>
    </xf>
    <xf numFmtId="0" fontId="50" fillId="4" borderId="1" xfId="18" applyFont="1" applyFill="1" applyBorder="1" applyAlignment="1" applyProtection="1">
      <alignment wrapText="1"/>
      <protection locked="0"/>
    </xf>
    <xf numFmtId="0" fontId="50" fillId="0" borderId="0" xfId="0" applyFont="1" applyAlignment="1" applyProtection="1">
      <alignment horizontal="right" wrapText="1"/>
      <protection locked="0"/>
    </xf>
    <xf numFmtId="9" fontId="50" fillId="16" borderId="1" xfId="3" applyFont="1" applyFill="1" applyBorder="1" applyAlignment="1">
      <alignment horizontal="center" wrapText="1"/>
    </xf>
    <xf numFmtId="169" fontId="50" fillId="16" borderId="1" xfId="0" applyNumberFormat="1" applyFont="1" applyFill="1" applyBorder="1" applyAlignment="1">
      <alignment horizontal="center" wrapText="1"/>
    </xf>
    <xf numFmtId="0" fontId="16" fillId="3" borderId="7" xfId="18" applyFont="1" applyFill="1" applyBorder="1" applyAlignment="1" applyProtection="1">
      <alignment horizontal="left" vertical="center" wrapText="1"/>
      <protection locked="0"/>
    </xf>
    <xf numFmtId="9" fontId="16" fillId="2" borderId="6" xfId="3" applyFont="1" applyFill="1" applyBorder="1" applyAlignment="1" applyProtection="1">
      <alignment wrapText="1"/>
    </xf>
    <xf numFmtId="9" fontId="50" fillId="2" borderId="1" xfId="3" applyFont="1" applyFill="1" applyBorder="1" applyAlignment="1" applyProtection="1">
      <alignment horizontal="center" wrapText="1"/>
    </xf>
    <xf numFmtId="9" fontId="16" fillId="2" borderId="1" xfId="3" applyFont="1" applyFill="1" applyBorder="1" applyAlignment="1" applyProtection="1">
      <alignment horizontal="center" wrapText="1"/>
    </xf>
    <xf numFmtId="0" fontId="42" fillId="7" borderId="0" xfId="0" applyFont="1" applyFill="1" applyAlignment="1"/>
    <xf numFmtId="0" fontId="48" fillId="15" borderId="0" xfId="0" applyFont="1" applyFill="1" applyAlignment="1" applyProtection="1">
      <alignment horizontal="right" wrapText="1"/>
      <protection locked="0"/>
    </xf>
    <xf numFmtId="167" fontId="7" fillId="0" borderId="0" xfId="3" applyNumberFormat="1" applyFont="1" applyAlignment="1"/>
    <xf numFmtId="4" fontId="13" fillId="23" borderId="0" xfId="0" applyNumberFormat="1" applyFont="1" applyFill="1" applyAlignment="1">
      <alignment horizontal="center"/>
    </xf>
    <xf numFmtId="0" fontId="7" fillId="2" borderId="0" xfId="0" applyFont="1" applyFill="1" applyBorder="1" applyAlignment="1">
      <alignment horizontal="center" wrapText="1"/>
    </xf>
    <xf numFmtId="165" fontId="7" fillId="2" borderId="0" xfId="0" applyNumberFormat="1" applyFont="1" applyFill="1" applyBorder="1" applyAlignment="1"/>
    <xf numFmtId="165" fontId="7" fillId="2" borderId="1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/>
    <xf numFmtId="0" fontId="17" fillId="2" borderId="1" xfId="0" applyFont="1" applyFill="1" applyBorder="1" applyAlignment="1"/>
    <xf numFmtId="0" fontId="33" fillId="7" borderId="1" xfId="0" applyFont="1" applyFill="1" applyBorder="1" applyAlignment="1"/>
    <xf numFmtId="165" fontId="33" fillId="7" borderId="1" xfId="0" applyNumberFormat="1" applyFont="1" applyFill="1" applyBorder="1" applyAlignment="1"/>
    <xf numFmtId="0" fontId="58" fillId="24" borderId="1" xfId="0" applyFont="1" applyFill="1" applyBorder="1"/>
    <xf numFmtId="0" fontId="7" fillId="2" borderId="1" xfId="0" applyFont="1" applyFill="1" applyBorder="1" applyAlignment="1">
      <alignment horizontal="center" wrapText="1"/>
    </xf>
    <xf numFmtId="165" fontId="7" fillId="7" borderId="1" xfId="0" applyNumberFormat="1" applyFont="1" applyFill="1" applyBorder="1" applyAlignment="1"/>
    <xf numFmtId="165" fontId="7" fillId="2" borderId="1" xfId="0" applyNumberFormat="1" applyFont="1" applyFill="1" applyBorder="1" applyAlignment="1">
      <alignment horizontal="center" wrapText="1"/>
    </xf>
    <xf numFmtId="165" fontId="7" fillId="26" borderId="1" xfId="0" applyNumberFormat="1" applyFont="1" applyFill="1" applyBorder="1" applyAlignment="1">
      <alignment horizontal="center" wrapText="1"/>
    </xf>
    <xf numFmtId="165" fontId="7" fillId="27" borderId="1" xfId="0" applyNumberFormat="1" applyFont="1" applyFill="1" applyBorder="1" applyAlignment="1"/>
    <xf numFmtId="165" fontId="7" fillId="27" borderId="1" xfId="0" applyNumberFormat="1" applyFont="1" applyFill="1" applyBorder="1" applyAlignment="1">
      <alignment horizontal="right" wrapText="1"/>
    </xf>
    <xf numFmtId="165" fontId="7" fillId="0" borderId="0" xfId="0" applyNumberFormat="1" applyFont="1" applyFill="1" applyBorder="1" applyAlignment="1"/>
    <xf numFmtId="4" fontId="0" fillId="33" borderId="0" xfId="51" quotePrefix="1" applyNumberFormat="1" applyFont="1" applyFill="1" applyBorder="1" applyAlignment="1" applyProtection="1">
      <alignment horizontal="center"/>
    </xf>
    <xf numFmtId="165" fontId="7" fillId="2" borderId="0" xfId="0" applyNumberFormat="1" applyFont="1" applyFill="1" applyBorder="1" applyAlignment="1">
      <alignment wrapText="1"/>
    </xf>
    <xf numFmtId="0" fontId="7" fillId="5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 wrapText="1"/>
    </xf>
    <xf numFmtId="0" fontId="33" fillId="7" borderId="0" xfId="0" applyFont="1" applyFill="1" applyBorder="1" applyAlignment="1"/>
    <xf numFmtId="0" fontId="33" fillId="7" borderId="0" xfId="0" applyFont="1" applyFill="1" applyBorder="1" applyAlignment="1">
      <alignment wrapText="1"/>
    </xf>
    <xf numFmtId="0" fontId="33" fillId="0" borderId="0" xfId="0" applyFont="1" applyFill="1" applyBorder="1" applyAlignment="1">
      <alignment wrapText="1"/>
    </xf>
    <xf numFmtId="4" fontId="0" fillId="28" borderId="0" xfId="0" applyNumberFormat="1" applyFont="1" applyFill="1" applyBorder="1" applyAlignment="1">
      <alignment horizontal="left"/>
    </xf>
    <xf numFmtId="0" fontId="0" fillId="0" borderId="0" xfId="0" applyBorder="1"/>
    <xf numFmtId="0" fontId="0" fillId="11" borderId="0" xfId="0" applyFill="1" applyBorder="1"/>
    <xf numFmtId="0" fontId="0" fillId="26" borderId="0" xfId="0" applyFill="1" applyBorder="1"/>
    <xf numFmtId="4" fontId="0" fillId="29" borderId="0" xfId="51" applyNumberFormat="1" applyFont="1" applyFill="1" applyBorder="1" applyAlignment="1" applyProtection="1">
      <alignment horizontal="left"/>
    </xf>
    <xf numFmtId="4" fontId="0" fillId="29" borderId="0" xfId="51" applyNumberFormat="1" applyFont="1" applyFill="1" applyBorder="1" applyAlignment="1" applyProtection="1">
      <alignment horizontal="center"/>
    </xf>
    <xf numFmtId="0" fontId="0" fillId="30" borderId="0" xfId="0" applyFill="1" applyBorder="1"/>
    <xf numFmtId="0" fontId="0" fillId="31" borderId="0" xfId="0" applyFill="1" applyBorder="1"/>
    <xf numFmtId="0" fontId="0" fillId="32" borderId="0" xfId="0" applyFill="1" applyBorder="1"/>
    <xf numFmtId="0" fontId="0" fillId="33" borderId="0" xfId="0" applyFill="1" applyBorder="1"/>
    <xf numFmtId="167" fontId="0" fillId="33" borderId="0" xfId="3" applyNumberFormat="1" applyFont="1" applyFill="1" applyBorder="1" applyAlignment="1" applyProtection="1">
      <alignment horizontal="center"/>
    </xf>
    <xf numFmtId="165" fontId="33" fillId="0" borderId="0" xfId="0" applyNumberFormat="1" applyFont="1" applyFill="1" applyBorder="1" applyAlignment="1"/>
    <xf numFmtId="0" fontId="33" fillId="0" borderId="0" xfId="0" applyFont="1" applyFill="1" applyBorder="1" applyAlignment="1"/>
    <xf numFmtId="0" fontId="17" fillId="0" borderId="0" xfId="0" applyFont="1" applyFill="1" applyBorder="1" applyAlignment="1">
      <alignment wrapText="1"/>
    </xf>
    <xf numFmtId="165" fontId="17" fillId="0" borderId="0" xfId="0" applyNumberFormat="1" applyFont="1" applyFill="1" applyBorder="1" applyAlignment="1">
      <alignment wrapText="1"/>
    </xf>
    <xf numFmtId="0" fontId="17" fillId="0" borderId="0" xfId="0" applyFont="1" applyBorder="1" applyAlignment="1">
      <alignment wrapText="1"/>
    </xf>
    <xf numFmtId="0" fontId="7" fillId="0" borderId="0" xfId="0" applyFont="1" applyBorder="1" applyAlignment="1"/>
    <xf numFmtId="0" fontId="7" fillId="2" borderId="0" xfId="0" applyFont="1" applyFill="1" applyBorder="1" applyAlignment="1"/>
    <xf numFmtId="165" fontId="7" fillId="0" borderId="0" xfId="0" applyNumberFormat="1" applyFont="1" applyBorder="1" applyAlignment="1"/>
    <xf numFmtId="0" fontId="7" fillId="7" borderId="0" xfId="0" applyFont="1" applyFill="1" applyBorder="1" applyAlignment="1"/>
    <xf numFmtId="0" fontId="17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 wrapText="1"/>
    </xf>
    <xf numFmtId="0" fontId="17" fillId="0" borderId="0" xfId="0" applyFont="1" applyBorder="1" applyAlignment="1">
      <alignment horizontal="center"/>
    </xf>
    <xf numFmtId="0" fontId="59" fillId="0" borderId="0" xfId="0" applyFont="1" applyFill="1" applyBorder="1" applyAlignment="1">
      <alignment horizontal="center"/>
    </xf>
    <xf numFmtId="0" fontId="59" fillId="0" borderId="0" xfId="0" applyFont="1" applyBorder="1" applyAlignment="1">
      <alignment horizontal="center"/>
    </xf>
    <xf numFmtId="0" fontId="60" fillId="0" borderId="0" xfId="0" applyFont="1" applyFill="1" applyBorder="1" applyAlignment="1">
      <alignment horizontal="center" vertical="center"/>
    </xf>
    <xf numFmtId="0" fontId="59" fillId="0" borderId="0" xfId="0" applyFont="1" applyFill="1" applyBorder="1" applyAlignment="1">
      <alignment horizontal="center" vertical="center"/>
    </xf>
    <xf numFmtId="4" fontId="59" fillId="0" borderId="0" xfId="0" applyNumberFormat="1" applyFont="1" applyFill="1" applyBorder="1" applyAlignment="1">
      <alignment horizontal="center"/>
    </xf>
    <xf numFmtId="4" fontId="61" fillId="0" borderId="0" xfId="0" applyNumberFormat="1" applyFont="1" applyFill="1" applyBorder="1" applyAlignment="1">
      <alignment horizontal="center"/>
    </xf>
    <xf numFmtId="0" fontId="60" fillId="0" borderId="0" xfId="0" applyFont="1" applyFill="1" applyBorder="1" applyAlignment="1">
      <alignment horizontal="center"/>
    </xf>
    <xf numFmtId="0" fontId="59" fillId="2" borderId="0" xfId="0" applyFont="1" applyFill="1" applyBorder="1" applyAlignment="1">
      <alignment horizontal="center"/>
    </xf>
    <xf numFmtId="0" fontId="17" fillId="0" borderId="0" xfId="0" applyFont="1" applyBorder="1" applyAlignment="1">
      <alignment horizontal="center" wrapText="1"/>
    </xf>
    <xf numFmtId="0" fontId="7" fillId="0" borderId="0" xfId="0" applyFont="1" applyBorder="1" applyAlignment="1">
      <alignment horizontal="center"/>
    </xf>
    <xf numFmtId="165" fontId="17" fillId="0" borderId="0" xfId="0" applyNumberFormat="1" applyFont="1" applyFill="1" applyBorder="1" applyAlignment="1">
      <alignment horizontal="center" wrapText="1"/>
    </xf>
    <xf numFmtId="0" fontId="7" fillId="5" borderId="0" xfId="0" applyFont="1" applyFill="1" applyBorder="1" applyAlignment="1"/>
    <xf numFmtId="165" fontId="7" fillId="0" borderId="0" xfId="0" applyNumberFormat="1" applyFont="1" applyBorder="1" applyAlignment="1">
      <alignment horizontal="center"/>
    </xf>
    <xf numFmtId="165" fontId="17" fillId="0" borderId="0" xfId="0" applyNumberFormat="1" applyFont="1" applyFill="1" applyBorder="1" applyAlignment="1"/>
    <xf numFmtId="0" fontId="17" fillId="0" borderId="0" xfId="0" applyFont="1" applyFill="1" applyBorder="1" applyAlignment="1"/>
    <xf numFmtId="0" fontId="17" fillId="0" borderId="0" xfId="0" applyFont="1" applyBorder="1" applyAlignment="1"/>
    <xf numFmtId="0" fontId="62" fillId="25" borderId="0" xfId="0" applyFont="1" applyFill="1" applyBorder="1" applyAlignment="1"/>
    <xf numFmtId="0" fontId="0" fillId="0" borderId="0" xfId="0"/>
    <xf numFmtId="0" fontId="64" fillId="24" borderId="10" xfId="0" applyFont="1" applyFill="1" applyBorder="1" applyAlignment="1"/>
    <xf numFmtId="0" fontId="64" fillId="24" borderId="0" xfId="0" applyFont="1" applyFill="1" applyBorder="1" applyAlignment="1"/>
    <xf numFmtId="0" fontId="64" fillId="24" borderId="1" xfId="0" applyFont="1" applyFill="1" applyBorder="1"/>
    <xf numFmtId="0" fontId="64" fillId="24" borderId="19" xfId="0" applyFont="1" applyFill="1" applyBorder="1"/>
    <xf numFmtId="0" fontId="0" fillId="0" borderId="0" xfId="0" applyFill="1"/>
    <xf numFmtId="9" fontId="0" fillId="4" borderId="18" xfId="3" applyFont="1" applyFill="1" applyBorder="1"/>
    <xf numFmtId="0" fontId="0" fillId="4" borderId="18" xfId="0" applyFill="1" applyBorder="1"/>
    <xf numFmtId="0" fontId="0" fillId="4" borderId="18" xfId="0" applyFill="1" applyBorder="1" applyAlignment="1">
      <alignment horizontal="right"/>
    </xf>
    <xf numFmtId="0" fontId="0" fillId="4" borderId="20" xfId="0" applyFill="1" applyBorder="1"/>
    <xf numFmtId="0" fontId="0" fillId="4" borderId="21" xfId="0" applyFill="1" applyBorder="1"/>
    <xf numFmtId="0" fontId="0" fillId="4" borderId="22" xfId="0" applyFill="1" applyBorder="1"/>
    <xf numFmtId="0" fontId="8" fillId="0" borderId="0" xfId="0" applyFont="1"/>
    <xf numFmtId="14" fontId="0" fillId="4" borderId="23" xfId="0" applyNumberFormat="1" applyFill="1" applyBorder="1"/>
    <xf numFmtId="0" fontId="8" fillId="4" borderId="24" xfId="0" applyFont="1" applyFill="1" applyBorder="1"/>
    <xf numFmtId="14" fontId="8" fillId="4" borderId="23" xfId="0" applyNumberFormat="1" applyFont="1" applyFill="1" applyBorder="1" applyAlignment="1">
      <alignment horizontal="right" vertical="center"/>
    </xf>
    <xf numFmtId="170" fontId="0" fillId="32" borderId="1" xfId="50" applyNumberFormat="1" applyFont="1" applyFill="1" applyBorder="1" applyAlignment="1">
      <alignment horizontal="right"/>
    </xf>
    <xf numFmtId="165" fontId="7" fillId="32" borderId="1" xfId="0" applyNumberFormat="1" applyFont="1" applyFill="1" applyBorder="1" applyAlignment="1">
      <alignment horizontal="right"/>
    </xf>
    <xf numFmtId="0" fontId="64" fillId="34" borderId="10" xfId="0" applyFont="1" applyFill="1" applyBorder="1" applyAlignment="1"/>
    <xf numFmtId="0" fontId="64" fillId="34" borderId="0" xfId="0" applyFont="1" applyFill="1" applyBorder="1" applyAlignment="1"/>
    <xf numFmtId="0" fontId="64" fillId="35" borderId="10" xfId="0" applyFont="1" applyFill="1" applyBorder="1" applyAlignment="1"/>
    <xf numFmtId="0" fontId="64" fillId="35" borderId="0" xfId="0" applyFont="1" applyFill="1" applyBorder="1" applyAlignment="1"/>
    <xf numFmtId="0" fontId="64" fillId="35" borderId="1" xfId="0" applyFont="1" applyFill="1" applyBorder="1"/>
    <xf numFmtId="0" fontId="64" fillId="35" borderId="19" xfId="0" applyFont="1" applyFill="1" applyBorder="1"/>
    <xf numFmtId="0" fontId="64" fillId="34" borderId="1" xfId="0" applyFont="1" applyFill="1" applyBorder="1"/>
    <xf numFmtId="0" fontId="64" fillId="34" borderId="19" xfId="0" applyFont="1" applyFill="1" applyBorder="1"/>
    <xf numFmtId="165" fontId="8" fillId="2" borderId="1" xfId="0" applyNumberFormat="1" applyFont="1" applyFill="1" applyBorder="1" applyAlignment="1">
      <alignment wrapText="1"/>
    </xf>
    <xf numFmtId="0" fontId="50" fillId="2" borderId="1" xfId="18" applyFont="1" applyFill="1" applyBorder="1" applyAlignment="1" applyProtection="1">
      <alignment wrapText="1"/>
      <protection locked="0"/>
    </xf>
    <xf numFmtId="0" fontId="7" fillId="6" borderId="0" xfId="0" applyFont="1" applyFill="1" applyAlignment="1">
      <alignment wrapText="1"/>
    </xf>
    <xf numFmtId="0" fontId="66" fillId="0" borderId="0" xfId="0" applyFont="1" applyAlignment="1">
      <alignment wrapText="1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right" wrapText="1"/>
    </xf>
    <xf numFmtId="0" fontId="16" fillId="2" borderId="6" xfId="0" applyFont="1" applyFill="1" applyBorder="1" applyAlignment="1" applyProtection="1"/>
    <xf numFmtId="0" fontId="16" fillId="4" borderId="1" xfId="18" applyFont="1" applyFill="1" applyBorder="1" applyAlignment="1" applyProtection="1">
      <protection locked="0"/>
    </xf>
    <xf numFmtId="0" fontId="16" fillId="12" borderId="6" xfId="0" applyFont="1" applyFill="1" applyBorder="1" applyAlignment="1" applyProtection="1">
      <protection locked="0"/>
    </xf>
    <xf numFmtId="0" fontId="16" fillId="4" borderId="4" xfId="0" applyFont="1" applyFill="1" applyBorder="1" applyAlignment="1" applyProtection="1">
      <protection locked="0"/>
    </xf>
    <xf numFmtId="164" fontId="16" fillId="0" borderId="1" xfId="18" applyNumberFormat="1" applyFont="1" applyFill="1" applyBorder="1" applyAlignment="1" applyProtection="1">
      <protection locked="0"/>
    </xf>
    <xf numFmtId="2" fontId="16" fillId="4" borderId="4" xfId="0" applyNumberFormat="1" applyFont="1" applyFill="1" applyBorder="1" applyAlignment="1" applyProtection="1">
      <protection locked="0"/>
    </xf>
    <xf numFmtId="164" fontId="16" fillId="19" borderId="1" xfId="18" applyNumberFormat="1" applyFont="1" applyFill="1" applyBorder="1" applyAlignment="1" applyProtection="1">
      <protection locked="0"/>
    </xf>
    <xf numFmtId="0" fontId="16" fillId="0" borderId="4" xfId="0" applyFont="1" applyFill="1" applyBorder="1" applyAlignment="1" applyProtection="1">
      <protection locked="0"/>
    </xf>
    <xf numFmtId="0" fontId="16" fillId="0" borderId="0" xfId="18" applyFont="1" applyBorder="1" applyAlignment="1" applyProtection="1">
      <protection locked="0"/>
    </xf>
    <xf numFmtId="0" fontId="16" fillId="0" borderId="1" xfId="0" applyFont="1" applyBorder="1" applyAlignment="1" applyProtection="1">
      <protection locked="0"/>
    </xf>
    <xf numFmtId="0" fontId="68" fillId="0" borderId="1" xfId="52" applyFont="1" applyBorder="1" applyAlignment="1" applyProtection="1">
      <alignment horizontal="left"/>
      <protection locked="0"/>
    </xf>
    <xf numFmtId="0" fontId="41" fillId="0" borderId="1" xfId="52" applyFont="1" applyBorder="1" applyAlignment="1" applyProtection="1">
      <alignment horizontal="left"/>
      <protection locked="0"/>
    </xf>
    <xf numFmtId="0" fontId="5" fillId="0" borderId="1" xfId="53" applyFont="1" applyBorder="1" applyAlignment="1" applyProtection="1">
      <alignment horizontal="left"/>
      <protection locked="0"/>
    </xf>
    <xf numFmtId="0" fontId="5" fillId="0" borderId="3" xfId="53" applyFont="1" applyBorder="1" applyAlignment="1" applyProtection="1">
      <alignment horizontal="center"/>
      <protection locked="0"/>
    </xf>
    <xf numFmtId="0" fontId="5" fillId="0" borderId="25" xfId="53" applyFont="1" applyBorder="1" applyAlignment="1" applyProtection="1">
      <alignment horizontal="center"/>
      <protection locked="0"/>
    </xf>
    <xf numFmtId="0" fontId="5" fillId="0" borderId="2" xfId="53" applyFont="1" applyBorder="1" applyAlignment="1" applyProtection="1">
      <alignment horizontal="center"/>
      <protection locked="0"/>
    </xf>
    <xf numFmtId="0" fontId="5" fillId="0" borderId="2" xfId="53" applyFont="1" applyBorder="1" applyAlignment="1" applyProtection="1">
      <alignment horizontal="left"/>
      <protection locked="0"/>
    </xf>
    <xf numFmtId="0" fontId="5" fillId="0" borderId="12" xfId="53" applyFont="1" applyBorder="1" applyAlignment="1" applyProtection="1">
      <alignment horizontal="center"/>
      <protection locked="0"/>
    </xf>
    <xf numFmtId="0" fontId="50" fillId="0" borderId="0" xfId="18" applyFont="1" applyFill="1" applyAlignment="1" applyProtection="1">
      <protection locked="0"/>
    </xf>
    <xf numFmtId="164" fontId="16" fillId="2" borderId="6" xfId="0" applyNumberFormat="1" applyFont="1" applyFill="1" applyBorder="1" applyAlignment="1" applyProtection="1"/>
    <xf numFmtId="2" fontId="16" fillId="2" borderId="1" xfId="21" applyNumberFormat="1" applyFont="1" applyFill="1" applyBorder="1" applyAlignment="1" applyProtection="1"/>
    <xf numFmtId="164" fontId="16" fillId="2" borderId="6" xfId="0" applyNumberFormat="1" applyFont="1" applyFill="1" applyBorder="1" applyAlignment="1" applyProtection="1">
      <protection locked="0"/>
    </xf>
    <xf numFmtId="0" fontId="16" fillId="0" borderId="0" xfId="18" applyFont="1" applyFill="1" applyBorder="1" applyAlignment="1" applyProtection="1">
      <protection locked="0"/>
    </xf>
    <xf numFmtId="0" fontId="50" fillId="11" borderId="0" xfId="18" applyFont="1" applyFill="1" applyAlignment="1" applyProtection="1">
      <protection locked="0"/>
    </xf>
    <xf numFmtId="0" fontId="67" fillId="0" borderId="1" xfId="52" applyFont="1" applyBorder="1" applyAlignment="1" applyProtection="1">
      <protection locked="0"/>
    </xf>
    <xf numFmtId="0" fontId="67" fillId="0" borderId="0" xfId="52" applyFont="1" applyAlignment="1" applyProtection="1">
      <protection locked="0"/>
    </xf>
    <xf numFmtId="164" fontId="16" fillId="13" borderId="1" xfId="0" applyNumberFormat="1" applyFont="1" applyFill="1" applyBorder="1" applyAlignment="1" applyProtection="1">
      <protection locked="0"/>
    </xf>
    <xf numFmtId="164" fontId="16" fillId="13" borderId="6" xfId="0" applyNumberFormat="1" applyFont="1" applyFill="1" applyBorder="1" applyAlignment="1" applyProtection="1">
      <protection locked="0"/>
    </xf>
    <xf numFmtId="0" fontId="43" fillId="11" borderId="0" xfId="0" applyFont="1" applyFill="1" applyAlignment="1" applyProtection="1">
      <protection locked="0"/>
    </xf>
    <xf numFmtId="0" fontId="16" fillId="0" borderId="0" xfId="18" applyFont="1" applyAlignment="1" applyProtection="1">
      <protection locked="0"/>
    </xf>
    <xf numFmtId="164" fontId="16" fillId="0" borderId="0" xfId="0" applyNumberFormat="1" applyFont="1" applyFill="1" applyBorder="1" applyAlignment="1" applyProtection="1">
      <protection locked="0"/>
    </xf>
    <xf numFmtId="0" fontId="67" fillId="0" borderId="25" xfId="0" applyFont="1" applyBorder="1" applyAlignment="1" applyProtection="1">
      <protection locked="0"/>
    </xf>
    <xf numFmtId="0" fontId="67" fillId="0" borderId="2" xfId="0" applyFont="1" applyBorder="1" applyAlignment="1" applyProtection="1">
      <protection locked="0"/>
    </xf>
    <xf numFmtId="0" fontId="67" fillId="0" borderId="0" xfId="0" applyFont="1" applyAlignment="1" applyProtection="1">
      <protection locked="0"/>
    </xf>
    <xf numFmtId="0" fontId="16" fillId="0" borderId="0" xfId="0" applyFont="1" applyAlignment="1" applyProtection="1">
      <protection locked="0"/>
    </xf>
    <xf numFmtId="0" fontId="67" fillId="0" borderId="13" xfId="0" applyFont="1" applyBorder="1" applyAlignment="1" applyProtection="1">
      <protection locked="0"/>
    </xf>
    <xf numFmtId="0" fontId="67" fillId="0" borderId="14" xfId="0" applyFont="1" applyBorder="1" applyAlignment="1" applyProtection="1">
      <protection locked="0"/>
    </xf>
    <xf numFmtId="0" fontId="21" fillId="0" borderId="0" xfId="22" applyAlignment="1" applyProtection="1">
      <protection locked="0"/>
    </xf>
    <xf numFmtId="167" fontId="16" fillId="0" borderId="1" xfId="18" applyNumberFormat="1" applyFont="1" applyFill="1" applyBorder="1" applyAlignment="1" applyProtection="1">
      <protection locked="0"/>
    </xf>
    <xf numFmtId="0" fontId="16" fillId="0" borderId="4" xfId="0" applyFont="1" applyBorder="1" applyAlignment="1" applyProtection="1">
      <protection locked="0"/>
    </xf>
    <xf numFmtId="0" fontId="50" fillId="0" borderId="0" xfId="18" applyFont="1" applyAlignment="1" applyProtection="1">
      <alignment horizontal="left" vertical="center"/>
      <protection locked="0"/>
    </xf>
    <xf numFmtId="0" fontId="50" fillId="6" borderId="1" xfId="18" applyFont="1" applyFill="1" applyBorder="1" applyAlignment="1" applyProtection="1">
      <protection locked="0"/>
    </xf>
    <xf numFmtId="164" fontId="13" fillId="2" borderId="6" xfId="0" applyNumberFormat="1" applyFont="1" applyFill="1" applyBorder="1"/>
    <xf numFmtId="10" fontId="50" fillId="2" borderId="1" xfId="18" applyNumberFormat="1" applyFont="1" applyFill="1" applyBorder="1" applyAlignment="1" applyProtection="1">
      <alignment horizontal="center" wrapText="1"/>
    </xf>
    <xf numFmtId="0" fontId="16" fillId="0" borderId="0" xfId="18" applyFont="1" applyFill="1" applyAlignment="1" applyProtection="1">
      <protection locked="0"/>
    </xf>
    <xf numFmtId="0" fontId="16" fillId="0" borderId="1" xfId="18" applyFont="1" applyFill="1" applyBorder="1" applyAlignment="1" applyProtection="1">
      <protection locked="0"/>
    </xf>
    <xf numFmtId="9" fontId="16" fillId="0" borderId="1" xfId="3" applyFont="1" applyFill="1" applyBorder="1" applyAlignment="1" applyProtection="1">
      <protection locked="0"/>
    </xf>
    <xf numFmtId="0" fontId="54" fillId="4" borderId="0" xfId="0" applyFont="1" applyFill="1" applyAlignment="1"/>
    <xf numFmtId="0" fontId="55" fillId="0" borderId="0" xfId="22" applyFont="1" applyFill="1" applyAlignment="1" applyProtection="1">
      <protection locked="0"/>
    </xf>
    <xf numFmtId="9" fontId="16" fillId="2" borderId="6" xfId="3" applyFont="1" applyFill="1" applyBorder="1" applyAlignment="1" applyProtection="1"/>
    <xf numFmtId="9" fontId="16" fillId="2" borderId="1" xfId="3" applyFont="1" applyFill="1" applyBorder="1" applyAlignment="1" applyProtection="1"/>
    <xf numFmtId="0" fontId="16" fillId="18" borderId="1" xfId="0" applyFont="1" applyFill="1" applyBorder="1" applyAlignment="1" applyProtection="1">
      <protection locked="0"/>
    </xf>
    <xf numFmtId="0" fontId="16" fillId="18" borderId="2" xfId="0" applyFont="1" applyFill="1" applyBorder="1" applyAlignment="1" applyProtection="1">
      <protection locked="0"/>
    </xf>
    <xf numFmtId="0" fontId="16" fillId="17" borderId="2" xfId="0" applyFont="1" applyFill="1" applyBorder="1" applyAlignment="1" applyProtection="1">
      <protection locked="0"/>
    </xf>
    <xf numFmtId="1" fontId="16" fillId="18" borderId="2" xfId="0" applyNumberFormat="1" applyFont="1" applyFill="1" applyBorder="1" applyAlignment="1" applyProtection="1">
      <alignment horizontal="center"/>
      <protection locked="0"/>
    </xf>
    <xf numFmtId="0" fontId="16" fillId="18" borderId="14" xfId="0" applyFont="1" applyFill="1" applyBorder="1" applyAlignment="1" applyProtection="1">
      <protection locked="0"/>
    </xf>
    <xf numFmtId="164" fontId="16" fillId="0" borderId="2" xfId="0" applyNumberFormat="1" applyFont="1" applyBorder="1" applyAlignment="1" applyProtection="1">
      <protection locked="0"/>
    </xf>
    <xf numFmtId="0" fontId="16" fillId="2" borderId="1" xfId="0" applyFont="1" applyFill="1" applyBorder="1" applyAlignment="1" applyProtection="1"/>
    <xf numFmtId="0" fontId="50" fillId="0" borderId="0" xfId="18" applyFont="1" applyBorder="1" applyAlignment="1" applyProtection="1">
      <protection locked="0"/>
    </xf>
    <xf numFmtId="0" fontId="16" fillId="3" borderId="8" xfId="18" applyFont="1" applyFill="1" applyBorder="1" applyAlignment="1" applyProtection="1">
      <alignment horizontal="left" vertical="center"/>
      <protection locked="0"/>
    </xf>
    <xf numFmtId="0" fontId="16" fillId="0" borderId="0" xfId="18" applyFont="1" applyBorder="1" applyAlignment="1" applyProtection="1">
      <alignment horizontal="right"/>
      <protection locked="0"/>
    </xf>
    <xf numFmtId="169" fontId="16" fillId="2" borderId="1" xfId="18" applyNumberFormat="1" applyFont="1" applyFill="1" applyBorder="1" applyAlignment="1" applyProtection="1">
      <alignment horizontal="center"/>
    </xf>
    <xf numFmtId="0" fontId="16" fillId="6" borderId="1" xfId="18" applyFont="1" applyFill="1" applyBorder="1" applyAlignment="1" applyProtection="1">
      <alignment horizontal="center"/>
      <protection locked="0"/>
    </xf>
    <xf numFmtId="169" fontId="16" fillId="14" borderId="1" xfId="18" applyNumberFormat="1" applyFont="1" applyFill="1" applyBorder="1" applyAlignment="1" applyProtection="1">
      <alignment horizontal="center"/>
      <protection locked="0"/>
    </xf>
    <xf numFmtId="0" fontId="16" fillId="3" borderId="0" xfId="18" applyFont="1" applyFill="1" applyBorder="1" applyAlignment="1" applyProtection="1">
      <alignment horizontal="left" vertical="center"/>
      <protection locked="0"/>
    </xf>
    <xf numFmtId="0" fontId="16" fillId="11" borderId="0" xfId="18" applyFont="1" applyFill="1" applyAlignment="1" applyProtection="1">
      <protection locked="0"/>
    </xf>
    <xf numFmtId="0" fontId="52" fillId="0" borderId="0" xfId="22" applyFont="1" applyBorder="1" applyAlignment="1" applyProtection="1">
      <alignment horizontal="left"/>
      <protection locked="0"/>
    </xf>
    <xf numFmtId="0" fontId="16" fillId="0" borderId="0" xfId="18" applyFont="1" applyAlignment="1" applyProtection="1">
      <alignment horizontal="right"/>
      <protection locked="0"/>
    </xf>
    <xf numFmtId="0" fontId="16" fillId="2" borderId="1" xfId="18" applyFont="1" applyFill="1" applyBorder="1" applyAlignment="1" applyProtection="1"/>
    <xf numFmtId="0" fontId="16" fillId="0" borderId="0" xfId="18" applyFont="1" applyAlignment="1" applyProtection="1"/>
    <xf numFmtId="0" fontId="50" fillId="0" borderId="0" xfId="18" applyFont="1" applyAlignment="1" applyProtection="1">
      <alignment horizontal="left"/>
      <protection locked="0"/>
    </xf>
    <xf numFmtId="0" fontId="16" fillId="3" borderId="12" xfId="18" applyFont="1" applyFill="1" applyBorder="1" applyAlignment="1" applyProtection="1">
      <alignment horizontal="left" vertical="center"/>
      <protection locked="0"/>
    </xf>
    <xf numFmtId="0" fontId="16" fillId="3" borderId="13" xfId="18" applyFont="1" applyFill="1" applyBorder="1" applyAlignment="1" applyProtection="1">
      <alignment horizontal="left" vertical="center"/>
      <protection locked="0"/>
    </xf>
    <xf numFmtId="0" fontId="50" fillId="0" borderId="0" xfId="18" applyFont="1" applyBorder="1" applyAlignment="1" applyProtection="1">
      <alignment horizontal="center" vertical="center"/>
      <protection locked="0"/>
    </xf>
    <xf numFmtId="0" fontId="16" fillId="13" borderId="1" xfId="18" applyFont="1" applyFill="1" applyBorder="1" applyAlignment="1" applyProtection="1">
      <protection locked="0"/>
    </xf>
    <xf numFmtId="0" fontId="50" fillId="0" borderId="0" xfId="18" applyFont="1" applyBorder="1" applyAlignment="1" applyProtection="1">
      <alignment horizontal="right"/>
      <protection locked="0"/>
    </xf>
    <xf numFmtId="0" fontId="50" fillId="0" borderId="0" xfId="0" applyFont="1" applyAlignment="1" applyProtection="1">
      <alignment horizontal="right"/>
      <protection locked="0"/>
    </xf>
    <xf numFmtId="169" fontId="50" fillId="16" borderId="1" xfId="0" applyNumberFormat="1" applyFont="1" applyFill="1" applyBorder="1" applyAlignment="1">
      <alignment horizontal="center"/>
    </xf>
    <xf numFmtId="169" fontId="50" fillId="2" borderId="1" xfId="18" applyNumberFormat="1" applyFont="1" applyFill="1" applyBorder="1" applyAlignment="1" applyProtection="1">
      <alignment horizontal="center"/>
    </xf>
    <xf numFmtId="0" fontId="50" fillId="2" borderId="1" xfId="18" applyNumberFormat="1" applyFont="1" applyFill="1" applyBorder="1" applyAlignment="1" applyProtection="1">
      <alignment horizontal="center"/>
    </xf>
    <xf numFmtId="169" fontId="50" fillId="14" borderId="1" xfId="18" applyNumberFormat="1" applyFont="1" applyFill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protection locked="0"/>
    </xf>
    <xf numFmtId="0" fontId="16" fillId="16" borderId="1" xfId="0" applyFont="1" applyFill="1" applyBorder="1" applyAlignment="1"/>
    <xf numFmtId="0" fontId="16" fillId="0" borderId="14" xfId="0" applyFont="1" applyBorder="1" applyAlignment="1" applyProtection="1">
      <protection locked="0"/>
    </xf>
    <xf numFmtId="0" fontId="7" fillId="6" borderId="0" xfId="0" applyFont="1" applyFill="1" applyAlignment="1"/>
    <xf numFmtId="0" fontId="48" fillId="11" borderId="0" xfId="18" applyFont="1" applyFill="1" applyAlignment="1" applyProtection="1">
      <alignment horizontal="right"/>
      <protection locked="0"/>
    </xf>
    <xf numFmtId="0" fontId="48" fillId="15" borderId="0" xfId="0" applyFont="1" applyFill="1" applyAlignment="1" applyProtection="1">
      <alignment horizontal="right"/>
      <protection locked="0"/>
    </xf>
    <xf numFmtId="0" fontId="48" fillId="11" borderId="0" xfId="18" applyFont="1" applyFill="1" applyAlignment="1" applyProtection="1">
      <protection locked="0"/>
    </xf>
    <xf numFmtId="0" fontId="17" fillId="11" borderId="0" xfId="18" applyFont="1" applyFill="1" applyAlignment="1" applyProtection="1">
      <protection locked="0"/>
    </xf>
    <xf numFmtId="0" fontId="45" fillId="11" borderId="0" xfId="18" applyFont="1" applyFill="1" applyAlignment="1" applyProtection="1">
      <protection locked="0"/>
    </xf>
    <xf numFmtId="0" fontId="43" fillId="11" borderId="0" xfId="0" applyFont="1" applyFill="1" applyBorder="1" applyAlignment="1" applyProtection="1">
      <protection locked="0"/>
    </xf>
    <xf numFmtId="0" fontId="50" fillId="0" borderId="0" xfId="18" applyFont="1" applyFill="1" applyAlignment="1" applyProtection="1">
      <alignment horizontal="left" vertical="center"/>
      <protection locked="0"/>
    </xf>
    <xf numFmtId="0" fontId="50" fillId="11" borderId="0" xfId="18" applyFont="1" applyFill="1" applyAlignment="1" applyProtection="1">
      <alignment horizontal="left" vertical="center"/>
      <protection locked="0"/>
    </xf>
    <xf numFmtId="0" fontId="51" fillId="0" borderId="0" xfId="18" applyFont="1" applyFill="1" applyAlignment="1" applyProtection="1">
      <protection locked="0"/>
    </xf>
    <xf numFmtId="0" fontId="50" fillId="0" borderId="0" xfId="18" applyFont="1" applyBorder="1" applyAlignment="1" applyProtection="1">
      <alignment horizontal="left" vertical="center"/>
      <protection locked="0"/>
    </xf>
    <xf numFmtId="0" fontId="50" fillId="0" borderId="0" xfId="0" applyFont="1" applyAlignment="1" applyProtection="1"/>
    <xf numFmtId="0" fontId="50" fillId="0" borderId="0" xfId="20" applyFont="1" applyBorder="1" applyAlignment="1" applyProtection="1">
      <alignment horizontal="left" vertical="center"/>
      <protection locked="0"/>
    </xf>
    <xf numFmtId="0" fontId="50" fillId="0" borderId="0" xfId="20" applyFont="1" applyBorder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left" vertical="center"/>
      <protection locked="0"/>
    </xf>
    <xf numFmtId="0" fontId="50" fillId="0" borderId="5" xfId="0" applyFont="1" applyBorder="1" applyAlignment="1" applyProtection="1">
      <alignment horizontal="left" vertical="center"/>
      <protection locked="0"/>
    </xf>
    <xf numFmtId="0" fontId="50" fillId="2" borderId="5" xfId="0" applyFont="1" applyFill="1" applyBorder="1" applyAlignment="1" applyProtection="1">
      <alignment horizontal="left" vertical="center"/>
      <protection locked="0"/>
    </xf>
    <xf numFmtId="0" fontId="50" fillId="0" borderId="5" xfId="18" applyFont="1" applyBorder="1" applyAlignment="1" applyProtection="1">
      <alignment horizontal="left" vertical="center"/>
      <protection locked="0"/>
    </xf>
    <xf numFmtId="0" fontId="50" fillId="0" borderId="0" xfId="20" applyFont="1" applyFill="1" applyBorder="1" applyAlignment="1" applyProtection="1">
      <alignment horizontal="left" vertical="center"/>
    </xf>
    <xf numFmtId="0" fontId="50" fillId="0" borderId="0" xfId="20" applyFont="1" applyBorder="1" applyAlignment="1" applyProtection="1">
      <alignment horizontal="left" vertical="center"/>
    </xf>
    <xf numFmtId="0" fontId="50" fillId="0" borderId="0" xfId="20" applyFont="1" applyFill="1" applyBorder="1" applyAlignment="1" applyProtection="1">
      <alignment horizontal="left" vertical="center"/>
      <protection locked="0"/>
    </xf>
    <xf numFmtId="9" fontId="16" fillId="0" borderId="2" xfId="0" applyNumberFormat="1" applyFont="1" applyBorder="1" applyAlignment="1" applyProtection="1">
      <protection locked="0"/>
    </xf>
    <xf numFmtId="2" fontId="16" fillId="4" borderId="1" xfId="18" applyNumberFormat="1" applyFont="1" applyFill="1" applyBorder="1" applyAlignment="1" applyProtection="1">
      <protection locked="0"/>
    </xf>
    <xf numFmtId="9" fontId="16" fillId="0" borderId="1" xfId="18" applyNumberFormat="1" applyFont="1" applyFill="1" applyBorder="1" applyAlignment="1" applyProtection="1">
      <protection locked="0"/>
    </xf>
    <xf numFmtId="0" fontId="55" fillId="17" borderId="2" xfId="22" applyFont="1" applyFill="1" applyBorder="1" applyAlignment="1" applyProtection="1">
      <protection locked="0"/>
    </xf>
    <xf numFmtId="168" fontId="16" fillId="0" borderId="2" xfId="3" applyNumberFormat="1" applyFont="1" applyBorder="1" applyAlignment="1" applyProtection="1">
      <protection locked="0"/>
    </xf>
    <xf numFmtId="167" fontId="7" fillId="0" borderId="0" xfId="0" applyNumberFormat="1" applyFont="1" applyAlignment="1"/>
    <xf numFmtId="2" fontId="47" fillId="0" borderId="0" xfId="0" applyNumberFormat="1" applyFont="1" applyAlignment="1"/>
    <xf numFmtId="0" fontId="47" fillId="20" borderId="0" xfId="0" applyFont="1" applyFill="1" applyAlignment="1"/>
    <xf numFmtId="167" fontId="47" fillId="20" borderId="0" xfId="3" applyNumberFormat="1" applyFont="1" applyFill="1" applyAlignment="1"/>
    <xf numFmtId="167" fontId="47" fillId="20" borderId="0" xfId="0" applyNumberFormat="1" applyFont="1" applyFill="1" applyAlignment="1"/>
    <xf numFmtId="2" fontId="47" fillId="20" borderId="0" xfId="0" applyNumberFormat="1" applyFont="1" applyFill="1" applyAlignment="1"/>
    <xf numFmtId="168" fontId="16" fillId="0" borderId="1" xfId="3" applyNumberFormat="1" applyFont="1" applyFill="1" applyBorder="1" applyAlignment="1" applyProtection="1">
      <protection locked="0"/>
    </xf>
    <xf numFmtId="0" fontId="47" fillId="0" borderId="0" xfId="0" applyFont="1" applyAlignment="1"/>
    <xf numFmtId="169" fontId="16" fillId="0" borderId="4" xfId="0" applyNumberFormat="1" applyFont="1" applyBorder="1" applyAlignment="1" applyProtection="1">
      <protection locked="0"/>
    </xf>
    <xf numFmtId="0" fontId="50" fillId="2" borderId="1" xfId="18" applyFont="1" applyFill="1" applyBorder="1" applyAlignment="1" applyProtection="1">
      <protection locked="0"/>
    </xf>
    <xf numFmtId="2" fontId="50" fillId="2" borderId="1" xfId="18" applyNumberFormat="1" applyFont="1" applyFill="1" applyBorder="1" applyAlignment="1" applyProtection="1">
      <protection locked="0"/>
    </xf>
    <xf numFmtId="0" fontId="47" fillId="2" borderId="1" xfId="0" applyFont="1" applyFill="1" applyBorder="1" applyAlignment="1">
      <alignment horizontal="center" vertical="center" wrapText="1"/>
    </xf>
    <xf numFmtId="2" fontId="50" fillId="2" borderId="1" xfId="18" applyNumberFormat="1" applyFont="1" applyFill="1" applyBorder="1" applyAlignment="1" applyProtection="1">
      <alignment vertical="center" wrapText="1"/>
      <protection locked="0"/>
    </xf>
    <xf numFmtId="9" fontId="16" fillId="0" borderId="4" xfId="3" applyFont="1" applyBorder="1" applyAlignment="1" applyProtection="1">
      <protection locked="0"/>
    </xf>
    <xf numFmtId="9" fontId="16" fillId="0" borderId="1" xfId="3" applyFont="1" applyBorder="1" applyAlignment="1" applyProtection="1">
      <protection locked="0"/>
    </xf>
    <xf numFmtId="169" fontId="14" fillId="10" borderId="0" xfId="0" applyNumberFormat="1" applyFont="1" applyFill="1" applyBorder="1" applyAlignment="1">
      <alignment wrapText="1"/>
    </xf>
    <xf numFmtId="169" fontId="0" fillId="0" borderId="0" xfId="0" applyNumberFormat="1" applyFont="1" applyBorder="1" applyAlignment="1">
      <alignment wrapText="1"/>
    </xf>
    <xf numFmtId="169" fontId="14" fillId="10" borderId="0" xfId="0" applyNumberFormat="1" applyFont="1" applyFill="1" applyBorder="1" applyAlignment="1"/>
    <xf numFmtId="169" fontId="12" fillId="2" borderId="1" xfId="0" applyNumberFormat="1" applyFont="1" applyFill="1" applyBorder="1" applyAlignment="1">
      <alignment wrapText="1"/>
    </xf>
    <xf numFmtId="169" fontId="0" fillId="2" borderId="1" xfId="0" applyNumberFormat="1" applyFont="1" applyFill="1" applyBorder="1" applyAlignment="1">
      <alignment wrapText="1"/>
    </xf>
    <xf numFmtId="169" fontId="0" fillId="0" borderId="0" xfId="0" applyNumberFormat="1" applyFont="1" applyFill="1" applyBorder="1" applyAlignment="1">
      <alignment wrapText="1"/>
    </xf>
    <xf numFmtId="169" fontId="0" fillId="0" borderId="0" xfId="0" applyNumberFormat="1" applyFont="1" applyFill="1" applyAlignment="1">
      <alignment wrapText="1"/>
    </xf>
    <xf numFmtId="169" fontId="0" fillId="2" borderId="0" xfId="0" applyNumberFormat="1" applyFont="1" applyFill="1" applyAlignment="1">
      <alignment wrapText="1"/>
    </xf>
    <xf numFmtId="2" fontId="49" fillId="7" borderId="0" xfId="18" applyNumberFormat="1" applyFont="1" applyFill="1" applyAlignment="1" applyProtection="1">
      <alignment horizontal="center"/>
      <protection locked="0"/>
    </xf>
    <xf numFmtId="2" fontId="17" fillId="11" borderId="0" xfId="18" applyNumberFormat="1" applyFont="1" applyFill="1" applyAlignment="1" applyProtection="1">
      <alignment wrapText="1"/>
      <protection locked="0"/>
    </xf>
    <xf numFmtId="2" fontId="50" fillId="0" borderId="0" xfId="18" applyNumberFormat="1" applyFont="1" applyFill="1" applyAlignment="1" applyProtection="1">
      <alignment horizontal="left" vertical="center" wrapText="1"/>
      <protection locked="0"/>
    </xf>
    <xf numFmtId="2" fontId="50" fillId="4" borderId="5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0" xfId="18" applyNumberFormat="1" applyFont="1" applyAlignment="1" applyProtection="1">
      <alignment wrapText="1"/>
      <protection locked="0"/>
    </xf>
    <xf numFmtId="2" fontId="16" fillId="3" borderId="9" xfId="18" applyNumberFormat="1" applyFont="1" applyFill="1" applyBorder="1" applyAlignment="1" applyProtection="1">
      <alignment horizontal="left" vertical="center" wrapText="1"/>
      <protection locked="0"/>
    </xf>
    <xf numFmtId="2" fontId="16" fillId="3" borderId="11" xfId="18" applyNumberFormat="1" applyFont="1" applyFill="1" applyBorder="1" applyAlignment="1" applyProtection="1">
      <alignment horizontal="left" vertical="center" wrapText="1"/>
      <protection locked="0"/>
    </xf>
    <xf numFmtId="2" fontId="16" fillId="3" borderId="14" xfId="18" applyNumberFormat="1" applyFont="1" applyFill="1" applyBorder="1" applyAlignment="1" applyProtection="1">
      <alignment horizontal="left" vertical="center" wrapText="1"/>
      <protection locked="0"/>
    </xf>
    <xf numFmtId="2" fontId="7" fillId="0" borderId="0" xfId="0" applyNumberFormat="1" applyFont="1" applyAlignment="1">
      <alignment wrapText="1"/>
    </xf>
    <xf numFmtId="2" fontId="51" fillId="0" borderId="0" xfId="18" applyNumberFormat="1" applyFont="1" applyFill="1" applyAlignment="1" applyProtection="1">
      <alignment horizontal="center" wrapText="1"/>
      <protection locked="0"/>
    </xf>
    <xf numFmtId="2" fontId="16" fillId="4" borderId="1" xfId="18" applyNumberFormat="1" applyFont="1" applyFill="1" applyBorder="1" applyAlignment="1" applyProtection="1">
      <alignment wrapText="1"/>
      <protection locked="0"/>
    </xf>
    <xf numFmtId="2" fontId="16" fillId="0" borderId="0" xfId="18" applyNumberFormat="1" applyFont="1" applyFill="1" applyBorder="1" applyAlignment="1" applyProtection="1">
      <alignment horizontal="left" vertical="center" wrapText="1"/>
      <protection locked="0"/>
    </xf>
    <xf numFmtId="2" fontId="16" fillId="4" borderId="4" xfId="0" applyNumberFormat="1" applyFont="1" applyFill="1" applyBorder="1" applyAlignment="1" applyProtection="1">
      <alignment wrapText="1"/>
      <protection locked="0"/>
    </xf>
    <xf numFmtId="2" fontId="16" fillId="4" borderId="1" xfId="0" applyNumberFormat="1" applyFont="1" applyFill="1" applyBorder="1" applyAlignment="1" applyProtection="1">
      <protection locked="0"/>
    </xf>
    <xf numFmtId="2" fontId="49" fillId="7" borderId="0" xfId="18" applyNumberFormat="1" applyFont="1" applyFill="1" applyAlignment="1" applyProtection="1">
      <alignment horizontal="center" wrapText="1"/>
      <protection locked="0"/>
    </xf>
    <xf numFmtId="2" fontId="16" fillId="4" borderId="1" xfId="0" applyNumberFormat="1" applyFont="1" applyFill="1" applyBorder="1" applyAlignment="1" applyProtection="1">
      <alignment wrapText="1"/>
      <protection locked="0"/>
    </xf>
    <xf numFmtId="2" fontId="16" fillId="4" borderId="4" xfId="3" applyNumberFormat="1" applyFont="1" applyFill="1" applyBorder="1" applyAlignment="1" applyProtection="1">
      <protection locked="0"/>
    </xf>
    <xf numFmtId="2" fontId="16" fillId="4" borderId="1" xfId="3" applyNumberFormat="1" applyFont="1" applyFill="1" applyBorder="1" applyAlignment="1" applyProtection="1">
      <protection locked="0"/>
    </xf>
    <xf numFmtId="2" fontId="16" fillId="18" borderId="2" xfId="0" applyNumberFormat="1" applyFont="1" applyFill="1" applyBorder="1" applyAlignment="1" applyProtection="1">
      <protection locked="0"/>
    </xf>
    <xf numFmtId="2" fontId="42" fillId="7" borderId="0" xfId="0" applyNumberFormat="1" applyFont="1" applyFill="1" applyAlignment="1"/>
    <xf numFmtId="2" fontId="16" fillId="3" borderId="9" xfId="18" applyNumberFormat="1" applyFont="1" applyFill="1" applyBorder="1" applyAlignment="1" applyProtection="1">
      <alignment horizontal="left" vertical="center"/>
      <protection locked="0"/>
    </xf>
    <xf numFmtId="2" fontId="16" fillId="3" borderId="11" xfId="18" applyNumberFormat="1" applyFont="1" applyFill="1" applyBorder="1" applyAlignment="1" applyProtection="1">
      <alignment horizontal="left" vertical="center"/>
      <protection locked="0"/>
    </xf>
    <xf numFmtId="2" fontId="16" fillId="3" borderId="14" xfId="18" applyNumberFormat="1" applyFont="1" applyFill="1" applyBorder="1" applyAlignment="1" applyProtection="1">
      <alignment horizontal="left" vertical="center"/>
      <protection locked="0"/>
    </xf>
    <xf numFmtId="2" fontId="16" fillId="0" borderId="0" xfId="18" applyNumberFormat="1" applyFont="1" applyAlignment="1" applyProtection="1">
      <protection locked="0"/>
    </xf>
    <xf numFmtId="2" fontId="16" fillId="18" borderId="14" xfId="0" applyNumberFormat="1" applyFont="1" applyFill="1" applyBorder="1" applyAlignment="1" applyProtection="1">
      <protection locked="0"/>
    </xf>
    <xf numFmtId="2" fontId="17" fillId="11" borderId="0" xfId="18" applyNumberFormat="1" applyFont="1" applyFill="1" applyAlignment="1" applyProtection="1">
      <protection locked="0"/>
    </xf>
    <xf numFmtId="2" fontId="50" fillId="0" borderId="0" xfId="18" applyNumberFormat="1" applyFont="1" applyFill="1" applyAlignment="1" applyProtection="1">
      <alignment horizontal="left" vertical="center"/>
      <protection locked="0"/>
    </xf>
    <xf numFmtId="2" fontId="50" fillId="4" borderId="5" xfId="0" applyNumberFormat="1" applyFont="1" applyFill="1" applyBorder="1" applyAlignment="1" applyProtection="1">
      <alignment horizontal="center" vertical="center"/>
      <protection locked="0"/>
    </xf>
    <xf numFmtId="0" fontId="13" fillId="16" borderId="1" xfId="0" applyFont="1" applyFill="1" applyBorder="1" applyAlignment="1">
      <alignment wrapText="1"/>
    </xf>
    <xf numFmtId="2" fontId="12" fillId="2" borderId="1" xfId="0" applyNumberFormat="1" applyFont="1" applyFill="1" applyBorder="1" applyAlignment="1">
      <alignment wrapText="1"/>
    </xf>
    <xf numFmtId="2" fontId="0" fillId="2" borderId="0" xfId="0" applyNumberFormat="1" applyFont="1" applyFill="1" applyAlignment="1">
      <alignment wrapText="1"/>
    </xf>
    <xf numFmtId="168" fontId="14" fillId="7" borderId="0" xfId="0" applyNumberFormat="1" applyFont="1" applyFill="1" applyAlignment="1">
      <alignment wrapText="1"/>
    </xf>
    <xf numFmtId="168" fontId="14" fillId="7" borderId="0" xfId="0" applyNumberFormat="1" applyFont="1" applyFill="1" applyAlignment="1"/>
    <xf numFmtId="168" fontId="12" fillId="8" borderId="1" xfId="0" applyNumberFormat="1" applyFont="1" applyFill="1" applyBorder="1" applyAlignment="1">
      <alignment wrapText="1"/>
    </xf>
    <xf numFmtId="168" fontId="0" fillId="8" borderId="1" xfId="0" applyNumberFormat="1" applyFont="1" applyFill="1" applyBorder="1" applyAlignment="1">
      <alignment wrapText="1"/>
    </xf>
    <xf numFmtId="168" fontId="0" fillId="0" borderId="0" xfId="0" applyNumberFormat="1" applyFont="1" applyAlignment="1">
      <alignment wrapText="1"/>
    </xf>
    <xf numFmtId="0" fontId="33" fillId="0" borderId="0" xfId="0" applyFont="1" applyFill="1" applyAlignment="1">
      <alignment wrapText="1"/>
    </xf>
    <xf numFmtId="165" fontId="33" fillId="0" borderId="0" xfId="0" applyNumberFormat="1" applyFont="1" applyFill="1" applyAlignment="1"/>
    <xf numFmtId="165" fontId="33" fillId="0" borderId="0" xfId="0" applyNumberFormat="1" applyFont="1" applyAlignment="1"/>
    <xf numFmtId="0" fontId="33" fillId="0" borderId="0" xfId="0" applyFont="1" applyFill="1" applyAlignment="1"/>
    <xf numFmtId="0" fontId="33" fillId="0" borderId="0" xfId="0" applyFont="1" applyAlignment="1"/>
    <xf numFmtId="0" fontId="73" fillId="7" borderId="0" xfId="0" applyFont="1" applyFill="1" applyAlignment="1">
      <alignment wrapText="1"/>
    </xf>
    <xf numFmtId="165" fontId="73" fillId="7" borderId="0" xfId="0" applyNumberFormat="1" applyFont="1" applyFill="1" applyAlignment="1"/>
    <xf numFmtId="165" fontId="40" fillId="2" borderId="1" xfId="0" applyNumberFormat="1" applyFont="1" applyFill="1" applyBorder="1" applyAlignment="1">
      <alignment wrapText="1"/>
    </xf>
    <xf numFmtId="165" fontId="44" fillId="2" borderId="1" xfId="0" applyNumberFormat="1" applyFont="1" applyFill="1" applyBorder="1" applyAlignment="1"/>
    <xf numFmtId="165" fontId="5" fillId="2" borderId="1" xfId="0" applyNumberFormat="1" applyFont="1" applyFill="1" applyBorder="1" applyAlignment="1"/>
    <xf numFmtId="165" fontId="5" fillId="0" borderId="0" xfId="0" applyNumberFormat="1" applyFont="1" applyAlignment="1"/>
    <xf numFmtId="165" fontId="73" fillId="9" borderId="0" xfId="0" applyNumberFormat="1" applyFont="1" applyFill="1" applyAlignment="1"/>
    <xf numFmtId="0" fontId="5" fillId="0" borderId="0" xfId="0" applyFont="1" applyAlignment="1">
      <alignment wrapText="1"/>
    </xf>
    <xf numFmtId="0" fontId="73" fillId="0" borderId="0" xfId="0" applyFont="1" applyFill="1" applyAlignment="1">
      <alignment wrapText="1"/>
    </xf>
    <xf numFmtId="165" fontId="73" fillId="0" borderId="0" xfId="0" applyNumberFormat="1" applyFont="1" applyFill="1" applyAlignment="1"/>
    <xf numFmtId="165" fontId="73" fillId="0" borderId="0" xfId="0" applyNumberFormat="1" applyFont="1" applyAlignment="1"/>
    <xf numFmtId="0" fontId="73" fillId="0" borderId="0" xfId="0" applyFont="1" applyFill="1" applyAlignment="1"/>
    <xf numFmtId="0" fontId="73" fillId="0" borderId="0" xfId="0" applyFont="1" applyAlignment="1"/>
    <xf numFmtId="165" fontId="17" fillId="0" borderId="1" xfId="0" applyNumberFormat="1" applyFont="1" applyFill="1" applyBorder="1" applyAlignment="1">
      <alignment wrapText="1"/>
    </xf>
    <xf numFmtId="165" fontId="7" fillId="0" borderId="1" xfId="0" applyNumberFormat="1" applyFont="1" applyFill="1" applyBorder="1" applyAlignment="1"/>
    <xf numFmtId="165" fontId="7" fillId="0" borderId="0" xfId="0" applyNumberFormat="1" applyFont="1" applyFill="1" applyAlignment="1"/>
    <xf numFmtId="0" fontId="70" fillId="0" borderId="0" xfId="0" applyFont="1" applyFill="1" applyAlignment="1">
      <alignment wrapText="1"/>
    </xf>
    <xf numFmtId="165" fontId="71" fillId="0" borderId="0" xfId="0" applyNumberFormat="1" applyFont="1" applyFill="1" applyAlignment="1">
      <alignment wrapText="1"/>
    </xf>
    <xf numFmtId="165" fontId="70" fillId="0" borderId="0" xfId="0" applyNumberFormat="1" applyFont="1" applyFill="1" applyAlignment="1"/>
    <xf numFmtId="165" fontId="72" fillId="0" borderId="1" xfId="0" applyNumberFormat="1" applyFont="1" applyFill="1" applyBorder="1" applyAlignment="1">
      <alignment wrapText="1"/>
    </xf>
    <xf numFmtId="165" fontId="71" fillId="0" borderId="1" xfId="0" applyNumberFormat="1" applyFont="1" applyFill="1" applyBorder="1" applyAlignment="1"/>
    <xf numFmtId="165" fontId="71" fillId="0" borderId="0" xfId="0" applyNumberFormat="1" applyFont="1" applyFill="1" applyAlignment="1"/>
    <xf numFmtId="165" fontId="12" fillId="0" borderId="1" xfId="0" applyNumberFormat="1" applyFont="1" applyFill="1" applyBorder="1" applyAlignment="1">
      <alignment wrapText="1"/>
    </xf>
    <xf numFmtId="165" fontId="0" fillId="0" borderId="1" xfId="0" applyNumberFormat="1" applyFont="1" applyFill="1" applyBorder="1" applyAlignment="1"/>
    <xf numFmtId="165" fontId="0" fillId="0" borderId="0" xfId="0" applyNumberFormat="1" applyFont="1" applyFill="1" applyAlignment="1"/>
    <xf numFmtId="165" fontId="33" fillId="0" borderId="0" xfId="0" applyNumberFormat="1" applyFont="1" applyFill="1" applyAlignment="1">
      <alignment wrapText="1"/>
    </xf>
    <xf numFmtId="165" fontId="12" fillId="5" borderId="1" xfId="0" applyNumberFormat="1" applyFont="1" applyFill="1" applyBorder="1" applyAlignment="1">
      <alignment wrapText="1"/>
    </xf>
    <xf numFmtId="165" fontId="0" fillId="5" borderId="1" xfId="0" applyNumberFormat="1" applyFont="1" applyFill="1" applyBorder="1" applyAlignment="1">
      <alignment wrapText="1"/>
    </xf>
    <xf numFmtId="165" fontId="17" fillId="5" borderId="1" xfId="0" applyNumberFormat="1" applyFont="1" applyFill="1" applyBorder="1" applyAlignment="1">
      <alignment wrapText="1"/>
    </xf>
    <xf numFmtId="165" fontId="7" fillId="5" borderId="1" xfId="0" applyNumberFormat="1" applyFont="1" applyFill="1" applyBorder="1" applyAlignment="1"/>
    <xf numFmtId="165" fontId="7" fillId="5" borderId="1" xfId="0" applyNumberFormat="1" applyFont="1" applyFill="1" applyBorder="1" applyAlignment="1">
      <alignment wrapText="1"/>
    </xf>
    <xf numFmtId="165" fontId="55" fillId="5" borderId="1" xfId="0" applyNumberFormat="1" applyFont="1" applyFill="1" applyBorder="1" applyAlignment="1">
      <alignment wrapText="1"/>
    </xf>
    <xf numFmtId="165" fontId="74" fillId="5" borderId="1" xfId="0" applyNumberFormat="1" applyFont="1" applyFill="1" applyBorder="1" applyAlignment="1"/>
    <xf numFmtId="165" fontId="0" fillId="36" borderId="1" xfId="0" applyNumberFormat="1" applyFont="1" applyFill="1" applyBorder="1" applyAlignment="1">
      <alignment wrapText="1"/>
    </xf>
    <xf numFmtId="0" fontId="75" fillId="0" borderId="0" xfId="0" applyFont="1" applyBorder="1" applyAlignment="1">
      <alignment wrapText="1"/>
    </xf>
    <xf numFmtId="0" fontId="41" fillId="2" borderId="1" xfId="0" applyFont="1" applyFill="1" applyBorder="1" applyAlignment="1">
      <alignment wrapText="1"/>
    </xf>
    <xf numFmtId="4" fontId="5" fillId="8" borderId="1" xfId="0" applyNumberFormat="1" applyFont="1" applyFill="1" applyBorder="1" applyAlignment="1"/>
    <xf numFmtId="165" fontId="44" fillId="5" borderId="1" xfId="0" applyNumberFormat="1" applyFont="1" applyFill="1" applyBorder="1" applyAlignment="1"/>
    <xf numFmtId="165" fontId="44" fillId="0" borderId="1" xfId="0" applyNumberFormat="1" applyFont="1" applyFill="1" applyBorder="1" applyAlignment="1"/>
    <xf numFmtId="165" fontId="76" fillId="0" borderId="1" xfId="0" applyNumberFormat="1" applyFont="1" applyFill="1" applyBorder="1" applyAlignment="1"/>
    <xf numFmtId="165" fontId="5" fillId="0" borderId="1" xfId="0" applyNumberFormat="1" applyFont="1" applyFill="1" applyBorder="1" applyAlignment="1"/>
    <xf numFmtId="0" fontId="5" fillId="0" borderId="0" xfId="0" applyFont="1" applyAlignment="1"/>
    <xf numFmtId="165" fontId="5" fillId="2" borderId="1" xfId="0" applyNumberFormat="1" applyFont="1" applyFill="1" applyBorder="1" applyAlignment="1">
      <alignment wrapText="1"/>
    </xf>
    <xf numFmtId="165" fontId="5" fillId="8" borderId="1" xfId="0" applyNumberFormat="1" applyFont="1" applyFill="1" applyBorder="1" applyAlignment="1">
      <alignment wrapText="1"/>
    </xf>
    <xf numFmtId="165" fontId="5" fillId="5" borderId="1" xfId="0" applyNumberFormat="1" applyFont="1" applyFill="1" applyBorder="1" applyAlignment="1">
      <alignment wrapText="1"/>
    </xf>
    <xf numFmtId="168" fontId="5" fillId="8" borderId="1" xfId="0" applyNumberFormat="1" applyFont="1" applyFill="1" applyBorder="1" applyAlignment="1">
      <alignment wrapText="1"/>
    </xf>
    <xf numFmtId="165" fontId="44" fillId="2" borderId="1" xfId="0" applyNumberFormat="1" applyFont="1" applyFill="1" applyBorder="1" applyAlignment="1">
      <alignment wrapText="1"/>
    </xf>
    <xf numFmtId="0" fontId="50" fillId="2" borderId="1" xfId="0" applyFont="1" applyFill="1" applyBorder="1" applyAlignment="1">
      <alignment wrapText="1"/>
    </xf>
    <xf numFmtId="165" fontId="44" fillId="8" borderId="1" xfId="0" applyNumberFormat="1" applyFont="1" applyFill="1" applyBorder="1" applyAlignment="1"/>
    <xf numFmtId="9" fontId="44" fillId="8" borderId="1" xfId="3" applyFont="1" applyFill="1" applyBorder="1" applyAlignment="1"/>
    <xf numFmtId="4" fontId="44" fillId="8" borderId="1" xfId="0" applyNumberFormat="1" applyFont="1" applyFill="1" applyBorder="1" applyAlignment="1"/>
    <xf numFmtId="2" fontId="44" fillId="8" borderId="1" xfId="0" applyNumberFormat="1" applyFont="1" applyFill="1" applyBorder="1" applyAlignment="1"/>
    <xf numFmtId="165" fontId="44" fillId="0" borderId="0" xfId="0" applyNumberFormat="1" applyFont="1" applyAlignment="1"/>
    <xf numFmtId="0" fontId="44" fillId="0" borderId="0" xfId="0" applyFont="1" applyAlignment="1"/>
    <xf numFmtId="0" fontId="50" fillId="2" borderId="1" xfId="0" applyFont="1" applyFill="1" applyBorder="1" applyAlignment="1">
      <alignment horizontal="center" wrapText="1"/>
    </xf>
    <xf numFmtId="165" fontId="44" fillId="27" borderId="1" xfId="0" applyNumberFormat="1" applyFont="1" applyFill="1" applyBorder="1" applyAlignment="1"/>
    <xf numFmtId="165" fontId="44" fillId="2" borderId="0" xfId="0" applyNumberFormat="1" applyFont="1" applyFill="1" applyBorder="1" applyAlignment="1"/>
    <xf numFmtId="165" fontId="44" fillId="0" borderId="0" xfId="0" applyNumberFormat="1" applyFont="1" applyFill="1" applyBorder="1" applyAlignment="1"/>
    <xf numFmtId="0" fontId="44" fillId="0" borderId="0" xfId="0" applyFont="1" applyFill="1" applyBorder="1" applyAlignment="1"/>
    <xf numFmtId="0" fontId="44" fillId="0" borderId="0" xfId="0" applyFont="1" applyBorder="1" applyAlignment="1"/>
    <xf numFmtId="165" fontId="44" fillId="26" borderId="1" xfId="0" applyNumberFormat="1" applyFont="1" applyFill="1" applyBorder="1" applyAlignment="1">
      <alignment horizontal="center" wrapText="1"/>
    </xf>
    <xf numFmtId="0" fontId="44" fillId="0" borderId="0" xfId="0" applyFont="1" applyFill="1" applyBorder="1" applyAlignment="1">
      <alignment horizontal="center" wrapText="1"/>
    </xf>
    <xf numFmtId="0" fontId="77" fillId="0" borderId="0" xfId="0" applyFont="1" applyFill="1" applyBorder="1" applyAlignment="1">
      <alignment horizontal="center"/>
    </xf>
    <xf numFmtId="0" fontId="78" fillId="0" borderId="0" xfId="0" applyFont="1" applyFill="1" applyBorder="1" applyAlignment="1">
      <alignment horizontal="center"/>
    </xf>
    <xf numFmtId="4" fontId="78" fillId="0" borderId="0" xfId="0" applyNumberFormat="1" applyFont="1" applyFill="1" applyBorder="1" applyAlignment="1">
      <alignment horizontal="center"/>
    </xf>
    <xf numFmtId="4" fontId="79" fillId="0" borderId="0" xfId="0" applyNumberFormat="1" applyFont="1" applyFill="1" applyBorder="1" applyAlignment="1">
      <alignment horizontal="center"/>
    </xf>
    <xf numFmtId="0" fontId="78" fillId="0" borderId="0" xfId="0" applyFont="1" applyBorder="1" applyAlignment="1">
      <alignment horizontal="center"/>
    </xf>
    <xf numFmtId="0" fontId="44" fillId="0" borderId="0" xfId="0" applyFont="1" applyFill="1" applyBorder="1" applyAlignment="1">
      <alignment horizontal="center"/>
    </xf>
    <xf numFmtId="170" fontId="5" fillId="32" borderId="1" xfId="50" applyNumberFormat="1" applyFont="1" applyFill="1" applyBorder="1" applyAlignment="1">
      <alignment horizontal="right"/>
    </xf>
    <xf numFmtId="165" fontId="44" fillId="5" borderId="1" xfId="0" applyNumberFormat="1" applyFont="1" applyFill="1" applyBorder="1" applyAlignment="1">
      <alignment wrapText="1"/>
    </xf>
    <xf numFmtId="0" fontId="44" fillId="0" borderId="0" xfId="0" applyFont="1" applyFill="1" applyBorder="1" applyAlignment="1">
      <alignment wrapText="1"/>
    </xf>
    <xf numFmtId="4" fontId="5" fillId="8" borderId="1" xfId="0" applyNumberFormat="1" applyFont="1" applyFill="1" applyBorder="1" applyAlignment="1">
      <alignment wrapText="1"/>
    </xf>
    <xf numFmtId="165" fontId="44" fillId="0" borderId="0" xfId="0" applyNumberFormat="1" applyFont="1" applyFill="1" applyBorder="1" applyAlignment="1">
      <alignment wrapText="1"/>
    </xf>
    <xf numFmtId="168" fontId="44" fillId="2" borderId="1" xfId="0" applyNumberFormat="1" applyFont="1" applyFill="1" applyBorder="1" applyAlignment="1">
      <alignment wrapText="1"/>
    </xf>
    <xf numFmtId="2" fontId="44" fillId="2" borderId="1" xfId="0" applyNumberFormat="1" applyFont="1" applyFill="1" applyBorder="1" applyAlignment="1">
      <alignment wrapText="1"/>
    </xf>
    <xf numFmtId="169" fontId="5" fillId="2" borderId="1" xfId="0" applyNumberFormat="1" applyFont="1" applyFill="1" applyBorder="1" applyAlignment="1">
      <alignment wrapText="1"/>
    </xf>
    <xf numFmtId="2" fontId="5" fillId="2" borderId="1" xfId="0" applyNumberFormat="1" applyFont="1" applyFill="1" applyBorder="1" applyAlignment="1">
      <alignment wrapText="1"/>
    </xf>
    <xf numFmtId="0" fontId="5" fillId="0" borderId="0" xfId="0" applyFont="1" applyBorder="1" applyAlignment="1">
      <alignment wrapText="1"/>
    </xf>
    <xf numFmtId="2" fontId="44" fillId="8" borderId="1" xfId="0" applyNumberFormat="1" applyFont="1" applyFill="1" applyBorder="1" applyAlignment="1">
      <alignment wrapText="1"/>
    </xf>
    <xf numFmtId="166" fontId="5" fillId="8" borderId="1" xfId="0" applyNumberFormat="1" applyFont="1" applyFill="1" applyBorder="1" applyAlignment="1">
      <alignment wrapText="1"/>
    </xf>
    <xf numFmtId="167" fontId="44" fillId="8" borderId="1" xfId="0" applyNumberFormat="1" applyFont="1" applyFill="1" applyBorder="1" applyAlignment="1">
      <alignment wrapText="1"/>
    </xf>
    <xf numFmtId="167" fontId="44" fillId="2" borderId="1" xfId="0" applyNumberFormat="1" applyFont="1" applyFill="1" applyBorder="1" applyAlignment="1">
      <alignment wrapText="1"/>
    </xf>
    <xf numFmtId="167" fontId="5" fillId="8" borderId="1" xfId="0" applyNumberFormat="1" applyFont="1" applyFill="1" applyBorder="1" applyAlignment="1">
      <alignment wrapText="1"/>
    </xf>
    <xf numFmtId="167" fontId="5" fillId="2" borderId="1" xfId="0" applyNumberFormat="1" applyFont="1" applyFill="1" applyBorder="1" applyAlignment="1">
      <alignment wrapText="1"/>
    </xf>
    <xf numFmtId="10" fontId="44" fillId="8" borderId="1" xfId="0" applyNumberFormat="1" applyFont="1" applyFill="1" applyBorder="1" applyAlignment="1">
      <alignment wrapText="1"/>
    </xf>
    <xf numFmtId="165" fontId="44" fillId="8" borderId="1" xfId="0" applyNumberFormat="1" applyFont="1" applyFill="1" applyBorder="1" applyAlignment="1">
      <alignment wrapText="1"/>
    </xf>
    <xf numFmtId="4" fontId="44" fillId="8" borderId="1" xfId="0" applyNumberFormat="1" applyFont="1" applyFill="1" applyBorder="1" applyAlignment="1">
      <alignment wrapText="1"/>
    </xf>
    <xf numFmtId="0" fontId="80" fillId="0" borderId="0" xfId="0" applyFont="1" applyAlignment="1">
      <alignment wrapText="1"/>
    </xf>
    <xf numFmtId="9" fontId="0" fillId="0" borderId="0" xfId="3" applyFont="1" applyAlignment="1">
      <alignment wrapText="1"/>
    </xf>
    <xf numFmtId="9" fontId="8" fillId="0" borderId="0" xfId="3" applyFont="1" applyAlignment="1">
      <alignment wrapText="1"/>
    </xf>
    <xf numFmtId="9" fontId="14" fillId="7" borderId="0" xfId="3" applyFont="1" applyFill="1" applyAlignment="1">
      <alignment wrapText="1"/>
    </xf>
    <xf numFmtId="9" fontId="14" fillId="7" borderId="0" xfId="3" applyFont="1" applyFill="1" applyAlignment="1"/>
    <xf numFmtId="0" fontId="8" fillId="0" borderId="0" xfId="0" applyFont="1" applyAlignment="1">
      <alignment wrapText="1"/>
    </xf>
    <xf numFmtId="165" fontId="8" fillId="0" borderId="0" xfId="0" applyNumberFormat="1" applyFont="1" applyBorder="1" applyAlignment="1">
      <alignment wrapText="1"/>
    </xf>
    <xf numFmtId="2" fontId="7" fillId="2" borderId="1" xfId="0" applyNumberFormat="1" applyFont="1" applyFill="1" applyBorder="1" applyAlignment="1">
      <alignment wrapText="1"/>
    </xf>
    <xf numFmtId="2" fontId="12" fillId="2" borderId="0" xfId="0" applyNumberFormat="1" applyFont="1" applyFill="1" applyAlignment="1"/>
    <xf numFmtId="1" fontId="12" fillId="2" borderId="0" xfId="0" applyNumberFormat="1" applyFont="1" applyFill="1" applyAlignment="1"/>
    <xf numFmtId="2" fontId="40" fillId="2" borderId="0" xfId="0" applyNumberFormat="1" applyFont="1" applyFill="1" applyAlignment="1"/>
    <xf numFmtId="2" fontId="12" fillId="2" borderId="1" xfId="0" applyNumberFormat="1" applyFont="1" applyFill="1" applyBorder="1" applyAlignment="1"/>
    <xf numFmtId="2" fontId="17" fillId="2" borderId="1" xfId="0" applyNumberFormat="1" applyFont="1" applyFill="1" applyBorder="1" applyAlignment="1">
      <alignment wrapText="1"/>
    </xf>
    <xf numFmtId="2" fontId="40" fillId="2" borderId="1" xfId="0" applyNumberFormat="1" applyFont="1" applyFill="1" applyBorder="1" applyAlignment="1"/>
    <xf numFmtId="165" fontId="0" fillId="3" borderId="1" xfId="0" applyNumberFormat="1" applyFont="1" applyFill="1" applyBorder="1" applyAlignment="1">
      <alignment wrapText="1"/>
    </xf>
    <xf numFmtId="2" fontId="12" fillId="3" borderId="0" xfId="0" applyNumberFormat="1" applyFont="1" applyFill="1" applyAlignment="1"/>
    <xf numFmtId="165" fontId="7" fillId="3" borderId="1" xfId="0" applyNumberFormat="1" applyFont="1" applyFill="1" applyBorder="1" applyAlignment="1">
      <alignment wrapText="1"/>
    </xf>
    <xf numFmtId="4" fontId="7" fillId="0" borderId="0" xfId="0" applyNumberFormat="1" applyFont="1" applyFill="1" applyBorder="1" applyAlignment="1"/>
    <xf numFmtId="4" fontId="44" fillId="0" borderId="0" xfId="0" applyNumberFormat="1" applyFont="1" applyFill="1" applyBorder="1" applyAlignment="1"/>
    <xf numFmtId="9" fontId="7" fillId="0" borderId="0" xfId="3" applyFont="1" applyBorder="1" applyAlignment="1"/>
    <xf numFmtId="4" fontId="7" fillId="0" borderId="0" xfId="0" applyNumberFormat="1" applyFont="1" applyFill="1" applyBorder="1" applyAlignment="1">
      <alignment horizontal="center" wrapText="1"/>
    </xf>
    <xf numFmtId="4" fontId="44" fillId="0" borderId="0" xfId="0" applyNumberFormat="1" applyFont="1" applyFill="1" applyBorder="1" applyAlignment="1">
      <alignment horizontal="center" wrapText="1"/>
    </xf>
    <xf numFmtId="9" fontId="59" fillId="0" borderId="0" xfId="3" applyFont="1" applyBorder="1" applyAlignment="1">
      <alignment horizontal="center"/>
    </xf>
    <xf numFmtId="4" fontId="7" fillId="0" borderId="0" xfId="0" applyNumberFormat="1" applyFont="1" applyBorder="1" applyAlignment="1"/>
    <xf numFmtId="4" fontId="7" fillId="0" borderId="0" xfId="0" applyNumberFormat="1" applyFont="1" applyFill="1" applyBorder="1" applyAlignment="1">
      <alignment horizontal="center"/>
    </xf>
    <xf numFmtId="4" fontId="44" fillId="0" borderId="0" xfId="0" applyNumberFormat="1" applyFont="1" applyFill="1" applyBorder="1" applyAlignment="1">
      <alignment horizontal="center"/>
    </xf>
    <xf numFmtId="0" fontId="62" fillId="25" borderId="0" xfId="0" quotePrefix="1" applyFont="1" applyFill="1" applyBorder="1" applyAlignment="1"/>
    <xf numFmtId="167" fontId="7" fillId="0" borderId="0" xfId="3" applyNumberFormat="1" applyFont="1" applyBorder="1" applyAlignment="1"/>
    <xf numFmtId="166" fontId="7" fillId="0" borderId="0" xfId="0" applyNumberFormat="1" applyFont="1" applyBorder="1" applyAlignment="1"/>
    <xf numFmtId="168" fontId="17" fillId="3" borderId="1" xfId="0" applyNumberFormat="1" applyFont="1" applyFill="1" applyBorder="1" applyAlignment="1">
      <alignment wrapText="1"/>
    </xf>
    <xf numFmtId="165" fontId="12" fillId="5" borderId="19" xfId="0" applyNumberFormat="1" applyFont="1" applyFill="1" applyBorder="1" applyAlignment="1">
      <alignment wrapText="1"/>
    </xf>
    <xf numFmtId="9" fontId="0" fillId="8" borderId="1" xfId="3" applyFont="1" applyFill="1" applyBorder="1" applyAlignment="1">
      <alignment wrapText="1"/>
    </xf>
    <xf numFmtId="9" fontId="12" fillId="8" borderId="1" xfId="3" applyFont="1" applyFill="1" applyBorder="1" applyAlignment="1">
      <alignment wrapText="1"/>
    </xf>
    <xf numFmtId="0" fontId="0" fillId="0" borderId="0" xfId="0" applyAlignment="1">
      <alignment wrapText="1"/>
    </xf>
    <xf numFmtId="171" fontId="13" fillId="2" borderId="0" xfId="0" applyNumberFormat="1" applyFont="1" applyFill="1" applyAlignment="1">
      <alignment wrapText="1"/>
    </xf>
    <xf numFmtId="2" fontId="84" fillId="37" borderId="1" xfId="3" applyNumberFormat="1" applyFont="1" applyFill="1" applyBorder="1" applyAlignment="1" applyProtection="1">
      <alignment horizontal="center" vertical="center"/>
      <protection locked="0"/>
    </xf>
    <xf numFmtId="165" fontId="41" fillId="8" borderId="0" xfId="0" applyNumberFormat="1" applyFont="1" applyFill="1"/>
    <xf numFmtId="172" fontId="13" fillId="8" borderId="0" xfId="0" applyNumberFormat="1" applyFont="1" applyFill="1" applyAlignment="1">
      <alignment wrapText="1"/>
    </xf>
    <xf numFmtId="166" fontId="0" fillId="5" borderId="1" xfId="0" applyNumberFormat="1" applyFont="1" applyFill="1" applyBorder="1" applyAlignment="1">
      <alignment wrapText="1"/>
    </xf>
    <xf numFmtId="165" fontId="12" fillId="38" borderId="1" xfId="0" applyNumberFormat="1" applyFont="1" applyFill="1" applyBorder="1" applyAlignment="1">
      <alignment wrapText="1"/>
    </xf>
    <xf numFmtId="165" fontId="12" fillId="38" borderId="19" xfId="0" applyNumberFormat="1" applyFont="1" applyFill="1" applyBorder="1" applyAlignment="1">
      <alignment wrapText="1"/>
    </xf>
    <xf numFmtId="165" fontId="12" fillId="20" borderId="1" xfId="0" applyNumberFormat="1" applyFont="1" applyFill="1" applyBorder="1" applyAlignment="1">
      <alignment wrapText="1"/>
    </xf>
    <xf numFmtId="165" fontId="12" fillId="20" borderId="19" xfId="0" applyNumberFormat="1" applyFont="1" applyFill="1" applyBorder="1" applyAlignment="1">
      <alignment wrapText="1"/>
    </xf>
    <xf numFmtId="9" fontId="12" fillId="38" borderId="19" xfId="3" applyFont="1" applyFill="1" applyBorder="1" applyAlignment="1">
      <alignment wrapText="1"/>
    </xf>
    <xf numFmtId="9" fontId="12" fillId="20" borderId="19" xfId="3" applyFont="1" applyFill="1" applyBorder="1" applyAlignment="1">
      <alignment wrapText="1"/>
    </xf>
    <xf numFmtId="4" fontId="0" fillId="0" borderId="1" xfId="0" applyNumberFormat="1" applyFont="1" applyBorder="1" applyAlignment="1">
      <alignment wrapText="1"/>
    </xf>
    <xf numFmtId="165" fontId="0" fillId="0" borderId="1" xfId="0" applyNumberFormat="1" applyFont="1" applyBorder="1" applyAlignment="1">
      <alignment wrapText="1"/>
    </xf>
    <xf numFmtId="166" fontId="0" fillId="0" borderId="1" xfId="0" applyNumberFormat="1" applyFont="1" applyBorder="1" applyAlignment="1">
      <alignment wrapText="1"/>
    </xf>
    <xf numFmtId="4" fontId="0" fillId="39" borderId="1" xfId="0" applyNumberFormat="1" applyFont="1" applyFill="1" applyBorder="1" applyAlignment="1">
      <alignment wrapText="1"/>
    </xf>
    <xf numFmtId="165" fontId="0" fillId="39" borderId="1" xfId="0" applyNumberFormat="1" applyFont="1" applyFill="1" applyBorder="1" applyAlignment="1">
      <alignment wrapText="1"/>
    </xf>
    <xf numFmtId="165" fontId="12" fillId="38" borderId="3" xfId="0" applyNumberFormat="1" applyFont="1" applyFill="1" applyBorder="1" applyAlignment="1">
      <alignment vertical="center" wrapText="1"/>
    </xf>
    <xf numFmtId="165" fontId="12" fillId="0" borderId="0" xfId="0" applyNumberFormat="1" applyFont="1" applyFill="1" applyBorder="1" applyAlignment="1">
      <alignment wrapText="1"/>
    </xf>
    <xf numFmtId="173" fontId="7" fillId="0" borderId="0" xfId="0" applyNumberFormat="1" applyFont="1" applyFill="1" applyBorder="1" applyAlignment="1">
      <alignment horizontal="center"/>
    </xf>
    <xf numFmtId="167" fontId="0" fillId="33" borderId="26" xfId="3" applyNumberFormat="1" applyFont="1" applyFill="1" applyBorder="1" applyAlignment="1" applyProtection="1">
      <alignment horizontal="center"/>
    </xf>
    <xf numFmtId="167" fontId="0" fillId="33" borderId="27" xfId="3" applyNumberFormat="1" applyFont="1" applyFill="1" applyBorder="1" applyAlignment="1" applyProtection="1">
      <alignment horizontal="center"/>
    </xf>
    <xf numFmtId="165" fontId="5" fillId="23" borderId="1" xfId="0" applyNumberFormat="1" applyFont="1" applyFill="1" applyBorder="1" applyAlignment="1"/>
    <xf numFmtId="0" fontId="13" fillId="23" borderId="1" xfId="0" applyFont="1" applyFill="1" applyBorder="1" applyAlignment="1">
      <alignment wrapText="1"/>
    </xf>
    <xf numFmtId="165" fontId="0" fillId="23" borderId="1" xfId="0" applyNumberFormat="1" applyFont="1" applyFill="1" applyBorder="1" applyAlignment="1">
      <alignment wrapText="1"/>
    </xf>
    <xf numFmtId="165" fontId="0" fillId="30" borderId="1" xfId="0" applyNumberFormat="1" applyFont="1" applyFill="1" applyBorder="1" applyAlignment="1">
      <alignment wrapText="1"/>
    </xf>
    <xf numFmtId="173" fontId="0" fillId="30" borderId="1" xfId="0" applyNumberFormat="1" applyFont="1" applyFill="1" applyBorder="1" applyAlignment="1">
      <alignment wrapText="1"/>
    </xf>
    <xf numFmtId="166" fontId="0" fillId="30" borderId="1" xfId="0" applyNumberFormat="1" applyFont="1" applyFill="1" applyBorder="1" applyAlignment="1">
      <alignment wrapText="1"/>
    </xf>
    <xf numFmtId="4" fontId="0" fillId="30" borderId="1" xfId="0" applyNumberFormat="1" applyFont="1" applyFill="1" applyBorder="1" applyAlignment="1">
      <alignment wrapText="1"/>
    </xf>
    <xf numFmtId="174" fontId="0" fillId="33" borderId="0" xfId="3" applyNumberFormat="1" applyFont="1" applyFill="1" applyBorder="1" applyAlignment="1" applyProtection="1">
      <alignment horizontal="center"/>
    </xf>
    <xf numFmtId="174" fontId="0" fillId="33" borderId="26" xfId="3" applyNumberFormat="1" applyFont="1" applyFill="1" applyBorder="1" applyAlignment="1" applyProtection="1">
      <alignment horizontal="center"/>
    </xf>
    <xf numFmtId="174" fontId="0" fillId="33" borderId="27" xfId="3" applyNumberFormat="1" applyFont="1" applyFill="1" applyBorder="1" applyAlignment="1" applyProtection="1">
      <alignment horizontal="center"/>
    </xf>
    <xf numFmtId="175" fontId="0" fillId="26" borderId="0" xfId="50" applyNumberFormat="1" applyFont="1" applyFill="1"/>
    <xf numFmtId="0" fontId="66" fillId="0" borderId="0" xfId="0" applyFont="1" applyAlignment="1"/>
    <xf numFmtId="9" fontId="0" fillId="0" borderId="0" xfId="0" applyNumberFormat="1" applyFont="1" applyAlignment="1">
      <alignment wrapText="1"/>
    </xf>
    <xf numFmtId="0" fontId="65" fillId="28" borderId="15" xfId="0" applyFont="1" applyFill="1" applyBorder="1" applyAlignment="1">
      <alignment horizontal="left"/>
    </xf>
    <xf numFmtId="0" fontId="65" fillId="28" borderId="16" xfId="0" applyFont="1" applyFill="1" applyBorder="1" applyAlignment="1">
      <alignment horizontal="left"/>
    </xf>
    <xf numFmtId="0" fontId="63" fillId="25" borderId="17" xfId="0" applyFont="1" applyFill="1" applyBorder="1" applyAlignment="1">
      <alignment horizontal="left"/>
    </xf>
    <xf numFmtId="0" fontId="16" fillId="0" borderId="0" xfId="18" applyFont="1" applyBorder="1" applyAlignment="1" applyProtection="1">
      <alignment horizontal="right" vertical="center"/>
      <protection locked="0"/>
    </xf>
    <xf numFmtId="0" fontId="16" fillId="0" borderId="11" xfId="18" applyFont="1" applyBorder="1" applyAlignment="1" applyProtection="1">
      <alignment horizontal="right" vertical="center"/>
      <protection locked="0"/>
    </xf>
    <xf numFmtId="0" fontId="16" fillId="0" borderId="0" xfId="18" applyFont="1" applyBorder="1" applyAlignment="1" applyProtection="1">
      <alignment horizontal="right" vertical="center" wrapText="1"/>
      <protection locked="0"/>
    </xf>
    <xf numFmtId="0" fontId="16" fillId="0" borderId="11" xfId="18" applyFont="1" applyBorder="1" applyAlignment="1" applyProtection="1">
      <alignment horizontal="right" vertical="center" wrapText="1"/>
      <protection locked="0"/>
    </xf>
    <xf numFmtId="0" fontId="66" fillId="0" borderId="0" xfId="0" applyFont="1" applyAlignment="1">
      <alignment wrapText="1"/>
    </xf>
    <xf numFmtId="0" fontId="48" fillId="11" borderId="0" xfId="21" applyFont="1" applyFill="1" applyAlignment="1" applyProtection="1">
      <alignment horizontal="center" vertical="top"/>
      <protection locked="0"/>
    </xf>
    <xf numFmtId="2" fontId="0" fillId="0" borderId="0" xfId="0" applyNumberFormat="1" applyFont="1" applyAlignment="1">
      <alignment wrapText="1"/>
    </xf>
    <xf numFmtId="0" fontId="8" fillId="0" borderId="0" xfId="0" applyFont="1" applyAlignment="1"/>
  </cellXfs>
  <cellStyles count="54">
    <cellStyle name="Comma" xfId="50" builtinId="3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22" builtinId="8"/>
    <cellStyle name="Hyperlink 2" xfId="19" xr:uid="{00000000-0005-0000-0000-00002A000000}"/>
    <cellStyle name="Normal" xfId="0" builtinId="0"/>
    <cellStyle name="Normal 2" xfId="2" xr:uid="{00000000-0005-0000-0000-00002C000000}"/>
    <cellStyle name="Normal 2 2" xfId="20" xr:uid="{00000000-0005-0000-0000-00002D000000}"/>
    <cellStyle name="Normal 3" xfId="1" xr:uid="{00000000-0005-0000-0000-00002E000000}"/>
    <cellStyle name="Normal 3 2" xfId="51" xr:uid="{2B84E566-3460-A249-B12E-A61333792A4F}"/>
    <cellStyle name="Normal 3 3" xfId="52" xr:uid="{3AFDA48D-A155-4985-AA9D-6AC80E7FB4A1}"/>
    <cellStyle name="Normal 6" xfId="18" xr:uid="{00000000-0005-0000-0000-00002F000000}"/>
    <cellStyle name="Normal 6 3" xfId="21" xr:uid="{00000000-0005-0000-0000-000030000000}"/>
    <cellStyle name="Normal 7" xfId="53" xr:uid="{9BF1885D-E74F-4F98-8678-78127FE7CAF2}"/>
    <cellStyle name="Percent" xfId="3" builtinId="5"/>
  </cellStyles>
  <dxfs count="78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9" defaultPivotStyle="PivotStyleMedium7"/>
  <colors>
    <mruColors>
      <color rgb="FFFFFD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aaa/Documents/Mamta%20Project%20Drawdown/2019%20upgraded%20model/Upgraded%20model%20wrt%20new%20AEZ%20July%202019/Forest_Protection_MM_July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Welcome"/>
      <sheetName val="Basic Controls"/>
      <sheetName val="Advanced Controls"/>
      <sheetName val="Custom PDS Adoption"/>
      <sheetName val="Unit Adoption Calculations"/>
      <sheetName val="Variable Meta-analysis"/>
      <sheetName val="Variable Meta-analysis-Open"/>
      <sheetName val="ScenarioRecord"/>
      <sheetName val="Result Graphs"/>
      <sheetName val="Adoption Plots"/>
      <sheetName val="Emissions Plots"/>
      <sheetName val="Detailed Results"/>
      <sheetName val="Variable Summary"/>
      <sheetName val="CO2 Calcs"/>
      <sheetName val="Carbon Price Analysis"/>
      <sheetName val="Emissions Factors"/>
      <sheetName val="TLA Data"/>
      <sheetName val="Adoption Data"/>
      <sheetName val="First Cost"/>
      <sheetName val="Operating Cost"/>
      <sheetName val="Data Interpolator"/>
      <sheetName val="Custom REF Adoption"/>
      <sheetName val="CH4 Calcs"/>
      <sheetName val="S-Curve Adoption"/>
      <sheetName val="Helper Tables"/>
      <sheetName val="FAO Stat Land Data"/>
      <sheetName val="Land Allocation - Max TLA"/>
      <sheetName val="WORLD Land Data"/>
      <sheetName val="AEZ Data"/>
      <sheetName val="Regions-Countries sorting"/>
      <sheetName val="ADD SHEETS --&gt;"/>
      <sheetName val="WeightedDegradationMethod"/>
      <sheetName val="WeightedDegProtectedArea"/>
      <sheetName val="Emissions and sequestration"/>
      <sheetName val="CO2 Emission from Deforestation"/>
      <sheetName val="Degradation and disturbance"/>
      <sheetName val="Pan et al. (2011)"/>
      <sheetName val="Adoption lit review"/>
      <sheetName val="XLLang"/>
    </sheetNames>
    <sheetDataSet>
      <sheetData sheetId="0"/>
      <sheetData sheetId="1"/>
      <sheetData sheetId="2"/>
      <sheetData sheetId="3">
        <row r="137">
          <cell r="B137" t="str">
            <v>t CO2-eq / ha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had Frischmann" id="{9652F75D-8DF6-D549-8337-B1B13E969D0F}" userId="S::chad@drawdown.org::09d7ecfe-c2dd-4878-b9b0-cec5317de7ad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56" dT="2021-07-15T16:59:48.25" personId="{9652F75D-8DF6-D549-8337-B1B13E969D0F}" id="{6402172F-23A4-164F-B635-E5217BDC4A66}">
    <text>Adjustment to reference case emissions.</text>
  </threadedComment>
</ThreadedComment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ipcc.ch/publications_and_data/ar4/wg1/en/ch2s2-10-2.html" TargetMode="External"/><Relationship Id="rId2" Type="http://schemas.openxmlformats.org/officeDocument/2006/relationships/hyperlink" Target="http://ifbb.wp.hs-hannover.de/wp-content/uploads/2015/11/IfBB-Biopolymers-facts-and-statistics-edition-2-2015-e-version.pdf" TargetMode="External"/><Relationship Id="rId1" Type="http://schemas.openxmlformats.org/officeDocument/2006/relationships/hyperlink" Target="http://www.fao.org/3/a-w0027e.pdf" TargetMode="External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D527D-1808-E24C-8DDD-E2EA2A22D4CE}">
  <dimension ref="A1:G21"/>
  <sheetViews>
    <sheetView zoomScale="110" zoomScaleNormal="110" workbookViewId="0">
      <selection activeCell="E8" sqref="E8"/>
    </sheetView>
  </sheetViews>
  <sheetFormatPr defaultColWidth="10.6640625" defaultRowHeight="12.3" x14ac:dyDescent="0.4"/>
  <cols>
    <col min="1" max="1" width="37" customWidth="1"/>
    <col min="2" max="2" width="20.1640625" style="2" customWidth="1"/>
    <col min="3" max="3" width="14.83203125" style="165" customWidth="1"/>
    <col min="4" max="4" width="15" style="165" customWidth="1"/>
    <col min="5" max="5" width="13.5" style="165" customWidth="1"/>
    <col min="6" max="6" width="14" style="165" customWidth="1"/>
    <col min="7" max="7" width="13.33203125" style="165" customWidth="1"/>
  </cols>
  <sheetData>
    <row r="1" spans="1:7" s="197" customFormat="1" ht="15" x14ac:dyDescent="0.5">
      <c r="A1" s="196" t="s">
        <v>657</v>
      </c>
      <c r="B1" s="196"/>
      <c r="C1" s="196"/>
      <c r="D1" s="196"/>
      <c r="E1" s="196"/>
      <c r="F1" s="196"/>
      <c r="G1" s="196"/>
    </row>
    <row r="3" spans="1:7" s="158" customFormat="1" ht="15" x14ac:dyDescent="0.5">
      <c r="A3" s="158" t="s">
        <v>557</v>
      </c>
      <c r="B3" s="159" t="s">
        <v>550</v>
      </c>
      <c r="C3" s="162" t="s">
        <v>155</v>
      </c>
      <c r="D3" s="162" t="s">
        <v>135</v>
      </c>
      <c r="E3" s="163" t="s">
        <v>483</v>
      </c>
      <c r="F3" s="163" t="s">
        <v>484</v>
      </c>
      <c r="G3" s="163" t="s">
        <v>485</v>
      </c>
    </row>
    <row r="4" spans="1:7" s="160" customFormat="1" ht="13.8" x14ac:dyDescent="0.45">
      <c r="A4" s="160" t="s">
        <v>555</v>
      </c>
      <c r="B4" s="161" t="s">
        <v>551</v>
      </c>
      <c r="C4" s="164">
        <f>demand!AB106</f>
        <v>288325.39999999997</v>
      </c>
      <c r="D4" s="164">
        <f>demand!AB198</f>
        <v>278191.6999999999</v>
      </c>
      <c r="E4" s="164">
        <f>demand!AB393</f>
        <v>243141.69999999995</v>
      </c>
      <c r="F4" s="164">
        <f>demand!AB680</f>
        <v>228800.49999999994</v>
      </c>
      <c r="G4" s="164">
        <f>demand!AB968</f>
        <v>218445.10000000003</v>
      </c>
    </row>
    <row r="5" spans="1:7" s="160" customFormat="1" ht="13.8" x14ac:dyDescent="0.45">
      <c r="A5" s="160" t="s">
        <v>554</v>
      </c>
      <c r="B5" s="161" t="s">
        <v>551</v>
      </c>
      <c r="C5" s="164">
        <f>SUM(surplus!H5:H41)</f>
        <v>-57522.552055445216</v>
      </c>
      <c r="D5" s="164">
        <f>SUM(surplus!H56:H92)</f>
        <v>-44628.898215013418</v>
      </c>
      <c r="E5" s="164">
        <f>SUM(surplus!H107:H143)</f>
        <v>58004.318607993264</v>
      </c>
      <c r="F5" s="164">
        <f>SUM(surplus!H158:H194)</f>
        <v>106465.4805043213</v>
      </c>
      <c r="G5" s="164">
        <f>SUM(surplus!H209:H245)</f>
        <v>148152.72389403736</v>
      </c>
    </row>
    <row r="6" spans="1:7" s="160" customFormat="1" ht="13.8" x14ac:dyDescent="0.45">
      <c r="A6" s="160" t="s">
        <v>125</v>
      </c>
      <c r="B6" s="161" t="s">
        <v>21</v>
      </c>
      <c r="C6" s="164">
        <f>'land use change'!R41</f>
        <v>37.259154578871552</v>
      </c>
      <c r="D6" s="164" t="e">
        <f>'land use change'!#REF!</f>
        <v>#REF!</v>
      </c>
      <c r="E6" s="164">
        <f>'land use change'!E143</f>
        <v>0</v>
      </c>
      <c r="F6" s="164">
        <f>'land use change'!E194</f>
        <v>0</v>
      </c>
      <c r="G6" s="164">
        <f>'land use change'!E245</f>
        <v>0</v>
      </c>
    </row>
    <row r="7" spans="1:7" s="160" customFormat="1" ht="13.8" x14ac:dyDescent="0.45">
      <c r="A7" s="160" t="s">
        <v>553</v>
      </c>
      <c r="B7" s="161" t="s">
        <v>552</v>
      </c>
      <c r="C7" s="164">
        <f>'land use change'!N41</f>
        <v>7.1307479208512357</v>
      </c>
      <c r="D7" s="164">
        <f>'land use change'!N92</f>
        <v>0</v>
      </c>
      <c r="E7" s="164">
        <f>'land use change'!H143</f>
        <v>0</v>
      </c>
      <c r="F7" s="164">
        <f>'land use change'!H194</f>
        <v>0</v>
      </c>
      <c r="G7" s="164">
        <f>'land use change'!H245</f>
        <v>0</v>
      </c>
    </row>
    <row r="8" spans="1:7" s="160" customFormat="1" ht="13.8" x14ac:dyDescent="0.45">
      <c r="A8" s="160" t="s">
        <v>548</v>
      </c>
      <c r="B8" s="161" t="s">
        <v>552</v>
      </c>
      <c r="C8" s="164" t="s">
        <v>565</v>
      </c>
      <c r="D8" s="164" t="s">
        <v>565</v>
      </c>
      <c r="E8" s="326">
        <f>'food savings'!R6</f>
        <v>0</v>
      </c>
      <c r="F8" s="326">
        <f>'food savings'!R13</f>
        <v>65.561246771153506</v>
      </c>
      <c r="G8" s="326">
        <f>'food savings'!R19</f>
        <v>65.742175701462642</v>
      </c>
    </row>
    <row r="9" spans="1:7" s="160" customFormat="1" ht="13.8" x14ac:dyDescent="0.45">
      <c r="A9" s="160" t="s">
        <v>549</v>
      </c>
      <c r="B9" s="161" t="s">
        <v>552</v>
      </c>
      <c r="C9" s="164" t="s">
        <v>565</v>
      </c>
      <c r="D9" s="164" t="s">
        <v>565</v>
      </c>
      <c r="E9" s="326">
        <f>'food savings'!R5</f>
        <v>0</v>
      </c>
      <c r="F9" s="326">
        <f>'food savings'!R12</f>
        <v>44.029406710912532</v>
      </c>
      <c r="G9" s="326">
        <f>'food savings'!R18</f>
        <v>43.84847778060341</v>
      </c>
    </row>
    <row r="10" spans="1:7" s="160" customFormat="1" ht="13.8" x14ac:dyDescent="0.45">
      <c r="A10" s="160" t="s">
        <v>556</v>
      </c>
      <c r="B10" s="161" t="s">
        <v>551</v>
      </c>
      <c r="C10" s="164">
        <f>SUM('land use change'!M5:M41)</f>
        <v>479.09495409688219</v>
      </c>
      <c r="D10" s="164">
        <f>SUM('land use change'!M56:M92)</f>
        <v>479.09495409688219</v>
      </c>
      <c r="E10" s="164">
        <f>SUM('land use change'!M107:M143)</f>
        <v>7878.8409218194229</v>
      </c>
      <c r="F10" s="164">
        <f>SUM('land use change'!M158:M194)</f>
        <v>14461.416058131585</v>
      </c>
      <c r="G10" s="164">
        <f>SUM('land use change'!M209:M245)</f>
        <v>20123.876492439307</v>
      </c>
    </row>
    <row r="12" spans="1:7" s="158" customFormat="1" ht="15" x14ac:dyDescent="0.5">
      <c r="A12" s="158" t="s">
        <v>558</v>
      </c>
      <c r="B12" s="159" t="s">
        <v>550</v>
      </c>
      <c r="C12" s="162" t="s">
        <v>155</v>
      </c>
      <c r="D12" s="162" t="s">
        <v>135</v>
      </c>
      <c r="E12" s="163" t="s">
        <v>483</v>
      </c>
      <c r="F12" s="163" t="s">
        <v>484</v>
      </c>
      <c r="G12" s="163" t="s">
        <v>485</v>
      </c>
    </row>
    <row r="13" spans="1:7" s="160" customFormat="1" ht="13.8" x14ac:dyDescent="0.45">
      <c r="A13" s="160" t="s">
        <v>555</v>
      </c>
      <c r="B13" s="161" t="s">
        <v>551</v>
      </c>
      <c r="C13" s="164">
        <f>demand!AB55</f>
        <v>9456.8000000000011</v>
      </c>
      <c r="D13" s="164">
        <f>demand!AB147</f>
        <v>8668.5</v>
      </c>
      <c r="E13" s="164">
        <f>demand!AB342</f>
        <v>6419.9</v>
      </c>
      <c r="F13" s="164">
        <f>demand!AB629</f>
        <v>5570.5</v>
      </c>
      <c r="G13" s="164">
        <f>demand!AB917</f>
        <v>4979.8</v>
      </c>
    </row>
    <row r="14" spans="1:7" s="160" customFormat="1" ht="13.8" x14ac:dyDescent="0.45">
      <c r="A14" s="160" t="s">
        <v>554</v>
      </c>
      <c r="B14" s="161" t="s">
        <v>551</v>
      </c>
      <c r="C14" s="164">
        <f>surplus!H41</f>
        <v>-4021.7036364671712</v>
      </c>
      <c r="D14" s="164">
        <f>surplus!H92</f>
        <v>-3008.8359096924487</v>
      </c>
      <c r="E14" s="164">
        <f>surplus!H143</f>
        <v>2993.2357772845007</v>
      </c>
      <c r="F14" s="164">
        <f>surplus!H194</f>
        <v>5846.1803090040348</v>
      </c>
      <c r="G14" s="164">
        <f>surplus!H245</f>
        <v>8202.7804771697138</v>
      </c>
    </row>
    <row r="15" spans="1:7" s="160" customFormat="1" ht="13.8" x14ac:dyDescent="0.45">
      <c r="A15" s="160" t="s">
        <v>125</v>
      </c>
      <c r="B15" s="161" t="s">
        <v>21</v>
      </c>
      <c r="C15" s="164">
        <f>'land use change'!E41-'land use change'!E40</f>
        <v>27.30762726170758</v>
      </c>
      <c r="D15" s="164">
        <f>'land use change'!E92-'land use change'!E91</f>
        <v>16.835843078769017</v>
      </c>
      <c r="E15" s="167">
        <f>'land use change'!E143-'land use change'!E142</f>
        <v>0</v>
      </c>
      <c r="F15" s="167">
        <f>'land use change'!E194-'land use change'!E193</f>
        <v>0</v>
      </c>
      <c r="G15" s="167">
        <f>'land use change'!E245-'land use change'!E244</f>
        <v>0</v>
      </c>
    </row>
    <row r="16" spans="1:7" s="160" customFormat="1" ht="13.8" x14ac:dyDescent="0.45">
      <c r="A16" s="160" t="s">
        <v>553</v>
      </c>
      <c r="B16" s="161" t="s">
        <v>552</v>
      </c>
      <c r="C16" s="164">
        <f>'land use change'!N41-'land use change'!N40</f>
        <v>0.22283587252660109</v>
      </c>
      <c r="D16" s="164">
        <f>'land use change'!N92-'land use change'!N91</f>
        <v>0</v>
      </c>
      <c r="E16" s="167">
        <f>'land use change'!H143-'land use change'!H142</f>
        <v>0</v>
      </c>
      <c r="F16" s="167">
        <f>'land use change'!H194-'land use change'!H193</f>
        <v>0</v>
      </c>
      <c r="G16" s="167">
        <f>'land use change'!H245-'land use change'!H244</f>
        <v>0</v>
      </c>
    </row>
    <row r="17" spans="1:7" s="160" customFormat="1" ht="13.8" x14ac:dyDescent="0.45">
      <c r="A17" s="160" t="s">
        <v>556</v>
      </c>
      <c r="B17" s="161" t="s">
        <v>551</v>
      </c>
      <c r="C17" s="164">
        <f>'land use change'!M41</f>
        <v>0</v>
      </c>
      <c r="D17" s="164">
        <f>'land use change'!M92</f>
        <v>0</v>
      </c>
      <c r="E17" s="164">
        <f>'land use change'!M143</f>
        <v>406.57711523350628</v>
      </c>
      <c r="F17" s="164">
        <f>'land use change'!M194</f>
        <v>794.09819407081989</v>
      </c>
      <c r="G17" s="164">
        <f>'land use change'!M245</f>
        <v>1114.1998397222806</v>
      </c>
    </row>
    <row r="19" spans="1:7" ht="15" x14ac:dyDescent="0.5">
      <c r="A19" s="158" t="s">
        <v>561</v>
      </c>
    </row>
    <row r="20" spans="1:7" ht="13.8" x14ac:dyDescent="0.45">
      <c r="A20" s="160" t="s">
        <v>562</v>
      </c>
      <c r="B20" s="161" t="s">
        <v>552</v>
      </c>
      <c r="C20" s="164">
        <f>C7-D7</f>
        <v>7.1307479208512357</v>
      </c>
    </row>
    <row r="21" spans="1:7" ht="13.8" x14ac:dyDescent="0.45">
      <c r="A21" s="160" t="s">
        <v>563</v>
      </c>
      <c r="B21" s="161" t="s">
        <v>552</v>
      </c>
      <c r="C21" s="164">
        <f>C16-D16</f>
        <v>0.22283587252660109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E989C-4E3D-C54B-905B-04129D55188A}">
  <sheetPr>
    <tabColor theme="9" tint="0.39997558519241921"/>
  </sheetPr>
  <dimension ref="A1:F49"/>
  <sheetViews>
    <sheetView showGridLines="0" zoomScale="121" zoomScaleNormal="121" workbookViewId="0">
      <selection activeCell="L27" sqref="L27"/>
    </sheetView>
  </sheetViews>
  <sheetFormatPr defaultColWidth="10.6640625" defaultRowHeight="12.3" x14ac:dyDescent="0.4"/>
  <cols>
    <col min="1" max="1" width="24" bestFit="1" customWidth="1"/>
    <col min="2" max="2" width="39.33203125" bestFit="1" customWidth="1"/>
    <col min="4" max="4" width="21.1640625" customWidth="1"/>
    <col min="5" max="5" width="36.6640625" bestFit="1" customWidth="1"/>
    <col min="6" max="6" width="12.5" bestFit="1" customWidth="1"/>
  </cols>
  <sheetData>
    <row r="1" spans="1:6" ht="17.7" thickBot="1" x14ac:dyDescent="0.6">
      <c r="A1" s="752" t="s">
        <v>651</v>
      </c>
      <c r="B1" s="753"/>
      <c r="C1" s="391"/>
      <c r="D1" s="391"/>
      <c r="E1" s="391"/>
      <c r="F1" s="391"/>
    </row>
    <row r="2" spans="1:6" ht="14.4" x14ac:dyDescent="0.55000000000000004">
      <c r="A2" s="754" t="s">
        <v>647</v>
      </c>
      <c r="B2" s="754"/>
      <c r="C2" s="391"/>
      <c r="D2" s="391"/>
      <c r="E2" s="391"/>
      <c r="F2" s="391"/>
    </row>
    <row r="3" spans="1:6" s="9" customFormat="1" x14ac:dyDescent="0.4">
      <c r="A3" s="391"/>
      <c r="B3" s="391"/>
      <c r="C3" s="391"/>
      <c r="D3" s="391"/>
      <c r="E3" s="391"/>
      <c r="F3" s="391"/>
    </row>
    <row r="4" spans="1:6" s="9" customFormat="1" ht="14.7" thickBot="1" x14ac:dyDescent="0.6">
      <c r="A4" s="392" t="s">
        <v>649</v>
      </c>
      <c r="B4" s="393" t="s">
        <v>648</v>
      </c>
      <c r="C4" s="391"/>
      <c r="D4" s="391"/>
      <c r="E4" s="391"/>
      <c r="F4" s="391"/>
    </row>
    <row r="5" spans="1:6" s="9" customFormat="1" ht="12.6" thickBot="1" x14ac:dyDescent="0.45">
      <c r="A5" s="404">
        <v>44377</v>
      </c>
      <c r="B5" s="405" t="s">
        <v>650</v>
      </c>
      <c r="C5" s="391"/>
      <c r="D5" s="391"/>
      <c r="E5" s="391"/>
      <c r="F5" s="391"/>
    </row>
    <row r="6" spans="1:6" s="9" customFormat="1" x14ac:dyDescent="0.4">
      <c r="A6" s="391"/>
      <c r="B6" s="391"/>
      <c r="C6" s="391"/>
      <c r="D6" s="391"/>
      <c r="E6" s="391"/>
      <c r="F6" s="391"/>
    </row>
    <row r="7" spans="1:6" s="9" customFormat="1" ht="14.4" x14ac:dyDescent="0.55000000000000004">
      <c r="A7" s="392" t="s">
        <v>653</v>
      </c>
      <c r="B7" s="393"/>
      <c r="C7" s="393"/>
      <c r="D7" s="393"/>
      <c r="E7" s="393"/>
      <c r="F7" s="393"/>
    </row>
    <row r="8" spans="1:6" s="9" customFormat="1" x14ac:dyDescent="0.4">
      <c r="A8" s="391"/>
      <c r="B8" s="391"/>
      <c r="C8" s="391"/>
      <c r="D8" s="391"/>
      <c r="E8" s="391"/>
      <c r="F8" s="391"/>
    </row>
    <row r="9" spans="1:6" ht="14.7" thickBot="1" x14ac:dyDescent="0.6">
      <c r="A9" s="392" t="s">
        <v>634</v>
      </c>
      <c r="B9" s="393"/>
      <c r="C9" s="391"/>
      <c r="D9" s="391"/>
      <c r="E9" s="391"/>
      <c r="F9" s="391"/>
    </row>
    <row r="10" spans="1:6" ht="14.7" thickBot="1" x14ac:dyDescent="0.6">
      <c r="A10" s="397">
        <v>0.5</v>
      </c>
      <c r="B10" s="403" t="s">
        <v>656</v>
      </c>
      <c r="C10" s="391"/>
      <c r="D10" s="394" t="s">
        <v>635</v>
      </c>
      <c r="E10" s="395" t="s">
        <v>636</v>
      </c>
      <c r="F10" s="395" t="s">
        <v>637</v>
      </c>
    </row>
    <row r="11" spans="1:6" ht="12.6" thickBot="1" x14ac:dyDescent="0.45">
      <c r="A11" s="391"/>
      <c r="B11" s="391"/>
      <c r="C11" s="391"/>
      <c r="D11" s="391" t="s">
        <v>638</v>
      </c>
      <c r="E11" s="400">
        <v>2018</v>
      </c>
      <c r="F11" s="401">
        <v>2050</v>
      </c>
    </row>
    <row r="12" spans="1:6" ht="14.7" thickBot="1" x14ac:dyDescent="0.6">
      <c r="A12" s="392" t="s">
        <v>639</v>
      </c>
      <c r="B12" s="393"/>
      <c r="C12" s="391"/>
      <c r="D12" s="391" t="s">
        <v>640</v>
      </c>
      <c r="E12" s="400">
        <v>2018</v>
      </c>
      <c r="F12" s="402">
        <v>2050</v>
      </c>
    </row>
    <row r="13" spans="1:6" ht="12.6" thickBot="1" x14ac:dyDescent="0.45">
      <c r="A13" s="397">
        <v>0.5</v>
      </c>
      <c r="B13" s="403" t="s">
        <v>656</v>
      </c>
      <c r="C13" s="391"/>
      <c r="D13" s="391"/>
      <c r="E13" s="391"/>
      <c r="F13" s="391"/>
    </row>
    <row r="14" spans="1:6" x14ac:dyDescent="0.4">
      <c r="A14" s="391"/>
      <c r="B14" s="391"/>
      <c r="C14" s="391"/>
      <c r="D14" s="391"/>
      <c r="E14" s="391"/>
      <c r="F14" s="391"/>
    </row>
    <row r="15" spans="1:6" ht="14.7" thickBot="1" x14ac:dyDescent="0.6">
      <c r="A15" s="392" t="s">
        <v>641</v>
      </c>
      <c r="B15" s="393"/>
      <c r="C15" s="391"/>
      <c r="D15" s="392" t="s">
        <v>642</v>
      </c>
      <c r="E15" s="393"/>
      <c r="F15" s="393"/>
    </row>
    <row r="16" spans="1:6" ht="12.6" thickBot="1" x14ac:dyDescent="0.45">
      <c r="A16" s="398">
        <v>2300</v>
      </c>
      <c r="B16" s="396" t="s">
        <v>643</v>
      </c>
      <c r="C16" s="391"/>
      <c r="D16" s="399" t="s">
        <v>644</v>
      </c>
      <c r="E16" s="391" t="s">
        <v>645</v>
      </c>
      <c r="F16" s="391"/>
    </row>
    <row r="17" spans="1:6" ht="12.6" thickBot="1" x14ac:dyDescent="0.45">
      <c r="A17" s="391"/>
      <c r="B17" s="391"/>
      <c r="C17" s="391"/>
      <c r="D17" s="397">
        <v>0.05</v>
      </c>
      <c r="E17" s="396" t="s">
        <v>646</v>
      </c>
      <c r="F17" s="391"/>
    </row>
    <row r="19" spans="1:6" s="9" customFormat="1" ht="14.4" x14ac:dyDescent="0.55000000000000004">
      <c r="A19" s="409" t="s">
        <v>654</v>
      </c>
      <c r="B19" s="410"/>
      <c r="C19" s="410"/>
      <c r="D19" s="410"/>
      <c r="E19" s="410"/>
      <c r="F19" s="410"/>
    </row>
    <row r="20" spans="1:6" s="9" customFormat="1" x14ac:dyDescent="0.4">
      <c r="A20" s="391"/>
      <c r="B20" s="391"/>
      <c r="C20" s="391"/>
      <c r="D20" s="391"/>
      <c r="E20" s="391"/>
      <c r="F20" s="391"/>
    </row>
    <row r="21" spans="1:6" s="9" customFormat="1" ht="14.7" thickBot="1" x14ac:dyDescent="0.6">
      <c r="A21" s="409" t="s">
        <v>634</v>
      </c>
      <c r="B21" s="410"/>
      <c r="C21" s="391"/>
      <c r="D21" s="391"/>
      <c r="E21" s="391"/>
      <c r="F21" s="391"/>
    </row>
    <row r="22" spans="1:6" s="9" customFormat="1" ht="14.7" thickBot="1" x14ac:dyDescent="0.6">
      <c r="A22" s="397">
        <v>0.75</v>
      </c>
      <c r="B22" s="403" t="s">
        <v>656</v>
      </c>
      <c r="C22" s="391"/>
      <c r="D22" s="415" t="s">
        <v>635</v>
      </c>
      <c r="E22" s="416" t="s">
        <v>636</v>
      </c>
      <c r="F22" s="416" t="s">
        <v>637</v>
      </c>
    </row>
    <row r="23" spans="1:6" s="9" customFormat="1" ht="12.6" thickBot="1" x14ac:dyDescent="0.45">
      <c r="A23" s="391"/>
      <c r="B23" s="391"/>
      <c r="C23" s="391"/>
      <c r="D23" s="391" t="s">
        <v>638</v>
      </c>
      <c r="E23" s="400">
        <v>2018</v>
      </c>
      <c r="F23" s="401">
        <v>2050</v>
      </c>
    </row>
    <row r="24" spans="1:6" s="9" customFormat="1" ht="14.7" thickBot="1" x14ac:dyDescent="0.6">
      <c r="A24" s="409" t="s">
        <v>639</v>
      </c>
      <c r="B24" s="410"/>
      <c r="C24" s="391"/>
      <c r="D24" s="391" t="s">
        <v>640</v>
      </c>
      <c r="E24" s="400">
        <v>2018</v>
      </c>
      <c r="F24" s="402">
        <v>2050</v>
      </c>
    </row>
    <row r="25" spans="1:6" s="9" customFormat="1" ht="12.6" thickBot="1" x14ac:dyDescent="0.45">
      <c r="A25" s="397">
        <v>0.75</v>
      </c>
      <c r="B25" s="403" t="s">
        <v>656</v>
      </c>
      <c r="C25" s="391"/>
      <c r="D25" s="391"/>
      <c r="E25" s="391"/>
      <c r="F25" s="391"/>
    </row>
    <row r="26" spans="1:6" s="9" customFormat="1" x14ac:dyDescent="0.4">
      <c r="A26" s="391"/>
      <c r="B26" s="391"/>
      <c r="C26" s="391"/>
      <c r="D26" s="391"/>
      <c r="E26" s="391"/>
      <c r="F26" s="391"/>
    </row>
    <row r="27" spans="1:6" ht="14.7" thickBot="1" x14ac:dyDescent="0.6">
      <c r="A27" s="409" t="s">
        <v>641</v>
      </c>
      <c r="B27" s="410"/>
      <c r="C27" s="391"/>
      <c r="D27" s="409" t="s">
        <v>642</v>
      </c>
      <c r="E27" s="410"/>
      <c r="F27" s="410"/>
    </row>
    <row r="28" spans="1:6" ht="12.6" thickBot="1" x14ac:dyDescent="0.45">
      <c r="A28" s="398">
        <v>2300</v>
      </c>
      <c r="B28" s="396" t="s">
        <v>643</v>
      </c>
      <c r="C28" s="391"/>
      <c r="D28" s="399" t="s">
        <v>644</v>
      </c>
      <c r="E28" s="391" t="s">
        <v>645</v>
      </c>
      <c r="F28" s="391"/>
    </row>
    <row r="29" spans="1:6" ht="12.6" thickBot="1" x14ac:dyDescent="0.45">
      <c r="A29" s="391"/>
      <c r="B29" s="391"/>
      <c r="C29" s="391"/>
      <c r="D29" s="397">
        <v>0.05</v>
      </c>
      <c r="E29" s="396" t="s">
        <v>646</v>
      </c>
      <c r="F29" s="391"/>
    </row>
    <row r="31" spans="1:6" ht="14.4" x14ac:dyDescent="0.55000000000000004">
      <c r="A31" s="411" t="s">
        <v>655</v>
      </c>
      <c r="B31" s="412"/>
      <c r="C31" s="412"/>
      <c r="D31" s="412"/>
      <c r="E31" s="412"/>
      <c r="F31" s="412"/>
    </row>
    <row r="32" spans="1:6" s="9" customFormat="1" x14ac:dyDescent="0.4">
      <c r="A32" s="391"/>
      <c r="B32" s="391"/>
      <c r="C32" s="391"/>
      <c r="D32" s="391"/>
      <c r="E32" s="391"/>
      <c r="F32" s="391"/>
    </row>
    <row r="33" spans="1:6" s="9" customFormat="1" ht="14.7" thickBot="1" x14ac:dyDescent="0.6">
      <c r="A33" s="411" t="s">
        <v>634</v>
      </c>
      <c r="B33" s="412"/>
      <c r="C33" s="391"/>
      <c r="D33" s="391"/>
      <c r="E33" s="391"/>
      <c r="F33" s="391"/>
    </row>
    <row r="34" spans="1:6" s="9" customFormat="1" ht="14.7" thickBot="1" x14ac:dyDescent="0.6">
      <c r="A34" s="397">
        <v>0.95</v>
      </c>
      <c r="B34" s="403" t="s">
        <v>656</v>
      </c>
      <c r="C34" s="391"/>
      <c r="D34" s="413" t="s">
        <v>635</v>
      </c>
      <c r="E34" s="414" t="s">
        <v>636</v>
      </c>
      <c r="F34" s="414" t="s">
        <v>637</v>
      </c>
    </row>
    <row r="35" spans="1:6" s="9" customFormat="1" ht="12.6" thickBot="1" x14ac:dyDescent="0.45">
      <c r="A35" s="391"/>
      <c r="B35" s="391"/>
      <c r="C35" s="391"/>
      <c r="D35" s="391" t="s">
        <v>638</v>
      </c>
      <c r="E35" s="400">
        <v>2018</v>
      </c>
      <c r="F35" s="401">
        <v>2050</v>
      </c>
    </row>
    <row r="36" spans="1:6" s="9" customFormat="1" ht="14.7" thickBot="1" x14ac:dyDescent="0.6">
      <c r="A36" s="411" t="s">
        <v>639</v>
      </c>
      <c r="B36" s="412"/>
      <c r="C36" s="391"/>
      <c r="D36" s="391" t="s">
        <v>640</v>
      </c>
      <c r="E36" s="400">
        <v>2018</v>
      </c>
      <c r="F36" s="402">
        <v>2050</v>
      </c>
    </row>
    <row r="37" spans="1:6" s="9" customFormat="1" ht="12.6" thickBot="1" x14ac:dyDescent="0.45">
      <c r="A37" s="397">
        <v>0.95</v>
      </c>
      <c r="B37" s="403" t="s">
        <v>656</v>
      </c>
      <c r="C37" s="391"/>
      <c r="D37" s="391"/>
      <c r="E37" s="391"/>
      <c r="F37" s="391"/>
    </row>
    <row r="38" spans="1:6" s="9" customFormat="1" x14ac:dyDescent="0.4">
      <c r="A38" s="391"/>
      <c r="B38" s="391"/>
      <c r="C38" s="391"/>
      <c r="D38" s="391"/>
      <c r="E38" s="391"/>
      <c r="F38" s="391"/>
    </row>
    <row r="39" spans="1:6" s="9" customFormat="1" ht="14.7" thickBot="1" x14ac:dyDescent="0.6">
      <c r="A39" s="411" t="s">
        <v>641</v>
      </c>
      <c r="B39" s="412"/>
      <c r="C39" s="391"/>
      <c r="D39" s="411" t="s">
        <v>642</v>
      </c>
      <c r="E39" s="412"/>
      <c r="F39" s="412"/>
    </row>
    <row r="40" spans="1:6" s="9" customFormat="1" ht="12.6" thickBot="1" x14ac:dyDescent="0.45">
      <c r="A40" s="398">
        <v>2300</v>
      </c>
      <c r="B40" s="396" t="s">
        <v>643</v>
      </c>
      <c r="C40" s="391"/>
      <c r="D40" s="399" t="s">
        <v>644</v>
      </c>
      <c r="E40" s="391" t="s">
        <v>645</v>
      </c>
      <c r="F40" s="391"/>
    </row>
    <row r="41" spans="1:6" s="9" customFormat="1" ht="12.6" thickBot="1" x14ac:dyDescent="0.45">
      <c r="A41" s="391"/>
      <c r="B41" s="391"/>
      <c r="C41" s="391"/>
      <c r="D41" s="397">
        <v>0.05</v>
      </c>
      <c r="E41" s="396" t="s">
        <v>646</v>
      </c>
      <c r="F41" s="391"/>
    </row>
    <row r="42" spans="1:6" s="9" customFormat="1" x14ac:dyDescent="0.4"/>
    <row r="43" spans="1:6" s="9" customFormat="1" x14ac:dyDescent="0.4"/>
    <row r="44" spans="1:6" s="9" customFormat="1" ht="12.6" thickBot="1" x14ac:dyDescent="0.45"/>
    <row r="45" spans="1:6" ht="17.7" thickBot="1" x14ac:dyDescent="0.6">
      <c r="A45" s="752" t="s">
        <v>652</v>
      </c>
      <c r="B45" s="753"/>
    </row>
    <row r="48" spans="1:6" ht="14.7" thickBot="1" x14ac:dyDescent="0.6">
      <c r="A48" s="392" t="s">
        <v>649</v>
      </c>
      <c r="B48" s="393" t="s">
        <v>648</v>
      </c>
    </row>
    <row r="49" spans="1:2" ht="12.6" thickBot="1" x14ac:dyDescent="0.45">
      <c r="A49" s="406">
        <v>44377</v>
      </c>
      <c r="B49" s="405" t="s">
        <v>650</v>
      </c>
    </row>
  </sheetData>
  <mergeCells count="3">
    <mergeCell ref="A1:B1"/>
    <mergeCell ref="A2:B2"/>
    <mergeCell ref="A45:B4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1:CN1059"/>
  <sheetViews>
    <sheetView showGridLines="0" topLeftCell="A737" zoomScale="30" zoomScaleNormal="30" zoomScalePageLayoutView="130" workbookViewId="0">
      <selection activeCell="C782" sqref="C782"/>
    </sheetView>
  </sheetViews>
  <sheetFormatPr defaultColWidth="10.83203125" defaultRowHeight="12.3" x14ac:dyDescent="0.4"/>
  <cols>
    <col min="1" max="1" width="35" style="367" customWidth="1"/>
    <col min="2" max="2" width="17.5" style="369" bestFit="1" customWidth="1"/>
    <col min="3" max="4" width="24.33203125" style="369" bestFit="1" customWidth="1"/>
    <col min="5" max="5" width="7.33203125" style="369" bestFit="1" customWidth="1"/>
    <col min="6" max="6" width="10.83203125" style="369"/>
    <col min="7" max="7" width="11.1640625" style="369" bestFit="1" customWidth="1"/>
    <col min="8" max="8" width="18.6640625" style="369" bestFit="1" customWidth="1"/>
    <col min="9" max="9" width="10.33203125" style="369" customWidth="1"/>
    <col min="10" max="10" width="17.5" style="369" bestFit="1" customWidth="1"/>
    <col min="11" max="11" width="13.83203125" style="369" bestFit="1" customWidth="1"/>
    <col min="12" max="12" width="12.6640625" style="369" bestFit="1" customWidth="1"/>
    <col min="13" max="13" width="15.1640625" style="369" bestFit="1" customWidth="1"/>
    <col min="14" max="14" width="11" style="369" bestFit="1" customWidth="1"/>
    <col min="15" max="15" width="19.83203125" style="369" bestFit="1" customWidth="1"/>
    <col min="16" max="16" width="12.1640625" style="369" bestFit="1" customWidth="1"/>
    <col min="17" max="17" width="11.1640625" style="369" bestFit="1" customWidth="1"/>
    <col min="18" max="18" width="10.5" style="369" bestFit="1" customWidth="1"/>
    <col min="19" max="19" width="11.83203125" style="369" bestFit="1" customWidth="1"/>
    <col min="20" max="21" width="11.33203125" style="369" bestFit="1" customWidth="1"/>
    <col min="22" max="22" width="13.1640625" style="369" bestFit="1" customWidth="1"/>
    <col min="23" max="23" width="15.5" style="369" bestFit="1" customWidth="1"/>
    <col min="24" max="24" width="20.1640625" style="369" bestFit="1" customWidth="1"/>
    <col min="25" max="25" width="13.33203125" style="369" bestFit="1" customWidth="1"/>
    <col min="26" max="26" width="10.5" style="369" bestFit="1" customWidth="1"/>
    <col min="27" max="27" width="9.6640625" style="343" bestFit="1" customWidth="1"/>
    <col min="28" max="28" width="10.6640625" style="343" bestFit="1" customWidth="1"/>
    <col min="29" max="29" width="10.83203125" style="343"/>
    <col min="30" max="31" width="10.83203125" style="332"/>
    <col min="32" max="32" width="7.6640625" style="332" customWidth="1"/>
    <col min="33" max="46" width="10.83203125" style="332"/>
    <col min="47" max="47" width="4" style="332" bestFit="1" customWidth="1"/>
    <col min="48" max="50" width="12.1640625" style="332" bestFit="1" customWidth="1"/>
    <col min="51" max="51" width="10.5" style="332" bestFit="1" customWidth="1"/>
    <col min="52" max="53" width="10.83203125" style="332"/>
    <col min="54" max="16384" width="10.83203125" style="367"/>
  </cols>
  <sheetData>
    <row r="1" spans="1:53" s="349" customFormat="1" ht="18.600000000000001" x14ac:dyDescent="0.6">
      <c r="A1" s="348" t="s">
        <v>174</v>
      </c>
      <c r="AA1" s="350"/>
      <c r="AB1" s="350"/>
      <c r="AC1" s="350"/>
      <c r="AD1" s="350"/>
      <c r="AE1" s="350"/>
      <c r="AF1" s="350"/>
      <c r="AG1" s="350"/>
      <c r="AH1" s="350"/>
      <c r="AI1" s="350"/>
      <c r="AJ1" s="350"/>
      <c r="AK1" s="350"/>
      <c r="AL1" s="350"/>
      <c r="AM1" s="350"/>
      <c r="AN1" s="350"/>
      <c r="AO1" s="350"/>
      <c r="AP1" s="350"/>
      <c r="AQ1" s="350"/>
      <c r="AR1" s="350"/>
      <c r="AS1" s="350"/>
      <c r="AT1" s="350"/>
      <c r="AU1" s="350"/>
      <c r="AV1" s="350"/>
      <c r="AW1" s="350"/>
      <c r="AX1" s="350"/>
      <c r="AY1" s="350"/>
      <c r="AZ1" s="350"/>
      <c r="BA1" s="350"/>
    </row>
    <row r="2" spans="1:53" s="332" customFormat="1" x14ac:dyDescent="0.4">
      <c r="E2" s="343"/>
      <c r="F2" s="343"/>
      <c r="G2" s="343"/>
      <c r="H2" s="343"/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343"/>
      <c r="U2" s="343"/>
      <c r="V2" s="343"/>
      <c r="W2" s="343"/>
      <c r="X2" s="343"/>
      <c r="Y2" s="343"/>
      <c r="Z2" s="343"/>
      <c r="AA2" s="343"/>
      <c r="AB2" s="343"/>
      <c r="AC2" s="343"/>
    </row>
    <row r="3" spans="1:53" s="332" customFormat="1" x14ac:dyDescent="0.4">
      <c r="E3" s="343"/>
      <c r="F3" s="343"/>
      <c r="G3" s="343"/>
      <c r="H3" s="343"/>
      <c r="I3" s="343"/>
      <c r="J3" s="343"/>
      <c r="K3" s="343"/>
      <c r="L3" s="343"/>
      <c r="M3" s="343"/>
      <c r="N3" s="343"/>
      <c r="O3" s="343"/>
      <c r="P3" s="343"/>
      <c r="Q3" s="343"/>
      <c r="R3" s="343"/>
      <c r="S3" s="343"/>
      <c r="T3" s="343"/>
      <c r="U3" s="343"/>
      <c r="V3" s="343"/>
      <c r="W3" s="343"/>
      <c r="X3" s="343"/>
      <c r="Y3" s="343"/>
      <c r="Z3" s="343"/>
      <c r="AA3" s="343"/>
      <c r="AB3" s="343"/>
      <c r="AC3" s="343"/>
    </row>
    <row r="4" spans="1:53" s="332" customFormat="1" x14ac:dyDescent="0.4">
      <c r="E4" s="343"/>
      <c r="F4" s="343"/>
      <c r="G4" s="343"/>
      <c r="H4" s="343"/>
      <c r="I4" s="343"/>
      <c r="J4" s="343"/>
      <c r="K4" s="343"/>
      <c r="L4" s="343"/>
      <c r="M4" s="343"/>
      <c r="N4" s="343"/>
      <c r="O4" s="343"/>
      <c r="P4" s="343"/>
      <c r="Q4" s="343"/>
      <c r="R4" s="343"/>
      <c r="S4" s="343"/>
      <c r="T4" s="343"/>
      <c r="U4" s="343"/>
      <c r="V4" s="343"/>
      <c r="W4" s="343"/>
      <c r="X4" s="343"/>
      <c r="Y4" s="343"/>
      <c r="Z4" s="343"/>
      <c r="AA4" s="343"/>
      <c r="AB4" s="343"/>
      <c r="AC4" s="343"/>
    </row>
    <row r="5" spans="1:53" s="332" customFormat="1" x14ac:dyDescent="0.4">
      <c r="E5" s="343"/>
      <c r="F5" s="343"/>
      <c r="G5" s="343"/>
      <c r="H5" s="343"/>
      <c r="I5" s="343"/>
      <c r="J5" s="343"/>
      <c r="K5" s="343"/>
      <c r="L5" s="343"/>
      <c r="M5" s="343"/>
      <c r="N5" s="343"/>
      <c r="O5" s="343"/>
      <c r="P5" s="343"/>
      <c r="Q5" s="343"/>
      <c r="R5" s="343"/>
      <c r="S5" s="343"/>
      <c r="T5" s="343"/>
      <c r="U5" s="343"/>
      <c r="V5" s="343"/>
      <c r="W5" s="343"/>
      <c r="X5" s="343"/>
      <c r="Y5" s="343"/>
      <c r="Z5" s="343"/>
      <c r="AA5" s="343"/>
      <c r="AB5" s="343"/>
      <c r="AC5" s="343"/>
    </row>
    <row r="6" spans="1:53" s="332" customFormat="1" x14ac:dyDescent="0.4">
      <c r="E6" s="343"/>
      <c r="F6" s="343"/>
      <c r="G6" s="343"/>
      <c r="H6" s="343"/>
      <c r="I6" s="343"/>
      <c r="J6" s="343"/>
      <c r="K6" s="343"/>
      <c r="L6" s="343"/>
      <c r="M6" s="343"/>
      <c r="N6" s="343"/>
      <c r="O6" s="343"/>
      <c r="P6" s="343"/>
      <c r="Q6" s="343"/>
      <c r="R6" s="343"/>
      <c r="S6" s="343"/>
      <c r="T6" s="343"/>
      <c r="U6" s="343"/>
      <c r="V6" s="343"/>
      <c r="W6" s="343"/>
      <c r="X6" s="343"/>
      <c r="Y6" s="343"/>
      <c r="Z6" s="343"/>
      <c r="AA6" s="343"/>
      <c r="AB6" s="343"/>
      <c r="AC6" s="343"/>
    </row>
    <row r="7" spans="1:53" s="332" customFormat="1" x14ac:dyDescent="0.4">
      <c r="E7" s="343"/>
      <c r="F7" s="343"/>
      <c r="G7" s="343"/>
      <c r="H7" s="343"/>
      <c r="I7" s="343"/>
      <c r="J7" s="343"/>
      <c r="K7" s="343"/>
      <c r="L7" s="343"/>
      <c r="M7" s="343"/>
      <c r="N7" s="343"/>
      <c r="O7" s="343"/>
      <c r="P7" s="343"/>
      <c r="Q7" s="343"/>
      <c r="R7" s="343"/>
      <c r="S7" s="343"/>
      <c r="T7" s="343"/>
      <c r="U7" s="343"/>
      <c r="V7" s="343"/>
      <c r="W7" s="343"/>
      <c r="X7" s="343"/>
      <c r="Y7" s="343"/>
      <c r="Z7" s="343"/>
      <c r="AA7" s="343"/>
      <c r="AB7" s="343"/>
      <c r="AC7" s="343"/>
    </row>
    <row r="8" spans="1:53" s="332" customFormat="1" x14ac:dyDescent="0.4">
      <c r="E8" s="343"/>
      <c r="F8" s="343"/>
      <c r="G8" s="343"/>
      <c r="H8" s="343"/>
      <c r="I8" s="343"/>
      <c r="J8" s="343"/>
      <c r="K8" s="343"/>
      <c r="L8" s="343"/>
      <c r="M8" s="343"/>
      <c r="N8" s="343"/>
      <c r="O8" s="343"/>
      <c r="P8" s="343"/>
      <c r="Q8" s="343"/>
      <c r="R8" s="343"/>
      <c r="S8" s="343"/>
      <c r="T8" s="343"/>
      <c r="U8" s="343"/>
      <c r="V8" s="343"/>
      <c r="W8" s="343"/>
      <c r="X8" s="343"/>
      <c r="Y8" s="343"/>
      <c r="Z8" s="343"/>
      <c r="AA8" s="343"/>
      <c r="AB8" s="343"/>
      <c r="AC8" s="343"/>
    </row>
    <row r="9" spans="1:53" s="332" customFormat="1" x14ac:dyDescent="0.4">
      <c r="E9" s="343"/>
      <c r="F9" s="343"/>
      <c r="G9" s="343"/>
      <c r="H9" s="343"/>
      <c r="I9" s="343"/>
      <c r="J9" s="343"/>
      <c r="K9" s="343"/>
      <c r="L9" s="343"/>
      <c r="M9" s="343"/>
      <c r="N9" s="343"/>
      <c r="O9" s="343"/>
      <c r="P9" s="343"/>
      <c r="Q9" s="343"/>
      <c r="R9" s="343"/>
      <c r="S9" s="343"/>
      <c r="T9" s="343"/>
      <c r="U9" s="343"/>
      <c r="V9" s="343"/>
      <c r="W9" s="343"/>
      <c r="X9" s="343"/>
      <c r="Y9" s="343"/>
      <c r="Z9" s="343"/>
      <c r="AA9" s="343"/>
      <c r="AB9" s="343"/>
      <c r="AC9" s="343"/>
    </row>
    <row r="10" spans="1:53" s="332" customFormat="1" x14ac:dyDescent="0.4">
      <c r="E10" s="343"/>
      <c r="F10" s="343"/>
      <c r="G10" s="343"/>
      <c r="H10" s="343"/>
      <c r="I10" s="343"/>
      <c r="J10" s="343"/>
      <c r="K10" s="343"/>
      <c r="L10" s="343"/>
      <c r="M10" s="343"/>
      <c r="N10" s="343"/>
      <c r="O10" s="343"/>
      <c r="P10" s="343"/>
      <c r="Q10" s="343"/>
      <c r="R10" s="343"/>
      <c r="S10" s="343"/>
      <c r="T10" s="343"/>
      <c r="U10" s="343"/>
      <c r="V10" s="343"/>
      <c r="W10" s="343"/>
      <c r="X10" s="343"/>
      <c r="Y10" s="343"/>
      <c r="Z10" s="343"/>
      <c r="AA10" s="343"/>
      <c r="AB10" s="343"/>
      <c r="AC10" s="343"/>
    </row>
    <row r="11" spans="1:53" s="332" customFormat="1" x14ac:dyDescent="0.4">
      <c r="B11" s="343"/>
      <c r="C11" s="343"/>
      <c r="D11" s="343"/>
      <c r="E11" s="343"/>
      <c r="F11" s="343"/>
      <c r="G11" s="343"/>
      <c r="H11" s="343"/>
      <c r="I11" s="343"/>
      <c r="J11" s="343"/>
      <c r="K11" s="343"/>
      <c r="L11" s="343"/>
      <c r="M11" s="343"/>
      <c r="N11" s="343"/>
      <c r="O11" s="343"/>
      <c r="P11" s="343"/>
      <c r="Q11" s="343"/>
      <c r="R11" s="343"/>
      <c r="S11" s="343"/>
      <c r="T11" s="343"/>
      <c r="U11" s="343"/>
      <c r="V11" s="343"/>
      <c r="W11" s="343"/>
      <c r="X11" s="343"/>
      <c r="Y11" s="343"/>
      <c r="Z11" s="343"/>
      <c r="AA11" s="343"/>
      <c r="AB11" s="343"/>
      <c r="AC11" s="343"/>
    </row>
    <row r="12" spans="1:53" s="332" customFormat="1" x14ac:dyDescent="0.4">
      <c r="B12" s="343"/>
      <c r="C12" s="343"/>
      <c r="D12" s="343"/>
      <c r="E12" s="343"/>
      <c r="F12" s="343"/>
      <c r="G12" s="343"/>
      <c r="H12" s="343"/>
      <c r="I12" s="343"/>
      <c r="J12" s="343"/>
      <c r="K12" s="343"/>
      <c r="L12" s="343"/>
      <c r="M12" s="343"/>
      <c r="N12" s="343"/>
      <c r="O12" s="343"/>
      <c r="P12" s="343"/>
      <c r="Q12" s="343"/>
      <c r="R12" s="343"/>
      <c r="S12" s="343"/>
      <c r="T12" s="343"/>
      <c r="U12" s="343"/>
      <c r="V12" s="343"/>
      <c r="W12" s="343"/>
      <c r="X12" s="343"/>
      <c r="Y12" s="343"/>
      <c r="Z12" s="343"/>
      <c r="AA12" s="343"/>
      <c r="AB12" s="343"/>
      <c r="AC12" s="343"/>
    </row>
    <row r="13" spans="1:53" s="332" customFormat="1" x14ac:dyDescent="0.4">
      <c r="B13" s="343"/>
      <c r="C13" s="343"/>
      <c r="D13" s="343"/>
      <c r="E13" s="343"/>
      <c r="F13" s="343"/>
      <c r="G13" s="343"/>
      <c r="H13" s="343"/>
      <c r="I13" s="343"/>
      <c r="J13" s="343"/>
      <c r="K13" s="343"/>
      <c r="L13" s="343"/>
      <c r="M13" s="343"/>
      <c r="N13" s="343"/>
      <c r="O13" s="343"/>
      <c r="P13" s="343"/>
      <c r="Q13" s="343"/>
      <c r="R13" s="343"/>
      <c r="S13" s="343"/>
      <c r="T13" s="343"/>
      <c r="U13" s="343"/>
      <c r="V13" s="343"/>
      <c r="W13" s="343"/>
      <c r="X13" s="343"/>
      <c r="Y13" s="343"/>
      <c r="Z13" s="343"/>
      <c r="AA13" s="343"/>
      <c r="AB13" s="343"/>
      <c r="AC13" s="343"/>
    </row>
    <row r="14" spans="1:53" s="332" customFormat="1" x14ac:dyDescent="0.4">
      <c r="B14" s="343"/>
      <c r="C14" s="343"/>
      <c r="D14" s="343"/>
      <c r="E14" s="343"/>
      <c r="F14" s="343"/>
      <c r="G14" s="343"/>
      <c r="H14" s="343"/>
      <c r="I14" s="343"/>
      <c r="J14" s="343"/>
      <c r="K14" s="343"/>
      <c r="L14" s="343"/>
      <c r="M14" s="343"/>
      <c r="N14" s="343"/>
      <c r="O14" s="343"/>
      <c r="P14" s="343"/>
      <c r="Q14" s="343"/>
      <c r="R14" s="343"/>
      <c r="S14" s="343"/>
      <c r="T14" s="343"/>
      <c r="U14" s="343"/>
      <c r="V14" s="343"/>
      <c r="W14" s="343"/>
      <c r="X14" s="343"/>
      <c r="Y14" s="343"/>
      <c r="Z14" s="343"/>
      <c r="AA14" s="343"/>
      <c r="AB14" s="343"/>
      <c r="AC14" s="343"/>
    </row>
    <row r="15" spans="1:53" s="348" customFormat="1" ht="18.600000000000001" x14ac:dyDescent="0.6">
      <c r="A15" s="334" t="s">
        <v>155</v>
      </c>
      <c r="B15" s="335"/>
      <c r="C15" s="335"/>
      <c r="D15" s="335"/>
      <c r="E15" s="335"/>
      <c r="F15" s="335"/>
      <c r="G15" s="335"/>
      <c r="H15" s="335"/>
      <c r="I15" s="335"/>
      <c r="J15" s="335"/>
      <c r="K15" s="335"/>
      <c r="L15" s="335"/>
      <c r="M15" s="335"/>
      <c r="N15" s="335"/>
      <c r="O15" s="335"/>
      <c r="P15" s="335"/>
      <c r="Q15" s="335"/>
      <c r="R15" s="335"/>
      <c r="S15" s="335"/>
      <c r="T15" s="335"/>
      <c r="U15" s="335"/>
      <c r="V15" s="335"/>
      <c r="W15" s="335"/>
      <c r="X15" s="335"/>
      <c r="Y15" s="335"/>
      <c r="Z15" s="335"/>
      <c r="AA15" s="362"/>
      <c r="AB15" s="362"/>
      <c r="AC15" s="362"/>
      <c r="AD15" s="363"/>
      <c r="AE15" s="363"/>
      <c r="AF15" s="363"/>
      <c r="AG15" s="363"/>
      <c r="AH15" s="363"/>
      <c r="AI15" s="363"/>
      <c r="AJ15" s="363"/>
      <c r="AK15" s="363"/>
      <c r="AL15" s="363"/>
      <c r="AM15" s="363"/>
      <c r="AN15" s="363"/>
      <c r="AO15" s="363"/>
      <c r="AP15" s="363"/>
      <c r="AQ15" s="363"/>
      <c r="AR15" s="363"/>
      <c r="AS15" s="363"/>
      <c r="AT15" s="363"/>
      <c r="AU15" s="363"/>
      <c r="AV15" s="363"/>
      <c r="AW15" s="363"/>
      <c r="AX15" s="363"/>
      <c r="AY15" s="363"/>
      <c r="AZ15" s="363"/>
      <c r="BA15" s="363"/>
    </row>
    <row r="16" spans="1:53" s="348" customFormat="1" ht="18.600000000000001" x14ac:dyDescent="0.6">
      <c r="A16" s="334" t="s">
        <v>176</v>
      </c>
      <c r="B16" s="335"/>
      <c r="C16" s="335"/>
      <c r="D16" s="335"/>
      <c r="E16" s="335"/>
      <c r="F16" s="335"/>
      <c r="G16" s="335"/>
      <c r="H16" s="335"/>
      <c r="I16" s="335"/>
      <c r="J16" s="335"/>
      <c r="K16" s="335"/>
      <c r="L16" s="335"/>
      <c r="M16" s="335"/>
      <c r="N16" s="335"/>
      <c r="O16" s="335"/>
      <c r="P16" s="335"/>
      <c r="Q16" s="335"/>
      <c r="R16" s="335"/>
      <c r="S16" s="335"/>
      <c r="T16" s="335"/>
      <c r="U16" s="335"/>
      <c r="V16" s="335"/>
      <c r="W16" s="335"/>
      <c r="X16" s="335"/>
      <c r="Y16" s="335"/>
      <c r="Z16" s="335"/>
      <c r="AA16" s="362"/>
      <c r="AB16" s="362"/>
      <c r="AC16" s="362"/>
      <c r="AD16" s="363"/>
      <c r="AE16" s="363"/>
      <c r="AF16" s="363"/>
      <c r="AG16" s="363"/>
      <c r="AH16" s="363"/>
      <c r="AI16" s="363"/>
      <c r="AJ16" s="363"/>
      <c r="AK16" s="363"/>
      <c r="AL16" s="363"/>
      <c r="AM16" s="363"/>
      <c r="AN16" s="363"/>
      <c r="AO16" s="363"/>
      <c r="AP16" s="363"/>
      <c r="AQ16" s="363"/>
      <c r="AR16" s="363"/>
      <c r="AS16" s="363"/>
      <c r="AT16" s="363"/>
      <c r="AU16" s="363"/>
      <c r="AV16" s="363"/>
      <c r="AW16" s="363"/>
      <c r="AX16" s="363"/>
      <c r="AY16" s="363"/>
      <c r="AZ16" s="363"/>
      <c r="BA16" s="363"/>
    </row>
    <row r="17" spans="1:92" s="348" customFormat="1" ht="18.600000000000001" x14ac:dyDescent="0.6">
      <c r="A17" s="334"/>
      <c r="B17" s="336" t="s">
        <v>591</v>
      </c>
      <c r="C17" s="336" t="s">
        <v>10</v>
      </c>
      <c r="D17" s="336" t="s">
        <v>11</v>
      </c>
      <c r="E17" s="336" t="s">
        <v>12</v>
      </c>
      <c r="F17" s="336" t="s">
        <v>8</v>
      </c>
      <c r="G17" s="336" t="s">
        <v>13</v>
      </c>
      <c r="H17" s="336" t="s">
        <v>14</v>
      </c>
      <c r="I17" s="336" t="s">
        <v>592</v>
      </c>
      <c r="J17" s="336" t="s">
        <v>15</v>
      </c>
      <c r="K17" s="336" t="s">
        <v>16</v>
      </c>
      <c r="L17" s="336" t="s">
        <v>17</v>
      </c>
      <c r="M17" s="336" t="s">
        <v>18</v>
      </c>
      <c r="N17" s="336" t="s">
        <v>19</v>
      </c>
      <c r="O17" s="336" t="s">
        <v>593</v>
      </c>
      <c r="P17" s="336" t="s">
        <v>594</v>
      </c>
      <c r="Q17" s="336" t="s">
        <v>595</v>
      </c>
      <c r="R17" s="336" t="s">
        <v>596</v>
      </c>
      <c r="S17" s="336" t="s">
        <v>597</v>
      </c>
      <c r="T17" s="336" t="s">
        <v>598</v>
      </c>
      <c r="U17" s="336" t="s">
        <v>599</v>
      </c>
      <c r="V17" s="336" t="s">
        <v>600</v>
      </c>
      <c r="W17" s="336" t="s">
        <v>601</v>
      </c>
      <c r="X17" s="336" t="s">
        <v>602</v>
      </c>
      <c r="Y17" s="336" t="s">
        <v>603</v>
      </c>
      <c r="Z17" s="336" t="s">
        <v>604</v>
      </c>
      <c r="AN17" s="363"/>
      <c r="AO17" s="363"/>
      <c r="AP17" s="363"/>
      <c r="AQ17" s="363"/>
      <c r="AR17" s="363"/>
      <c r="AS17" s="363"/>
      <c r="AT17" s="363"/>
      <c r="AU17" s="363"/>
      <c r="AV17" s="363"/>
      <c r="AW17" s="363"/>
      <c r="AX17" s="363"/>
      <c r="AY17" s="363"/>
      <c r="AZ17" s="363"/>
      <c r="BA17" s="363"/>
    </row>
    <row r="18" spans="1:92" s="366" customFormat="1" ht="45" x14ac:dyDescent="0.5">
      <c r="A18" s="111" t="s">
        <v>0</v>
      </c>
      <c r="B18" s="54" t="str">
        <f t="shared" ref="B18:N18" si="0">CONCATENATE(B17," , MMT")</f>
        <v>"Grain" , MMT</v>
      </c>
      <c r="C18" s="54" t="str">
        <f t="shared" si="0"/>
        <v>Bovine Meat , MMT</v>
      </c>
      <c r="D18" s="54" t="str">
        <f t="shared" si="0"/>
        <v>Butter, Ghee , MMT</v>
      </c>
      <c r="E18" s="54" t="str">
        <f t="shared" si="0"/>
        <v>Cream , MMT</v>
      </c>
      <c r="F18" s="54" t="str">
        <f t="shared" si="0"/>
        <v>Eggs , MMT</v>
      </c>
      <c r="G18" s="54" t="str">
        <f t="shared" si="0"/>
        <v>Meat, Other , MMT</v>
      </c>
      <c r="H18" s="54" t="str">
        <f t="shared" si="0"/>
        <v>Milk - Excluding Butter , MMT</v>
      </c>
      <c r="I18" s="54" t="str">
        <f t="shared" si="0"/>
        <v>Whey , MMT</v>
      </c>
      <c r="J18" s="54" t="str">
        <f t="shared" si="0"/>
        <v>Mutton &amp; Goat Meat , MMT</v>
      </c>
      <c r="K18" s="54" t="str">
        <f t="shared" si="0"/>
        <v>Pigmeat , MMT</v>
      </c>
      <c r="L18" s="54" t="str">
        <f t="shared" si="0"/>
        <v>Poultry Meat , MMT</v>
      </c>
      <c r="M18" s="54" t="str">
        <f t="shared" si="0"/>
        <v>Fats, Animals, Raw , MMT</v>
      </c>
      <c r="N18" s="54" t="str">
        <f t="shared" si="0"/>
        <v>Offals, Edible , MMT</v>
      </c>
      <c r="O18" s="54" t="str">
        <f>CONCATENATE(O17," , MMT")</f>
        <v>Aquatic Animals, Others , MMT</v>
      </c>
      <c r="P18" s="54" t="str">
        <f t="shared" ref="P18:Z18" si="1">CONCATENATE(P17," , MMT")</f>
        <v>Aquatic Plants , MMT</v>
      </c>
      <c r="Q18" s="54" t="str">
        <f t="shared" si="1"/>
        <v>Cephalopods , MMT</v>
      </c>
      <c r="R18" s="54" t="str">
        <f t="shared" si="1"/>
        <v>Crustaceans , MMT</v>
      </c>
      <c r="S18" s="54" t="str">
        <f t="shared" si="1"/>
        <v>Demersal Fish , MMT</v>
      </c>
      <c r="T18" s="54" t="str">
        <f t="shared" si="1"/>
        <v>Fish, Body Oil , MMT</v>
      </c>
      <c r="U18" s="54" t="str">
        <f t="shared" si="1"/>
        <v>Fish, Liver Oil , MMT</v>
      </c>
      <c r="V18" s="54" t="str">
        <f t="shared" si="1"/>
        <v>Freshwater Fish , MMT</v>
      </c>
      <c r="W18" s="54" t="str">
        <f t="shared" si="1"/>
        <v>Marine Fish, Other , MMT</v>
      </c>
      <c r="X18" s="54" t="str">
        <f t="shared" si="1"/>
        <v>Meat, Aquatic Mammals , MMT</v>
      </c>
      <c r="Y18" s="54" t="str">
        <f t="shared" si="1"/>
        <v>Molluscs, Other , MMT</v>
      </c>
      <c r="Z18" s="54" t="str">
        <f t="shared" si="1"/>
        <v>Pelagic Fish , MMT</v>
      </c>
      <c r="AA18" s="364"/>
      <c r="AB18" s="365"/>
      <c r="AC18" s="365"/>
      <c r="AD18" s="365"/>
      <c r="AE18" s="364"/>
      <c r="AF18" s="364"/>
      <c r="AG18" s="364"/>
      <c r="AH18" s="364"/>
      <c r="AI18" s="364"/>
      <c r="AJ18" s="364"/>
      <c r="AK18" s="364"/>
      <c r="AL18" s="364"/>
      <c r="AM18" s="364"/>
      <c r="AN18" s="364"/>
      <c r="AO18" s="364"/>
      <c r="AP18" s="364"/>
      <c r="AQ18" s="364"/>
      <c r="AR18" s="364"/>
      <c r="AS18" s="364"/>
      <c r="AT18" s="364"/>
      <c r="AU18" s="364"/>
      <c r="AV18" s="364"/>
      <c r="AW18" s="364"/>
      <c r="AX18" s="364"/>
      <c r="AY18" s="364"/>
      <c r="AZ18" s="364"/>
      <c r="BA18" s="364"/>
      <c r="BB18" s="364"/>
    </row>
    <row r="19" spans="1:92" ht="13.8" x14ac:dyDescent="0.45">
      <c r="A19" s="43">
        <v>2014</v>
      </c>
      <c r="B19" s="341">
        <v>4946.8</v>
      </c>
      <c r="C19" s="341">
        <v>73.099999999999994</v>
      </c>
      <c r="D19" s="341">
        <v>11.3</v>
      </c>
      <c r="E19" s="341">
        <v>3.6</v>
      </c>
      <c r="F19" s="341">
        <v>69.900000000000006</v>
      </c>
      <c r="G19" s="341">
        <v>6.7</v>
      </c>
      <c r="H19" s="342">
        <v>721.6</v>
      </c>
      <c r="I19" s="342" t="s">
        <v>779</v>
      </c>
      <c r="J19" s="341">
        <v>15.4</v>
      </c>
      <c r="K19" s="341">
        <v>121.8</v>
      </c>
      <c r="L19" s="341">
        <v>118.6</v>
      </c>
      <c r="M19" s="341">
        <v>12.6</v>
      </c>
      <c r="N19" s="341">
        <v>18.100000000000001</v>
      </c>
      <c r="O19" s="341">
        <v>1.1000000000000001</v>
      </c>
      <c r="P19" s="341">
        <v>1.7</v>
      </c>
      <c r="Q19" s="341">
        <v>5</v>
      </c>
      <c r="R19" s="341">
        <v>17.100000000000001</v>
      </c>
      <c r="S19" s="341">
        <v>23.8</v>
      </c>
      <c r="T19" s="341">
        <v>0.1</v>
      </c>
      <c r="U19" s="341">
        <v>0</v>
      </c>
      <c r="V19" s="341">
        <v>68.7</v>
      </c>
      <c r="W19" s="341">
        <v>12.6</v>
      </c>
      <c r="X19" s="341" t="s">
        <v>779</v>
      </c>
      <c r="Y19" s="341">
        <v>25.5</v>
      </c>
      <c r="Z19" s="341">
        <v>30.1</v>
      </c>
      <c r="AD19" s="343"/>
      <c r="AG19" s="701"/>
      <c r="BB19" s="332"/>
      <c r="BG19" s="703"/>
      <c r="BH19" s="703"/>
      <c r="BI19" s="703"/>
      <c r="BJ19" s="703"/>
      <c r="BK19" s="703"/>
      <c r="BL19" s="703"/>
      <c r="BM19" s="703"/>
      <c r="BN19" s="703"/>
      <c r="BO19" s="703"/>
      <c r="BP19" s="703"/>
      <c r="BQ19" s="703"/>
      <c r="BR19" s="703"/>
      <c r="BS19" s="703"/>
      <c r="BT19" s="703"/>
      <c r="BU19" s="703"/>
      <c r="BV19" s="703"/>
      <c r="BW19" s="703"/>
      <c r="BX19" s="703"/>
      <c r="BY19" s="703"/>
      <c r="BZ19" s="703"/>
      <c r="CA19" s="703"/>
      <c r="CB19" s="703"/>
      <c r="CC19" s="703"/>
      <c r="CD19" s="703"/>
      <c r="CE19" s="703"/>
      <c r="CF19" s="703"/>
      <c r="CG19" s="703"/>
      <c r="CH19" s="703"/>
      <c r="CI19" s="703"/>
      <c r="CJ19" s="703"/>
      <c r="CK19" s="703"/>
      <c r="CL19" s="703"/>
      <c r="CM19" s="703"/>
      <c r="CN19" s="703"/>
    </row>
    <row r="20" spans="1:92" ht="13.8" x14ac:dyDescent="0.45">
      <c r="A20" s="43">
        <v>2015</v>
      </c>
      <c r="B20" s="341">
        <v>5024</v>
      </c>
      <c r="C20" s="341">
        <v>72.099999999999994</v>
      </c>
      <c r="D20" s="341">
        <v>11.4</v>
      </c>
      <c r="E20" s="341">
        <v>3.6</v>
      </c>
      <c r="F20" s="341">
        <v>72.400000000000006</v>
      </c>
      <c r="G20" s="341">
        <v>6.6</v>
      </c>
      <c r="H20" s="342">
        <v>728.5</v>
      </c>
      <c r="I20" s="342" t="s">
        <v>779</v>
      </c>
      <c r="J20" s="341">
        <v>15.7</v>
      </c>
      <c r="K20" s="341">
        <v>124.6</v>
      </c>
      <c r="L20" s="341">
        <v>122.6</v>
      </c>
      <c r="M20" s="341">
        <v>12.6</v>
      </c>
      <c r="N20" s="341">
        <v>18.399999999999999</v>
      </c>
      <c r="O20" s="341">
        <v>1.1000000000000001</v>
      </c>
      <c r="P20" s="341">
        <v>1.8</v>
      </c>
      <c r="Q20" s="341">
        <v>5</v>
      </c>
      <c r="R20" s="341">
        <v>19.100000000000001</v>
      </c>
      <c r="S20" s="341">
        <v>23.6</v>
      </c>
      <c r="T20" s="341">
        <v>0.1</v>
      </c>
      <c r="U20" s="341">
        <v>0</v>
      </c>
      <c r="V20" s="341">
        <v>71.5</v>
      </c>
      <c r="W20" s="341">
        <v>13.9</v>
      </c>
      <c r="X20" s="341" t="s">
        <v>779</v>
      </c>
      <c r="Y20" s="341">
        <v>25.4</v>
      </c>
      <c r="Z20" s="341">
        <v>30.4</v>
      </c>
      <c r="AD20" s="343"/>
      <c r="AG20" s="701"/>
      <c r="BB20" s="332"/>
      <c r="BG20" s="703"/>
      <c r="BH20" s="703"/>
      <c r="BI20" s="703"/>
      <c r="BJ20" s="703"/>
      <c r="BK20" s="703"/>
      <c r="BL20" s="703"/>
      <c r="BM20" s="703"/>
      <c r="BN20" s="703"/>
      <c r="BO20" s="703"/>
      <c r="BP20" s="703"/>
      <c r="BQ20" s="703"/>
      <c r="BR20" s="703"/>
      <c r="BS20" s="703"/>
      <c r="BT20" s="703"/>
      <c r="BU20" s="703"/>
      <c r="BV20" s="703"/>
      <c r="BW20" s="703"/>
      <c r="BX20" s="703"/>
      <c r="BY20" s="703"/>
      <c r="BZ20" s="703"/>
      <c r="CA20" s="703"/>
      <c r="CB20" s="703"/>
      <c r="CC20" s="703"/>
      <c r="CD20" s="703"/>
      <c r="CE20" s="703"/>
      <c r="CF20" s="703"/>
      <c r="CG20" s="703"/>
      <c r="CH20" s="703"/>
      <c r="CI20" s="703"/>
      <c r="CJ20" s="703"/>
      <c r="CK20" s="703"/>
      <c r="CL20" s="703"/>
      <c r="CM20" s="703"/>
      <c r="CN20" s="703"/>
    </row>
    <row r="21" spans="1:92" ht="13.8" x14ac:dyDescent="0.45">
      <c r="A21" s="43">
        <v>2016</v>
      </c>
      <c r="B21" s="341">
        <v>5056.8</v>
      </c>
      <c r="C21" s="341">
        <v>71.8</v>
      </c>
      <c r="D21" s="341">
        <v>11.7</v>
      </c>
      <c r="E21" s="341">
        <v>3.6</v>
      </c>
      <c r="F21" s="341">
        <v>74.599999999999994</v>
      </c>
      <c r="G21" s="341">
        <v>6.7</v>
      </c>
      <c r="H21" s="341">
        <v>746.8</v>
      </c>
      <c r="I21" s="341" t="s">
        <v>779</v>
      </c>
      <c r="J21" s="341">
        <v>15.6</v>
      </c>
      <c r="K21" s="341">
        <v>126.7</v>
      </c>
      <c r="L21" s="341">
        <v>123.9</v>
      </c>
      <c r="M21" s="341">
        <v>12.7</v>
      </c>
      <c r="N21" s="341">
        <v>19</v>
      </c>
      <c r="O21" s="341">
        <v>1.1000000000000001</v>
      </c>
      <c r="P21" s="341">
        <v>2</v>
      </c>
      <c r="Q21" s="341">
        <v>4</v>
      </c>
      <c r="R21" s="341">
        <v>19.8</v>
      </c>
      <c r="S21" s="341">
        <v>23.4</v>
      </c>
      <c r="T21" s="341">
        <v>0.1</v>
      </c>
      <c r="U21" s="341">
        <v>0</v>
      </c>
      <c r="V21" s="341">
        <v>73.8</v>
      </c>
      <c r="W21" s="341">
        <v>14.6</v>
      </c>
      <c r="X21" s="341" t="s">
        <v>779</v>
      </c>
      <c r="Y21" s="341">
        <v>24.9</v>
      </c>
      <c r="Z21" s="341">
        <v>29.5</v>
      </c>
      <c r="AD21" s="343"/>
      <c r="AG21" s="701"/>
      <c r="BB21" s="332"/>
      <c r="BG21" s="703"/>
      <c r="BH21" s="703"/>
      <c r="BI21" s="703"/>
      <c r="BJ21" s="703"/>
      <c r="BK21" s="703"/>
      <c r="BL21" s="703"/>
      <c r="BM21" s="703"/>
      <c r="BN21" s="703"/>
      <c r="BO21" s="703"/>
      <c r="BP21" s="703"/>
      <c r="BQ21" s="703"/>
      <c r="BR21" s="703"/>
      <c r="BS21" s="703"/>
      <c r="BT21" s="703"/>
      <c r="BU21" s="703"/>
      <c r="BV21" s="703"/>
      <c r="BW21" s="703"/>
      <c r="BX21" s="703"/>
      <c r="BY21" s="703"/>
      <c r="BZ21" s="703"/>
      <c r="CA21" s="703"/>
      <c r="CB21" s="703"/>
      <c r="CC21" s="703"/>
      <c r="CD21" s="703"/>
      <c r="CE21" s="703"/>
      <c r="CF21" s="703"/>
      <c r="CG21" s="703"/>
      <c r="CH21" s="703"/>
      <c r="CI21" s="703"/>
      <c r="CJ21" s="703"/>
      <c r="CK21" s="703"/>
      <c r="CL21" s="703"/>
      <c r="CM21" s="703"/>
      <c r="CN21" s="703"/>
    </row>
    <row r="22" spans="1:92" ht="13.8" x14ac:dyDescent="0.45">
      <c r="A22" s="43">
        <v>2017</v>
      </c>
      <c r="B22" s="341">
        <v>5127.8999999999996</v>
      </c>
      <c r="C22" s="341">
        <v>73</v>
      </c>
      <c r="D22" s="341">
        <v>12</v>
      </c>
      <c r="E22" s="341">
        <v>3.7</v>
      </c>
      <c r="F22" s="341">
        <v>75.599999999999994</v>
      </c>
      <c r="G22" s="341">
        <v>6.4</v>
      </c>
      <c r="H22" s="341">
        <v>763.6</v>
      </c>
      <c r="I22" s="341" t="s">
        <v>779</v>
      </c>
      <c r="J22" s="341">
        <v>15.6</v>
      </c>
      <c r="K22" s="341">
        <v>128.5</v>
      </c>
      <c r="L22" s="341">
        <v>126.7</v>
      </c>
      <c r="M22" s="341">
        <v>12.7</v>
      </c>
      <c r="N22" s="341">
        <v>18.7</v>
      </c>
      <c r="O22" s="341">
        <v>1.1000000000000001</v>
      </c>
      <c r="P22" s="341">
        <v>2.6</v>
      </c>
      <c r="Q22" s="341">
        <v>4</v>
      </c>
      <c r="R22" s="341">
        <v>20.2</v>
      </c>
      <c r="S22" s="341">
        <v>23.9</v>
      </c>
      <c r="T22" s="341">
        <v>0.1</v>
      </c>
      <c r="U22" s="341">
        <v>0</v>
      </c>
      <c r="V22" s="341">
        <v>77</v>
      </c>
      <c r="W22" s="341">
        <v>13.7</v>
      </c>
      <c r="X22" s="341" t="s">
        <v>779</v>
      </c>
      <c r="Y22" s="341">
        <v>25.2</v>
      </c>
      <c r="Z22" s="341">
        <v>29.9</v>
      </c>
      <c r="AD22" s="343"/>
      <c r="AG22" s="701"/>
      <c r="BB22" s="332"/>
      <c r="BG22" s="703"/>
      <c r="BH22" s="703"/>
      <c r="BI22" s="703"/>
      <c r="BJ22" s="703"/>
      <c r="BK22" s="703"/>
      <c r="BL22" s="703"/>
      <c r="BM22" s="703"/>
      <c r="BN22" s="703"/>
      <c r="BO22" s="703"/>
      <c r="BP22" s="703"/>
      <c r="BQ22" s="703"/>
      <c r="BR22" s="703"/>
      <c r="BS22" s="703"/>
      <c r="BT22" s="703"/>
      <c r="BU22" s="703"/>
      <c r="BV22" s="703"/>
      <c r="BW22" s="703"/>
      <c r="BX22" s="703"/>
      <c r="BY22" s="703"/>
      <c r="BZ22" s="703"/>
      <c r="CA22" s="703"/>
      <c r="CB22" s="703"/>
      <c r="CC22" s="703"/>
      <c r="CD22" s="703"/>
      <c r="CE22" s="703"/>
      <c r="CF22" s="703"/>
      <c r="CG22" s="703"/>
      <c r="CH22" s="703"/>
      <c r="CI22" s="703"/>
      <c r="CJ22" s="703"/>
      <c r="CK22" s="703"/>
      <c r="CL22" s="703"/>
      <c r="CM22" s="703"/>
      <c r="CN22" s="703"/>
    </row>
    <row r="23" spans="1:92" ht="13.8" x14ac:dyDescent="0.45">
      <c r="A23" s="43">
        <v>2018</v>
      </c>
      <c r="B23" s="341">
        <v>5196.1000000000004</v>
      </c>
      <c r="C23" s="341">
        <v>75.8</v>
      </c>
      <c r="D23" s="341">
        <v>12.3</v>
      </c>
      <c r="E23" s="341">
        <v>3.7</v>
      </c>
      <c r="F23" s="341">
        <v>77.400000000000006</v>
      </c>
      <c r="G23" s="341">
        <v>6.5</v>
      </c>
      <c r="H23" s="341">
        <v>786.1</v>
      </c>
      <c r="I23" s="341" t="s">
        <v>779</v>
      </c>
      <c r="J23" s="341">
        <v>15.8</v>
      </c>
      <c r="K23" s="341">
        <v>131</v>
      </c>
      <c r="L23" s="341">
        <v>128.69999999999999</v>
      </c>
      <c r="M23" s="341">
        <v>12.9</v>
      </c>
      <c r="N23" s="341">
        <v>19</v>
      </c>
      <c r="O23" s="341">
        <v>1.1000000000000001</v>
      </c>
      <c r="P23" s="341">
        <v>2.6</v>
      </c>
      <c r="Q23" s="341">
        <v>4</v>
      </c>
      <c r="R23" s="341">
        <v>20.3</v>
      </c>
      <c r="S23" s="341">
        <v>24.1</v>
      </c>
      <c r="T23" s="341">
        <v>0.1</v>
      </c>
      <c r="U23" s="341">
        <v>0</v>
      </c>
      <c r="V23" s="341">
        <v>77.099999999999994</v>
      </c>
      <c r="W23" s="341">
        <v>13.8</v>
      </c>
      <c r="X23" s="341" t="s">
        <v>779</v>
      </c>
      <c r="Y23" s="341">
        <v>25.3</v>
      </c>
      <c r="Z23" s="341">
        <v>29.6</v>
      </c>
      <c r="AD23" s="343"/>
      <c r="AG23" s="701"/>
      <c r="BB23" s="332"/>
      <c r="BG23" s="703"/>
      <c r="BH23" s="703"/>
      <c r="BI23" s="703"/>
      <c r="BJ23" s="703"/>
      <c r="BK23" s="703"/>
      <c r="BL23" s="703"/>
      <c r="BM23" s="703"/>
      <c r="BN23" s="703"/>
      <c r="BO23" s="703"/>
      <c r="BP23" s="703"/>
      <c r="BQ23" s="703"/>
      <c r="BR23" s="703"/>
      <c r="BS23" s="703"/>
      <c r="BT23" s="703"/>
      <c r="BU23" s="703"/>
      <c r="BV23" s="703"/>
      <c r="BW23" s="703"/>
      <c r="BX23" s="703"/>
      <c r="BY23" s="703"/>
      <c r="BZ23" s="703"/>
      <c r="CA23" s="703"/>
      <c r="CB23" s="703"/>
      <c r="CC23" s="703"/>
      <c r="CD23" s="703"/>
      <c r="CE23" s="703"/>
      <c r="CF23" s="703"/>
      <c r="CG23" s="703"/>
      <c r="CH23" s="703"/>
      <c r="CI23" s="703"/>
      <c r="CJ23" s="703"/>
      <c r="CK23" s="703"/>
      <c r="CL23" s="703"/>
      <c r="CM23" s="703"/>
      <c r="CN23" s="703"/>
    </row>
    <row r="24" spans="1:92" ht="13.8" x14ac:dyDescent="0.45">
      <c r="A24" s="43">
        <v>2019</v>
      </c>
      <c r="B24" s="341">
        <v>5261.2</v>
      </c>
      <c r="C24" s="341">
        <v>77</v>
      </c>
      <c r="D24" s="341">
        <v>12.5</v>
      </c>
      <c r="E24" s="341">
        <v>3.8</v>
      </c>
      <c r="F24" s="341">
        <v>78.2</v>
      </c>
      <c r="G24" s="341">
        <v>6.6</v>
      </c>
      <c r="H24" s="341">
        <v>798.3</v>
      </c>
      <c r="I24" s="341" t="s">
        <v>779</v>
      </c>
      <c r="J24" s="341">
        <v>16.2</v>
      </c>
      <c r="K24" s="341">
        <v>132.69999999999999</v>
      </c>
      <c r="L24" s="341">
        <v>130.5</v>
      </c>
      <c r="M24" s="341">
        <v>13.1</v>
      </c>
      <c r="N24" s="341">
        <v>19.2</v>
      </c>
      <c r="O24" s="341">
        <v>1.1000000000000001</v>
      </c>
      <c r="P24" s="341">
        <v>2.6</v>
      </c>
      <c r="Q24" s="341">
        <v>4</v>
      </c>
      <c r="R24" s="341">
        <v>20.399999999999999</v>
      </c>
      <c r="S24" s="341">
        <v>24.3</v>
      </c>
      <c r="T24" s="341">
        <v>0.1</v>
      </c>
      <c r="U24" s="341">
        <v>0</v>
      </c>
      <c r="V24" s="341">
        <v>78.2</v>
      </c>
      <c r="W24" s="341">
        <v>13.8</v>
      </c>
      <c r="X24" s="341" t="s">
        <v>779</v>
      </c>
      <c r="Y24" s="341">
        <v>25.4</v>
      </c>
      <c r="Z24" s="341">
        <v>30</v>
      </c>
      <c r="AD24" s="343"/>
      <c r="AG24" s="701"/>
      <c r="BB24" s="332"/>
      <c r="BG24" s="703"/>
      <c r="BH24" s="703"/>
      <c r="BI24" s="703"/>
      <c r="BJ24" s="703"/>
      <c r="BK24" s="703"/>
      <c r="BL24" s="703"/>
      <c r="BM24" s="703"/>
      <c r="BN24" s="703"/>
      <c r="BO24" s="703"/>
      <c r="BP24" s="703"/>
      <c r="BQ24" s="703"/>
      <c r="BR24" s="703"/>
      <c r="BS24" s="703"/>
      <c r="BT24" s="703"/>
      <c r="BU24" s="703"/>
      <c r="BV24" s="703"/>
      <c r="BW24" s="703"/>
      <c r="BX24" s="703"/>
      <c r="BY24" s="703"/>
      <c r="BZ24" s="703"/>
      <c r="CA24" s="703"/>
      <c r="CB24" s="703"/>
      <c r="CC24" s="703"/>
      <c r="CD24" s="703"/>
      <c r="CE24" s="703"/>
      <c r="CF24" s="703"/>
      <c r="CG24" s="703"/>
      <c r="CH24" s="703"/>
      <c r="CI24" s="703"/>
      <c r="CJ24" s="703"/>
      <c r="CK24" s="703"/>
      <c r="CL24" s="703"/>
      <c r="CM24" s="703"/>
      <c r="CN24" s="703"/>
    </row>
    <row r="25" spans="1:92" ht="13.8" x14ac:dyDescent="0.45">
      <c r="A25" s="43">
        <v>2020</v>
      </c>
      <c r="B25" s="341">
        <v>5333.6</v>
      </c>
      <c r="C25" s="341">
        <v>78.400000000000006</v>
      </c>
      <c r="D25" s="341">
        <v>12.7</v>
      </c>
      <c r="E25" s="341">
        <v>3.8</v>
      </c>
      <c r="F25" s="341">
        <v>79.2</v>
      </c>
      <c r="G25" s="341">
        <v>6.7</v>
      </c>
      <c r="H25" s="341">
        <v>811.7</v>
      </c>
      <c r="I25" s="341" t="s">
        <v>779</v>
      </c>
      <c r="J25" s="341">
        <v>16.5</v>
      </c>
      <c r="K25" s="341">
        <v>134.80000000000001</v>
      </c>
      <c r="L25" s="341">
        <v>132.69999999999999</v>
      </c>
      <c r="M25" s="341">
        <v>13.3</v>
      </c>
      <c r="N25" s="341">
        <v>19.600000000000001</v>
      </c>
      <c r="O25" s="341">
        <v>1.1000000000000001</v>
      </c>
      <c r="P25" s="341">
        <v>2.6</v>
      </c>
      <c r="Q25" s="341">
        <v>4.0999999999999996</v>
      </c>
      <c r="R25" s="341">
        <v>20.7</v>
      </c>
      <c r="S25" s="341">
        <v>24.5</v>
      </c>
      <c r="T25" s="341">
        <v>0.1</v>
      </c>
      <c r="U25" s="341">
        <v>0</v>
      </c>
      <c r="V25" s="341">
        <v>79.400000000000006</v>
      </c>
      <c r="W25" s="341">
        <v>14</v>
      </c>
      <c r="X25" s="341" t="s">
        <v>779</v>
      </c>
      <c r="Y25" s="341">
        <v>25.7</v>
      </c>
      <c r="Z25" s="341">
        <v>30.5</v>
      </c>
      <c r="AD25" s="343"/>
      <c r="AG25" s="701"/>
      <c r="BB25" s="332"/>
      <c r="BG25" s="703"/>
      <c r="BH25" s="703"/>
      <c r="BI25" s="703"/>
      <c r="BJ25" s="703"/>
      <c r="BK25" s="703"/>
      <c r="BL25" s="703"/>
      <c r="BM25" s="703"/>
      <c r="BN25" s="703"/>
      <c r="BO25" s="703"/>
      <c r="BP25" s="703"/>
      <c r="BQ25" s="703"/>
      <c r="BR25" s="703"/>
      <c r="BS25" s="703"/>
      <c r="BT25" s="703"/>
      <c r="BU25" s="703"/>
      <c r="BV25" s="703"/>
      <c r="BW25" s="703"/>
      <c r="BX25" s="703"/>
      <c r="BY25" s="703"/>
      <c r="BZ25" s="703"/>
      <c r="CA25" s="703"/>
      <c r="CB25" s="703"/>
      <c r="CC25" s="703"/>
      <c r="CD25" s="703"/>
      <c r="CE25" s="703"/>
      <c r="CF25" s="703"/>
      <c r="CG25" s="703"/>
      <c r="CH25" s="703"/>
      <c r="CI25" s="703"/>
      <c r="CJ25" s="703"/>
      <c r="CK25" s="703"/>
      <c r="CL25" s="703"/>
      <c r="CM25" s="703"/>
      <c r="CN25" s="703"/>
    </row>
    <row r="26" spans="1:92" ht="13.8" x14ac:dyDescent="0.45">
      <c r="A26" s="43">
        <v>2021</v>
      </c>
      <c r="B26" s="341">
        <v>5407.5</v>
      </c>
      <c r="C26" s="341">
        <v>79.900000000000006</v>
      </c>
      <c r="D26" s="341">
        <v>12.9</v>
      </c>
      <c r="E26" s="341">
        <v>3.8</v>
      </c>
      <c r="F26" s="341">
        <v>80.2</v>
      </c>
      <c r="G26" s="341">
        <v>6.9</v>
      </c>
      <c r="H26" s="341">
        <v>825.3</v>
      </c>
      <c r="I26" s="341" t="s">
        <v>779</v>
      </c>
      <c r="J26" s="341">
        <v>16.899999999999999</v>
      </c>
      <c r="K26" s="341">
        <v>136.9</v>
      </c>
      <c r="L26" s="341">
        <v>134.9</v>
      </c>
      <c r="M26" s="341">
        <v>13.5</v>
      </c>
      <c r="N26" s="341">
        <v>20</v>
      </c>
      <c r="O26" s="341">
        <v>1.1000000000000001</v>
      </c>
      <c r="P26" s="341">
        <v>2.7</v>
      </c>
      <c r="Q26" s="341">
        <v>4.0999999999999996</v>
      </c>
      <c r="R26" s="341">
        <v>20.9</v>
      </c>
      <c r="S26" s="341">
        <v>24.8</v>
      </c>
      <c r="T26" s="341">
        <v>0.1</v>
      </c>
      <c r="U26" s="341">
        <v>0</v>
      </c>
      <c r="V26" s="341">
        <v>80.7</v>
      </c>
      <c r="W26" s="341">
        <v>14.2</v>
      </c>
      <c r="X26" s="341" t="s">
        <v>779</v>
      </c>
      <c r="Y26" s="341">
        <v>26</v>
      </c>
      <c r="Z26" s="341">
        <v>30.9</v>
      </c>
      <c r="AD26" s="343"/>
      <c r="AG26" s="701"/>
      <c r="BB26" s="332"/>
      <c r="BG26" s="703"/>
      <c r="BH26" s="703"/>
      <c r="BI26" s="703"/>
      <c r="BJ26" s="703"/>
      <c r="BK26" s="703"/>
      <c r="BL26" s="703"/>
      <c r="BM26" s="703"/>
      <c r="BN26" s="703"/>
      <c r="BO26" s="703"/>
      <c r="BP26" s="703"/>
      <c r="BQ26" s="703"/>
      <c r="BR26" s="703"/>
      <c r="BS26" s="703"/>
      <c r="BT26" s="703"/>
      <c r="BU26" s="703"/>
      <c r="BV26" s="703"/>
      <c r="BW26" s="703"/>
      <c r="BX26" s="703"/>
      <c r="BY26" s="703"/>
      <c r="BZ26" s="703"/>
      <c r="CA26" s="703"/>
      <c r="CB26" s="703"/>
      <c r="CC26" s="703"/>
      <c r="CD26" s="703"/>
      <c r="CE26" s="703"/>
      <c r="CF26" s="703"/>
      <c r="CG26" s="703"/>
      <c r="CH26" s="703"/>
      <c r="CI26" s="703"/>
      <c r="CJ26" s="703"/>
      <c r="CK26" s="703"/>
      <c r="CL26" s="703"/>
      <c r="CM26" s="703"/>
      <c r="CN26" s="703"/>
    </row>
    <row r="27" spans="1:92" ht="13.8" x14ac:dyDescent="0.45">
      <c r="A27" s="43">
        <v>2022</v>
      </c>
      <c r="B27" s="341">
        <v>5482.3</v>
      </c>
      <c r="C27" s="341">
        <v>81.400000000000006</v>
      </c>
      <c r="D27" s="341">
        <v>13.1</v>
      </c>
      <c r="E27" s="341">
        <v>3.8</v>
      </c>
      <c r="F27" s="341">
        <v>81.2</v>
      </c>
      <c r="G27" s="341">
        <v>7</v>
      </c>
      <c r="H27" s="341">
        <v>839.2</v>
      </c>
      <c r="I27" s="341" t="s">
        <v>779</v>
      </c>
      <c r="J27" s="341">
        <v>17.3</v>
      </c>
      <c r="K27" s="341">
        <v>139.1</v>
      </c>
      <c r="L27" s="341">
        <v>137.1</v>
      </c>
      <c r="M27" s="341">
        <v>13.7</v>
      </c>
      <c r="N27" s="341">
        <v>20.399999999999999</v>
      </c>
      <c r="O27" s="341">
        <v>1.1000000000000001</v>
      </c>
      <c r="P27" s="341">
        <v>2.7</v>
      </c>
      <c r="Q27" s="341">
        <v>4.0999999999999996</v>
      </c>
      <c r="R27" s="341">
        <v>21.2</v>
      </c>
      <c r="S27" s="341">
        <v>25</v>
      </c>
      <c r="T27" s="341">
        <v>0.1</v>
      </c>
      <c r="U27" s="341">
        <v>0</v>
      </c>
      <c r="V27" s="341">
        <v>81.900000000000006</v>
      </c>
      <c r="W27" s="341">
        <v>14.4</v>
      </c>
      <c r="X27" s="341" t="s">
        <v>779</v>
      </c>
      <c r="Y27" s="341">
        <v>26.2</v>
      </c>
      <c r="Z27" s="341">
        <v>31.3</v>
      </c>
      <c r="AD27" s="343"/>
      <c r="AG27" s="701"/>
      <c r="BB27" s="332"/>
      <c r="BG27" s="703"/>
      <c r="BH27" s="703"/>
      <c r="BI27" s="703"/>
      <c r="BJ27" s="703"/>
      <c r="BK27" s="703"/>
      <c r="BL27" s="703"/>
      <c r="BM27" s="703"/>
      <c r="BN27" s="703"/>
      <c r="BO27" s="703"/>
      <c r="BP27" s="703"/>
      <c r="BQ27" s="703"/>
      <c r="BR27" s="703"/>
      <c r="BS27" s="703"/>
      <c r="BT27" s="703"/>
      <c r="BU27" s="703"/>
      <c r="BV27" s="703"/>
      <c r="BW27" s="703"/>
      <c r="BX27" s="703"/>
      <c r="BY27" s="703"/>
      <c r="BZ27" s="703"/>
      <c r="CA27" s="703"/>
      <c r="CB27" s="703"/>
      <c r="CC27" s="703"/>
      <c r="CD27" s="703"/>
      <c r="CE27" s="703"/>
      <c r="CF27" s="703"/>
      <c r="CG27" s="703"/>
      <c r="CH27" s="703"/>
      <c r="CI27" s="703"/>
      <c r="CJ27" s="703"/>
      <c r="CK27" s="703"/>
      <c r="CL27" s="703"/>
      <c r="CM27" s="703"/>
      <c r="CN27" s="703"/>
    </row>
    <row r="28" spans="1:92" ht="13.8" x14ac:dyDescent="0.45">
      <c r="A28" s="43">
        <v>2023</v>
      </c>
      <c r="B28" s="341">
        <v>5557.8</v>
      </c>
      <c r="C28" s="341">
        <v>82.9</v>
      </c>
      <c r="D28" s="341">
        <v>13.3</v>
      </c>
      <c r="E28" s="341">
        <v>3.8</v>
      </c>
      <c r="F28" s="341">
        <v>82.2</v>
      </c>
      <c r="G28" s="341">
        <v>7.1</v>
      </c>
      <c r="H28" s="341">
        <v>853.3</v>
      </c>
      <c r="I28" s="341" t="s">
        <v>779</v>
      </c>
      <c r="J28" s="341">
        <v>17.7</v>
      </c>
      <c r="K28" s="341">
        <v>141.19999999999999</v>
      </c>
      <c r="L28" s="341">
        <v>139.4</v>
      </c>
      <c r="M28" s="341">
        <v>13.9</v>
      </c>
      <c r="N28" s="341">
        <v>20.8</v>
      </c>
      <c r="O28" s="341">
        <v>1.1000000000000001</v>
      </c>
      <c r="P28" s="341">
        <v>2.7</v>
      </c>
      <c r="Q28" s="341">
        <v>4.2</v>
      </c>
      <c r="R28" s="341">
        <v>21.4</v>
      </c>
      <c r="S28" s="341">
        <v>25.3</v>
      </c>
      <c r="T28" s="341">
        <v>0.1</v>
      </c>
      <c r="U28" s="341">
        <v>0</v>
      </c>
      <c r="V28" s="341">
        <v>83.2</v>
      </c>
      <c r="W28" s="341">
        <v>14.6</v>
      </c>
      <c r="X28" s="341" t="s">
        <v>779</v>
      </c>
      <c r="Y28" s="341">
        <v>26.5</v>
      </c>
      <c r="Z28" s="341">
        <v>31.8</v>
      </c>
      <c r="AD28" s="343"/>
      <c r="AG28" s="701"/>
      <c r="BB28" s="332"/>
      <c r="BG28" s="703"/>
      <c r="BH28" s="703"/>
      <c r="BI28" s="703"/>
      <c r="BJ28" s="703"/>
      <c r="BK28" s="703"/>
      <c r="BL28" s="703"/>
      <c r="BM28" s="703"/>
      <c r="BN28" s="703"/>
      <c r="BO28" s="703"/>
      <c r="BP28" s="703"/>
      <c r="BQ28" s="703"/>
      <c r="BR28" s="703"/>
      <c r="BS28" s="703"/>
      <c r="BT28" s="703"/>
      <c r="BU28" s="703"/>
      <c r="BV28" s="703"/>
      <c r="BW28" s="703"/>
      <c r="BX28" s="703"/>
      <c r="BY28" s="703"/>
      <c r="BZ28" s="703"/>
      <c r="CA28" s="703"/>
      <c r="CB28" s="703"/>
      <c r="CC28" s="703"/>
      <c r="CD28" s="703"/>
      <c r="CE28" s="703"/>
      <c r="CF28" s="703"/>
      <c r="CG28" s="703"/>
      <c r="CH28" s="703"/>
      <c r="CI28" s="703"/>
      <c r="CJ28" s="703"/>
      <c r="CK28" s="703"/>
      <c r="CL28" s="703"/>
      <c r="CM28" s="703"/>
      <c r="CN28" s="703"/>
    </row>
    <row r="29" spans="1:92" ht="13.8" x14ac:dyDescent="0.45">
      <c r="A29" s="43">
        <v>2024</v>
      </c>
      <c r="B29" s="341">
        <v>5633.8</v>
      </c>
      <c r="C29" s="341">
        <v>84.5</v>
      </c>
      <c r="D29" s="341">
        <v>13.5</v>
      </c>
      <c r="E29" s="341">
        <v>3.9</v>
      </c>
      <c r="F29" s="341">
        <v>83.2</v>
      </c>
      <c r="G29" s="341">
        <v>7.3</v>
      </c>
      <c r="H29" s="341">
        <v>867.7</v>
      </c>
      <c r="I29" s="341" t="s">
        <v>779</v>
      </c>
      <c r="J29" s="341">
        <v>18.100000000000001</v>
      </c>
      <c r="K29" s="341">
        <v>143.30000000000001</v>
      </c>
      <c r="L29" s="341">
        <v>141.69999999999999</v>
      </c>
      <c r="M29" s="341">
        <v>14.1</v>
      </c>
      <c r="N29" s="341">
        <v>21.3</v>
      </c>
      <c r="O29" s="341">
        <v>1.1000000000000001</v>
      </c>
      <c r="P29" s="341">
        <v>2.7</v>
      </c>
      <c r="Q29" s="341">
        <v>4.2</v>
      </c>
      <c r="R29" s="341">
        <v>21.7</v>
      </c>
      <c r="S29" s="341">
        <v>25.5</v>
      </c>
      <c r="T29" s="341">
        <v>0.1</v>
      </c>
      <c r="U29" s="341">
        <v>0</v>
      </c>
      <c r="V29" s="341">
        <v>84.4</v>
      </c>
      <c r="W29" s="341">
        <v>14.8</v>
      </c>
      <c r="X29" s="341" t="s">
        <v>779</v>
      </c>
      <c r="Y29" s="341">
        <v>26.7</v>
      </c>
      <c r="Z29" s="341">
        <v>32.200000000000003</v>
      </c>
      <c r="AD29" s="343"/>
      <c r="AG29" s="701"/>
      <c r="BB29" s="332"/>
      <c r="BG29" s="703"/>
      <c r="BH29" s="703"/>
      <c r="BI29" s="703"/>
      <c r="BJ29" s="703"/>
      <c r="BK29" s="703"/>
      <c r="BL29" s="703"/>
      <c r="BM29" s="703"/>
      <c r="BN29" s="703"/>
      <c r="BO29" s="703"/>
      <c r="BP29" s="703"/>
      <c r="BQ29" s="703"/>
      <c r="BR29" s="703"/>
      <c r="BS29" s="703"/>
      <c r="BT29" s="703"/>
      <c r="BU29" s="703"/>
      <c r="BV29" s="703"/>
      <c r="BW29" s="703"/>
      <c r="BX29" s="703"/>
      <c r="BY29" s="703"/>
      <c r="BZ29" s="703"/>
      <c r="CA29" s="703"/>
      <c r="CB29" s="703"/>
      <c r="CC29" s="703"/>
      <c r="CD29" s="703"/>
      <c r="CE29" s="703"/>
      <c r="CF29" s="703"/>
      <c r="CG29" s="703"/>
      <c r="CH29" s="703"/>
      <c r="CI29" s="703"/>
      <c r="CJ29" s="703"/>
      <c r="CK29" s="703"/>
      <c r="CL29" s="703"/>
      <c r="CM29" s="703"/>
      <c r="CN29" s="703"/>
    </row>
    <row r="30" spans="1:92" ht="13.8" x14ac:dyDescent="0.45">
      <c r="A30" s="43">
        <v>2025</v>
      </c>
      <c r="B30" s="341">
        <v>5710.3</v>
      </c>
      <c r="C30" s="341">
        <v>86.1</v>
      </c>
      <c r="D30" s="341">
        <v>13.8</v>
      </c>
      <c r="E30" s="341">
        <v>3.9</v>
      </c>
      <c r="F30" s="341">
        <v>84.1</v>
      </c>
      <c r="G30" s="341">
        <v>7.4</v>
      </c>
      <c r="H30" s="341">
        <v>882.2</v>
      </c>
      <c r="I30" s="341" t="s">
        <v>779</v>
      </c>
      <c r="J30" s="341">
        <v>18.5</v>
      </c>
      <c r="K30" s="341">
        <v>145.4</v>
      </c>
      <c r="L30" s="341">
        <v>144</v>
      </c>
      <c r="M30" s="341">
        <v>14.3</v>
      </c>
      <c r="N30" s="341">
        <v>21.7</v>
      </c>
      <c r="O30" s="341">
        <v>1.1000000000000001</v>
      </c>
      <c r="P30" s="341">
        <v>2.8</v>
      </c>
      <c r="Q30" s="341">
        <v>4.3</v>
      </c>
      <c r="R30" s="341">
        <v>21.9</v>
      </c>
      <c r="S30" s="341">
        <v>25.8</v>
      </c>
      <c r="T30" s="341">
        <v>0.1</v>
      </c>
      <c r="U30" s="341">
        <v>0</v>
      </c>
      <c r="V30" s="341">
        <v>85.7</v>
      </c>
      <c r="W30" s="341">
        <v>15</v>
      </c>
      <c r="X30" s="341" t="s">
        <v>779</v>
      </c>
      <c r="Y30" s="341">
        <v>27</v>
      </c>
      <c r="Z30" s="341">
        <v>32.700000000000003</v>
      </c>
      <c r="AD30" s="343"/>
      <c r="AG30" s="701"/>
      <c r="BB30" s="332"/>
      <c r="BG30" s="703"/>
      <c r="BH30" s="703"/>
      <c r="BI30" s="703"/>
      <c r="BJ30" s="703"/>
      <c r="BK30" s="703"/>
      <c r="BL30" s="703"/>
      <c r="BM30" s="703"/>
      <c r="BN30" s="703"/>
      <c r="BO30" s="703"/>
      <c r="BP30" s="703"/>
      <c r="BQ30" s="703"/>
      <c r="BR30" s="703"/>
      <c r="BS30" s="703"/>
      <c r="BT30" s="703"/>
      <c r="BU30" s="703"/>
      <c r="BV30" s="703"/>
      <c r="BW30" s="703"/>
      <c r="BX30" s="703"/>
      <c r="BY30" s="703"/>
      <c r="BZ30" s="703"/>
      <c r="CA30" s="703"/>
      <c r="CB30" s="703"/>
      <c r="CC30" s="703"/>
      <c r="CD30" s="703"/>
      <c r="CE30" s="703"/>
      <c r="CF30" s="703"/>
      <c r="CG30" s="703"/>
      <c r="CH30" s="703"/>
      <c r="CI30" s="703"/>
      <c r="CJ30" s="703"/>
      <c r="CK30" s="703"/>
      <c r="CL30" s="703"/>
      <c r="CM30" s="703"/>
      <c r="CN30" s="703"/>
    </row>
    <row r="31" spans="1:92" ht="13.8" x14ac:dyDescent="0.45">
      <c r="A31" s="43">
        <v>2026</v>
      </c>
      <c r="B31" s="341">
        <v>5787.2</v>
      </c>
      <c r="C31" s="341">
        <v>87.7</v>
      </c>
      <c r="D31" s="341">
        <v>14</v>
      </c>
      <c r="E31" s="341">
        <v>3.9</v>
      </c>
      <c r="F31" s="341">
        <v>85.1</v>
      </c>
      <c r="G31" s="341">
        <v>7.6</v>
      </c>
      <c r="H31" s="341">
        <v>897</v>
      </c>
      <c r="I31" s="341" t="s">
        <v>779</v>
      </c>
      <c r="J31" s="341">
        <v>18.899999999999999</v>
      </c>
      <c r="K31" s="341">
        <v>147.5</v>
      </c>
      <c r="L31" s="341">
        <v>146.30000000000001</v>
      </c>
      <c r="M31" s="341">
        <v>14.6</v>
      </c>
      <c r="N31" s="341">
        <v>22.2</v>
      </c>
      <c r="O31" s="341">
        <v>1.1000000000000001</v>
      </c>
      <c r="P31" s="341">
        <v>2.8</v>
      </c>
      <c r="Q31" s="341">
        <v>4.3</v>
      </c>
      <c r="R31" s="341">
        <v>22.2</v>
      </c>
      <c r="S31" s="341">
        <v>26</v>
      </c>
      <c r="T31" s="341">
        <v>0.1</v>
      </c>
      <c r="U31" s="341">
        <v>0</v>
      </c>
      <c r="V31" s="341">
        <v>86.9</v>
      </c>
      <c r="W31" s="341">
        <v>15.2</v>
      </c>
      <c r="X31" s="341" t="s">
        <v>779</v>
      </c>
      <c r="Y31" s="341">
        <v>27.2</v>
      </c>
      <c r="Z31" s="341">
        <v>33.1</v>
      </c>
      <c r="AD31" s="343"/>
      <c r="AG31" s="701"/>
      <c r="BB31" s="332"/>
      <c r="BG31" s="703"/>
      <c r="BH31" s="703"/>
      <c r="BI31" s="703"/>
      <c r="BJ31" s="703"/>
      <c r="BK31" s="703"/>
      <c r="BL31" s="703"/>
      <c r="BM31" s="703"/>
      <c r="BN31" s="703"/>
      <c r="BO31" s="703"/>
      <c r="BP31" s="703"/>
      <c r="BQ31" s="703"/>
      <c r="BR31" s="703"/>
      <c r="BS31" s="703"/>
      <c r="BT31" s="703"/>
      <c r="BU31" s="703"/>
      <c r="BV31" s="703"/>
      <c r="BW31" s="703"/>
      <c r="BX31" s="703"/>
      <c r="BY31" s="703"/>
      <c r="BZ31" s="703"/>
      <c r="CA31" s="703"/>
      <c r="CB31" s="703"/>
      <c r="CC31" s="703"/>
      <c r="CD31" s="703"/>
      <c r="CE31" s="703"/>
      <c r="CF31" s="703"/>
      <c r="CG31" s="703"/>
      <c r="CH31" s="703"/>
      <c r="CI31" s="703"/>
      <c r="CJ31" s="703"/>
      <c r="CK31" s="703"/>
      <c r="CL31" s="703"/>
      <c r="CM31" s="703"/>
      <c r="CN31" s="703"/>
    </row>
    <row r="32" spans="1:92" ht="13.8" x14ac:dyDescent="0.45">
      <c r="A32" s="43">
        <v>2027</v>
      </c>
      <c r="B32" s="341">
        <v>5864.5</v>
      </c>
      <c r="C32" s="341">
        <v>89.4</v>
      </c>
      <c r="D32" s="341">
        <v>14.2</v>
      </c>
      <c r="E32" s="341">
        <v>3.9</v>
      </c>
      <c r="F32" s="341">
        <v>86.1</v>
      </c>
      <c r="G32" s="341">
        <v>7.7</v>
      </c>
      <c r="H32" s="341">
        <v>911.9</v>
      </c>
      <c r="I32" s="341" t="s">
        <v>779</v>
      </c>
      <c r="J32" s="341">
        <v>19.399999999999999</v>
      </c>
      <c r="K32" s="341">
        <v>149.6</v>
      </c>
      <c r="L32" s="341">
        <v>148.69999999999999</v>
      </c>
      <c r="M32" s="341">
        <v>14.8</v>
      </c>
      <c r="N32" s="341">
        <v>22.6</v>
      </c>
      <c r="O32" s="341">
        <v>1.2</v>
      </c>
      <c r="P32" s="341">
        <v>2.8</v>
      </c>
      <c r="Q32" s="341">
        <v>4.3</v>
      </c>
      <c r="R32" s="341">
        <v>22.4</v>
      </c>
      <c r="S32" s="341">
        <v>26.3</v>
      </c>
      <c r="T32" s="341">
        <v>0.1</v>
      </c>
      <c r="U32" s="341">
        <v>0</v>
      </c>
      <c r="V32" s="341">
        <v>88.2</v>
      </c>
      <c r="W32" s="341">
        <v>15.4</v>
      </c>
      <c r="X32" s="341" t="s">
        <v>779</v>
      </c>
      <c r="Y32" s="341">
        <v>27.4</v>
      </c>
      <c r="Z32" s="341">
        <v>33.6</v>
      </c>
      <c r="AD32" s="343"/>
      <c r="AG32" s="701"/>
      <c r="BB32" s="332"/>
      <c r="BG32" s="703"/>
      <c r="BH32" s="703"/>
      <c r="BI32" s="703"/>
      <c r="BJ32" s="703"/>
      <c r="BK32" s="703"/>
      <c r="BL32" s="703"/>
      <c r="BM32" s="703"/>
      <c r="BN32" s="703"/>
      <c r="BO32" s="703"/>
      <c r="BP32" s="703"/>
      <c r="BQ32" s="703"/>
      <c r="BR32" s="703"/>
      <c r="BS32" s="703"/>
      <c r="BT32" s="703"/>
      <c r="BU32" s="703"/>
      <c r="BV32" s="703"/>
      <c r="BW32" s="703"/>
      <c r="BX32" s="703"/>
      <c r="BY32" s="703"/>
      <c r="BZ32" s="703"/>
      <c r="CA32" s="703"/>
      <c r="CB32" s="703"/>
      <c r="CC32" s="703"/>
      <c r="CD32" s="703"/>
      <c r="CE32" s="703"/>
      <c r="CF32" s="703"/>
      <c r="CG32" s="703"/>
      <c r="CH32" s="703"/>
      <c r="CI32" s="703"/>
      <c r="CJ32" s="703"/>
      <c r="CK32" s="703"/>
      <c r="CL32" s="703"/>
      <c r="CM32" s="703"/>
      <c r="CN32" s="703"/>
    </row>
    <row r="33" spans="1:92" ht="13.8" x14ac:dyDescent="0.45">
      <c r="A33" s="43">
        <v>2028</v>
      </c>
      <c r="B33" s="341">
        <v>5942.2</v>
      </c>
      <c r="C33" s="341">
        <v>91.1</v>
      </c>
      <c r="D33" s="341">
        <v>14.4</v>
      </c>
      <c r="E33" s="341">
        <v>3.9</v>
      </c>
      <c r="F33" s="341">
        <v>87.1</v>
      </c>
      <c r="G33" s="341">
        <v>7.9</v>
      </c>
      <c r="H33" s="341">
        <v>927</v>
      </c>
      <c r="I33" s="341" t="s">
        <v>779</v>
      </c>
      <c r="J33" s="341">
        <v>19.8</v>
      </c>
      <c r="K33" s="341">
        <v>151.69999999999999</v>
      </c>
      <c r="L33" s="341">
        <v>151.1</v>
      </c>
      <c r="M33" s="341">
        <v>15</v>
      </c>
      <c r="N33" s="341">
        <v>23.1</v>
      </c>
      <c r="O33" s="341">
        <v>1.2</v>
      </c>
      <c r="P33" s="341">
        <v>2.8</v>
      </c>
      <c r="Q33" s="341">
        <v>4.4000000000000004</v>
      </c>
      <c r="R33" s="341">
        <v>22.6</v>
      </c>
      <c r="S33" s="341">
        <v>26.5</v>
      </c>
      <c r="T33" s="341">
        <v>0.1</v>
      </c>
      <c r="U33" s="341">
        <v>0</v>
      </c>
      <c r="V33" s="341">
        <v>89.5</v>
      </c>
      <c r="W33" s="341">
        <v>15.6</v>
      </c>
      <c r="X33" s="341" t="s">
        <v>779</v>
      </c>
      <c r="Y33" s="341">
        <v>27.7</v>
      </c>
      <c r="Z33" s="341">
        <v>34</v>
      </c>
      <c r="AD33" s="343"/>
      <c r="AG33" s="701"/>
      <c r="BB33" s="332"/>
      <c r="BG33" s="703"/>
      <c r="BH33" s="703"/>
      <c r="BI33" s="703"/>
      <c r="BJ33" s="703"/>
      <c r="BK33" s="703"/>
      <c r="BL33" s="703"/>
      <c r="BM33" s="703"/>
      <c r="BN33" s="703"/>
      <c r="BO33" s="703"/>
      <c r="BP33" s="703"/>
      <c r="BQ33" s="703"/>
      <c r="BR33" s="703"/>
      <c r="BS33" s="703"/>
      <c r="BT33" s="703"/>
      <c r="BU33" s="703"/>
      <c r="BV33" s="703"/>
      <c r="BW33" s="703"/>
      <c r="BX33" s="703"/>
      <c r="BY33" s="703"/>
      <c r="BZ33" s="703"/>
      <c r="CA33" s="703"/>
      <c r="CB33" s="703"/>
      <c r="CC33" s="703"/>
      <c r="CD33" s="703"/>
      <c r="CE33" s="703"/>
      <c r="CF33" s="703"/>
      <c r="CG33" s="703"/>
      <c r="CH33" s="703"/>
      <c r="CI33" s="703"/>
      <c r="CJ33" s="703"/>
      <c r="CK33" s="703"/>
      <c r="CL33" s="703"/>
      <c r="CM33" s="703"/>
      <c r="CN33" s="703"/>
    </row>
    <row r="34" spans="1:92" ht="13.8" x14ac:dyDescent="0.45">
      <c r="A34" s="43">
        <v>2029</v>
      </c>
      <c r="B34" s="341">
        <v>6020.4</v>
      </c>
      <c r="C34" s="341">
        <v>92.8</v>
      </c>
      <c r="D34" s="341">
        <v>14.6</v>
      </c>
      <c r="E34" s="341">
        <v>3.9</v>
      </c>
      <c r="F34" s="341">
        <v>88.1</v>
      </c>
      <c r="G34" s="341">
        <v>8</v>
      </c>
      <c r="H34" s="341">
        <v>942.3</v>
      </c>
      <c r="I34" s="341" t="s">
        <v>779</v>
      </c>
      <c r="J34" s="341">
        <v>20.2</v>
      </c>
      <c r="K34" s="341">
        <v>153.80000000000001</v>
      </c>
      <c r="L34" s="341">
        <v>153.5</v>
      </c>
      <c r="M34" s="341">
        <v>15.2</v>
      </c>
      <c r="N34" s="341">
        <v>23.5</v>
      </c>
      <c r="O34" s="341">
        <v>1.2</v>
      </c>
      <c r="P34" s="341">
        <v>2.8</v>
      </c>
      <c r="Q34" s="341">
        <v>4.4000000000000004</v>
      </c>
      <c r="R34" s="341">
        <v>22.9</v>
      </c>
      <c r="S34" s="341">
        <v>26.8</v>
      </c>
      <c r="T34" s="341">
        <v>0.1</v>
      </c>
      <c r="U34" s="341">
        <v>0</v>
      </c>
      <c r="V34" s="341">
        <v>90.7</v>
      </c>
      <c r="W34" s="341">
        <v>15.8</v>
      </c>
      <c r="X34" s="341" t="s">
        <v>779</v>
      </c>
      <c r="Y34" s="341">
        <v>27.9</v>
      </c>
      <c r="Z34" s="341">
        <v>34.5</v>
      </c>
      <c r="AD34" s="343"/>
      <c r="AG34" s="701"/>
      <c r="BB34" s="332"/>
      <c r="BG34" s="703"/>
      <c r="BH34" s="703"/>
      <c r="BI34" s="703"/>
      <c r="BJ34" s="703"/>
      <c r="BK34" s="703"/>
      <c r="BL34" s="703"/>
      <c r="BM34" s="703"/>
      <c r="BN34" s="703"/>
      <c r="BO34" s="703"/>
      <c r="BP34" s="703"/>
      <c r="BQ34" s="703"/>
      <c r="BR34" s="703"/>
      <c r="BS34" s="703"/>
      <c r="BT34" s="703"/>
      <c r="BU34" s="703"/>
      <c r="BV34" s="703"/>
      <c r="BW34" s="703"/>
      <c r="BX34" s="703"/>
      <c r="BY34" s="703"/>
      <c r="BZ34" s="703"/>
      <c r="CA34" s="703"/>
      <c r="CB34" s="703"/>
      <c r="CC34" s="703"/>
      <c r="CD34" s="703"/>
      <c r="CE34" s="703"/>
      <c r="CF34" s="703"/>
      <c r="CG34" s="703"/>
      <c r="CH34" s="703"/>
      <c r="CI34" s="703"/>
      <c r="CJ34" s="703"/>
      <c r="CK34" s="703"/>
      <c r="CL34" s="703"/>
      <c r="CM34" s="703"/>
      <c r="CN34" s="703"/>
    </row>
    <row r="35" spans="1:92" ht="13.8" x14ac:dyDescent="0.45">
      <c r="A35" s="43">
        <v>2030</v>
      </c>
      <c r="B35" s="341">
        <v>6099.1</v>
      </c>
      <c r="C35" s="341">
        <v>94.5</v>
      </c>
      <c r="D35" s="341">
        <v>14.9</v>
      </c>
      <c r="E35" s="341">
        <v>3.9</v>
      </c>
      <c r="F35" s="341">
        <v>89</v>
      </c>
      <c r="G35" s="341">
        <v>8.1999999999999993</v>
      </c>
      <c r="H35" s="341">
        <v>957.8</v>
      </c>
      <c r="I35" s="341" t="s">
        <v>779</v>
      </c>
      <c r="J35" s="341">
        <v>20.7</v>
      </c>
      <c r="K35" s="341">
        <v>156</v>
      </c>
      <c r="L35" s="341">
        <v>155.9</v>
      </c>
      <c r="M35" s="341">
        <v>15.4</v>
      </c>
      <c r="N35" s="341">
        <v>24</v>
      </c>
      <c r="O35" s="341">
        <v>1.2</v>
      </c>
      <c r="P35" s="341">
        <v>2.9</v>
      </c>
      <c r="Q35" s="341">
        <v>4.4000000000000004</v>
      </c>
      <c r="R35" s="341">
        <v>23.1</v>
      </c>
      <c r="S35" s="341">
        <v>27</v>
      </c>
      <c r="T35" s="341">
        <v>0.1</v>
      </c>
      <c r="U35" s="341">
        <v>0</v>
      </c>
      <c r="V35" s="341">
        <v>92</v>
      </c>
      <c r="W35" s="341">
        <v>16.100000000000001</v>
      </c>
      <c r="X35" s="341" t="s">
        <v>779</v>
      </c>
      <c r="Y35" s="341">
        <v>28.1</v>
      </c>
      <c r="Z35" s="341">
        <v>35</v>
      </c>
      <c r="AD35" s="343"/>
      <c r="AG35" s="701"/>
      <c r="BB35" s="332"/>
      <c r="BG35" s="703"/>
      <c r="BH35" s="703"/>
      <c r="BI35" s="703"/>
      <c r="BJ35" s="703"/>
      <c r="BK35" s="703"/>
      <c r="BL35" s="703"/>
      <c r="BM35" s="703"/>
      <c r="BN35" s="703"/>
      <c r="BO35" s="703"/>
      <c r="BP35" s="703"/>
      <c r="BQ35" s="703"/>
      <c r="BR35" s="703"/>
      <c r="BS35" s="703"/>
      <c r="BT35" s="703"/>
      <c r="BU35" s="703"/>
      <c r="BV35" s="703"/>
      <c r="BW35" s="703"/>
      <c r="BX35" s="703"/>
      <c r="BY35" s="703"/>
      <c r="BZ35" s="703"/>
      <c r="CA35" s="703"/>
      <c r="CB35" s="703"/>
      <c r="CC35" s="703"/>
      <c r="CD35" s="703"/>
      <c r="CE35" s="703"/>
      <c r="CF35" s="703"/>
      <c r="CG35" s="703"/>
      <c r="CH35" s="703"/>
      <c r="CI35" s="703"/>
      <c r="CJ35" s="703"/>
      <c r="CK35" s="703"/>
      <c r="CL35" s="703"/>
      <c r="CM35" s="703"/>
      <c r="CN35" s="703"/>
    </row>
    <row r="36" spans="1:92" ht="13.8" x14ac:dyDescent="0.45">
      <c r="A36" s="43">
        <v>2031</v>
      </c>
      <c r="B36" s="341">
        <v>6169.3</v>
      </c>
      <c r="C36" s="341">
        <v>96.1</v>
      </c>
      <c r="D36" s="341">
        <v>15.1</v>
      </c>
      <c r="E36" s="341">
        <v>4</v>
      </c>
      <c r="F36" s="341">
        <v>89.8</v>
      </c>
      <c r="G36" s="341">
        <v>8.3000000000000007</v>
      </c>
      <c r="H36" s="341">
        <v>971.5</v>
      </c>
      <c r="I36" s="341" t="s">
        <v>779</v>
      </c>
      <c r="J36" s="341">
        <v>21.1</v>
      </c>
      <c r="K36" s="341">
        <v>157.30000000000001</v>
      </c>
      <c r="L36" s="341">
        <v>157.9</v>
      </c>
      <c r="M36" s="341">
        <v>15.6</v>
      </c>
      <c r="N36" s="341">
        <v>24.4</v>
      </c>
      <c r="O36" s="341">
        <v>1.2</v>
      </c>
      <c r="P36" s="341">
        <v>2.9</v>
      </c>
      <c r="Q36" s="341">
        <v>4.4000000000000004</v>
      </c>
      <c r="R36" s="341">
        <v>23.3</v>
      </c>
      <c r="S36" s="341">
        <v>27.2</v>
      </c>
      <c r="T36" s="341">
        <v>0.1</v>
      </c>
      <c r="U36" s="341">
        <v>0</v>
      </c>
      <c r="V36" s="341">
        <v>93.1</v>
      </c>
      <c r="W36" s="341">
        <v>16.2</v>
      </c>
      <c r="X36" s="341" t="s">
        <v>779</v>
      </c>
      <c r="Y36" s="341">
        <v>28.2</v>
      </c>
      <c r="Z36" s="341">
        <v>35.4</v>
      </c>
      <c r="AD36" s="343"/>
      <c r="AG36" s="701"/>
      <c r="BB36" s="332"/>
      <c r="BG36" s="703"/>
      <c r="BH36" s="703"/>
      <c r="BI36" s="703"/>
      <c r="BJ36" s="703"/>
      <c r="BK36" s="703"/>
      <c r="BL36" s="703"/>
      <c r="BM36" s="703"/>
      <c r="BN36" s="703"/>
      <c r="BO36" s="703"/>
      <c r="BP36" s="703"/>
      <c r="BQ36" s="703"/>
      <c r="BR36" s="703"/>
      <c r="BS36" s="703"/>
      <c r="BT36" s="703"/>
      <c r="BU36" s="703"/>
      <c r="BV36" s="703"/>
      <c r="BW36" s="703"/>
      <c r="BX36" s="703"/>
      <c r="BY36" s="703"/>
      <c r="BZ36" s="703"/>
      <c r="CA36" s="703"/>
      <c r="CB36" s="703"/>
      <c r="CC36" s="703"/>
      <c r="CD36" s="703"/>
      <c r="CE36" s="703"/>
      <c r="CF36" s="703"/>
      <c r="CG36" s="703"/>
      <c r="CH36" s="703"/>
      <c r="CI36" s="703"/>
      <c r="CJ36" s="703"/>
      <c r="CK36" s="703"/>
      <c r="CL36" s="703"/>
      <c r="CM36" s="703"/>
      <c r="CN36" s="703"/>
    </row>
    <row r="37" spans="1:92" ht="13.8" x14ac:dyDescent="0.45">
      <c r="A37" s="43">
        <v>2032</v>
      </c>
      <c r="B37" s="341">
        <v>6239.8</v>
      </c>
      <c r="C37" s="341">
        <v>97.7</v>
      </c>
      <c r="D37" s="341">
        <v>15.3</v>
      </c>
      <c r="E37" s="341">
        <v>4</v>
      </c>
      <c r="F37" s="341">
        <v>90.6</v>
      </c>
      <c r="G37" s="341">
        <v>8.5</v>
      </c>
      <c r="H37" s="341">
        <v>985.4</v>
      </c>
      <c r="I37" s="341" t="s">
        <v>779</v>
      </c>
      <c r="J37" s="341">
        <v>21.5</v>
      </c>
      <c r="K37" s="341">
        <v>158.6</v>
      </c>
      <c r="L37" s="341">
        <v>159.9</v>
      </c>
      <c r="M37" s="341">
        <v>15.8</v>
      </c>
      <c r="N37" s="341">
        <v>24.8</v>
      </c>
      <c r="O37" s="341">
        <v>1.2</v>
      </c>
      <c r="P37" s="341">
        <v>2.9</v>
      </c>
      <c r="Q37" s="341">
        <v>4.5</v>
      </c>
      <c r="R37" s="341">
        <v>23.5</v>
      </c>
      <c r="S37" s="341">
        <v>27.4</v>
      </c>
      <c r="T37" s="341">
        <v>0.1</v>
      </c>
      <c r="U37" s="341">
        <v>0</v>
      </c>
      <c r="V37" s="341">
        <v>94.2</v>
      </c>
      <c r="W37" s="341">
        <v>16.399999999999999</v>
      </c>
      <c r="X37" s="341" t="s">
        <v>779</v>
      </c>
      <c r="Y37" s="341">
        <v>28.3</v>
      </c>
      <c r="Z37" s="341">
        <v>35.799999999999997</v>
      </c>
      <c r="AD37" s="343"/>
      <c r="AG37" s="701"/>
      <c r="BB37" s="332"/>
      <c r="BG37" s="703"/>
      <c r="BH37" s="703"/>
      <c r="BI37" s="703"/>
      <c r="BJ37" s="703"/>
      <c r="BK37" s="703"/>
      <c r="BL37" s="703"/>
      <c r="BM37" s="703"/>
      <c r="BN37" s="703"/>
      <c r="BO37" s="703"/>
      <c r="BP37" s="703"/>
      <c r="BQ37" s="703"/>
      <c r="BR37" s="703"/>
      <c r="BS37" s="703"/>
      <c r="BT37" s="703"/>
      <c r="BU37" s="703"/>
      <c r="BV37" s="703"/>
      <c r="BW37" s="703"/>
      <c r="BX37" s="703"/>
      <c r="BY37" s="703"/>
      <c r="BZ37" s="703"/>
      <c r="CA37" s="703"/>
      <c r="CB37" s="703"/>
      <c r="CC37" s="703"/>
      <c r="CD37" s="703"/>
      <c r="CE37" s="703"/>
      <c r="CF37" s="703"/>
      <c r="CG37" s="703"/>
      <c r="CH37" s="703"/>
      <c r="CI37" s="703"/>
      <c r="CJ37" s="703"/>
      <c r="CK37" s="703"/>
      <c r="CL37" s="703"/>
      <c r="CM37" s="703"/>
      <c r="CN37" s="703"/>
    </row>
    <row r="38" spans="1:92" ht="13.8" x14ac:dyDescent="0.45">
      <c r="A38" s="43">
        <v>2033</v>
      </c>
      <c r="B38" s="341">
        <v>6310.4</v>
      </c>
      <c r="C38" s="341">
        <v>99.3</v>
      </c>
      <c r="D38" s="341">
        <v>15.6</v>
      </c>
      <c r="E38" s="341">
        <v>4</v>
      </c>
      <c r="F38" s="341">
        <v>91.3</v>
      </c>
      <c r="G38" s="341">
        <v>8.6999999999999993</v>
      </c>
      <c r="H38" s="341">
        <v>999.4</v>
      </c>
      <c r="I38" s="341" t="s">
        <v>779</v>
      </c>
      <c r="J38" s="341">
        <v>21.9</v>
      </c>
      <c r="K38" s="341">
        <v>159.80000000000001</v>
      </c>
      <c r="L38" s="341">
        <v>161.9</v>
      </c>
      <c r="M38" s="341">
        <v>16</v>
      </c>
      <c r="N38" s="341">
        <v>25.2</v>
      </c>
      <c r="O38" s="341">
        <v>1.2</v>
      </c>
      <c r="P38" s="341">
        <v>2.9</v>
      </c>
      <c r="Q38" s="341">
        <v>4.5</v>
      </c>
      <c r="R38" s="341">
        <v>23.6</v>
      </c>
      <c r="S38" s="341">
        <v>27.6</v>
      </c>
      <c r="T38" s="341">
        <v>0.1</v>
      </c>
      <c r="U38" s="341">
        <v>0</v>
      </c>
      <c r="V38" s="341">
        <v>95.3</v>
      </c>
      <c r="W38" s="341">
        <v>16.600000000000001</v>
      </c>
      <c r="X38" s="341" t="s">
        <v>779</v>
      </c>
      <c r="Y38" s="341">
        <v>28.5</v>
      </c>
      <c r="Z38" s="341">
        <v>36.200000000000003</v>
      </c>
      <c r="AD38" s="343"/>
      <c r="AG38" s="701"/>
      <c r="BB38" s="332"/>
      <c r="BG38" s="703"/>
      <c r="BH38" s="703"/>
      <c r="BI38" s="703"/>
      <c r="BJ38" s="703"/>
      <c r="BK38" s="703"/>
      <c r="BL38" s="703"/>
      <c r="BM38" s="703"/>
      <c r="BN38" s="703"/>
      <c r="BO38" s="703"/>
      <c r="BP38" s="703"/>
      <c r="BQ38" s="703"/>
      <c r="BR38" s="703"/>
      <c r="BS38" s="703"/>
      <c r="BT38" s="703"/>
      <c r="BU38" s="703"/>
      <c r="BV38" s="703"/>
      <c r="BW38" s="703"/>
      <c r="BX38" s="703"/>
      <c r="BY38" s="703"/>
      <c r="BZ38" s="703"/>
      <c r="CA38" s="703"/>
      <c r="CB38" s="703"/>
      <c r="CC38" s="703"/>
      <c r="CD38" s="703"/>
      <c r="CE38" s="703"/>
      <c r="CF38" s="703"/>
      <c r="CG38" s="703"/>
      <c r="CH38" s="703"/>
      <c r="CI38" s="703"/>
      <c r="CJ38" s="703"/>
      <c r="CK38" s="703"/>
      <c r="CL38" s="703"/>
      <c r="CM38" s="703"/>
      <c r="CN38" s="703"/>
    </row>
    <row r="39" spans="1:92" ht="13.8" x14ac:dyDescent="0.45">
      <c r="A39" s="43">
        <v>2034</v>
      </c>
      <c r="B39" s="341">
        <v>6380.8</v>
      </c>
      <c r="C39" s="341">
        <v>100.9</v>
      </c>
      <c r="D39" s="341">
        <v>15.8</v>
      </c>
      <c r="E39" s="341">
        <v>4</v>
      </c>
      <c r="F39" s="341">
        <v>92.1</v>
      </c>
      <c r="G39" s="341">
        <v>8.8000000000000007</v>
      </c>
      <c r="H39" s="341">
        <v>1013.4</v>
      </c>
      <c r="I39" s="341" t="s">
        <v>779</v>
      </c>
      <c r="J39" s="341">
        <v>22.4</v>
      </c>
      <c r="K39" s="341">
        <v>161.1</v>
      </c>
      <c r="L39" s="341">
        <v>163.9</v>
      </c>
      <c r="M39" s="341">
        <v>16.2</v>
      </c>
      <c r="N39" s="341">
        <v>25.6</v>
      </c>
      <c r="O39" s="341">
        <v>1.2</v>
      </c>
      <c r="P39" s="341">
        <v>2.9</v>
      </c>
      <c r="Q39" s="341">
        <v>4.5</v>
      </c>
      <c r="R39" s="341">
        <v>23.8</v>
      </c>
      <c r="S39" s="341">
        <v>27.7</v>
      </c>
      <c r="T39" s="341">
        <v>0.1</v>
      </c>
      <c r="U39" s="341">
        <v>0</v>
      </c>
      <c r="V39" s="341">
        <v>96.4</v>
      </c>
      <c r="W39" s="341">
        <v>16.7</v>
      </c>
      <c r="X39" s="341" t="s">
        <v>779</v>
      </c>
      <c r="Y39" s="341">
        <v>28.6</v>
      </c>
      <c r="Z39" s="341">
        <v>36.6</v>
      </c>
      <c r="AD39" s="343"/>
      <c r="AG39" s="701"/>
      <c r="AM39" s="701"/>
      <c r="BB39" s="332"/>
      <c r="BG39" s="703"/>
      <c r="BH39" s="703"/>
      <c r="BI39" s="703"/>
      <c r="BJ39" s="703"/>
      <c r="BK39" s="703"/>
      <c r="BL39" s="703"/>
      <c r="BM39" s="703"/>
      <c r="BN39" s="703"/>
      <c r="BO39" s="703"/>
      <c r="BP39" s="703"/>
      <c r="BQ39" s="703"/>
      <c r="BR39" s="703"/>
      <c r="BS39" s="703"/>
      <c r="BT39" s="703"/>
      <c r="BU39" s="703"/>
      <c r="BV39" s="703"/>
      <c r="BW39" s="703"/>
      <c r="BX39" s="703"/>
      <c r="BY39" s="703"/>
      <c r="BZ39" s="703"/>
      <c r="CA39" s="703"/>
      <c r="CB39" s="703"/>
      <c r="CC39" s="703"/>
      <c r="CD39" s="703"/>
      <c r="CE39" s="703"/>
      <c r="CF39" s="703"/>
      <c r="CG39" s="703"/>
      <c r="CH39" s="703"/>
      <c r="CI39" s="703"/>
      <c r="CJ39" s="703"/>
      <c r="CK39" s="703"/>
      <c r="CL39" s="703"/>
      <c r="CM39" s="703"/>
      <c r="CN39" s="703"/>
    </row>
    <row r="40" spans="1:92" ht="13.8" x14ac:dyDescent="0.45">
      <c r="A40" s="43">
        <v>2035</v>
      </c>
      <c r="B40" s="341">
        <v>6450.9</v>
      </c>
      <c r="C40" s="341">
        <v>102.5</v>
      </c>
      <c r="D40" s="341">
        <v>16</v>
      </c>
      <c r="E40" s="341">
        <v>4</v>
      </c>
      <c r="F40" s="341">
        <v>92.8</v>
      </c>
      <c r="G40" s="341">
        <v>9</v>
      </c>
      <c r="H40" s="341">
        <v>1027.4000000000001</v>
      </c>
      <c r="I40" s="341" t="s">
        <v>779</v>
      </c>
      <c r="J40" s="341">
        <v>22.8</v>
      </c>
      <c r="K40" s="341">
        <v>162.30000000000001</v>
      </c>
      <c r="L40" s="341">
        <v>165.9</v>
      </c>
      <c r="M40" s="341">
        <v>16.3</v>
      </c>
      <c r="N40" s="341">
        <v>26</v>
      </c>
      <c r="O40" s="341">
        <v>1.2</v>
      </c>
      <c r="P40" s="341">
        <v>2.9</v>
      </c>
      <c r="Q40" s="341">
        <v>4.5</v>
      </c>
      <c r="R40" s="341">
        <v>23.9</v>
      </c>
      <c r="S40" s="341">
        <v>27.9</v>
      </c>
      <c r="T40" s="341">
        <v>0.1</v>
      </c>
      <c r="U40" s="341">
        <v>0</v>
      </c>
      <c r="V40" s="341">
        <v>97.5</v>
      </c>
      <c r="W40" s="341">
        <v>16.899999999999999</v>
      </c>
      <c r="X40" s="341" t="s">
        <v>779</v>
      </c>
      <c r="Y40" s="341">
        <v>28.7</v>
      </c>
      <c r="Z40" s="341">
        <v>37.1</v>
      </c>
      <c r="AD40" s="343"/>
      <c r="AG40" s="701"/>
      <c r="AM40" s="701"/>
      <c r="BB40" s="332"/>
      <c r="BG40" s="703"/>
      <c r="BH40" s="703"/>
      <c r="BI40" s="703"/>
      <c r="BJ40" s="703"/>
      <c r="BK40" s="703"/>
      <c r="BL40" s="703"/>
      <c r="BM40" s="703"/>
      <c r="BN40" s="703"/>
      <c r="BO40" s="703"/>
      <c r="BP40" s="703"/>
      <c r="BQ40" s="703"/>
      <c r="BR40" s="703"/>
      <c r="BS40" s="703"/>
      <c r="BT40" s="703"/>
      <c r="BU40" s="703"/>
      <c r="BV40" s="703"/>
      <c r="BW40" s="703"/>
      <c r="BX40" s="703"/>
      <c r="BY40" s="703"/>
      <c r="BZ40" s="703"/>
      <c r="CA40" s="703"/>
      <c r="CB40" s="703"/>
      <c r="CC40" s="703"/>
      <c r="CD40" s="703"/>
      <c r="CE40" s="703"/>
      <c r="CF40" s="703"/>
      <c r="CG40" s="703"/>
      <c r="CH40" s="703"/>
      <c r="CI40" s="703"/>
      <c r="CJ40" s="703"/>
      <c r="CK40" s="703"/>
      <c r="CL40" s="703"/>
      <c r="CM40" s="703"/>
      <c r="CN40" s="703"/>
    </row>
    <row r="41" spans="1:92" ht="13.8" x14ac:dyDescent="0.45">
      <c r="A41" s="43">
        <v>2036</v>
      </c>
      <c r="B41" s="341">
        <v>6520.5</v>
      </c>
      <c r="C41" s="341">
        <v>104.2</v>
      </c>
      <c r="D41" s="341">
        <v>16.2</v>
      </c>
      <c r="E41" s="341">
        <v>4</v>
      </c>
      <c r="F41" s="341">
        <v>93.5</v>
      </c>
      <c r="G41" s="341">
        <v>9.1999999999999993</v>
      </c>
      <c r="H41" s="341">
        <v>1041.5</v>
      </c>
      <c r="I41" s="341" t="s">
        <v>779</v>
      </c>
      <c r="J41" s="341">
        <v>23.2</v>
      </c>
      <c r="K41" s="341">
        <v>163.6</v>
      </c>
      <c r="L41" s="341">
        <v>167.9</v>
      </c>
      <c r="M41" s="341">
        <v>16.5</v>
      </c>
      <c r="N41" s="341">
        <v>26.5</v>
      </c>
      <c r="O41" s="341">
        <v>1.2</v>
      </c>
      <c r="P41" s="341">
        <v>2.9</v>
      </c>
      <c r="Q41" s="341">
        <v>4.5</v>
      </c>
      <c r="R41" s="341">
        <v>24.1</v>
      </c>
      <c r="S41" s="341">
        <v>28.1</v>
      </c>
      <c r="T41" s="341">
        <v>0.1</v>
      </c>
      <c r="U41" s="341">
        <v>0</v>
      </c>
      <c r="V41" s="341">
        <v>98.6</v>
      </c>
      <c r="W41" s="341">
        <v>17.100000000000001</v>
      </c>
      <c r="X41" s="341" t="s">
        <v>779</v>
      </c>
      <c r="Y41" s="341">
        <v>28.8</v>
      </c>
      <c r="Z41" s="341">
        <v>37.5</v>
      </c>
      <c r="AD41" s="343"/>
      <c r="AG41" s="701"/>
      <c r="AM41" s="701"/>
      <c r="BB41" s="332"/>
      <c r="BG41" s="703"/>
      <c r="BH41" s="703"/>
      <c r="BI41" s="703"/>
      <c r="BJ41" s="703"/>
      <c r="BK41" s="703"/>
      <c r="BL41" s="703"/>
      <c r="BM41" s="703"/>
      <c r="BN41" s="703"/>
      <c r="BO41" s="703"/>
      <c r="BP41" s="703"/>
      <c r="BQ41" s="703"/>
      <c r="BR41" s="703"/>
      <c r="BS41" s="703"/>
      <c r="BT41" s="703"/>
      <c r="BU41" s="703"/>
      <c r="BV41" s="703"/>
      <c r="BW41" s="703"/>
      <c r="BX41" s="703"/>
      <c r="BY41" s="703"/>
      <c r="BZ41" s="703"/>
      <c r="CA41" s="703"/>
      <c r="CB41" s="703"/>
      <c r="CC41" s="703"/>
      <c r="CD41" s="703"/>
      <c r="CE41" s="703"/>
      <c r="CF41" s="703"/>
      <c r="CG41" s="703"/>
      <c r="CH41" s="703"/>
      <c r="CI41" s="703"/>
      <c r="CJ41" s="703"/>
      <c r="CK41" s="703"/>
      <c r="CL41" s="703"/>
      <c r="CM41" s="703"/>
      <c r="CN41" s="703"/>
    </row>
    <row r="42" spans="1:92" ht="13.8" x14ac:dyDescent="0.45">
      <c r="A42" s="43">
        <v>2037</v>
      </c>
      <c r="B42" s="341">
        <v>6589.8</v>
      </c>
      <c r="C42" s="341">
        <v>105.9</v>
      </c>
      <c r="D42" s="341">
        <v>16.399999999999999</v>
      </c>
      <c r="E42" s="341">
        <v>4</v>
      </c>
      <c r="F42" s="341">
        <v>94.2</v>
      </c>
      <c r="G42" s="341">
        <v>9.3000000000000007</v>
      </c>
      <c r="H42" s="341">
        <v>1055.5999999999999</v>
      </c>
      <c r="I42" s="341" t="s">
        <v>779</v>
      </c>
      <c r="J42" s="341">
        <v>23.7</v>
      </c>
      <c r="K42" s="341">
        <v>164.7</v>
      </c>
      <c r="L42" s="341">
        <v>169.9</v>
      </c>
      <c r="M42" s="341">
        <v>16.7</v>
      </c>
      <c r="N42" s="341">
        <v>26.9</v>
      </c>
      <c r="O42" s="341">
        <v>1.2</v>
      </c>
      <c r="P42" s="341">
        <v>2.9</v>
      </c>
      <c r="Q42" s="341">
        <v>4.5</v>
      </c>
      <c r="R42" s="341">
        <v>24.2</v>
      </c>
      <c r="S42" s="341">
        <v>28.3</v>
      </c>
      <c r="T42" s="341">
        <v>0.1</v>
      </c>
      <c r="U42" s="341">
        <v>0</v>
      </c>
      <c r="V42" s="341">
        <v>99.7</v>
      </c>
      <c r="W42" s="341">
        <v>17.2</v>
      </c>
      <c r="X42" s="341" t="s">
        <v>779</v>
      </c>
      <c r="Y42" s="341">
        <v>28.9</v>
      </c>
      <c r="Z42" s="341">
        <v>37.9</v>
      </c>
      <c r="AD42" s="343"/>
      <c r="AG42" s="701"/>
      <c r="AM42" s="701"/>
      <c r="BB42" s="332"/>
      <c r="BG42" s="703"/>
      <c r="BH42" s="703"/>
      <c r="BI42" s="703"/>
      <c r="BJ42" s="703"/>
      <c r="BK42" s="703"/>
      <c r="BL42" s="703"/>
      <c r="BM42" s="703"/>
      <c r="BN42" s="703"/>
      <c r="BO42" s="703"/>
      <c r="BP42" s="703"/>
      <c r="BQ42" s="703"/>
      <c r="BR42" s="703"/>
      <c r="BS42" s="703"/>
      <c r="BT42" s="703"/>
      <c r="BU42" s="703"/>
      <c r="BV42" s="703"/>
      <c r="BW42" s="703"/>
      <c r="BX42" s="703"/>
      <c r="BY42" s="703"/>
      <c r="BZ42" s="703"/>
      <c r="CA42" s="703"/>
      <c r="CB42" s="703"/>
      <c r="CC42" s="703"/>
      <c r="CD42" s="703"/>
      <c r="CE42" s="703"/>
      <c r="CF42" s="703"/>
      <c r="CG42" s="703"/>
      <c r="CH42" s="703"/>
      <c r="CI42" s="703"/>
      <c r="CJ42" s="703"/>
      <c r="CK42" s="703"/>
      <c r="CL42" s="703"/>
      <c r="CM42" s="703"/>
      <c r="CN42" s="703"/>
    </row>
    <row r="43" spans="1:92" ht="13.8" x14ac:dyDescent="0.45">
      <c r="A43" s="43">
        <v>2038</v>
      </c>
      <c r="B43" s="341">
        <v>6658.8</v>
      </c>
      <c r="C43" s="341">
        <v>107.6</v>
      </c>
      <c r="D43" s="341">
        <v>16.7</v>
      </c>
      <c r="E43" s="341">
        <v>4</v>
      </c>
      <c r="F43" s="341">
        <v>94.9</v>
      </c>
      <c r="G43" s="341">
        <v>9.5</v>
      </c>
      <c r="H43" s="341">
        <v>1069.5999999999999</v>
      </c>
      <c r="I43" s="341" t="s">
        <v>779</v>
      </c>
      <c r="J43" s="341">
        <v>24.1</v>
      </c>
      <c r="K43" s="341">
        <v>165.9</v>
      </c>
      <c r="L43" s="341">
        <v>171.9</v>
      </c>
      <c r="M43" s="341">
        <v>16.899999999999999</v>
      </c>
      <c r="N43" s="341">
        <v>27.3</v>
      </c>
      <c r="O43" s="341">
        <v>1.2</v>
      </c>
      <c r="P43" s="341">
        <v>2.9</v>
      </c>
      <c r="Q43" s="341">
        <v>4.5999999999999996</v>
      </c>
      <c r="R43" s="341">
        <v>24.4</v>
      </c>
      <c r="S43" s="341">
        <v>28.4</v>
      </c>
      <c r="T43" s="341">
        <v>0.1</v>
      </c>
      <c r="U43" s="341">
        <v>0</v>
      </c>
      <c r="V43" s="341">
        <v>100.8</v>
      </c>
      <c r="W43" s="341">
        <v>17.399999999999999</v>
      </c>
      <c r="X43" s="341" t="s">
        <v>779</v>
      </c>
      <c r="Y43" s="341">
        <v>29</v>
      </c>
      <c r="Z43" s="341">
        <v>38.299999999999997</v>
      </c>
      <c r="AD43" s="343"/>
      <c r="AG43" s="701"/>
      <c r="AM43" s="701"/>
      <c r="BB43" s="332"/>
      <c r="BG43" s="703"/>
      <c r="BH43" s="703"/>
      <c r="BI43" s="703"/>
      <c r="BJ43" s="703"/>
      <c r="BK43" s="703"/>
      <c r="BL43" s="703"/>
      <c r="BM43" s="703"/>
      <c r="BN43" s="703"/>
      <c r="BO43" s="703"/>
      <c r="BP43" s="703"/>
      <c r="BQ43" s="703"/>
      <c r="BR43" s="703"/>
      <c r="BS43" s="703"/>
      <c r="BT43" s="703"/>
      <c r="BU43" s="703"/>
      <c r="BV43" s="703"/>
      <c r="BW43" s="703"/>
      <c r="BX43" s="703"/>
      <c r="BY43" s="703"/>
      <c r="BZ43" s="703"/>
      <c r="CA43" s="703"/>
      <c r="CB43" s="703"/>
      <c r="CC43" s="703"/>
      <c r="CD43" s="703"/>
      <c r="CE43" s="703"/>
      <c r="CF43" s="703"/>
      <c r="CG43" s="703"/>
      <c r="CH43" s="703"/>
      <c r="CI43" s="703"/>
      <c r="CJ43" s="703"/>
      <c r="CK43" s="703"/>
      <c r="CL43" s="703"/>
      <c r="CM43" s="703"/>
      <c r="CN43" s="703"/>
    </row>
    <row r="44" spans="1:92" ht="13.8" x14ac:dyDescent="0.45">
      <c r="A44" s="43">
        <v>2039</v>
      </c>
      <c r="B44" s="341">
        <v>6727.6</v>
      </c>
      <c r="C44" s="341">
        <v>109.4</v>
      </c>
      <c r="D44" s="341">
        <v>16.899999999999999</v>
      </c>
      <c r="E44" s="341">
        <v>4</v>
      </c>
      <c r="F44" s="341">
        <v>95.6</v>
      </c>
      <c r="G44" s="341">
        <v>9.6999999999999993</v>
      </c>
      <c r="H44" s="341">
        <v>1083.7</v>
      </c>
      <c r="I44" s="341" t="s">
        <v>779</v>
      </c>
      <c r="J44" s="341">
        <v>24.6</v>
      </c>
      <c r="K44" s="341">
        <v>167.1</v>
      </c>
      <c r="L44" s="341">
        <v>174</v>
      </c>
      <c r="M44" s="341">
        <v>17.100000000000001</v>
      </c>
      <c r="N44" s="341">
        <v>27.8</v>
      </c>
      <c r="O44" s="341">
        <v>1.2</v>
      </c>
      <c r="P44" s="341">
        <v>2.9</v>
      </c>
      <c r="Q44" s="341">
        <v>4.5999999999999996</v>
      </c>
      <c r="R44" s="341">
        <v>24.5</v>
      </c>
      <c r="S44" s="341">
        <v>28.6</v>
      </c>
      <c r="T44" s="341">
        <v>0.1</v>
      </c>
      <c r="U44" s="341">
        <v>0</v>
      </c>
      <c r="V44" s="341">
        <v>101.8</v>
      </c>
      <c r="W44" s="341">
        <v>17.600000000000001</v>
      </c>
      <c r="X44" s="341" t="s">
        <v>779</v>
      </c>
      <c r="Y44" s="341">
        <v>29.1</v>
      </c>
      <c r="Z44" s="341">
        <v>38.700000000000003</v>
      </c>
      <c r="AD44" s="343"/>
      <c r="AG44" s="701"/>
      <c r="AM44" s="701"/>
      <c r="BB44" s="332"/>
      <c r="BG44" s="703"/>
      <c r="BH44" s="703"/>
      <c r="BI44" s="703"/>
      <c r="BJ44" s="703"/>
      <c r="BK44" s="703"/>
      <c r="BL44" s="703"/>
      <c r="BM44" s="703"/>
      <c r="BN44" s="703"/>
      <c r="BO44" s="703"/>
      <c r="BP44" s="703"/>
      <c r="BQ44" s="703"/>
      <c r="BR44" s="703"/>
      <c r="BS44" s="703"/>
      <c r="BT44" s="703"/>
      <c r="BU44" s="703"/>
      <c r="BV44" s="703"/>
      <c r="BW44" s="703"/>
      <c r="BX44" s="703"/>
      <c r="BY44" s="703"/>
      <c r="BZ44" s="703"/>
      <c r="CA44" s="703"/>
      <c r="CB44" s="703"/>
      <c r="CC44" s="703"/>
      <c r="CD44" s="703"/>
      <c r="CE44" s="703"/>
      <c r="CF44" s="703"/>
      <c r="CG44" s="703"/>
      <c r="CH44" s="703"/>
      <c r="CI44" s="703"/>
      <c r="CJ44" s="703"/>
      <c r="CK44" s="703"/>
      <c r="CL44" s="703"/>
      <c r="CM44" s="703"/>
      <c r="CN44" s="703"/>
    </row>
    <row r="45" spans="1:92" ht="13.8" x14ac:dyDescent="0.45">
      <c r="A45" s="43">
        <v>2040</v>
      </c>
      <c r="B45" s="341">
        <v>6796.3</v>
      </c>
      <c r="C45" s="341">
        <v>111.1</v>
      </c>
      <c r="D45" s="341">
        <v>17.100000000000001</v>
      </c>
      <c r="E45" s="341">
        <v>4</v>
      </c>
      <c r="F45" s="341">
        <v>96.3</v>
      </c>
      <c r="G45" s="341">
        <v>9.9</v>
      </c>
      <c r="H45" s="341">
        <v>1097.9000000000001</v>
      </c>
      <c r="I45" s="341" t="s">
        <v>779</v>
      </c>
      <c r="J45" s="341">
        <v>25.1</v>
      </c>
      <c r="K45" s="341">
        <v>168.2</v>
      </c>
      <c r="L45" s="341">
        <v>176</v>
      </c>
      <c r="M45" s="341">
        <v>17.3</v>
      </c>
      <c r="N45" s="341">
        <v>28.2</v>
      </c>
      <c r="O45" s="341">
        <v>1.2</v>
      </c>
      <c r="P45" s="341">
        <v>2.9</v>
      </c>
      <c r="Q45" s="341">
        <v>4.5999999999999996</v>
      </c>
      <c r="R45" s="341">
        <v>24.7</v>
      </c>
      <c r="S45" s="341">
        <v>28.7</v>
      </c>
      <c r="T45" s="341">
        <v>0.1</v>
      </c>
      <c r="U45" s="341">
        <v>0</v>
      </c>
      <c r="V45" s="341">
        <v>102.9</v>
      </c>
      <c r="W45" s="341">
        <v>17.8</v>
      </c>
      <c r="X45" s="341" t="s">
        <v>779</v>
      </c>
      <c r="Y45" s="341">
        <v>29.1</v>
      </c>
      <c r="Z45" s="341">
        <v>39.1</v>
      </c>
      <c r="AD45" s="343"/>
      <c r="AG45" s="701"/>
      <c r="AM45" s="701"/>
      <c r="BB45" s="332"/>
      <c r="BG45" s="703"/>
      <c r="BH45" s="703"/>
      <c r="BI45" s="703"/>
      <c r="BJ45" s="703"/>
      <c r="BK45" s="703"/>
      <c r="BL45" s="703"/>
      <c r="BM45" s="703"/>
      <c r="BN45" s="703"/>
      <c r="BO45" s="703"/>
      <c r="BP45" s="703"/>
      <c r="BQ45" s="703"/>
      <c r="BR45" s="703"/>
      <c r="BS45" s="703"/>
      <c r="BT45" s="703"/>
      <c r="BU45" s="703"/>
      <c r="BV45" s="703"/>
      <c r="BW45" s="703"/>
      <c r="BX45" s="703"/>
      <c r="BY45" s="703"/>
      <c r="BZ45" s="703"/>
      <c r="CA45" s="703"/>
      <c r="CB45" s="703"/>
      <c r="CC45" s="703"/>
      <c r="CD45" s="703"/>
      <c r="CE45" s="703"/>
      <c r="CF45" s="703"/>
      <c r="CG45" s="703"/>
      <c r="CH45" s="703"/>
      <c r="CI45" s="703"/>
      <c r="CJ45" s="703"/>
      <c r="CK45" s="703"/>
      <c r="CL45" s="703"/>
      <c r="CM45" s="703"/>
      <c r="CN45" s="703"/>
    </row>
    <row r="46" spans="1:92" ht="13.8" x14ac:dyDescent="0.45">
      <c r="A46" s="43">
        <v>2041</v>
      </c>
      <c r="B46" s="341">
        <v>6864.9</v>
      </c>
      <c r="C46" s="341">
        <v>112.9</v>
      </c>
      <c r="D46" s="341">
        <v>17.3</v>
      </c>
      <c r="E46" s="341">
        <v>4</v>
      </c>
      <c r="F46" s="341">
        <v>96.9</v>
      </c>
      <c r="G46" s="341">
        <v>10</v>
      </c>
      <c r="H46" s="341">
        <v>1112.2</v>
      </c>
      <c r="I46" s="341" t="s">
        <v>779</v>
      </c>
      <c r="J46" s="341">
        <v>25.6</v>
      </c>
      <c r="K46" s="341">
        <v>169.3</v>
      </c>
      <c r="L46" s="341">
        <v>178.1</v>
      </c>
      <c r="M46" s="341">
        <v>17.399999999999999</v>
      </c>
      <c r="N46" s="341">
        <v>28.7</v>
      </c>
      <c r="O46" s="341">
        <v>1.2</v>
      </c>
      <c r="P46" s="341">
        <v>2.9</v>
      </c>
      <c r="Q46" s="341">
        <v>4.5999999999999996</v>
      </c>
      <c r="R46" s="341">
        <v>24.8</v>
      </c>
      <c r="S46" s="341">
        <v>28.9</v>
      </c>
      <c r="T46" s="341">
        <v>0.1</v>
      </c>
      <c r="U46" s="341">
        <v>0</v>
      </c>
      <c r="V46" s="341">
        <v>104</v>
      </c>
      <c r="W46" s="341">
        <v>17.899999999999999</v>
      </c>
      <c r="X46" s="341" t="s">
        <v>779</v>
      </c>
      <c r="Y46" s="341">
        <v>29.2</v>
      </c>
      <c r="Z46" s="341">
        <v>39.6</v>
      </c>
      <c r="AD46" s="343"/>
      <c r="AG46" s="701"/>
      <c r="AM46" s="701"/>
      <c r="BB46" s="332"/>
      <c r="BG46" s="703"/>
      <c r="BH46" s="703"/>
      <c r="BI46" s="703"/>
      <c r="BJ46" s="703"/>
      <c r="BK46" s="703"/>
      <c r="BL46" s="703"/>
      <c r="BM46" s="703"/>
      <c r="BN46" s="703"/>
      <c r="BO46" s="703"/>
      <c r="BP46" s="703"/>
      <c r="BQ46" s="703"/>
      <c r="BR46" s="703"/>
      <c r="BS46" s="703"/>
      <c r="BT46" s="703"/>
      <c r="BU46" s="703"/>
      <c r="BV46" s="703"/>
      <c r="BW46" s="703"/>
      <c r="BX46" s="703"/>
      <c r="BY46" s="703"/>
      <c r="BZ46" s="703"/>
      <c r="CA46" s="703"/>
      <c r="CB46" s="703"/>
      <c r="CC46" s="703"/>
      <c r="CD46" s="703"/>
      <c r="CE46" s="703"/>
      <c r="CF46" s="703"/>
      <c r="CG46" s="703"/>
      <c r="CH46" s="703"/>
      <c r="CI46" s="703"/>
      <c r="CJ46" s="703"/>
      <c r="CK46" s="703"/>
      <c r="CL46" s="703"/>
      <c r="CM46" s="703"/>
      <c r="CN46" s="703"/>
    </row>
    <row r="47" spans="1:92" ht="13.8" x14ac:dyDescent="0.45">
      <c r="A47" s="43">
        <v>2042</v>
      </c>
      <c r="B47" s="341">
        <v>6933.5</v>
      </c>
      <c r="C47" s="341">
        <v>114.8</v>
      </c>
      <c r="D47" s="341">
        <v>17.600000000000001</v>
      </c>
      <c r="E47" s="341">
        <v>4</v>
      </c>
      <c r="F47" s="341">
        <v>97.6</v>
      </c>
      <c r="G47" s="341">
        <v>10.199999999999999</v>
      </c>
      <c r="H47" s="341">
        <v>1126.4000000000001</v>
      </c>
      <c r="I47" s="341" t="s">
        <v>779</v>
      </c>
      <c r="J47" s="341">
        <v>26.1</v>
      </c>
      <c r="K47" s="341">
        <v>170.4</v>
      </c>
      <c r="L47" s="341">
        <v>180.2</v>
      </c>
      <c r="M47" s="341">
        <v>17.600000000000001</v>
      </c>
      <c r="N47" s="341">
        <v>29.1</v>
      </c>
      <c r="O47" s="341">
        <v>1.2</v>
      </c>
      <c r="P47" s="341">
        <v>2.9</v>
      </c>
      <c r="Q47" s="341">
        <v>4.5999999999999996</v>
      </c>
      <c r="R47" s="341">
        <v>24.9</v>
      </c>
      <c r="S47" s="341">
        <v>29.1</v>
      </c>
      <c r="T47" s="341">
        <v>0.1</v>
      </c>
      <c r="U47" s="341">
        <v>0</v>
      </c>
      <c r="V47" s="341">
        <v>105</v>
      </c>
      <c r="W47" s="341">
        <v>18.100000000000001</v>
      </c>
      <c r="X47" s="341" t="s">
        <v>779</v>
      </c>
      <c r="Y47" s="341">
        <v>29.3</v>
      </c>
      <c r="Z47" s="341">
        <v>40</v>
      </c>
      <c r="AD47" s="343"/>
      <c r="AG47" s="701"/>
      <c r="AM47" s="701"/>
      <c r="BB47" s="332"/>
      <c r="BG47" s="703"/>
      <c r="BH47" s="703"/>
      <c r="BI47" s="703"/>
      <c r="BJ47" s="703"/>
      <c r="BK47" s="703"/>
      <c r="BL47" s="703"/>
      <c r="BM47" s="703"/>
      <c r="BN47" s="703"/>
      <c r="BO47" s="703"/>
      <c r="BP47" s="703"/>
      <c r="BQ47" s="703"/>
      <c r="BR47" s="703"/>
      <c r="BS47" s="703"/>
      <c r="BT47" s="703"/>
      <c r="BU47" s="703"/>
      <c r="BV47" s="703"/>
      <c r="BW47" s="703"/>
      <c r="BX47" s="703"/>
      <c r="BY47" s="703"/>
      <c r="BZ47" s="703"/>
      <c r="CA47" s="703"/>
      <c r="CB47" s="703"/>
      <c r="CC47" s="703"/>
      <c r="CD47" s="703"/>
      <c r="CE47" s="703"/>
      <c r="CF47" s="703"/>
      <c r="CG47" s="703"/>
      <c r="CH47" s="703"/>
      <c r="CI47" s="703"/>
      <c r="CJ47" s="703"/>
      <c r="CK47" s="703"/>
      <c r="CL47" s="703"/>
      <c r="CM47" s="703"/>
      <c r="CN47" s="703"/>
    </row>
    <row r="48" spans="1:92" ht="13.8" x14ac:dyDescent="0.45">
      <c r="A48" s="43">
        <v>2043</v>
      </c>
      <c r="B48" s="341">
        <v>7002</v>
      </c>
      <c r="C48" s="341">
        <v>116.6</v>
      </c>
      <c r="D48" s="341">
        <v>17.8</v>
      </c>
      <c r="E48" s="341">
        <v>4</v>
      </c>
      <c r="F48" s="341">
        <v>98.2</v>
      </c>
      <c r="G48" s="341">
        <v>10.4</v>
      </c>
      <c r="H48" s="341">
        <v>1140.8</v>
      </c>
      <c r="I48" s="341" t="s">
        <v>779</v>
      </c>
      <c r="J48" s="341">
        <v>26.6</v>
      </c>
      <c r="K48" s="341">
        <v>171.5</v>
      </c>
      <c r="L48" s="341">
        <v>182.3</v>
      </c>
      <c r="M48" s="341">
        <v>17.8</v>
      </c>
      <c r="N48" s="341">
        <v>29.6</v>
      </c>
      <c r="O48" s="341">
        <v>1.2</v>
      </c>
      <c r="P48" s="341">
        <v>2.9</v>
      </c>
      <c r="Q48" s="341">
        <v>4.5999999999999996</v>
      </c>
      <c r="R48" s="341">
        <v>25.1</v>
      </c>
      <c r="S48" s="341">
        <v>29.2</v>
      </c>
      <c r="T48" s="341">
        <v>0.1</v>
      </c>
      <c r="U48" s="341">
        <v>0</v>
      </c>
      <c r="V48" s="341">
        <v>106</v>
      </c>
      <c r="W48" s="341">
        <v>18.2</v>
      </c>
      <c r="X48" s="341" t="s">
        <v>779</v>
      </c>
      <c r="Y48" s="341">
        <v>29.3</v>
      </c>
      <c r="Z48" s="341">
        <v>40.4</v>
      </c>
      <c r="AD48" s="343"/>
      <c r="AG48" s="701"/>
      <c r="AM48" s="701"/>
      <c r="BB48" s="332"/>
      <c r="BG48" s="703"/>
      <c r="BH48" s="703"/>
      <c r="BI48" s="703"/>
      <c r="BJ48" s="703"/>
      <c r="BK48" s="703"/>
      <c r="BL48" s="703"/>
      <c r="BM48" s="703"/>
      <c r="BN48" s="703"/>
      <c r="BO48" s="703"/>
      <c r="BP48" s="703"/>
      <c r="BQ48" s="703"/>
      <c r="BR48" s="703"/>
      <c r="BS48" s="703"/>
      <c r="BT48" s="703"/>
      <c r="BU48" s="703"/>
      <c r="BV48" s="703"/>
      <c r="BW48" s="703"/>
      <c r="BX48" s="703"/>
      <c r="BY48" s="703"/>
      <c r="BZ48" s="703"/>
      <c r="CA48" s="703"/>
      <c r="CB48" s="703"/>
      <c r="CC48" s="703"/>
      <c r="CD48" s="703"/>
      <c r="CE48" s="703"/>
      <c r="CF48" s="703"/>
      <c r="CG48" s="703"/>
      <c r="CH48" s="703"/>
      <c r="CI48" s="703"/>
      <c r="CJ48" s="703"/>
      <c r="CK48" s="703"/>
      <c r="CL48" s="703"/>
      <c r="CM48" s="703"/>
      <c r="CN48" s="703"/>
    </row>
    <row r="49" spans="1:92" ht="13.8" x14ac:dyDescent="0.45">
      <c r="A49" s="43">
        <v>2044</v>
      </c>
      <c r="B49" s="341">
        <v>7070.5</v>
      </c>
      <c r="C49" s="341">
        <v>118.5</v>
      </c>
      <c r="D49" s="341">
        <v>18</v>
      </c>
      <c r="E49" s="341">
        <v>4.0999999999999996</v>
      </c>
      <c r="F49" s="341">
        <v>98.9</v>
      </c>
      <c r="G49" s="341">
        <v>10.6</v>
      </c>
      <c r="H49" s="341">
        <v>1155.3</v>
      </c>
      <c r="I49" s="341" t="s">
        <v>779</v>
      </c>
      <c r="J49" s="341">
        <v>27.1</v>
      </c>
      <c r="K49" s="341">
        <v>172.6</v>
      </c>
      <c r="L49" s="341">
        <v>184.4</v>
      </c>
      <c r="M49" s="341">
        <v>18</v>
      </c>
      <c r="N49" s="341">
        <v>30.1</v>
      </c>
      <c r="O49" s="341">
        <v>1.2</v>
      </c>
      <c r="P49" s="341">
        <v>2.9</v>
      </c>
      <c r="Q49" s="341">
        <v>4.5999999999999996</v>
      </c>
      <c r="R49" s="341">
        <v>25.2</v>
      </c>
      <c r="S49" s="341">
        <v>29.4</v>
      </c>
      <c r="T49" s="341">
        <v>0.1</v>
      </c>
      <c r="U49" s="341">
        <v>0</v>
      </c>
      <c r="V49" s="341">
        <v>107.1</v>
      </c>
      <c r="W49" s="341">
        <v>18.399999999999999</v>
      </c>
      <c r="X49" s="341" t="s">
        <v>779</v>
      </c>
      <c r="Y49" s="341">
        <v>29.4</v>
      </c>
      <c r="Z49" s="341">
        <v>40.799999999999997</v>
      </c>
      <c r="AD49" s="343"/>
      <c r="AG49" s="701"/>
      <c r="AM49" s="701"/>
      <c r="BB49" s="332"/>
      <c r="BG49" s="703"/>
      <c r="BH49" s="703"/>
      <c r="BI49" s="703"/>
      <c r="BJ49" s="703"/>
      <c r="BK49" s="703"/>
      <c r="BL49" s="703"/>
      <c r="BM49" s="703"/>
      <c r="BN49" s="703"/>
      <c r="BO49" s="703"/>
      <c r="BP49" s="703"/>
      <c r="BQ49" s="703"/>
      <c r="BR49" s="703"/>
      <c r="BS49" s="703"/>
      <c r="BT49" s="703"/>
      <c r="BU49" s="703"/>
      <c r="BV49" s="703"/>
      <c r="BW49" s="703"/>
      <c r="BX49" s="703"/>
      <c r="BY49" s="703"/>
      <c r="BZ49" s="703"/>
      <c r="CA49" s="703"/>
      <c r="CB49" s="703"/>
      <c r="CC49" s="703"/>
      <c r="CD49" s="703"/>
      <c r="CE49" s="703"/>
      <c r="CF49" s="703"/>
      <c r="CG49" s="703"/>
      <c r="CH49" s="703"/>
      <c r="CI49" s="703"/>
      <c r="CJ49" s="703"/>
      <c r="CK49" s="703"/>
      <c r="CL49" s="703"/>
      <c r="CM49" s="703"/>
      <c r="CN49" s="703"/>
    </row>
    <row r="50" spans="1:92" ht="13.8" x14ac:dyDescent="0.45">
      <c r="A50" s="43">
        <v>2045</v>
      </c>
      <c r="B50" s="341">
        <v>7139.1</v>
      </c>
      <c r="C50" s="341">
        <v>120.5</v>
      </c>
      <c r="D50" s="341">
        <v>18.2</v>
      </c>
      <c r="E50" s="341">
        <v>4.0999999999999996</v>
      </c>
      <c r="F50" s="341">
        <v>99.5</v>
      </c>
      <c r="G50" s="341">
        <v>10.8</v>
      </c>
      <c r="H50" s="341">
        <v>1169.8</v>
      </c>
      <c r="I50" s="341" t="s">
        <v>779</v>
      </c>
      <c r="J50" s="341">
        <v>27.6</v>
      </c>
      <c r="K50" s="341">
        <v>173.6</v>
      </c>
      <c r="L50" s="341">
        <v>186.5</v>
      </c>
      <c r="M50" s="341">
        <v>18.2</v>
      </c>
      <c r="N50" s="341">
        <v>30.6</v>
      </c>
      <c r="O50" s="341">
        <v>1.2</v>
      </c>
      <c r="P50" s="341">
        <v>2.9</v>
      </c>
      <c r="Q50" s="341">
        <v>4.5999999999999996</v>
      </c>
      <c r="R50" s="341">
        <v>25.3</v>
      </c>
      <c r="S50" s="341">
        <v>29.5</v>
      </c>
      <c r="T50" s="341">
        <v>0.1</v>
      </c>
      <c r="U50" s="341">
        <v>0</v>
      </c>
      <c r="V50" s="341">
        <v>108.1</v>
      </c>
      <c r="W50" s="341">
        <v>18.600000000000001</v>
      </c>
      <c r="X50" s="341" t="s">
        <v>779</v>
      </c>
      <c r="Y50" s="341">
        <v>29.4</v>
      </c>
      <c r="Z50" s="341">
        <v>41.3</v>
      </c>
      <c r="AD50" s="343"/>
      <c r="AG50" s="701"/>
      <c r="AM50" s="701"/>
      <c r="BB50" s="332"/>
      <c r="BG50" s="703"/>
      <c r="BH50" s="703"/>
      <c r="BI50" s="703"/>
      <c r="BJ50" s="703"/>
      <c r="BK50" s="703"/>
      <c r="BL50" s="703"/>
      <c r="BM50" s="703"/>
      <c r="BN50" s="703"/>
      <c r="BO50" s="703"/>
      <c r="BP50" s="703"/>
      <c r="BQ50" s="703"/>
      <c r="BR50" s="703"/>
      <c r="BS50" s="703"/>
      <c r="BT50" s="703"/>
      <c r="BU50" s="703"/>
      <c r="BV50" s="703"/>
      <c r="BW50" s="703"/>
      <c r="BX50" s="703"/>
      <c r="BY50" s="703"/>
      <c r="BZ50" s="703"/>
      <c r="CA50" s="703"/>
      <c r="CB50" s="703"/>
      <c r="CC50" s="703"/>
      <c r="CD50" s="703"/>
      <c r="CE50" s="703"/>
      <c r="CF50" s="703"/>
      <c r="CG50" s="703"/>
      <c r="CH50" s="703"/>
      <c r="CI50" s="703"/>
      <c r="CJ50" s="703"/>
      <c r="CK50" s="703"/>
      <c r="CL50" s="703"/>
      <c r="CM50" s="703"/>
      <c r="CN50" s="703"/>
    </row>
    <row r="51" spans="1:92" ht="13.8" x14ac:dyDescent="0.45">
      <c r="A51" s="43">
        <v>2046</v>
      </c>
      <c r="B51" s="341">
        <v>7207.9</v>
      </c>
      <c r="C51" s="341">
        <v>122.5</v>
      </c>
      <c r="D51" s="341">
        <v>18.399999999999999</v>
      </c>
      <c r="E51" s="341">
        <v>4.0999999999999996</v>
      </c>
      <c r="F51" s="341">
        <v>100.1</v>
      </c>
      <c r="G51" s="341">
        <v>11</v>
      </c>
      <c r="H51" s="341">
        <v>1184.5</v>
      </c>
      <c r="I51" s="341" t="s">
        <v>779</v>
      </c>
      <c r="J51" s="341">
        <v>28.1</v>
      </c>
      <c r="K51" s="341">
        <v>174.6</v>
      </c>
      <c r="L51" s="341">
        <v>188.6</v>
      </c>
      <c r="M51" s="341">
        <v>18.399999999999999</v>
      </c>
      <c r="N51" s="341">
        <v>31.1</v>
      </c>
      <c r="O51" s="341">
        <v>1.2</v>
      </c>
      <c r="P51" s="341">
        <v>2.9</v>
      </c>
      <c r="Q51" s="341">
        <v>4.5999999999999996</v>
      </c>
      <c r="R51" s="341">
        <v>25.4</v>
      </c>
      <c r="S51" s="341">
        <v>29.7</v>
      </c>
      <c r="T51" s="341">
        <v>0.1</v>
      </c>
      <c r="U51" s="341">
        <v>0</v>
      </c>
      <c r="V51" s="341">
        <v>109.2</v>
      </c>
      <c r="W51" s="341">
        <v>18.7</v>
      </c>
      <c r="X51" s="341" t="s">
        <v>779</v>
      </c>
      <c r="Y51" s="341">
        <v>29.5</v>
      </c>
      <c r="Z51" s="341">
        <v>41.7</v>
      </c>
      <c r="AD51" s="343"/>
      <c r="AG51" s="701"/>
      <c r="AM51" s="701"/>
      <c r="BB51" s="332"/>
      <c r="BG51" s="703"/>
      <c r="BH51" s="703"/>
      <c r="BI51" s="703"/>
      <c r="BJ51" s="703"/>
      <c r="BK51" s="703"/>
      <c r="BL51" s="703"/>
      <c r="BM51" s="703"/>
      <c r="BN51" s="703"/>
      <c r="BO51" s="703"/>
      <c r="BP51" s="703"/>
      <c r="BQ51" s="703"/>
      <c r="BR51" s="703"/>
      <c r="BS51" s="703"/>
      <c r="BT51" s="703"/>
      <c r="BU51" s="703"/>
      <c r="BV51" s="703"/>
      <c r="BW51" s="703"/>
      <c r="BX51" s="703"/>
      <c r="BY51" s="703"/>
      <c r="BZ51" s="703"/>
      <c r="CA51" s="703"/>
      <c r="CB51" s="703"/>
      <c r="CC51" s="703"/>
      <c r="CD51" s="703"/>
      <c r="CE51" s="703"/>
      <c r="CF51" s="703"/>
      <c r="CG51" s="703"/>
      <c r="CH51" s="703"/>
      <c r="CI51" s="703"/>
      <c r="CJ51" s="703"/>
      <c r="CK51" s="703"/>
      <c r="CL51" s="703"/>
      <c r="CM51" s="703"/>
      <c r="CN51" s="703"/>
    </row>
    <row r="52" spans="1:92" ht="13.8" x14ac:dyDescent="0.45">
      <c r="A52" s="43">
        <v>2047</v>
      </c>
      <c r="B52" s="341">
        <v>7276.8</v>
      </c>
      <c r="C52" s="341">
        <v>124.5</v>
      </c>
      <c r="D52" s="341">
        <v>18.7</v>
      </c>
      <c r="E52" s="341">
        <v>4.0999999999999996</v>
      </c>
      <c r="F52" s="341">
        <v>100.8</v>
      </c>
      <c r="G52" s="341">
        <v>11.2</v>
      </c>
      <c r="H52" s="341">
        <v>1199.3</v>
      </c>
      <c r="I52" s="341" t="s">
        <v>779</v>
      </c>
      <c r="J52" s="341">
        <v>28.7</v>
      </c>
      <c r="K52" s="341">
        <v>175.6</v>
      </c>
      <c r="L52" s="341">
        <v>190.8</v>
      </c>
      <c r="M52" s="341">
        <v>18.600000000000001</v>
      </c>
      <c r="N52" s="341">
        <v>31.6</v>
      </c>
      <c r="O52" s="341">
        <v>1.2</v>
      </c>
      <c r="P52" s="341">
        <v>2.9</v>
      </c>
      <c r="Q52" s="341">
        <v>4.5999999999999996</v>
      </c>
      <c r="R52" s="341">
        <v>25.5</v>
      </c>
      <c r="S52" s="341">
        <v>29.8</v>
      </c>
      <c r="T52" s="341">
        <v>0.1</v>
      </c>
      <c r="U52" s="341">
        <v>0</v>
      </c>
      <c r="V52" s="341">
        <v>110.2</v>
      </c>
      <c r="W52" s="341">
        <v>18.899999999999999</v>
      </c>
      <c r="X52" s="341" t="s">
        <v>779</v>
      </c>
      <c r="Y52" s="341">
        <v>29.5</v>
      </c>
      <c r="Z52" s="341">
        <v>42.1</v>
      </c>
      <c r="AD52" s="343"/>
      <c r="AG52" s="701"/>
      <c r="AM52" s="701"/>
      <c r="BB52" s="332"/>
      <c r="BG52" s="703"/>
      <c r="BH52" s="703"/>
      <c r="BI52" s="703"/>
      <c r="BJ52" s="703"/>
      <c r="BK52" s="703"/>
      <c r="BL52" s="703"/>
      <c r="BM52" s="703"/>
      <c r="BN52" s="703"/>
      <c r="BO52" s="703"/>
      <c r="BP52" s="703"/>
      <c r="BQ52" s="703"/>
      <c r="BR52" s="703"/>
      <c r="BS52" s="703"/>
      <c r="BT52" s="703"/>
      <c r="BU52" s="703"/>
      <c r="BV52" s="703"/>
      <c r="BW52" s="703"/>
      <c r="BX52" s="703"/>
      <c r="BY52" s="703"/>
      <c r="BZ52" s="703"/>
      <c r="CA52" s="703"/>
      <c r="CB52" s="703"/>
      <c r="CC52" s="703"/>
      <c r="CD52" s="703"/>
      <c r="CE52" s="703"/>
      <c r="CF52" s="703"/>
      <c r="CG52" s="703"/>
      <c r="CH52" s="703"/>
      <c r="CI52" s="703"/>
      <c r="CJ52" s="703"/>
      <c r="CK52" s="703"/>
      <c r="CL52" s="703"/>
      <c r="CM52" s="703"/>
      <c r="CN52" s="703"/>
    </row>
    <row r="53" spans="1:92" ht="13.8" x14ac:dyDescent="0.45">
      <c r="A53" s="43">
        <v>2048</v>
      </c>
      <c r="B53" s="341">
        <v>7345.8</v>
      </c>
      <c r="C53" s="341">
        <v>126.5</v>
      </c>
      <c r="D53" s="341">
        <v>18.899999999999999</v>
      </c>
      <c r="E53" s="341">
        <v>4.0999999999999996</v>
      </c>
      <c r="F53" s="341">
        <v>101.4</v>
      </c>
      <c r="G53" s="341">
        <v>11.5</v>
      </c>
      <c r="H53" s="341">
        <v>1214.2</v>
      </c>
      <c r="I53" s="341" t="s">
        <v>779</v>
      </c>
      <c r="J53" s="341">
        <v>29.3</v>
      </c>
      <c r="K53" s="341">
        <v>176.6</v>
      </c>
      <c r="L53" s="341">
        <v>193</v>
      </c>
      <c r="M53" s="341">
        <v>18.8</v>
      </c>
      <c r="N53" s="341">
        <v>32.1</v>
      </c>
      <c r="O53" s="341">
        <v>1.2</v>
      </c>
      <c r="P53" s="341">
        <v>2.8</v>
      </c>
      <c r="Q53" s="341">
        <v>4.5999999999999996</v>
      </c>
      <c r="R53" s="341">
        <v>25.7</v>
      </c>
      <c r="S53" s="341">
        <v>30</v>
      </c>
      <c r="T53" s="341">
        <v>0.1</v>
      </c>
      <c r="U53" s="341">
        <v>0</v>
      </c>
      <c r="V53" s="341">
        <v>111.2</v>
      </c>
      <c r="W53" s="341">
        <v>19.100000000000001</v>
      </c>
      <c r="X53" s="341" t="s">
        <v>779</v>
      </c>
      <c r="Y53" s="341">
        <v>29.6</v>
      </c>
      <c r="Z53" s="341">
        <v>42.6</v>
      </c>
      <c r="AD53" s="343"/>
      <c r="AG53" s="701"/>
      <c r="AM53" s="701"/>
      <c r="BB53" s="332"/>
      <c r="BG53" s="703"/>
      <c r="BH53" s="703"/>
      <c r="BI53" s="703"/>
      <c r="BJ53" s="703"/>
      <c r="BK53" s="703"/>
      <c r="BL53" s="703"/>
      <c r="BM53" s="703"/>
      <c r="BN53" s="703"/>
      <c r="BO53" s="703"/>
      <c r="BP53" s="703"/>
      <c r="BQ53" s="703"/>
      <c r="BR53" s="703"/>
      <c r="BS53" s="703"/>
      <c r="BT53" s="703"/>
      <c r="BU53" s="703"/>
      <c r="BV53" s="703"/>
      <c r="BW53" s="703"/>
      <c r="BX53" s="703"/>
      <c r="BY53" s="703"/>
      <c r="BZ53" s="703"/>
      <c r="CA53" s="703"/>
      <c r="CB53" s="703"/>
      <c r="CC53" s="703"/>
      <c r="CD53" s="703"/>
      <c r="CE53" s="703"/>
      <c r="CF53" s="703"/>
      <c r="CG53" s="703"/>
      <c r="CH53" s="703"/>
      <c r="CI53" s="703"/>
      <c r="CJ53" s="703"/>
      <c r="CK53" s="703"/>
      <c r="CL53" s="703"/>
      <c r="CM53" s="703"/>
      <c r="CN53" s="703"/>
    </row>
    <row r="54" spans="1:92" ht="13.8" x14ac:dyDescent="0.45">
      <c r="A54" s="43">
        <v>2049</v>
      </c>
      <c r="B54" s="341">
        <v>7415.2</v>
      </c>
      <c r="C54" s="341">
        <v>128.6</v>
      </c>
      <c r="D54" s="341">
        <v>19.100000000000001</v>
      </c>
      <c r="E54" s="341">
        <v>4.0999999999999996</v>
      </c>
      <c r="F54" s="341">
        <v>102</v>
      </c>
      <c r="G54" s="341">
        <v>11.7</v>
      </c>
      <c r="H54" s="341">
        <v>1229.2</v>
      </c>
      <c r="I54" s="341" t="s">
        <v>779</v>
      </c>
      <c r="J54" s="341">
        <v>29.8</v>
      </c>
      <c r="K54" s="341">
        <v>177.6</v>
      </c>
      <c r="L54" s="341">
        <v>195.3</v>
      </c>
      <c r="M54" s="341">
        <v>19</v>
      </c>
      <c r="N54" s="341">
        <v>32.6</v>
      </c>
      <c r="O54" s="341">
        <v>1.2</v>
      </c>
      <c r="P54" s="341">
        <v>2.8</v>
      </c>
      <c r="Q54" s="341">
        <v>4.7</v>
      </c>
      <c r="R54" s="341">
        <v>25.8</v>
      </c>
      <c r="S54" s="341">
        <v>30.1</v>
      </c>
      <c r="T54" s="341">
        <v>0.1</v>
      </c>
      <c r="U54" s="341">
        <v>0</v>
      </c>
      <c r="V54" s="341">
        <v>112.3</v>
      </c>
      <c r="W54" s="341">
        <v>19.2</v>
      </c>
      <c r="X54" s="341" t="s">
        <v>779</v>
      </c>
      <c r="Y54" s="341">
        <v>29.6</v>
      </c>
      <c r="Z54" s="341">
        <v>43</v>
      </c>
      <c r="AD54" s="343"/>
      <c r="AG54" s="701"/>
      <c r="AM54" s="701"/>
      <c r="BB54" s="332"/>
      <c r="BG54" s="703"/>
      <c r="BH54" s="703"/>
      <c r="BI54" s="703"/>
      <c r="BJ54" s="703"/>
      <c r="BK54" s="703"/>
      <c r="BL54" s="703"/>
      <c r="BM54" s="703"/>
      <c r="BN54" s="703"/>
      <c r="BO54" s="703"/>
      <c r="BP54" s="703"/>
      <c r="BQ54" s="703"/>
      <c r="BR54" s="703"/>
      <c r="BS54" s="703"/>
      <c r="BT54" s="703"/>
      <c r="BU54" s="703"/>
      <c r="BV54" s="703"/>
      <c r="BW54" s="703"/>
      <c r="BX54" s="703"/>
      <c r="BY54" s="703"/>
      <c r="BZ54" s="703"/>
      <c r="CA54" s="703"/>
      <c r="CB54" s="703"/>
      <c r="CC54" s="703"/>
      <c r="CD54" s="703"/>
      <c r="CE54" s="703"/>
      <c r="CF54" s="703"/>
      <c r="CG54" s="703"/>
      <c r="CH54" s="703"/>
      <c r="CI54" s="703"/>
      <c r="CJ54" s="703"/>
      <c r="CK54" s="703"/>
      <c r="CL54" s="703"/>
      <c r="CM54" s="703"/>
      <c r="CN54" s="703"/>
    </row>
    <row r="55" spans="1:92" s="656" customFormat="1" ht="14.1" x14ac:dyDescent="0.5">
      <c r="A55" s="651">
        <v>2050</v>
      </c>
      <c r="B55" s="652">
        <v>7484.8</v>
      </c>
      <c r="C55" s="652">
        <v>130.80000000000001</v>
      </c>
      <c r="D55" s="652">
        <v>19.399999999999999</v>
      </c>
      <c r="E55" s="652">
        <v>4.0999999999999996</v>
      </c>
      <c r="F55" s="652">
        <v>102.6</v>
      </c>
      <c r="G55" s="652">
        <v>11.9</v>
      </c>
      <c r="H55" s="652">
        <v>1244.4000000000001</v>
      </c>
      <c r="I55" s="652" t="s">
        <v>779</v>
      </c>
      <c r="J55" s="652">
        <v>30.4</v>
      </c>
      <c r="K55" s="652">
        <v>178.6</v>
      </c>
      <c r="L55" s="652">
        <v>197.5</v>
      </c>
      <c r="M55" s="652">
        <v>19.2</v>
      </c>
      <c r="N55" s="652">
        <v>33.1</v>
      </c>
      <c r="O55" s="652">
        <v>1.2</v>
      </c>
      <c r="P55" s="652">
        <v>2.8</v>
      </c>
      <c r="Q55" s="652">
        <v>4.7</v>
      </c>
      <c r="R55" s="652">
        <v>25.9</v>
      </c>
      <c r="S55" s="652">
        <v>30.3</v>
      </c>
      <c r="T55" s="652">
        <v>0.1</v>
      </c>
      <c r="U55" s="652">
        <v>0</v>
      </c>
      <c r="V55" s="652">
        <v>113.3</v>
      </c>
      <c r="W55" s="652">
        <v>19.399999999999999</v>
      </c>
      <c r="X55" s="652" t="s">
        <v>779</v>
      </c>
      <c r="Y55" s="652">
        <v>29.6</v>
      </c>
      <c r="Z55" s="652">
        <v>43.5</v>
      </c>
      <c r="AA55" s="653" t="s">
        <v>564</v>
      </c>
      <c r="AB55" s="653">
        <f>B55+C55+D55+E55+F55+G55+H55+J55+K55+L55+M55+N55</f>
        <v>9456.8000000000011</v>
      </c>
      <c r="AC55" s="654">
        <f>SUM(C55:Z55)</f>
        <v>2242.8000000000002</v>
      </c>
      <c r="AD55" s="654"/>
      <c r="AE55" s="655"/>
      <c r="AF55" s="655"/>
      <c r="AG55" s="702"/>
      <c r="AH55" s="655"/>
      <c r="AI55" s="655"/>
      <c r="AJ55" s="655"/>
      <c r="AK55" s="655"/>
      <c r="AL55" s="655"/>
      <c r="AM55" s="702"/>
      <c r="AN55" s="655"/>
      <c r="AO55" s="655"/>
      <c r="AP55" s="655"/>
      <c r="AQ55" s="655"/>
      <c r="AR55" s="655"/>
      <c r="AS55" s="655"/>
      <c r="AT55" s="655"/>
      <c r="AU55" s="655"/>
      <c r="AV55" s="655"/>
      <c r="AW55" s="655"/>
      <c r="AX55" s="655"/>
      <c r="AY55" s="655"/>
      <c r="AZ55" s="655"/>
      <c r="BA55" s="655"/>
      <c r="BB55" s="655"/>
      <c r="BG55" s="703"/>
      <c r="BH55" s="703"/>
      <c r="BI55" s="703"/>
      <c r="BJ55" s="703"/>
      <c r="BK55" s="703"/>
      <c r="BL55" s="703"/>
      <c r="BM55" s="703"/>
      <c r="BN55" s="703"/>
      <c r="BO55" s="703"/>
      <c r="BP55" s="703"/>
      <c r="BQ55" s="703"/>
      <c r="BR55" s="703"/>
      <c r="BS55" s="703"/>
      <c r="BT55" s="703"/>
      <c r="BU55" s="703"/>
      <c r="BV55" s="703"/>
      <c r="BW55" s="703"/>
      <c r="BX55" s="703"/>
      <c r="BY55" s="703"/>
      <c r="BZ55" s="703"/>
      <c r="CA55" s="703"/>
      <c r="CB55" s="703"/>
      <c r="CC55" s="703"/>
      <c r="CD55" s="703"/>
      <c r="CE55" s="703"/>
      <c r="CF55" s="703"/>
      <c r="CG55" s="703"/>
      <c r="CH55" s="703"/>
      <c r="CI55" s="703"/>
      <c r="CJ55" s="703"/>
      <c r="CK55" s="703"/>
      <c r="CL55" s="703"/>
      <c r="CM55" s="703"/>
      <c r="CN55" s="703"/>
    </row>
    <row r="56" spans="1:92" ht="13.8" x14ac:dyDescent="0.45">
      <c r="A56" s="43">
        <v>2051</v>
      </c>
      <c r="B56" s="341">
        <v>7554.7</v>
      </c>
      <c r="C56" s="341">
        <v>133</v>
      </c>
      <c r="D56" s="341">
        <v>19.600000000000001</v>
      </c>
      <c r="E56" s="341">
        <v>4.0999999999999996</v>
      </c>
      <c r="F56" s="341">
        <v>103.2</v>
      </c>
      <c r="G56" s="341">
        <v>12.1</v>
      </c>
      <c r="H56" s="341">
        <v>1259.8</v>
      </c>
      <c r="I56" s="341" t="s">
        <v>779</v>
      </c>
      <c r="J56" s="341">
        <v>31</v>
      </c>
      <c r="K56" s="341">
        <v>179.5</v>
      </c>
      <c r="L56" s="341">
        <v>199.8</v>
      </c>
      <c r="M56" s="341">
        <v>19.5</v>
      </c>
      <c r="N56" s="341">
        <v>33.700000000000003</v>
      </c>
      <c r="O56" s="341">
        <v>1.2</v>
      </c>
      <c r="P56" s="341">
        <v>2.8</v>
      </c>
      <c r="Q56" s="341">
        <v>4.7</v>
      </c>
      <c r="R56" s="341">
        <v>26</v>
      </c>
      <c r="S56" s="341">
        <v>30.4</v>
      </c>
      <c r="T56" s="341">
        <v>0.1</v>
      </c>
      <c r="U56" s="341">
        <v>0</v>
      </c>
      <c r="V56" s="341">
        <v>114.3</v>
      </c>
      <c r="W56" s="341">
        <v>19.600000000000001</v>
      </c>
      <c r="X56" s="341" t="s">
        <v>779</v>
      </c>
      <c r="Y56" s="341">
        <v>29.6</v>
      </c>
      <c r="Z56" s="341">
        <v>43.9</v>
      </c>
      <c r="AD56" s="343"/>
      <c r="AG56" s="701"/>
      <c r="AM56" s="701"/>
      <c r="BB56" s="332"/>
      <c r="BG56" s="703"/>
      <c r="BH56" s="703"/>
      <c r="BI56" s="703"/>
      <c r="BJ56" s="703"/>
      <c r="BK56" s="703"/>
      <c r="BL56" s="703"/>
      <c r="BM56" s="703"/>
      <c r="BN56" s="703"/>
      <c r="BO56" s="703"/>
      <c r="BP56" s="703"/>
      <c r="BQ56" s="703"/>
      <c r="BR56" s="703"/>
      <c r="BS56" s="703"/>
      <c r="BT56" s="703"/>
      <c r="BU56" s="703"/>
      <c r="BV56" s="703"/>
      <c r="BW56" s="703"/>
      <c r="BX56" s="703"/>
      <c r="BY56" s="703"/>
      <c r="BZ56" s="703"/>
      <c r="CA56" s="703"/>
      <c r="CB56" s="703"/>
      <c r="CC56" s="703"/>
      <c r="CD56" s="703"/>
      <c r="CE56" s="703"/>
      <c r="CF56" s="703"/>
      <c r="CG56" s="703"/>
      <c r="CH56" s="703"/>
      <c r="CI56" s="703"/>
      <c r="CJ56" s="703"/>
      <c r="CK56" s="703"/>
      <c r="CL56" s="703"/>
      <c r="CM56" s="703"/>
      <c r="CN56" s="703"/>
    </row>
    <row r="57" spans="1:92" ht="13.8" x14ac:dyDescent="0.45">
      <c r="A57" s="43">
        <v>2052</v>
      </c>
      <c r="B57" s="341">
        <v>7624.9</v>
      </c>
      <c r="C57" s="341">
        <v>135.19999999999999</v>
      </c>
      <c r="D57" s="341">
        <v>19.8</v>
      </c>
      <c r="E57" s="341">
        <v>4.0999999999999996</v>
      </c>
      <c r="F57" s="341">
        <v>103.7</v>
      </c>
      <c r="G57" s="341">
        <v>12.4</v>
      </c>
      <c r="H57" s="341">
        <v>1275.3</v>
      </c>
      <c r="I57" s="341" t="s">
        <v>779</v>
      </c>
      <c r="J57" s="341">
        <v>31.6</v>
      </c>
      <c r="K57" s="341">
        <v>180.4</v>
      </c>
      <c r="L57" s="341">
        <v>202.1</v>
      </c>
      <c r="M57" s="341">
        <v>19.7</v>
      </c>
      <c r="N57" s="341">
        <v>34.200000000000003</v>
      </c>
      <c r="O57" s="341">
        <v>1.2</v>
      </c>
      <c r="P57" s="341">
        <v>2.8</v>
      </c>
      <c r="Q57" s="341">
        <v>4.7</v>
      </c>
      <c r="R57" s="341">
        <v>26.1</v>
      </c>
      <c r="S57" s="341">
        <v>30.6</v>
      </c>
      <c r="T57" s="341">
        <v>0.1</v>
      </c>
      <c r="U57" s="341">
        <v>0</v>
      </c>
      <c r="V57" s="341">
        <v>115.4</v>
      </c>
      <c r="W57" s="341">
        <v>19.7</v>
      </c>
      <c r="X57" s="341" t="s">
        <v>779</v>
      </c>
      <c r="Y57" s="341">
        <v>29.6</v>
      </c>
      <c r="Z57" s="341">
        <v>44.4</v>
      </c>
      <c r="AD57" s="343"/>
      <c r="AG57" s="701"/>
      <c r="AM57" s="701"/>
      <c r="BB57" s="332"/>
      <c r="BG57" s="703"/>
      <c r="BH57" s="703"/>
      <c r="BI57" s="703"/>
      <c r="BJ57" s="703"/>
      <c r="BK57" s="703"/>
      <c r="BL57" s="703"/>
      <c r="BM57" s="703"/>
      <c r="BN57" s="703"/>
      <c r="BO57" s="703"/>
      <c r="BP57" s="703"/>
      <c r="BQ57" s="703"/>
      <c r="BR57" s="703"/>
      <c r="BS57" s="703"/>
      <c r="BT57" s="703"/>
      <c r="BU57" s="703"/>
      <c r="BV57" s="703"/>
      <c r="BW57" s="703"/>
      <c r="BX57" s="703"/>
      <c r="BY57" s="703"/>
      <c r="BZ57" s="703"/>
      <c r="CA57" s="703"/>
      <c r="CB57" s="703"/>
      <c r="CC57" s="703"/>
      <c r="CD57" s="703"/>
      <c r="CE57" s="703"/>
      <c r="CF57" s="703"/>
      <c r="CG57" s="703"/>
      <c r="CH57" s="703"/>
      <c r="CI57" s="703"/>
      <c r="CJ57" s="703"/>
      <c r="CK57" s="703"/>
      <c r="CL57" s="703"/>
      <c r="CM57" s="703"/>
      <c r="CN57" s="703"/>
    </row>
    <row r="58" spans="1:92" ht="13.8" x14ac:dyDescent="0.45">
      <c r="A58" s="43">
        <v>2053</v>
      </c>
      <c r="B58" s="341">
        <v>7695.4</v>
      </c>
      <c r="C58" s="341">
        <v>137.5</v>
      </c>
      <c r="D58" s="341">
        <v>20.100000000000001</v>
      </c>
      <c r="E58" s="341">
        <v>4.0999999999999996</v>
      </c>
      <c r="F58" s="341">
        <v>104.3</v>
      </c>
      <c r="G58" s="341">
        <v>12.6</v>
      </c>
      <c r="H58" s="341">
        <v>1290.9000000000001</v>
      </c>
      <c r="I58" s="341" t="s">
        <v>779</v>
      </c>
      <c r="J58" s="341">
        <v>32.299999999999997</v>
      </c>
      <c r="K58" s="341">
        <v>181.3</v>
      </c>
      <c r="L58" s="341">
        <v>204.4</v>
      </c>
      <c r="M58" s="341">
        <v>19.899999999999999</v>
      </c>
      <c r="N58" s="341">
        <v>34.799999999999997</v>
      </c>
      <c r="O58" s="341">
        <v>1.2</v>
      </c>
      <c r="P58" s="341">
        <v>2.8</v>
      </c>
      <c r="Q58" s="341">
        <v>4.7</v>
      </c>
      <c r="R58" s="341">
        <v>26.2</v>
      </c>
      <c r="S58" s="341">
        <v>30.7</v>
      </c>
      <c r="T58" s="341">
        <v>0.1</v>
      </c>
      <c r="U58" s="341">
        <v>0</v>
      </c>
      <c r="V58" s="341">
        <v>116.4</v>
      </c>
      <c r="W58" s="341">
        <v>19.899999999999999</v>
      </c>
      <c r="X58" s="341" t="s">
        <v>779</v>
      </c>
      <c r="Y58" s="341">
        <v>29.6</v>
      </c>
      <c r="Z58" s="341">
        <v>44.8</v>
      </c>
      <c r="AD58" s="343"/>
      <c r="AG58" s="701"/>
      <c r="AM58" s="701"/>
      <c r="BB58" s="332"/>
      <c r="BG58" s="703"/>
      <c r="BH58" s="703"/>
      <c r="BI58" s="703"/>
      <c r="BJ58" s="703"/>
      <c r="BK58" s="703"/>
      <c r="BL58" s="703"/>
      <c r="BM58" s="703"/>
      <c r="BN58" s="703"/>
      <c r="BO58" s="703"/>
      <c r="BP58" s="703"/>
      <c r="BQ58" s="703"/>
      <c r="BR58" s="703"/>
      <c r="BS58" s="703"/>
      <c r="BT58" s="703"/>
      <c r="BU58" s="703"/>
      <c r="BV58" s="703"/>
      <c r="BW58" s="703"/>
      <c r="BX58" s="703"/>
      <c r="BY58" s="703"/>
      <c r="BZ58" s="703"/>
      <c r="CA58" s="703"/>
      <c r="CB58" s="703"/>
      <c r="CC58" s="703"/>
      <c r="CD58" s="703"/>
      <c r="CE58" s="703"/>
      <c r="CF58" s="703"/>
      <c r="CG58" s="703"/>
      <c r="CH58" s="703"/>
      <c r="CI58" s="703"/>
      <c r="CJ58" s="703"/>
      <c r="CK58" s="703"/>
      <c r="CL58" s="703"/>
      <c r="CM58" s="703"/>
      <c r="CN58" s="703"/>
    </row>
    <row r="59" spans="1:92" ht="13.8" x14ac:dyDescent="0.45">
      <c r="A59" s="43">
        <v>2054</v>
      </c>
      <c r="B59" s="341">
        <v>7766.3</v>
      </c>
      <c r="C59" s="341">
        <v>139.80000000000001</v>
      </c>
      <c r="D59" s="341">
        <v>20.3</v>
      </c>
      <c r="E59" s="341">
        <v>4.0999999999999996</v>
      </c>
      <c r="F59" s="341">
        <v>104.9</v>
      </c>
      <c r="G59" s="341">
        <v>12.9</v>
      </c>
      <c r="H59" s="341">
        <v>1306.7</v>
      </c>
      <c r="I59" s="341" t="s">
        <v>779</v>
      </c>
      <c r="J59" s="341">
        <v>32.9</v>
      </c>
      <c r="K59" s="341">
        <v>182.2</v>
      </c>
      <c r="L59" s="341">
        <v>206.8</v>
      </c>
      <c r="M59" s="341">
        <v>20.100000000000001</v>
      </c>
      <c r="N59" s="341">
        <v>35.4</v>
      </c>
      <c r="O59" s="341">
        <v>1.2</v>
      </c>
      <c r="P59" s="341">
        <v>2.8</v>
      </c>
      <c r="Q59" s="341">
        <v>4.7</v>
      </c>
      <c r="R59" s="341">
        <v>26.3</v>
      </c>
      <c r="S59" s="341">
        <v>30.9</v>
      </c>
      <c r="T59" s="341">
        <v>0.1</v>
      </c>
      <c r="U59" s="341">
        <v>0</v>
      </c>
      <c r="V59" s="341">
        <v>117.5</v>
      </c>
      <c r="W59" s="341">
        <v>20.100000000000001</v>
      </c>
      <c r="X59" s="341" t="s">
        <v>779</v>
      </c>
      <c r="Y59" s="341">
        <v>29.6</v>
      </c>
      <c r="Z59" s="341">
        <v>45.3</v>
      </c>
      <c r="AD59" s="343"/>
      <c r="AG59" s="701"/>
      <c r="AM59" s="701"/>
      <c r="BB59" s="332"/>
      <c r="BG59" s="703"/>
      <c r="BH59" s="703"/>
      <c r="BI59" s="703"/>
      <c r="BJ59" s="703"/>
      <c r="BK59" s="703"/>
      <c r="BL59" s="703"/>
      <c r="BM59" s="703"/>
      <c r="BN59" s="703"/>
      <c r="BO59" s="703"/>
      <c r="BP59" s="703"/>
      <c r="BQ59" s="703"/>
      <c r="BR59" s="703"/>
      <c r="BS59" s="703"/>
      <c r="BT59" s="703"/>
      <c r="BU59" s="703"/>
      <c r="BV59" s="703"/>
      <c r="BW59" s="703"/>
      <c r="BX59" s="703"/>
      <c r="BY59" s="703"/>
      <c r="BZ59" s="703"/>
      <c r="CA59" s="703"/>
      <c r="CB59" s="703"/>
      <c r="CC59" s="703"/>
      <c r="CD59" s="703"/>
      <c r="CE59" s="703"/>
      <c r="CF59" s="703"/>
      <c r="CG59" s="703"/>
      <c r="CH59" s="703"/>
      <c r="CI59" s="703"/>
      <c r="CJ59" s="703"/>
      <c r="CK59" s="703"/>
      <c r="CL59" s="703"/>
      <c r="CM59" s="703"/>
      <c r="CN59" s="703"/>
    </row>
    <row r="60" spans="1:92" ht="13.8" x14ac:dyDescent="0.45">
      <c r="A60" s="43">
        <v>2055</v>
      </c>
      <c r="B60" s="341">
        <v>7837.5</v>
      </c>
      <c r="C60" s="341">
        <v>142.19999999999999</v>
      </c>
      <c r="D60" s="341">
        <v>20.5</v>
      </c>
      <c r="E60" s="341">
        <v>4.0999999999999996</v>
      </c>
      <c r="F60" s="341">
        <v>105.5</v>
      </c>
      <c r="G60" s="341">
        <v>13.1</v>
      </c>
      <c r="H60" s="341">
        <v>1322.7</v>
      </c>
      <c r="I60" s="341" t="s">
        <v>779</v>
      </c>
      <c r="J60" s="341">
        <v>33.6</v>
      </c>
      <c r="K60" s="341">
        <v>183.1</v>
      </c>
      <c r="L60" s="341">
        <v>209.2</v>
      </c>
      <c r="M60" s="341">
        <v>20.3</v>
      </c>
      <c r="N60" s="341">
        <v>36</v>
      </c>
      <c r="O60" s="341">
        <v>1.2</v>
      </c>
      <c r="P60" s="341">
        <v>2.7</v>
      </c>
      <c r="Q60" s="341">
        <v>4.7</v>
      </c>
      <c r="R60" s="341">
        <v>26.3</v>
      </c>
      <c r="S60" s="341">
        <v>31</v>
      </c>
      <c r="T60" s="341">
        <v>0.1</v>
      </c>
      <c r="U60" s="341">
        <v>0</v>
      </c>
      <c r="V60" s="341">
        <v>118.5</v>
      </c>
      <c r="W60" s="341">
        <v>20.2</v>
      </c>
      <c r="X60" s="341" t="s">
        <v>779</v>
      </c>
      <c r="Y60" s="341">
        <v>29.6</v>
      </c>
      <c r="Z60" s="341">
        <v>45.7</v>
      </c>
      <c r="AD60" s="343"/>
      <c r="AG60" s="701"/>
      <c r="AM60" s="701"/>
      <c r="BB60" s="332"/>
      <c r="BG60" s="703"/>
      <c r="BH60" s="703"/>
      <c r="BI60" s="703"/>
      <c r="BJ60" s="703"/>
      <c r="BK60" s="703"/>
      <c r="BL60" s="703"/>
      <c r="BM60" s="703"/>
      <c r="BN60" s="703"/>
      <c r="BO60" s="703"/>
      <c r="BP60" s="703"/>
      <c r="BQ60" s="703"/>
      <c r="BR60" s="703"/>
      <c r="BS60" s="703"/>
      <c r="BT60" s="703"/>
      <c r="BU60" s="703"/>
      <c r="BV60" s="703"/>
      <c r="BW60" s="703"/>
      <c r="BX60" s="703"/>
      <c r="BY60" s="703"/>
      <c r="BZ60" s="703"/>
      <c r="CA60" s="703"/>
      <c r="CB60" s="703"/>
      <c r="CC60" s="703"/>
      <c r="CD60" s="703"/>
      <c r="CE60" s="703"/>
      <c r="CF60" s="703"/>
      <c r="CG60" s="703"/>
      <c r="CH60" s="703"/>
      <c r="CI60" s="703"/>
      <c r="CJ60" s="703"/>
      <c r="CK60" s="703"/>
      <c r="CL60" s="703"/>
      <c r="CM60" s="703"/>
      <c r="CN60" s="703"/>
    </row>
    <row r="61" spans="1:92" ht="13.8" x14ac:dyDescent="0.45">
      <c r="A61" s="43">
        <v>2056</v>
      </c>
      <c r="B61" s="341">
        <v>7909</v>
      </c>
      <c r="C61" s="341">
        <v>144.69999999999999</v>
      </c>
      <c r="D61" s="341">
        <v>20.8</v>
      </c>
      <c r="E61" s="341">
        <v>4.0999999999999996</v>
      </c>
      <c r="F61" s="341">
        <v>106</v>
      </c>
      <c r="G61" s="341">
        <v>13.4</v>
      </c>
      <c r="H61" s="341">
        <v>1338.8</v>
      </c>
      <c r="I61" s="341" t="s">
        <v>779</v>
      </c>
      <c r="J61" s="341">
        <v>34.299999999999997</v>
      </c>
      <c r="K61" s="341">
        <v>184</v>
      </c>
      <c r="L61" s="341">
        <v>211.7</v>
      </c>
      <c r="M61" s="341">
        <v>20.6</v>
      </c>
      <c r="N61" s="341">
        <v>36.6</v>
      </c>
      <c r="O61" s="341">
        <v>1.2</v>
      </c>
      <c r="P61" s="341">
        <v>2.7</v>
      </c>
      <c r="Q61" s="341">
        <v>4.7</v>
      </c>
      <c r="R61" s="341">
        <v>26.4</v>
      </c>
      <c r="S61" s="341">
        <v>31.1</v>
      </c>
      <c r="T61" s="341">
        <v>0.1</v>
      </c>
      <c r="U61" s="341">
        <v>0</v>
      </c>
      <c r="V61" s="341">
        <v>119.5</v>
      </c>
      <c r="W61" s="341">
        <v>20.399999999999999</v>
      </c>
      <c r="X61" s="341" t="s">
        <v>779</v>
      </c>
      <c r="Y61" s="341">
        <v>29.6</v>
      </c>
      <c r="Z61" s="341">
        <v>46.2</v>
      </c>
      <c r="AD61" s="343"/>
      <c r="AG61" s="701"/>
      <c r="AM61" s="701"/>
      <c r="BB61" s="332"/>
      <c r="BG61" s="703"/>
      <c r="BH61" s="703"/>
      <c r="BI61" s="703"/>
      <c r="BJ61" s="703"/>
      <c r="BK61" s="703"/>
      <c r="BL61" s="703"/>
      <c r="BM61" s="703"/>
      <c r="BN61" s="703"/>
      <c r="BO61" s="703"/>
      <c r="BP61" s="703"/>
      <c r="BQ61" s="703"/>
      <c r="BR61" s="703"/>
      <c r="BS61" s="703"/>
      <c r="BT61" s="703"/>
      <c r="BU61" s="703"/>
      <c r="BV61" s="703"/>
      <c r="BW61" s="703"/>
      <c r="BX61" s="703"/>
      <c r="BY61" s="703"/>
      <c r="BZ61" s="703"/>
      <c r="CA61" s="703"/>
      <c r="CB61" s="703"/>
      <c r="CC61" s="703"/>
      <c r="CD61" s="703"/>
      <c r="CE61" s="703"/>
      <c r="CF61" s="703"/>
      <c r="CG61" s="703"/>
      <c r="CH61" s="703"/>
      <c r="CI61" s="703"/>
      <c r="CJ61" s="703"/>
      <c r="CK61" s="703"/>
      <c r="CL61" s="703"/>
      <c r="CM61" s="703"/>
      <c r="CN61" s="703"/>
    </row>
    <row r="62" spans="1:92" ht="13.8" x14ac:dyDescent="0.45">
      <c r="A62" s="43">
        <v>2057</v>
      </c>
      <c r="B62" s="341">
        <v>7980.8</v>
      </c>
      <c r="C62" s="341">
        <v>147.19999999999999</v>
      </c>
      <c r="D62" s="341">
        <v>21</v>
      </c>
      <c r="E62" s="341">
        <v>4.0999999999999996</v>
      </c>
      <c r="F62" s="341">
        <v>106.6</v>
      </c>
      <c r="G62" s="341">
        <v>13.6</v>
      </c>
      <c r="H62" s="341">
        <v>1355</v>
      </c>
      <c r="I62" s="341" t="s">
        <v>779</v>
      </c>
      <c r="J62" s="341">
        <v>34.9</v>
      </c>
      <c r="K62" s="341">
        <v>184.9</v>
      </c>
      <c r="L62" s="341">
        <v>214.2</v>
      </c>
      <c r="M62" s="341">
        <v>20.8</v>
      </c>
      <c r="N62" s="341">
        <v>37.200000000000003</v>
      </c>
      <c r="O62" s="341">
        <v>1.2</v>
      </c>
      <c r="P62" s="341">
        <v>2.7</v>
      </c>
      <c r="Q62" s="341">
        <v>4.7</v>
      </c>
      <c r="R62" s="341">
        <v>26.5</v>
      </c>
      <c r="S62" s="341">
        <v>31.3</v>
      </c>
      <c r="T62" s="341">
        <v>0.1</v>
      </c>
      <c r="U62" s="341">
        <v>0</v>
      </c>
      <c r="V62" s="341">
        <v>120.6</v>
      </c>
      <c r="W62" s="341">
        <v>20.6</v>
      </c>
      <c r="X62" s="341" t="s">
        <v>779</v>
      </c>
      <c r="Y62" s="341">
        <v>29.6</v>
      </c>
      <c r="Z62" s="341">
        <v>46.7</v>
      </c>
      <c r="AD62" s="343"/>
      <c r="AG62" s="701"/>
      <c r="AM62" s="701"/>
      <c r="BB62" s="332"/>
      <c r="BG62" s="703"/>
      <c r="BH62" s="703"/>
      <c r="BI62" s="703"/>
      <c r="BJ62" s="703"/>
      <c r="BK62" s="703"/>
      <c r="BL62" s="703"/>
      <c r="BM62" s="703"/>
      <c r="BN62" s="703"/>
      <c r="BO62" s="703"/>
      <c r="BP62" s="703"/>
      <c r="BQ62" s="703"/>
      <c r="BR62" s="703"/>
      <c r="BS62" s="703"/>
      <c r="BT62" s="703"/>
      <c r="BU62" s="703"/>
      <c r="BV62" s="703"/>
      <c r="BW62" s="703"/>
      <c r="BX62" s="703"/>
      <c r="BY62" s="703"/>
      <c r="BZ62" s="703"/>
      <c r="CA62" s="703"/>
      <c r="CB62" s="703"/>
      <c r="CC62" s="703"/>
      <c r="CD62" s="703"/>
      <c r="CE62" s="703"/>
      <c r="CF62" s="703"/>
      <c r="CG62" s="703"/>
      <c r="CH62" s="703"/>
      <c r="CI62" s="703"/>
      <c r="CJ62" s="703"/>
      <c r="CK62" s="703"/>
      <c r="CL62" s="703"/>
      <c r="CM62" s="703"/>
      <c r="CN62" s="703"/>
    </row>
    <row r="63" spans="1:92" ht="13.8" x14ac:dyDescent="0.45">
      <c r="A63" s="43">
        <v>2058</v>
      </c>
      <c r="B63" s="341">
        <v>8053</v>
      </c>
      <c r="C63" s="341">
        <v>149.69999999999999</v>
      </c>
      <c r="D63" s="341">
        <v>21.3</v>
      </c>
      <c r="E63" s="341">
        <v>4.0999999999999996</v>
      </c>
      <c r="F63" s="341">
        <v>107.2</v>
      </c>
      <c r="G63" s="341">
        <v>13.9</v>
      </c>
      <c r="H63" s="341">
        <v>1371.4</v>
      </c>
      <c r="I63" s="341" t="s">
        <v>779</v>
      </c>
      <c r="J63" s="341">
        <v>35.700000000000003</v>
      </c>
      <c r="K63" s="341">
        <v>185.7</v>
      </c>
      <c r="L63" s="341">
        <v>216.7</v>
      </c>
      <c r="M63" s="341">
        <v>21.1</v>
      </c>
      <c r="N63" s="341">
        <v>37.799999999999997</v>
      </c>
      <c r="O63" s="341">
        <v>1.2</v>
      </c>
      <c r="P63" s="341">
        <v>2.7</v>
      </c>
      <c r="Q63" s="341">
        <v>4.7</v>
      </c>
      <c r="R63" s="341">
        <v>26.6</v>
      </c>
      <c r="S63" s="341">
        <v>31.4</v>
      </c>
      <c r="T63" s="341">
        <v>0.1</v>
      </c>
      <c r="U63" s="341">
        <v>0</v>
      </c>
      <c r="V63" s="341">
        <v>121.6</v>
      </c>
      <c r="W63" s="341">
        <v>20.7</v>
      </c>
      <c r="X63" s="341" t="s">
        <v>779</v>
      </c>
      <c r="Y63" s="341">
        <v>29.6</v>
      </c>
      <c r="Z63" s="341">
        <v>47.1</v>
      </c>
      <c r="AD63" s="343"/>
      <c r="AG63" s="701"/>
      <c r="AM63" s="701"/>
      <c r="BB63" s="332"/>
      <c r="BG63" s="703"/>
      <c r="BH63" s="703"/>
      <c r="BI63" s="703"/>
      <c r="BJ63" s="703"/>
      <c r="BK63" s="703"/>
      <c r="BL63" s="703"/>
      <c r="BM63" s="703"/>
      <c r="BN63" s="703"/>
      <c r="BO63" s="703"/>
      <c r="BP63" s="703"/>
      <c r="BQ63" s="703"/>
      <c r="BR63" s="703"/>
      <c r="BS63" s="703"/>
      <c r="BT63" s="703"/>
      <c r="BU63" s="703"/>
      <c r="BV63" s="703"/>
      <c r="BW63" s="703"/>
      <c r="BX63" s="703"/>
      <c r="BY63" s="703"/>
      <c r="BZ63" s="703"/>
      <c r="CA63" s="703"/>
      <c r="CB63" s="703"/>
      <c r="CC63" s="703"/>
      <c r="CD63" s="703"/>
      <c r="CE63" s="703"/>
      <c r="CF63" s="703"/>
      <c r="CG63" s="703"/>
      <c r="CH63" s="703"/>
      <c r="CI63" s="703"/>
      <c r="CJ63" s="703"/>
      <c r="CK63" s="703"/>
      <c r="CL63" s="703"/>
      <c r="CM63" s="703"/>
      <c r="CN63" s="703"/>
    </row>
    <row r="64" spans="1:92" ht="13.8" x14ac:dyDescent="0.45">
      <c r="A64" s="43">
        <v>2059</v>
      </c>
      <c r="B64" s="341">
        <v>8125.5</v>
      </c>
      <c r="C64" s="341">
        <v>152.30000000000001</v>
      </c>
      <c r="D64" s="341">
        <v>21.5</v>
      </c>
      <c r="E64" s="341">
        <v>4.0999999999999996</v>
      </c>
      <c r="F64" s="341">
        <v>107.7</v>
      </c>
      <c r="G64" s="341">
        <v>14.2</v>
      </c>
      <c r="H64" s="341">
        <v>1387.9</v>
      </c>
      <c r="I64" s="341" t="s">
        <v>779</v>
      </c>
      <c r="J64" s="341">
        <v>36.4</v>
      </c>
      <c r="K64" s="341">
        <v>186.6</v>
      </c>
      <c r="L64" s="341">
        <v>219.3</v>
      </c>
      <c r="M64" s="341">
        <v>21.3</v>
      </c>
      <c r="N64" s="341">
        <v>38.5</v>
      </c>
      <c r="O64" s="341">
        <v>1.2</v>
      </c>
      <c r="P64" s="341">
        <v>2.7</v>
      </c>
      <c r="Q64" s="341">
        <v>4.7</v>
      </c>
      <c r="R64" s="341">
        <v>26.7</v>
      </c>
      <c r="S64" s="341">
        <v>31.6</v>
      </c>
      <c r="T64" s="341">
        <v>0.1</v>
      </c>
      <c r="U64" s="341">
        <v>0</v>
      </c>
      <c r="V64" s="341">
        <v>122.7</v>
      </c>
      <c r="W64" s="341">
        <v>20.9</v>
      </c>
      <c r="X64" s="341" t="s">
        <v>779</v>
      </c>
      <c r="Y64" s="341">
        <v>29.5</v>
      </c>
      <c r="Z64" s="341">
        <v>47.6</v>
      </c>
      <c r="AD64" s="343"/>
      <c r="AG64" s="701"/>
      <c r="AM64" s="701"/>
      <c r="BB64" s="332"/>
      <c r="BG64" s="703"/>
      <c r="BH64" s="703"/>
      <c r="BI64" s="703"/>
      <c r="BJ64" s="703"/>
      <c r="BK64" s="703"/>
      <c r="BL64" s="703"/>
      <c r="BM64" s="703"/>
      <c r="BN64" s="703"/>
      <c r="BO64" s="703"/>
      <c r="BP64" s="703"/>
      <c r="BQ64" s="703"/>
      <c r="BR64" s="703"/>
      <c r="BS64" s="703"/>
      <c r="BT64" s="703"/>
      <c r="BU64" s="703"/>
      <c r="BV64" s="703"/>
      <c r="BW64" s="703"/>
      <c r="BX64" s="703"/>
      <c r="BY64" s="703"/>
      <c r="BZ64" s="703"/>
      <c r="CA64" s="703"/>
      <c r="CB64" s="703"/>
      <c r="CC64" s="703"/>
      <c r="CD64" s="703"/>
      <c r="CE64" s="703"/>
      <c r="CF64" s="703"/>
      <c r="CG64" s="703"/>
      <c r="CH64" s="703"/>
      <c r="CI64" s="703"/>
      <c r="CJ64" s="703"/>
      <c r="CK64" s="703"/>
      <c r="CL64" s="703"/>
      <c r="CM64" s="703"/>
      <c r="CN64" s="703"/>
    </row>
    <row r="65" spans="1:92" ht="13.8" x14ac:dyDescent="0.45">
      <c r="A65" s="43">
        <v>2060</v>
      </c>
      <c r="B65" s="341">
        <v>8198.2999999999993</v>
      </c>
      <c r="C65" s="341">
        <v>155</v>
      </c>
      <c r="D65" s="341">
        <v>21.8</v>
      </c>
      <c r="E65" s="341">
        <v>4.0999999999999996</v>
      </c>
      <c r="F65" s="341">
        <v>108.3</v>
      </c>
      <c r="G65" s="341">
        <v>14.4</v>
      </c>
      <c r="H65" s="341">
        <v>1404.5</v>
      </c>
      <c r="I65" s="341" t="s">
        <v>779</v>
      </c>
      <c r="J65" s="341">
        <v>37.1</v>
      </c>
      <c r="K65" s="341">
        <v>187.4</v>
      </c>
      <c r="L65" s="341">
        <v>221.9</v>
      </c>
      <c r="M65" s="341">
        <v>21.6</v>
      </c>
      <c r="N65" s="341">
        <v>39.1</v>
      </c>
      <c r="O65" s="341">
        <v>1.2</v>
      </c>
      <c r="P65" s="341">
        <v>2.7</v>
      </c>
      <c r="Q65" s="341">
        <v>4.7</v>
      </c>
      <c r="R65" s="341">
        <v>26.8</v>
      </c>
      <c r="S65" s="341">
        <v>31.7</v>
      </c>
      <c r="T65" s="341">
        <v>0.1</v>
      </c>
      <c r="U65" s="341">
        <v>0</v>
      </c>
      <c r="V65" s="341">
        <v>123.7</v>
      </c>
      <c r="W65" s="341">
        <v>21.1</v>
      </c>
      <c r="X65" s="341" t="s">
        <v>779</v>
      </c>
      <c r="Y65" s="341">
        <v>29.5</v>
      </c>
      <c r="Z65" s="341">
        <v>48.1</v>
      </c>
      <c r="AD65" s="343"/>
      <c r="AG65" s="701"/>
      <c r="AM65" s="701"/>
      <c r="BB65" s="332"/>
      <c r="BG65" s="703"/>
      <c r="BH65" s="703"/>
      <c r="BI65" s="703"/>
      <c r="BJ65" s="703"/>
      <c r="BK65" s="703"/>
      <c r="BL65" s="703"/>
      <c r="BM65" s="703"/>
      <c r="BN65" s="703"/>
      <c r="BO65" s="703"/>
      <c r="BP65" s="703"/>
      <c r="BQ65" s="703"/>
      <c r="BR65" s="703"/>
      <c r="BS65" s="703"/>
      <c r="BT65" s="703"/>
      <c r="BU65" s="703"/>
      <c r="BV65" s="703"/>
      <c r="BW65" s="703"/>
      <c r="BX65" s="703"/>
      <c r="BY65" s="703"/>
      <c r="BZ65" s="703"/>
      <c r="CA65" s="703"/>
      <c r="CB65" s="703"/>
      <c r="CC65" s="703"/>
      <c r="CD65" s="703"/>
      <c r="CE65" s="703"/>
      <c r="CF65" s="703"/>
      <c r="CG65" s="703"/>
      <c r="CH65" s="703"/>
      <c r="CI65" s="703"/>
      <c r="CJ65" s="703"/>
      <c r="CK65" s="703"/>
      <c r="CL65" s="703"/>
      <c r="CM65" s="703"/>
      <c r="CN65" s="703"/>
    </row>
    <row r="66" spans="1:92" ht="13.8" x14ac:dyDescent="0.45">
      <c r="A66" s="43">
        <v>2061</v>
      </c>
      <c r="B66" s="341">
        <v>8271.5</v>
      </c>
      <c r="C66" s="341">
        <v>157.80000000000001</v>
      </c>
      <c r="D66" s="341">
        <v>22</v>
      </c>
      <c r="E66" s="341">
        <v>4.0999999999999996</v>
      </c>
      <c r="F66" s="341">
        <v>108.8</v>
      </c>
      <c r="G66" s="341">
        <v>14.7</v>
      </c>
      <c r="H66" s="341">
        <v>1421.3</v>
      </c>
      <c r="I66" s="341" t="s">
        <v>779</v>
      </c>
      <c r="J66" s="341">
        <v>37.9</v>
      </c>
      <c r="K66" s="341">
        <v>188.3</v>
      </c>
      <c r="L66" s="341">
        <v>224.6</v>
      </c>
      <c r="M66" s="341">
        <v>21.8</v>
      </c>
      <c r="N66" s="341">
        <v>39.799999999999997</v>
      </c>
      <c r="O66" s="341">
        <v>1.2</v>
      </c>
      <c r="P66" s="341">
        <v>2.6</v>
      </c>
      <c r="Q66" s="341">
        <v>4.7</v>
      </c>
      <c r="R66" s="341">
        <v>26.9</v>
      </c>
      <c r="S66" s="341">
        <v>31.8</v>
      </c>
      <c r="T66" s="341">
        <v>0.1</v>
      </c>
      <c r="U66" s="341">
        <v>0</v>
      </c>
      <c r="V66" s="341">
        <v>124.8</v>
      </c>
      <c r="W66" s="341">
        <v>21.2</v>
      </c>
      <c r="X66" s="341" t="s">
        <v>779</v>
      </c>
      <c r="Y66" s="341">
        <v>29.5</v>
      </c>
      <c r="Z66" s="341">
        <v>48.6</v>
      </c>
      <c r="AD66" s="343"/>
      <c r="AG66" s="701"/>
      <c r="AM66" s="701"/>
      <c r="BB66" s="332"/>
      <c r="BG66" s="703"/>
      <c r="BH66" s="703"/>
      <c r="BI66" s="703"/>
      <c r="BJ66" s="703"/>
      <c r="BK66" s="703"/>
      <c r="BL66" s="703"/>
      <c r="BM66" s="703"/>
      <c r="BN66" s="703"/>
      <c r="BO66" s="703"/>
      <c r="BP66" s="703"/>
      <c r="BQ66" s="703"/>
      <c r="BR66" s="703"/>
      <c r="BS66" s="703"/>
      <c r="BT66" s="703"/>
      <c r="BU66" s="703"/>
      <c r="BV66" s="703"/>
      <c r="BW66" s="703"/>
      <c r="BX66" s="703"/>
      <c r="BY66" s="703"/>
      <c r="BZ66" s="703"/>
      <c r="CA66" s="703"/>
      <c r="CB66" s="703"/>
      <c r="CC66" s="703"/>
      <c r="CD66" s="703"/>
      <c r="CE66" s="703"/>
      <c r="CF66" s="703"/>
      <c r="CG66" s="703"/>
      <c r="CH66" s="703"/>
      <c r="CI66" s="703"/>
      <c r="CJ66" s="703"/>
      <c r="CK66" s="703"/>
      <c r="CL66" s="703"/>
      <c r="CM66" s="703"/>
      <c r="CN66" s="703"/>
    </row>
    <row r="67" spans="1:92" ht="13.8" x14ac:dyDescent="0.45">
      <c r="A67" s="43">
        <v>2062</v>
      </c>
      <c r="B67" s="341">
        <v>8344.9</v>
      </c>
      <c r="C67" s="341">
        <v>160.6</v>
      </c>
      <c r="D67" s="341">
        <v>22.3</v>
      </c>
      <c r="E67" s="341">
        <v>4.0999999999999996</v>
      </c>
      <c r="F67" s="341">
        <v>109.4</v>
      </c>
      <c r="G67" s="341">
        <v>15</v>
      </c>
      <c r="H67" s="341">
        <v>1438.2</v>
      </c>
      <c r="I67" s="341" t="s">
        <v>779</v>
      </c>
      <c r="J67" s="341">
        <v>38.700000000000003</v>
      </c>
      <c r="K67" s="341">
        <v>189.1</v>
      </c>
      <c r="L67" s="341">
        <v>227.3</v>
      </c>
      <c r="M67" s="341">
        <v>22.1</v>
      </c>
      <c r="N67" s="341">
        <v>40.5</v>
      </c>
      <c r="O67" s="341">
        <v>1.2</v>
      </c>
      <c r="P67" s="341">
        <v>2.6</v>
      </c>
      <c r="Q67" s="341">
        <v>4.7</v>
      </c>
      <c r="R67" s="341">
        <v>26.9</v>
      </c>
      <c r="S67" s="341">
        <v>32</v>
      </c>
      <c r="T67" s="341">
        <v>0.1</v>
      </c>
      <c r="U67" s="341">
        <v>0</v>
      </c>
      <c r="V67" s="341">
        <v>125.9</v>
      </c>
      <c r="W67" s="341">
        <v>21.4</v>
      </c>
      <c r="X67" s="341" t="s">
        <v>779</v>
      </c>
      <c r="Y67" s="341">
        <v>29.5</v>
      </c>
      <c r="Z67" s="341">
        <v>49</v>
      </c>
      <c r="AD67" s="343"/>
      <c r="AG67" s="701"/>
      <c r="AM67" s="701"/>
      <c r="BB67" s="332"/>
      <c r="BG67" s="703"/>
      <c r="BH67" s="703"/>
      <c r="BI67" s="703"/>
      <c r="BJ67" s="703"/>
      <c r="BK67" s="703"/>
      <c r="BL67" s="703"/>
      <c r="BM67" s="703"/>
      <c r="BN67" s="703"/>
      <c r="BO67" s="703"/>
      <c r="BP67" s="703"/>
      <c r="BQ67" s="703"/>
      <c r="BR67" s="703"/>
      <c r="BS67" s="703"/>
      <c r="BT67" s="703"/>
      <c r="BU67" s="703"/>
      <c r="BV67" s="703"/>
      <c r="BW67" s="703"/>
      <c r="BX67" s="703"/>
      <c r="BY67" s="703"/>
      <c r="BZ67" s="703"/>
      <c r="CA67" s="703"/>
      <c r="CB67" s="703"/>
      <c r="CC67" s="703"/>
      <c r="CD67" s="703"/>
      <c r="CE67" s="703"/>
      <c r="CF67" s="703"/>
      <c r="CG67" s="703"/>
      <c r="CH67" s="703"/>
      <c r="CI67" s="703"/>
      <c r="CJ67" s="703"/>
      <c r="CK67" s="703"/>
      <c r="CL67" s="703"/>
      <c r="CM67" s="703"/>
      <c r="CN67" s="703"/>
    </row>
    <row r="68" spans="1:92" ht="13.8" x14ac:dyDescent="0.45">
      <c r="A68" s="43">
        <v>2063</v>
      </c>
      <c r="B68" s="341">
        <v>8418.7000000000007</v>
      </c>
      <c r="C68" s="341">
        <v>163.4</v>
      </c>
      <c r="D68" s="341">
        <v>22.5</v>
      </c>
      <c r="E68" s="341">
        <v>4.0999999999999996</v>
      </c>
      <c r="F68" s="341">
        <v>109.9</v>
      </c>
      <c r="G68" s="341">
        <v>15.3</v>
      </c>
      <c r="H68" s="341">
        <v>1455.2</v>
      </c>
      <c r="I68" s="341" t="s">
        <v>779</v>
      </c>
      <c r="J68" s="341">
        <v>39.5</v>
      </c>
      <c r="K68" s="341">
        <v>190</v>
      </c>
      <c r="L68" s="341">
        <v>230</v>
      </c>
      <c r="M68" s="341">
        <v>22.3</v>
      </c>
      <c r="N68" s="341">
        <v>41.2</v>
      </c>
      <c r="O68" s="341">
        <v>1.2</v>
      </c>
      <c r="P68" s="341">
        <v>2.6</v>
      </c>
      <c r="Q68" s="341">
        <v>4.7</v>
      </c>
      <c r="R68" s="341">
        <v>27</v>
      </c>
      <c r="S68" s="341">
        <v>32.1</v>
      </c>
      <c r="T68" s="341">
        <v>0.1</v>
      </c>
      <c r="U68" s="341">
        <v>0</v>
      </c>
      <c r="V68" s="341">
        <v>126.9</v>
      </c>
      <c r="W68" s="341">
        <v>21.6</v>
      </c>
      <c r="X68" s="341" t="s">
        <v>779</v>
      </c>
      <c r="Y68" s="341">
        <v>29.4</v>
      </c>
      <c r="Z68" s="341">
        <v>49.5</v>
      </c>
      <c r="AD68" s="343"/>
      <c r="AG68" s="701"/>
      <c r="AM68" s="701"/>
      <c r="BB68" s="332"/>
      <c r="BG68" s="703"/>
      <c r="BH68" s="703"/>
      <c r="BI68" s="703"/>
      <c r="BJ68" s="703"/>
      <c r="BK68" s="703"/>
      <c r="BL68" s="703"/>
      <c r="BM68" s="703"/>
      <c r="BN68" s="703"/>
      <c r="BO68" s="703"/>
      <c r="BP68" s="703"/>
      <c r="BQ68" s="703"/>
      <c r="BR68" s="703"/>
      <c r="BS68" s="703"/>
      <c r="BT68" s="703"/>
      <c r="BU68" s="703"/>
      <c r="BV68" s="703"/>
      <c r="BW68" s="703"/>
      <c r="BX68" s="703"/>
      <c r="BY68" s="703"/>
      <c r="BZ68" s="703"/>
      <c r="CA68" s="703"/>
      <c r="CB68" s="703"/>
      <c r="CC68" s="703"/>
      <c r="CD68" s="703"/>
      <c r="CE68" s="703"/>
      <c r="CF68" s="703"/>
      <c r="CG68" s="703"/>
      <c r="CH68" s="703"/>
      <c r="CI68" s="703"/>
      <c r="CJ68" s="703"/>
      <c r="CK68" s="703"/>
      <c r="CL68" s="703"/>
      <c r="CM68" s="703"/>
      <c r="CN68" s="703"/>
    </row>
    <row r="69" spans="1:92" ht="13.8" x14ac:dyDescent="0.45">
      <c r="A69" s="43">
        <v>2064</v>
      </c>
      <c r="B69" s="341">
        <v>8492.7999999999993</v>
      </c>
      <c r="C69" s="341">
        <v>166.4</v>
      </c>
      <c r="D69" s="341">
        <v>22.8</v>
      </c>
      <c r="E69" s="341">
        <v>4.0999999999999996</v>
      </c>
      <c r="F69" s="341">
        <v>110.5</v>
      </c>
      <c r="G69" s="341">
        <v>15.6</v>
      </c>
      <c r="H69" s="341">
        <v>1472.3</v>
      </c>
      <c r="I69" s="341" t="s">
        <v>779</v>
      </c>
      <c r="J69" s="341">
        <v>40.299999999999997</v>
      </c>
      <c r="K69" s="341">
        <v>190.8</v>
      </c>
      <c r="L69" s="341">
        <v>232.8</v>
      </c>
      <c r="M69" s="341">
        <v>22.6</v>
      </c>
      <c r="N69" s="341">
        <v>41.9</v>
      </c>
      <c r="O69" s="341">
        <v>1.2</v>
      </c>
      <c r="P69" s="341">
        <v>2.6</v>
      </c>
      <c r="Q69" s="341">
        <v>4.7</v>
      </c>
      <c r="R69" s="341">
        <v>27.1</v>
      </c>
      <c r="S69" s="341">
        <v>32.299999999999997</v>
      </c>
      <c r="T69" s="341">
        <v>0.1</v>
      </c>
      <c r="U69" s="341">
        <v>0</v>
      </c>
      <c r="V69" s="341">
        <v>128</v>
      </c>
      <c r="W69" s="341">
        <v>21.8</v>
      </c>
      <c r="X69" s="341" t="s">
        <v>779</v>
      </c>
      <c r="Y69" s="341">
        <v>29.4</v>
      </c>
      <c r="Z69" s="341">
        <v>50</v>
      </c>
      <c r="AD69" s="343"/>
      <c r="AG69" s="701"/>
      <c r="AM69" s="701"/>
      <c r="BB69" s="332"/>
      <c r="BG69" s="703"/>
      <c r="BH69" s="703"/>
      <c r="BI69" s="703"/>
      <c r="BJ69" s="703"/>
      <c r="BK69" s="703"/>
      <c r="BL69" s="703"/>
      <c r="BM69" s="703"/>
      <c r="BN69" s="703"/>
      <c r="BO69" s="703"/>
      <c r="BP69" s="703"/>
      <c r="BQ69" s="703"/>
      <c r="BR69" s="703"/>
      <c r="BS69" s="703"/>
      <c r="BT69" s="703"/>
      <c r="BU69" s="703"/>
      <c r="BV69" s="703"/>
      <c r="BW69" s="703"/>
      <c r="BX69" s="703"/>
      <c r="BY69" s="703"/>
      <c r="BZ69" s="703"/>
      <c r="CA69" s="703"/>
      <c r="CB69" s="703"/>
      <c r="CC69" s="703"/>
      <c r="CD69" s="703"/>
      <c r="CE69" s="703"/>
      <c r="CF69" s="703"/>
      <c r="CG69" s="703"/>
      <c r="CH69" s="703"/>
      <c r="CI69" s="703"/>
      <c r="CJ69" s="703"/>
      <c r="CK69" s="703"/>
      <c r="CL69" s="703"/>
      <c r="CM69" s="703"/>
      <c r="CN69" s="703"/>
    </row>
    <row r="70" spans="1:92" ht="13.8" x14ac:dyDescent="0.45">
      <c r="A70" s="43">
        <v>2065</v>
      </c>
      <c r="B70" s="341">
        <v>8567.2000000000007</v>
      </c>
      <c r="C70" s="341">
        <v>169.4</v>
      </c>
      <c r="D70" s="341">
        <v>23</v>
      </c>
      <c r="E70" s="341">
        <v>4.0999999999999996</v>
      </c>
      <c r="F70" s="341">
        <v>111</v>
      </c>
      <c r="G70" s="341">
        <v>15.9</v>
      </c>
      <c r="H70" s="341">
        <v>1489.5</v>
      </c>
      <c r="I70" s="341" t="s">
        <v>779</v>
      </c>
      <c r="J70" s="341">
        <v>41.1</v>
      </c>
      <c r="K70" s="341">
        <v>191.7</v>
      </c>
      <c r="L70" s="341">
        <v>235.7</v>
      </c>
      <c r="M70" s="341">
        <v>22.9</v>
      </c>
      <c r="N70" s="341">
        <v>42.6</v>
      </c>
      <c r="O70" s="341">
        <v>1.2</v>
      </c>
      <c r="P70" s="341">
        <v>2.6</v>
      </c>
      <c r="Q70" s="341">
        <v>4.7</v>
      </c>
      <c r="R70" s="341">
        <v>27.2</v>
      </c>
      <c r="S70" s="341">
        <v>32.4</v>
      </c>
      <c r="T70" s="341">
        <v>0.1</v>
      </c>
      <c r="U70" s="341">
        <v>0</v>
      </c>
      <c r="V70" s="341">
        <v>129.1</v>
      </c>
      <c r="W70" s="341">
        <v>21.9</v>
      </c>
      <c r="X70" s="341" t="s">
        <v>779</v>
      </c>
      <c r="Y70" s="341">
        <v>29.4</v>
      </c>
      <c r="Z70" s="341">
        <v>50.5</v>
      </c>
      <c r="AD70" s="343"/>
      <c r="AG70" s="701"/>
      <c r="AM70" s="701"/>
      <c r="BB70" s="332"/>
      <c r="BG70" s="703"/>
      <c r="BH70" s="703"/>
      <c r="BI70" s="703"/>
      <c r="BJ70" s="703"/>
      <c r="BK70" s="703"/>
      <c r="BL70" s="703"/>
      <c r="BM70" s="703"/>
      <c r="BN70" s="703"/>
      <c r="BO70" s="703"/>
      <c r="BP70" s="703"/>
      <c r="BQ70" s="703"/>
      <c r="BR70" s="703"/>
      <c r="BS70" s="703"/>
      <c r="BT70" s="703"/>
      <c r="BU70" s="703"/>
      <c r="BV70" s="703"/>
      <c r="BW70" s="703"/>
      <c r="BX70" s="703"/>
      <c r="BY70" s="703"/>
      <c r="BZ70" s="703"/>
      <c r="CA70" s="703"/>
      <c r="CB70" s="703"/>
      <c r="CC70" s="703"/>
      <c r="CD70" s="703"/>
      <c r="CE70" s="703"/>
      <c r="CF70" s="703"/>
      <c r="CG70" s="703"/>
      <c r="CH70" s="703"/>
      <c r="CI70" s="703"/>
      <c r="CJ70" s="703"/>
      <c r="CK70" s="703"/>
      <c r="CL70" s="703"/>
      <c r="CM70" s="703"/>
      <c r="CN70" s="703"/>
    </row>
    <row r="71" spans="1:92" ht="13.8" x14ac:dyDescent="0.45">
      <c r="A71" s="43">
        <v>2066</v>
      </c>
      <c r="B71" s="341">
        <v>8641.9</v>
      </c>
      <c r="C71" s="341">
        <v>172.4</v>
      </c>
      <c r="D71" s="341">
        <v>23.3</v>
      </c>
      <c r="E71" s="341">
        <v>4.0999999999999996</v>
      </c>
      <c r="F71" s="341">
        <v>111.6</v>
      </c>
      <c r="G71" s="341">
        <v>16.3</v>
      </c>
      <c r="H71" s="341">
        <v>1506.8</v>
      </c>
      <c r="I71" s="341" t="s">
        <v>779</v>
      </c>
      <c r="J71" s="341">
        <v>42</v>
      </c>
      <c r="K71" s="341">
        <v>192.5</v>
      </c>
      <c r="L71" s="341">
        <v>238.6</v>
      </c>
      <c r="M71" s="341">
        <v>23.2</v>
      </c>
      <c r="N71" s="341">
        <v>43.4</v>
      </c>
      <c r="O71" s="341">
        <v>1.2</v>
      </c>
      <c r="P71" s="341">
        <v>2.5</v>
      </c>
      <c r="Q71" s="341">
        <v>4.7</v>
      </c>
      <c r="R71" s="341">
        <v>27.2</v>
      </c>
      <c r="S71" s="341">
        <v>32.6</v>
      </c>
      <c r="T71" s="341">
        <v>0.1</v>
      </c>
      <c r="U71" s="341">
        <v>0</v>
      </c>
      <c r="V71" s="341">
        <v>130.1</v>
      </c>
      <c r="W71" s="341">
        <v>22.1</v>
      </c>
      <c r="X71" s="341" t="s">
        <v>779</v>
      </c>
      <c r="Y71" s="341">
        <v>29.3</v>
      </c>
      <c r="Z71" s="341">
        <v>51</v>
      </c>
      <c r="AD71" s="343"/>
      <c r="AG71" s="701"/>
      <c r="AM71" s="701"/>
      <c r="BB71" s="332"/>
      <c r="BG71" s="703"/>
      <c r="BH71" s="703"/>
      <c r="BI71" s="703"/>
      <c r="BJ71" s="703"/>
      <c r="BK71" s="703"/>
      <c r="BL71" s="703"/>
      <c r="BM71" s="703"/>
      <c r="BN71" s="703"/>
      <c r="BO71" s="703"/>
      <c r="BP71" s="703"/>
      <c r="BQ71" s="703"/>
      <c r="BR71" s="703"/>
      <c r="BS71" s="703"/>
      <c r="BT71" s="703"/>
      <c r="BU71" s="703"/>
      <c r="BV71" s="703"/>
      <c r="BW71" s="703"/>
      <c r="BX71" s="703"/>
      <c r="BY71" s="703"/>
      <c r="BZ71" s="703"/>
      <c r="CA71" s="703"/>
      <c r="CB71" s="703"/>
      <c r="CC71" s="703"/>
      <c r="CD71" s="703"/>
      <c r="CE71" s="703"/>
      <c r="CF71" s="703"/>
      <c r="CG71" s="703"/>
      <c r="CH71" s="703"/>
      <c r="CI71" s="703"/>
      <c r="CJ71" s="703"/>
      <c r="CK71" s="703"/>
      <c r="CL71" s="703"/>
      <c r="CM71" s="703"/>
      <c r="CN71" s="703"/>
    </row>
    <row r="72" spans="1:92" ht="13.8" x14ac:dyDescent="0.45">
      <c r="A72" s="43">
        <v>2067</v>
      </c>
      <c r="B72" s="341">
        <v>8716.9</v>
      </c>
      <c r="C72" s="341">
        <v>175.6</v>
      </c>
      <c r="D72" s="341">
        <v>23.5</v>
      </c>
      <c r="E72" s="341">
        <v>4.0999999999999996</v>
      </c>
      <c r="F72" s="341">
        <v>112.1</v>
      </c>
      <c r="G72" s="341">
        <v>16.600000000000001</v>
      </c>
      <c r="H72" s="341">
        <v>1524.3</v>
      </c>
      <c r="I72" s="341" t="s">
        <v>779</v>
      </c>
      <c r="J72" s="341">
        <v>42.9</v>
      </c>
      <c r="K72" s="341">
        <v>193.4</v>
      </c>
      <c r="L72" s="341">
        <v>241.5</v>
      </c>
      <c r="M72" s="341">
        <v>23.5</v>
      </c>
      <c r="N72" s="341">
        <v>44.1</v>
      </c>
      <c r="O72" s="341">
        <v>1.2</v>
      </c>
      <c r="P72" s="341">
        <v>2.5</v>
      </c>
      <c r="Q72" s="341">
        <v>4.7</v>
      </c>
      <c r="R72" s="341">
        <v>27.3</v>
      </c>
      <c r="S72" s="341">
        <v>32.700000000000003</v>
      </c>
      <c r="T72" s="341">
        <v>0.1</v>
      </c>
      <c r="U72" s="341">
        <v>0</v>
      </c>
      <c r="V72" s="341">
        <v>131.19999999999999</v>
      </c>
      <c r="W72" s="341">
        <v>22.3</v>
      </c>
      <c r="X72" s="341" t="s">
        <v>779</v>
      </c>
      <c r="Y72" s="341">
        <v>29.3</v>
      </c>
      <c r="Z72" s="341">
        <v>51.5</v>
      </c>
      <c r="AD72" s="343"/>
      <c r="AG72" s="701"/>
      <c r="AM72" s="701"/>
      <c r="BB72" s="332"/>
      <c r="BG72" s="703"/>
      <c r="BH72" s="703"/>
      <c r="BI72" s="703"/>
      <c r="BJ72" s="703"/>
      <c r="BK72" s="703"/>
      <c r="BL72" s="703"/>
      <c r="BM72" s="703"/>
      <c r="BN72" s="703"/>
      <c r="BO72" s="703"/>
      <c r="BP72" s="703"/>
      <c r="BQ72" s="703"/>
      <c r="BR72" s="703"/>
      <c r="BS72" s="703"/>
      <c r="BT72" s="703"/>
      <c r="BU72" s="703"/>
      <c r="BV72" s="703"/>
      <c r="BW72" s="703"/>
      <c r="BX72" s="703"/>
      <c r="BY72" s="703"/>
      <c r="BZ72" s="703"/>
      <c r="CA72" s="703"/>
      <c r="CB72" s="703"/>
      <c r="CC72" s="703"/>
      <c r="CD72" s="703"/>
      <c r="CE72" s="703"/>
      <c r="CF72" s="703"/>
      <c r="CG72" s="703"/>
      <c r="CH72" s="703"/>
      <c r="CI72" s="703"/>
      <c r="CJ72" s="703"/>
      <c r="CK72" s="703"/>
      <c r="CL72" s="703"/>
      <c r="CM72" s="703"/>
      <c r="CN72" s="703"/>
    </row>
    <row r="73" spans="1:92" ht="13.8" x14ac:dyDescent="0.45">
      <c r="A73" s="43">
        <v>2068</v>
      </c>
      <c r="B73" s="341">
        <v>8792.2000000000007</v>
      </c>
      <c r="C73" s="341">
        <v>178.8</v>
      </c>
      <c r="D73" s="341">
        <v>23.8</v>
      </c>
      <c r="E73" s="341">
        <v>4.0999999999999996</v>
      </c>
      <c r="F73" s="341">
        <v>112.7</v>
      </c>
      <c r="G73" s="341">
        <v>16.899999999999999</v>
      </c>
      <c r="H73" s="341">
        <v>1541.8</v>
      </c>
      <c r="I73" s="341" t="s">
        <v>779</v>
      </c>
      <c r="J73" s="341">
        <v>43.8</v>
      </c>
      <c r="K73" s="341">
        <v>194.3</v>
      </c>
      <c r="L73" s="341">
        <v>244.6</v>
      </c>
      <c r="M73" s="341">
        <v>23.8</v>
      </c>
      <c r="N73" s="341">
        <v>44.9</v>
      </c>
      <c r="O73" s="341">
        <v>1.2</v>
      </c>
      <c r="P73" s="341">
        <v>2.5</v>
      </c>
      <c r="Q73" s="341">
        <v>4.5999999999999996</v>
      </c>
      <c r="R73" s="341">
        <v>27.4</v>
      </c>
      <c r="S73" s="341">
        <v>32.9</v>
      </c>
      <c r="T73" s="341">
        <v>0.1</v>
      </c>
      <c r="U73" s="341">
        <v>0</v>
      </c>
      <c r="V73" s="341">
        <v>132.30000000000001</v>
      </c>
      <c r="W73" s="341">
        <v>22.5</v>
      </c>
      <c r="X73" s="341" t="s">
        <v>779</v>
      </c>
      <c r="Y73" s="341">
        <v>29.2</v>
      </c>
      <c r="Z73" s="341">
        <v>52</v>
      </c>
      <c r="AD73" s="343"/>
      <c r="AG73" s="701"/>
      <c r="AM73" s="701"/>
      <c r="BB73" s="332"/>
      <c r="BG73" s="703"/>
      <c r="BH73" s="703"/>
      <c r="BI73" s="703"/>
      <c r="BJ73" s="703"/>
      <c r="BK73" s="703"/>
      <c r="BL73" s="703"/>
      <c r="BM73" s="703"/>
      <c r="BN73" s="703"/>
      <c r="BO73" s="703"/>
      <c r="BP73" s="703"/>
      <c r="BQ73" s="703"/>
      <c r="BR73" s="703"/>
      <c r="BS73" s="703"/>
      <c r="BT73" s="703"/>
      <c r="BU73" s="703"/>
      <c r="BV73" s="703"/>
      <c r="BW73" s="703"/>
      <c r="BX73" s="703"/>
      <c r="BY73" s="703"/>
      <c r="BZ73" s="703"/>
      <c r="CA73" s="703"/>
      <c r="CB73" s="703"/>
      <c r="CC73" s="703"/>
      <c r="CD73" s="703"/>
      <c r="CE73" s="703"/>
      <c r="CF73" s="703"/>
      <c r="CG73" s="703"/>
      <c r="CH73" s="703"/>
      <c r="CI73" s="703"/>
      <c r="CJ73" s="703"/>
      <c r="CK73" s="703"/>
      <c r="CL73" s="703"/>
      <c r="CM73" s="703"/>
      <c r="CN73" s="703"/>
    </row>
    <row r="74" spans="1:92" ht="13.8" x14ac:dyDescent="0.45">
      <c r="A74" s="43">
        <v>2069</v>
      </c>
      <c r="B74" s="341">
        <v>8867.9</v>
      </c>
      <c r="C74" s="341">
        <v>182.1</v>
      </c>
      <c r="D74" s="341">
        <v>24.1</v>
      </c>
      <c r="E74" s="341">
        <v>4.0999999999999996</v>
      </c>
      <c r="F74" s="341">
        <v>113.2</v>
      </c>
      <c r="G74" s="341">
        <v>17.3</v>
      </c>
      <c r="H74" s="341">
        <v>1559.5</v>
      </c>
      <c r="I74" s="341" t="s">
        <v>779</v>
      </c>
      <c r="J74" s="341">
        <v>44.7</v>
      </c>
      <c r="K74" s="341">
        <v>195.2</v>
      </c>
      <c r="L74" s="341">
        <v>247.6</v>
      </c>
      <c r="M74" s="341">
        <v>24.1</v>
      </c>
      <c r="N74" s="341">
        <v>45.7</v>
      </c>
      <c r="O74" s="341">
        <v>1.2</v>
      </c>
      <c r="P74" s="341">
        <v>2.5</v>
      </c>
      <c r="Q74" s="341">
        <v>4.5999999999999996</v>
      </c>
      <c r="R74" s="341">
        <v>27.5</v>
      </c>
      <c r="S74" s="341">
        <v>33</v>
      </c>
      <c r="T74" s="341">
        <v>0.1</v>
      </c>
      <c r="U74" s="341">
        <v>0</v>
      </c>
      <c r="V74" s="341">
        <v>133.4</v>
      </c>
      <c r="W74" s="341">
        <v>22.6</v>
      </c>
      <c r="X74" s="341" t="s">
        <v>779</v>
      </c>
      <c r="Y74" s="341">
        <v>29.2</v>
      </c>
      <c r="Z74" s="341">
        <v>52.6</v>
      </c>
      <c r="AD74" s="343"/>
      <c r="AG74" s="701"/>
      <c r="AM74" s="701"/>
      <c r="BB74" s="332"/>
      <c r="BG74" s="703"/>
      <c r="BH74" s="703"/>
      <c r="BI74" s="703"/>
      <c r="BJ74" s="703"/>
      <c r="BK74" s="703"/>
      <c r="BL74" s="703"/>
      <c r="BM74" s="703"/>
      <c r="BN74" s="703"/>
      <c r="BO74" s="703"/>
      <c r="BP74" s="703"/>
      <c r="BQ74" s="703"/>
      <c r="BR74" s="703"/>
      <c r="BS74" s="703"/>
      <c r="BT74" s="703"/>
      <c r="BU74" s="703"/>
      <c r="BV74" s="703"/>
      <c r="BW74" s="703"/>
      <c r="BX74" s="703"/>
      <c r="BY74" s="703"/>
      <c r="BZ74" s="703"/>
      <c r="CA74" s="703"/>
      <c r="CB74" s="703"/>
      <c r="CC74" s="703"/>
      <c r="CD74" s="703"/>
      <c r="CE74" s="703"/>
      <c r="CF74" s="703"/>
      <c r="CG74" s="703"/>
      <c r="CH74" s="703"/>
      <c r="CI74" s="703"/>
      <c r="CJ74" s="703"/>
      <c r="CK74" s="703"/>
      <c r="CL74" s="703"/>
      <c r="CM74" s="703"/>
      <c r="CN74" s="703"/>
    </row>
    <row r="75" spans="1:92" ht="13.8" x14ac:dyDescent="0.45">
      <c r="A75" s="43">
        <v>2070</v>
      </c>
      <c r="B75" s="341">
        <v>8944</v>
      </c>
      <c r="C75" s="341">
        <v>185.5</v>
      </c>
      <c r="D75" s="341">
        <v>24.3</v>
      </c>
      <c r="E75" s="341">
        <v>4.0999999999999996</v>
      </c>
      <c r="F75" s="341">
        <v>113.8</v>
      </c>
      <c r="G75" s="341">
        <v>17.600000000000001</v>
      </c>
      <c r="H75" s="341">
        <v>1577.3</v>
      </c>
      <c r="I75" s="341" t="s">
        <v>779</v>
      </c>
      <c r="J75" s="341">
        <v>45.6</v>
      </c>
      <c r="K75" s="341">
        <v>196.1</v>
      </c>
      <c r="L75" s="341">
        <v>250.8</v>
      </c>
      <c r="M75" s="341">
        <v>24.4</v>
      </c>
      <c r="N75" s="341">
        <v>46.6</v>
      </c>
      <c r="O75" s="341">
        <v>1.2</v>
      </c>
      <c r="P75" s="341">
        <v>2.5</v>
      </c>
      <c r="Q75" s="341">
        <v>4.5999999999999996</v>
      </c>
      <c r="R75" s="341">
        <v>27.6</v>
      </c>
      <c r="S75" s="341">
        <v>33.200000000000003</v>
      </c>
      <c r="T75" s="341">
        <v>0.1</v>
      </c>
      <c r="U75" s="341">
        <v>0</v>
      </c>
      <c r="V75" s="341">
        <v>134.5</v>
      </c>
      <c r="W75" s="341">
        <v>22.8</v>
      </c>
      <c r="X75" s="341" t="s">
        <v>779</v>
      </c>
      <c r="Y75" s="341">
        <v>29.2</v>
      </c>
      <c r="Z75" s="341">
        <v>53.1</v>
      </c>
      <c r="AD75" s="343"/>
      <c r="AG75" s="701"/>
      <c r="AM75" s="701"/>
      <c r="BB75" s="332"/>
      <c r="BG75" s="703"/>
      <c r="BH75" s="703"/>
      <c r="BI75" s="703"/>
      <c r="BJ75" s="703"/>
      <c r="BK75" s="703"/>
      <c r="BL75" s="703"/>
      <c r="BM75" s="703"/>
      <c r="BN75" s="703"/>
      <c r="BO75" s="703"/>
      <c r="BP75" s="703"/>
      <c r="BQ75" s="703"/>
      <c r="BR75" s="703"/>
      <c r="BS75" s="703"/>
      <c r="BT75" s="703"/>
      <c r="BU75" s="703"/>
      <c r="BV75" s="703"/>
      <c r="BW75" s="703"/>
      <c r="BX75" s="703"/>
      <c r="BY75" s="703"/>
      <c r="BZ75" s="703"/>
      <c r="CA75" s="703"/>
      <c r="CB75" s="703"/>
      <c r="CC75" s="703"/>
      <c r="CD75" s="703"/>
      <c r="CE75" s="703"/>
      <c r="CF75" s="703"/>
      <c r="CG75" s="703"/>
      <c r="CH75" s="703"/>
      <c r="CI75" s="703"/>
      <c r="CJ75" s="703"/>
      <c r="CK75" s="703"/>
      <c r="CL75" s="703"/>
      <c r="CM75" s="703"/>
      <c r="CN75" s="703"/>
    </row>
    <row r="76" spans="1:92" ht="13.8" x14ac:dyDescent="0.45">
      <c r="A76" s="43">
        <v>2071</v>
      </c>
      <c r="B76" s="341">
        <v>9020.5</v>
      </c>
      <c r="C76" s="341">
        <v>188.9</v>
      </c>
      <c r="D76" s="341">
        <v>24.6</v>
      </c>
      <c r="E76" s="341">
        <v>4.0999999999999996</v>
      </c>
      <c r="F76" s="341">
        <v>114.3</v>
      </c>
      <c r="G76" s="341">
        <v>18</v>
      </c>
      <c r="H76" s="341">
        <v>1595.2</v>
      </c>
      <c r="I76" s="341" t="s">
        <v>779</v>
      </c>
      <c r="J76" s="341">
        <v>46.6</v>
      </c>
      <c r="K76" s="341">
        <v>197</v>
      </c>
      <c r="L76" s="341">
        <v>254</v>
      </c>
      <c r="M76" s="341">
        <v>24.7</v>
      </c>
      <c r="N76" s="341">
        <v>47.4</v>
      </c>
      <c r="O76" s="341">
        <v>1.2</v>
      </c>
      <c r="P76" s="341">
        <v>2.4</v>
      </c>
      <c r="Q76" s="341">
        <v>4.5999999999999996</v>
      </c>
      <c r="R76" s="341">
        <v>27.6</v>
      </c>
      <c r="S76" s="341">
        <v>33.299999999999997</v>
      </c>
      <c r="T76" s="341">
        <v>0.1</v>
      </c>
      <c r="U76" s="341">
        <v>0</v>
      </c>
      <c r="V76" s="341">
        <v>135.6</v>
      </c>
      <c r="W76" s="341">
        <v>23</v>
      </c>
      <c r="X76" s="341" t="s">
        <v>779</v>
      </c>
      <c r="Y76" s="341">
        <v>29.1</v>
      </c>
      <c r="Z76" s="341">
        <v>53.6</v>
      </c>
      <c r="AD76" s="343"/>
      <c r="AG76" s="701"/>
      <c r="AM76" s="701"/>
      <c r="BB76" s="332"/>
      <c r="BG76" s="703"/>
      <c r="BH76" s="703"/>
      <c r="BI76" s="703"/>
      <c r="BJ76" s="703"/>
      <c r="BK76" s="703"/>
      <c r="BL76" s="703"/>
      <c r="BM76" s="703"/>
      <c r="BN76" s="703"/>
      <c r="BO76" s="703"/>
      <c r="BP76" s="703"/>
      <c r="BQ76" s="703"/>
      <c r="BR76" s="703"/>
      <c r="BS76" s="703"/>
      <c r="BT76" s="703"/>
      <c r="BU76" s="703"/>
      <c r="BV76" s="703"/>
      <c r="BW76" s="703"/>
      <c r="BX76" s="703"/>
      <c r="BY76" s="703"/>
      <c r="BZ76" s="703"/>
      <c r="CA76" s="703"/>
      <c r="CB76" s="703"/>
      <c r="CC76" s="703"/>
      <c r="CD76" s="703"/>
      <c r="CE76" s="703"/>
      <c r="CF76" s="703"/>
      <c r="CG76" s="703"/>
      <c r="CH76" s="703"/>
      <c r="CI76" s="703"/>
      <c r="CJ76" s="703"/>
      <c r="CK76" s="703"/>
      <c r="CL76" s="703"/>
      <c r="CM76" s="703"/>
      <c r="CN76" s="703"/>
    </row>
    <row r="77" spans="1:92" ht="13.8" x14ac:dyDescent="0.45">
      <c r="A77" s="43">
        <v>2072</v>
      </c>
      <c r="B77" s="341">
        <v>9097.5</v>
      </c>
      <c r="C77" s="341">
        <v>192.5</v>
      </c>
      <c r="D77" s="341">
        <v>24.8</v>
      </c>
      <c r="E77" s="341">
        <v>4.0999999999999996</v>
      </c>
      <c r="F77" s="341">
        <v>114.9</v>
      </c>
      <c r="G77" s="341">
        <v>18.3</v>
      </c>
      <c r="H77" s="341">
        <v>1613.3</v>
      </c>
      <c r="I77" s="341" t="s">
        <v>779</v>
      </c>
      <c r="J77" s="341">
        <v>47.6</v>
      </c>
      <c r="K77" s="341">
        <v>197.9</v>
      </c>
      <c r="L77" s="341">
        <v>257.2</v>
      </c>
      <c r="M77" s="341">
        <v>25.1</v>
      </c>
      <c r="N77" s="341">
        <v>48.3</v>
      </c>
      <c r="O77" s="341">
        <v>1.2</v>
      </c>
      <c r="P77" s="341">
        <v>2.4</v>
      </c>
      <c r="Q77" s="341">
        <v>4.5999999999999996</v>
      </c>
      <c r="R77" s="341">
        <v>27.7</v>
      </c>
      <c r="S77" s="341">
        <v>33.5</v>
      </c>
      <c r="T77" s="341">
        <v>0.1</v>
      </c>
      <c r="U77" s="341">
        <v>0</v>
      </c>
      <c r="V77" s="341">
        <v>136.69999999999999</v>
      </c>
      <c r="W77" s="341">
        <v>23.2</v>
      </c>
      <c r="X77" s="341" t="s">
        <v>779</v>
      </c>
      <c r="Y77" s="341">
        <v>29.1</v>
      </c>
      <c r="Z77" s="341">
        <v>54.1</v>
      </c>
      <c r="AD77" s="343"/>
      <c r="AG77" s="701"/>
      <c r="AM77" s="701"/>
      <c r="BB77" s="332"/>
      <c r="BG77" s="703"/>
      <c r="BH77" s="703"/>
      <c r="BI77" s="703"/>
      <c r="BJ77" s="703"/>
      <c r="BK77" s="703"/>
      <c r="BL77" s="703"/>
      <c r="BM77" s="703"/>
      <c r="BN77" s="703"/>
      <c r="BO77" s="703"/>
      <c r="BP77" s="703"/>
      <c r="BQ77" s="703"/>
      <c r="BR77" s="703"/>
      <c r="BS77" s="703"/>
      <c r="BT77" s="703"/>
      <c r="BU77" s="703"/>
      <c r="BV77" s="703"/>
      <c r="BW77" s="703"/>
      <c r="BX77" s="703"/>
      <c r="BY77" s="703"/>
      <c r="BZ77" s="703"/>
      <c r="CA77" s="703"/>
      <c r="CB77" s="703"/>
      <c r="CC77" s="703"/>
      <c r="CD77" s="703"/>
      <c r="CE77" s="703"/>
      <c r="CF77" s="703"/>
      <c r="CG77" s="703"/>
      <c r="CH77" s="703"/>
      <c r="CI77" s="703"/>
      <c r="CJ77" s="703"/>
      <c r="CK77" s="703"/>
      <c r="CL77" s="703"/>
      <c r="CM77" s="703"/>
      <c r="CN77" s="703"/>
    </row>
    <row r="78" spans="1:92" ht="13.8" x14ac:dyDescent="0.45">
      <c r="A78" s="43">
        <v>2073</v>
      </c>
      <c r="B78" s="341">
        <v>9174.9</v>
      </c>
      <c r="C78" s="341">
        <v>196.1</v>
      </c>
      <c r="D78" s="341">
        <v>25.1</v>
      </c>
      <c r="E78" s="341">
        <v>4.0999999999999996</v>
      </c>
      <c r="F78" s="341">
        <v>115.4</v>
      </c>
      <c r="G78" s="341">
        <v>18.7</v>
      </c>
      <c r="H78" s="341">
        <v>1631.5</v>
      </c>
      <c r="I78" s="341" t="s">
        <v>779</v>
      </c>
      <c r="J78" s="341">
        <v>48.6</v>
      </c>
      <c r="K78" s="341">
        <v>198.9</v>
      </c>
      <c r="L78" s="341">
        <v>260.60000000000002</v>
      </c>
      <c r="M78" s="341">
        <v>25.4</v>
      </c>
      <c r="N78" s="341">
        <v>49.2</v>
      </c>
      <c r="O78" s="341">
        <v>1.2</v>
      </c>
      <c r="P78" s="341">
        <v>2.4</v>
      </c>
      <c r="Q78" s="341">
        <v>4.5999999999999996</v>
      </c>
      <c r="R78" s="341">
        <v>27.8</v>
      </c>
      <c r="S78" s="341">
        <v>33.6</v>
      </c>
      <c r="T78" s="341">
        <v>0.1</v>
      </c>
      <c r="U78" s="341">
        <v>0</v>
      </c>
      <c r="V78" s="341">
        <v>137.80000000000001</v>
      </c>
      <c r="W78" s="341">
        <v>23.4</v>
      </c>
      <c r="X78" s="341" t="s">
        <v>779</v>
      </c>
      <c r="Y78" s="341">
        <v>29.1</v>
      </c>
      <c r="Z78" s="341">
        <v>54.7</v>
      </c>
      <c r="AD78" s="343"/>
      <c r="AG78" s="701"/>
      <c r="AM78" s="701"/>
      <c r="BB78" s="332"/>
      <c r="BG78" s="703"/>
      <c r="BH78" s="703"/>
      <c r="BI78" s="703"/>
      <c r="BJ78" s="703"/>
      <c r="BK78" s="703"/>
      <c r="BL78" s="703"/>
      <c r="BM78" s="703"/>
      <c r="BN78" s="703"/>
      <c r="BO78" s="703"/>
      <c r="BP78" s="703"/>
      <c r="BQ78" s="703"/>
      <c r="BR78" s="703"/>
      <c r="BS78" s="703"/>
      <c r="BT78" s="703"/>
      <c r="BU78" s="703"/>
      <c r="BV78" s="703"/>
      <c r="BW78" s="703"/>
      <c r="BX78" s="703"/>
      <c r="BY78" s="703"/>
      <c r="BZ78" s="703"/>
      <c r="CA78" s="703"/>
      <c r="CB78" s="703"/>
      <c r="CC78" s="703"/>
      <c r="CD78" s="703"/>
      <c r="CE78" s="703"/>
      <c r="CF78" s="703"/>
      <c r="CG78" s="703"/>
      <c r="CH78" s="703"/>
      <c r="CI78" s="703"/>
      <c r="CJ78" s="703"/>
      <c r="CK78" s="703"/>
      <c r="CL78" s="703"/>
      <c r="CM78" s="703"/>
      <c r="CN78" s="703"/>
    </row>
    <row r="79" spans="1:92" ht="13.8" x14ac:dyDescent="0.45">
      <c r="A79" s="43">
        <v>2074</v>
      </c>
      <c r="B79" s="341">
        <v>9252.9</v>
      </c>
      <c r="C79" s="341">
        <v>199.8</v>
      </c>
      <c r="D79" s="341">
        <v>25.3</v>
      </c>
      <c r="E79" s="341">
        <v>4.0999999999999996</v>
      </c>
      <c r="F79" s="341">
        <v>116</v>
      </c>
      <c r="G79" s="341">
        <v>19.100000000000001</v>
      </c>
      <c r="H79" s="341">
        <v>1649.9</v>
      </c>
      <c r="I79" s="341" t="s">
        <v>779</v>
      </c>
      <c r="J79" s="341">
        <v>49.7</v>
      </c>
      <c r="K79" s="341">
        <v>199.8</v>
      </c>
      <c r="L79" s="341">
        <v>264</v>
      </c>
      <c r="M79" s="341">
        <v>25.8</v>
      </c>
      <c r="N79" s="341">
        <v>50.1</v>
      </c>
      <c r="O79" s="341">
        <v>1.2</v>
      </c>
      <c r="P79" s="341">
        <v>2.4</v>
      </c>
      <c r="Q79" s="341">
        <v>4.5999999999999996</v>
      </c>
      <c r="R79" s="341">
        <v>27.9</v>
      </c>
      <c r="S79" s="341">
        <v>33.799999999999997</v>
      </c>
      <c r="T79" s="341">
        <v>0.1</v>
      </c>
      <c r="U79" s="341">
        <v>0</v>
      </c>
      <c r="V79" s="341">
        <v>138.9</v>
      </c>
      <c r="W79" s="341">
        <v>23.6</v>
      </c>
      <c r="X79" s="341" t="s">
        <v>779</v>
      </c>
      <c r="Y79" s="341">
        <v>29</v>
      </c>
      <c r="Z79" s="341">
        <v>55.2</v>
      </c>
      <c r="AD79" s="343"/>
      <c r="AG79" s="701"/>
      <c r="AM79" s="701"/>
      <c r="BB79" s="332"/>
      <c r="BG79" s="703"/>
      <c r="BH79" s="703"/>
      <c r="BI79" s="703"/>
      <c r="BJ79" s="703"/>
      <c r="BK79" s="703"/>
      <c r="BL79" s="703"/>
      <c r="BM79" s="703"/>
      <c r="BN79" s="703"/>
      <c r="BO79" s="703"/>
      <c r="BP79" s="703"/>
      <c r="BQ79" s="703"/>
      <c r="BR79" s="703"/>
      <c r="BS79" s="703"/>
      <c r="BT79" s="703"/>
      <c r="BU79" s="703"/>
      <c r="BV79" s="703"/>
      <c r="BW79" s="703"/>
      <c r="BX79" s="703"/>
      <c r="BY79" s="703"/>
      <c r="BZ79" s="703"/>
      <c r="CA79" s="703"/>
      <c r="CB79" s="703"/>
      <c r="CC79" s="703"/>
      <c r="CD79" s="703"/>
      <c r="CE79" s="703"/>
      <c r="CF79" s="703"/>
      <c r="CG79" s="703"/>
      <c r="CH79" s="703"/>
      <c r="CI79" s="703"/>
      <c r="CJ79" s="703"/>
      <c r="CK79" s="703"/>
      <c r="CL79" s="703"/>
      <c r="CM79" s="703"/>
      <c r="CN79" s="703"/>
    </row>
    <row r="80" spans="1:92" ht="13.8" x14ac:dyDescent="0.45">
      <c r="A80" s="43">
        <v>2075</v>
      </c>
      <c r="B80" s="341">
        <v>9331.4</v>
      </c>
      <c r="C80" s="341">
        <v>203.7</v>
      </c>
      <c r="D80" s="341">
        <v>25.6</v>
      </c>
      <c r="E80" s="341">
        <v>4.0999999999999996</v>
      </c>
      <c r="F80" s="341">
        <v>116.6</v>
      </c>
      <c r="G80" s="341">
        <v>19.5</v>
      </c>
      <c r="H80" s="341">
        <v>1668.5</v>
      </c>
      <c r="I80" s="341" t="s">
        <v>779</v>
      </c>
      <c r="J80" s="341">
        <v>50.7</v>
      </c>
      <c r="K80" s="341">
        <v>200.7</v>
      </c>
      <c r="L80" s="341">
        <v>267.39999999999998</v>
      </c>
      <c r="M80" s="341">
        <v>26.1</v>
      </c>
      <c r="N80" s="341">
        <v>51</v>
      </c>
      <c r="O80" s="341">
        <v>1.2</v>
      </c>
      <c r="P80" s="341">
        <v>2.4</v>
      </c>
      <c r="Q80" s="341">
        <v>4.5999999999999996</v>
      </c>
      <c r="R80" s="341">
        <v>27.9</v>
      </c>
      <c r="S80" s="341">
        <v>33.9</v>
      </c>
      <c r="T80" s="341">
        <v>0.1</v>
      </c>
      <c r="U80" s="341">
        <v>0</v>
      </c>
      <c r="V80" s="341">
        <v>140.1</v>
      </c>
      <c r="W80" s="341">
        <v>23.8</v>
      </c>
      <c r="X80" s="341" t="s">
        <v>779</v>
      </c>
      <c r="Y80" s="341">
        <v>29</v>
      </c>
      <c r="Z80" s="341">
        <v>55.8</v>
      </c>
      <c r="AD80" s="343"/>
      <c r="AG80" s="701"/>
      <c r="AM80" s="701"/>
      <c r="BB80" s="332"/>
      <c r="BG80" s="703"/>
      <c r="BH80" s="703"/>
      <c r="BI80" s="703"/>
      <c r="BJ80" s="703"/>
      <c r="BK80" s="703"/>
      <c r="BL80" s="703"/>
      <c r="BM80" s="703"/>
      <c r="BN80" s="703"/>
      <c r="BO80" s="703"/>
      <c r="BP80" s="703"/>
      <c r="BQ80" s="703"/>
      <c r="BR80" s="703"/>
      <c r="BS80" s="703"/>
      <c r="BT80" s="703"/>
      <c r="BU80" s="703"/>
      <c r="BV80" s="703"/>
      <c r="BW80" s="703"/>
      <c r="BX80" s="703"/>
      <c r="BY80" s="703"/>
      <c r="BZ80" s="703"/>
      <c r="CA80" s="703"/>
      <c r="CB80" s="703"/>
      <c r="CC80" s="703"/>
      <c r="CD80" s="703"/>
      <c r="CE80" s="703"/>
      <c r="CF80" s="703"/>
      <c r="CG80" s="703"/>
      <c r="CH80" s="703"/>
      <c r="CI80" s="703"/>
      <c r="CJ80" s="703"/>
      <c r="CK80" s="703"/>
      <c r="CL80" s="703"/>
      <c r="CM80" s="703"/>
      <c r="CN80" s="703"/>
    </row>
    <row r="81" spans="1:92" ht="13.8" x14ac:dyDescent="0.45">
      <c r="A81" s="43">
        <v>2076</v>
      </c>
      <c r="B81" s="341">
        <v>9410.5</v>
      </c>
      <c r="C81" s="341">
        <v>207.6</v>
      </c>
      <c r="D81" s="341">
        <v>25.9</v>
      </c>
      <c r="E81" s="341">
        <v>4.0999999999999996</v>
      </c>
      <c r="F81" s="341">
        <v>117.1</v>
      </c>
      <c r="G81" s="341">
        <v>19.8</v>
      </c>
      <c r="H81" s="341">
        <v>1687.3</v>
      </c>
      <c r="I81" s="341" t="s">
        <v>779</v>
      </c>
      <c r="J81" s="341">
        <v>51.9</v>
      </c>
      <c r="K81" s="341">
        <v>201.7</v>
      </c>
      <c r="L81" s="341">
        <v>271</v>
      </c>
      <c r="M81" s="341">
        <v>26.5</v>
      </c>
      <c r="N81" s="341">
        <v>52</v>
      </c>
      <c r="O81" s="341">
        <v>1.2</v>
      </c>
      <c r="P81" s="341">
        <v>2.2999999999999998</v>
      </c>
      <c r="Q81" s="341">
        <v>4.5999999999999996</v>
      </c>
      <c r="R81" s="341">
        <v>28</v>
      </c>
      <c r="S81" s="341">
        <v>34.1</v>
      </c>
      <c r="T81" s="341">
        <v>0.1</v>
      </c>
      <c r="U81" s="341">
        <v>0</v>
      </c>
      <c r="V81" s="341">
        <v>141.19999999999999</v>
      </c>
      <c r="W81" s="341">
        <v>23.9</v>
      </c>
      <c r="X81" s="341" t="s">
        <v>779</v>
      </c>
      <c r="Y81" s="341">
        <v>28.9</v>
      </c>
      <c r="Z81" s="341">
        <v>56.3</v>
      </c>
      <c r="AD81" s="343"/>
      <c r="AG81" s="701"/>
      <c r="AM81" s="701"/>
      <c r="BB81" s="332"/>
      <c r="BG81" s="703"/>
      <c r="BH81" s="703"/>
      <c r="BI81" s="703"/>
      <c r="BJ81" s="703"/>
      <c r="BK81" s="703"/>
      <c r="BL81" s="703"/>
      <c r="BM81" s="703"/>
      <c r="BN81" s="703"/>
      <c r="BO81" s="703"/>
      <c r="BP81" s="703"/>
      <c r="BQ81" s="703"/>
      <c r="BR81" s="703"/>
      <c r="BS81" s="703"/>
      <c r="BT81" s="703"/>
      <c r="BU81" s="703"/>
      <c r="BV81" s="703"/>
      <c r="BW81" s="703"/>
      <c r="BX81" s="703"/>
      <c r="BY81" s="703"/>
      <c r="BZ81" s="703"/>
      <c r="CA81" s="703"/>
      <c r="CB81" s="703"/>
      <c r="CC81" s="703"/>
      <c r="CD81" s="703"/>
      <c r="CE81" s="703"/>
      <c r="CF81" s="703"/>
      <c r="CG81" s="703"/>
      <c r="CH81" s="703"/>
      <c r="CI81" s="703"/>
      <c r="CJ81" s="703"/>
      <c r="CK81" s="703"/>
      <c r="CL81" s="703"/>
      <c r="CM81" s="703"/>
      <c r="CN81" s="703"/>
    </row>
    <row r="82" spans="1:92" ht="13.8" x14ac:dyDescent="0.45">
      <c r="A82" s="43">
        <v>2077</v>
      </c>
      <c r="B82" s="341">
        <v>9490.2000000000007</v>
      </c>
      <c r="C82" s="341">
        <v>211.6</v>
      </c>
      <c r="D82" s="341">
        <v>26.1</v>
      </c>
      <c r="E82" s="341">
        <v>4.0999999999999996</v>
      </c>
      <c r="F82" s="341">
        <v>117.7</v>
      </c>
      <c r="G82" s="341">
        <v>20.3</v>
      </c>
      <c r="H82" s="341">
        <v>1706.3</v>
      </c>
      <c r="I82" s="341" t="s">
        <v>779</v>
      </c>
      <c r="J82" s="341">
        <v>53</v>
      </c>
      <c r="K82" s="341">
        <v>202.7</v>
      </c>
      <c r="L82" s="341">
        <v>274.60000000000002</v>
      </c>
      <c r="M82" s="341">
        <v>26.9</v>
      </c>
      <c r="N82" s="341">
        <v>52.9</v>
      </c>
      <c r="O82" s="341">
        <v>1.2</v>
      </c>
      <c r="P82" s="341">
        <v>2.2999999999999998</v>
      </c>
      <c r="Q82" s="341">
        <v>4.5999999999999996</v>
      </c>
      <c r="R82" s="341">
        <v>28.1</v>
      </c>
      <c r="S82" s="341">
        <v>34.299999999999997</v>
      </c>
      <c r="T82" s="341">
        <v>0.1</v>
      </c>
      <c r="U82" s="341">
        <v>0</v>
      </c>
      <c r="V82" s="341">
        <v>142.4</v>
      </c>
      <c r="W82" s="341">
        <v>24.1</v>
      </c>
      <c r="X82" s="341" t="s">
        <v>779</v>
      </c>
      <c r="Y82" s="341">
        <v>28.9</v>
      </c>
      <c r="Z82" s="341">
        <v>56.9</v>
      </c>
      <c r="AD82" s="343"/>
      <c r="AG82" s="701"/>
      <c r="AM82" s="701"/>
      <c r="BB82" s="332"/>
      <c r="BG82" s="703"/>
      <c r="BH82" s="703"/>
      <c r="BI82" s="703"/>
      <c r="BJ82" s="703"/>
      <c r="BK82" s="703"/>
      <c r="BL82" s="703"/>
      <c r="BM82" s="703"/>
      <c r="BN82" s="703"/>
      <c r="BO82" s="703"/>
      <c r="BP82" s="703"/>
      <c r="BQ82" s="703"/>
      <c r="BR82" s="703"/>
      <c r="BS82" s="703"/>
      <c r="BT82" s="703"/>
      <c r="BU82" s="703"/>
      <c r="BV82" s="703"/>
      <c r="BW82" s="703"/>
      <c r="BX82" s="703"/>
      <c r="BY82" s="703"/>
      <c r="BZ82" s="703"/>
      <c r="CA82" s="703"/>
      <c r="CB82" s="703"/>
      <c r="CC82" s="703"/>
      <c r="CD82" s="703"/>
      <c r="CE82" s="703"/>
      <c r="CF82" s="703"/>
      <c r="CG82" s="703"/>
      <c r="CH82" s="703"/>
      <c r="CI82" s="703"/>
      <c r="CJ82" s="703"/>
      <c r="CK82" s="703"/>
      <c r="CL82" s="703"/>
      <c r="CM82" s="703"/>
      <c r="CN82" s="703"/>
    </row>
    <row r="83" spans="1:92" ht="13.8" x14ac:dyDescent="0.45">
      <c r="A83" s="43">
        <v>2078</v>
      </c>
      <c r="B83" s="341">
        <v>9570.6</v>
      </c>
      <c r="C83" s="341">
        <v>215.7</v>
      </c>
      <c r="D83" s="341">
        <v>26.4</v>
      </c>
      <c r="E83" s="341">
        <v>4.2</v>
      </c>
      <c r="F83" s="341">
        <v>118.3</v>
      </c>
      <c r="G83" s="341">
        <v>20.7</v>
      </c>
      <c r="H83" s="341">
        <v>1725.4</v>
      </c>
      <c r="I83" s="341" t="s">
        <v>779</v>
      </c>
      <c r="J83" s="341">
        <v>54.2</v>
      </c>
      <c r="K83" s="341">
        <v>203.7</v>
      </c>
      <c r="L83" s="341">
        <v>278.39999999999998</v>
      </c>
      <c r="M83" s="341">
        <v>27.2</v>
      </c>
      <c r="N83" s="341">
        <v>53.9</v>
      </c>
      <c r="O83" s="341">
        <v>1.2</v>
      </c>
      <c r="P83" s="341">
        <v>2.2999999999999998</v>
      </c>
      <c r="Q83" s="341">
        <v>4.5999999999999996</v>
      </c>
      <c r="R83" s="341">
        <v>28.2</v>
      </c>
      <c r="S83" s="341">
        <v>34.4</v>
      </c>
      <c r="T83" s="341">
        <v>0.1</v>
      </c>
      <c r="U83" s="341">
        <v>0</v>
      </c>
      <c r="V83" s="341">
        <v>143.5</v>
      </c>
      <c r="W83" s="341">
        <v>24.3</v>
      </c>
      <c r="X83" s="341" t="s">
        <v>779</v>
      </c>
      <c r="Y83" s="341">
        <v>28.9</v>
      </c>
      <c r="Z83" s="341">
        <v>57.4</v>
      </c>
      <c r="AD83" s="343"/>
      <c r="AG83" s="701"/>
      <c r="AM83" s="701"/>
      <c r="BB83" s="332"/>
      <c r="BG83" s="703"/>
      <c r="BH83" s="703"/>
      <c r="BI83" s="703"/>
      <c r="BJ83" s="703"/>
      <c r="BK83" s="703"/>
      <c r="BL83" s="703"/>
      <c r="BM83" s="703"/>
      <c r="BN83" s="703"/>
      <c r="BO83" s="703"/>
      <c r="BP83" s="703"/>
      <c r="BQ83" s="703"/>
      <c r="BR83" s="703"/>
      <c r="BS83" s="703"/>
      <c r="BT83" s="703"/>
      <c r="BU83" s="703"/>
      <c r="BV83" s="703"/>
      <c r="BW83" s="703"/>
      <c r="BX83" s="703"/>
      <c r="BY83" s="703"/>
      <c r="BZ83" s="703"/>
      <c r="CA83" s="703"/>
      <c r="CB83" s="703"/>
      <c r="CC83" s="703"/>
      <c r="CD83" s="703"/>
      <c r="CE83" s="703"/>
      <c r="CF83" s="703"/>
      <c r="CG83" s="703"/>
      <c r="CH83" s="703"/>
      <c r="CI83" s="703"/>
      <c r="CJ83" s="703"/>
      <c r="CK83" s="703"/>
      <c r="CL83" s="703"/>
      <c r="CM83" s="703"/>
      <c r="CN83" s="703"/>
    </row>
    <row r="84" spans="1:92" ht="13.8" x14ac:dyDescent="0.45">
      <c r="A84" s="43">
        <v>2079</v>
      </c>
      <c r="B84" s="341">
        <v>9651.7000000000007</v>
      </c>
      <c r="C84" s="341">
        <v>220</v>
      </c>
      <c r="D84" s="341">
        <v>26.7</v>
      </c>
      <c r="E84" s="341">
        <v>4.2</v>
      </c>
      <c r="F84" s="341">
        <v>118.8</v>
      </c>
      <c r="G84" s="341">
        <v>21.1</v>
      </c>
      <c r="H84" s="341">
        <v>1744.9</v>
      </c>
      <c r="I84" s="341" t="s">
        <v>779</v>
      </c>
      <c r="J84" s="341">
        <v>55.4</v>
      </c>
      <c r="K84" s="341">
        <v>204.7</v>
      </c>
      <c r="L84" s="341">
        <v>282.2</v>
      </c>
      <c r="M84" s="341">
        <v>27.6</v>
      </c>
      <c r="N84" s="341">
        <v>55</v>
      </c>
      <c r="O84" s="341">
        <v>1.2</v>
      </c>
      <c r="P84" s="341">
        <v>2.2999999999999998</v>
      </c>
      <c r="Q84" s="341">
        <v>4.5999999999999996</v>
      </c>
      <c r="R84" s="341">
        <v>28.2</v>
      </c>
      <c r="S84" s="341">
        <v>34.6</v>
      </c>
      <c r="T84" s="341">
        <v>0.1</v>
      </c>
      <c r="U84" s="341">
        <v>0</v>
      </c>
      <c r="V84" s="341">
        <v>144.69999999999999</v>
      </c>
      <c r="W84" s="341">
        <v>24.5</v>
      </c>
      <c r="X84" s="341" t="s">
        <v>779</v>
      </c>
      <c r="Y84" s="341">
        <v>28.8</v>
      </c>
      <c r="Z84" s="341">
        <v>58</v>
      </c>
      <c r="AD84" s="343"/>
      <c r="AG84" s="701"/>
      <c r="AM84" s="701"/>
      <c r="BB84" s="332"/>
      <c r="BG84" s="703"/>
      <c r="BH84" s="703"/>
      <c r="BI84" s="703"/>
      <c r="BJ84" s="703"/>
      <c r="BK84" s="703"/>
      <c r="BL84" s="703"/>
      <c r="BM84" s="703"/>
      <c r="BN84" s="703"/>
      <c r="BO84" s="703"/>
      <c r="BP84" s="703"/>
      <c r="BQ84" s="703"/>
      <c r="BR84" s="703"/>
      <c r="BS84" s="703"/>
      <c r="BT84" s="703"/>
      <c r="BU84" s="703"/>
      <c r="BV84" s="703"/>
      <c r="BW84" s="703"/>
      <c r="BX84" s="703"/>
      <c r="BY84" s="703"/>
      <c r="BZ84" s="703"/>
      <c r="CA84" s="703"/>
      <c r="CB84" s="703"/>
      <c r="CC84" s="703"/>
      <c r="CD84" s="703"/>
      <c r="CE84" s="703"/>
      <c r="CF84" s="703"/>
      <c r="CG84" s="703"/>
      <c r="CH84" s="703"/>
      <c r="CI84" s="703"/>
      <c r="CJ84" s="703"/>
      <c r="CK84" s="703"/>
      <c r="CL84" s="703"/>
      <c r="CM84" s="703"/>
      <c r="CN84" s="703"/>
    </row>
    <row r="85" spans="1:92" ht="13.8" x14ac:dyDescent="0.45">
      <c r="A85" s="43">
        <v>2080</v>
      </c>
      <c r="B85" s="341">
        <v>9733.6</v>
      </c>
      <c r="C85" s="341">
        <v>224.3</v>
      </c>
      <c r="D85" s="341">
        <v>27</v>
      </c>
      <c r="E85" s="341">
        <v>4.2</v>
      </c>
      <c r="F85" s="341">
        <v>119.4</v>
      </c>
      <c r="G85" s="341">
        <v>21.5</v>
      </c>
      <c r="H85" s="341">
        <v>1764.5</v>
      </c>
      <c r="I85" s="341" t="s">
        <v>779</v>
      </c>
      <c r="J85" s="341">
        <v>56.6</v>
      </c>
      <c r="K85" s="341">
        <v>205.7</v>
      </c>
      <c r="L85" s="341">
        <v>286.10000000000002</v>
      </c>
      <c r="M85" s="341">
        <v>28.1</v>
      </c>
      <c r="N85" s="341">
        <v>56</v>
      </c>
      <c r="O85" s="341">
        <v>1.2</v>
      </c>
      <c r="P85" s="341">
        <v>2.2999999999999998</v>
      </c>
      <c r="Q85" s="341">
        <v>4.5999999999999996</v>
      </c>
      <c r="R85" s="341">
        <v>28.3</v>
      </c>
      <c r="S85" s="341">
        <v>34.799999999999997</v>
      </c>
      <c r="T85" s="341">
        <v>0.1</v>
      </c>
      <c r="U85" s="341">
        <v>0</v>
      </c>
      <c r="V85" s="341">
        <v>145.9</v>
      </c>
      <c r="W85" s="341">
        <v>24.7</v>
      </c>
      <c r="X85" s="341" t="s">
        <v>779</v>
      </c>
      <c r="Y85" s="341">
        <v>28.8</v>
      </c>
      <c r="Z85" s="341">
        <v>58.6</v>
      </c>
      <c r="AD85" s="343"/>
      <c r="AG85" s="701"/>
      <c r="AM85" s="701"/>
      <c r="BB85" s="332"/>
      <c r="BG85" s="703"/>
      <c r="BH85" s="703"/>
      <c r="BI85" s="703"/>
      <c r="BJ85" s="703"/>
      <c r="BK85" s="703"/>
      <c r="BL85" s="703"/>
      <c r="BM85" s="703"/>
      <c r="BN85" s="703"/>
      <c r="BO85" s="703"/>
      <c r="BP85" s="703"/>
      <c r="BQ85" s="703"/>
      <c r="BR85" s="703"/>
      <c r="BS85" s="703"/>
      <c r="BT85" s="703"/>
      <c r="BU85" s="703"/>
      <c r="BV85" s="703"/>
      <c r="BW85" s="703"/>
      <c r="BX85" s="703"/>
      <c r="BY85" s="703"/>
      <c r="BZ85" s="703"/>
      <c r="CA85" s="703"/>
      <c r="CB85" s="703"/>
      <c r="CC85" s="703"/>
      <c r="CD85" s="703"/>
      <c r="CE85" s="703"/>
      <c r="CF85" s="703"/>
      <c r="CG85" s="703"/>
      <c r="CH85" s="703"/>
      <c r="CI85" s="703"/>
      <c r="CJ85" s="703"/>
      <c r="CK85" s="703"/>
      <c r="CL85" s="703"/>
      <c r="CM85" s="703"/>
      <c r="CN85" s="703"/>
    </row>
    <row r="86" spans="1:92" ht="13.8" x14ac:dyDescent="0.45">
      <c r="A86" s="43">
        <v>2081</v>
      </c>
      <c r="B86" s="341">
        <v>9816.2000000000007</v>
      </c>
      <c r="C86" s="341">
        <v>228.8</v>
      </c>
      <c r="D86" s="341">
        <v>27.2</v>
      </c>
      <c r="E86" s="341">
        <v>4.2</v>
      </c>
      <c r="F86" s="341">
        <v>120</v>
      </c>
      <c r="G86" s="341">
        <v>21.9</v>
      </c>
      <c r="H86" s="341">
        <v>1784.4</v>
      </c>
      <c r="I86" s="341" t="s">
        <v>779</v>
      </c>
      <c r="J86" s="341">
        <v>57.9</v>
      </c>
      <c r="K86" s="341">
        <v>206.7</v>
      </c>
      <c r="L86" s="341">
        <v>290.10000000000002</v>
      </c>
      <c r="M86" s="341">
        <v>28.5</v>
      </c>
      <c r="N86" s="341">
        <v>57.1</v>
      </c>
      <c r="O86" s="341">
        <v>1.2</v>
      </c>
      <c r="P86" s="341">
        <v>2.2000000000000002</v>
      </c>
      <c r="Q86" s="341">
        <v>4.5999999999999996</v>
      </c>
      <c r="R86" s="341">
        <v>28.4</v>
      </c>
      <c r="S86" s="341">
        <v>35</v>
      </c>
      <c r="T86" s="341">
        <v>0.1</v>
      </c>
      <c r="U86" s="341">
        <v>0</v>
      </c>
      <c r="V86" s="341">
        <v>147.1</v>
      </c>
      <c r="W86" s="341">
        <v>24.9</v>
      </c>
      <c r="X86" s="341" t="s">
        <v>779</v>
      </c>
      <c r="Y86" s="341">
        <v>28.8</v>
      </c>
      <c r="Z86" s="341">
        <v>59.2</v>
      </c>
      <c r="AD86" s="343"/>
      <c r="AG86" s="701"/>
      <c r="AM86" s="701"/>
      <c r="BB86" s="332"/>
      <c r="BG86" s="703"/>
      <c r="BH86" s="703"/>
      <c r="BI86" s="703"/>
      <c r="BJ86" s="703"/>
      <c r="BK86" s="703"/>
      <c r="BL86" s="703"/>
      <c r="BM86" s="703"/>
      <c r="BN86" s="703"/>
      <c r="BO86" s="703"/>
      <c r="BP86" s="703"/>
      <c r="BQ86" s="703"/>
      <c r="BR86" s="703"/>
      <c r="BS86" s="703"/>
      <c r="BT86" s="703"/>
      <c r="BU86" s="703"/>
      <c r="BV86" s="703"/>
      <c r="BW86" s="703"/>
      <c r="BX86" s="703"/>
      <c r="BY86" s="703"/>
      <c r="BZ86" s="703"/>
      <c r="CA86" s="703"/>
      <c r="CB86" s="703"/>
      <c r="CC86" s="703"/>
      <c r="CD86" s="703"/>
      <c r="CE86" s="703"/>
      <c r="CF86" s="703"/>
      <c r="CG86" s="703"/>
      <c r="CH86" s="703"/>
      <c r="CI86" s="703"/>
      <c r="CJ86" s="703"/>
      <c r="CK86" s="703"/>
      <c r="CL86" s="703"/>
      <c r="CM86" s="703"/>
      <c r="CN86" s="703"/>
    </row>
    <row r="87" spans="1:92" ht="13.8" x14ac:dyDescent="0.45">
      <c r="A87" s="43">
        <v>2082</v>
      </c>
      <c r="B87" s="341">
        <v>9899.5</v>
      </c>
      <c r="C87" s="341">
        <v>233.4</v>
      </c>
      <c r="D87" s="341">
        <v>27.5</v>
      </c>
      <c r="E87" s="341">
        <v>4.2</v>
      </c>
      <c r="F87" s="341">
        <v>120.6</v>
      </c>
      <c r="G87" s="341">
        <v>22.4</v>
      </c>
      <c r="H87" s="341">
        <v>1804.5</v>
      </c>
      <c r="I87" s="341" t="s">
        <v>779</v>
      </c>
      <c r="J87" s="341">
        <v>59.2</v>
      </c>
      <c r="K87" s="341">
        <v>207.8</v>
      </c>
      <c r="L87" s="341">
        <v>294.2</v>
      </c>
      <c r="M87" s="341">
        <v>28.9</v>
      </c>
      <c r="N87" s="341">
        <v>58.2</v>
      </c>
      <c r="O87" s="341">
        <v>1.2</v>
      </c>
      <c r="P87" s="341">
        <v>2.2000000000000002</v>
      </c>
      <c r="Q87" s="341">
        <v>4.5999999999999996</v>
      </c>
      <c r="R87" s="341">
        <v>28.5</v>
      </c>
      <c r="S87" s="341">
        <v>35.1</v>
      </c>
      <c r="T87" s="341">
        <v>0.1</v>
      </c>
      <c r="U87" s="341">
        <v>0</v>
      </c>
      <c r="V87" s="341">
        <v>148.30000000000001</v>
      </c>
      <c r="W87" s="341">
        <v>25.1</v>
      </c>
      <c r="X87" s="341" t="s">
        <v>779</v>
      </c>
      <c r="Y87" s="341">
        <v>28.7</v>
      </c>
      <c r="Z87" s="341">
        <v>59.8</v>
      </c>
      <c r="AD87" s="343"/>
      <c r="AG87" s="701"/>
      <c r="AM87" s="701"/>
      <c r="BB87" s="332"/>
      <c r="BG87" s="703"/>
      <c r="BH87" s="703"/>
      <c r="BI87" s="703"/>
      <c r="BJ87" s="703"/>
      <c r="BK87" s="703"/>
      <c r="BL87" s="703"/>
      <c r="BM87" s="703"/>
      <c r="BN87" s="703"/>
      <c r="BO87" s="703"/>
      <c r="BP87" s="703"/>
      <c r="BQ87" s="703"/>
      <c r="BR87" s="703"/>
      <c r="BS87" s="703"/>
      <c r="BT87" s="703"/>
      <c r="BU87" s="703"/>
      <c r="BV87" s="703"/>
      <c r="BW87" s="703"/>
      <c r="BX87" s="703"/>
      <c r="BY87" s="703"/>
      <c r="BZ87" s="703"/>
      <c r="CA87" s="703"/>
      <c r="CB87" s="703"/>
      <c r="CC87" s="703"/>
      <c r="CD87" s="703"/>
      <c r="CE87" s="703"/>
      <c r="CF87" s="703"/>
      <c r="CG87" s="703"/>
      <c r="CH87" s="703"/>
      <c r="CI87" s="703"/>
      <c r="CJ87" s="703"/>
      <c r="CK87" s="703"/>
      <c r="CL87" s="703"/>
      <c r="CM87" s="703"/>
      <c r="CN87" s="703"/>
    </row>
    <row r="88" spans="1:92" ht="13.8" x14ac:dyDescent="0.45">
      <c r="A88" s="43">
        <v>2083</v>
      </c>
      <c r="B88" s="341">
        <v>9983.7000000000007</v>
      </c>
      <c r="C88" s="341">
        <v>238.1</v>
      </c>
      <c r="D88" s="341">
        <v>27.8</v>
      </c>
      <c r="E88" s="341">
        <v>4.2</v>
      </c>
      <c r="F88" s="341">
        <v>121.2</v>
      </c>
      <c r="G88" s="341">
        <v>22.8</v>
      </c>
      <c r="H88" s="341">
        <v>1824.9</v>
      </c>
      <c r="I88" s="341" t="s">
        <v>779</v>
      </c>
      <c r="J88" s="341">
        <v>60.5</v>
      </c>
      <c r="K88" s="341">
        <v>208.9</v>
      </c>
      <c r="L88" s="341">
        <v>298.39999999999998</v>
      </c>
      <c r="M88" s="341">
        <v>29.4</v>
      </c>
      <c r="N88" s="341">
        <v>59.4</v>
      </c>
      <c r="O88" s="341">
        <v>1.2</v>
      </c>
      <c r="P88" s="341">
        <v>2.2000000000000002</v>
      </c>
      <c r="Q88" s="341">
        <v>4.5999999999999996</v>
      </c>
      <c r="R88" s="341">
        <v>28.6</v>
      </c>
      <c r="S88" s="341">
        <v>35.299999999999997</v>
      </c>
      <c r="T88" s="341">
        <v>0.1</v>
      </c>
      <c r="U88" s="341">
        <v>0</v>
      </c>
      <c r="V88" s="341">
        <v>149.5</v>
      </c>
      <c r="W88" s="341">
        <v>25.3</v>
      </c>
      <c r="X88" s="341" t="s">
        <v>779</v>
      </c>
      <c r="Y88" s="341">
        <v>28.7</v>
      </c>
      <c r="Z88" s="341">
        <v>60.4</v>
      </c>
      <c r="AD88" s="343"/>
      <c r="AG88" s="701"/>
      <c r="AM88" s="701"/>
      <c r="BB88" s="332"/>
      <c r="BG88" s="703"/>
      <c r="BH88" s="703"/>
      <c r="BI88" s="703"/>
      <c r="BJ88" s="703"/>
      <c r="BK88" s="703"/>
      <c r="BL88" s="703"/>
      <c r="BM88" s="703"/>
      <c r="BN88" s="703"/>
      <c r="BO88" s="703"/>
      <c r="BP88" s="703"/>
      <c r="BQ88" s="703"/>
      <c r="BR88" s="703"/>
      <c r="BS88" s="703"/>
      <c r="BT88" s="703"/>
      <c r="BU88" s="703"/>
      <c r="BV88" s="703"/>
      <c r="BW88" s="703"/>
      <c r="BX88" s="703"/>
      <c r="BY88" s="703"/>
      <c r="BZ88" s="703"/>
      <c r="CA88" s="703"/>
      <c r="CB88" s="703"/>
      <c r="CC88" s="703"/>
      <c r="CD88" s="703"/>
      <c r="CE88" s="703"/>
      <c r="CF88" s="703"/>
      <c r="CG88" s="703"/>
      <c r="CH88" s="703"/>
      <c r="CI88" s="703"/>
      <c r="CJ88" s="703"/>
      <c r="CK88" s="703"/>
      <c r="CL88" s="703"/>
      <c r="CM88" s="703"/>
      <c r="CN88" s="703"/>
    </row>
    <row r="89" spans="1:92" ht="13.8" x14ac:dyDescent="0.45">
      <c r="A89" s="43">
        <v>2084</v>
      </c>
      <c r="B89" s="341">
        <v>10068.700000000001</v>
      </c>
      <c r="C89" s="341">
        <v>242.9</v>
      </c>
      <c r="D89" s="341">
        <v>28.1</v>
      </c>
      <c r="E89" s="341">
        <v>4.2</v>
      </c>
      <c r="F89" s="341">
        <v>121.8</v>
      </c>
      <c r="G89" s="341">
        <v>23.3</v>
      </c>
      <c r="H89" s="341">
        <v>1845.5</v>
      </c>
      <c r="I89" s="341" t="s">
        <v>779</v>
      </c>
      <c r="J89" s="341">
        <v>61.9</v>
      </c>
      <c r="K89" s="341">
        <v>210</v>
      </c>
      <c r="L89" s="341">
        <v>302.7</v>
      </c>
      <c r="M89" s="341">
        <v>29.8</v>
      </c>
      <c r="N89" s="341">
        <v>60.5</v>
      </c>
      <c r="O89" s="341">
        <v>1.2</v>
      </c>
      <c r="P89" s="341">
        <v>2.2000000000000002</v>
      </c>
      <c r="Q89" s="341">
        <v>4.5999999999999996</v>
      </c>
      <c r="R89" s="341">
        <v>28.6</v>
      </c>
      <c r="S89" s="341">
        <v>35.5</v>
      </c>
      <c r="T89" s="341">
        <v>0.1</v>
      </c>
      <c r="U89" s="341">
        <v>0</v>
      </c>
      <c r="V89" s="341">
        <v>150.69999999999999</v>
      </c>
      <c r="W89" s="341">
        <v>25.5</v>
      </c>
      <c r="X89" s="341" t="s">
        <v>779</v>
      </c>
      <c r="Y89" s="341">
        <v>28.6</v>
      </c>
      <c r="Z89" s="341">
        <v>61</v>
      </c>
      <c r="AD89" s="343"/>
      <c r="AG89" s="701"/>
      <c r="AM89" s="701"/>
      <c r="BB89" s="332"/>
      <c r="BG89" s="703"/>
      <c r="BH89" s="703"/>
      <c r="BI89" s="703"/>
      <c r="BJ89" s="703"/>
      <c r="BK89" s="703"/>
      <c r="BL89" s="703"/>
      <c r="BM89" s="703"/>
      <c r="BN89" s="703"/>
      <c r="BO89" s="703"/>
      <c r="BP89" s="703"/>
      <c r="BQ89" s="703"/>
      <c r="BR89" s="703"/>
      <c r="BS89" s="703"/>
      <c r="BT89" s="703"/>
      <c r="BU89" s="703"/>
      <c r="BV89" s="703"/>
      <c r="BW89" s="703"/>
      <c r="BX89" s="703"/>
      <c r="BY89" s="703"/>
      <c r="BZ89" s="703"/>
      <c r="CA89" s="703"/>
      <c r="CB89" s="703"/>
      <c r="CC89" s="703"/>
      <c r="CD89" s="703"/>
      <c r="CE89" s="703"/>
      <c r="CF89" s="703"/>
      <c r="CG89" s="703"/>
      <c r="CH89" s="703"/>
      <c r="CI89" s="703"/>
      <c r="CJ89" s="703"/>
      <c r="CK89" s="703"/>
      <c r="CL89" s="703"/>
      <c r="CM89" s="703"/>
      <c r="CN89" s="703"/>
    </row>
    <row r="90" spans="1:92" ht="13.8" x14ac:dyDescent="0.45">
      <c r="A90" s="43">
        <v>2085</v>
      </c>
      <c r="B90" s="341">
        <v>10154.5</v>
      </c>
      <c r="C90" s="341">
        <v>247.9</v>
      </c>
      <c r="D90" s="341">
        <v>28.4</v>
      </c>
      <c r="E90" s="341">
        <v>4.2</v>
      </c>
      <c r="F90" s="341">
        <v>122.4</v>
      </c>
      <c r="G90" s="341">
        <v>23.8</v>
      </c>
      <c r="H90" s="341">
        <v>1866.4</v>
      </c>
      <c r="I90" s="341" t="s">
        <v>779</v>
      </c>
      <c r="J90" s="341">
        <v>63.3</v>
      </c>
      <c r="K90" s="341">
        <v>211.1</v>
      </c>
      <c r="L90" s="341">
        <v>307.2</v>
      </c>
      <c r="M90" s="341">
        <v>30.3</v>
      </c>
      <c r="N90" s="341">
        <v>61.7</v>
      </c>
      <c r="O90" s="341">
        <v>1.2</v>
      </c>
      <c r="P90" s="341">
        <v>2.2000000000000002</v>
      </c>
      <c r="Q90" s="341">
        <v>4.5999999999999996</v>
      </c>
      <c r="R90" s="341">
        <v>28.7</v>
      </c>
      <c r="S90" s="341">
        <v>35.700000000000003</v>
      </c>
      <c r="T90" s="341">
        <v>0.1</v>
      </c>
      <c r="U90" s="341">
        <v>0</v>
      </c>
      <c r="V90" s="341">
        <v>151.9</v>
      </c>
      <c r="W90" s="341">
        <v>25.8</v>
      </c>
      <c r="X90" s="341" t="s">
        <v>779</v>
      </c>
      <c r="Y90" s="341">
        <v>28.6</v>
      </c>
      <c r="Z90" s="341">
        <v>61.6</v>
      </c>
      <c r="AD90" s="343"/>
      <c r="AG90" s="701"/>
      <c r="AM90" s="701"/>
      <c r="BB90" s="332"/>
      <c r="BG90" s="703"/>
      <c r="BH90" s="703"/>
      <c r="BI90" s="703"/>
      <c r="BJ90" s="703"/>
      <c r="BK90" s="703"/>
      <c r="BL90" s="703"/>
      <c r="BM90" s="703"/>
      <c r="BN90" s="703"/>
      <c r="BO90" s="703"/>
      <c r="BP90" s="703"/>
      <c r="BQ90" s="703"/>
      <c r="BR90" s="703"/>
      <c r="BS90" s="703"/>
      <c r="BT90" s="703"/>
      <c r="BU90" s="703"/>
      <c r="BV90" s="703"/>
      <c r="BW90" s="703"/>
      <c r="BX90" s="703"/>
      <c r="BY90" s="703"/>
      <c r="BZ90" s="703"/>
      <c r="CA90" s="703"/>
      <c r="CB90" s="703"/>
      <c r="CC90" s="703"/>
      <c r="CD90" s="703"/>
      <c r="CE90" s="703"/>
      <c r="CF90" s="703"/>
      <c r="CG90" s="703"/>
      <c r="CH90" s="703"/>
      <c r="CI90" s="703"/>
      <c r="CJ90" s="703"/>
      <c r="CK90" s="703"/>
      <c r="CL90" s="703"/>
      <c r="CM90" s="703"/>
      <c r="CN90" s="703"/>
    </row>
    <row r="91" spans="1:92" ht="13.8" x14ac:dyDescent="0.45">
      <c r="A91" s="43">
        <v>2086</v>
      </c>
      <c r="B91" s="341">
        <v>10241.299999999999</v>
      </c>
      <c r="C91" s="341">
        <v>253</v>
      </c>
      <c r="D91" s="341">
        <v>28.7</v>
      </c>
      <c r="E91" s="341">
        <v>4.2</v>
      </c>
      <c r="F91" s="341">
        <v>123.1</v>
      </c>
      <c r="G91" s="341">
        <v>24.3</v>
      </c>
      <c r="H91" s="341">
        <v>1887.6</v>
      </c>
      <c r="I91" s="341" t="s">
        <v>779</v>
      </c>
      <c r="J91" s="341">
        <v>64.7</v>
      </c>
      <c r="K91" s="341">
        <v>212.3</v>
      </c>
      <c r="L91" s="341">
        <v>311.7</v>
      </c>
      <c r="M91" s="341">
        <v>30.8</v>
      </c>
      <c r="N91" s="341">
        <v>63</v>
      </c>
      <c r="O91" s="341">
        <v>1.2</v>
      </c>
      <c r="P91" s="341">
        <v>2.1</v>
      </c>
      <c r="Q91" s="341">
        <v>4.5999999999999996</v>
      </c>
      <c r="R91" s="341">
        <v>28.8</v>
      </c>
      <c r="S91" s="341">
        <v>35.9</v>
      </c>
      <c r="T91" s="341">
        <v>0.1</v>
      </c>
      <c r="U91" s="341">
        <v>0</v>
      </c>
      <c r="V91" s="341">
        <v>153.19999999999999</v>
      </c>
      <c r="W91" s="341">
        <v>26</v>
      </c>
      <c r="X91" s="341" t="s">
        <v>779</v>
      </c>
      <c r="Y91" s="341">
        <v>28.6</v>
      </c>
      <c r="Z91" s="341">
        <v>62.2</v>
      </c>
      <c r="AD91" s="343"/>
      <c r="AG91" s="701"/>
      <c r="AM91" s="701"/>
      <c r="BB91" s="332"/>
      <c r="BG91" s="703"/>
      <c r="BH91" s="703"/>
      <c r="BI91" s="703"/>
      <c r="BJ91" s="703"/>
      <c r="BK91" s="703"/>
      <c r="BL91" s="703"/>
      <c r="BM91" s="703"/>
      <c r="BN91" s="703"/>
      <c r="BO91" s="703"/>
      <c r="BP91" s="703"/>
      <c r="BQ91" s="703"/>
      <c r="BR91" s="703"/>
      <c r="BS91" s="703"/>
      <c r="BT91" s="703"/>
      <c r="BU91" s="703"/>
      <c r="BV91" s="703"/>
      <c r="BW91" s="703"/>
      <c r="BX91" s="703"/>
      <c r="BY91" s="703"/>
      <c r="BZ91" s="703"/>
      <c r="CA91" s="703"/>
      <c r="CB91" s="703"/>
      <c r="CC91" s="703"/>
      <c r="CD91" s="703"/>
      <c r="CE91" s="703"/>
      <c r="CF91" s="703"/>
      <c r="CG91" s="703"/>
      <c r="CH91" s="703"/>
      <c r="CI91" s="703"/>
      <c r="CJ91" s="703"/>
      <c r="CK91" s="703"/>
      <c r="CL91" s="703"/>
      <c r="CM91" s="703"/>
      <c r="CN91" s="703"/>
    </row>
    <row r="92" spans="1:92" ht="13.8" x14ac:dyDescent="0.45">
      <c r="A92" s="43">
        <v>2087</v>
      </c>
      <c r="B92" s="341">
        <v>10328.9</v>
      </c>
      <c r="C92" s="341">
        <v>258.3</v>
      </c>
      <c r="D92" s="341">
        <v>29</v>
      </c>
      <c r="E92" s="341">
        <v>4.2</v>
      </c>
      <c r="F92" s="341">
        <v>123.7</v>
      </c>
      <c r="G92" s="341">
        <v>24.8</v>
      </c>
      <c r="H92" s="341">
        <v>1909.1</v>
      </c>
      <c r="I92" s="341" t="s">
        <v>779</v>
      </c>
      <c r="J92" s="341">
        <v>66.2</v>
      </c>
      <c r="K92" s="341">
        <v>213.4</v>
      </c>
      <c r="L92" s="341">
        <v>316.39999999999998</v>
      </c>
      <c r="M92" s="341">
        <v>31.3</v>
      </c>
      <c r="N92" s="341">
        <v>64.2</v>
      </c>
      <c r="O92" s="341">
        <v>1.2</v>
      </c>
      <c r="P92" s="341">
        <v>2.1</v>
      </c>
      <c r="Q92" s="341">
        <v>4.5999999999999996</v>
      </c>
      <c r="R92" s="341">
        <v>28.9</v>
      </c>
      <c r="S92" s="341">
        <v>36.1</v>
      </c>
      <c r="T92" s="341">
        <v>0.1</v>
      </c>
      <c r="U92" s="341">
        <v>0</v>
      </c>
      <c r="V92" s="341">
        <v>154.5</v>
      </c>
      <c r="W92" s="341">
        <v>26.2</v>
      </c>
      <c r="X92" s="341" t="s">
        <v>779</v>
      </c>
      <c r="Y92" s="341">
        <v>28.5</v>
      </c>
      <c r="Z92" s="341">
        <v>62.9</v>
      </c>
      <c r="AD92" s="343"/>
      <c r="AG92" s="701"/>
      <c r="AM92" s="701"/>
      <c r="BB92" s="332"/>
      <c r="BG92" s="703"/>
      <c r="BH92" s="703"/>
      <c r="BI92" s="703"/>
      <c r="BJ92" s="703"/>
      <c r="BK92" s="703"/>
      <c r="BL92" s="703"/>
      <c r="BM92" s="703"/>
      <c r="BN92" s="703"/>
      <c r="BO92" s="703"/>
      <c r="BP92" s="703"/>
      <c r="BQ92" s="703"/>
      <c r="BR92" s="703"/>
      <c r="BS92" s="703"/>
      <c r="BT92" s="703"/>
      <c r="BU92" s="703"/>
      <c r="BV92" s="703"/>
      <c r="BW92" s="703"/>
      <c r="BX92" s="703"/>
      <c r="BY92" s="703"/>
      <c r="BZ92" s="703"/>
      <c r="CA92" s="703"/>
      <c r="CB92" s="703"/>
      <c r="CC92" s="703"/>
      <c r="CD92" s="703"/>
      <c r="CE92" s="703"/>
      <c r="CF92" s="703"/>
      <c r="CG92" s="703"/>
      <c r="CH92" s="703"/>
      <c r="CI92" s="703"/>
      <c r="CJ92" s="703"/>
      <c r="CK92" s="703"/>
      <c r="CL92" s="703"/>
      <c r="CM92" s="703"/>
      <c r="CN92" s="703"/>
    </row>
    <row r="93" spans="1:92" ht="13.8" x14ac:dyDescent="0.45">
      <c r="A93" s="43">
        <v>2088</v>
      </c>
      <c r="B93" s="341">
        <v>10417.299999999999</v>
      </c>
      <c r="C93" s="341">
        <v>263.60000000000002</v>
      </c>
      <c r="D93" s="341">
        <v>29.3</v>
      </c>
      <c r="E93" s="341">
        <v>4.2</v>
      </c>
      <c r="F93" s="341">
        <v>124.4</v>
      </c>
      <c r="G93" s="341">
        <v>25.3</v>
      </c>
      <c r="H93" s="341">
        <v>1930.8</v>
      </c>
      <c r="I93" s="341" t="s">
        <v>779</v>
      </c>
      <c r="J93" s="341">
        <v>67.7</v>
      </c>
      <c r="K93" s="341">
        <v>214.7</v>
      </c>
      <c r="L93" s="341">
        <v>321.2</v>
      </c>
      <c r="M93" s="341">
        <v>31.8</v>
      </c>
      <c r="N93" s="341">
        <v>65.599999999999994</v>
      </c>
      <c r="O93" s="341">
        <v>1.2</v>
      </c>
      <c r="P93" s="341">
        <v>2.1</v>
      </c>
      <c r="Q93" s="341">
        <v>4.5999999999999996</v>
      </c>
      <c r="R93" s="341">
        <v>29</v>
      </c>
      <c r="S93" s="341">
        <v>36.299999999999997</v>
      </c>
      <c r="T93" s="341">
        <v>0.1</v>
      </c>
      <c r="U93" s="341">
        <v>0</v>
      </c>
      <c r="V93" s="341">
        <v>155.80000000000001</v>
      </c>
      <c r="W93" s="341">
        <v>26.4</v>
      </c>
      <c r="X93" s="341" t="s">
        <v>779</v>
      </c>
      <c r="Y93" s="341">
        <v>28.5</v>
      </c>
      <c r="Z93" s="341">
        <v>63.5</v>
      </c>
      <c r="AD93" s="343"/>
      <c r="AG93" s="701"/>
      <c r="AM93" s="701"/>
      <c r="BB93" s="332"/>
      <c r="BG93" s="703"/>
      <c r="BH93" s="703"/>
      <c r="BI93" s="703"/>
      <c r="BJ93" s="703"/>
      <c r="BK93" s="703"/>
      <c r="BL93" s="703"/>
      <c r="BM93" s="703"/>
      <c r="BN93" s="703"/>
      <c r="BO93" s="703"/>
      <c r="BP93" s="703"/>
      <c r="BQ93" s="703"/>
      <c r="BR93" s="703"/>
      <c r="BS93" s="703"/>
      <c r="BT93" s="703"/>
      <c r="BU93" s="703"/>
      <c r="BV93" s="703"/>
      <c r="BW93" s="703"/>
      <c r="BX93" s="703"/>
      <c r="BY93" s="703"/>
      <c r="BZ93" s="703"/>
      <c r="CA93" s="703"/>
      <c r="CB93" s="703"/>
      <c r="CC93" s="703"/>
      <c r="CD93" s="703"/>
      <c r="CE93" s="703"/>
      <c r="CF93" s="703"/>
      <c r="CG93" s="703"/>
      <c r="CH93" s="703"/>
      <c r="CI93" s="703"/>
      <c r="CJ93" s="703"/>
      <c r="CK93" s="703"/>
      <c r="CL93" s="703"/>
      <c r="CM93" s="703"/>
      <c r="CN93" s="703"/>
    </row>
    <row r="94" spans="1:92" ht="13.8" x14ac:dyDescent="0.45">
      <c r="A94" s="43">
        <v>2089</v>
      </c>
      <c r="B94" s="341">
        <v>10506.6</v>
      </c>
      <c r="C94" s="341">
        <v>269.2</v>
      </c>
      <c r="D94" s="341">
        <v>29.6</v>
      </c>
      <c r="E94" s="341">
        <v>4.2</v>
      </c>
      <c r="F94" s="341">
        <v>125</v>
      </c>
      <c r="G94" s="341">
        <v>25.8</v>
      </c>
      <c r="H94" s="341">
        <v>1952.8</v>
      </c>
      <c r="I94" s="341" t="s">
        <v>779</v>
      </c>
      <c r="J94" s="341">
        <v>69.3</v>
      </c>
      <c r="K94" s="341">
        <v>215.9</v>
      </c>
      <c r="L94" s="341">
        <v>326.10000000000002</v>
      </c>
      <c r="M94" s="341">
        <v>32.299999999999997</v>
      </c>
      <c r="N94" s="341">
        <v>66.900000000000006</v>
      </c>
      <c r="O94" s="341">
        <v>1.2</v>
      </c>
      <c r="P94" s="341">
        <v>2.1</v>
      </c>
      <c r="Q94" s="341">
        <v>4.5999999999999996</v>
      </c>
      <c r="R94" s="341">
        <v>29.1</v>
      </c>
      <c r="S94" s="341">
        <v>36.5</v>
      </c>
      <c r="T94" s="341">
        <v>0.1</v>
      </c>
      <c r="U94" s="341">
        <v>0</v>
      </c>
      <c r="V94" s="341">
        <v>157.1</v>
      </c>
      <c r="W94" s="341">
        <v>26.6</v>
      </c>
      <c r="X94" s="341" t="s">
        <v>779</v>
      </c>
      <c r="Y94" s="341">
        <v>28.5</v>
      </c>
      <c r="Z94" s="341">
        <v>64.2</v>
      </c>
      <c r="AD94" s="343"/>
      <c r="AG94" s="701"/>
      <c r="AM94" s="701"/>
      <c r="BB94" s="332"/>
      <c r="BG94" s="703"/>
      <c r="BH94" s="703"/>
      <c r="BI94" s="703"/>
      <c r="BJ94" s="703"/>
      <c r="BK94" s="703"/>
      <c r="BL94" s="703"/>
      <c r="BM94" s="703"/>
      <c r="BN94" s="703"/>
      <c r="BO94" s="703"/>
      <c r="BP94" s="703"/>
      <c r="BQ94" s="703"/>
      <c r="BR94" s="703"/>
      <c r="BS94" s="703"/>
      <c r="BT94" s="703"/>
      <c r="BU94" s="703"/>
      <c r="BV94" s="703"/>
      <c r="BW94" s="703"/>
      <c r="BX94" s="703"/>
      <c r="BY94" s="703"/>
      <c r="BZ94" s="703"/>
      <c r="CA94" s="703"/>
      <c r="CB94" s="703"/>
      <c r="CC94" s="703"/>
      <c r="CD94" s="703"/>
      <c r="CE94" s="703"/>
      <c r="CF94" s="703"/>
      <c r="CG94" s="703"/>
      <c r="CH94" s="703"/>
      <c r="CI94" s="703"/>
      <c r="CJ94" s="703"/>
      <c r="CK94" s="703"/>
      <c r="CL94" s="703"/>
      <c r="CM94" s="703"/>
      <c r="CN94" s="703"/>
    </row>
    <row r="95" spans="1:92" ht="13.8" x14ac:dyDescent="0.45">
      <c r="A95" s="43">
        <v>2090</v>
      </c>
      <c r="B95" s="341">
        <v>10596.6</v>
      </c>
      <c r="C95" s="341">
        <v>274.89999999999998</v>
      </c>
      <c r="D95" s="341">
        <v>29.9</v>
      </c>
      <c r="E95" s="341">
        <v>4.2</v>
      </c>
      <c r="F95" s="341">
        <v>125.7</v>
      </c>
      <c r="G95" s="341">
        <v>26.3</v>
      </c>
      <c r="H95" s="341">
        <v>1975</v>
      </c>
      <c r="I95" s="341" t="s">
        <v>779</v>
      </c>
      <c r="J95" s="341">
        <v>70.900000000000006</v>
      </c>
      <c r="K95" s="341">
        <v>217.2</v>
      </c>
      <c r="L95" s="341">
        <v>331.2</v>
      </c>
      <c r="M95" s="341">
        <v>32.799999999999997</v>
      </c>
      <c r="N95" s="341">
        <v>68.3</v>
      </c>
      <c r="O95" s="341">
        <v>1.2</v>
      </c>
      <c r="P95" s="341">
        <v>2.1</v>
      </c>
      <c r="Q95" s="341">
        <v>4.5999999999999996</v>
      </c>
      <c r="R95" s="341">
        <v>29.2</v>
      </c>
      <c r="S95" s="341">
        <v>36.700000000000003</v>
      </c>
      <c r="T95" s="341">
        <v>0.1</v>
      </c>
      <c r="U95" s="341">
        <v>0</v>
      </c>
      <c r="V95" s="341">
        <v>158.4</v>
      </c>
      <c r="W95" s="341">
        <v>26.8</v>
      </c>
      <c r="X95" s="341" t="s">
        <v>779</v>
      </c>
      <c r="Y95" s="341">
        <v>28.5</v>
      </c>
      <c r="Z95" s="341">
        <v>64.8</v>
      </c>
      <c r="AD95" s="343"/>
      <c r="AG95" s="701"/>
      <c r="AM95" s="701"/>
      <c r="BB95" s="332"/>
      <c r="BG95" s="703"/>
      <c r="BH95" s="703"/>
      <c r="BI95" s="703"/>
      <c r="BJ95" s="703"/>
      <c r="BK95" s="703"/>
      <c r="BL95" s="703"/>
      <c r="BM95" s="703"/>
      <c r="BN95" s="703"/>
      <c r="BO95" s="703"/>
      <c r="BP95" s="703"/>
      <c r="BQ95" s="703"/>
      <c r="BR95" s="703"/>
      <c r="BS95" s="703"/>
      <c r="BT95" s="703"/>
      <c r="BU95" s="703"/>
      <c r="BV95" s="703"/>
      <c r="BW95" s="703"/>
      <c r="BX95" s="703"/>
      <c r="BY95" s="703"/>
      <c r="BZ95" s="703"/>
      <c r="CA95" s="703"/>
      <c r="CB95" s="703"/>
      <c r="CC95" s="703"/>
      <c r="CD95" s="703"/>
      <c r="CE95" s="703"/>
      <c r="CF95" s="703"/>
      <c r="CG95" s="703"/>
      <c r="CH95" s="703"/>
      <c r="CI95" s="703"/>
      <c r="CJ95" s="703"/>
      <c r="CK95" s="703"/>
      <c r="CL95" s="703"/>
      <c r="CM95" s="703"/>
      <c r="CN95" s="703"/>
    </row>
    <row r="96" spans="1:92" ht="13.8" x14ac:dyDescent="0.45">
      <c r="A96" s="43">
        <v>2091</v>
      </c>
      <c r="B96" s="341">
        <v>10687.5</v>
      </c>
      <c r="C96" s="341">
        <v>280.7</v>
      </c>
      <c r="D96" s="341">
        <v>30.2</v>
      </c>
      <c r="E96" s="341">
        <v>4.2</v>
      </c>
      <c r="F96" s="341">
        <v>126.3</v>
      </c>
      <c r="G96" s="341">
        <v>26.8</v>
      </c>
      <c r="H96" s="341">
        <v>1997.5</v>
      </c>
      <c r="I96" s="341" t="s">
        <v>779</v>
      </c>
      <c r="J96" s="341">
        <v>72.599999999999994</v>
      </c>
      <c r="K96" s="341">
        <v>218.5</v>
      </c>
      <c r="L96" s="341">
        <v>336.4</v>
      </c>
      <c r="M96" s="341">
        <v>33.4</v>
      </c>
      <c r="N96" s="341">
        <v>69.7</v>
      </c>
      <c r="O96" s="341">
        <v>1.2</v>
      </c>
      <c r="P96" s="341">
        <v>2.1</v>
      </c>
      <c r="Q96" s="341">
        <v>4.5999999999999996</v>
      </c>
      <c r="R96" s="341">
        <v>29.2</v>
      </c>
      <c r="S96" s="341">
        <v>36.9</v>
      </c>
      <c r="T96" s="341">
        <v>0.1</v>
      </c>
      <c r="U96" s="341">
        <v>0</v>
      </c>
      <c r="V96" s="341">
        <v>159.69999999999999</v>
      </c>
      <c r="W96" s="341">
        <v>27.1</v>
      </c>
      <c r="X96" s="341" t="s">
        <v>779</v>
      </c>
      <c r="Y96" s="341">
        <v>28.4</v>
      </c>
      <c r="Z96" s="341">
        <v>65.5</v>
      </c>
      <c r="AD96" s="343"/>
      <c r="AG96" s="701"/>
      <c r="AM96" s="701"/>
      <c r="BB96" s="332"/>
      <c r="BG96" s="703"/>
      <c r="BH96" s="703"/>
      <c r="BI96" s="703"/>
      <c r="BJ96" s="703"/>
      <c r="BK96" s="703"/>
      <c r="BL96" s="703"/>
      <c r="BM96" s="703"/>
      <c r="BN96" s="703"/>
      <c r="BO96" s="703"/>
      <c r="BP96" s="703"/>
      <c r="BQ96" s="703"/>
      <c r="BR96" s="703"/>
      <c r="BS96" s="703"/>
      <c r="BT96" s="703"/>
      <c r="BU96" s="703"/>
      <c r="BV96" s="703"/>
      <c r="BW96" s="703"/>
      <c r="BX96" s="703"/>
      <c r="BY96" s="703"/>
      <c r="BZ96" s="703"/>
      <c r="CA96" s="703"/>
      <c r="CB96" s="703"/>
      <c r="CC96" s="703"/>
      <c r="CD96" s="703"/>
      <c r="CE96" s="703"/>
      <c r="CF96" s="703"/>
      <c r="CG96" s="703"/>
      <c r="CH96" s="703"/>
      <c r="CI96" s="703"/>
      <c r="CJ96" s="703"/>
      <c r="CK96" s="703"/>
      <c r="CL96" s="703"/>
      <c r="CM96" s="703"/>
      <c r="CN96" s="703"/>
    </row>
    <row r="97" spans="1:92" ht="13.8" x14ac:dyDescent="0.45">
      <c r="A97" s="43">
        <v>2092</v>
      </c>
      <c r="B97" s="341">
        <v>10779.1</v>
      </c>
      <c r="C97" s="341">
        <v>286.7</v>
      </c>
      <c r="D97" s="341">
        <v>30.5</v>
      </c>
      <c r="E97" s="341">
        <v>4.2</v>
      </c>
      <c r="F97" s="341">
        <v>127</v>
      </c>
      <c r="G97" s="341">
        <v>27.4</v>
      </c>
      <c r="H97" s="341">
        <v>2020.2</v>
      </c>
      <c r="I97" s="341" t="s">
        <v>779</v>
      </c>
      <c r="J97" s="341">
        <v>74.3</v>
      </c>
      <c r="K97" s="341">
        <v>219.8</v>
      </c>
      <c r="L97" s="341">
        <v>341.7</v>
      </c>
      <c r="M97" s="341">
        <v>34</v>
      </c>
      <c r="N97" s="341">
        <v>71.099999999999994</v>
      </c>
      <c r="O97" s="341">
        <v>1.2</v>
      </c>
      <c r="P97" s="341">
        <v>2</v>
      </c>
      <c r="Q97" s="341">
        <v>4.5999999999999996</v>
      </c>
      <c r="R97" s="341">
        <v>29.3</v>
      </c>
      <c r="S97" s="341">
        <v>37.1</v>
      </c>
      <c r="T97" s="341">
        <v>0.1</v>
      </c>
      <c r="U97" s="341">
        <v>0</v>
      </c>
      <c r="V97" s="341">
        <v>161</v>
      </c>
      <c r="W97" s="341">
        <v>27.3</v>
      </c>
      <c r="X97" s="341" t="s">
        <v>779</v>
      </c>
      <c r="Y97" s="341">
        <v>28.4</v>
      </c>
      <c r="Z97" s="341">
        <v>66.099999999999994</v>
      </c>
      <c r="AD97" s="343"/>
      <c r="AG97" s="701"/>
      <c r="AM97" s="701"/>
      <c r="BB97" s="332"/>
      <c r="BG97" s="703"/>
      <c r="BH97" s="703"/>
      <c r="BI97" s="703"/>
      <c r="BJ97" s="703"/>
      <c r="BK97" s="703"/>
      <c r="BL97" s="703"/>
      <c r="BM97" s="703"/>
      <c r="BN97" s="703"/>
      <c r="BO97" s="703"/>
      <c r="BP97" s="703"/>
      <c r="BQ97" s="703"/>
      <c r="BR97" s="703"/>
      <c r="BS97" s="703"/>
      <c r="BT97" s="703"/>
      <c r="BU97" s="703"/>
      <c r="BV97" s="703"/>
      <c r="BW97" s="703"/>
      <c r="BX97" s="703"/>
      <c r="BY97" s="703"/>
      <c r="BZ97" s="703"/>
      <c r="CA97" s="703"/>
      <c r="CB97" s="703"/>
      <c r="CC97" s="703"/>
      <c r="CD97" s="703"/>
      <c r="CE97" s="703"/>
      <c r="CF97" s="703"/>
      <c r="CG97" s="703"/>
      <c r="CH97" s="703"/>
      <c r="CI97" s="703"/>
      <c r="CJ97" s="703"/>
      <c r="CK97" s="703"/>
      <c r="CL97" s="703"/>
      <c r="CM97" s="703"/>
      <c r="CN97" s="703"/>
    </row>
    <row r="98" spans="1:92" ht="13.8" x14ac:dyDescent="0.45">
      <c r="A98" s="43">
        <v>2093</v>
      </c>
      <c r="B98" s="341">
        <v>10871.4</v>
      </c>
      <c r="C98" s="341">
        <v>292.89999999999998</v>
      </c>
      <c r="D98" s="341">
        <v>30.8</v>
      </c>
      <c r="E98" s="341">
        <v>4.2</v>
      </c>
      <c r="F98" s="341">
        <v>127.7</v>
      </c>
      <c r="G98" s="341">
        <v>27.9</v>
      </c>
      <c r="H98" s="341">
        <v>2043.2</v>
      </c>
      <c r="I98" s="341" t="s">
        <v>779</v>
      </c>
      <c r="J98" s="341">
        <v>76</v>
      </c>
      <c r="K98" s="341">
        <v>221.1</v>
      </c>
      <c r="L98" s="341">
        <v>347.2</v>
      </c>
      <c r="M98" s="341">
        <v>34.6</v>
      </c>
      <c r="N98" s="341">
        <v>72.599999999999994</v>
      </c>
      <c r="O98" s="341">
        <v>1.2</v>
      </c>
      <c r="P98" s="341">
        <v>2</v>
      </c>
      <c r="Q98" s="341">
        <v>4.5999999999999996</v>
      </c>
      <c r="R98" s="341">
        <v>29.4</v>
      </c>
      <c r="S98" s="341">
        <v>37.299999999999997</v>
      </c>
      <c r="T98" s="341">
        <v>0.1</v>
      </c>
      <c r="U98" s="341">
        <v>0</v>
      </c>
      <c r="V98" s="341">
        <v>162.4</v>
      </c>
      <c r="W98" s="341">
        <v>27.5</v>
      </c>
      <c r="X98" s="341" t="s">
        <v>779</v>
      </c>
      <c r="Y98" s="341">
        <v>28.4</v>
      </c>
      <c r="Z98" s="341">
        <v>66.8</v>
      </c>
      <c r="AD98" s="343"/>
      <c r="AG98" s="701"/>
      <c r="AM98" s="701"/>
      <c r="BB98" s="332"/>
      <c r="BG98" s="703"/>
      <c r="BH98" s="703"/>
      <c r="BI98" s="703"/>
      <c r="BJ98" s="703"/>
      <c r="BK98" s="703"/>
      <c r="BL98" s="703"/>
      <c r="BM98" s="703"/>
      <c r="BN98" s="703"/>
      <c r="BO98" s="703"/>
      <c r="BP98" s="703"/>
      <c r="BQ98" s="703"/>
      <c r="BR98" s="703"/>
      <c r="BS98" s="703"/>
      <c r="BT98" s="703"/>
      <c r="BU98" s="703"/>
      <c r="BV98" s="703"/>
      <c r="BW98" s="703"/>
      <c r="BX98" s="703"/>
      <c r="BY98" s="703"/>
      <c r="BZ98" s="703"/>
      <c r="CA98" s="703"/>
      <c r="CB98" s="703"/>
      <c r="CC98" s="703"/>
      <c r="CD98" s="703"/>
      <c r="CE98" s="703"/>
      <c r="CF98" s="703"/>
      <c r="CG98" s="703"/>
      <c r="CH98" s="703"/>
      <c r="CI98" s="703"/>
      <c r="CJ98" s="703"/>
      <c r="CK98" s="703"/>
      <c r="CL98" s="703"/>
      <c r="CM98" s="703"/>
      <c r="CN98" s="703"/>
    </row>
    <row r="99" spans="1:92" ht="13.8" x14ac:dyDescent="0.45">
      <c r="A99" s="43">
        <v>2094</v>
      </c>
      <c r="B99" s="341">
        <v>10964.4</v>
      </c>
      <c r="C99" s="341">
        <v>299.3</v>
      </c>
      <c r="D99" s="341">
        <v>31.2</v>
      </c>
      <c r="E99" s="341">
        <v>4.2</v>
      </c>
      <c r="F99" s="341">
        <v>128.4</v>
      </c>
      <c r="G99" s="341">
        <v>28.5</v>
      </c>
      <c r="H99" s="341">
        <v>2066.5</v>
      </c>
      <c r="I99" s="341" t="s">
        <v>779</v>
      </c>
      <c r="J99" s="341">
        <v>77.900000000000006</v>
      </c>
      <c r="K99" s="341">
        <v>222.5</v>
      </c>
      <c r="L99" s="341">
        <v>352.8</v>
      </c>
      <c r="M99" s="341">
        <v>35.200000000000003</v>
      </c>
      <c r="N99" s="341">
        <v>74.099999999999994</v>
      </c>
      <c r="O99" s="341">
        <v>1.2</v>
      </c>
      <c r="P99" s="341">
        <v>2</v>
      </c>
      <c r="Q99" s="341">
        <v>4.5999999999999996</v>
      </c>
      <c r="R99" s="341">
        <v>29.5</v>
      </c>
      <c r="S99" s="341">
        <v>37.5</v>
      </c>
      <c r="T99" s="341">
        <v>0.1</v>
      </c>
      <c r="U99" s="341">
        <v>0</v>
      </c>
      <c r="V99" s="341">
        <v>163.80000000000001</v>
      </c>
      <c r="W99" s="341">
        <v>27.8</v>
      </c>
      <c r="X99" s="341" t="s">
        <v>779</v>
      </c>
      <c r="Y99" s="341">
        <v>28.4</v>
      </c>
      <c r="Z99" s="341">
        <v>67.5</v>
      </c>
      <c r="AD99" s="343"/>
      <c r="AG99" s="701"/>
      <c r="AM99" s="701"/>
      <c r="BB99" s="332"/>
      <c r="BG99" s="703"/>
      <c r="BH99" s="703"/>
      <c r="BI99" s="703"/>
      <c r="BJ99" s="703"/>
      <c r="BK99" s="703"/>
      <c r="BL99" s="703"/>
      <c r="BM99" s="703"/>
      <c r="BN99" s="703"/>
      <c r="BO99" s="703"/>
      <c r="BP99" s="703"/>
      <c r="BQ99" s="703"/>
      <c r="BR99" s="703"/>
      <c r="BS99" s="703"/>
      <c r="BT99" s="703"/>
      <c r="BU99" s="703"/>
      <c r="BV99" s="703"/>
      <c r="BW99" s="703"/>
      <c r="BX99" s="703"/>
      <c r="BY99" s="703"/>
      <c r="BZ99" s="703"/>
      <c r="CA99" s="703"/>
      <c r="CB99" s="703"/>
      <c r="CC99" s="703"/>
      <c r="CD99" s="703"/>
      <c r="CE99" s="703"/>
      <c r="CF99" s="703"/>
      <c r="CG99" s="703"/>
      <c r="CH99" s="703"/>
      <c r="CI99" s="703"/>
      <c r="CJ99" s="703"/>
      <c r="CK99" s="703"/>
      <c r="CL99" s="703"/>
      <c r="CM99" s="703"/>
      <c r="CN99" s="703"/>
    </row>
    <row r="100" spans="1:92" ht="13.8" x14ac:dyDescent="0.45">
      <c r="A100" s="43">
        <v>2095</v>
      </c>
      <c r="B100" s="341">
        <v>11058.1</v>
      </c>
      <c r="C100" s="341">
        <v>305.8</v>
      </c>
      <c r="D100" s="341">
        <v>31.5</v>
      </c>
      <c r="E100" s="341">
        <v>4.2</v>
      </c>
      <c r="F100" s="341">
        <v>129.1</v>
      </c>
      <c r="G100" s="341">
        <v>29.1</v>
      </c>
      <c r="H100" s="341">
        <v>2090</v>
      </c>
      <c r="I100" s="341" t="s">
        <v>779</v>
      </c>
      <c r="J100" s="341">
        <v>79.7</v>
      </c>
      <c r="K100" s="341">
        <v>223.9</v>
      </c>
      <c r="L100" s="341">
        <v>358.5</v>
      </c>
      <c r="M100" s="341">
        <v>35.799999999999997</v>
      </c>
      <c r="N100" s="341">
        <v>75.7</v>
      </c>
      <c r="O100" s="341">
        <v>1.2</v>
      </c>
      <c r="P100" s="341">
        <v>2</v>
      </c>
      <c r="Q100" s="341">
        <v>4.5999999999999996</v>
      </c>
      <c r="R100" s="341">
        <v>29.6</v>
      </c>
      <c r="S100" s="341">
        <v>37.700000000000003</v>
      </c>
      <c r="T100" s="341">
        <v>0.1</v>
      </c>
      <c r="U100" s="341">
        <v>0</v>
      </c>
      <c r="V100" s="341">
        <v>165.1</v>
      </c>
      <c r="W100" s="341">
        <v>28</v>
      </c>
      <c r="X100" s="341" t="s">
        <v>779</v>
      </c>
      <c r="Y100" s="341">
        <v>28.3</v>
      </c>
      <c r="Z100" s="341">
        <v>68.2</v>
      </c>
      <c r="AD100" s="343"/>
      <c r="AG100" s="701"/>
      <c r="AM100" s="701"/>
      <c r="BB100" s="332"/>
      <c r="BG100" s="703"/>
      <c r="BH100" s="703"/>
      <c r="BI100" s="703"/>
      <c r="BJ100" s="703"/>
      <c r="BK100" s="703"/>
      <c r="BL100" s="703"/>
      <c r="BM100" s="703"/>
      <c r="BN100" s="703"/>
      <c r="BO100" s="703"/>
      <c r="BP100" s="703"/>
      <c r="BQ100" s="703"/>
      <c r="BR100" s="703"/>
      <c r="BS100" s="703"/>
      <c r="BT100" s="703"/>
      <c r="BU100" s="703"/>
      <c r="BV100" s="703"/>
      <c r="BW100" s="703"/>
      <c r="BX100" s="703"/>
      <c r="BY100" s="703"/>
      <c r="BZ100" s="703"/>
      <c r="CA100" s="703"/>
      <c r="CB100" s="703"/>
      <c r="CC100" s="703"/>
      <c r="CD100" s="703"/>
      <c r="CE100" s="703"/>
      <c r="CF100" s="703"/>
      <c r="CG100" s="703"/>
      <c r="CH100" s="703"/>
      <c r="CI100" s="703"/>
      <c r="CJ100" s="703"/>
      <c r="CK100" s="703"/>
      <c r="CL100" s="703"/>
      <c r="CM100" s="703"/>
      <c r="CN100" s="703"/>
    </row>
    <row r="101" spans="1:92" ht="13.8" x14ac:dyDescent="0.45">
      <c r="A101" s="43">
        <v>2096</v>
      </c>
      <c r="B101" s="341">
        <v>11152.4</v>
      </c>
      <c r="C101" s="341">
        <v>312.5</v>
      </c>
      <c r="D101" s="341">
        <v>31.8</v>
      </c>
      <c r="E101" s="341">
        <v>4.3</v>
      </c>
      <c r="F101" s="341">
        <v>129.80000000000001</v>
      </c>
      <c r="G101" s="341">
        <v>29.7</v>
      </c>
      <c r="H101" s="341">
        <v>2113.8000000000002</v>
      </c>
      <c r="I101" s="341" t="s">
        <v>779</v>
      </c>
      <c r="J101" s="341">
        <v>81.599999999999994</v>
      </c>
      <c r="K101" s="341">
        <v>225.4</v>
      </c>
      <c r="L101" s="341">
        <v>364.4</v>
      </c>
      <c r="M101" s="341">
        <v>36.4</v>
      </c>
      <c r="N101" s="341">
        <v>77.3</v>
      </c>
      <c r="O101" s="341">
        <v>1.2</v>
      </c>
      <c r="P101" s="341">
        <v>2</v>
      </c>
      <c r="Q101" s="341">
        <v>4.5999999999999996</v>
      </c>
      <c r="R101" s="341">
        <v>29.7</v>
      </c>
      <c r="S101" s="341">
        <v>38</v>
      </c>
      <c r="T101" s="341">
        <v>0.1</v>
      </c>
      <c r="U101" s="341">
        <v>0</v>
      </c>
      <c r="V101" s="341">
        <v>166.5</v>
      </c>
      <c r="W101" s="341">
        <v>28.3</v>
      </c>
      <c r="X101" s="341" t="s">
        <v>779</v>
      </c>
      <c r="Y101" s="341">
        <v>28.3</v>
      </c>
      <c r="Z101" s="341">
        <v>68.8</v>
      </c>
      <c r="AD101" s="343"/>
      <c r="AG101" s="701"/>
      <c r="AM101" s="701"/>
      <c r="BB101" s="332"/>
      <c r="BG101" s="703"/>
      <c r="BH101" s="703"/>
      <c r="BI101" s="703"/>
      <c r="BJ101" s="703"/>
      <c r="BK101" s="703"/>
      <c r="BL101" s="703"/>
      <c r="BM101" s="703"/>
      <c r="BN101" s="703"/>
      <c r="BO101" s="703"/>
      <c r="BP101" s="703"/>
      <c r="BQ101" s="703"/>
      <c r="BR101" s="703"/>
      <c r="BS101" s="703"/>
      <c r="BT101" s="703"/>
      <c r="BU101" s="703"/>
      <c r="BV101" s="703"/>
      <c r="BW101" s="703"/>
      <c r="BX101" s="703"/>
      <c r="BY101" s="703"/>
      <c r="BZ101" s="703"/>
      <c r="CA101" s="703"/>
      <c r="CB101" s="703"/>
      <c r="CC101" s="703"/>
      <c r="CD101" s="703"/>
      <c r="CE101" s="703"/>
      <c r="CF101" s="703"/>
      <c r="CG101" s="703"/>
      <c r="CH101" s="703"/>
      <c r="CI101" s="703"/>
      <c r="CJ101" s="703"/>
      <c r="CK101" s="703"/>
      <c r="CL101" s="703"/>
      <c r="CM101" s="703"/>
      <c r="CN101" s="703"/>
    </row>
    <row r="102" spans="1:92" ht="13.8" x14ac:dyDescent="0.45">
      <c r="A102" s="43">
        <v>2097</v>
      </c>
      <c r="B102" s="341">
        <v>11247.2</v>
      </c>
      <c r="C102" s="341">
        <v>319.39999999999998</v>
      </c>
      <c r="D102" s="341">
        <v>32.1</v>
      </c>
      <c r="E102" s="341">
        <v>4.3</v>
      </c>
      <c r="F102" s="341">
        <v>130.5</v>
      </c>
      <c r="G102" s="341">
        <v>30.2</v>
      </c>
      <c r="H102" s="341">
        <v>2137.8000000000002</v>
      </c>
      <c r="I102" s="341" t="s">
        <v>779</v>
      </c>
      <c r="J102" s="341">
        <v>83.6</v>
      </c>
      <c r="K102" s="341">
        <v>226.8</v>
      </c>
      <c r="L102" s="341">
        <v>370.5</v>
      </c>
      <c r="M102" s="341">
        <v>37.1</v>
      </c>
      <c r="N102" s="341">
        <v>79</v>
      </c>
      <c r="O102" s="341">
        <v>1.2</v>
      </c>
      <c r="P102" s="341">
        <v>1.9</v>
      </c>
      <c r="Q102" s="341">
        <v>4.5999999999999996</v>
      </c>
      <c r="R102" s="341">
        <v>29.8</v>
      </c>
      <c r="S102" s="341">
        <v>38.200000000000003</v>
      </c>
      <c r="T102" s="341">
        <v>0.1</v>
      </c>
      <c r="U102" s="341">
        <v>0</v>
      </c>
      <c r="V102" s="341">
        <v>167.9</v>
      </c>
      <c r="W102" s="341">
        <v>28.5</v>
      </c>
      <c r="X102" s="341" t="s">
        <v>779</v>
      </c>
      <c r="Y102" s="341">
        <v>28.3</v>
      </c>
      <c r="Z102" s="341">
        <v>69.5</v>
      </c>
      <c r="AD102" s="343"/>
      <c r="AG102" s="701"/>
      <c r="AM102" s="701"/>
      <c r="BB102" s="332"/>
      <c r="BG102" s="703"/>
      <c r="BH102" s="703"/>
      <c r="BI102" s="703"/>
      <c r="BJ102" s="703"/>
      <c r="BK102" s="703"/>
      <c r="BL102" s="703"/>
      <c r="BM102" s="703"/>
      <c r="BN102" s="703"/>
      <c r="BO102" s="703"/>
      <c r="BP102" s="703"/>
      <c r="BQ102" s="703"/>
      <c r="BR102" s="703"/>
      <c r="BS102" s="703"/>
      <c r="BT102" s="703"/>
      <c r="BU102" s="703"/>
      <c r="BV102" s="703"/>
      <c r="BW102" s="703"/>
      <c r="BX102" s="703"/>
      <c r="BY102" s="703"/>
      <c r="BZ102" s="703"/>
      <c r="CA102" s="703"/>
      <c r="CB102" s="703"/>
      <c r="CC102" s="703"/>
      <c r="CD102" s="703"/>
      <c r="CE102" s="703"/>
      <c r="CF102" s="703"/>
      <c r="CG102" s="703"/>
      <c r="CH102" s="703"/>
      <c r="CI102" s="703"/>
      <c r="CJ102" s="703"/>
      <c r="CK102" s="703"/>
      <c r="CL102" s="703"/>
      <c r="CM102" s="703"/>
      <c r="CN102" s="703"/>
    </row>
    <row r="103" spans="1:92" ht="13.8" x14ac:dyDescent="0.45">
      <c r="A103" s="43">
        <v>2098</v>
      </c>
      <c r="B103" s="341">
        <v>11342.6</v>
      </c>
      <c r="C103" s="341">
        <v>326.39999999999998</v>
      </c>
      <c r="D103" s="341">
        <v>32.5</v>
      </c>
      <c r="E103" s="341">
        <v>4.3</v>
      </c>
      <c r="F103" s="341">
        <v>131.19999999999999</v>
      </c>
      <c r="G103" s="341">
        <v>30.9</v>
      </c>
      <c r="H103" s="341">
        <v>2162</v>
      </c>
      <c r="I103" s="341" t="s">
        <v>779</v>
      </c>
      <c r="J103" s="341">
        <v>85.6</v>
      </c>
      <c r="K103" s="341">
        <v>228.3</v>
      </c>
      <c r="L103" s="341">
        <v>376.7</v>
      </c>
      <c r="M103" s="341">
        <v>37.799999999999997</v>
      </c>
      <c r="N103" s="341">
        <v>80.7</v>
      </c>
      <c r="O103" s="341">
        <v>1.1000000000000001</v>
      </c>
      <c r="P103" s="341">
        <v>1.9</v>
      </c>
      <c r="Q103" s="341">
        <v>4.5999999999999996</v>
      </c>
      <c r="R103" s="341">
        <v>29.9</v>
      </c>
      <c r="S103" s="341">
        <v>38.4</v>
      </c>
      <c r="T103" s="341">
        <v>0.1</v>
      </c>
      <c r="U103" s="341">
        <v>0</v>
      </c>
      <c r="V103" s="341">
        <v>169.3</v>
      </c>
      <c r="W103" s="341">
        <v>28.7</v>
      </c>
      <c r="X103" s="341" t="s">
        <v>779</v>
      </c>
      <c r="Y103" s="341">
        <v>28.3</v>
      </c>
      <c r="Z103" s="341">
        <v>70.2</v>
      </c>
      <c r="AD103" s="343"/>
      <c r="AG103" s="701"/>
      <c r="AM103" s="701"/>
      <c r="BB103" s="332"/>
      <c r="BG103" s="703"/>
      <c r="BH103" s="703"/>
      <c r="BI103" s="703"/>
      <c r="BJ103" s="703"/>
      <c r="BK103" s="703"/>
      <c r="BL103" s="703"/>
      <c r="BM103" s="703"/>
      <c r="BN103" s="703"/>
      <c r="BO103" s="703"/>
      <c r="BP103" s="703"/>
      <c r="BQ103" s="703"/>
      <c r="BR103" s="703"/>
      <c r="BS103" s="703"/>
      <c r="BT103" s="703"/>
      <c r="BU103" s="703"/>
      <c r="BV103" s="703"/>
      <c r="BW103" s="703"/>
      <c r="BX103" s="703"/>
      <c r="BY103" s="703"/>
      <c r="BZ103" s="703"/>
      <c r="CA103" s="703"/>
      <c r="CB103" s="703"/>
      <c r="CC103" s="703"/>
      <c r="CD103" s="703"/>
      <c r="CE103" s="703"/>
      <c r="CF103" s="703"/>
      <c r="CG103" s="703"/>
      <c r="CH103" s="703"/>
      <c r="CI103" s="703"/>
      <c r="CJ103" s="703"/>
      <c r="CK103" s="703"/>
      <c r="CL103" s="703"/>
      <c r="CM103" s="703"/>
      <c r="CN103" s="703"/>
    </row>
    <row r="104" spans="1:92" ht="13.8" x14ac:dyDescent="0.45">
      <c r="A104" s="43">
        <v>2099</v>
      </c>
      <c r="B104" s="341">
        <v>11438.4</v>
      </c>
      <c r="C104" s="341">
        <v>333.7</v>
      </c>
      <c r="D104" s="341">
        <v>32.799999999999997</v>
      </c>
      <c r="E104" s="341">
        <v>4.3</v>
      </c>
      <c r="F104" s="341">
        <v>131.9</v>
      </c>
      <c r="G104" s="341">
        <v>31.5</v>
      </c>
      <c r="H104" s="341">
        <v>2186.5</v>
      </c>
      <c r="I104" s="341" t="s">
        <v>779</v>
      </c>
      <c r="J104" s="341">
        <v>87.6</v>
      </c>
      <c r="K104" s="341">
        <v>229.8</v>
      </c>
      <c r="L104" s="341">
        <v>383.1</v>
      </c>
      <c r="M104" s="341">
        <v>38.5</v>
      </c>
      <c r="N104" s="341">
        <v>82.4</v>
      </c>
      <c r="O104" s="341">
        <v>1.1000000000000001</v>
      </c>
      <c r="P104" s="341">
        <v>1.9</v>
      </c>
      <c r="Q104" s="341">
        <v>4.5999999999999996</v>
      </c>
      <c r="R104" s="341">
        <v>30</v>
      </c>
      <c r="S104" s="341">
        <v>38.6</v>
      </c>
      <c r="T104" s="341">
        <v>0.1</v>
      </c>
      <c r="U104" s="341">
        <v>0</v>
      </c>
      <c r="V104" s="341">
        <v>170.8</v>
      </c>
      <c r="W104" s="341">
        <v>29</v>
      </c>
      <c r="X104" s="341" t="s">
        <v>779</v>
      </c>
      <c r="Y104" s="341">
        <v>28.2</v>
      </c>
      <c r="Z104" s="341">
        <v>70.900000000000006</v>
      </c>
      <c r="AD104" s="343"/>
      <c r="AG104" s="701"/>
      <c r="AM104" s="701"/>
      <c r="BB104" s="332"/>
      <c r="BG104" s="703"/>
      <c r="BH104" s="703"/>
      <c r="BI104" s="703"/>
      <c r="BJ104" s="703"/>
      <c r="BK104" s="703"/>
      <c r="BL104" s="703"/>
      <c r="BM104" s="703"/>
      <c r="BN104" s="703"/>
      <c r="BO104" s="703"/>
      <c r="BP104" s="703"/>
      <c r="BQ104" s="703"/>
      <c r="BR104" s="703"/>
      <c r="BS104" s="703"/>
      <c r="BT104" s="703"/>
      <c r="BU104" s="703"/>
      <c r="BV104" s="703"/>
      <c r="BW104" s="703"/>
      <c r="BX104" s="703"/>
      <c r="BY104" s="703"/>
      <c r="BZ104" s="703"/>
      <c r="CA104" s="703"/>
      <c r="CB104" s="703"/>
      <c r="CC104" s="703"/>
      <c r="CD104" s="703"/>
      <c r="CE104" s="703"/>
      <c r="CF104" s="703"/>
      <c r="CG104" s="703"/>
      <c r="CH104" s="703"/>
      <c r="CI104" s="703"/>
      <c r="CJ104" s="703"/>
      <c r="CK104" s="703"/>
      <c r="CL104" s="703"/>
      <c r="CM104" s="703"/>
      <c r="CN104" s="703"/>
    </row>
    <row r="105" spans="1:92" ht="13.8" x14ac:dyDescent="0.45">
      <c r="A105" s="43">
        <v>2100</v>
      </c>
      <c r="B105" s="341">
        <v>11534.6</v>
      </c>
      <c r="C105" s="341">
        <v>341.1</v>
      </c>
      <c r="D105" s="341">
        <v>33.200000000000003</v>
      </c>
      <c r="E105" s="341">
        <v>4.3</v>
      </c>
      <c r="F105" s="341">
        <v>132.6</v>
      </c>
      <c r="G105" s="341">
        <v>32.1</v>
      </c>
      <c r="H105" s="341">
        <v>2211.1999999999998</v>
      </c>
      <c r="I105" s="341" t="s">
        <v>779</v>
      </c>
      <c r="J105" s="341">
        <v>89.7</v>
      </c>
      <c r="K105" s="341">
        <v>231.3</v>
      </c>
      <c r="L105" s="341">
        <v>389.6</v>
      </c>
      <c r="M105" s="341">
        <v>39.200000000000003</v>
      </c>
      <c r="N105" s="341">
        <v>84.2</v>
      </c>
      <c r="O105" s="341">
        <v>1.1000000000000001</v>
      </c>
      <c r="P105" s="341">
        <v>1.9</v>
      </c>
      <c r="Q105" s="341">
        <v>4.5999999999999996</v>
      </c>
      <c r="R105" s="341">
        <v>30.1</v>
      </c>
      <c r="S105" s="341">
        <v>38.799999999999997</v>
      </c>
      <c r="T105" s="341">
        <v>0.1</v>
      </c>
      <c r="U105" s="341">
        <v>0</v>
      </c>
      <c r="V105" s="341">
        <v>172.2</v>
      </c>
      <c r="W105" s="341">
        <v>29.2</v>
      </c>
      <c r="X105" s="341" t="s">
        <v>779</v>
      </c>
      <c r="Y105" s="341">
        <v>28.2</v>
      </c>
      <c r="Z105" s="341">
        <v>71.7</v>
      </c>
      <c r="AD105" s="343"/>
      <c r="AG105" s="701"/>
      <c r="AM105" s="701"/>
      <c r="BB105" s="332"/>
      <c r="BG105" s="703"/>
      <c r="BH105" s="703"/>
      <c r="BI105" s="703"/>
      <c r="BJ105" s="703"/>
      <c r="BK105" s="703"/>
      <c r="BL105" s="703"/>
      <c r="BM105" s="703"/>
      <c r="BN105" s="703"/>
      <c r="BO105" s="703"/>
      <c r="BP105" s="703"/>
      <c r="BQ105" s="703"/>
      <c r="BR105" s="703"/>
      <c r="BS105" s="703"/>
      <c r="BT105" s="703"/>
      <c r="BU105" s="703"/>
      <c r="BV105" s="703"/>
      <c r="BW105" s="703"/>
      <c r="BX105" s="703"/>
      <c r="BY105" s="703"/>
      <c r="BZ105" s="703"/>
      <c r="CA105" s="703"/>
      <c r="CB105" s="703"/>
      <c r="CC105" s="703"/>
      <c r="CD105" s="703"/>
      <c r="CE105" s="703"/>
      <c r="CF105" s="703"/>
      <c r="CG105" s="703"/>
      <c r="CH105" s="703"/>
      <c r="CI105" s="703"/>
      <c r="CJ105" s="703"/>
      <c r="CK105" s="703"/>
      <c r="CL105" s="703"/>
      <c r="CM105" s="703"/>
      <c r="CN105" s="703"/>
    </row>
    <row r="106" spans="1:92" s="368" customFormat="1" ht="49.2" x14ac:dyDescent="0.4">
      <c r="A106" s="337" t="s">
        <v>612</v>
      </c>
      <c r="B106" s="52">
        <f>SUM(B19:B55)</f>
        <v>230036.19999999995</v>
      </c>
      <c r="C106" s="52">
        <f t="shared" ref="C106:H106" si="2">SUM(C19:C55)</f>
        <v>3642.4</v>
      </c>
      <c r="D106" s="52">
        <f t="shared" si="2"/>
        <v>567.1</v>
      </c>
      <c r="E106" s="52">
        <f t="shared" si="2"/>
        <v>145.19999999999996</v>
      </c>
      <c r="F106" s="52">
        <f t="shared" si="2"/>
        <v>3302.7</v>
      </c>
      <c r="G106" s="52">
        <f t="shared" si="2"/>
        <v>321.49999999999994</v>
      </c>
      <c r="H106" s="52">
        <f t="shared" si="2"/>
        <v>36381.799999999996</v>
      </c>
      <c r="I106" s="52"/>
      <c r="J106" s="52">
        <f t="shared" ref="J106:Z106" si="3">SUM(J19:J55)</f>
        <v>808.00000000000011</v>
      </c>
      <c r="K106" s="52">
        <f t="shared" si="3"/>
        <v>5733.6000000000022</v>
      </c>
      <c r="L106" s="52">
        <f t="shared" si="3"/>
        <v>5882.2000000000016</v>
      </c>
      <c r="M106" s="52">
        <f t="shared" si="3"/>
        <v>581.79999999999995</v>
      </c>
      <c r="N106" s="52">
        <f t="shared" si="3"/>
        <v>922.90000000000032</v>
      </c>
      <c r="O106" s="52">
        <f t="shared" si="3"/>
        <v>43.100000000000016</v>
      </c>
      <c r="P106" s="52">
        <f t="shared" si="3"/>
        <v>101.30000000000003</v>
      </c>
      <c r="Q106" s="52">
        <f t="shared" si="3"/>
        <v>164.19999999999993</v>
      </c>
      <c r="R106" s="52">
        <f t="shared" si="3"/>
        <v>851.5</v>
      </c>
      <c r="S106" s="52">
        <f t="shared" si="3"/>
        <v>1002.5000000000001</v>
      </c>
      <c r="T106" s="52">
        <f t="shared" si="3"/>
        <v>3.700000000000002</v>
      </c>
      <c r="U106" s="52">
        <f t="shared" si="3"/>
        <v>0</v>
      </c>
      <c r="V106" s="52">
        <f t="shared" si="3"/>
        <v>3455.6000000000004</v>
      </c>
      <c r="W106" s="52">
        <f t="shared" si="3"/>
        <v>603.9</v>
      </c>
      <c r="X106" s="52">
        <f t="shared" si="3"/>
        <v>0</v>
      </c>
      <c r="Y106" s="52">
        <f t="shared" si="3"/>
        <v>1029.6999999999998</v>
      </c>
      <c r="Z106" s="52">
        <f t="shared" si="3"/>
        <v>1326.6999999999998</v>
      </c>
      <c r="AA106" s="345" t="s">
        <v>559</v>
      </c>
      <c r="AB106" s="328">
        <f>B106+C106+D106+E106+F106+G106+H106+J106+K106+L106+M106+N106</f>
        <v>288325.39999999997</v>
      </c>
      <c r="AC106" s="328"/>
      <c r="AD106" s="328"/>
    </row>
    <row r="108" spans="1:92" s="370" customFormat="1" ht="18.600000000000001" x14ac:dyDescent="0.6">
      <c r="A108" s="334" t="s">
        <v>135</v>
      </c>
      <c r="B108" s="338"/>
      <c r="C108" s="338"/>
      <c r="D108" s="338"/>
      <c r="E108" s="338"/>
      <c r="F108" s="338"/>
      <c r="G108" s="338"/>
      <c r="H108" s="338"/>
      <c r="I108" s="338"/>
      <c r="J108" s="338"/>
      <c r="K108" s="338"/>
      <c r="L108" s="338"/>
      <c r="M108" s="338"/>
      <c r="N108" s="338"/>
      <c r="O108" s="338"/>
      <c r="P108" s="338"/>
      <c r="Q108" s="338"/>
      <c r="R108" s="338"/>
      <c r="S108" s="338"/>
      <c r="T108" s="338"/>
      <c r="U108" s="338"/>
      <c r="V108" s="338"/>
      <c r="W108" s="338"/>
      <c r="X108" s="338"/>
      <c r="Y108" s="338"/>
      <c r="Z108" s="338"/>
      <c r="AA108" s="343"/>
      <c r="AB108" s="343"/>
      <c r="AC108" s="343"/>
      <c r="AD108" s="332"/>
      <c r="AE108" s="332"/>
      <c r="AF108" s="332"/>
      <c r="AG108" s="332"/>
      <c r="AH108" s="332"/>
      <c r="AI108" s="332"/>
      <c r="AJ108" s="332"/>
      <c r="AK108" s="332"/>
      <c r="AL108" s="332"/>
      <c r="AM108" s="332"/>
      <c r="AN108" s="332"/>
      <c r="AO108" s="332"/>
      <c r="AP108" s="332"/>
      <c r="AQ108" s="332"/>
      <c r="AR108" s="332"/>
      <c r="AS108" s="332"/>
      <c r="AT108" s="332"/>
    </row>
    <row r="109" spans="1:92" s="348" customFormat="1" ht="18.600000000000001" x14ac:dyDescent="0.6">
      <c r="A109" s="334" t="s">
        <v>176</v>
      </c>
      <c r="B109" s="335"/>
      <c r="C109" s="335"/>
      <c r="D109" s="335"/>
      <c r="E109" s="335"/>
      <c r="F109" s="335"/>
      <c r="G109" s="335"/>
      <c r="H109" s="335"/>
      <c r="I109" s="335"/>
      <c r="J109" s="335"/>
      <c r="K109" s="335"/>
      <c r="L109" s="335"/>
      <c r="M109" s="335"/>
      <c r="N109" s="335"/>
      <c r="O109" s="335"/>
      <c r="P109" s="335"/>
      <c r="Q109" s="335"/>
      <c r="R109" s="335"/>
      <c r="S109" s="335"/>
      <c r="T109" s="335"/>
      <c r="U109" s="335"/>
      <c r="V109" s="335"/>
      <c r="W109" s="335"/>
      <c r="X109" s="335"/>
      <c r="Y109" s="335"/>
      <c r="Z109" s="335"/>
      <c r="AA109" s="362"/>
      <c r="AB109" s="362"/>
      <c r="AC109" s="362"/>
      <c r="AD109" s="363"/>
      <c r="AE109" s="363"/>
      <c r="AF109" s="363"/>
      <c r="AG109" s="363"/>
      <c r="AH109" s="363"/>
      <c r="AI109" s="363"/>
      <c r="AJ109" s="363"/>
      <c r="AK109" s="363"/>
      <c r="AL109" s="363"/>
      <c r="AM109" s="363"/>
      <c r="AN109" s="363"/>
      <c r="AO109" s="363"/>
      <c r="AP109" s="363"/>
      <c r="AQ109" s="363"/>
      <c r="AR109" s="363"/>
      <c r="AS109" s="363"/>
      <c r="AT109" s="363"/>
      <c r="AU109" s="363"/>
      <c r="AV109" s="363"/>
      <c r="AW109" s="363"/>
      <c r="AX109" s="363"/>
      <c r="AY109" s="363"/>
      <c r="AZ109" s="363"/>
      <c r="BA109" s="363"/>
    </row>
    <row r="110" spans="1:92" s="373" customFormat="1" ht="45" x14ac:dyDescent="0.5">
      <c r="A110" s="186" t="s">
        <v>0</v>
      </c>
      <c r="B110" s="54" t="str">
        <f>B$18</f>
        <v>"Grain" , MMT</v>
      </c>
      <c r="C110" s="54" t="str">
        <f t="shared" ref="C110:Z110" si="4">C$18</f>
        <v>Bovine Meat , MMT</v>
      </c>
      <c r="D110" s="54" t="str">
        <f t="shared" si="4"/>
        <v>Butter, Ghee , MMT</v>
      </c>
      <c r="E110" s="54" t="str">
        <f t="shared" si="4"/>
        <v>Cream , MMT</v>
      </c>
      <c r="F110" s="54" t="str">
        <f t="shared" si="4"/>
        <v>Eggs , MMT</v>
      </c>
      <c r="G110" s="54" t="str">
        <f t="shared" si="4"/>
        <v>Meat, Other , MMT</v>
      </c>
      <c r="H110" s="54" t="str">
        <f t="shared" si="4"/>
        <v>Milk - Excluding Butter , MMT</v>
      </c>
      <c r="I110" s="54" t="str">
        <f t="shared" si="4"/>
        <v>Whey , MMT</v>
      </c>
      <c r="J110" s="54" t="str">
        <f t="shared" si="4"/>
        <v>Mutton &amp; Goat Meat , MMT</v>
      </c>
      <c r="K110" s="54" t="str">
        <f t="shared" si="4"/>
        <v>Pigmeat , MMT</v>
      </c>
      <c r="L110" s="54" t="str">
        <f t="shared" si="4"/>
        <v>Poultry Meat , MMT</v>
      </c>
      <c r="M110" s="54" t="str">
        <f t="shared" si="4"/>
        <v>Fats, Animals, Raw , MMT</v>
      </c>
      <c r="N110" s="54" t="str">
        <f t="shared" si="4"/>
        <v>Offals, Edible , MMT</v>
      </c>
      <c r="O110" s="54" t="str">
        <f t="shared" si="4"/>
        <v>Aquatic Animals, Others , MMT</v>
      </c>
      <c r="P110" s="54" t="str">
        <f t="shared" si="4"/>
        <v>Aquatic Plants , MMT</v>
      </c>
      <c r="Q110" s="54" t="str">
        <f t="shared" si="4"/>
        <v>Cephalopods , MMT</v>
      </c>
      <c r="R110" s="54" t="str">
        <f t="shared" si="4"/>
        <v>Crustaceans , MMT</v>
      </c>
      <c r="S110" s="54" t="str">
        <f t="shared" si="4"/>
        <v>Demersal Fish , MMT</v>
      </c>
      <c r="T110" s="54" t="str">
        <f t="shared" si="4"/>
        <v>Fish, Body Oil , MMT</v>
      </c>
      <c r="U110" s="54" t="str">
        <f t="shared" si="4"/>
        <v>Fish, Liver Oil , MMT</v>
      </c>
      <c r="V110" s="54" t="str">
        <f t="shared" si="4"/>
        <v>Freshwater Fish , MMT</v>
      </c>
      <c r="W110" s="54" t="str">
        <f t="shared" si="4"/>
        <v>Marine Fish, Other , MMT</v>
      </c>
      <c r="X110" s="54" t="str">
        <f t="shared" si="4"/>
        <v>Meat, Aquatic Mammals , MMT</v>
      </c>
      <c r="Y110" s="54" t="str">
        <f t="shared" si="4"/>
        <v>Molluscs, Other , MMT</v>
      </c>
      <c r="Z110" s="54" t="str">
        <f t="shared" si="4"/>
        <v>Pelagic Fish , MMT</v>
      </c>
      <c r="AA110" s="371"/>
      <c r="AB110" s="372"/>
      <c r="AC110" s="372"/>
      <c r="AD110" s="372"/>
      <c r="AE110" s="372"/>
      <c r="AF110" s="372"/>
      <c r="AG110" s="372"/>
      <c r="AH110" s="372"/>
      <c r="AI110" s="372"/>
      <c r="AJ110" s="372"/>
      <c r="AK110" s="372"/>
      <c r="AL110" s="372"/>
      <c r="AM110" s="372"/>
      <c r="AN110" s="372"/>
      <c r="AO110" s="372"/>
      <c r="AP110" s="371"/>
      <c r="AQ110" s="371"/>
      <c r="AR110" s="371"/>
      <c r="AS110" s="371"/>
      <c r="AT110" s="371"/>
      <c r="AU110" s="371"/>
      <c r="AV110" s="371"/>
      <c r="AW110" s="371"/>
      <c r="AX110" s="371"/>
      <c r="AY110" s="371"/>
      <c r="AZ110" s="371"/>
      <c r="BA110" s="371"/>
    </row>
    <row r="111" spans="1:92" s="375" customFormat="1" ht="13.8" x14ac:dyDescent="0.45">
      <c r="A111" s="43">
        <v>2014</v>
      </c>
      <c r="B111" s="340">
        <v>4946.8</v>
      </c>
      <c r="C111" s="340">
        <v>73.099999999999994</v>
      </c>
      <c r="D111" s="340">
        <v>11.3</v>
      </c>
      <c r="E111" s="340">
        <v>3.6</v>
      </c>
      <c r="F111" s="340">
        <v>69.900000000000006</v>
      </c>
      <c r="G111" s="340">
        <v>6.7</v>
      </c>
      <c r="H111" s="340">
        <v>721.6</v>
      </c>
      <c r="I111" s="340" t="s">
        <v>779</v>
      </c>
      <c r="J111" s="340">
        <v>15.4</v>
      </c>
      <c r="K111" s="340">
        <v>121.8</v>
      </c>
      <c r="L111" s="340">
        <v>118.6</v>
      </c>
      <c r="M111" s="340">
        <v>12.6</v>
      </c>
      <c r="N111" s="340">
        <v>18.100000000000001</v>
      </c>
      <c r="O111" s="340">
        <v>1.1000000000000001</v>
      </c>
      <c r="P111" s="340">
        <v>1.7</v>
      </c>
      <c r="Q111" s="340">
        <v>5</v>
      </c>
      <c r="R111" s="340">
        <v>17.100000000000001</v>
      </c>
      <c r="S111" s="340">
        <v>23.8</v>
      </c>
      <c r="T111" s="340">
        <v>0.1</v>
      </c>
      <c r="U111" s="340">
        <v>0</v>
      </c>
      <c r="V111" s="340">
        <v>68.7</v>
      </c>
      <c r="W111" s="340">
        <v>12.6</v>
      </c>
      <c r="X111" s="340" t="s">
        <v>779</v>
      </c>
      <c r="Y111" s="340">
        <v>25.5</v>
      </c>
      <c r="Z111" s="340">
        <v>30.1</v>
      </c>
      <c r="AA111" s="374"/>
      <c r="AB111" s="347"/>
      <c r="AC111" s="347"/>
      <c r="AD111" s="347"/>
      <c r="AE111" s="347"/>
      <c r="AF111" s="704"/>
      <c r="AG111" s="347"/>
      <c r="AH111" s="347"/>
      <c r="AI111" s="347"/>
      <c r="AJ111" s="347"/>
      <c r="AK111" s="347"/>
      <c r="AL111" s="347"/>
      <c r="AM111" s="347"/>
      <c r="AN111" s="347"/>
      <c r="AO111" s="347"/>
      <c r="AP111" s="374"/>
      <c r="AQ111" s="374"/>
      <c r="AR111" s="374"/>
      <c r="AS111" s="374"/>
      <c r="AT111" s="374"/>
      <c r="AU111" s="374"/>
      <c r="AV111" s="374"/>
      <c r="AW111" s="374"/>
      <c r="AX111" s="374"/>
      <c r="AY111" s="374"/>
      <c r="AZ111" s="374"/>
      <c r="BA111" s="374"/>
      <c r="BF111" s="706"/>
      <c r="BG111" s="706"/>
      <c r="BH111" s="706"/>
      <c r="BI111" s="706"/>
      <c r="BJ111" s="706"/>
      <c r="BK111" s="706"/>
      <c r="BL111" s="706"/>
      <c r="BM111" s="706"/>
      <c r="BN111" s="706"/>
      <c r="BO111" s="706"/>
      <c r="BP111" s="706"/>
      <c r="BQ111" s="706"/>
      <c r="BR111" s="706"/>
      <c r="BS111" s="706"/>
      <c r="BT111" s="706"/>
      <c r="BU111" s="706"/>
      <c r="BV111" s="706"/>
      <c r="BW111" s="706"/>
      <c r="BX111" s="706"/>
      <c r="BY111" s="706"/>
    </row>
    <row r="112" spans="1:92" s="375" customFormat="1" ht="13.8" x14ac:dyDescent="0.45">
      <c r="A112" s="43">
        <v>2015</v>
      </c>
      <c r="B112" s="340">
        <v>5024</v>
      </c>
      <c r="C112" s="340">
        <v>72.099999999999994</v>
      </c>
      <c r="D112" s="340">
        <v>11.4</v>
      </c>
      <c r="E112" s="340">
        <v>3.6</v>
      </c>
      <c r="F112" s="340">
        <v>72.400000000000006</v>
      </c>
      <c r="G112" s="340">
        <v>6.6</v>
      </c>
      <c r="H112" s="340">
        <v>728.5</v>
      </c>
      <c r="I112" s="340" t="s">
        <v>779</v>
      </c>
      <c r="J112" s="340">
        <v>15.7</v>
      </c>
      <c r="K112" s="340">
        <v>124.6</v>
      </c>
      <c r="L112" s="340">
        <v>122.6</v>
      </c>
      <c r="M112" s="340">
        <v>12.6</v>
      </c>
      <c r="N112" s="340">
        <v>18.399999999999999</v>
      </c>
      <c r="O112" s="340">
        <v>1.1000000000000001</v>
      </c>
      <c r="P112" s="340">
        <v>1.8</v>
      </c>
      <c r="Q112" s="340">
        <v>5</v>
      </c>
      <c r="R112" s="340">
        <v>19.100000000000001</v>
      </c>
      <c r="S112" s="340">
        <v>23.6</v>
      </c>
      <c r="T112" s="340">
        <v>0.1</v>
      </c>
      <c r="U112" s="340">
        <v>0</v>
      </c>
      <c r="V112" s="340">
        <v>71.5</v>
      </c>
      <c r="W112" s="340">
        <v>13.9</v>
      </c>
      <c r="X112" s="340" t="s">
        <v>779</v>
      </c>
      <c r="Y112" s="340">
        <v>25.4</v>
      </c>
      <c r="Z112" s="340">
        <v>30.4</v>
      </c>
      <c r="AA112" s="374"/>
      <c r="AB112" s="347"/>
      <c r="AC112" s="347"/>
      <c r="AD112" s="347"/>
      <c r="AE112" s="347"/>
      <c r="AF112" s="704"/>
      <c r="AG112" s="347"/>
      <c r="AH112" s="347"/>
      <c r="AI112" s="347"/>
      <c r="AJ112" s="347"/>
      <c r="AK112" s="347"/>
      <c r="AL112" s="347"/>
      <c r="AM112" s="347"/>
      <c r="AN112" s="347"/>
      <c r="AO112" s="347"/>
      <c r="AP112" s="374"/>
      <c r="AQ112" s="374"/>
      <c r="AR112" s="374"/>
      <c r="AS112" s="374"/>
      <c r="AT112" s="374"/>
      <c r="AU112" s="374"/>
      <c r="AV112" s="374"/>
      <c r="AW112" s="374"/>
      <c r="AX112" s="374"/>
      <c r="AY112" s="374"/>
      <c r="AZ112" s="374"/>
      <c r="BA112" s="374"/>
      <c r="BF112" s="706"/>
      <c r="BG112" s="706"/>
      <c r="BH112" s="706"/>
      <c r="BI112" s="706"/>
      <c r="BJ112" s="706"/>
      <c r="BK112" s="706"/>
      <c r="BL112" s="706"/>
      <c r="BM112" s="706"/>
      <c r="BN112" s="706"/>
      <c r="BO112" s="706"/>
      <c r="BP112" s="706"/>
      <c r="BQ112" s="706"/>
      <c r="BR112" s="706"/>
      <c r="BS112" s="706"/>
      <c r="BT112" s="706"/>
      <c r="BU112" s="706"/>
      <c r="BV112" s="706"/>
      <c r="BW112" s="706"/>
      <c r="BX112" s="706"/>
      <c r="BY112" s="706"/>
    </row>
    <row r="113" spans="1:77" s="375" customFormat="1" ht="13.8" x14ac:dyDescent="0.45">
      <c r="A113" s="43">
        <v>2016</v>
      </c>
      <c r="B113" s="340">
        <v>5056.8</v>
      </c>
      <c r="C113" s="340">
        <v>71.8</v>
      </c>
      <c r="D113" s="340">
        <v>11.7</v>
      </c>
      <c r="E113" s="340">
        <v>3.6</v>
      </c>
      <c r="F113" s="340">
        <v>74.599999999999994</v>
      </c>
      <c r="G113" s="340">
        <v>6.7</v>
      </c>
      <c r="H113" s="340">
        <v>746.8</v>
      </c>
      <c r="I113" s="340" t="s">
        <v>779</v>
      </c>
      <c r="J113" s="340">
        <v>15.6</v>
      </c>
      <c r="K113" s="340">
        <v>126.7</v>
      </c>
      <c r="L113" s="340">
        <v>123.9</v>
      </c>
      <c r="M113" s="340">
        <v>12.7</v>
      </c>
      <c r="N113" s="340">
        <v>19</v>
      </c>
      <c r="O113" s="340">
        <v>1.1000000000000001</v>
      </c>
      <c r="P113" s="340">
        <v>2</v>
      </c>
      <c r="Q113" s="340">
        <v>4</v>
      </c>
      <c r="R113" s="340">
        <v>19.8</v>
      </c>
      <c r="S113" s="340">
        <v>23.4</v>
      </c>
      <c r="T113" s="340">
        <v>0.1</v>
      </c>
      <c r="U113" s="340">
        <v>0</v>
      </c>
      <c r="V113" s="340">
        <v>73.8</v>
      </c>
      <c r="W113" s="340">
        <v>14.6</v>
      </c>
      <c r="X113" s="340" t="s">
        <v>779</v>
      </c>
      <c r="Y113" s="340">
        <v>24.9</v>
      </c>
      <c r="Z113" s="340">
        <v>29.5</v>
      </c>
      <c r="AA113" s="374"/>
      <c r="AB113" s="347"/>
      <c r="AC113" s="347"/>
      <c r="AD113" s="347"/>
      <c r="AE113" s="347"/>
      <c r="AF113" s="704"/>
      <c r="AG113" s="347"/>
      <c r="AH113" s="347"/>
      <c r="AI113" s="347"/>
      <c r="AJ113" s="347"/>
      <c r="AK113" s="347"/>
      <c r="AL113" s="347"/>
      <c r="AM113" s="347"/>
      <c r="AN113" s="347"/>
      <c r="AO113" s="347"/>
      <c r="AP113" s="376"/>
      <c r="AQ113" s="377"/>
      <c r="AR113" s="377"/>
      <c r="AS113" s="378"/>
      <c r="AT113" s="379"/>
      <c r="AU113" s="378"/>
      <c r="AV113" s="378"/>
      <c r="AW113" s="378"/>
      <c r="AX113" s="378"/>
      <c r="AY113" s="378"/>
      <c r="AZ113" s="378"/>
      <c r="BA113" s="378"/>
      <c r="BF113" s="706"/>
      <c r="BG113" s="706"/>
      <c r="BH113" s="706"/>
      <c r="BI113" s="706"/>
      <c r="BJ113" s="706"/>
      <c r="BK113" s="706"/>
      <c r="BL113" s="706"/>
      <c r="BM113" s="706"/>
      <c r="BN113" s="706"/>
      <c r="BO113" s="706"/>
      <c r="BP113" s="706"/>
      <c r="BQ113" s="706"/>
      <c r="BR113" s="706"/>
      <c r="BS113" s="706"/>
      <c r="BT113" s="706"/>
      <c r="BU113" s="706"/>
      <c r="BV113" s="706"/>
      <c r="BW113" s="706"/>
      <c r="BX113" s="706"/>
      <c r="BY113" s="706"/>
    </row>
    <row r="114" spans="1:77" s="375" customFormat="1" ht="13.8" x14ac:dyDescent="0.45">
      <c r="A114" s="43">
        <v>2017</v>
      </c>
      <c r="B114" s="340">
        <v>5127.8999999999996</v>
      </c>
      <c r="C114" s="340">
        <v>73</v>
      </c>
      <c r="D114" s="340">
        <v>12</v>
      </c>
      <c r="E114" s="340">
        <v>3.7</v>
      </c>
      <c r="F114" s="340">
        <v>75.599999999999994</v>
      </c>
      <c r="G114" s="340">
        <v>6.4</v>
      </c>
      <c r="H114" s="340">
        <v>763.6</v>
      </c>
      <c r="I114" s="340" t="s">
        <v>779</v>
      </c>
      <c r="J114" s="340">
        <v>15.6</v>
      </c>
      <c r="K114" s="340">
        <v>128.5</v>
      </c>
      <c r="L114" s="340">
        <v>126.7</v>
      </c>
      <c r="M114" s="340">
        <v>12.7</v>
      </c>
      <c r="N114" s="340">
        <v>18.7</v>
      </c>
      <c r="O114" s="340">
        <v>1.1000000000000001</v>
      </c>
      <c r="P114" s="340">
        <v>2.6</v>
      </c>
      <c r="Q114" s="340">
        <v>4</v>
      </c>
      <c r="R114" s="340">
        <v>20.2</v>
      </c>
      <c r="S114" s="340">
        <v>23.9</v>
      </c>
      <c r="T114" s="340">
        <v>0.1</v>
      </c>
      <c r="U114" s="340">
        <v>0</v>
      </c>
      <c r="V114" s="340">
        <v>77</v>
      </c>
      <c r="W114" s="340">
        <v>13.7</v>
      </c>
      <c r="X114" s="340" t="s">
        <v>779</v>
      </c>
      <c r="Y114" s="340">
        <v>25.2</v>
      </c>
      <c r="Z114" s="340">
        <v>29.9</v>
      </c>
      <c r="AA114" s="374"/>
      <c r="AB114" s="347"/>
      <c r="AC114" s="347"/>
      <c r="AD114" s="347"/>
      <c r="AE114" s="347"/>
      <c r="AF114" s="704"/>
      <c r="AG114" s="347"/>
      <c r="AH114" s="347"/>
      <c r="AI114" s="347"/>
      <c r="AJ114" s="347"/>
      <c r="AK114" s="347"/>
      <c r="AL114" s="347"/>
      <c r="AM114" s="347"/>
      <c r="AN114" s="347"/>
      <c r="AO114" s="347"/>
      <c r="AP114" s="374"/>
      <c r="AQ114" s="374"/>
      <c r="AR114" s="377"/>
      <c r="AS114" s="378"/>
      <c r="AT114" s="379"/>
      <c r="AU114" s="378"/>
      <c r="AV114" s="378"/>
      <c r="AW114" s="378"/>
      <c r="AX114" s="378"/>
      <c r="AY114" s="378"/>
      <c r="AZ114" s="378"/>
      <c r="BA114" s="378"/>
      <c r="BF114" s="706"/>
      <c r="BG114" s="706"/>
      <c r="BH114" s="706"/>
      <c r="BI114" s="706"/>
      <c r="BJ114" s="706"/>
      <c r="BK114" s="706"/>
      <c r="BL114" s="706"/>
      <c r="BM114" s="706"/>
      <c r="BN114" s="706"/>
      <c r="BO114" s="706"/>
      <c r="BP114" s="706"/>
      <c r="BQ114" s="706"/>
      <c r="BR114" s="706"/>
      <c r="BS114" s="706"/>
      <c r="BT114" s="706"/>
      <c r="BU114" s="706"/>
      <c r="BV114" s="706"/>
      <c r="BW114" s="706"/>
      <c r="BX114" s="706"/>
      <c r="BY114" s="706"/>
    </row>
    <row r="115" spans="1:77" s="375" customFormat="1" ht="13.8" x14ac:dyDescent="0.45">
      <c r="A115" s="43">
        <v>2018</v>
      </c>
      <c r="B115" s="340">
        <v>5196.1000000000004</v>
      </c>
      <c r="C115" s="340">
        <v>75.8</v>
      </c>
      <c r="D115" s="340">
        <v>12.3</v>
      </c>
      <c r="E115" s="340">
        <v>3.7</v>
      </c>
      <c r="F115" s="340">
        <v>77.400000000000006</v>
      </c>
      <c r="G115" s="340">
        <v>6.5</v>
      </c>
      <c r="H115" s="340">
        <v>786.1</v>
      </c>
      <c r="I115" s="340" t="s">
        <v>779</v>
      </c>
      <c r="J115" s="340">
        <v>15.8</v>
      </c>
      <c r="K115" s="340">
        <v>131</v>
      </c>
      <c r="L115" s="340">
        <v>128.69999999999999</v>
      </c>
      <c r="M115" s="340">
        <v>12.9</v>
      </c>
      <c r="N115" s="340">
        <v>19</v>
      </c>
      <c r="O115" s="340">
        <v>1.1000000000000001</v>
      </c>
      <c r="P115" s="340">
        <v>2.6</v>
      </c>
      <c r="Q115" s="340">
        <v>4</v>
      </c>
      <c r="R115" s="340">
        <v>20.3</v>
      </c>
      <c r="S115" s="340">
        <v>24.1</v>
      </c>
      <c r="T115" s="340">
        <v>0.1</v>
      </c>
      <c r="U115" s="340">
        <v>0</v>
      </c>
      <c r="V115" s="340">
        <v>77.099999999999994</v>
      </c>
      <c r="W115" s="340">
        <v>13.8</v>
      </c>
      <c r="X115" s="340" t="s">
        <v>779</v>
      </c>
      <c r="Y115" s="340">
        <v>25.3</v>
      </c>
      <c r="Z115" s="340">
        <v>29.6</v>
      </c>
      <c r="AA115" s="374"/>
      <c r="AB115" s="347"/>
      <c r="AC115" s="347"/>
      <c r="AD115" s="347"/>
      <c r="AE115" s="347"/>
      <c r="AF115" s="704"/>
      <c r="AG115" s="347"/>
      <c r="AH115" s="347"/>
      <c r="AI115" s="347"/>
      <c r="AJ115" s="347"/>
      <c r="AK115" s="347"/>
      <c r="AL115" s="347"/>
      <c r="AM115" s="347"/>
      <c r="AN115" s="347"/>
      <c r="AO115" s="347"/>
      <c r="AP115" s="374"/>
      <c r="AQ115" s="374"/>
      <c r="AR115" s="377"/>
      <c r="AS115" s="378"/>
      <c r="AT115" s="379"/>
      <c r="AU115" s="378"/>
      <c r="AV115" s="378"/>
      <c r="AW115" s="378"/>
      <c r="AX115" s="378"/>
      <c r="AY115" s="378"/>
      <c r="AZ115" s="378"/>
      <c r="BA115" s="378"/>
      <c r="BF115" s="706"/>
      <c r="BG115" s="706"/>
      <c r="BH115" s="706"/>
      <c r="BI115" s="706"/>
      <c r="BJ115" s="706"/>
      <c r="BK115" s="706"/>
      <c r="BL115" s="706"/>
      <c r="BM115" s="706"/>
      <c r="BN115" s="706"/>
      <c r="BO115" s="706"/>
      <c r="BP115" s="706"/>
      <c r="BQ115" s="706"/>
      <c r="BR115" s="706"/>
      <c r="BS115" s="706"/>
      <c r="BT115" s="706"/>
      <c r="BU115" s="706"/>
      <c r="BV115" s="706"/>
      <c r="BW115" s="706"/>
      <c r="BX115" s="706"/>
      <c r="BY115" s="706"/>
    </row>
    <row r="116" spans="1:77" s="375" customFormat="1" ht="13.8" x14ac:dyDescent="0.45">
      <c r="A116" s="43">
        <v>2019</v>
      </c>
      <c r="B116" s="340">
        <v>5261.2</v>
      </c>
      <c r="C116" s="340">
        <v>77</v>
      </c>
      <c r="D116" s="340">
        <v>12.5</v>
      </c>
      <c r="E116" s="340">
        <v>3.8</v>
      </c>
      <c r="F116" s="340">
        <v>78.2</v>
      </c>
      <c r="G116" s="340">
        <v>6.6</v>
      </c>
      <c r="H116" s="340">
        <v>798.3</v>
      </c>
      <c r="I116" s="340" t="s">
        <v>779</v>
      </c>
      <c r="J116" s="340">
        <v>16.2</v>
      </c>
      <c r="K116" s="340">
        <v>132.69999999999999</v>
      </c>
      <c r="L116" s="340">
        <v>130.5</v>
      </c>
      <c r="M116" s="340">
        <v>13.1</v>
      </c>
      <c r="N116" s="340">
        <v>19.2</v>
      </c>
      <c r="O116" s="340">
        <v>1.1000000000000001</v>
      </c>
      <c r="P116" s="340">
        <v>2.6</v>
      </c>
      <c r="Q116" s="340">
        <v>4</v>
      </c>
      <c r="R116" s="340">
        <v>20.399999999999999</v>
      </c>
      <c r="S116" s="340">
        <v>24.3</v>
      </c>
      <c r="T116" s="340">
        <v>0.1</v>
      </c>
      <c r="U116" s="340">
        <v>0</v>
      </c>
      <c r="V116" s="340">
        <v>78.2</v>
      </c>
      <c r="W116" s="340">
        <v>13.8</v>
      </c>
      <c r="X116" s="340" t="s">
        <v>779</v>
      </c>
      <c r="Y116" s="340">
        <v>25.4</v>
      </c>
      <c r="Z116" s="340">
        <v>30</v>
      </c>
      <c r="AA116" s="374"/>
      <c r="AB116" s="347"/>
      <c r="AC116" s="347"/>
      <c r="AD116" s="347"/>
      <c r="AE116" s="347"/>
      <c r="AF116" s="704"/>
      <c r="AG116" s="347"/>
      <c r="AH116" s="347"/>
      <c r="AI116" s="347"/>
      <c r="AJ116" s="347"/>
      <c r="AK116" s="347"/>
      <c r="AL116" s="347"/>
      <c r="AM116" s="347"/>
      <c r="AN116" s="347"/>
      <c r="AO116" s="347"/>
      <c r="AP116" s="374"/>
      <c r="AQ116" s="374"/>
      <c r="AR116" s="377"/>
      <c r="AS116" s="378"/>
      <c r="AT116" s="379"/>
      <c r="AU116" s="378"/>
      <c r="AV116" s="378"/>
      <c r="AW116" s="378"/>
      <c r="AX116" s="378"/>
      <c r="AY116" s="378"/>
      <c r="AZ116" s="378"/>
      <c r="BA116" s="378"/>
      <c r="BF116" s="706"/>
      <c r="BG116" s="706"/>
      <c r="BH116" s="706"/>
      <c r="BI116" s="706"/>
      <c r="BJ116" s="706"/>
      <c r="BK116" s="706"/>
      <c r="BL116" s="706"/>
      <c r="BM116" s="706"/>
      <c r="BN116" s="706"/>
      <c r="BO116" s="706"/>
      <c r="BP116" s="706"/>
      <c r="BQ116" s="706"/>
      <c r="BR116" s="706"/>
      <c r="BS116" s="706"/>
      <c r="BT116" s="706"/>
      <c r="BU116" s="706"/>
      <c r="BV116" s="706"/>
      <c r="BW116" s="706"/>
      <c r="BX116" s="706"/>
      <c r="BY116" s="706"/>
    </row>
    <row r="117" spans="1:77" s="375" customFormat="1" ht="13.8" x14ac:dyDescent="0.45">
      <c r="A117" s="43">
        <v>2020</v>
      </c>
      <c r="B117" s="340">
        <v>5333.6</v>
      </c>
      <c r="C117" s="340">
        <v>78.400000000000006</v>
      </c>
      <c r="D117" s="340">
        <v>12.7</v>
      </c>
      <c r="E117" s="340">
        <v>3.8</v>
      </c>
      <c r="F117" s="340">
        <v>79.2</v>
      </c>
      <c r="G117" s="340">
        <v>6.7</v>
      </c>
      <c r="H117" s="340">
        <v>811.7</v>
      </c>
      <c r="I117" s="340" t="s">
        <v>779</v>
      </c>
      <c r="J117" s="340">
        <v>16.5</v>
      </c>
      <c r="K117" s="340">
        <v>134.80000000000001</v>
      </c>
      <c r="L117" s="340">
        <v>132.69999999999999</v>
      </c>
      <c r="M117" s="340">
        <v>13.3</v>
      </c>
      <c r="N117" s="340">
        <v>19.600000000000001</v>
      </c>
      <c r="O117" s="340">
        <v>1.1000000000000001</v>
      </c>
      <c r="P117" s="340">
        <v>2.6</v>
      </c>
      <c r="Q117" s="340">
        <v>4.0999999999999996</v>
      </c>
      <c r="R117" s="340">
        <v>20.7</v>
      </c>
      <c r="S117" s="340">
        <v>24.5</v>
      </c>
      <c r="T117" s="340">
        <v>0.1</v>
      </c>
      <c r="U117" s="340">
        <v>0</v>
      </c>
      <c r="V117" s="340">
        <v>79.400000000000006</v>
      </c>
      <c r="W117" s="340">
        <v>14</v>
      </c>
      <c r="X117" s="340" t="s">
        <v>779</v>
      </c>
      <c r="Y117" s="340">
        <v>25.7</v>
      </c>
      <c r="Z117" s="340">
        <v>30.5</v>
      </c>
      <c r="AA117" s="374"/>
      <c r="AB117" s="347"/>
      <c r="AC117" s="347"/>
      <c r="AD117" s="347"/>
      <c r="AE117" s="347"/>
      <c r="AF117" s="704"/>
      <c r="AG117" s="347"/>
      <c r="AH117" s="347"/>
      <c r="AI117" s="347"/>
      <c r="AJ117" s="347"/>
      <c r="AK117" s="347"/>
      <c r="AL117" s="347"/>
      <c r="AM117" s="347"/>
      <c r="AN117" s="347"/>
      <c r="AO117" s="347"/>
      <c r="AP117" s="374"/>
      <c r="AQ117" s="374"/>
      <c r="AR117" s="377"/>
      <c r="AS117" s="378"/>
      <c r="AT117" s="379"/>
      <c r="AU117" s="378"/>
      <c r="AV117" s="378"/>
      <c r="AW117" s="378"/>
      <c r="AX117" s="378"/>
      <c r="AY117" s="378"/>
      <c r="AZ117" s="378"/>
      <c r="BA117" s="378"/>
      <c r="BF117" s="706"/>
      <c r="BG117" s="706"/>
      <c r="BH117" s="706"/>
      <c r="BI117" s="706"/>
      <c r="BJ117" s="706"/>
      <c r="BK117" s="706"/>
      <c r="BL117" s="706"/>
      <c r="BM117" s="706"/>
      <c r="BN117" s="706"/>
      <c r="BO117" s="706"/>
      <c r="BP117" s="706"/>
      <c r="BQ117" s="706"/>
      <c r="BR117" s="706"/>
      <c r="BS117" s="706"/>
      <c r="BT117" s="706"/>
      <c r="BU117" s="706"/>
      <c r="BV117" s="706"/>
      <c r="BW117" s="706"/>
      <c r="BX117" s="706"/>
      <c r="BY117" s="706"/>
    </row>
    <row r="118" spans="1:77" s="375" customFormat="1" ht="13.8" x14ac:dyDescent="0.45">
      <c r="A118" s="43">
        <v>2021</v>
      </c>
      <c r="B118" s="340">
        <v>5401.2</v>
      </c>
      <c r="C118" s="340">
        <v>79.8</v>
      </c>
      <c r="D118" s="340">
        <v>12.9</v>
      </c>
      <c r="E118" s="340">
        <v>3.8</v>
      </c>
      <c r="F118" s="340">
        <v>80.099999999999994</v>
      </c>
      <c r="G118" s="340">
        <v>6.8</v>
      </c>
      <c r="H118" s="340">
        <v>824.3</v>
      </c>
      <c r="I118" s="340" t="s">
        <v>779</v>
      </c>
      <c r="J118" s="340">
        <v>16.899999999999999</v>
      </c>
      <c r="K118" s="340">
        <v>136.80000000000001</v>
      </c>
      <c r="L118" s="340">
        <v>134.69999999999999</v>
      </c>
      <c r="M118" s="340">
        <v>13.5</v>
      </c>
      <c r="N118" s="340">
        <v>20</v>
      </c>
      <c r="O118" s="340">
        <v>1.1000000000000001</v>
      </c>
      <c r="P118" s="340">
        <v>2.7</v>
      </c>
      <c r="Q118" s="340">
        <v>4.0999999999999996</v>
      </c>
      <c r="R118" s="340">
        <v>20.9</v>
      </c>
      <c r="S118" s="340">
        <v>24.7</v>
      </c>
      <c r="T118" s="340">
        <v>0.1</v>
      </c>
      <c r="U118" s="340">
        <v>0</v>
      </c>
      <c r="V118" s="340">
        <v>80.599999999999994</v>
      </c>
      <c r="W118" s="340">
        <v>14.2</v>
      </c>
      <c r="X118" s="340" t="s">
        <v>779</v>
      </c>
      <c r="Y118" s="340">
        <v>25.9</v>
      </c>
      <c r="Z118" s="340">
        <v>30.8</v>
      </c>
      <c r="AA118" s="374"/>
      <c r="AB118" s="347"/>
      <c r="AC118" s="347"/>
      <c r="AD118" s="347"/>
      <c r="AE118" s="347"/>
      <c r="AF118" s="704"/>
      <c r="AG118" s="347"/>
      <c r="AH118" s="347"/>
      <c r="AI118" s="347"/>
      <c r="AJ118" s="347"/>
      <c r="AK118" s="347"/>
      <c r="AL118" s="347"/>
      <c r="AM118" s="347"/>
      <c r="AN118" s="347"/>
      <c r="AO118" s="347"/>
      <c r="AP118" s="374"/>
      <c r="AQ118" s="374"/>
      <c r="AR118" s="377"/>
      <c r="AS118" s="374"/>
      <c r="AT118" s="374"/>
      <c r="AU118" s="374"/>
      <c r="AV118" s="374"/>
      <c r="AW118" s="374"/>
      <c r="AX118" s="374"/>
      <c r="AY118" s="374"/>
      <c r="AZ118" s="374"/>
      <c r="BA118" s="374"/>
      <c r="BF118" s="706"/>
      <c r="BG118" s="706"/>
      <c r="BH118" s="706"/>
      <c r="BI118" s="706"/>
      <c r="BJ118" s="706"/>
      <c r="BK118" s="706"/>
      <c r="BL118" s="706"/>
      <c r="BM118" s="706"/>
      <c r="BN118" s="706"/>
      <c r="BO118" s="706"/>
      <c r="BP118" s="706"/>
      <c r="BQ118" s="706"/>
      <c r="BR118" s="706"/>
      <c r="BS118" s="706"/>
      <c r="BT118" s="706"/>
      <c r="BU118" s="706"/>
      <c r="BV118" s="706"/>
      <c r="BW118" s="706"/>
      <c r="BX118" s="706"/>
      <c r="BY118" s="706"/>
    </row>
    <row r="119" spans="1:77" s="375" customFormat="1" ht="13.8" x14ac:dyDescent="0.45">
      <c r="A119" s="43">
        <v>2022</v>
      </c>
      <c r="B119" s="340">
        <v>5467.6</v>
      </c>
      <c r="C119" s="340">
        <v>81.2</v>
      </c>
      <c r="D119" s="340">
        <v>13.1</v>
      </c>
      <c r="E119" s="340">
        <v>3.8</v>
      </c>
      <c r="F119" s="340">
        <v>80.900000000000006</v>
      </c>
      <c r="G119" s="340">
        <v>7</v>
      </c>
      <c r="H119" s="340">
        <v>836.9</v>
      </c>
      <c r="I119" s="340" t="s">
        <v>779</v>
      </c>
      <c r="J119" s="340">
        <v>17.3</v>
      </c>
      <c r="K119" s="340">
        <v>138.69999999999999</v>
      </c>
      <c r="L119" s="340">
        <v>136.80000000000001</v>
      </c>
      <c r="M119" s="340">
        <v>13.7</v>
      </c>
      <c r="N119" s="340">
        <v>20.399999999999999</v>
      </c>
      <c r="O119" s="340">
        <v>1.1000000000000001</v>
      </c>
      <c r="P119" s="340">
        <v>2.7</v>
      </c>
      <c r="Q119" s="340">
        <v>4.0999999999999996</v>
      </c>
      <c r="R119" s="340">
        <v>21.1</v>
      </c>
      <c r="S119" s="340">
        <v>25</v>
      </c>
      <c r="T119" s="340">
        <v>0.1</v>
      </c>
      <c r="U119" s="340">
        <v>0</v>
      </c>
      <c r="V119" s="340">
        <v>81.7</v>
      </c>
      <c r="W119" s="340">
        <v>14.4</v>
      </c>
      <c r="X119" s="340" t="s">
        <v>779</v>
      </c>
      <c r="Y119" s="340">
        <v>26.1</v>
      </c>
      <c r="Z119" s="340">
        <v>31.2</v>
      </c>
      <c r="AA119" s="374"/>
      <c r="AB119" s="347"/>
      <c r="AC119" s="347"/>
      <c r="AD119" s="347"/>
      <c r="AE119" s="347"/>
      <c r="AF119" s="704"/>
      <c r="AG119" s="347"/>
      <c r="AH119" s="347"/>
      <c r="AI119" s="347"/>
      <c r="AJ119" s="347"/>
      <c r="AK119" s="347"/>
      <c r="AL119" s="347"/>
      <c r="AM119" s="347"/>
      <c r="AN119" s="347"/>
      <c r="AO119" s="347"/>
      <c r="AP119" s="374"/>
      <c r="AQ119" s="374"/>
      <c r="AR119" s="377"/>
      <c r="AS119" s="374"/>
      <c r="AT119" s="374"/>
      <c r="AU119" s="374"/>
      <c r="AV119" s="374"/>
      <c r="AW119" s="374"/>
      <c r="AX119" s="374"/>
      <c r="AY119" s="374"/>
      <c r="AZ119" s="374"/>
      <c r="BA119" s="374"/>
      <c r="BF119" s="706"/>
      <c r="BG119" s="706"/>
      <c r="BH119" s="706"/>
      <c r="BI119" s="706"/>
      <c r="BJ119" s="706"/>
      <c r="BK119" s="706"/>
      <c r="BL119" s="706"/>
      <c r="BM119" s="706"/>
      <c r="BN119" s="706"/>
      <c r="BO119" s="706"/>
      <c r="BP119" s="706"/>
      <c r="BQ119" s="706"/>
      <c r="BR119" s="706"/>
      <c r="BS119" s="706"/>
      <c r="BT119" s="706"/>
      <c r="BU119" s="706"/>
      <c r="BV119" s="706"/>
      <c r="BW119" s="706"/>
      <c r="BX119" s="706"/>
      <c r="BY119" s="706"/>
    </row>
    <row r="120" spans="1:77" s="375" customFormat="1" ht="13.8" x14ac:dyDescent="0.45">
      <c r="A120" s="43">
        <v>2023</v>
      </c>
      <c r="B120" s="340">
        <v>5532.9</v>
      </c>
      <c r="C120" s="340">
        <v>82.6</v>
      </c>
      <c r="D120" s="340">
        <v>13.3</v>
      </c>
      <c r="E120" s="340">
        <v>3.8</v>
      </c>
      <c r="F120" s="340">
        <v>81.8</v>
      </c>
      <c r="G120" s="340">
        <v>7.1</v>
      </c>
      <c r="H120" s="340">
        <v>849.4</v>
      </c>
      <c r="I120" s="340" t="s">
        <v>779</v>
      </c>
      <c r="J120" s="340">
        <v>17.600000000000001</v>
      </c>
      <c r="K120" s="340">
        <v>140.6</v>
      </c>
      <c r="L120" s="340">
        <v>138.80000000000001</v>
      </c>
      <c r="M120" s="340">
        <v>13.9</v>
      </c>
      <c r="N120" s="340">
        <v>20.7</v>
      </c>
      <c r="O120" s="340">
        <v>1.1000000000000001</v>
      </c>
      <c r="P120" s="340">
        <v>2.7</v>
      </c>
      <c r="Q120" s="340">
        <v>4.2</v>
      </c>
      <c r="R120" s="340">
        <v>21.3</v>
      </c>
      <c r="S120" s="340">
        <v>25.2</v>
      </c>
      <c r="T120" s="340">
        <v>0.1</v>
      </c>
      <c r="U120" s="340">
        <v>0</v>
      </c>
      <c r="V120" s="340">
        <v>82.8</v>
      </c>
      <c r="W120" s="340">
        <v>14.5</v>
      </c>
      <c r="X120" s="340" t="s">
        <v>779</v>
      </c>
      <c r="Y120" s="340">
        <v>26.4</v>
      </c>
      <c r="Z120" s="340">
        <v>31.6</v>
      </c>
      <c r="AA120" s="374"/>
      <c r="AB120" s="347"/>
      <c r="AC120" s="347"/>
      <c r="AD120" s="347"/>
      <c r="AE120" s="347"/>
      <c r="AF120" s="704"/>
      <c r="AG120" s="347"/>
      <c r="AH120" s="347"/>
      <c r="AI120" s="347"/>
      <c r="AJ120" s="347"/>
      <c r="AK120" s="347"/>
      <c r="AL120" s="347"/>
      <c r="AM120" s="347"/>
      <c r="AN120" s="347"/>
      <c r="AO120" s="347"/>
      <c r="AP120" s="374"/>
      <c r="AQ120" s="374"/>
      <c r="AR120" s="377"/>
      <c r="AS120" s="374"/>
      <c r="AT120" s="374"/>
      <c r="AU120" s="374"/>
      <c r="AV120" s="374"/>
      <c r="AW120" s="374"/>
      <c r="AX120" s="374"/>
      <c r="AY120" s="374"/>
      <c r="AZ120" s="374"/>
      <c r="BA120" s="374"/>
      <c r="BF120" s="706"/>
      <c r="BG120" s="706"/>
      <c r="BH120" s="706"/>
      <c r="BI120" s="706"/>
      <c r="BJ120" s="706"/>
      <c r="BK120" s="706"/>
      <c r="BL120" s="706"/>
      <c r="BM120" s="706"/>
      <c r="BN120" s="706"/>
      <c r="BO120" s="706"/>
      <c r="BP120" s="706"/>
      <c r="BQ120" s="706"/>
      <c r="BR120" s="706"/>
      <c r="BS120" s="706"/>
      <c r="BT120" s="706"/>
      <c r="BU120" s="706"/>
      <c r="BV120" s="706"/>
      <c r="BW120" s="706"/>
      <c r="BX120" s="706"/>
      <c r="BY120" s="706"/>
    </row>
    <row r="121" spans="1:77" s="375" customFormat="1" ht="13.8" x14ac:dyDescent="0.45">
      <c r="A121" s="43">
        <v>2024</v>
      </c>
      <c r="B121" s="340">
        <v>5597.2</v>
      </c>
      <c r="C121" s="340">
        <v>83.9</v>
      </c>
      <c r="D121" s="340">
        <v>13.4</v>
      </c>
      <c r="E121" s="340">
        <v>3.8</v>
      </c>
      <c r="F121" s="340">
        <v>82.6</v>
      </c>
      <c r="G121" s="340">
        <v>7.2</v>
      </c>
      <c r="H121" s="340">
        <v>861.9</v>
      </c>
      <c r="I121" s="340" t="s">
        <v>779</v>
      </c>
      <c r="J121" s="340">
        <v>18</v>
      </c>
      <c r="K121" s="340">
        <v>142.5</v>
      </c>
      <c r="L121" s="340">
        <v>140.69999999999999</v>
      </c>
      <c r="M121" s="340">
        <v>14</v>
      </c>
      <c r="N121" s="340">
        <v>21.1</v>
      </c>
      <c r="O121" s="340">
        <v>1.1000000000000001</v>
      </c>
      <c r="P121" s="340">
        <v>2.7</v>
      </c>
      <c r="Q121" s="340">
        <v>4.2</v>
      </c>
      <c r="R121" s="340">
        <v>21.5</v>
      </c>
      <c r="S121" s="340">
        <v>25.4</v>
      </c>
      <c r="T121" s="340">
        <v>0.1</v>
      </c>
      <c r="U121" s="340">
        <v>0</v>
      </c>
      <c r="V121" s="340">
        <v>83.8</v>
      </c>
      <c r="W121" s="340">
        <v>14.7</v>
      </c>
      <c r="X121" s="340" t="s">
        <v>779</v>
      </c>
      <c r="Y121" s="340">
        <v>26.6</v>
      </c>
      <c r="Z121" s="340">
        <v>32</v>
      </c>
      <c r="AA121" s="374"/>
      <c r="AB121" s="347"/>
      <c r="AC121" s="347"/>
      <c r="AD121" s="347"/>
      <c r="AE121" s="347"/>
      <c r="AF121" s="704"/>
      <c r="AG121" s="347"/>
      <c r="AH121" s="347"/>
      <c r="AI121" s="347"/>
      <c r="AJ121" s="347"/>
      <c r="AK121" s="347"/>
      <c r="AL121" s="347"/>
      <c r="AM121" s="347"/>
      <c r="AN121" s="347"/>
      <c r="AO121" s="347"/>
      <c r="AP121" s="374"/>
      <c r="AQ121" s="374"/>
      <c r="AR121" s="377"/>
      <c r="AS121" s="374"/>
      <c r="AT121" s="374"/>
      <c r="AU121" s="374"/>
      <c r="AV121" s="374"/>
      <c r="AW121" s="374"/>
      <c r="AX121" s="374"/>
      <c r="AY121" s="374"/>
      <c r="AZ121" s="374"/>
      <c r="BA121" s="374"/>
      <c r="BF121" s="706"/>
      <c r="BG121" s="706"/>
      <c r="BH121" s="706"/>
      <c r="BI121" s="706"/>
      <c r="BJ121" s="706"/>
      <c r="BK121" s="706"/>
      <c r="BL121" s="706"/>
      <c r="BM121" s="706"/>
      <c r="BN121" s="706"/>
      <c r="BO121" s="706"/>
      <c r="BP121" s="706"/>
      <c r="BQ121" s="706"/>
      <c r="BR121" s="706"/>
      <c r="BS121" s="706"/>
      <c r="BT121" s="706"/>
      <c r="BU121" s="706"/>
      <c r="BV121" s="706"/>
      <c r="BW121" s="706"/>
      <c r="BX121" s="706"/>
      <c r="BY121" s="706"/>
    </row>
    <row r="122" spans="1:77" s="375" customFormat="1" ht="15" customHeight="1" x14ac:dyDescent="0.45">
      <c r="A122" s="43">
        <v>2025</v>
      </c>
      <c r="B122" s="340">
        <v>5660.8</v>
      </c>
      <c r="C122" s="340">
        <v>85.3</v>
      </c>
      <c r="D122" s="340">
        <v>13.6</v>
      </c>
      <c r="E122" s="340">
        <v>3.8</v>
      </c>
      <c r="F122" s="340">
        <v>83.4</v>
      </c>
      <c r="G122" s="340">
        <v>7.4</v>
      </c>
      <c r="H122" s="340">
        <v>874.4</v>
      </c>
      <c r="I122" s="340" t="s">
        <v>779</v>
      </c>
      <c r="J122" s="340">
        <v>18.399999999999999</v>
      </c>
      <c r="K122" s="340">
        <v>144.30000000000001</v>
      </c>
      <c r="L122" s="340">
        <v>142.69999999999999</v>
      </c>
      <c r="M122" s="340">
        <v>14.2</v>
      </c>
      <c r="N122" s="340">
        <v>21.5</v>
      </c>
      <c r="O122" s="340">
        <v>1.1000000000000001</v>
      </c>
      <c r="P122" s="340">
        <v>2.7</v>
      </c>
      <c r="Q122" s="340">
        <v>4.2</v>
      </c>
      <c r="R122" s="340">
        <v>21.7</v>
      </c>
      <c r="S122" s="340">
        <v>25.6</v>
      </c>
      <c r="T122" s="340">
        <v>0.1</v>
      </c>
      <c r="U122" s="340">
        <v>0</v>
      </c>
      <c r="V122" s="340">
        <v>84.9</v>
      </c>
      <c r="W122" s="340">
        <v>14.9</v>
      </c>
      <c r="X122" s="340" t="s">
        <v>779</v>
      </c>
      <c r="Y122" s="340">
        <v>26.8</v>
      </c>
      <c r="Z122" s="340">
        <v>32.4</v>
      </c>
      <c r="AA122" s="374"/>
      <c r="AB122" s="347"/>
      <c r="AC122" s="347"/>
      <c r="AD122" s="347"/>
      <c r="AE122" s="347"/>
      <c r="AF122" s="704"/>
      <c r="AG122" s="347"/>
      <c r="AH122" s="347"/>
      <c r="AI122" s="347"/>
      <c r="AJ122" s="347"/>
      <c r="AK122" s="347"/>
      <c r="AL122" s="347"/>
      <c r="AM122" s="347"/>
      <c r="AN122" s="347"/>
      <c r="AO122" s="347"/>
      <c r="AP122" s="374"/>
      <c r="AQ122" s="374"/>
      <c r="AR122" s="377"/>
      <c r="AS122" s="374"/>
      <c r="AT122" s="374"/>
      <c r="AU122" s="374"/>
      <c r="AV122" s="374"/>
      <c r="AW122" s="374"/>
      <c r="AX122" s="374"/>
      <c r="AY122" s="374"/>
      <c r="AZ122" s="374"/>
      <c r="BA122" s="374"/>
      <c r="BF122" s="706"/>
      <c r="BG122" s="706"/>
      <c r="BH122" s="706"/>
      <c r="BI122" s="706"/>
      <c r="BJ122" s="706"/>
      <c r="BK122" s="706"/>
      <c r="BL122" s="706"/>
      <c r="BM122" s="706"/>
      <c r="BN122" s="706"/>
      <c r="BO122" s="706"/>
      <c r="BP122" s="706"/>
      <c r="BQ122" s="706"/>
      <c r="BR122" s="706"/>
      <c r="BS122" s="706"/>
      <c r="BT122" s="706"/>
      <c r="BU122" s="706"/>
      <c r="BV122" s="706"/>
      <c r="BW122" s="706"/>
      <c r="BX122" s="706"/>
      <c r="BY122" s="706"/>
    </row>
    <row r="123" spans="1:77" s="375" customFormat="1" ht="15.75" customHeight="1" x14ac:dyDescent="0.45">
      <c r="A123" s="43">
        <v>2026</v>
      </c>
      <c r="B123" s="340">
        <v>5723.5</v>
      </c>
      <c r="C123" s="340">
        <v>86.7</v>
      </c>
      <c r="D123" s="340">
        <v>13.8</v>
      </c>
      <c r="E123" s="340">
        <v>3.8</v>
      </c>
      <c r="F123" s="340">
        <v>84.2</v>
      </c>
      <c r="G123" s="340">
        <v>7.5</v>
      </c>
      <c r="H123" s="340">
        <v>886.8</v>
      </c>
      <c r="I123" s="340" t="s">
        <v>779</v>
      </c>
      <c r="J123" s="340">
        <v>18.7</v>
      </c>
      <c r="K123" s="340">
        <v>146.1</v>
      </c>
      <c r="L123" s="340">
        <v>144.69999999999999</v>
      </c>
      <c r="M123" s="340">
        <v>14.4</v>
      </c>
      <c r="N123" s="340">
        <v>21.9</v>
      </c>
      <c r="O123" s="340">
        <v>1.1000000000000001</v>
      </c>
      <c r="P123" s="340">
        <v>2.7</v>
      </c>
      <c r="Q123" s="340">
        <v>4.2</v>
      </c>
      <c r="R123" s="340">
        <v>21.9</v>
      </c>
      <c r="S123" s="340">
        <v>25.8</v>
      </c>
      <c r="T123" s="340">
        <v>0.1</v>
      </c>
      <c r="U123" s="340">
        <v>0</v>
      </c>
      <c r="V123" s="340">
        <v>85.9</v>
      </c>
      <c r="W123" s="340">
        <v>15</v>
      </c>
      <c r="X123" s="340" t="s">
        <v>779</v>
      </c>
      <c r="Y123" s="340">
        <v>26.9</v>
      </c>
      <c r="Z123" s="340">
        <v>32.700000000000003</v>
      </c>
      <c r="AA123" s="374"/>
      <c r="AB123" s="347"/>
      <c r="AC123" s="347"/>
      <c r="AD123" s="347"/>
      <c r="AE123" s="347"/>
      <c r="AF123" s="704"/>
      <c r="AG123" s="347"/>
      <c r="AH123" s="347"/>
      <c r="AI123" s="347"/>
      <c r="AJ123" s="347"/>
      <c r="AK123" s="347"/>
      <c r="AL123" s="347"/>
      <c r="AM123" s="347"/>
      <c r="AN123" s="347"/>
      <c r="AO123" s="347"/>
      <c r="AP123" s="374"/>
      <c r="AQ123" s="374"/>
      <c r="AR123" s="377"/>
      <c r="AS123" s="374"/>
      <c r="AT123" s="374"/>
      <c r="AU123" s="374"/>
      <c r="AV123" s="374"/>
      <c r="AW123" s="374"/>
      <c r="AX123" s="374"/>
      <c r="AY123" s="374"/>
      <c r="AZ123" s="374"/>
      <c r="BA123" s="374"/>
      <c r="BF123" s="706"/>
      <c r="BG123" s="706"/>
      <c r="BH123" s="706"/>
      <c r="BI123" s="706"/>
      <c r="BJ123" s="706"/>
      <c r="BK123" s="706"/>
      <c r="BL123" s="706"/>
      <c r="BM123" s="706"/>
      <c r="BN123" s="706"/>
      <c r="BO123" s="706"/>
      <c r="BP123" s="706"/>
      <c r="BQ123" s="706"/>
      <c r="BR123" s="706"/>
      <c r="BS123" s="706"/>
      <c r="BT123" s="706"/>
      <c r="BU123" s="706"/>
      <c r="BV123" s="706"/>
      <c r="BW123" s="706"/>
      <c r="BX123" s="706"/>
      <c r="BY123" s="706"/>
    </row>
    <row r="124" spans="1:77" s="375" customFormat="1" ht="18" customHeight="1" x14ac:dyDescent="0.45">
      <c r="A124" s="43">
        <v>2027</v>
      </c>
      <c r="B124" s="340">
        <v>5785.5</v>
      </c>
      <c r="C124" s="340">
        <v>88.1</v>
      </c>
      <c r="D124" s="340">
        <v>14</v>
      </c>
      <c r="E124" s="340">
        <v>3.9</v>
      </c>
      <c r="F124" s="340">
        <v>85</v>
      </c>
      <c r="G124" s="340">
        <v>7.6</v>
      </c>
      <c r="H124" s="340">
        <v>899.3</v>
      </c>
      <c r="I124" s="340" t="s">
        <v>779</v>
      </c>
      <c r="J124" s="340">
        <v>19.100000000000001</v>
      </c>
      <c r="K124" s="340">
        <v>147.80000000000001</v>
      </c>
      <c r="L124" s="340">
        <v>146.6</v>
      </c>
      <c r="M124" s="340">
        <v>14.6</v>
      </c>
      <c r="N124" s="340">
        <v>22.3</v>
      </c>
      <c r="O124" s="340">
        <v>1.1000000000000001</v>
      </c>
      <c r="P124" s="340">
        <v>2.8</v>
      </c>
      <c r="Q124" s="340">
        <v>4.3</v>
      </c>
      <c r="R124" s="340">
        <v>22.1</v>
      </c>
      <c r="S124" s="340">
        <v>26</v>
      </c>
      <c r="T124" s="340">
        <v>0.1</v>
      </c>
      <c r="U124" s="340">
        <v>0</v>
      </c>
      <c r="V124" s="340">
        <v>87</v>
      </c>
      <c r="W124" s="340">
        <v>15.2</v>
      </c>
      <c r="X124" s="340" t="s">
        <v>779</v>
      </c>
      <c r="Y124" s="340">
        <v>27.1</v>
      </c>
      <c r="Z124" s="340">
        <v>33.1</v>
      </c>
      <c r="AA124" s="374"/>
      <c r="AB124" s="347"/>
      <c r="AC124" s="347"/>
      <c r="AD124" s="347"/>
      <c r="AE124" s="347"/>
      <c r="AF124" s="704"/>
      <c r="AG124" s="347"/>
      <c r="AH124" s="347"/>
      <c r="AI124" s="347"/>
      <c r="AJ124" s="347"/>
      <c r="AK124" s="347"/>
      <c r="AL124" s="347"/>
      <c r="AM124" s="347"/>
      <c r="AN124" s="347"/>
      <c r="AO124" s="347"/>
      <c r="AP124" s="374"/>
      <c r="AQ124" s="374"/>
      <c r="AR124" s="377"/>
      <c r="AS124" s="374"/>
      <c r="AT124" s="374"/>
      <c r="AU124" s="374"/>
      <c r="AV124" s="374"/>
      <c r="AW124" s="374"/>
      <c r="AX124" s="374"/>
      <c r="AY124" s="374"/>
      <c r="AZ124" s="374"/>
      <c r="BA124" s="374"/>
      <c r="BF124" s="706"/>
      <c r="BG124" s="706"/>
      <c r="BH124" s="706"/>
      <c r="BI124" s="706"/>
      <c r="BJ124" s="706"/>
      <c r="BK124" s="706"/>
      <c r="BL124" s="706"/>
      <c r="BM124" s="706"/>
      <c r="BN124" s="706"/>
      <c r="BO124" s="706"/>
      <c r="BP124" s="706"/>
      <c r="BQ124" s="706"/>
      <c r="BR124" s="706"/>
      <c r="BS124" s="706"/>
      <c r="BT124" s="706"/>
      <c r="BU124" s="706"/>
      <c r="BV124" s="706"/>
      <c r="BW124" s="706"/>
      <c r="BX124" s="706"/>
      <c r="BY124" s="706"/>
    </row>
    <row r="125" spans="1:77" s="375" customFormat="1" ht="16" customHeight="1" x14ac:dyDescent="0.45">
      <c r="A125" s="43">
        <v>2028</v>
      </c>
      <c r="B125" s="340">
        <v>5846.8</v>
      </c>
      <c r="C125" s="340">
        <v>89.5</v>
      </c>
      <c r="D125" s="340">
        <v>14.2</v>
      </c>
      <c r="E125" s="340">
        <v>3.9</v>
      </c>
      <c r="F125" s="340">
        <v>85.7</v>
      </c>
      <c r="G125" s="340">
        <v>7.8</v>
      </c>
      <c r="H125" s="340">
        <v>911.7</v>
      </c>
      <c r="I125" s="340" t="s">
        <v>779</v>
      </c>
      <c r="J125" s="340">
        <v>19.5</v>
      </c>
      <c r="K125" s="340">
        <v>149.5</v>
      </c>
      <c r="L125" s="340">
        <v>148.6</v>
      </c>
      <c r="M125" s="340">
        <v>14.8</v>
      </c>
      <c r="N125" s="340">
        <v>22.7</v>
      </c>
      <c r="O125" s="340">
        <v>1.1000000000000001</v>
      </c>
      <c r="P125" s="340">
        <v>2.8</v>
      </c>
      <c r="Q125" s="340">
        <v>4.3</v>
      </c>
      <c r="R125" s="340">
        <v>22.3</v>
      </c>
      <c r="S125" s="340">
        <v>26.1</v>
      </c>
      <c r="T125" s="340">
        <v>0.1</v>
      </c>
      <c r="U125" s="340">
        <v>0</v>
      </c>
      <c r="V125" s="340">
        <v>88</v>
      </c>
      <c r="W125" s="340">
        <v>15.4</v>
      </c>
      <c r="X125" s="340" t="s">
        <v>779</v>
      </c>
      <c r="Y125" s="340">
        <v>27.3</v>
      </c>
      <c r="Z125" s="340">
        <v>33.5</v>
      </c>
      <c r="AA125" s="374"/>
      <c r="AB125" s="347"/>
      <c r="AC125" s="347"/>
      <c r="AD125" s="347"/>
      <c r="AE125" s="347"/>
      <c r="AF125" s="704"/>
      <c r="AG125" s="347"/>
      <c r="AH125" s="347"/>
      <c r="AI125" s="347"/>
      <c r="AJ125" s="347"/>
      <c r="AK125" s="347"/>
      <c r="AL125" s="347"/>
      <c r="AM125" s="347"/>
      <c r="AN125" s="347"/>
      <c r="AO125" s="347"/>
      <c r="AP125" s="374"/>
      <c r="AQ125" s="374"/>
      <c r="AR125" s="377"/>
      <c r="AS125" s="374"/>
      <c r="AT125" s="374"/>
      <c r="AU125" s="374"/>
      <c r="AV125" s="374"/>
      <c r="AW125" s="374"/>
      <c r="AX125" s="374"/>
      <c r="AY125" s="374"/>
      <c r="AZ125" s="374"/>
      <c r="BA125" s="374"/>
      <c r="BF125" s="706"/>
      <c r="BG125" s="706"/>
      <c r="BH125" s="706"/>
      <c r="BI125" s="706"/>
      <c r="BJ125" s="706"/>
      <c r="BK125" s="706"/>
      <c r="BL125" s="706"/>
      <c r="BM125" s="706"/>
      <c r="BN125" s="706"/>
      <c r="BO125" s="706"/>
      <c r="BP125" s="706"/>
      <c r="BQ125" s="706"/>
      <c r="BR125" s="706"/>
      <c r="BS125" s="706"/>
      <c r="BT125" s="706"/>
      <c r="BU125" s="706"/>
      <c r="BV125" s="706"/>
      <c r="BW125" s="706"/>
      <c r="BX125" s="706"/>
      <c r="BY125" s="706"/>
    </row>
    <row r="126" spans="1:77" s="375" customFormat="1" ht="15.75" customHeight="1" x14ac:dyDescent="0.45">
      <c r="A126" s="43">
        <v>2029</v>
      </c>
      <c r="B126" s="340">
        <v>5907.4</v>
      </c>
      <c r="C126" s="340">
        <v>91</v>
      </c>
      <c r="D126" s="340">
        <v>14.4</v>
      </c>
      <c r="E126" s="340">
        <v>3.9</v>
      </c>
      <c r="F126" s="340">
        <v>86.5</v>
      </c>
      <c r="G126" s="340">
        <v>7.9</v>
      </c>
      <c r="H126" s="340">
        <v>924.1</v>
      </c>
      <c r="I126" s="340" t="s">
        <v>779</v>
      </c>
      <c r="J126" s="340">
        <v>19.899999999999999</v>
      </c>
      <c r="K126" s="340">
        <v>151.19999999999999</v>
      </c>
      <c r="L126" s="340">
        <v>150.5</v>
      </c>
      <c r="M126" s="340">
        <v>14.9</v>
      </c>
      <c r="N126" s="340">
        <v>23.1</v>
      </c>
      <c r="O126" s="340">
        <v>1.2</v>
      </c>
      <c r="P126" s="340">
        <v>2.8</v>
      </c>
      <c r="Q126" s="340">
        <v>4.3</v>
      </c>
      <c r="R126" s="340">
        <v>22.5</v>
      </c>
      <c r="S126" s="340">
        <v>26.3</v>
      </c>
      <c r="T126" s="340">
        <v>0.1</v>
      </c>
      <c r="U126" s="340">
        <v>0</v>
      </c>
      <c r="V126" s="340">
        <v>89</v>
      </c>
      <c r="W126" s="340">
        <v>15.5</v>
      </c>
      <c r="X126" s="340" t="s">
        <v>779</v>
      </c>
      <c r="Y126" s="340">
        <v>27.4</v>
      </c>
      <c r="Z126" s="340">
        <v>33.799999999999997</v>
      </c>
      <c r="AA126" s="374"/>
      <c r="AB126" s="347"/>
      <c r="AC126" s="347"/>
      <c r="AD126" s="347"/>
      <c r="AE126" s="347"/>
      <c r="AF126" s="704"/>
      <c r="AG126" s="347"/>
      <c r="AH126" s="347"/>
      <c r="AI126" s="347"/>
      <c r="AJ126" s="347"/>
      <c r="AK126" s="347"/>
      <c r="AL126" s="347"/>
      <c r="AM126" s="347"/>
      <c r="AN126" s="347"/>
      <c r="AO126" s="347"/>
      <c r="AP126" s="374"/>
      <c r="AQ126" s="374"/>
      <c r="AR126" s="377"/>
      <c r="AS126" s="378"/>
      <c r="AT126" s="379"/>
      <c r="AU126" s="378"/>
      <c r="AV126" s="378"/>
      <c r="AW126" s="378"/>
      <c r="AX126" s="378"/>
      <c r="AY126" s="378"/>
      <c r="AZ126" s="378"/>
      <c r="BA126" s="378"/>
      <c r="BF126" s="706"/>
      <c r="BG126" s="706"/>
      <c r="BH126" s="706"/>
      <c r="BI126" s="706"/>
      <c r="BJ126" s="706"/>
      <c r="BK126" s="706"/>
      <c r="BL126" s="706"/>
      <c r="BM126" s="706"/>
      <c r="BN126" s="706"/>
      <c r="BO126" s="706"/>
      <c r="BP126" s="706"/>
      <c r="BQ126" s="706"/>
      <c r="BR126" s="706"/>
      <c r="BS126" s="706"/>
      <c r="BT126" s="706"/>
      <c r="BU126" s="706"/>
      <c r="BV126" s="706"/>
      <c r="BW126" s="706"/>
      <c r="BX126" s="706"/>
      <c r="BY126" s="706"/>
    </row>
    <row r="127" spans="1:77" s="375" customFormat="1" ht="13.8" x14ac:dyDescent="0.45">
      <c r="A127" s="43">
        <v>2030</v>
      </c>
      <c r="B127" s="340">
        <v>5967.4</v>
      </c>
      <c r="C127" s="340">
        <v>92.4</v>
      </c>
      <c r="D127" s="340">
        <v>14.5</v>
      </c>
      <c r="E127" s="340">
        <v>3.9</v>
      </c>
      <c r="F127" s="340">
        <v>87.2</v>
      </c>
      <c r="G127" s="340">
        <v>8</v>
      </c>
      <c r="H127" s="340">
        <v>936.5</v>
      </c>
      <c r="I127" s="340" t="s">
        <v>779</v>
      </c>
      <c r="J127" s="340">
        <v>20.3</v>
      </c>
      <c r="K127" s="340">
        <v>152.9</v>
      </c>
      <c r="L127" s="340">
        <v>152.5</v>
      </c>
      <c r="M127" s="340">
        <v>15.1</v>
      </c>
      <c r="N127" s="340">
        <v>23.5</v>
      </c>
      <c r="O127" s="340">
        <v>1.2</v>
      </c>
      <c r="P127" s="340">
        <v>2.8</v>
      </c>
      <c r="Q127" s="340">
        <v>4.3</v>
      </c>
      <c r="R127" s="340">
        <v>22.6</v>
      </c>
      <c r="S127" s="340">
        <v>26.5</v>
      </c>
      <c r="T127" s="340">
        <v>0.1</v>
      </c>
      <c r="U127" s="340">
        <v>0</v>
      </c>
      <c r="V127" s="340">
        <v>90</v>
      </c>
      <c r="W127" s="340">
        <v>15.7</v>
      </c>
      <c r="X127" s="340" t="s">
        <v>779</v>
      </c>
      <c r="Y127" s="340">
        <v>27.6</v>
      </c>
      <c r="Z127" s="340">
        <v>34.200000000000003</v>
      </c>
      <c r="AA127" s="374"/>
      <c r="AB127" s="347"/>
      <c r="AC127" s="347"/>
      <c r="AD127" s="347"/>
      <c r="AE127" s="347"/>
      <c r="AF127" s="704"/>
      <c r="AG127" s="347"/>
      <c r="AH127" s="347"/>
      <c r="AI127" s="347"/>
      <c r="AJ127" s="347"/>
      <c r="AK127" s="347"/>
      <c r="AL127" s="347"/>
      <c r="AM127" s="347"/>
      <c r="AN127" s="347"/>
      <c r="AO127" s="347"/>
      <c r="AP127" s="374"/>
      <c r="AQ127" s="374"/>
      <c r="AR127" s="377"/>
      <c r="AS127" s="378"/>
      <c r="AT127" s="379"/>
      <c r="AU127" s="378"/>
      <c r="AV127" s="378"/>
      <c r="AW127" s="378"/>
      <c r="AX127" s="378"/>
      <c r="AY127" s="378"/>
      <c r="AZ127" s="378"/>
      <c r="BA127" s="378"/>
      <c r="BF127" s="706"/>
      <c r="BG127" s="706"/>
      <c r="BH127" s="706"/>
      <c r="BI127" s="706"/>
      <c r="BJ127" s="706"/>
      <c r="BK127" s="706"/>
      <c r="BL127" s="706"/>
      <c r="BM127" s="706"/>
      <c r="BN127" s="706"/>
      <c r="BO127" s="706"/>
      <c r="BP127" s="706"/>
      <c r="BQ127" s="706"/>
      <c r="BR127" s="706"/>
      <c r="BS127" s="706"/>
      <c r="BT127" s="706"/>
      <c r="BU127" s="706"/>
      <c r="BV127" s="706"/>
      <c r="BW127" s="706"/>
      <c r="BX127" s="706"/>
      <c r="BY127" s="706"/>
    </row>
    <row r="128" spans="1:77" s="375" customFormat="1" ht="13.8" x14ac:dyDescent="0.45">
      <c r="A128" s="43">
        <v>2031</v>
      </c>
      <c r="B128" s="340">
        <v>6017.8</v>
      </c>
      <c r="C128" s="340">
        <v>93.6</v>
      </c>
      <c r="D128" s="340">
        <v>14.7</v>
      </c>
      <c r="E128" s="340">
        <v>3.9</v>
      </c>
      <c r="F128" s="340">
        <v>87.7</v>
      </c>
      <c r="G128" s="340">
        <v>8.1999999999999993</v>
      </c>
      <c r="H128" s="340">
        <v>946.9</v>
      </c>
      <c r="I128" s="340" t="s">
        <v>779</v>
      </c>
      <c r="J128" s="340">
        <v>20.6</v>
      </c>
      <c r="K128" s="340">
        <v>153.80000000000001</v>
      </c>
      <c r="L128" s="340">
        <v>153.9</v>
      </c>
      <c r="M128" s="340">
        <v>15.2</v>
      </c>
      <c r="N128" s="340">
        <v>23.8</v>
      </c>
      <c r="O128" s="340">
        <v>1.2</v>
      </c>
      <c r="P128" s="340">
        <v>2.8</v>
      </c>
      <c r="Q128" s="340">
        <v>4.3</v>
      </c>
      <c r="R128" s="340">
        <v>22.8</v>
      </c>
      <c r="S128" s="340">
        <v>26.6</v>
      </c>
      <c r="T128" s="340">
        <v>0.1</v>
      </c>
      <c r="U128" s="340">
        <v>0</v>
      </c>
      <c r="V128" s="340">
        <v>90.8</v>
      </c>
      <c r="W128" s="340">
        <v>15.8</v>
      </c>
      <c r="X128" s="340" t="s">
        <v>779</v>
      </c>
      <c r="Y128" s="340">
        <v>27.6</v>
      </c>
      <c r="Z128" s="340">
        <v>34.5</v>
      </c>
      <c r="AA128" s="374"/>
      <c r="AB128" s="347"/>
      <c r="AC128" s="347"/>
      <c r="AD128" s="347"/>
      <c r="AE128" s="347"/>
      <c r="AF128" s="704"/>
      <c r="AG128" s="347"/>
      <c r="AH128" s="347"/>
      <c r="AI128" s="347"/>
      <c r="AJ128" s="347"/>
      <c r="AK128" s="347"/>
      <c r="AL128" s="347"/>
      <c r="AM128" s="347"/>
      <c r="AN128" s="347"/>
      <c r="AO128" s="347"/>
      <c r="AP128" s="374"/>
      <c r="AQ128" s="374"/>
      <c r="AR128" s="377"/>
      <c r="AS128" s="378"/>
      <c r="AT128" s="379"/>
      <c r="AU128" s="378"/>
      <c r="AV128" s="378"/>
      <c r="AW128" s="378"/>
      <c r="AX128" s="378"/>
      <c r="AY128" s="378"/>
      <c r="AZ128" s="378"/>
      <c r="BA128" s="378"/>
      <c r="BF128" s="706"/>
      <c r="BG128" s="706"/>
      <c r="BH128" s="706"/>
      <c r="BI128" s="706"/>
      <c r="BJ128" s="706"/>
      <c r="BK128" s="706"/>
      <c r="BL128" s="706"/>
      <c r="BM128" s="706"/>
      <c r="BN128" s="706"/>
      <c r="BO128" s="706"/>
      <c r="BP128" s="706"/>
      <c r="BQ128" s="706"/>
      <c r="BR128" s="706"/>
      <c r="BS128" s="706"/>
      <c r="BT128" s="706"/>
      <c r="BU128" s="706"/>
      <c r="BV128" s="706"/>
      <c r="BW128" s="706"/>
      <c r="BX128" s="706"/>
      <c r="BY128" s="706"/>
    </row>
    <row r="129" spans="1:77" s="375" customFormat="1" ht="15" customHeight="1" x14ac:dyDescent="0.45">
      <c r="A129" s="43">
        <v>2032</v>
      </c>
      <c r="B129" s="340">
        <v>6067.6</v>
      </c>
      <c r="C129" s="340">
        <v>94.8</v>
      </c>
      <c r="D129" s="340">
        <v>14.9</v>
      </c>
      <c r="E129" s="340">
        <v>3.9</v>
      </c>
      <c r="F129" s="340">
        <v>88.1</v>
      </c>
      <c r="G129" s="340">
        <v>8.3000000000000007</v>
      </c>
      <c r="H129" s="340">
        <v>957.3</v>
      </c>
      <c r="I129" s="340" t="s">
        <v>779</v>
      </c>
      <c r="J129" s="340">
        <v>20.9</v>
      </c>
      <c r="K129" s="340">
        <v>154.6</v>
      </c>
      <c r="L129" s="340">
        <v>155.30000000000001</v>
      </c>
      <c r="M129" s="340">
        <v>15.4</v>
      </c>
      <c r="N129" s="340">
        <v>24.1</v>
      </c>
      <c r="O129" s="340">
        <v>1.2</v>
      </c>
      <c r="P129" s="340">
        <v>2.8</v>
      </c>
      <c r="Q129" s="340">
        <v>4.3</v>
      </c>
      <c r="R129" s="340">
        <v>22.8</v>
      </c>
      <c r="S129" s="340">
        <v>26.7</v>
      </c>
      <c r="T129" s="340">
        <v>0.1</v>
      </c>
      <c r="U129" s="340">
        <v>0</v>
      </c>
      <c r="V129" s="340">
        <v>91.5</v>
      </c>
      <c r="W129" s="340">
        <v>15.9</v>
      </c>
      <c r="X129" s="340" t="s">
        <v>779</v>
      </c>
      <c r="Y129" s="340">
        <v>27.7</v>
      </c>
      <c r="Z129" s="340">
        <v>34.799999999999997</v>
      </c>
      <c r="AA129" s="374"/>
      <c r="AB129" s="347"/>
      <c r="AC129" s="347"/>
      <c r="AD129" s="347"/>
      <c r="AE129" s="347"/>
      <c r="AF129" s="704"/>
      <c r="AG129" s="347"/>
      <c r="AH129" s="347"/>
      <c r="AI129" s="347"/>
      <c r="AJ129" s="347"/>
      <c r="AK129" s="347"/>
      <c r="AL129" s="347"/>
      <c r="AM129" s="347"/>
      <c r="AN129" s="347"/>
      <c r="AO129" s="347"/>
      <c r="AP129" s="374"/>
      <c r="AQ129" s="374"/>
      <c r="AR129" s="377"/>
      <c r="AS129" s="378"/>
      <c r="AT129" s="379"/>
      <c r="AU129" s="378"/>
      <c r="AV129" s="378"/>
      <c r="AW129" s="378"/>
      <c r="AX129" s="378"/>
      <c r="AY129" s="378"/>
      <c r="AZ129" s="378"/>
      <c r="BA129" s="378"/>
      <c r="BF129" s="706"/>
      <c r="BG129" s="706"/>
      <c r="BH129" s="706"/>
      <c r="BI129" s="706"/>
      <c r="BJ129" s="706"/>
      <c r="BK129" s="706"/>
      <c r="BL129" s="706"/>
      <c r="BM129" s="706"/>
      <c r="BN129" s="706"/>
      <c r="BO129" s="706"/>
      <c r="BP129" s="706"/>
      <c r="BQ129" s="706"/>
      <c r="BR129" s="706"/>
      <c r="BS129" s="706"/>
      <c r="BT129" s="706"/>
      <c r="BU129" s="706"/>
      <c r="BV129" s="706"/>
      <c r="BW129" s="706"/>
      <c r="BX129" s="706"/>
      <c r="BY129" s="706"/>
    </row>
    <row r="130" spans="1:77" s="375" customFormat="1" ht="13.8" x14ac:dyDescent="0.45">
      <c r="A130" s="43">
        <v>2033</v>
      </c>
      <c r="B130" s="340">
        <v>6116.7</v>
      </c>
      <c r="C130" s="340">
        <v>96.1</v>
      </c>
      <c r="D130" s="340">
        <v>15.1</v>
      </c>
      <c r="E130" s="340">
        <v>3.9</v>
      </c>
      <c r="F130" s="340">
        <v>88.6</v>
      </c>
      <c r="G130" s="340">
        <v>8.4</v>
      </c>
      <c r="H130" s="340">
        <v>967.7</v>
      </c>
      <c r="I130" s="340" t="s">
        <v>779</v>
      </c>
      <c r="J130" s="340">
        <v>21.3</v>
      </c>
      <c r="K130" s="340">
        <v>155.4</v>
      </c>
      <c r="L130" s="340">
        <v>156.80000000000001</v>
      </c>
      <c r="M130" s="340">
        <v>15.5</v>
      </c>
      <c r="N130" s="340">
        <v>24.4</v>
      </c>
      <c r="O130" s="340">
        <v>1.2</v>
      </c>
      <c r="P130" s="340">
        <v>2.8</v>
      </c>
      <c r="Q130" s="340">
        <v>4.3</v>
      </c>
      <c r="R130" s="340">
        <v>22.9</v>
      </c>
      <c r="S130" s="340">
        <v>26.8</v>
      </c>
      <c r="T130" s="340">
        <v>0.1</v>
      </c>
      <c r="U130" s="340">
        <v>0</v>
      </c>
      <c r="V130" s="340">
        <v>92.3</v>
      </c>
      <c r="W130" s="340">
        <v>16</v>
      </c>
      <c r="X130" s="340" t="s">
        <v>779</v>
      </c>
      <c r="Y130" s="340">
        <v>27.7</v>
      </c>
      <c r="Z130" s="340">
        <v>35.1</v>
      </c>
      <c r="AA130" s="374"/>
      <c r="AB130" s="347"/>
      <c r="AC130" s="347"/>
      <c r="AD130" s="347"/>
      <c r="AE130" s="347"/>
      <c r="AF130" s="704"/>
      <c r="AG130" s="347"/>
      <c r="AH130" s="347"/>
      <c r="AI130" s="347"/>
      <c r="AJ130" s="347"/>
      <c r="AK130" s="347"/>
      <c r="AL130" s="347"/>
      <c r="AM130" s="347"/>
      <c r="AN130" s="347"/>
      <c r="AO130" s="347"/>
      <c r="AP130" s="374"/>
      <c r="AQ130" s="374"/>
      <c r="AR130" s="377"/>
      <c r="AS130" s="378"/>
      <c r="AT130" s="379"/>
      <c r="AU130" s="378"/>
      <c r="AV130" s="378"/>
      <c r="AW130" s="378"/>
      <c r="AX130" s="378"/>
      <c r="AY130" s="378"/>
      <c r="AZ130" s="378"/>
      <c r="BA130" s="378"/>
      <c r="BF130" s="706"/>
      <c r="BG130" s="706"/>
      <c r="BH130" s="706"/>
      <c r="BI130" s="706"/>
      <c r="BJ130" s="706"/>
      <c r="BK130" s="706"/>
      <c r="BL130" s="706"/>
      <c r="BM130" s="706"/>
      <c r="BN130" s="706"/>
      <c r="BO130" s="706"/>
      <c r="BP130" s="706"/>
      <c r="BQ130" s="706"/>
      <c r="BR130" s="706"/>
      <c r="BS130" s="706"/>
      <c r="BT130" s="706"/>
      <c r="BU130" s="706"/>
      <c r="BV130" s="706"/>
      <c r="BW130" s="706"/>
      <c r="BX130" s="706"/>
      <c r="BY130" s="706"/>
    </row>
    <row r="131" spans="1:77" s="375" customFormat="1" ht="13.8" x14ac:dyDescent="0.45">
      <c r="A131" s="43">
        <v>2034</v>
      </c>
      <c r="B131" s="340">
        <v>6165.3</v>
      </c>
      <c r="C131" s="340">
        <v>97.3</v>
      </c>
      <c r="D131" s="340">
        <v>15.2</v>
      </c>
      <c r="E131" s="340">
        <v>3.9</v>
      </c>
      <c r="F131" s="340">
        <v>89</v>
      </c>
      <c r="G131" s="340">
        <v>8.5</v>
      </c>
      <c r="H131" s="340">
        <v>978</v>
      </c>
      <c r="I131" s="340" t="s">
        <v>779</v>
      </c>
      <c r="J131" s="340">
        <v>21.6</v>
      </c>
      <c r="K131" s="340">
        <v>156.19999999999999</v>
      </c>
      <c r="L131" s="340">
        <v>158.19999999999999</v>
      </c>
      <c r="M131" s="340">
        <v>15.6</v>
      </c>
      <c r="N131" s="340">
        <v>24.8</v>
      </c>
      <c r="O131" s="340">
        <v>1.2</v>
      </c>
      <c r="P131" s="340">
        <v>2.8</v>
      </c>
      <c r="Q131" s="340">
        <v>4.3</v>
      </c>
      <c r="R131" s="340">
        <v>23</v>
      </c>
      <c r="S131" s="340">
        <v>26.9</v>
      </c>
      <c r="T131" s="340">
        <v>0.1</v>
      </c>
      <c r="U131" s="340">
        <v>0</v>
      </c>
      <c r="V131" s="340">
        <v>93.1</v>
      </c>
      <c r="W131" s="340">
        <v>16.100000000000001</v>
      </c>
      <c r="X131" s="340" t="s">
        <v>779</v>
      </c>
      <c r="Y131" s="340">
        <v>27.8</v>
      </c>
      <c r="Z131" s="340">
        <v>35.4</v>
      </c>
      <c r="AA131" s="374"/>
      <c r="AB131" s="347"/>
      <c r="AC131" s="347"/>
      <c r="AD131" s="347"/>
      <c r="AE131" s="347"/>
      <c r="AF131" s="704"/>
      <c r="AG131" s="347"/>
      <c r="AH131" s="347"/>
      <c r="AI131" s="347"/>
      <c r="AJ131" s="347"/>
      <c r="AK131" s="347"/>
      <c r="AL131" s="347"/>
      <c r="AM131" s="347"/>
      <c r="AN131" s="347"/>
      <c r="AO131" s="347"/>
      <c r="AP131" s="374"/>
      <c r="AQ131" s="374"/>
      <c r="AR131" s="377"/>
      <c r="AS131" s="378"/>
      <c r="AT131" s="379"/>
      <c r="AU131" s="378"/>
      <c r="AV131" s="378"/>
      <c r="AW131" s="378"/>
      <c r="AX131" s="378"/>
      <c r="AY131" s="378"/>
      <c r="AZ131" s="378"/>
      <c r="BA131" s="378"/>
      <c r="BF131" s="706"/>
      <c r="BG131" s="706"/>
      <c r="BH131" s="706"/>
      <c r="BI131" s="706"/>
      <c r="BJ131" s="706"/>
      <c r="BK131" s="706"/>
      <c r="BL131" s="706"/>
      <c r="BM131" s="706"/>
      <c r="BN131" s="706"/>
      <c r="BO131" s="706"/>
      <c r="BP131" s="706"/>
      <c r="BQ131" s="706"/>
      <c r="BR131" s="706"/>
      <c r="BS131" s="706"/>
      <c r="BT131" s="706"/>
      <c r="BU131" s="706"/>
      <c r="BV131" s="706"/>
      <c r="BW131" s="706"/>
      <c r="BX131" s="706"/>
      <c r="BY131" s="706"/>
    </row>
    <row r="132" spans="1:77" s="375" customFormat="1" ht="13.8" x14ac:dyDescent="0.45">
      <c r="A132" s="43">
        <v>2035</v>
      </c>
      <c r="B132" s="340">
        <v>6213.4</v>
      </c>
      <c r="C132" s="340">
        <v>98.6</v>
      </c>
      <c r="D132" s="340">
        <v>15.4</v>
      </c>
      <c r="E132" s="340">
        <v>3.9</v>
      </c>
      <c r="F132" s="340">
        <v>89.5</v>
      </c>
      <c r="G132" s="340">
        <v>8.6999999999999993</v>
      </c>
      <c r="H132" s="340">
        <v>988.4</v>
      </c>
      <c r="I132" s="340" t="s">
        <v>779</v>
      </c>
      <c r="J132" s="340">
        <v>22</v>
      </c>
      <c r="K132" s="340">
        <v>156.9</v>
      </c>
      <c r="L132" s="340">
        <v>159.6</v>
      </c>
      <c r="M132" s="340">
        <v>15.8</v>
      </c>
      <c r="N132" s="340">
        <v>25.1</v>
      </c>
      <c r="O132" s="340">
        <v>1.2</v>
      </c>
      <c r="P132" s="340">
        <v>2.8</v>
      </c>
      <c r="Q132" s="340">
        <v>4.4000000000000004</v>
      </c>
      <c r="R132" s="340">
        <v>23.1</v>
      </c>
      <c r="S132" s="340">
        <v>27</v>
      </c>
      <c r="T132" s="340">
        <v>0.1</v>
      </c>
      <c r="U132" s="340">
        <v>0</v>
      </c>
      <c r="V132" s="340">
        <v>93.8</v>
      </c>
      <c r="W132" s="340">
        <v>16.2</v>
      </c>
      <c r="X132" s="340" t="s">
        <v>779</v>
      </c>
      <c r="Y132" s="340">
        <v>27.8</v>
      </c>
      <c r="Z132" s="340">
        <v>35.700000000000003</v>
      </c>
      <c r="AA132" s="374"/>
      <c r="AB132" s="347"/>
      <c r="AC132" s="347"/>
      <c r="AD132" s="347"/>
      <c r="AE132" s="347"/>
      <c r="AF132" s="704"/>
      <c r="AG132" s="347"/>
      <c r="AH132" s="347"/>
      <c r="AI132" s="347"/>
      <c r="AJ132" s="347"/>
      <c r="AK132" s="347"/>
      <c r="AL132" s="347"/>
      <c r="AM132" s="347"/>
      <c r="AN132" s="347"/>
      <c r="AO132" s="347"/>
      <c r="AP132" s="374"/>
      <c r="AQ132" s="374"/>
      <c r="AR132" s="377"/>
      <c r="AS132" s="378"/>
      <c r="AT132" s="379"/>
      <c r="AU132" s="378"/>
      <c r="AV132" s="378"/>
      <c r="AW132" s="378"/>
      <c r="AX132" s="378"/>
      <c r="AY132" s="378"/>
      <c r="AZ132" s="378"/>
      <c r="BA132" s="378"/>
      <c r="BF132" s="706"/>
      <c r="BG132" s="706"/>
      <c r="BH132" s="706"/>
      <c r="BI132" s="706"/>
      <c r="BJ132" s="706"/>
      <c r="BK132" s="706"/>
      <c r="BL132" s="706"/>
      <c r="BM132" s="706"/>
      <c r="BN132" s="706"/>
      <c r="BO132" s="706"/>
      <c r="BP132" s="706"/>
      <c r="BQ132" s="706"/>
      <c r="BR132" s="706"/>
      <c r="BS132" s="706"/>
      <c r="BT132" s="706"/>
      <c r="BU132" s="706"/>
      <c r="BV132" s="706"/>
      <c r="BW132" s="706"/>
      <c r="BX132" s="706"/>
      <c r="BY132" s="706"/>
    </row>
    <row r="133" spans="1:77" s="375" customFormat="1" ht="13.8" x14ac:dyDescent="0.45">
      <c r="A133" s="43">
        <v>2036</v>
      </c>
      <c r="B133" s="340">
        <v>6261.1</v>
      </c>
      <c r="C133" s="340">
        <v>99.9</v>
      </c>
      <c r="D133" s="340">
        <v>15.6</v>
      </c>
      <c r="E133" s="340">
        <v>3.9</v>
      </c>
      <c r="F133" s="340">
        <v>89.9</v>
      </c>
      <c r="G133" s="340">
        <v>8.8000000000000007</v>
      </c>
      <c r="H133" s="340">
        <v>998.7</v>
      </c>
      <c r="I133" s="340" t="s">
        <v>779</v>
      </c>
      <c r="J133" s="340">
        <v>22.3</v>
      </c>
      <c r="K133" s="340">
        <v>157.69999999999999</v>
      </c>
      <c r="L133" s="340">
        <v>161</v>
      </c>
      <c r="M133" s="340">
        <v>15.9</v>
      </c>
      <c r="N133" s="340">
        <v>25.4</v>
      </c>
      <c r="O133" s="340">
        <v>1.2</v>
      </c>
      <c r="P133" s="340">
        <v>2.8</v>
      </c>
      <c r="Q133" s="340">
        <v>4.4000000000000004</v>
      </c>
      <c r="R133" s="340">
        <v>23.2</v>
      </c>
      <c r="S133" s="340">
        <v>27.1</v>
      </c>
      <c r="T133" s="340">
        <v>0.1</v>
      </c>
      <c r="U133" s="340">
        <v>0</v>
      </c>
      <c r="V133" s="340">
        <v>94.6</v>
      </c>
      <c r="W133" s="340">
        <v>16.3</v>
      </c>
      <c r="X133" s="340" t="s">
        <v>779</v>
      </c>
      <c r="Y133" s="340">
        <v>27.8</v>
      </c>
      <c r="Z133" s="340">
        <v>36</v>
      </c>
      <c r="AA133" s="374"/>
      <c r="AB133" s="347"/>
      <c r="AC133" s="347"/>
      <c r="AD133" s="347"/>
      <c r="AE133" s="347"/>
      <c r="AF133" s="704"/>
      <c r="AG133" s="347"/>
      <c r="AH133" s="347"/>
      <c r="AI133" s="347"/>
      <c r="AJ133" s="347"/>
      <c r="AK133" s="347"/>
      <c r="AL133" s="347"/>
      <c r="AM133" s="347"/>
      <c r="AN133" s="347"/>
      <c r="AO133" s="347"/>
      <c r="AP133" s="374"/>
      <c r="AQ133" s="374"/>
      <c r="AR133" s="377"/>
      <c r="AS133" s="374"/>
      <c r="AT133" s="374"/>
      <c r="AU133" s="374"/>
      <c r="AV133" s="374"/>
      <c r="AW133" s="374"/>
      <c r="AX133" s="374"/>
      <c r="AY133" s="374"/>
      <c r="AZ133" s="374"/>
      <c r="BA133" s="374"/>
      <c r="BF133" s="706"/>
      <c r="BG133" s="706"/>
      <c r="BH133" s="706"/>
      <c r="BI133" s="706"/>
      <c r="BJ133" s="706"/>
      <c r="BK133" s="706"/>
      <c r="BL133" s="706"/>
      <c r="BM133" s="706"/>
      <c r="BN133" s="706"/>
      <c r="BO133" s="706"/>
      <c r="BP133" s="706"/>
      <c r="BQ133" s="706"/>
      <c r="BR133" s="706"/>
      <c r="BS133" s="706"/>
      <c r="BT133" s="706"/>
      <c r="BU133" s="706"/>
      <c r="BV133" s="706"/>
      <c r="BW133" s="706"/>
      <c r="BX133" s="706"/>
      <c r="BY133" s="706"/>
    </row>
    <row r="134" spans="1:77" s="375" customFormat="1" ht="13.8" x14ac:dyDescent="0.45">
      <c r="A134" s="43">
        <v>2037</v>
      </c>
      <c r="B134" s="340">
        <v>6308.3</v>
      </c>
      <c r="C134" s="340">
        <v>101.2</v>
      </c>
      <c r="D134" s="340">
        <v>15.7</v>
      </c>
      <c r="E134" s="340">
        <v>3.9</v>
      </c>
      <c r="F134" s="340">
        <v>90.3</v>
      </c>
      <c r="G134" s="340">
        <v>9</v>
      </c>
      <c r="H134" s="340">
        <v>1009</v>
      </c>
      <c r="I134" s="340" t="s">
        <v>779</v>
      </c>
      <c r="J134" s="340">
        <v>22.7</v>
      </c>
      <c r="K134" s="340">
        <v>158.4</v>
      </c>
      <c r="L134" s="340">
        <v>162.4</v>
      </c>
      <c r="M134" s="340">
        <v>16</v>
      </c>
      <c r="N134" s="340">
        <v>25.7</v>
      </c>
      <c r="O134" s="340">
        <v>1.2</v>
      </c>
      <c r="P134" s="340">
        <v>2.8</v>
      </c>
      <c r="Q134" s="340">
        <v>4.4000000000000004</v>
      </c>
      <c r="R134" s="340">
        <v>23.3</v>
      </c>
      <c r="S134" s="340">
        <v>27.1</v>
      </c>
      <c r="T134" s="340">
        <v>0.1</v>
      </c>
      <c r="U134" s="340">
        <v>0</v>
      </c>
      <c r="V134" s="340">
        <v>95.3</v>
      </c>
      <c r="W134" s="340">
        <v>16.399999999999999</v>
      </c>
      <c r="X134" s="340" t="s">
        <v>779</v>
      </c>
      <c r="Y134" s="340">
        <v>27.8</v>
      </c>
      <c r="Z134" s="340">
        <v>36.299999999999997</v>
      </c>
      <c r="AA134" s="374"/>
      <c r="AB134" s="347"/>
      <c r="AC134" s="347"/>
      <c r="AD134" s="347"/>
      <c r="AE134" s="347"/>
      <c r="AF134" s="704"/>
      <c r="AG134" s="347"/>
      <c r="AH134" s="347"/>
      <c r="AI134" s="347"/>
      <c r="AJ134" s="347"/>
      <c r="AK134" s="347"/>
      <c r="AL134" s="704"/>
      <c r="AM134" s="347"/>
      <c r="AN134" s="347"/>
      <c r="AO134" s="347"/>
      <c r="AP134" s="374"/>
      <c r="AQ134" s="374"/>
      <c r="AR134" s="377"/>
      <c r="AS134" s="374"/>
      <c r="AT134" s="374"/>
      <c r="AU134" s="374"/>
      <c r="AV134" s="374"/>
      <c r="AW134" s="374"/>
      <c r="AX134" s="374"/>
      <c r="AY134" s="374"/>
      <c r="AZ134" s="374"/>
      <c r="BA134" s="374"/>
      <c r="BF134" s="706"/>
      <c r="BG134" s="706"/>
      <c r="BH134" s="706"/>
      <c r="BI134" s="706"/>
      <c r="BJ134" s="706"/>
      <c r="BK134" s="706"/>
      <c r="BL134" s="706"/>
      <c r="BM134" s="706"/>
      <c r="BN134" s="706"/>
      <c r="BO134" s="706"/>
      <c r="BP134" s="706"/>
      <c r="BQ134" s="706"/>
      <c r="BR134" s="706"/>
      <c r="BS134" s="706"/>
      <c r="BT134" s="706"/>
      <c r="BU134" s="706"/>
      <c r="BV134" s="706"/>
      <c r="BW134" s="706"/>
      <c r="BX134" s="706"/>
      <c r="BY134" s="706"/>
    </row>
    <row r="135" spans="1:77" s="375" customFormat="1" ht="16" customHeight="1" x14ac:dyDescent="0.45">
      <c r="A135" s="43">
        <v>2038</v>
      </c>
      <c r="B135" s="340">
        <v>6355</v>
      </c>
      <c r="C135" s="340">
        <v>102.5</v>
      </c>
      <c r="D135" s="340">
        <v>15.9</v>
      </c>
      <c r="E135" s="340">
        <v>3.9</v>
      </c>
      <c r="F135" s="340">
        <v>90.7</v>
      </c>
      <c r="G135" s="340">
        <v>9.1</v>
      </c>
      <c r="H135" s="340">
        <v>1019.2</v>
      </c>
      <c r="I135" s="340" t="s">
        <v>779</v>
      </c>
      <c r="J135" s="340">
        <v>23</v>
      </c>
      <c r="K135" s="340">
        <v>159</v>
      </c>
      <c r="L135" s="340">
        <v>163.9</v>
      </c>
      <c r="M135" s="340">
        <v>16.100000000000001</v>
      </c>
      <c r="N135" s="340">
        <v>26.1</v>
      </c>
      <c r="O135" s="340">
        <v>1.2</v>
      </c>
      <c r="P135" s="340">
        <v>2.8</v>
      </c>
      <c r="Q135" s="340">
        <v>4.4000000000000004</v>
      </c>
      <c r="R135" s="340">
        <v>23.3</v>
      </c>
      <c r="S135" s="340">
        <v>27.2</v>
      </c>
      <c r="T135" s="340">
        <v>0.1</v>
      </c>
      <c r="U135" s="340">
        <v>0</v>
      </c>
      <c r="V135" s="340">
        <v>96</v>
      </c>
      <c r="W135" s="340">
        <v>16.5</v>
      </c>
      <c r="X135" s="340" t="s">
        <v>779</v>
      </c>
      <c r="Y135" s="340">
        <v>27.9</v>
      </c>
      <c r="Z135" s="340">
        <v>36.6</v>
      </c>
      <c r="AA135" s="374"/>
      <c r="AB135" s="347"/>
      <c r="AC135" s="347"/>
      <c r="AD135" s="347"/>
      <c r="AE135" s="347"/>
      <c r="AF135" s="704"/>
      <c r="AG135" s="347"/>
      <c r="AH135" s="347"/>
      <c r="AI135" s="347"/>
      <c r="AJ135" s="347"/>
      <c r="AK135" s="347"/>
      <c r="AL135" s="704"/>
      <c r="AM135" s="347"/>
      <c r="AN135" s="347"/>
      <c r="AO135" s="347"/>
      <c r="AP135" s="374"/>
      <c r="AQ135" s="374"/>
      <c r="AR135" s="377"/>
      <c r="AS135" s="374"/>
      <c r="AT135" s="374"/>
      <c r="AU135" s="374"/>
      <c r="AV135" s="374"/>
      <c r="AW135" s="374"/>
      <c r="AX135" s="374"/>
      <c r="AY135" s="374"/>
      <c r="AZ135" s="374"/>
      <c r="BA135" s="374"/>
      <c r="BF135" s="706"/>
      <c r="BG135" s="706"/>
      <c r="BH135" s="706"/>
      <c r="BI135" s="706"/>
      <c r="BJ135" s="706"/>
      <c r="BK135" s="706"/>
      <c r="BL135" s="706"/>
      <c r="BM135" s="706"/>
      <c r="BN135" s="706"/>
      <c r="BO135" s="706"/>
      <c r="BP135" s="706"/>
      <c r="BQ135" s="706"/>
      <c r="BR135" s="706"/>
      <c r="BS135" s="706"/>
      <c r="BT135" s="706"/>
      <c r="BU135" s="706"/>
      <c r="BV135" s="706"/>
      <c r="BW135" s="706"/>
      <c r="BX135" s="706"/>
      <c r="BY135" s="706"/>
    </row>
    <row r="136" spans="1:77" s="375" customFormat="1" ht="15.75" customHeight="1" x14ac:dyDescent="0.45">
      <c r="A136" s="43">
        <v>2039</v>
      </c>
      <c r="B136" s="340">
        <v>6401.2</v>
      </c>
      <c r="C136" s="340">
        <v>103.8</v>
      </c>
      <c r="D136" s="340">
        <v>16</v>
      </c>
      <c r="E136" s="340">
        <v>3.9</v>
      </c>
      <c r="F136" s="340">
        <v>91.1</v>
      </c>
      <c r="G136" s="340">
        <v>9.1999999999999993</v>
      </c>
      <c r="H136" s="340">
        <v>1029.4000000000001</v>
      </c>
      <c r="I136" s="340" t="s">
        <v>779</v>
      </c>
      <c r="J136" s="340">
        <v>23.4</v>
      </c>
      <c r="K136" s="340">
        <v>159.69999999999999</v>
      </c>
      <c r="L136" s="340">
        <v>165.3</v>
      </c>
      <c r="M136" s="340">
        <v>16.3</v>
      </c>
      <c r="N136" s="340">
        <v>26.4</v>
      </c>
      <c r="O136" s="340">
        <v>1.2</v>
      </c>
      <c r="P136" s="340">
        <v>2.8</v>
      </c>
      <c r="Q136" s="340">
        <v>4.4000000000000004</v>
      </c>
      <c r="R136" s="340">
        <v>23.4</v>
      </c>
      <c r="S136" s="340">
        <v>27.3</v>
      </c>
      <c r="T136" s="340">
        <v>0.1</v>
      </c>
      <c r="U136" s="340">
        <v>0</v>
      </c>
      <c r="V136" s="340">
        <v>96.7</v>
      </c>
      <c r="W136" s="340">
        <v>16.600000000000001</v>
      </c>
      <c r="X136" s="340" t="s">
        <v>779</v>
      </c>
      <c r="Y136" s="340">
        <v>27.9</v>
      </c>
      <c r="Z136" s="340">
        <v>36.9</v>
      </c>
      <c r="AA136" s="374"/>
      <c r="AB136" s="347"/>
      <c r="AC136" s="347"/>
      <c r="AD136" s="347"/>
      <c r="AE136" s="347"/>
      <c r="AF136" s="704"/>
      <c r="AG136" s="347"/>
      <c r="AH136" s="347"/>
      <c r="AI136" s="347"/>
      <c r="AJ136" s="347"/>
      <c r="AK136" s="347"/>
      <c r="AL136" s="704"/>
      <c r="AM136" s="347"/>
      <c r="AN136" s="347"/>
      <c r="AO136" s="347"/>
      <c r="AP136" s="374"/>
      <c r="AQ136" s="374"/>
      <c r="AR136" s="377"/>
      <c r="AS136" s="374"/>
      <c r="AT136" s="374"/>
      <c r="AU136" s="374"/>
      <c r="AV136" s="374"/>
      <c r="AW136" s="374"/>
      <c r="AX136" s="374"/>
      <c r="AY136" s="374"/>
      <c r="AZ136" s="374"/>
      <c r="BA136" s="374"/>
      <c r="BF136" s="706"/>
      <c r="BG136" s="706"/>
      <c r="BH136" s="706"/>
      <c r="BI136" s="706"/>
      <c r="BJ136" s="706"/>
      <c r="BK136" s="706"/>
      <c r="BL136" s="706"/>
      <c r="BM136" s="706"/>
      <c r="BN136" s="706"/>
      <c r="BO136" s="706"/>
      <c r="BP136" s="706"/>
      <c r="BQ136" s="706"/>
      <c r="BR136" s="706"/>
      <c r="BS136" s="706"/>
      <c r="BT136" s="706"/>
      <c r="BU136" s="706"/>
      <c r="BV136" s="706"/>
      <c r="BW136" s="706"/>
      <c r="BX136" s="706"/>
      <c r="BY136" s="706"/>
    </row>
    <row r="137" spans="1:77" s="375" customFormat="1" ht="14.05" customHeight="1" x14ac:dyDescent="0.45">
      <c r="A137" s="43">
        <v>2040</v>
      </c>
      <c r="B137" s="340">
        <v>6446.7</v>
      </c>
      <c r="C137" s="340">
        <v>105.2</v>
      </c>
      <c r="D137" s="340">
        <v>16.2</v>
      </c>
      <c r="E137" s="340">
        <v>3.9</v>
      </c>
      <c r="F137" s="340">
        <v>91.4</v>
      </c>
      <c r="G137" s="340">
        <v>9.4</v>
      </c>
      <c r="H137" s="340">
        <v>1039.5999999999999</v>
      </c>
      <c r="I137" s="340" t="s">
        <v>779</v>
      </c>
      <c r="J137" s="340">
        <v>23.8</v>
      </c>
      <c r="K137" s="340">
        <v>160.30000000000001</v>
      </c>
      <c r="L137" s="340">
        <v>166.7</v>
      </c>
      <c r="M137" s="340">
        <v>16.399999999999999</v>
      </c>
      <c r="N137" s="340">
        <v>26.8</v>
      </c>
      <c r="O137" s="340">
        <v>1.2</v>
      </c>
      <c r="P137" s="340">
        <v>2.8</v>
      </c>
      <c r="Q137" s="340">
        <v>4.4000000000000004</v>
      </c>
      <c r="R137" s="340">
        <v>23.5</v>
      </c>
      <c r="S137" s="340">
        <v>27.4</v>
      </c>
      <c r="T137" s="340">
        <v>0.1</v>
      </c>
      <c r="U137" s="340">
        <v>0</v>
      </c>
      <c r="V137" s="340">
        <v>97.4</v>
      </c>
      <c r="W137" s="340">
        <v>16.7</v>
      </c>
      <c r="X137" s="340" t="s">
        <v>779</v>
      </c>
      <c r="Y137" s="340">
        <v>27.9</v>
      </c>
      <c r="Z137" s="340">
        <v>37.200000000000003</v>
      </c>
      <c r="AA137" s="374"/>
      <c r="AB137" s="347"/>
      <c r="AC137" s="347"/>
      <c r="AD137" s="347"/>
      <c r="AE137" s="347"/>
      <c r="AF137" s="704"/>
      <c r="AG137" s="347"/>
      <c r="AH137" s="347"/>
      <c r="AI137" s="347"/>
      <c r="AJ137" s="347"/>
      <c r="AK137" s="347"/>
      <c r="AL137" s="704"/>
      <c r="AM137" s="347"/>
      <c r="AN137" s="347"/>
      <c r="AO137" s="347"/>
      <c r="AP137" s="374"/>
      <c r="AQ137" s="374"/>
      <c r="AR137" s="377"/>
      <c r="AS137" s="374"/>
      <c r="AT137" s="374"/>
      <c r="AU137" s="374"/>
      <c r="AV137" s="374"/>
      <c r="AW137" s="374"/>
      <c r="AX137" s="374"/>
      <c r="AY137" s="374"/>
      <c r="AZ137" s="374"/>
      <c r="BA137" s="374"/>
      <c r="BF137" s="706"/>
      <c r="BG137" s="706"/>
      <c r="BH137" s="706"/>
      <c r="BI137" s="706"/>
      <c r="BJ137" s="706"/>
      <c r="BK137" s="706"/>
      <c r="BL137" s="706"/>
      <c r="BM137" s="706"/>
      <c r="BN137" s="706"/>
      <c r="BO137" s="706"/>
      <c r="BP137" s="706"/>
      <c r="BQ137" s="706"/>
      <c r="BR137" s="706"/>
      <c r="BS137" s="706"/>
      <c r="BT137" s="706"/>
      <c r="BU137" s="706"/>
      <c r="BV137" s="706"/>
      <c r="BW137" s="706"/>
      <c r="BX137" s="706"/>
      <c r="BY137" s="706"/>
    </row>
    <row r="138" spans="1:77" s="375" customFormat="1" ht="18" customHeight="1" x14ac:dyDescent="0.45">
      <c r="A138" s="43">
        <v>2041</v>
      </c>
      <c r="B138" s="340">
        <v>6491.6</v>
      </c>
      <c r="C138" s="340">
        <v>106.5</v>
      </c>
      <c r="D138" s="340">
        <v>16.399999999999999</v>
      </c>
      <c r="E138" s="340">
        <v>3.8</v>
      </c>
      <c r="F138" s="340">
        <v>91.8</v>
      </c>
      <c r="G138" s="340">
        <v>9.5</v>
      </c>
      <c r="H138" s="340">
        <v>1049.7</v>
      </c>
      <c r="I138" s="340" t="s">
        <v>779</v>
      </c>
      <c r="J138" s="340">
        <v>24.2</v>
      </c>
      <c r="K138" s="340">
        <v>160.9</v>
      </c>
      <c r="L138" s="340">
        <v>168.1</v>
      </c>
      <c r="M138" s="340">
        <v>16.5</v>
      </c>
      <c r="N138" s="340">
        <v>27.1</v>
      </c>
      <c r="O138" s="340">
        <v>1.2</v>
      </c>
      <c r="P138" s="340">
        <v>2.8</v>
      </c>
      <c r="Q138" s="340">
        <v>4.4000000000000004</v>
      </c>
      <c r="R138" s="340">
        <v>23.5</v>
      </c>
      <c r="S138" s="340">
        <v>27.5</v>
      </c>
      <c r="T138" s="340">
        <v>0.1</v>
      </c>
      <c r="U138" s="340">
        <v>0</v>
      </c>
      <c r="V138" s="340">
        <v>98</v>
      </c>
      <c r="W138" s="340">
        <v>16.8</v>
      </c>
      <c r="X138" s="340" t="s">
        <v>779</v>
      </c>
      <c r="Y138" s="340">
        <v>27.9</v>
      </c>
      <c r="Z138" s="340">
        <v>37.4</v>
      </c>
      <c r="AA138" s="374"/>
      <c r="AB138" s="347"/>
      <c r="AC138" s="347"/>
      <c r="AD138" s="347"/>
      <c r="AE138" s="347"/>
      <c r="AF138" s="704"/>
      <c r="AG138" s="347"/>
      <c r="AH138" s="347"/>
      <c r="AI138" s="347"/>
      <c r="AJ138" s="347"/>
      <c r="AK138" s="347"/>
      <c r="AL138" s="704"/>
      <c r="AM138" s="347"/>
      <c r="AN138" s="347"/>
      <c r="AO138" s="347"/>
      <c r="AP138" s="374"/>
      <c r="AQ138" s="374"/>
      <c r="AR138" s="377"/>
      <c r="AS138" s="374"/>
      <c r="AT138" s="374"/>
      <c r="AU138" s="374"/>
      <c r="AV138" s="374"/>
      <c r="AW138" s="374"/>
      <c r="AX138" s="374"/>
      <c r="AY138" s="374"/>
      <c r="AZ138" s="374"/>
      <c r="BA138" s="374"/>
      <c r="BF138" s="706"/>
      <c r="BG138" s="706"/>
      <c r="BH138" s="706"/>
      <c r="BI138" s="706"/>
      <c r="BJ138" s="706"/>
      <c r="BK138" s="706"/>
      <c r="BL138" s="706"/>
      <c r="BM138" s="706"/>
      <c r="BN138" s="706"/>
      <c r="BO138" s="706"/>
      <c r="BP138" s="706"/>
      <c r="BQ138" s="706"/>
      <c r="BR138" s="706"/>
      <c r="BS138" s="706"/>
      <c r="BT138" s="706"/>
      <c r="BU138" s="706"/>
      <c r="BV138" s="706"/>
      <c r="BW138" s="706"/>
      <c r="BX138" s="706"/>
      <c r="BY138" s="706"/>
    </row>
    <row r="139" spans="1:77" s="375" customFormat="1" ht="15.75" customHeight="1" x14ac:dyDescent="0.45">
      <c r="A139" s="43">
        <v>2042</v>
      </c>
      <c r="B139" s="340">
        <v>6535.8</v>
      </c>
      <c r="C139" s="340">
        <v>107.9</v>
      </c>
      <c r="D139" s="340">
        <v>16.5</v>
      </c>
      <c r="E139" s="340">
        <v>3.8</v>
      </c>
      <c r="F139" s="340">
        <v>92.1</v>
      </c>
      <c r="G139" s="340">
        <v>9.6999999999999993</v>
      </c>
      <c r="H139" s="340">
        <v>1059.8</v>
      </c>
      <c r="I139" s="340" t="s">
        <v>779</v>
      </c>
      <c r="J139" s="340">
        <v>24.6</v>
      </c>
      <c r="K139" s="340">
        <v>161.5</v>
      </c>
      <c r="L139" s="340">
        <v>169.5</v>
      </c>
      <c r="M139" s="340">
        <v>16.600000000000001</v>
      </c>
      <c r="N139" s="340">
        <v>27.5</v>
      </c>
      <c r="O139" s="340">
        <v>1.2</v>
      </c>
      <c r="P139" s="340">
        <v>2.7</v>
      </c>
      <c r="Q139" s="340">
        <v>4.4000000000000004</v>
      </c>
      <c r="R139" s="340">
        <v>23.6</v>
      </c>
      <c r="S139" s="340">
        <v>27.5</v>
      </c>
      <c r="T139" s="340">
        <v>0.1</v>
      </c>
      <c r="U139" s="340">
        <v>0</v>
      </c>
      <c r="V139" s="340">
        <v>98.7</v>
      </c>
      <c r="W139" s="340">
        <v>16.899999999999999</v>
      </c>
      <c r="X139" s="340" t="s">
        <v>779</v>
      </c>
      <c r="Y139" s="340">
        <v>27.8</v>
      </c>
      <c r="Z139" s="340">
        <v>37.700000000000003</v>
      </c>
      <c r="AA139" s="374"/>
      <c r="AB139" s="347"/>
      <c r="AC139" s="347"/>
      <c r="AD139" s="347"/>
      <c r="AE139" s="347"/>
      <c r="AF139" s="704"/>
      <c r="AG139" s="347"/>
      <c r="AH139" s="347"/>
      <c r="AI139" s="347"/>
      <c r="AJ139" s="347"/>
      <c r="AK139" s="347"/>
      <c r="AL139" s="704"/>
      <c r="AM139" s="347"/>
      <c r="AN139" s="347"/>
      <c r="AO139" s="347"/>
      <c r="AP139" s="374"/>
      <c r="AQ139" s="374"/>
      <c r="AR139" s="377"/>
      <c r="AS139" s="374"/>
      <c r="AT139" s="374"/>
      <c r="AU139" s="374"/>
      <c r="AV139" s="374"/>
      <c r="AW139" s="374"/>
      <c r="AX139" s="374"/>
      <c r="AY139" s="374"/>
      <c r="AZ139" s="374"/>
      <c r="BA139" s="374"/>
      <c r="BF139" s="706"/>
      <c r="BG139" s="706"/>
      <c r="BH139" s="706"/>
      <c r="BI139" s="706"/>
      <c r="BJ139" s="706"/>
      <c r="BK139" s="706"/>
      <c r="BL139" s="706"/>
      <c r="BM139" s="706"/>
      <c r="BN139" s="706"/>
      <c r="BO139" s="706"/>
      <c r="BP139" s="706"/>
      <c r="BQ139" s="706"/>
      <c r="BR139" s="706"/>
      <c r="BS139" s="706"/>
      <c r="BT139" s="706"/>
      <c r="BU139" s="706"/>
      <c r="BV139" s="706"/>
      <c r="BW139" s="706"/>
      <c r="BX139" s="706"/>
      <c r="BY139" s="706"/>
    </row>
    <row r="140" spans="1:77" s="375" customFormat="1" ht="18" customHeight="1" x14ac:dyDescent="0.45">
      <c r="A140" s="43">
        <v>2043</v>
      </c>
      <c r="B140" s="340">
        <v>6579.4</v>
      </c>
      <c r="C140" s="340">
        <v>109.3</v>
      </c>
      <c r="D140" s="340">
        <v>16.7</v>
      </c>
      <c r="E140" s="340">
        <v>3.8</v>
      </c>
      <c r="F140" s="340">
        <v>92.4</v>
      </c>
      <c r="G140" s="340">
        <v>9.8000000000000007</v>
      </c>
      <c r="H140" s="340">
        <v>1069.9000000000001</v>
      </c>
      <c r="I140" s="340" t="s">
        <v>779</v>
      </c>
      <c r="J140" s="340">
        <v>25</v>
      </c>
      <c r="K140" s="340">
        <v>162</v>
      </c>
      <c r="L140" s="340">
        <v>170.9</v>
      </c>
      <c r="M140" s="340">
        <v>16.8</v>
      </c>
      <c r="N140" s="340">
        <v>27.8</v>
      </c>
      <c r="O140" s="340">
        <v>1.2</v>
      </c>
      <c r="P140" s="340">
        <v>2.7</v>
      </c>
      <c r="Q140" s="340">
        <v>4.3</v>
      </c>
      <c r="R140" s="340">
        <v>23.6</v>
      </c>
      <c r="S140" s="340">
        <v>27.6</v>
      </c>
      <c r="T140" s="340">
        <v>0.1</v>
      </c>
      <c r="U140" s="340">
        <v>0</v>
      </c>
      <c r="V140" s="340">
        <v>99.3</v>
      </c>
      <c r="W140" s="340">
        <v>17</v>
      </c>
      <c r="X140" s="340" t="s">
        <v>779</v>
      </c>
      <c r="Y140" s="340">
        <v>27.8</v>
      </c>
      <c r="Z140" s="340">
        <v>38</v>
      </c>
      <c r="AA140" s="374"/>
      <c r="AB140" s="347"/>
      <c r="AC140" s="347"/>
      <c r="AD140" s="347"/>
      <c r="AE140" s="347"/>
      <c r="AF140" s="704"/>
      <c r="AG140" s="347"/>
      <c r="AH140" s="347"/>
      <c r="AI140" s="347"/>
      <c r="AJ140" s="347"/>
      <c r="AK140" s="347"/>
      <c r="AL140" s="704"/>
      <c r="AM140" s="347"/>
      <c r="AN140" s="347"/>
      <c r="AO140" s="347"/>
      <c r="AP140" s="374"/>
      <c r="AQ140" s="374"/>
      <c r="AR140" s="377"/>
      <c r="AS140" s="374"/>
      <c r="AT140" s="374"/>
      <c r="AU140" s="374"/>
      <c r="AV140" s="374"/>
      <c r="AW140" s="374"/>
      <c r="AX140" s="374"/>
      <c r="AY140" s="374"/>
      <c r="AZ140" s="374"/>
      <c r="BA140" s="374"/>
      <c r="BF140" s="706"/>
      <c r="BG140" s="706"/>
      <c r="BH140" s="706"/>
      <c r="BI140" s="706"/>
      <c r="BJ140" s="706"/>
      <c r="BK140" s="706"/>
      <c r="BL140" s="706"/>
      <c r="BM140" s="706"/>
      <c r="BN140" s="706"/>
      <c r="BO140" s="706"/>
      <c r="BP140" s="706"/>
      <c r="BQ140" s="706"/>
      <c r="BR140" s="706"/>
      <c r="BS140" s="706"/>
      <c r="BT140" s="706"/>
      <c r="BU140" s="706"/>
      <c r="BV140" s="706"/>
      <c r="BW140" s="706"/>
      <c r="BX140" s="706"/>
      <c r="BY140" s="706"/>
    </row>
    <row r="141" spans="1:77" s="375" customFormat="1" ht="15.75" customHeight="1" x14ac:dyDescent="0.45">
      <c r="A141" s="43">
        <v>2044</v>
      </c>
      <c r="B141" s="340">
        <v>6622.3</v>
      </c>
      <c r="C141" s="340">
        <v>110.7</v>
      </c>
      <c r="D141" s="340">
        <v>16.8</v>
      </c>
      <c r="E141" s="340">
        <v>3.8</v>
      </c>
      <c r="F141" s="340">
        <v>92.7</v>
      </c>
      <c r="G141" s="340">
        <v>10</v>
      </c>
      <c r="H141" s="340">
        <v>1079.8</v>
      </c>
      <c r="I141" s="340" t="s">
        <v>779</v>
      </c>
      <c r="J141" s="340">
        <v>25.4</v>
      </c>
      <c r="K141" s="340">
        <v>162.5</v>
      </c>
      <c r="L141" s="340">
        <v>172.3</v>
      </c>
      <c r="M141" s="340">
        <v>16.899999999999999</v>
      </c>
      <c r="N141" s="340">
        <v>28.2</v>
      </c>
      <c r="O141" s="340">
        <v>1.2</v>
      </c>
      <c r="P141" s="340">
        <v>2.7</v>
      </c>
      <c r="Q141" s="340">
        <v>4.3</v>
      </c>
      <c r="R141" s="340">
        <v>23.7</v>
      </c>
      <c r="S141" s="340">
        <v>27.7</v>
      </c>
      <c r="T141" s="340">
        <v>0.1</v>
      </c>
      <c r="U141" s="340">
        <v>0</v>
      </c>
      <c r="V141" s="340">
        <v>100</v>
      </c>
      <c r="W141" s="340">
        <v>17.100000000000001</v>
      </c>
      <c r="X141" s="340" t="s">
        <v>779</v>
      </c>
      <c r="Y141" s="340">
        <v>27.8</v>
      </c>
      <c r="Z141" s="340">
        <v>38.299999999999997</v>
      </c>
      <c r="AA141" s="374"/>
      <c r="AB141" s="347"/>
      <c r="AC141" s="347"/>
      <c r="AD141" s="347"/>
      <c r="AE141" s="347"/>
      <c r="AF141" s="704"/>
      <c r="AG141" s="347"/>
      <c r="AH141" s="347"/>
      <c r="AI141" s="347"/>
      <c r="AJ141" s="347"/>
      <c r="AK141" s="347"/>
      <c r="AL141" s="704"/>
      <c r="AM141" s="347"/>
      <c r="AN141" s="347"/>
      <c r="AO141" s="347"/>
      <c r="AP141" s="374"/>
      <c r="AQ141" s="374"/>
      <c r="AR141" s="377"/>
      <c r="AS141" s="378"/>
      <c r="AT141" s="379"/>
      <c r="AU141" s="378"/>
      <c r="AV141" s="378"/>
      <c r="AW141" s="378"/>
      <c r="AX141" s="378"/>
      <c r="AY141" s="378"/>
      <c r="AZ141" s="378"/>
      <c r="BA141" s="378"/>
      <c r="BF141" s="706"/>
      <c r="BG141" s="706"/>
      <c r="BH141" s="706"/>
      <c r="BI141" s="706"/>
      <c r="BJ141" s="706"/>
      <c r="BK141" s="706"/>
      <c r="BL141" s="706"/>
      <c r="BM141" s="706"/>
      <c r="BN141" s="706"/>
      <c r="BO141" s="706"/>
      <c r="BP141" s="706"/>
      <c r="BQ141" s="706"/>
      <c r="BR141" s="706"/>
      <c r="BS141" s="706"/>
      <c r="BT141" s="706"/>
      <c r="BU141" s="706"/>
      <c r="BV141" s="706"/>
      <c r="BW141" s="706"/>
      <c r="BX141" s="706"/>
      <c r="BY141" s="706"/>
    </row>
    <row r="142" spans="1:77" s="375" customFormat="1" ht="13.8" x14ac:dyDescent="0.45">
      <c r="A142" s="43">
        <v>2045</v>
      </c>
      <c r="B142" s="340">
        <v>6664.4</v>
      </c>
      <c r="C142" s="340">
        <v>112.1</v>
      </c>
      <c r="D142" s="340">
        <v>17</v>
      </c>
      <c r="E142" s="340">
        <v>3.8</v>
      </c>
      <c r="F142" s="340">
        <v>93</v>
      </c>
      <c r="G142" s="340">
        <v>10.199999999999999</v>
      </c>
      <c r="H142" s="340">
        <v>1089.7</v>
      </c>
      <c r="I142" s="340" t="s">
        <v>779</v>
      </c>
      <c r="J142" s="340">
        <v>25.8</v>
      </c>
      <c r="K142" s="340">
        <v>163</v>
      </c>
      <c r="L142" s="340">
        <v>173.7</v>
      </c>
      <c r="M142" s="340">
        <v>17</v>
      </c>
      <c r="N142" s="340">
        <v>28.5</v>
      </c>
      <c r="O142" s="340">
        <v>1.2</v>
      </c>
      <c r="P142" s="340">
        <v>2.7</v>
      </c>
      <c r="Q142" s="340">
        <v>4.3</v>
      </c>
      <c r="R142" s="340">
        <v>23.7</v>
      </c>
      <c r="S142" s="340">
        <v>27.7</v>
      </c>
      <c r="T142" s="340">
        <v>0.1</v>
      </c>
      <c r="U142" s="340">
        <v>0</v>
      </c>
      <c r="V142" s="340">
        <v>100.6</v>
      </c>
      <c r="W142" s="340">
        <v>17.2</v>
      </c>
      <c r="X142" s="340" t="s">
        <v>779</v>
      </c>
      <c r="Y142" s="340">
        <v>27.8</v>
      </c>
      <c r="Z142" s="340">
        <v>38.6</v>
      </c>
      <c r="AA142" s="374"/>
      <c r="AB142" s="347"/>
      <c r="AC142" s="347"/>
      <c r="AD142" s="347"/>
      <c r="AE142" s="347"/>
      <c r="AF142" s="704"/>
      <c r="AG142" s="347"/>
      <c r="AH142" s="347"/>
      <c r="AI142" s="347"/>
      <c r="AJ142" s="347"/>
      <c r="AK142" s="347"/>
      <c r="AL142" s="704"/>
      <c r="AM142" s="347"/>
      <c r="AN142" s="347"/>
      <c r="AO142" s="347"/>
      <c r="AP142" s="374"/>
      <c r="AQ142" s="374"/>
      <c r="AR142" s="377"/>
      <c r="AS142" s="378"/>
      <c r="AT142" s="379"/>
      <c r="AU142" s="378"/>
      <c r="AV142" s="378"/>
      <c r="AW142" s="378"/>
      <c r="AX142" s="378"/>
      <c r="AY142" s="378"/>
      <c r="AZ142" s="378"/>
      <c r="BA142" s="378"/>
      <c r="BF142" s="706"/>
      <c r="BG142" s="706"/>
      <c r="BH142" s="706"/>
      <c r="BI142" s="706"/>
      <c r="BJ142" s="706"/>
      <c r="BK142" s="706"/>
      <c r="BL142" s="706"/>
      <c r="BM142" s="706"/>
      <c r="BN142" s="706"/>
      <c r="BO142" s="706"/>
      <c r="BP142" s="706"/>
      <c r="BQ142" s="706"/>
      <c r="BR142" s="706"/>
      <c r="BS142" s="706"/>
      <c r="BT142" s="706"/>
      <c r="BU142" s="706"/>
      <c r="BV142" s="706"/>
      <c r="BW142" s="706"/>
      <c r="BX142" s="706"/>
      <c r="BY142" s="706"/>
    </row>
    <row r="143" spans="1:77" s="375" customFormat="1" ht="13.8" x14ac:dyDescent="0.45">
      <c r="A143" s="43">
        <v>2046</v>
      </c>
      <c r="B143" s="340">
        <v>6705.7</v>
      </c>
      <c r="C143" s="340">
        <v>113.6</v>
      </c>
      <c r="D143" s="340">
        <v>17.100000000000001</v>
      </c>
      <c r="E143" s="340">
        <v>3.8</v>
      </c>
      <c r="F143" s="340">
        <v>93.3</v>
      </c>
      <c r="G143" s="340">
        <v>10.3</v>
      </c>
      <c r="H143" s="340">
        <v>1099.5999999999999</v>
      </c>
      <c r="I143" s="340" t="s">
        <v>779</v>
      </c>
      <c r="J143" s="340">
        <v>26.2</v>
      </c>
      <c r="K143" s="340">
        <v>163.4</v>
      </c>
      <c r="L143" s="340">
        <v>175.1</v>
      </c>
      <c r="M143" s="340">
        <v>17.2</v>
      </c>
      <c r="N143" s="340">
        <v>28.9</v>
      </c>
      <c r="O143" s="340">
        <v>1.2</v>
      </c>
      <c r="P143" s="340">
        <v>2.7</v>
      </c>
      <c r="Q143" s="340">
        <v>4.3</v>
      </c>
      <c r="R143" s="340">
        <v>23.7</v>
      </c>
      <c r="S143" s="340">
        <v>27.8</v>
      </c>
      <c r="T143" s="340">
        <v>0.1</v>
      </c>
      <c r="U143" s="340">
        <v>0</v>
      </c>
      <c r="V143" s="340">
        <v>101.2</v>
      </c>
      <c r="W143" s="340">
        <v>17.3</v>
      </c>
      <c r="X143" s="340" t="s">
        <v>779</v>
      </c>
      <c r="Y143" s="340">
        <v>27.7</v>
      </c>
      <c r="Z143" s="340">
        <v>38.799999999999997</v>
      </c>
      <c r="AA143" s="374"/>
      <c r="AB143" s="347"/>
      <c r="AC143" s="347"/>
      <c r="AD143" s="347"/>
      <c r="AE143" s="347"/>
      <c r="AF143" s="704"/>
      <c r="AG143" s="347"/>
      <c r="AH143" s="347"/>
      <c r="AI143" s="347"/>
      <c r="AJ143" s="347"/>
      <c r="AK143" s="347"/>
      <c r="AL143" s="704"/>
      <c r="AM143" s="347"/>
      <c r="AN143" s="347"/>
      <c r="AO143" s="347"/>
      <c r="AP143" s="374"/>
      <c r="AQ143" s="374"/>
      <c r="AR143" s="377"/>
      <c r="AS143" s="378"/>
      <c r="AT143" s="379"/>
      <c r="AU143" s="378"/>
      <c r="AV143" s="378"/>
      <c r="AW143" s="378"/>
      <c r="AX143" s="378"/>
      <c r="AY143" s="378"/>
      <c r="AZ143" s="378"/>
      <c r="BA143" s="378"/>
      <c r="BF143" s="706"/>
      <c r="BG143" s="706"/>
      <c r="BH143" s="706"/>
      <c r="BI143" s="706"/>
      <c r="BJ143" s="706"/>
      <c r="BK143" s="706"/>
      <c r="BL143" s="706"/>
      <c r="BM143" s="706"/>
      <c r="BN143" s="706"/>
      <c r="BO143" s="706"/>
      <c r="BP143" s="706"/>
      <c r="BQ143" s="706"/>
      <c r="BR143" s="706"/>
      <c r="BS143" s="706"/>
      <c r="BT143" s="706"/>
      <c r="BU143" s="706"/>
      <c r="BV143" s="706"/>
      <c r="BW143" s="706"/>
      <c r="BX143" s="706"/>
      <c r="BY143" s="706"/>
    </row>
    <row r="144" spans="1:77" s="375" customFormat="1" ht="13.8" x14ac:dyDescent="0.45">
      <c r="A144" s="43">
        <v>2047</v>
      </c>
      <c r="B144" s="340">
        <v>6746.2</v>
      </c>
      <c r="C144" s="340">
        <v>115</v>
      </c>
      <c r="D144" s="340">
        <v>17.3</v>
      </c>
      <c r="E144" s="340">
        <v>3.8</v>
      </c>
      <c r="F144" s="340">
        <v>93.5</v>
      </c>
      <c r="G144" s="340">
        <v>10.5</v>
      </c>
      <c r="H144" s="340">
        <v>1109.4000000000001</v>
      </c>
      <c r="I144" s="340" t="s">
        <v>779</v>
      </c>
      <c r="J144" s="340">
        <v>26.6</v>
      </c>
      <c r="K144" s="340">
        <v>163.80000000000001</v>
      </c>
      <c r="L144" s="340">
        <v>176.4</v>
      </c>
      <c r="M144" s="340">
        <v>17.3</v>
      </c>
      <c r="N144" s="340">
        <v>29.2</v>
      </c>
      <c r="O144" s="340">
        <v>1.2</v>
      </c>
      <c r="P144" s="340">
        <v>2.7</v>
      </c>
      <c r="Q144" s="340">
        <v>4.3</v>
      </c>
      <c r="R144" s="340">
        <v>23.7</v>
      </c>
      <c r="S144" s="340">
        <v>27.8</v>
      </c>
      <c r="T144" s="340">
        <v>0.1</v>
      </c>
      <c r="U144" s="340">
        <v>0</v>
      </c>
      <c r="V144" s="340">
        <v>101.7</v>
      </c>
      <c r="W144" s="340">
        <v>17.399999999999999</v>
      </c>
      <c r="X144" s="340" t="s">
        <v>779</v>
      </c>
      <c r="Y144" s="340">
        <v>27.7</v>
      </c>
      <c r="Z144" s="340">
        <v>39.1</v>
      </c>
      <c r="AA144" s="374"/>
      <c r="AB144" s="347"/>
      <c r="AC144" s="347"/>
      <c r="AD144" s="347"/>
      <c r="AE144" s="347"/>
      <c r="AF144" s="704"/>
      <c r="AG144" s="347"/>
      <c r="AH144" s="347"/>
      <c r="AI144" s="347"/>
      <c r="AJ144" s="347"/>
      <c r="AK144" s="347"/>
      <c r="AL144" s="704"/>
      <c r="AM144" s="347"/>
      <c r="AN144" s="347"/>
      <c r="AO144" s="347"/>
      <c r="AP144" s="374"/>
      <c r="AQ144" s="374"/>
      <c r="AR144" s="377"/>
      <c r="AS144" s="378"/>
      <c r="AT144" s="379"/>
      <c r="AU144" s="378"/>
      <c r="AV144" s="378"/>
      <c r="AW144" s="378"/>
      <c r="AX144" s="378"/>
      <c r="AY144" s="378"/>
      <c r="AZ144" s="378"/>
      <c r="BA144" s="378"/>
      <c r="BF144" s="706"/>
      <c r="BG144" s="706"/>
      <c r="BH144" s="706"/>
      <c r="BI144" s="706"/>
      <c r="BJ144" s="706"/>
      <c r="BK144" s="706"/>
      <c r="BL144" s="706"/>
      <c r="BM144" s="706"/>
      <c r="BN144" s="706"/>
      <c r="BO144" s="706"/>
      <c r="BP144" s="706"/>
      <c r="BQ144" s="706"/>
      <c r="BR144" s="706"/>
      <c r="BS144" s="706"/>
      <c r="BT144" s="706"/>
      <c r="BU144" s="706"/>
      <c r="BV144" s="706"/>
      <c r="BW144" s="706"/>
      <c r="BX144" s="706"/>
      <c r="BY144" s="706"/>
    </row>
    <row r="145" spans="1:77" s="375" customFormat="1" ht="13.8" x14ac:dyDescent="0.45">
      <c r="A145" s="43">
        <v>2048</v>
      </c>
      <c r="B145" s="340">
        <v>6785.9</v>
      </c>
      <c r="C145" s="340">
        <v>116.5</v>
      </c>
      <c r="D145" s="340">
        <v>17.399999999999999</v>
      </c>
      <c r="E145" s="340">
        <v>3.8</v>
      </c>
      <c r="F145" s="340">
        <v>93.8</v>
      </c>
      <c r="G145" s="340">
        <v>10.6</v>
      </c>
      <c r="H145" s="340">
        <v>1119.0999999999999</v>
      </c>
      <c r="I145" s="340" t="s">
        <v>779</v>
      </c>
      <c r="J145" s="340">
        <v>27</v>
      </c>
      <c r="K145" s="340">
        <v>164.2</v>
      </c>
      <c r="L145" s="340">
        <v>177.8</v>
      </c>
      <c r="M145" s="340">
        <v>17.399999999999999</v>
      </c>
      <c r="N145" s="340">
        <v>29.6</v>
      </c>
      <c r="O145" s="340">
        <v>1.2</v>
      </c>
      <c r="P145" s="340">
        <v>2.7</v>
      </c>
      <c r="Q145" s="340">
        <v>4.3</v>
      </c>
      <c r="R145" s="340">
        <v>23.8</v>
      </c>
      <c r="S145" s="340">
        <v>27.9</v>
      </c>
      <c r="T145" s="340">
        <v>0.1</v>
      </c>
      <c r="U145" s="340">
        <v>0</v>
      </c>
      <c r="V145" s="340">
        <v>102.3</v>
      </c>
      <c r="W145" s="340">
        <v>17.399999999999999</v>
      </c>
      <c r="X145" s="340" t="s">
        <v>779</v>
      </c>
      <c r="Y145" s="340">
        <v>27.6</v>
      </c>
      <c r="Z145" s="340">
        <v>39.4</v>
      </c>
      <c r="AA145" s="374"/>
      <c r="AB145" s="347"/>
      <c r="AC145" s="347"/>
      <c r="AD145" s="347"/>
      <c r="AE145" s="347"/>
      <c r="AF145" s="704"/>
      <c r="AG145" s="347"/>
      <c r="AH145" s="347"/>
      <c r="AI145" s="347"/>
      <c r="AJ145" s="347"/>
      <c r="AK145" s="347"/>
      <c r="AL145" s="704"/>
      <c r="AM145" s="347"/>
      <c r="AN145" s="347"/>
      <c r="AO145" s="347"/>
      <c r="AP145" s="374"/>
      <c r="AQ145" s="374"/>
      <c r="AR145" s="377"/>
      <c r="AS145" s="378"/>
      <c r="AT145" s="379"/>
      <c r="AU145" s="378"/>
      <c r="AV145" s="378"/>
      <c r="AW145" s="378"/>
      <c r="AX145" s="378"/>
      <c r="AY145" s="378"/>
      <c r="AZ145" s="378"/>
      <c r="BA145" s="378"/>
      <c r="BF145" s="706"/>
      <c r="BG145" s="706"/>
      <c r="BH145" s="706"/>
      <c r="BI145" s="706"/>
      <c r="BJ145" s="706"/>
      <c r="BK145" s="706"/>
      <c r="BL145" s="706"/>
      <c r="BM145" s="706"/>
      <c r="BN145" s="706"/>
      <c r="BO145" s="706"/>
      <c r="BP145" s="706"/>
      <c r="BQ145" s="706"/>
      <c r="BR145" s="706"/>
      <c r="BS145" s="706"/>
      <c r="BT145" s="706"/>
      <c r="BU145" s="706"/>
      <c r="BV145" s="706"/>
      <c r="BW145" s="706"/>
      <c r="BX145" s="706"/>
      <c r="BY145" s="706"/>
    </row>
    <row r="146" spans="1:77" s="375" customFormat="1" ht="13.8" x14ac:dyDescent="0.45">
      <c r="A146" s="43">
        <v>2049</v>
      </c>
      <c r="B146" s="340">
        <v>6824.8</v>
      </c>
      <c r="C146" s="340">
        <v>118</v>
      </c>
      <c r="D146" s="340">
        <v>17.600000000000001</v>
      </c>
      <c r="E146" s="340">
        <v>3.8</v>
      </c>
      <c r="F146" s="340">
        <v>94</v>
      </c>
      <c r="G146" s="340">
        <v>10.8</v>
      </c>
      <c r="H146" s="340">
        <v>1128.7</v>
      </c>
      <c r="I146" s="340" t="s">
        <v>779</v>
      </c>
      <c r="J146" s="340">
        <v>27.5</v>
      </c>
      <c r="K146" s="340">
        <v>164.5</v>
      </c>
      <c r="L146" s="340">
        <v>179.2</v>
      </c>
      <c r="M146" s="340">
        <v>17.5</v>
      </c>
      <c r="N146" s="340">
        <v>30</v>
      </c>
      <c r="O146" s="340">
        <v>1.2</v>
      </c>
      <c r="P146" s="340">
        <v>2.7</v>
      </c>
      <c r="Q146" s="340">
        <v>4.3</v>
      </c>
      <c r="R146" s="340">
        <v>23.8</v>
      </c>
      <c r="S146" s="340">
        <v>27.9</v>
      </c>
      <c r="T146" s="340">
        <v>0.1</v>
      </c>
      <c r="U146" s="340">
        <v>0</v>
      </c>
      <c r="V146" s="340">
        <v>102.8</v>
      </c>
      <c r="W146" s="340">
        <v>17.5</v>
      </c>
      <c r="X146" s="340" t="s">
        <v>779</v>
      </c>
      <c r="Y146" s="340">
        <v>27.6</v>
      </c>
      <c r="Z146" s="340">
        <v>39.6</v>
      </c>
      <c r="AA146" s="374"/>
      <c r="AB146" s="347"/>
      <c r="AC146" s="347"/>
      <c r="AD146" s="347"/>
      <c r="AE146" s="347"/>
      <c r="AF146" s="704"/>
      <c r="AG146" s="347"/>
      <c r="AH146" s="347"/>
      <c r="AI146" s="347"/>
      <c r="AJ146" s="347"/>
      <c r="AK146" s="347"/>
      <c r="AL146" s="704"/>
      <c r="AM146" s="347"/>
      <c r="AN146" s="347"/>
      <c r="AO146" s="347"/>
      <c r="AP146" s="376"/>
      <c r="AQ146" s="377"/>
      <c r="AR146" s="377"/>
      <c r="AS146" s="378"/>
      <c r="AT146" s="379"/>
      <c r="AU146" s="378"/>
      <c r="AV146" s="378"/>
      <c r="AW146" s="378"/>
      <c r="AX146" s="378"/>
      <c r="AY146" s="378"/>
      <c r="AZ146" s="378"/>
      <c r="BA146" s="378"/>
      <c r="BF146" s="706"/>
      <c r="BG146" s="706"/>
      <c r="BH146" s="706"/>
      <c r="BI146" s="706"/>
      <c r="BJ146" s="706"/>
      <c r="BK146" s="706"/>
      <c r="BL146" s="706"/>
      <c r="BM146" s="706"/>
      <c r="BN146" s="706"/>
      <c r="BO146" s="706"/>
      <c r="BP146" s="706"/>
      <c r="BQ146" s="706"/>
      <c r="BR146" s="706"/>
      <c r="BS146" s="706"/>
      <c r="BT146" s="706"/>
      <c r="BU146" s="706"/>
      <c r="BV146" s="706"/>
      <c r="BW146" s="706"/>
      <c r="BX146" s="706"/>
      <c r="BY146" s="706"/>
    </row>
    <row r="147" spans="1:77" s="663" customFormat="1" ht="14.1" x14ac:dyDescent="0.5">
      <c r="A147" s="651">
        <v>2050</v>
      </c>
      <c r="B147" s="657">
        <v>6862.8</v>
      </c>
      <c r="C147" s="657">
        <v>119.5</v>
      </c>
      <c r="D147" s="657">
        <v>17.7</v>
      </c>
      <c r="E147" s="657">
        <v>3.8</v>
      </c>
      <c r="F147" s="657">
        <v>94.2</v>
      </c>
      <c r="G147" s="657">
        <v>11</v>
      </c>
      <c r="H147" s="657">
        <v>1138.2</v>
      </c>
      <c r="I147" s="657" t="s">
        <v>779</v>
      </c>
      <c r="J147" s="657">
        <v>27.9</v>
      </c>
      <c r="K147" s="657">
        <v>164.8</v>
      </c>
      <c r="L147" s="657">
        <v>180.5</v>
      </c>
      <c r="M147" s="657">
        <v>17.7</v>
      </c>
      <c r="N147" s="657">
        <v>30.4</v>
      </c>
      <c r="O147" s="657">
        <v>1.2</v>
      </c>
      <c r="P147" s="657">
        <v>2.7</v>
      </c>
      <c r="Q147" s="657">
        <v>4.3</v>
      </c>
      <c r="R147" s="657">
        <v>23.8</v>
      </c>
      <c r="S147" s="657">
        <v>28</v>
      </c>
      <c r="T147" s="657">
        <v>0.1</v>
      </c>
      <c r="U147" s="657">
        <v>0</v>
      </c>
      <c r="V147" s="657">
        <v>103.3</v>
      </c>
      <c r="W147" s="657">
        <v>17.600000000000001</v>
      </c>
      <c r="X147" s="657" t="s">
        <v>779</v>
      </c>
      <c r="Y147" s="657">
        <v>27.5</v>
      </c>
      <c r="Z147" s="657">
        <v>39.9</v>
      </c>
      <c r="AA147" s="653" t="s">
        <v>564</v>
      </c>
      <c r="AB147" s="653">
        <f>B147+C147+D147+E147+F147+G147+H147+J147+K147+L147+M147+N147</f>
        <v>8668.5</v>
      </c>
      <c r="AC147" s="654">
        <f>SUM(C147:Z147)</f>
        <v>2054.1</v>
      </c>
      <c r="AD147" s="658"/>
      <c r="AE147" s="658"/>
      <c r="AF147" s="705"/>
      <c r="AG147" s="658"/>
      <c r="AH147" s="658"/>
      <c r="AI147" s="658"/>
      <c r="AJ147" s="658"/>
      <c r="AK147" s="658"/>
      <c r="AL147" s="705"/>
      <c r="AM147" s="658"/>
      <c r="AN147" s="658"/>
      <c r="AO147" s="658"/>
      <c r="AP147" s="659"/>
      <c r="AQ147" s="660"/>
      <c r="AR147" s="660"/>
      <c r="AS147" s="661"/>
      <c r="AT147" s="662"/>
      <c r="AU147" s="661"/>
      <c r="AV147" s="661"/>
      <c r="AW147" s="661"/>
      <c r="AX147" s="661"/>
      <c r="AY147" s="661"/>
      <c r="AZ147" s="661"/>
      <c r="BA147" s="661"/>
      <c r="BF147" s="706"/>
      <c r="BG147" s="706"/>
      <c r="BH147" s="706"/>
      <c r="BI147" s="706"/>
      <c r="BJ147" s="706"/>
      <c r="BK147" s="706"/>
      <c r="BL147" s="706"/>
      <c r="BM147" s="706"/>
      <c r="BN147" s="706"/>
      <c r="BO147" s="706"/>
      <c r="BP147" s="706"/>
      <c r="BQ147" s="706"/>
      <c r="BR147" s="706"/>
      <c r="BS147" s="706"/>
      <c r="BT147" s="706"/>
      <c r="BU147" s="706"/>
      <c r="BV147" s="706"/>
      <c r="BW147" s="706"/>
      <c r="BX147" s="706"/>
      <c r="BY147" s="706"/>
    </row>
    <row r="148" spans="1:77" s="375" customFormat="1" ht="13.8" x14ac:dyDescent="0.45">
      <c r="A148" s="43">
        <v>2051</v>
      </c>
      <c r="B148" s="340">
        <v>6899.9</v>
      </c>
      <c r="C148" s="340">
        <v>121</v>
      </c>
      <c r="D148" s="340">
        <v>17.899999999999999</v>
      </c>
      <c r="E148" s="340">
        <v>3.8</v>
      </c>
      <c r="F148" s="340">
        <v>94.3</v>
      </c>
      <c r="G148" s="340">
        <v>11.2</v>
      </c>
      <c r="H148" s="340">
        <v>1147.5999999999999</v>
      </c>
      <c r="I148" s="340" t="s">
        <v>779</v>
      </c>
      <c r="J148" s="340">
        <v>28.3</v>
      </c>
      <c r="K148" s="340">
        <v>165.1</v>
      </c>
      <c r="L148" s="340">
        <v>181.9</v>
      </c>
      <c r="M148" s="340">
        <v>17.8</v>
      </c>
      <c r="N148" s="340">
        <v>30.7</v>
      </c>
      <c r="O148" s="340">
        <v>1.2</v>
      </c>
      <c r="P148" s="340">
        <v>2.6</v>
      </c>
      <c r="Q148" s="340">
        <v>4.3</v>
      </c>
      <c r="R148" s="340">
        <v>23.8</v>
      </c>
      <c r="S148" s="340">
        <v>28</v>
      </c>
      <c r="T148" s="340">
        <v>0.1</v>
      </c>
      <c r="U148" s="340">
        <v>0</v>
      </c>
      <c r="V148" s="340">
        <v>103.8</v>
      </c>
      <c r="W148" s="340">
        <v>17.600000000000001</v>
      </c>
      <c r="X148" s="340" t="s">
        <v>779</v>
      </c>
      <c r="Y148" s="340">
        <v>27.4</v>
      </c>
      <c r="Z148" s="340">
        <v>40.200000000000003</v>
      </c>
      <c r="AA148" s="343"/>
      <c r="AB148" s="343"/>
      <c r="AC148" s="347"/>
      <c r="AD148" s="347"/>
      <c r="AE148" s="347"/>
      <c r="AF148" s="704"/>
      <c r="AG148" s="347"/>
      <c r="AH148" s="347"/>
      <c r="AI148" s="347"/>
      <c r="AJ148" s="347"/>
      <c r="AK148" s="347"/>
      <c r="AL148" s="704"/>
      <c r="AM148" s="347"/>
      <c r="AN148" s="347"/>
      <c r="AO148" s="347"/>
      <c r="AP148" s="380"/>
      <c r="AQ148" s="374"/>
      <c r="AR148" s="374"/>
      <c r="AS148" s="378"/>
      <c r="AT148" s="379"/>
      <c r="AU148" s="378"/>
      <c r="AV148" s="378"/>
      <c r="AW148" s="378"/>
      <c r="AX148" s="378"/>
      <c r="AY148" s="378"/>
      <c r="AZ148" s="378"/>
      <c r="BA148" s="378"/>
      <c r="BF148" s="706"/>
      <c r="BG148" s="706"/>
      <c r="BH148" s="706"/>
      <c r="BI148" s="706"/>
      <c r="BJ148" s="706"/>
      <c r="BK148" s="706"/>
      <c r="BL148" s="706"/>
      <c r="BM148" s="706"/>
      <c r="BN148" s="706"/>
      <c r="BO148" s="706"/>
      <c r="BP148" s="706"/>
      <c r="BQ148" s="706"/>
      <c r="BR148" s="706"/>
      <c r="BS148" s="706"/>
      <c r="BT148" s="706"/>
      <c r="BU148" s="706"/>
      <c r="BV148" s="706"/>
      <c r="BW148" s="706"/>
      <c r="BX148" s="706"/>
      <c r="BY148" s="706"/>
    </row>
    <row r="149" spans="1:77" s="375" customFormat="1" ht="13.8" x14ac:dyDescent="0.45">
      <c r="A149" s="43">
        <v>2052</v>
      </c>
      <c r="B149" s="340">
        <v>6936.1</v>
      </c>
      <c r="C149" s="340">
        <v>122.5</v>
      </c>
      <c r="D149" s="340">
        <v>18</v>
      </c>
      <c r="E149" s="340">
        <v>3.8</v>
      </c>
      <c r="F149" s="340">
        <v>94.5</v>
      </c>
      <c r="G149" s="340">
        <v>11.3</v>
      </c>
      <c r="H149" s="340">
        <v>1156.9000000000001</v>
      </c>
      <c r="I149" s="340" t="s">
        <v>779</v>
      </c>
      <c r="J149" s="340">
        <v>28.8</v>
      </c>
      <c r="K149" s="340">
        <v>165.3</v>
      </c>
      <c r="L149" s="340">
        <v>183.2</v>
      </c>
      <c r="M149" s="340">
        <v>17.899999999999999</v>
      </c>
      <c r="N149" s="340">
        <v>31.1</v>
      </c>
      <c r="O149" s="340">
        <v>1.1000000000000001</v>
      </c>
      <c r="P149" s="340">
        <v>2.6</v>
      </c>
      <c r="Q149" s="340">
        <v>4.3</v>
      </c>
      <c r="R149" s="340">
        <v>23.8</v>
      </c>
      <c r="S149" s="340">
        <v>28</v>
      </c>
      <c r="T149" s="340">
        <v>0.1</v>
      </c>
      <c r="U149" s="340">
        <v>0</v>
      </c>
      <c r="V149" s="340">
        <v>104.3</v>
      </c>
      <c r="W149" s="340">
        <v>17.7</v>
      </c>
      <c r="X149" s="340" t="s">
        <v>779</v>
      </c>
      <c r="Y149" s="340">
        <v>27.3</v>
      </c>
      <c r="Z149" s="340">
        <v>40.4</v>
      </c>
      <c r="AA149" s="343"/>
      <c r="AB149" s="343"/>
      <c r="AC149" s="347"/>
      <c r="AD149" s="347"/>
      <c r="AE149" s="347"/>
      <c r="AF149" s="704"/>
      <c r="AG149" s="347"/>
      <c r="AH149" s="347"/>
      <c r="AI149" s="347"/>
      <c r="AJ149" s="347"/>
      <c r="AK149" s="347"/>
      <c r="AL149" s="704"/>
      <c r="AM149" s="347"/>
      <c r="AN149" s="347"/>
      <c r="AO149" s="347"/>
      <c r="AP149" s="380"/>
      <c r="AQ149" s="374"/>
      <c r="AR149" s="374"/>
      <c r="AS149" s="378"/>
      <c r="AT149" s="379"/>
      <c r="AU149" s="378"/>
      <c r="AV149" s="378"/>
      <c r="AW149" s="378"/>
      <c r="AX149" s="378"/>
      <c r="AY149" s="378"/>
      <c r="AZ149" s="378"/>
      <c r="BA149" s="378"/>
      <c r="BF149" s="706"/>
      <c r="BG149" s="706"/>
      <c r="BH149" s="706"/>
      <c r="BI149" s="706"/>
      <c r="BJ149" s="706"/>
      <c r="BK149" s="706"/>
      <c r="BL149" s="706"/>
      <c r="BM149" s="706"/>
      <c r="BN149" s="706"/>
      <c r="BO149" s="706"/>
      <c r="BP149" s="706"/>
      <c r="BQ149" s="706"/>
      <c r="BR149" s="706"/>
      <c r="BS149" s="706"/>
      <c r="BT149" s="706"/>
      <c r="BU149" s="706"/>
      <c r="BV149" s="706"/>
      <c r="BW149" s="706"/>
      <c r="BX149" s="706"/>
      <c r="BY149" s="706"/>
    </row>
    <row r="150" spans="1:77" s="375" customFormat="1" ht="13.8" x14ac:dyDescent="0.45">
      <c r="A150" s="43">
        <v>2053</v>
      </c>
      <c r="B150" s="340">
        <v>6971.5</v>
      </c>
      <c r="C150" s="340">
        <v>124</v>
      </c>
      <c r="D150" s="340">
        <v>18.100000000000001</v>
      </c>
      <c r="E150" s="340">
        <v>3.8</v>
      </c>
      <c r="F150" s="340">
        <v>94.6</v>
      </c>
      <c r="G150" s="340">
        <v>11.5</v>
      </c>
      <c r="H150" s="340">
        <v>1166.2</v>
      </c>
      <c r="I150" s="340" t="s">
        <v>779</v>
      </c>
      <c r="J150" s="340">
        <v>29.2</v>
      </c>
      <c r="K150" s="340">
        <v>165.5</v>
      </c>
      <c r="L150" s="340">
        <v>184.6</v>
      </c>
      <c r="M150" s="340">
        <v>18</v>
      </c>
      <c r="N150" s="340">
        <v>31.5</v>
      </c>
      <c r="O150" s="340">
        <v>1.1000000000000001</v>
      </c>
      <c r="P150" s="340">
        <v>2.6</v>
      </c>
      <c r="Q150" s="340">
        <v>4.3</v>
      </c>
      <c r="R150" s="340">
        <v>23.8</v>
      </c>
      <c r="S150" s="340">
        <v>28.1</v>
      </c>
      <c r="T150" s="340">
        <v>0.1</v>
      </c>
      <c r="U150" s="340">
        <v>0</v>
      </c>
      <c r="V150" s="340">
        <v>104.8</v>
      </c>
      <c r="W150" s="340">
        <v>17.8</v>
      </c>
      <c r="X150" s="340" t="s">
        <v>779</v>
      </c>
      <c r="Y150" s="340">
        <v>27.2</v>
      </c>
      <c r="Z150" s="340">
        <v>40.700000000000003</v>
      </c>
      <c r="AA150" s="343"/>
      <c r="AB150" s="343"/>
      <c r="AC150" s="347"/>
      <c r="AD150" s="347"/>
      <c r="AE150" s="347"/>
      <c r="AF150" s="704"/>
      <c r="AG150" s="347"/>
      <c r="AH150" s="347"/>
      <c r="AI150" s="347"/>
      <c r="AJ150" s="347"/>
      <c r="AK150" s="347"/>
      <c r="AL150" s="704"/>
      <c r="AM150" s="347"/>
      <c r="AN150" s="347"/>
      <c r="AO150" s="347"/>
      <c r="AP150" s="380"/>
      <c r="AQ150" s="374"/>
      <c r="AR150" s="374"/>
      <c r="AS150" s="378"/>
      <c r="AT150" s="379"/>
      <c r="AU150" s="378"/>
      <c r="AV150" s="378"/>
      <c r="AW150" s="378"/>
      <c r="AX150" s="378"/>
      <c r="AY150" s="378"/>
      <c r="AZ150" s="378"/>
      <c r="BA150" s="378"/>
      <c r="BF150" s="706"/>
      <c r="BG150" s="706"/>
      <c r="BH150" s="706"/>
      <c r="BI150" s="706"/>
      <c r="BJ150" s="706"/>
      <c r="BK150" s="706"/>
      <c r="BL150" s="706"/>
      <c r="BM150" s="706"/>
      <c r="BN150" s="706"/>
      <c r="BO150" s="706"/>
      <c r="BP150" s="706"/>
      <c r="BQ150" s="706"/>
      <c r="BR150" s="706"/>
      <c r="BS150" s="706"/>
      <c r="BT150" s="706"/>
      <c r="BU150" s="706"/>
      <c r="BV150" s="706"/>
      <c r="BW150" s="706"/>
      <c r="BX150" s="706"/>
      <c r="BY150" s="706"/>
    </row>
    <row r="151" spans="1:77" s="375" customFormat="1" ht="13.8" x14ac:dyDescent="0.45">
      <c r="A151" s="43">
        <v>2054</v>
      </c>
      <c r="B151" s="340">
        <v>7005.9</v>
      </c>
      <c r="C151" s="340">
        <v>125.6</v>
      </c>
      <c r="D151" s="340">
        <v>18.3</v>
      </c>
      <c r="E151" s="340">
        <v>3.7</v>
      </c>
      <c r="F151" s="340">
        <v>94.8</v>
      </c>
      <c r="G151" s="340">
        <v>11.7</v>
      </c>
      <c r="H151" s="340">
        <v>1175.3</v>
      </c>
      <c r="I151" s="340" t="s">
        <v>779</v>
      </c>
      <c r="J151" s="340">
        <v>29.7</v>
      </c>
      <c r="K151" s="340">
        <v>165.6</v>
      </c>
      <c r="L151" s="340">
        <v>185.9</v>
      </c>
      <c r="M151" s="340">
        <v>18.2</v>
      </c>
      <c r="N151" s="340">
        <v>31.9</v>
      </c>
      <c r="O151" s="340">
        <v>1.1000000000000001</v>
      </c>
      <c r="P151" s="340">
        <v>2.6</v>
      </c>
      <c r="Q151" s="340">
        <v>4.2</v>
      </c>
      <c r="R151" s="340">
        <v>23.8</v>
      </c>
      <c r="S151" s="340">
        <v>28.1</v>
      </c>
      <c r="T151" s="340">
        <v>0.1</v>
      </c>
      <c r="U151" s="340">
        <v>0</v>
      </c>
      <c r="V151" s="340">
        <v>105.2</v>
      </c>
      <c r="W151" s="340">
        <v>17.8</v>
      </c>
      <c r="X151" s="340" t="s">
        <v>779</v>
      </c>
      <c r="Y151" s="340">
        <v>27.1</v>
      </c>
      <c r="Z151" s="340">
        <v>40.9</v>
      </c>
      <c r="AA151" s="343"/>
      <c r="AB151" s="343"/>
      <c r="AC151" s="347"/>
      <c r="AD151" s="347"/>
      <c r="AE151" s="347"/>
      <c r="AF151" s="704"/>
      <c r="AG151" s="347"/>
      <c r="AH151" s="347"/>
      <c r="AI151" s="347"/>
      <c r="AJ151" s="347"/>
      <c r="AK151" s="347"/>
      <c r="AL151" s="704"/>
      <c r="AM151" s="347"/>
      <c r="AN151" s="347"/>
      <c r="AO151" s="347"/>
      <c r="AP151" s="380"/>
      <c r="AQ151" s="374"/>
      <c r="AR151" s="374"/>
      <c r="AS151" s="378"/>
      <c r="AT151" s="379"/>
      <c r="AU151" s="378"/>
      <c r="AV151" s="378"/>
      <c r="AW151" s="378"/>
      <c r="AX151" s="378"/>
      <c r="AY151" s="378"/>
      <c r="AZ151" s="378"/>
      <c r="BA151" s="378"/>
      <c r="BF151" s="706"/>
      <c r="BG151" s="706"/>
      <c r="BH151" s="706"/>
      <c r="BI151" s="706"/>
      <c r="BJ151" s="706"/>
      <c r="BK151" s="706"/>
      <c r="BL151" s="706"/>
      <c r="BM151" s="706"/>
      <c r="BN151" s="706"/>
      <c r="BO151" s="706"/>
      <c r="BP151" s="706"/>
      <c r="BQ151" s="706"/>
      <c r="BR151" s="706"/>
      <c r="BS151" s="706"/>
      <c r="BT151" s="706"/>
      <c r="BU151" s="706"/>
      <c r="BV151" s="706"/>
      <c r="BW151" s="706"/>
      <c r="BX151" s="706"/>
      <c r="BY151" s="706"/>
    </row>
    <row r="152" spans="1:77" s="375" customFormat="1" ht="13.8" x14ac:dyDescent="0.45">
      <c r="A152" s="43">
        <v>2055</v>
      </c>
      <c r="B152" s="340">
        <v>7039.5</v>
      </c>
      <c r="C152" s="340">
        <v>127.2</v>
      </c>
      <c r="D152" s="340">
        <v>18.399999999999999</v>
      </c>
      <c r="E152" s="340">
        <v>3.7</v>
      </c>
      <c r="F152" s="340">
        <v>94.9</v>
      </c>
      <c r="G152" s="340">
        <v>11.9</v>
      </c>
      <c r="H152" s="340">
        <v>1184.3</v>
      </c>
      <c r="I152" s="340" t="s">
        <v>779</v>
      </c>
      <c r="J152" s="340">
        <v>30.1</v>
      </c>
      <c r="K152" s="340">
        <v>165.8</v>
      </c>
      <c r="L152" s="340">
        <v>187.2</v>
      </c>
      <c r="M152" s="340">
        <v>18.3</v>
      </c>
      <c r="N152" s="340">
        <v>32.299999999999997</v>
      </c>
      <c r="O152" s="340">
        <v>1.1000000000000001</v>
      </c>
      <c r="P152" s="340">
        <v>2.6</v>
      </c>
      <c r="Q152" s="340">
        <v>4.2</v>
      </c>
      <c r="R152" s="340">
        <v>23.7</v>
      </c>
      <c r="S152" s="340">
        <v>28.1</v>
      </c>
      <c r="T152" s="340">
        <v>0.1</v>
      </c>
      <c r="U152" s="340">
        <v>0</v>
      </c>
      <c r="V152" s="340">
        <v>105.7</v>
      </c>
      <c r="W152" s="340">
        <v>17.899999999999999</v>
      </c>
      <c r="X152" s="340" t="s">
        <v>779</v>
      </c>
      <c r="Y152" s="340">
        <v>27</v>
      </c>
      <c r="Z152" s="340">
        <v>41.1</v>
      </c>
      <c r="AA152" s="343"/>
      <c r="AB152" s="343"/>
      <c r="AC152" s="347"/>
      <c r="AD152" s="347"/>
      <c r="AE152" s="347"/>
      <c r="AF152" s="704"/>
      <c r="AG152" s="347"/>
      <c r="AH152" s="347"/>
      <c r="AI152" s="347"/>
      <c r="AJ152" s="347"/>
      <c r="AK152" s="347"/>
      <c r="AL152" s="704"/>
      <c r="AM152" s="347"/>
      <c r="AN152" s="347"/>
      <c r="AO152" s="347"/>
      <c r="AP152" s="380"/>
      <c r="AQ152" s="374"/>
      <c r="AR152" s="374"/>
      <c r="AS152" s="378"/>
      <c r="AT152" s="379"/>
      <c r="AU152" s="378"/>
      <c r="AV152" s="378"/>
      <c r="AW152" s="378"/>
      <c r="AX152" s="378"/>
      <c r="AY152" s="378"/>
      <c r="AZ152" s="378"/>
      <c r="BA152" s="378"/>
      <c r="BF152" s="706"/>
      <c r="BG152" s="706"/>
      <c r="BH152" s="706"/>
      <c r="BI152" s="706"/>
      <c r="BJ152" s="706"/>
      <c r="BK152" s="706"/>
      <c r="BL152" s="706"/>
      <c r="BM152" s="706"/>
      <c r="BN152" s="706"/>
      <c r="BO152" s="706"/>
      <c r="BP152" s="706"/>
      <c r="BQ152" s="706"/>
      <c r="BR152" s="706"/>
      <c r="BS152" s="706"/>
      <c r="BT152" s="706"/>
      <c r="BU152" s="706"/>
      <c r="BV152" s="706"/>
      <c r="BW152" s="706"/>
      <c r="BX152" s="706"/>
      <c r="BY152" s="706"/>
    </row>
    <row r="153" spans="1:77" s="375" customFormat="1" ht="13.8" x14ac:dyDescent="0.45">
      <c r="A153" s="43">
        <v>2056</v>
      </c>
      <c r="B153" s="340">
        <v>7072.2</v>
      </c>
      <c r="C153" s="340">
        <v>128.80000000000001</v>
      </c>
      <c r="D153" s="340">
        <v>18.5</v>
      </c>
      <c r="E153" s="340">
        <v>3.7</v>
      </c>
      <c r="F153" s="340">
        <v>94.9</v>
      </c>
      <c r="G153" s="340">
        <v>12</v>
      </c>
      <c r="H153" s="340">
        <v>1193.2</v>
      </c>
      <c r="I153" s="340" t="s">
        <v>779</v>
      </c>
      <c r="J153" s="340">
        <v>30.6</v>
      </c>
      <c r="K153" s="340">
        <v>165.9</v>
      </c>
      <c r="L153" s="340">
        <v>188.6</v>
      </c>
      <c r="M153" s="340">
        <v>18.399999999999999</v>
      </c>
      <c r="N153" s="340">
        <v>32.6</v>
      </c>
      <c r="O153" s="340">
        <v>1.1000000000000001</v>
      </c>
      <c r="P153" s="340">
        <v>2.5</v>
      </c>
      <c r="Q153" s="340">
        <v>4.2</v>
      </c>
      <c r="R153" s="340">
        <v>23.7</v>
      </c>
      <c r="S153" s="340">
        <v>28.1</v>
      </c>
      <c r="T153" s="340">
        <v>0.1</v>
      </c>
      <c r="U153" s="340">
        <v>0</v>
      </c>
      <c r="V153" s="340">
        <v>106.1</v>
      </c>
      <c r="W153" s="340">
        <v>17.899999999999999</v>
      </c>
      <c r="X153" s="340" t="s">
        <v>779</v>
      </c>
      <c r="Y153" s="340">
        <v>26.9</v>
      </c>
      <c r="Z153" s="340">
        <v>41.4</v>
      </c>
      <c r="AA153" s="343"/>
      <c r="AB153" s="343"/>
      <c r="AC153" s="347"/>
      <c r="AD153" s="347"/>
      <c r="AE153" s="347"/>
      <c r="AF153" s="704"/>
      <c r="AG153" s="347"/>
      <c r="AH153" s="347"/>
      <c r="AI153" s="347"/>
      <c r="AJ153" s="347"/>
      <c r="AK153" s="347"/>
      <c r="AL153" s="704"/>
      <c r="AM153" s="347"/>
      <c r="AN153" s="347"/>
      <c r="AO153" s="347"/>
      <c r="AP153" s="380"/>
      <c r="AQ153" s="374"/>
      <c r="AR153" s="374"/>
      <c r="AS153" s="378"/>
      <c r="AT153" s="379"/>
      <c r="AU153" s="378"/>
      <c r="AV153" s="378"/>
      <c r="AW153" s="378"/>
      <c r="AX153" s="378"/>
      <c r="AY153" s="378"/>
      <c r="AZ153" s="378"/>
      <c r="BA153" s="378"/>
      <c r="BF153" s="706"/>
      <c r="BG153" s="706"/>
      <c r="BH153" s="706"/>
      <c r="BI153" s="706"/>
      <c r="BJ153" s="706"/>
      <c r="BK153" s="706"/>
      <c r="BL153" s="706"/>
      <c r="BM153" s="706"/>
      <c r="BN153" s="706"/>
      <c r="BO153" s="706"/>
      <c r="BP153" s="706"/>
      <c r="BQ153" s="706"/>
      <c r="BR153" s="706"/>
      <c r="BS153" s="706"/>
      <c r="BT153" s="706"/>
      <c r="BU153" s="706"/>
      <c r="BV153" s="706"/>
      <c r="BW153" s="706"/>
      <c r="BX153" s="706"/>
      <c r="BY153" s="706"/>
    </row>
    <row r="154" spans="1:77" s="375" customFormat="1" ht="13.8" x14ac:dyDescent="0.45">
      <c r="A154" s="43">
        <v>2057</v>
      </c>
      <c r="B154" s="340">
        <v>7104</v>
      </c>
      <c r="C154" s="340">
        <v>130.4</v>
      </c>
      <c r="D154" s="340">
        <v>18.7</v>
      </c>
      <c r="E154" s="340">
        <v>3.7</v>
      </c>
      <c r="F154" s="340">
        <v>95</v>
      </c>
      <c r="G154" s="340">
        <v>12.2</v>
      </c>
      <c r="H154" s="340">
        <v>1202</v>
      </c>
      <c r="I154" s="340" t="s">
        <v>779</v>
      </c>
      <c r="J154" s="340">
        <v>31.1</v>
      </c>
      <c r="K154" s="340">
        <v>165.9</v>
      </c>
      <c r="L154" s="340">
        <v>189.9</v>
      </c>
      <c r="M154" s="340">
        <v>18.600000000000001</v>
      </c>
      <c r="N154" s="340">
        <v>33</v>
      </c>
      <c r="O154" s="340">
        <v>1.1000000000000001</v>
      </c>
      <c r="P154" s="340">
        <v>2.5</v>
      </c>
      <c r="Q154" s="340">
        <v>4.2</v>
      </c>
      <c r="R154" s="340">
        <v>23.7</v>
      </c>
      <c r="S154" s="340">
        <v>28.1</v>
      </c>
      <c r="T154" s="340">
        <v>0.1</v>
      </c>
      <c r="U154" s="340">
        <v>0</v>
      </c>
      <c r="V154" s="340">
        <v>106.5</v>
      </c>
      <c r="W154" s="340">
        <v>18</v>
      </c>
      <c r="X154" s="340" t="s">
        <v>779</v>
      </c>
      <c r="Y154" s="340">
        <v>26.8</v>
      </c>
      <c r="Z154" s="340">
        <v>41.6</v>
      </c>
      <c r="AA154" s="343"/>
      <c r="AB154" s="343"/>
      <c r="AC154" s="347"/>
      <c r="AD154" s="347"/>
      <c r="AE154" s="347"/>
      <c r="AF154" s="704"/>
      <c r="AG154" s="347"/>
      <c r="AH154" s="347"/>
      <c r="AI154" s="347"/>
      <c r="AJ154" s="347"/>
      <c r="AK154" s="347"/>
      <c r="AL154" s="704"/>
      <c r="AM154" s="347"/>
      <c r="AN154" s="347"/>
      <c r="AO154" s="347"/>
      <c r="AP154" s="380"/>
      <c r="AQ154" s="374"/>
      <c r="AR154" s="374"/>
      <c r="AS154" s="378"/>
      <c r="AT154" s="379"/>
      <c r="AU154" s="378"/>
      <c r="AV154" s="378"/>
      <c r="AW154" s="378"/>
      <c r="AX154" s="378"/>
      <c r="AY154" s="378"/>
      <c r="AZ154" s="378"/>
      <c r="BA154" s="378"/>
      <c r="BF154" s="706"/>
      <c r="BG154" s="706"/>
      <c r="BH154" s="706"/>
      <c r="BI154" s="706"/>
      <c r="BJ154" s="706"/>
      <c r="BK154" s="706"/>
      <c r="BL154" s="706"/>
      <c r="BM154" s="706"/>
      <c r="BN154" s="706"/>
      <c r="BO154" s="706"/>
      <c r="BP154" s="706"/>
      <c r="BQ154" s="706"/>
      <c r="BR154" s="706"/>
      <c r="BS154" s="706"/>
      <c r="BT154" s="706"/>
      <c r="BU154" s="706"/>
      <c r="BV154" s="706"/>
      <c r="BW154" s="706"/>
      <c r="BX154" s="706"/>
      <c r="BY154" s="706"/>
    </row>
    <row r="155" spans="1:77" s="375" customFormat="1" ht="13.8" x14ac:dyDescent="0.45">
      <c r="A155" s="43">
        <v>2058</v>
      </c>
      <c r="B155" s="340">
        <v>7135</v>
      </c>
      <c r="C155" s="340">
        <v>132</v>
      </c>
      <c r="D155" s="340">
        <v>18.8</v>
      </c>
      <c r="E155" s="340">
        <v>3.7</v>
      </c>
      <c r="F155" s="340">
        <v>95.1</v>
      </c>
      <c r="G155" s="340">
        <v>12.4</v>
      </c>
      <c r="H155" s="340">
        <v>1210.5999999999999</v>
      </c>
      <c r="I155" s="340" t="s">
        <v>779</v>
      </c>
      <c r="J155" s="340">
        <v>31.6</v>
      </c>
      <c r="K155" s="340">
        <v>165.9</v>
      </c>
      <c r="L155" s="340">
        <v>191.2</v>
      </c>
      <c r="M155" s="340">
        <v>18.7</v>
      </c>
      <c r="N155" s="340">
        <v>33.4</v>
      </c>
      <c r="O155" s="340">
        <v>1.1000000000000001</v>
      </c>
      <c r="P155" s="340">
        <v>2.5</v>
      </c>
      <c r="Q155" s="340">
        <v>4.2</v>
      </c>
      <c r="R155" s="340">
        <v>23.7</v>
      </c>
      <c r="S155" s="340">
        <v>28.1</v>
      </c>
      <c r="T155" s="340">
        <v>0.1</v>
      </c>
      <c r="U155" s="340">
        <v>0</v>
      </c>
      <c r="V155" s="340">
        <v>106.8</v>
      </c>
      <c r="W155" s="340">
        <v>18</v>
      </c>
      <c r="X155" s="340" t="s">
        <v>779</v>
      </c>
      <c r="Y155" s="340">
        <v>26.6</v>
      </c>
      <c r="Z155" s="340">
        <v>41.9</v>
      </c>
      <c r="AA155" s="343"/>
      <c r="AB155" s="343"/>
      <c r="AC155" s="347"/>
      <c r="AD155" s="347"/>
      <c r="AE155" s="347"/>
      <c r="AF155" s="704"/>
      <c r="AG155" s="347"/>
      <c r="AH155" s="347"/>
      <c r="AI155" s="347"/>
      <c r="AJ155" s="347"/>
      <c r="AK155" s="347"/>
      <c r="AL155" s="704"/>
      <c r="AM155" s="347"/>
      <c r="AN155" s="347"/>
      <c r="AO155" s="347"/>
      <c r="AP155" s="380"/>
      <c r="AQ155" s="374"/>
      <c r="AR155" s="374"/>
      <c r="AS155" s="378"/>
      <c r="AT155" s="379"/>
      <c r="AU155" s="378"/>
      <c r="AV155" s="378"/>
      <c r="AW155" s="378"/>
      <c r="AX155" s="378"/>
      <c r="AY155" s="378"/>
      <c r="AZ155" s="378"/>
      <c r="BA155" s="378"/>
      <c r="BF155" s="706"/>
      <c r="BG155" s="706"/>
      <c r="BH155" s="706"/>
      <c r="BI155" s="706"/>
      <c r="BJ155" s="706"/>
      <c r="BK155" s="706"/>
      <c r="BL155" s="706"/>
      <c r="BM155" s="706"/>
      <c r="BN155" s="706"/>
      <c r="BO155" s="706"/>
      <c r="BP155" s="706"/>
      <c r="BQ155" s="706"/>
      <c r="BR155" s="706"/>
      <c r="BS155" s="706"/>
      <c r="BT155" s="706"/>
      <c r="BU155" s="706"/>
      <c r="BV155" s="706"/>
      <c r="BW155" s="706"/>
      <c r="BX155" s="706"/>
      <c r="BY155" s="706"/>
    </row>
    <row r="156" spans="1:77" s="375" customFormat="1" ht="13.8" x14ac:dyDescent="0.45">
      <c r="A156" s="43">
        <v>2059</v>
      </c>
      <c r="B156" s="340">
        <v>7165.2</v>
      </c>
      <c r="C156" s="340">
        <v>133.69999999999999</v>
      </c>
      <c r="D156" s="340">
        <v>18.899999999999999</v>
      </c>
      <c r="E156" s="340">
        <v>3.7</v>
      </c>
      <c r="F156" s="340">
        <v>95.1</v>
      </c>
      <c r="G156" s="340">
        <v>12.6</v>
      </c>
      <c r="H156" s="340">
        <v>1219.2</v>
      </c>
      <c r="I156" s="340" t="s">
        <v>779</v>
      </c>
      <c r="J156" s="340">
        <v>32</v>
      </c>
      <c r="K156" s="340">
        <v>165.9</v>
      </c>
      <c r="L156" s="340">
        <v>192.5</v>
      </c>
      <c r="M156" s="340">
        <v>18.8</v>
      </c>
      <c r="N156" s="340">
        <v>33.799999999999997</v>
      </c>
      <c r="O156" s="340">
        <v>1.1000000000000001</v>
      </c>
      <c r="P156" s="340">
        <v>2.5</v>
      </c>
      <c r="Q156" s="340">
        <v>4.2</v>
      </c>
      <c r="R156" s="340">
        <v>23.6</v>
      </c>
      <c r="S156" s="340">
        <v>28.1</v>
      </c>
      <c r="T156" s="340">
        <v>0.1</v>
      </c>
      <c r="U156" s="340">
        <v>0</v>
      </c>
      <c r="V156" s="340">
        <v>107.2</v>
      </c>
      <c r="W156" s="340">
        <v>18.100000000000001</v>
      </c>
      <c r="X156" s="340" t="s">
        <v>779</v>
      </c>
      <c r="Y156" s="340">
        <v>26.5</v>
      </c>
      <c r="Z156" s="340">
        <v>42.1</v>
      </c>
      <c r="AA156" s="343"/>
      <c r="AB156" s="343"/>
      <c r="AC156" s="347"/>
      <c r="AD156" s="347"/>
      <c r="AE156" s="347"/>
      <c r="AF156" s="704"/>
      <c r="AG156" s="347"/>
      <c r="AH156" s="347"/>
      <c r="AI156" s="347"/>
      <c r="AJ156" s="347"/>
      <c r="AK156" s="347"/>
      <c r="AL156" s="704"/>
      <c r="AM156" s="347"/>
      <c r="AN156" s="347"/>
      <c r="AO156" s="347"/>
      <c r="AP156" s="380"/>
      <c r="AQ156" s="374"/>
      <c r="AR156" s="374"/>
      <c r="AS156" s="378"/>
      <c r="AT156" s="379"/>
      <c r="AU156" s="378"/>
      <c r="AV156" s="378"/>
      <c r="AW156" s="378"/>
      <c r="AX156" s="378"/>
      <c r="AY156" s="378"/>
      <c r="AZ156" s="378"/>
      <c r="BA156" s="378"/>
      <c r="BF156" s="706"/>
      <c r="BG156" s="706"/>
      <c r="BH156" s="706"/>
      <c r="BI156" s="706"/>
      <c r="BJ156" s="706"/>
      <c r="BK156" s="706"/>
      <c r="BL156" s="706"/>
      <c r="BM156" s="706"/>
      <c r="BN156" s="706"/>
      <c r="BO156" s="706"/>
      <c r="BP156" s="706"/>
      <c r="BQ156" s="706"/>
      <c r="BR156" s="706"/>
      <c r="BS156" s="706"/>
      <c r="BT156" s="706"/>
      <c r="BU156" s="706"/>
      <c r="BV156" s="706"/>
      <c r="BW156" s="706"/>
      <c r="BX156" s="706"/>
      <c r="BY156" s="706"/>
    </row>
    <row r="157" spans="1:77" s="375" customFormat="1" ht="13.8" x14ac:dyDescent="0.45">
      <c r="A157" s="43">
        <v>2060</v>
      </c>
      <c r="B157" s="340">
        <v>7194.6</v>
      </c>
      <c r="C157" s="340">
        <v>135.4</v>
      </c>
      <c r="D157" s="340">
        <v>19</v>
      </c>
      <c r="E157" s="340">
        <v>3.7</v>
      </c>
      <c r="F157" s="340">
        <v>95.1</v>
      </c>
      <c r="G157" s="340">
        <v>12.8</v>
      </c>
      <c r="H157" s="340">
        <v>1227.5999999999999</v>
      </c>
      <c r="I157" s="340" t="s">
        <v>779</v>
      </c>
      <c r="J157" s="340">
        <v>32.5</v>
      </c>
      <c r="K157" s="340">
        <v>165.9</v>
      </c>
      <c r="L157" s="340">
        <v>193.8</v>
      </c>
      <c r="M157" s="340">
        <v>18.899999999999999</v>
      </c>
      <c r="N157" s="340">
        <v>34.200000000000003</v>
      </c>
      <c r="O157" s="340">
        <v>1.1000000000000001</v>
      </c>
      <c r="P157" s="340">
        <v>2.4</v>
      </c>
      <c r="Q157" s="340">
        <v>4.0999999999999996</v>
      </c>
      <c r="R157" s="340">
        <v>23.6</v>
      </c>
      <c r="S157" s="340">
        <v>28.1</v>
      </c>
      <c r="T157" s="340">
        <v>0.1</v>
      </c>
      <c r="U157" s="340">
        <v>0</v>
      </c>
      <c r="V157" s="340">
        <v>107.5</v>
      </c>
      <c r="W157" s="340">
        <v>18.100000000000001</v>
      </c>
      <c r="X157" s="340" t="s">
        <v>779</v>
      </c>
      <c r="Y157" s="340">
        <v>26.4</v>
      </c>
      <c r="Z157" s="340">
        <v>42.3</v>
      </c>
      <c r="AA157" s="343"/>
      <c r="AB157" s="343"/>
      <c r="AC157" s="347"/>
      <c r="AD157" s="347"/>
      <c r="AE157" s="347"/>
      <c r="AF157" s="704"/>
      <c r="AG157" s="347"/>
      <c r="AH157" s="347"/>
      <c r="AI157" s="347"/>
      <c r="AJ157" s="347"/>
      <c r="AK157" s="347"/>
      <c r="AL157" s="704"/>
      <c r="AM157" s="347"/>
      <c r="AN157" s="347"/>
      <c r="AO157" s="347"/>
      <c r="AP157" s="380"/>
      <c r="AQ157" s="374"/>
      <c r="AR157" s="374"/>
      <c r="AS157" s="378"/>
      <c r="AT157" s="379"/>
      <c r="AU157" s="378"/>
      <c r="AV157" s="378"/>
      <c r="AW157" s="378"/>
      <c r="AX157" s="378"/>
      <c r="AY157" s="378"/>
      <c r="AZ157" s="378"/>
      <c r="BA157" s="378"/>
      <c r="BF157" s="706"/>
      <c r="BG157" s="706"/>
      <c r="BH157" s="706"/>
      <c r="BI157" s="706"/>
      <c r="BJ157" s="706"/>
      <c r="BK157" s="706"/>
      <c r="BL157" s="706"/>
      <c r="BM157" s="706"/>
      <c r="BN157" s="706"/>
      <c r="BO157" s="706"/>
      <c r="BP157" s="706"/>
      <c r="BQ157" s="706"/>
      <c r="BR157" s="706"/>
      <c r="BS157" s="706"/>
      <c r="BT157" s="706"/>
      <c r="BU157" s="706"/>
      <c r="BV157" s="706"/>
      <c r="BW157" s="706"/>
      <c r="BX157" s="706"/>
      <c r="BY157" s="706"/>
    </row>
    <row r="158" spans="1:77" s="375" customFormat="1" ht="13.8" x14ac:dyDescent="0.45">
      <c r="A158" s="43">
        <v>2061</v>
      </c>
      <c r="B158" s="340">
        <v>7223.4</v>
      </c>
      <c r="C158" s="340">
        <v>137.1</v>
      </c>
      <c r="D158" s="340">
        <v>19.2</v>
      </c>
      <c r="E158" s="340">
        <v>3.7</v>
      </c>
      <c r="F158" s="340">
        <v>95.1</v>
      </c>
      <c r="G158" s="340">
        <v>13</v>
      </c>
      <c r="H158" s="340">
        <v>1236</v>
      </c>
      <c r="I158" s="340" t="s">
        <v>779</v>
      </c>
      <c r="J158" s="340">
        <v>33</v>
      </c>
      <c r="K158" s="340">
        <v>165.9</v>
      </c>
      <c r="L158" s="340">
        <v>195.1</v>
      </c>
      <c r="M158" s="340">
        <v>19.100000000000001</v>
      </c>
      <c r="N158" s="340">
        <v>34.700000000000003</v>
      </c>
      <c r="O158" s="340">
        <v>1.1000000000000001</v>
      </c>
      <c r="P158" s="340">
        <v>2.4</v>
      </c>
      <c r="Q158" s="340">
        <v>4.0999999999999996</v>
      </c>
      <c r="R158" s="340">
        <v>23.5</v>
      </c>
      <c r="S158" s="340">
        <v>28.1</v>
      </c>
      <c r="T158" s="340">
        <v>0.1</v>
      </c>
      <c r="U158" s="340">
        <v>0</v>
      </c>
      <c r="V158" s="340">
        <v>107.9</v>
      </c>
      <c r="W158" s="340">
        <v>18.2</v>
      </c>
      <c r="X158" s="340" t="s">
        <v>779</v>
      </c>
      <c r="Y158" s="340">
        <v>26.2</v>
      </c>
      <c r="Z158" s="340">
        <v>42.5</v>
      </c>
      <c r="AA158" s="343"/>
      <c r="AB158" s="343"/>
      <c r="AC158" s="347"/>
      <c r="AD158" s="347"/>
      <c r="AE158" s="347"/>
      <c r="AF158" s="704"/>
      <c r="AG158" s="347"/>
      <c r="AH158" s="347"/>
      <c r="AI158" s="347"/>
      <c r="AJ158" s="347"/>
      <c r="AK158" s="347"/>
      <c r="AL158" s="704"/>
      <c r="AM158" s="347"/>
      <c r="AN158" s="347"/>
      <c r="AO158" s="347"/>
      <c r="AP158" s="380"/>
      <c r="AQ158" s="374"/>
      <c r="AR158" s="374"/>
      <c r="AS158" s="378"/>
      <c r="AT158" s="379"/>
      <c r="AU158" s="378"/>
      <c r="AV158" s="378"/>
      <c r="AW158" s="378"/>
      <c r="AX158" s="378"/>
      <c r="AY158" s="378"/>
      <c r="AZ158" s="378"/>
      <c r="BA158" s="378"/>
      <c r="BF158" s="706"/>
      <c r="BG158" s="706"/>
      <c r="BH158" s="706"/>
      <c r="BI158" s="706"/>
      <c r="BJ158" s="706"/>
      <c r="BK158" s="706"/>
      <c r="BL158" s="706"/>
      <c r="BM158" s="706"/>
      <c r="BN158" s="706"/>
      <c r="BO158" s="706"/>
      <c r="BP158" s="706"/>
      <c r="BQ158" s="706"/>
      <c r="BR158" s="706"/>
      <c r="BS158" s="706"/>
      <c r="BT158" s="706"/>
      <c r="BU158" s="706"/>
      <c r="BV158" s="706"/>
      <c r="BW158" s="706"/>
      <c r="BX158" s="706"/>
      <c r="BY158" s="706"/>
    </row>
    <row r="159" spans="1:77" s="375" customFormat="1" ht="13.8" x14ac:dyDescent="0.45">
      <c r="A159" s="43">
        <v>2062</v>
      </c>
      <c r="B159" s="340">
        <v>7251.4</v>
      </c>
      <c r="C159" s="340">
        <v>138.80000000000001</v>
      </c>
      <c r="D159" s="340">
        <v>19.3</v>
      </c>
      <c r="E159" s="340">
        <v>3.6</v>
      </c>
      <c r="F159" s="340">
        <v>95.1</v>
      </c>
      <c r="G159" s="340">
        <v>13.2</v>
      </c>
      <c r="H159" s="340">
        <v>1244.2</v>
      </c>
      <c r="I159" s="340" t="s">
        <v>779</v>
      </c>
      <c r="J159" s="340">
        <v>33.5</v>
      </c>
      <c r="K159" s="340">
        <v>165.8</v>
      </c>
      <c r="L159" s="340">
        <v>196.4</v>
      </c>
      <c r="M159" s="340">
        <v>19.2</v>
      </c>
      <c r="N159" s="340">
        <v>35.1</v>
      </c>
      <c r="O159" s="340">
        <v>1.1000000000000001</v>
      </c>
      <c r="P159" s="340">
        <v>2.4</v>
      </c>
      <c r="Q159" s="340">
        <v>4.0999999999999996</v>
      </c>
      <c r="R159" s="340">
        <v>23.5</v>
      </c>
      <c r="S159" s="340">
        <v>28.1</v>
      </c>
      <c r="T159" s="340">
        <v>0.1</v>
      </c>
      <c r="U159" s="340">
        <v>0</v>
      </c>
      <c r="V159" s="340">
        <v>108.2</v>
      </c>
      <c r="W159" s="340">
        <v>18.2</v>
      </c>
      <c r="X159" s="340" t="s">
        <v>779</v>
      </c>
      <c r="Y159" s="340">
        <v>26.1</v>
      </c>
      <c r="Z159" s="340">
        <v>42.7</v>
      </c>
      <c r="AA159" s="343"/>
      <c r="AB159" s="343"/>
      <c r="AC159" s="347"/>
      <c r="AD159" s="347"/>
      <c r="AE159" s="347"/>
      <c r="AF159" s="704"/>
      <c r="AG159" s="347"/>
      <c r="AH159" s="347"/>
      <c r="AI159" s="347"/>
      <c r="AJ159" s="347"/>
      <c r="AK159" s="347"/>
      <c r="AL159" s="704"/>
      <c r="AM159" s="347"/>
      <c r="AN159" s="347"/>
      <c r="AO159" s="347"/>
      <c r="AP159" s="380"/>
      <c r="AQ159" s="374"/>
      <c r="AR159" s="374"/>
      <c r="AS159" s="378"/>
      <c r="AT159" s="379"/>
      <c r="AU159" s="378"/>
      <c r="AV159" s="378"/>
      <c r="AW159" s="378"/>
      <c r="AX159" s="378"/>
      <c r="AY159" s="378"/>
      <c r="AZ159" s="378"/>
      <c r="BA159" s="378"/>
      <c r="BF159" s="706"/>
      <c r="BG159" s="706"/>
      <c r="BH159" s="706"/>
      <c r="BI159" s="706"/>
      <c r="BJ159" s="706"/>
      <c r="BK159" s="706"/>
      <c r="BL159" s="706"/>
      <c r="BM159" s="706"/>
      <c r="BN159" s="706"/>
      <c r="BO159" s="706"/>
      <c r="BP159" s="706"/>
      <c r="BQ159" s="706"/>
      <c r="BR159" s="706"/>
      <c r="BS159" s="706"/>
      <c r="BT159" s="706"/>
      <c r="BU159" s="706"/>
      <c r="BV159" s="706"/>
      <c r="BW159" s="706"/>
      <c r="BX159" s="706"/>
      <c r="BY159" s="706"/>
    </row>
    <row r="160" spans="1:77" s="375" customFormat="1" ht="13.8" x14ac:dyDescent="0.45">
      <c r="A160" s="43">
        <v>2063</v>
      </c>
      <c r="B160" s="340">
        <v>7278.8</v>
      </c>
      <c r="C160" s="340">
        <v>140.5</v>
      </c>
      <c r="D160" s="340">
        <v>19.399999999999999</v>
      </c>
      <c r="E160" s="340">
        <v>3.6</v>
      </c>
      <c r="F160" s="340">
        <v>95.1</v>
      </c>
      <c r="G160" s="340">
        <v>13.4</v>
      </c>
      <c r="H160" s="340">
        <v>1252.3</v>
      </c>
      <c r="I160" s="340" t="s">
        <v>779</v>
      </c>
      <c r="J160" s="340">
        <v>34.1</v>
      </c>
      <c r="K160" s="340">
        <v>165.7</v>
      </c>
      <c r="L160" s="340">
        <v>197.8</v>
      </c>
      <c r="M160" s="340">
        <v>19.3</v>
      </c>
      <c r="N160" s="340">
        <v>35.5</v>
      </c>
      <c r="O160" s="340">
        <v>1.1000000000000001</v>
      </c>
      <c r="P160" s="340">
        <v>2.4</v>
      </c>
      <c r="Q160" s="340">
        <v>4.0999999999999996</v>
      </c>
      <c r="R160" s="340">
        <v>23.4</v>
      </c>
      <c r="S160" s="340">
        <v>28.1</v>
      </c>
      <c r="T160" s="340">
        <v>0.1</v>
      </c>
      <c r="U160" s="340">
        <v>0</v>
      </c>
      <c r="V160" s="340">
        <v>108.5</v>
      </c>
      <c r="W160" s="340">
        <v>18.2</v>
      </c>
      <c r="X160" s="340" t="s">
        <v>779</v>
      </c>
      <c r="Y160" s="340">
        <v>25.9</v>
      </c>
      <c r="Z160" s="340">
        <v>43</v>
      </c>
      <c r="AA160" s="343"/>
      <c r="AB160" s="343"/>
      <c r="AC160" s="347"/>
      <c r="AD160" s="347"/>
      <c r="AE160" s="347"/>
      <c r="AF160" s="704"/>
      <c r="AG160" s="347"/>
      <c r="AH160" s="347"/>
      <c r="AI160" s="347"/>
      <c r="AJ160" s="347"/>
      <c r="AK160" s="347"/>
      <c r="AL160" s="704"/>
      <c r="AM160" s="347"/>
      <c r="AN160" s="347"/>
      <c r="AO160" s="347"/>
      <c r="AP160" s="380"/>
      <c r="AQ160" s="374"/>
      <c r="AR160" s="374"/>
      <c r="AS160" s="378"/>
      <c r="AT160" s="379"/>
      <c r="AU160" s="378"/>
      <c r="AV160" s="378"/>
      <c r="AW160" s="378"/>
      <c r="AX160" s="378"/>
      <c r="AY160" s="378"/>
      <c r="AZ160" s="378"/>
      <c r="BA160" s="378"/>
      <c r="BF160" s="706"/>
      <c r="BG160" s="706"/>
      <c r="BH160" s="706"/>
      <c r="BI160" s="706"/>
      <c r="BJ160" s="706"/>
      <c r="BK160" s="706"/>
      <c r="BL160" s="706"/>
      <c r="BM160" s="706"/>
      <c r="BN160" s="706"/>
      <c r="BO160" s="706"/>
      <c r="BP160" s="706"/>
      <c r="BQ160" s="706"/>
      <c r="BR160" s="706"/>
      <c r="BS160" s="706"/>
      <c r="BT160" s="706"/>
      <c r="BU160" s="706"/>
      <c r="BV160" s="706"/>
      <c r="BW160" s="706"/>
      <c r="BX160" s="706"/>
      <c r="BY160" s="706"/>
    </row>
    <row r="161" spans="1:77" s="375" customFormat="1" ht="13.8" x14ac:dyDescent="0.45">
      <c r="A161" s="43">
        <v>2064</v>
      </c>
      <c r="B161" s="340">
        <v>7305.6</v>
      </c>
      <c r="C161" s="340">
        <v>142.30000000000001</v>
      </c>
      <c r="D161" s="340">
        <v>19.5</v>
      </c>
      <c r="E161" s="340">
        <v>3.6</v>
      </c>
      <c r="F161" s="340">
        <v>95.1</v>
      </c>
      <c r="G161" s="340">
        <v>13.6</v>
      </c>
      <c r="H161" s="340">
        <v>1260.4000000000001</v>
      </c>
      <c r="I161" s="340" t="s">
        <v>779</v>
      </c>
      <c r="J161" s="340">
        <v>34.6</v>
      </c>
      <c r="K161" s="340">
        <v>165.6</v>
      </c>
      <c r="L161" s="340">
        <v>199.1</v>
      </c>
      <c r="M161" s="340">
        <v>19.5</v>
      </c>
      <c r="N161" s="340">
        <v>35.9</v>
      </c>
      <c r="O161" s="340">
        <v>1.1000000000000001</v>
      </c>
      <c r="P161" s="340">
        <v>2.2999999999999998</v>
      </c>
      <c r="Q161" s="340">
        <v>4.0999999999999996</v>
      </c>
      <c r="R161" s="340">
        <v>23.4</v>
      </c>
      <c r="S161" s="340">
        <v>28.1</v>
      </c>
      <c r="T161" s="340">
        <v>0.1</v>
      </c>
      <c r="U161" s="340">
        <v>0</v>
      </c>
      <c r="V161" s="340">
        <v>108.8</v>
      </c>
      <c r="W161" s="340">
        <v>18.3</v>
      </c>
      <c r="X161" s="340" t="s">
        <v>779</v>
      </c>
      <c r="Y161" s="340">
        <v>25.8</v>
      </c>
      <c r="Z161" s="340">
        <v>43.2</v>
      </c>
      <c r="AA161" s="343"/>
      <c r="AB161" s="343"/>
      <c r="AC161" s="347"/>
      <c r="AD161" s="347"/>
      <c r="AE161" s="347"/>
      <c r="AF161" s="704"/>
      <c r="AG161" s="347"/>
      <c r="AH161" s="347"/>
      <c r="AI161" s="347"/>
      <c r="AJ161" s="347"/>
      <c r="AK161" s="347"/>
      <c r="AL161" s="704"/>
      <c r="AM161" s="347"/>
      <c r="AN161" s="347"/>
      <c r="AO161" s="347"/>
      <c r="AP161" s="380"/>
      <c r="AQ161" s="374"/>
      <c r="AR161" s="374"/>
      <c r="AS161" s="378"/>
      <c r="AT161" s="379"/>
      <c r="AU161" s="378"/>
      <c r="AV161" s="378"/>
      <c r="AW161" s="378"/>
      <c r="AX161" s="378"/>
      <c r="AY161" s="378"/>
      <c r="AZ161" s="378"/>
      <c r="BA161" s="378"/>
      <c r="BF161" s="706"/>
      <c r="BG161" s="706"/>
      <c r="BH161" s="706"/>
      <c r="BI161" s="706"/>
      <c r="BJ161" s="706"/>
      <c r="BK161" s="706"/>
      <c r="BL161" s="706"/>
      <c r="BM161" s="706"/>
      <c r="BN161" s="706"/>
      <c r="BO161" s="706"/>
      <c r="BP161" s="706"/>
      <c r="BQ161" s="706"/>
      <c r="BR161" s="706"/>
      <c r="BS161" s="706"/>
      <c r="BT161" s="706"/>
      <c r="BU161" s="706"/>
      <c r="BV161" s="706"/>
      <c r="BW161" s="706"/>
      <c r="BX161" s="706"/>
      <c r="BY161" s="706"/>
    </row>
    <row r="162" spans="1:77" s="375" customFormat="1" ht="13.8" x14ac:dyDescent="0.45">
      <c r="A162" s="43">
        <v>2065</v>
      </c>
      <c r="B162" s="340">
        <v>7331.7</v>
      </c>
      <c r="C162" s="340">
        <v>144.1</v>
      </c>
      <c r="D162" s="340">
        <v>19.600000000000001</v>
      </c>
      <c r="E162" s="340">
        <v>3.6</v>
      </c>
      <c r="F162" s="340">
        <v>95</v>
      </c>
      <c r="G162" s="340">
        <v>13.8</v>
      </c>
      <c r="H162" s="340">
        <v>1268.3</v>
      </c>
      <c r="I162" s="340" t="s">
        <v>779</v>
      </c>
      <c r="J162" s="340">
        <v>35.1</v>
      </c>
      <c r="K162" s="340">
        <v>165.5</v>
      </c>
      <c r="L162" s="340">
        <v>200.4</v>
      </c>
      <c r="M162" s="340">
        <v>19.600000000000001</v>
      </c>
      <c r="N162" s="340">
        <v>36.4</v>
      </c>
      <c r="O162" s="340">
        <v>1.1000000000000001</v>
      </c>
      <c r="P162" s="340">
        <v>2.2999999999999998</v>
      </c>
      <c r="Q162" s="340">
        <v>4</v>
      </c>
      <c r="R162" s="340">
        <v>23.3</v>
      </c>
      <c r="S162" s="340">
        <v>28.1</v>
      </c>
      <c r="T162" s="340">
        <v>0.1</v>
      </c>
      <c r="U162" s="340">
        <v>0</v>
      </c>
      <c r="V162" s="340">
        <v>109.1</v>
      </c>
      <c r="W162" s="340">
        <v>18.3</v>
      </c>
      <c r="X162" s="340" t="s">
        <v>779</v>
      </c>
      <c r="Y162" s="340">
        <v>25.6</v>
      </c>
      <c r="Z162" s="340">
        <v>43.4</v>
      </c>
      <c r="AA162" s="343"/>
      <c r="AB162" s="343"/>
      <c r="AC162" s="347"/>
      <c r="AD162" s="347"/>
      <c r="AE162" s="347"/>
      <c r="AF162" s="704"/>
      <c r="AG162" s="347"/>
      <c r="AH162" s="347"/>
      <c r="AI162" s="347"/>
      <c r="AJ162" s="347"/>
      <c r="AK162" s="347"/>
      <c r="AL162" s="704"/>
      <c r="AM162" s="347"/>
      <c r="AN162" s="347"/>
      <c r="AO162" s="347"/>
      <c r="AP162" s="380"/>
      <c r="AQ162" s="374"/>
      <c r="AR162" s="374"/>
      <c r="AS162" s="378"/>
      <c r="AT162" s="379"/>
      <c r="AU162" s="378"/>
      <c r="AV162" s="378"/>
      <c r="AW162" s="378"/>
      <c r="AX162" s="378"/>
      <c r="AY162" s="378"/>
      <c r="AZ162" s="378"/>
      <c r="BA162" s="378"/>
      <c r="BF162" s="706"/>
      <c r="BG162" s="706"/>
      <c r="BH162" s="706"/>
      <c r="BI162" s="706"/>
      <c r="BJ162" s="706"/>
      <c r="BK162" s="706"/>
      <c r="BL162" s="706"/>
      <c r="BM162" s="706"/>
      <c r="BN162" s="706"/>
      <c r="BO162" s="706"/>
      <c r="BP162" s="706"/>
      <c r="BQ162" s="706"/>
      <c r="BR162" s="706"/>
      <c r="BS162" s="706"/>
      <c r="BT162" s="706"/>
      <c r="BU162" s="706"/>
      <c r="BV162" s="706"/>
      <c r="BW162" s="706"/>
      <c r="BX162" s="706"/>
      <c r="BY162" s="706"/>
    </row>
    <row r="163" spans="1:77" s="375" customFormat="1" ht="13.8" x14ac:dyDescent="0.45">
      <c r="A163" s="43">
        <v>2066</v>
      </c>
      <c r="B163" s="340">
        <v>7357.3</v>
      </c>
      <c r="C163" s="340">
        <v>146</v>
      </c>
      <c r="D163" s="340">
        <v>19.7</v>
      </c>
      <c r="E163" s="340">
        <v>3.6</v>
      </c>
      <c r="F163" s="340">
        <v>95</v>
      </c>
      <c r="G163" s="340">
        <v>14</v>
      </c>
      <c r="H163" s="340">
        <v>1276.2</v>
      </c>
      <c r="I163" s="340" t="s">
        <v>779</v>
      </c>
      <c r="J163" s="340">
        <v>35.700000000000003</v>
      </c>
      <c r="K163" s="340">
        <v>165.4</v>
      </c>
      <c r="L163" s="340">
        <v>201.8</v>
      </c>
      <c r="M163" s="340">
        <v>19.8</v>
      </c>
      <c r="N163" s="340">
        <v>36.799999999999997</v>
      </c>
      <c r="O163" s="340">
        <v>1.1000000000000001</v>
      </c>
      <c r="P163" s="340">
        <v>2.2999999999999998</v>
      </c>
      <c r="Q163" s="340">
        <v>4</v>
      </c>
      <c r="R163" s="340">
        <v>23.3</v>
      </c>
      <c r="S163" s="340">
        <v>28.1</v>
      </c>
      <c r="T163" s="340">
        <v>0.1</v>
      </c>
      <c r="U163" s="340">
        <v>0</v>
      </c>
      <c r="V163" s="340">
        <v>109.4</v>
      </c>
      <c r="W163" s="340">
        <v>18.3</v>
      </c>
      <c r="X163" s="340" t="s">
        <v>779</v>
      </c>
      <c r="Y163" s="340">
        <v>25.5</v>
      </c>
      <c r="Z163" s="340">
        <v>43.6</v>
      </c>
      <c r="AA163" s="343"/>
      <c r="AB163" s="343"/>
      <c r="AC163" s="347"/>
      <c r="AD163" s="347"/>
      <c r="AE163" s="347"/>
      <c r="AF163" s="704"/>
      <c r="AG163" s="347"/>
      <c r="AH163" s="347"/>
      <c r="AI163" s="347"/>
      <c r="AJ163" s="347"/>
      <c r="AK163" s="347"/>
      <c r="AL163" s="704"/>
      <c r="AM163" s="347"/>
      <c r="AN163" s="347"/>
      <c r="AO163" s="347"/>
      <c r="AP163" s="380"/>
      <c r="AQ163" s="374"/>
      <c r="AR163" s="374"/>
      <c r="AS163" s="378"/>
      <c r="AT163" s="379"/>
      <c r="AU163" s="378"/>
      <c r="AV163" s="378"/>
      <c r="AW163" s="378"/>
      <c r="AX163" s="378"/>
      <c r="AY163" s="378"/>
      <c r="AZ163" s="378"/>
      <c r="BA163" s="378"/>
      <c r="BF163" s="706"/>
      <c r="BG163" s="706"/>
      <c r="BH163" s="706"/>
      <c r="BI163" s="706"/>
      <c r="BJ163" s="706"/>
      <c r="BK163" s="706"/>
      <c r="BL163" s="706"/>
      <c r="BM163" s="706"/>
      <c r="BN163" s="706"/>
      <c r="BO163" s="706"/>
      <c r="BP163" s="706"/>
      <c r="BQ163" s="706"/>
      <c r="BR163" s="706"/>
      <c r="BS163" s="706"/>
      <c r="BT163" s="706"/>
      <c r="BU163" s="706"/>
      <c r="BV163" s="706"/>
      <c r="BW163" s="706"/>
      <c r="BX163" s="706"/>
      <c r="BY163" s="706"/>
    </row>
    <row r="164" spans="1:77" s="375" customFormat="1" ht="13.8" x14ac:dyDescent="0.45">
      <c r="A164" s="43">
        <v>2067</v>
      </c>
      <c r="B164" s="340">
        <v>7382.3</v>
      </c>
      <c r="C164" s="340">
        <v>147.80000000000001</v>
      </c>
      <c r="D164" s="340">
        <v>19.8</v>
      </c>
      <c r="E164" s="340">
        <v>3.6</v>
      </c>
      <c r="F164" s="340">
        <v>94.9</v>
      </c>
      <c r="G164" s="340">
        <v>14.2</v>
      </c>
      <c r="H164" s="340">
        <v>1283.9000000000001</v>
      </c>
      <c r="I164" s="340" t="s">
        <v>779</v>
      </c>
      <c r="J164" s="340">
        <v>36.200000000000003</v>
      </c>
      <c r="K164" s="340">
        <v>165.2</v>
      </c>
      <c r="L164" s="340">
        <v>203.1</v>
      </c>
      <c r="M164" s="340">
        <v>19.899999999999999</v>
      </c>
      <c r="N164" s="340">
        <v>37.200000000000003</v>
      </c>
      <c r="O164" s="340">
        <v>1.1000000000000001</v>
      </c>
      <c r="P164" s="340">
        <v>2.2999999999999998</v>
      </c>
      <c r="Q164" s="340">
        <v>4</v>
      </c>
      <c r="R164" s="340">
        <v>23.2</v>
      </c>
      <c r="S164" s="340">
        <v>28</v>
      </c>
      <c r="T164" s="340">
        <v>0.1</v>
      </c>
      <c r="U164" s="340">
        <v>0</v>
      </c>
      <c r="V164" s="340">
        <v>109.6</v>
      </c>
      <c r="W164" s="340">
        <v>18.399999999999999</v>
      </c>
      <c r="X164" s="340" t="s">
        <v>779</v>
      </c>
      <c r="Y164" s="340">
        <v>25.3</v>
      </c>
      <c r="Z164" s="340">
        <v>43.8</v>
      </c>
      <c r="AA164" s="343"/>
      <c r="AB164" s="343"/>
      <c r="AC164" s="347"/>
      <c r="AD164" s="347"/>
      <c r="AE164" s="347"/>
      <c r="AF164" s="704"/>
      <c r="AG164" s="347"/>
      <c r="AH164" s="347"/>
      <c r="AI164" s="347"/>
      <c r="AJ164" s="347"/>
      <c r="AK164" s="347"/>
      <c r="AL164" s="704"/>
      <c r="AM164" s="347"/>
      <c r="AN164" s="347"/>
      <c r="AO164" s="347"/>
      <c r="AP164" s="380"/>
      <c r="AQ164" s="374"/>
      <c r="AR164" s="374"/>
      <c r="AS164" s="378"/>
      <c r="AT164" s="379"/>
      <c r="AU164" s="378"/>
      <c r="AV164" s="378"/>
      <c r="AW164" s="378"/>
      <c r="AX164" s="378"/>
      <c r="AY164" s="378"/>
      <c r="AZ164" s="378"/>
      <c r="BA164" s="378"/>
      <c r="BF164" s="706"/>
      <c r="BG164" s="706"/>
      <c r="BH164" s="706"/>
      <c r="BI164" s="706"/>
      <c r="BJ164" s="706"/>
      <c r="BK164" s="706"/>
      <c r="BL164" s="706"/>
      <c r="BM164" s="706"/>
      <c r="BN164" s="706"/>
      <c r="BO164" s="706"/>
      <c r="BP164" s="706"/>
      <c r="BQ164" s="706"/>
      <c r="BR164" s="706"/>
      <c r="BS164" s="706"/>
      <c r="BT164" s="706"/>
      <c r="BU164" s="706"/>
      <c r="BV164" s="706"/>
      <c r="BW164" s="706"/>
      <c r="BX164" s="706"/>
      <c r="BY164" s="706"/>
    </row>
    <row r="165" spans="1:77" s="375" customFormat="1" ht="13.8" x14ac:dyDescent="0.45">
      <c r="A165" s="43">
        <v>2068</v>
      </c>
      <c r="B165" s="340">
        <v>7406.7</v>
      </c>
      <c r="C165" s="340">
        <v>149.69999999999999</v>
      </c>
      <c r="D165" s="340">
        <v>19.899999999999999</v>
      </c>
      <c r="E165" s="340">
        <v>3.6</v>
      </c>
      <c r="F165" s="340">
        <v>94.9</v>
      </c>
      <c r="G165" s="340">
        <v>14.5</v>
      </c>
      <c r="H165" s="340">
        <v>1291.5999999999999</v>
      </c>
      <c r="I165" s="340" t="s">
        <v>779</v>
      </c>
      <c r="J165" s="340">
        <v>36.799999999999997</v>
      </c>
      <c r="K165" s="340">
        <v>165.1</v>
      </c>
      <c r="L165" s="340">
        <v>204.5</v>
      </c>
      <c r="M165" s="340">
        <v>20</v>
      </c>
      <c r="N165" s="340">
        <v>37.700000000000003</v>
      </c>
      <c r="O165" s="340">
        <v>1</v>
      </c>
      <c r="P165" s="340">
        <v>2.2000000000000002</v>
      </c>
      <c r="Q165" s="340">
        <v>4</v>
      </c>
      <c r="R165" s="340">
        <v>23.1</v>
      </c>
      <c r="S165" s="340">
        <v>28</v>
      </c>
      <c r="T165" s="340">
        <v>0.1</v>
      </c>
      <c r="U165" s="340">
        <v>0</v>
      </c>
      <c r="V165" s="340">
        <v>109.9</v>
      </c>
      <c r="W165" s="340">
        <v>18.399999999999999</v>
      </c>
      <c r="X165" s="340" t="s">
        <v>779</v>
      </c>
      <c r="Y165" s="340">
        <v>25.2</v>
      </c>
      <c r="Z165" s="340">
        <v>44</v>
      </c>
      <c r="AA165" s="343"/>
      <c r="AB165" s="343"/>
      <c r="AC165" s="347"/>
      <c r="AD165" s="347"/>
      <c r="AE165" s="347"/>
      <c r="AF165" s="704"/>
      <c r="AG165" s="347"/>
      <c r="AH165" s="347"/>
      <c r="AI165" s="347"/>
      <c r="AJ165" s="347"/>
      <c r="AK165" s="347"/>
      <c r="AL165" s="704"/>
      <c r="AM165" s="347"/>
      <c r="AN165" s="347"/>
      <c r="AO165" s="347"/>
      <c r="AP165" s="380"/>
      <c r="AQ165" s="374"/>
      <c r="AR165" s="374"/>
      <c r="AS165" s="378"/>
      <c r="AT165" s="379"/>
      <c r="AU165" s="378"/>
      <c r="AV165" s="378"/>
      <c r="AW165" s="378"/>
      <c r="AX165" s="378"/>
      <c r="AY165" s="378"/>
      <c r="AZ165" s="378"/>
      <c r="BA165" s="378"/>
      <c r="BF165" s="706"/>
      <c r="BG165" s="706"/>
      <c r="BH165" s="706"/>
      <c r="BI165" s="706"/>
      <c r="BJ165" s="706"/>
      <c r="BK165" s="706"/>
      <c r="BL165" s="706"/>
      <c r="BM165" s="706"/>
      <c r="BN165" s="706"/>
      <c r="BO165" s="706"/>
      <c r="BP165" s="706"/>
      <c r="BQ165" s="706"/>
      <c r="BR165" s="706"/>
      <c r="BS165" s="706"/>
      <c r="BT165" s="706"/>
      <c r="BU165" s="706"/>
      <c r="BV165" s="706"/>
      <c r="BW165" s="706"/>
      <c r="BX165" s="706"/>
      <c r="BY165" s="706"/>
    </row>
    <row r="166" spans="1:77" s="375" customFormat="1" ht="13.8" x14ac:dyDescent="0.45">
      <c r="A166" s="43">
        <v>2069</v>
      </c>
      <c r="B166" s="340">
        <v>7430.6</v>
      </c>
      <c r="C166" s="340">
        <v>151.6</v>
      </c>
      <c r="D166" s="340">
        <v>20</v>
      </c>
      <c r="E166" s="340">
        <v>3.5</v>
      </c>
      <c r="F166" s="340">
        <v>94.8</v>
      </c>
      <c r="G166" s="340">
        <v>14.7</v>
      </c>
      <c r="H166" s="340">
        <v>1299.2</v>
      </c>
      <c r="I166" s="340" t="s">
        <v>779</v>
      </c>
      <c r="J166" s="340">
        <v>37.299999999999997</v>
      </c>
      <c r="K166" s="340">
        <v>164.9</v>
      </c>
      <c r="L166" s="340">
        <v>205.9</v>
      </c>
      <c r="M166" s="340">
        <v>20.2</v>
      </c>
      <c r="N166" s="340">
        <v>38.200000000000003</v>
      </c>
      <c r="O166" s="340">
        <v>1</v>
      </c>
      <c r="P166" s="340">
        <v>2.2000000000000002</v>
      </c>
      <c r="Q166" s="340">
        <v>3.9</v>
      </c>
      <c r="R166" s="340">
        <v>23.1</v>
      </c>
      <c r="S166" s="340">
        <v>28</v>
      </c>
      <c r="T166" s="340">
        <v>0.1</v>
      </c>
      <c r="U166" s="340">
        <v>0</v>
      </c>
      <c r="V166" s="340">
        <v>110.1</v>
      </c>
      <c r="W166" s="340">
        <v>18.399999999999999</v>
      </c>
      <c r="X166" s="340" t="s">
        <v>779</v>
      </c>
      <c r="Y166" s="340">
        <v>25</v>
      </c>
      <c r="Z166" s="340">
        <v>44.2</v>
      </c>
      <c r="AA166" s="343"/>
      <c r="AB166" s="343"/>
      <c r="AC166" s="347"/>
      <c r="AD166" s="347"/>
      <c r="AE166" s="347"/>
      <c r="AF166" s="704"/>
      <c r="AG166" s="347"/>
      <c r="AH166" s="347"/>
      <c r="AI166" s="347"/>
      <c r="AJ166" s="347"/>
      <c r="AK166" s="347"/>
      <c r="AL166" s="704"/>
      <c r="AM166" s="347"/>
      <c r="AN166" s="347"/>
      <c r="AO166" s="347"/>
      <c r="AP166" s="380"/>
      <c r="AQ166" s="374"/>
      <c r="AR166" s="374"/>
      <c r="AS166" s="378"/>
      <c r="AT166" s="379"/>
      <c r="AU166" s="378"/>
      <c r="AV166" s="378"/>
      <c r="AW166" s="378"/>
      <c r="AX166" s="378"/>
      <c r="AY166" s="378"/>
      <c r="AZ166" s="378"/>
      <c r="BA166" s="378"/>
      <c r="BF166" s="706"/>
      <c r="BG166" s="706"/>
      <c r="BH166" s="706"/>
      <c r="BI166" s="706"/>
      <c r="BJ166" s="706"/>
      <c r="BK166" s="706"/>
      <c r="BL166" s="706"/>
      <c r="BM166" s="706"/>
      <c r="BN166" s="706"/>
      <c r="BO166" s="706"/>
      <c r="BP166" s="706"/>
      <c r="BQ166" s="706"/>
      <c r="BR166" s="706"/>
      <c r="BS166" s="706"/>
      <c r="BT166" s="706"/>
      <c r="BU166" s="706"/>
      <c r="BV166" s="706"/>
      <c r="BW166" s="706"/>
      <c r="BX166" s="706"/>
      <c r="BY166" s="706"/>
    </row>
    <row r="167" spans="1:77" s="375" customFormat="1" ht="13.8" x14ac:dyDescent="0.45">
      <c r="A167" s="43">
        <v>2070</v>
      </c>
      <c r="B167" s="340">
        <v>7454</v>
      </c>
      <c r="C167" s="340">
        <v>153.6</v>
      </c>
      <c r="D167" s="340">
        <v>20.100000000000001</v>
      </c>
      <c r="E167" s="340">
        <v>3.5</v>
      </c>
      <c r="F167" s="340">
        <v>94.7</v>
      </c>
      <c r="G167" s="340">
        <v>14.9</v>
      </c>
      <c r="H167" s="340">
        <v>1306.5999999999999</v>
      </c>
      <c r="I167" s="340" t="s">
        <v>779</v>
      </c>
      <c r="J167" s="340">
        <v>37.9</v>
      </c>
      <c r="K167" s="340">
        <v>164.8</v>
      </c>
      <c r="L167" s="340">
        <v>207.3</v>
      </c>
      <c r="M167" s="340">
        <v>20.3</v>
      </c>
      <c r="N167" s="340">
        <v>38.6</v>
      </c>
      <c r="O167" s="340">
        <v>1</v>
      </c>
      <c r="P167" s="340">
        <v>2.2000000000000002</v>
      </c>
      <c r="Q167" s="340">
        <v>3.9</v>
      </c>
      <c r="R167" s="340">
        <v>23</v>
      </c>
      <c r="S167" s="340">
        <v>28</v>
      </c>
      <c r="T167" s="340">
        <v>0.1</v>
      </c>
      <c r="U167" s="340">
        <v>0</v>
      </c>
      <c r="V167" s="340">
        <v>110.3</v>
      </c>
      <c r="W167" s="340">
        <v>18.399999999999999</v>
      </c>
      <c r="X167" s="340" t="s">
        <v>779</v>
      </c>
      <c r="Y167" s="340">
        <v>24.8</v>
      </c>
      <c r="Z167" s="340">
        <v>44.4</v>
      </c>
      <c r="AA167" s="343"/>
      <c r="AB167" s="343"/>
      <c r="AC167" s="347"/>
      <c r="AD167" s="347"/>
      <c r="AE167" s="347"/>
      <c r="AF167" s="704"/>
      <c r="AG167" s="347"/>
      <c r="AH167" s="347"/>
      <c r="AI167" s="347"/>
      <c r="AJ167" s="347"/>
      <c r="AK167" s="347"/>
      <c r="AL167" s="704"/>
      <c r="AM167" s="347"/>
      <c r="AN167" s="347"/>
      <c r="AO167" s="347"/>
      <c r="AP167" s="380"/>
      <c r="AQ167" s="374"/>
      <c r="AR167" s="374"/>
      <c r="AS167" s="378"/>
      <c r="AT167" s="379"/>
      <c r="AU167" s="378"/>
      <c r="AV167" s="378"/>
      <c r="AW167" s="378"/>
      <c r="AX167" s="378"/>
      <c r="AY167" s="378"/>
      <c r="AZ167" s="378"/>
      <c r="BA167" s="378"/>
      <c r="BF167" s="706"/>
      <c r="BG167" s="706"/>
      <c r="BH167" s="706"/>
      <c r="BI167" s="706"/>
      <c r="BJ167" s="706"/>
      <c r="BK167" s="706"/>
      <c r="BL167" s="706"/>
      <c r="BM167" s="706"/>
      <c r="BN167" s="706"/>
      <c r="BO167" s="706"/>
      <c r="BP167" s="706"/>
      <c r="BQ167" s="706"/>
      <c r="BR167" s="706"/>
      <c r="BS167" s="706"/>
      <c r="BT167" s="706"/>
      <c r="BU167" s="706"/>
      <c r="BV167" s="706"/>
      <c r="BW167" s="706"/>
      <c r="BX167" s="706"/>
      <c r="BY167" s="706"/>
    </row>
    <row r="168" spans="1:77" s="375" customFormat="1" ht="13.8" x14ac:dyDescent="0.45">
      <c r="A168" s="43">
        <v>2071</v>
      </c>
      <c r="B168" s="340">
        <v>7476.8</v>
      </c>
      <c r="C168" s="340">
        <v>155.6</v>
      </c>
      <c r="D168" s="340">
        <v>20.2</v>
      </c>
      <c r="E168" s="340">
        <v>3.5</v>
      </c>
      <c r="F168" s="340">
        <v>94.6</v>
      </c>
      <c r="G168" s="340">
        <v>15.1</v>
      </c>
      <c r="H168" s="340">
        <v>1314.1</v>
      </c>
      <c r="I168" s="340" t="s">
        <v>779</v>
      </c>
      <c r="J168" s="340">
        <v>38.5</v>
      </c>
      <c r="K168" s="340">
        <v>164.6</v>
      </c>
      <c r="L168" s="340">
        <v>208.7</v>
      </c>
      <c r="M168" s="340">
        <v>20.5</v>
      </c>
      <c r="N168" s="340">
        <v>39.1</v>
      </c>
      <c r="O168" s="340">
        <v>1</v>
      </c>
      <c r="P168" s="340">
        <v>2.2000000000000002</v>
      </c>
      <c r="Q168" s="340">
        <v>3.9</v>
      </c>
      <c r="R168" s="340">
        <v>22.9</v>
      </c>
      <c r="S168" s="340">
        <v>28</v>
      </c>
      <c r="T168" s="340">
        <v>0.1</v>
      </c>
      <c r="U168" s="340">
        <v>0</v>
      </c>
      <c r="V168" s="340">
        <v>110.6</v>
      </c>
      <c r="W168" s="340">
        <v>18.5</v>
      </c>
      <c r="X168" s="340" t="s">
        <v>779</v>
      </c>
      <c r="Y168" s="340">
        <v>24.7</v>
      </c>
      <c r="Z168" s="340">
        <v>44.6</v>
      </c>
      <c r="AA168" s="343"/>
      <c r="AB168" s="343"/>
      <c r="AC168" s="347"/>
      <c r="AD168" s="347"/>
      <c r="AE168" s="347"/>
      <c r="AF168" s="704"/>
      <c r="AG168" s="347"/>
      <c r="AH168" s="347"/>
      <c r="AI168" s="347"/>
      <c r="AJ168" s="347"/>
      <c r="AK168" s="347"/>
      <c r="AL168" s="704"/>
      <c r="AM168" s="347"/>
      <c r="AN168" s="347"/>
      <c r="AO168" s="347"/>
      <c r="AP168" s="380"/>
      <c r="AQ168" s="374"/>
      <c r="AR168" s="374"/>
      <c r="AS168" s="378"/>
      <c r="AT168" s="379"/>
      <c r="AU168" s="378"/>
      <c r="AV168" s="378"/>
      <c r="AW168" s="378"/>
      <c r="AX168" s="378"/>
      <c r="AY168" s="378"/>
      <c r="AZ168" s="378"/>
      <c r="BA168" s="378"/>
      <c r="BF168" s="706"/>
      <c r="BG168" s="706"/>
      <c r="BH168" s="706"/>
      <c r="BI168" s="706"/>
      <c r="BJ168" s="706"/>
      <c r="BK168" s="706"/>
      <c r="BL168" s="706"/>
      <c r="BM168" s="706"/>
      <c r="BN168" s="706"/>
      <c r="BO168" s="706"/>
      <c r="BP168" s="706"/>
      <c r="BQ168" s="706"/>
      <c r="BR168" s="706"/>
      <c r="BS168" s="706"/>
      <c r="BT168" s="706"/>
      <c r="BU168" s="706"/>
      <c r="BV168" s="706"/>
      <c r="BW168" s="706"/>
      <c r="BX168" s="706"/>
      <c r="BY168" s="706"/>
    </row>
    <row r="169" spans="1:77" s="375" customFormat="1" ht="13.8" x14ac:dyDescent="0.45">
      <c r="A169" s="43">
        <v>2072</v>
      </c>
      <c r="B169" s="340">
        <v>7499.1</v>
      </c>
      <c r="C169" s="340">
        <v>157.6</v>
      </c>
      <c r="D169" s="340">
        <v>20.3</v>
      </c>
      <c r="E169" s="340">
        <v>3.5</v>
      </c>
      <c r="F169" s="340">
        <v>94.5</v>
      </c>
      <c r="G169" s="340">
        <v>15.4</v>
      </c>
      <c r="H169" s="340">
        <v>1321.4</v>
      </c>
      <c r="I169" s="340" t="s">
        <v>779</v>
      </c>
      <c r="J169" s="340">
        <v>39.1</v>
      </c>
      <c r="K169" s="340">
        <v>164.4</v>
      </c>
      <c r="L169" s="340">
        <v>210.1</v>
      </c>
      <c r="M169" s="340">
        <v>20.6</v>
      </c>
      <c r="N169" s="340">
        <v>39.6</v>
      </c>
      <c r="O169" s="340">
        <v>1</v>
      </c>
      <c r="P169" s="340">
        <v>2.1</v>
      </c>
      <c r="Q169" s="340">
        <v>3.9</v>
      </c>
      <c r="R169" s="340">
        <v>22.9</v>
      </c>
      <c r="S169" s="340">
        <v>27.9</v>
      </c>
      <c r="T169" s="340">
        <v>0.1</v>
      </c>
      <c r="U169" s="340">
        <v>0</v>
      </c>
      <c r="V169" s="340">
        <v>110.8</v>
      </c>
      <c r="W169" s="340">
        <v>18.5</v>
      </c>
      <c r="X169" s="340" t="s">
        <v>779</v>
      </c>
      <c r="Y169" s="340">
        <v>24.5</v>
      </c>
      <c r="Z169" s="340">
        <v>44.8</v>
      </c>
      <c r="AA169" s="343"/>
      <c r="AB169" s="343"/>
      <c r="AC169" s="347"/>
      <c r="AD169" s="347"/>
      <c r="AE169" s="347"/>
      <c r="AF169" s="704"/>
      <c r="AG169" s="347"/>
      <c r="AH169" s="347"/>
      <c r="AI169" s="347"/>
      <c r="AJ169" s="347"/>
      <c r="AK169" s="347"/>
      <c r="AL169" s="704"/>
      <c r="AM169" s="347"/>
      <c r="AN169" s="347"/>
      <c r="AO169" s="347"/>
      <c r="AP169" s="380"/>
      <c r="AQ169" s="374"/>
      <c r="AR169" s="374"/>
      <c r="AS169" s="378"/>
      <c r="AT169" s="379"/>
      <c r="AU169" s="378"/>
      <c r="AV169" s="378"/>
      <c r="AW169" s="378"/>
      <c r="AX169" s="378"/>
      <c r="AY169" s="378"/>
      <c r="AZ169" s="378"/>
      <c r="BA169" s="378"/>
      <c r="BF169" s="706"/>
      <c r="BG169" s="706"/>
      <c r="BH169" s="706"/>
      <c r="BI169" s="706"/>
      <c r="BJ169" s="706"/>
      <c r="BK169" s="706"/>
      <c r="BL169" s="706"/>
      <c r="BM169" s="706"/>
      <c r="BN169" s="706"/>
      <c r="BO169" s="706"/>
      <c r="BP169" s="706"/>
      <c r="BQ169" s="706"/>
      <c r="BR169" s="706"/>
      <c r="BS169" s="706"/>
      <c r="BT169" s="706"/>
      <c r="BU169" s="706"/>
      <c r="BV169" s="706"/>
      <c r="BW169" s="706"/>
      <c r="BX169" s="706"/>
      <c r="BY169" s="706"/>
    </row>
    <row r="170" spans="1:77" s="375" customFormat="1" ht="13.8" x14ac:dyDescent="0.45">
      <c r="A170" s="43">
        <v>2073</v>
      </c>
      <c r="B170" s="340">
        <v>7520.9</v>
      </c>
      <c r="C170" s="340">
        <v>159.69999999999999</v>
      </c>
      <c r="D170" s="340">
        <v>20.399999999999999</v>
      </c>
      <c r="E170" s="340">
        <v>3.5</v>
      </c>
      <c r="F170" s="340">
        <v>94.4</v>
      </c>
      <c r="G170" s="340">
        <v>15.6</v>
      </c>
      <c r="H170" s="340">
        <v>1328.6</v>
      </c>
      <c r="I170" s="340" t="s">
        <v>779</v>
      </c>
      <c r="J170" s="340">
        <v>39.700000000000003</v>
      </c>
      <c r="K170" s="340">
        <v>164.2</v>
      </c>
      <c r="L170" s="340">
        <v>211.6</v>
      </c>
      <c r="M170" s="340">
        <v>20.8</v>
      </c>
      <c r="N170" s="340">
        <v>40.1</v>
      </c>
      <c r="O170" s="340">
        <v>1</v>
      </c>
      <c r="P170" s="340">
        <v>2.1</v>
      </c>
      <c r="Q170" s="340">
        <v>3.8</v>
      </c>
      <c r="R170" s="340">
        <v>22.8</v>
      </c>
      <c r="S170" s="340">
        <v>27.9</v>
      </c>
      <c r="T170" s="340">
        <v>0.1</v>
      </c>
      <c r="U170" s="340">
        <v>0</v>
      </c>
      <c r="V170" s="340">
        <v>111</v>
      </c>
      <c r="W170" s="340">
        <v>18.5</v>
      </c>
      <c r="X170" s="340" t="s">
        <v>779</v>
      </c>
      <c r="Y170" s="340">
        <v>24.3</v>
      </c>
      <c r="Z170" s="340">
        <v>45</v>
      </c>
      <c r="AA170" s="343"/>
      <c r="AB170" s="343"/>
      <c r="AC170" s="347"/>
      <c r="AD170" s="347"/>
      <c r="AE170" s="347"/>
      <c r="AF170" s="704"/>
      <c r="AG170" s="347"/>
      <c r="AH170" s="347"/>
      <c r="AI170" s="347"/>
      <c r="AJ170" s="347"/>
      <c r="AK170" s="347"/>
      <c r="AL170" s="704"/>
      <c r="AM170" s="347"/>
      <c r="AN170" s="347"/>
      <c r="AO170" s="347"/>
      <c r="AP170" s="380"/>
      <c r="AQ170" s="374"/>
      <c r="AR170" s="374"/>
      <c r="AS170" s="378"/>
      <c r="AT170" s="379"/>
      <c r="AU170" s="378"/>
      <c r="AV170" s="378"/>
      <c r="AW170" s="378"/>
      <c r="AX170" s="378"/>
      <c r="AY170" s="378"/>
      <c r="AZ170" s="378"/>
      <c r="BA170" s="378"/>
      <c r="BF170" s="706"/>
      <c r="BG170" s="706"/>
      <c r="BH170" s="706"/>
      <c r="BI170" s="706"/>
      <c r="BJ170" s="706"/>
      <c r="BK170" s="706"/>
      <c r="BL170" s="706"/>
      <c r="BM170" s="706"/>
      <c r="BN170" s="706"/>
      <c r="BO170" s="706"/>
      <c r="BP170" s="706"/>
      <c r="BQ170" s="706"/>
      <c r="BR170" s="706"/>
      <c r="BS170" s="706"/>
      <c r="BT170" s="706"/>
      <c r="BU170" s="706"/>
      <c r="BV170" s="706"/>
      <c r="BW170" s="706"/>
      <c r="BX170" s="706"/>
      <c r="BY170" s="706"/>
    </row>
    <row r="171" spans="1:77" s="375" customFormat="1" ht="13.8" x14ac:dyDescent="0.45">
      <c r="A171" s="43">
        <v>2074</v>
      </c>
      <c r="B171" s="340">
        <v>7542.3</v>
      </c>
      <c r="C171" s="340">
        <v>161.69999999999999</v>
      </c>
      <c r="D171" s="340">
        <v>20.5</v>
      </c>
      <c r="E171" s="340">
        <v>3.5</v>
      </c>
      <c r="F171" s="340">
        <v>94.3</v>
      </c>
      <c r="G171" s="340">
        <v>15.8</v>
      </c>
      <c r="H171" s="340">
        <v>1335.8</v>
      </c>
      <c r="I171" s="340" t="s">
        <v>779</v>
      </c>
      <c r="J171" s="340">
        <v>40.299999999999997</v>
      </c>
      <c r="K171" s="340">
        <v>164</v>
      </c>
      <c r="L171" s="340">
        <v>213</v>
      </c>
      <c r="M171" s="340">
        <v>21</v>
      </c>
      <c r="N171" s="340">
        <v>40.6</v>
      </c>
      <c r="O171" s="340">
        <v>1</v>
      </c>
      <c r="P171" s="340">
        <v>2.1</v>
      </c>
      <c r="Q171" s="340">
        <v>3.8</v>
      </c>
      <c r="R171" s="340">
        <v>22.7</v>
      </c>
      <c r="S171" s="340">
        <v>27.9</v>
      </c>
      <c r="T171" s="340">
        <v>0.1</v>
      </c>
      <c r="U171" s="340">
        <v>0</v>
      </c>
      <c r="V171" s="340">
        <v>111.2</v>
      </c>
      <c r="W171" s="340">
        <v>18.5</v>
      </c>
      <c r="X171" s="340" t="s">
        <v>779</v>
      </c>
      <c r="Y171" s="340">
        <v>24.2</v>
      </c>
      <c r="Z171" s="340">
        <v>45.2</v>
      </c>
      <c r="AA171" s="343"/>
      <c r="AB171" s="343"/>
      <c r="AC171" s="347"/>
      <c r="AD171" s="347"/>
      <c r="AE171" s="347"/>
      <c r="AF171" s="704"/>
      <c r="AG171" s="347"/>
      <c r="AH171" s="347"/>
      <c r="AI171" s="347"/>
      <c r="AJ171" s="347"/>
      <c r="AK171" s="347"/>
      <c r="AL171" s="704"/>
      <c r="AM171" s="347"/>
      <c r="AN171" s="347"/>
      <c r="AO171" s="347"/>
      <c r="AP171" s="380"/>
      <c r="AQ171" s="374"/>
      <c r="AR171" s="374"/>
      <c r="AS171" s="378"/>
      <c r="AT171" s="379"/>
      <c r="AU171" s="378"/>
      <c r="AV171" s="378"/>
      <c r="AW171" s="378"/>
      <c r="AX171" s="378"/>
      <c r="AY171" s="378"/>
      <c r="AZ171" s="378"/>
      <c r="BA171" s="378"/>
      <c r="BF171" s="706"/>
      <c r="BG171" s="706"/>
      <c r="BH171" s="706"/>
      <c r="BI171" s="706"/>
      <c r="BJ171" s="706"/>
      <c r="BK171" s="706"/>
      <c r="BL171" s="706"/>
      <c r="BM171" s="706"/>
      <c r="BN171" s="706"/>
      <c r="BO171" s="706"/>
      <c r="BP171" s="706"/>
      <c r="BQ171" s="706"/>
      <c r="BR171" s="706"/>
      <c r="BS171" s="706"/>
      <c r="BT171" s="706"/>
      <c r="BU171" s="706"/>
      <c r="BV171" s="706"/>
      <c r="BW171" s="706"/>
      <c r="BX171" s="706"/>
      <c r="BY171" s="706"/>
    </row>
    <row r="172" spans="1:77" s="375" customFormat="1" ht="13.8" x14ac:dyDescent="0.45">
      <c r="A172" s="43">
        <v>2075</v>
      </c>
      <c r="B172" s="340">
        <v>7563.1</v>
      </c>
      <c r="C172" s="340">
        <v>163.9</v>
      </c>
      <c r="D172" s="340">
        <v>20.6</v>
      </c>
      <c r="E172" s="340">
        <v>3.5</v>
      </c>
      <c r="F172" s="340">
        <v>94.2</v>
      </c>
      <c r="G172" s="340">
        <v>16.100000000000001</v>
      </c>
      <c r="H172" s="340">
        <v>1342.9</v>
      </c>
      <c r="I172" s="340" t="s">
        <v>779</v>
      </c>
      <c r="J172" s="340">
        <v>41</v>
      </c>
      <c r="K172" s="340">
        <v>163.80000000000001</v>
      </c>
      <c r="L172" s="340">
        <v>214.5</v>
      </c>
      <c r="M172" s="340">
        <v>21.1</v>
      </c>
      <c r="N172" s="340">
        <v>41.1</v>
      </c>
      <c r="O172" s="340">
        <v>1</v>
      </c>
      <c r="P172" s="340">
        <v>2.1</v>
      </c>
      <c r="Q172" s="340">
        <v>3.8</v>
      </c>
      <c r="R172" s="340">
        <v>22.6</v>
      </c>
      <c r="S172" s="340">
        <v>27.9</v>
      </c>
      <c r="T172" s="340">
        <v>0.1</v>
      </c>
      <c r="U172" s="340">
        <v>0</v>
      </c>
      <c r="V172" s="340">
        <v>111.3</v>
      </c>
      <c r="W172" s="340">
        <v>18.5</v>
      </c>
      <c r="X172" s="340" t="s">
        <v>779</v>
      </c>
      <c r="Y172" s="340">
        <v>24</v>
      </c>
      <c r="Z172" s="340">
        <v>45.4</v>
      </c>
      <c r="AA172" s="343"/>
      <c r="AB172" s="343"/>
      <c r="AC172" s="347"/>
      <c r="AD172" s="347"/>
      <c r="AE172" s="347"/>
      <c r="AF172" s="704"/>
      <c r="AG172" s="347"/>
      <c r="AH172" s="347"/>
      <c r="AI172" s="347"/>
      <c r="AJ172" s="347"/>
      <c r="AK172" s="347"/>
      <c r="AL172" s="704"/>
      <c r="AM172" s="347"/>
      <c r="AN172" s="347"/>
      <c r="AO172" s="347"/>
      <c r="AP172" s="380"/>
      <c r="AQ172" s="374"/>
      <c r="AR172" s="374"/>
      <c r="AS172" s="378"/>
      <c r="AT172" s="379"/>
      <c r="AU172" s="378"/>
      <c r="AV172" s="378"/>
      <c r="AW172" s="378"/>
      <c r="AX172" s="378"/>
      <c r="AY172" s="378"/>
      <c r="AZ172" s="378"/>
      <c r="BA172" s="378"/>
      <c r="BF172" s="706"/>
      <c r="BG172" s="706"/>
      <c r="BH172" s="706"/>
      <c r="BI172" s="706"/>
      <c r="BJ172" s="706"/>
      <c r="BK172" s="706"/>
      <c r="BL172" s="706"/>
      <c r="BM172" s="706"/>
      <c r="BN172" s="706"/>
      <c r="BO172" s="706"/>
      <c r="BP172" s="706"/>
      <c r="BQ172" s="706"/>
      <c r="BR172" s="706"/>
      <c r="BS172" s="706"/>
      <c r="BT172" s="706"/>
      <c r="BU172" s="706"/>
      <c r="BV172" s="706"/>
      <c r="BW172" s="706"/>
      <c r="BX172" s="706"/>
      <c r="BY172" s="706"/>
    </row>
    <row r="173" spans="1:77" s="375" customFormat="1" ht="13.8" x14ac:dyDescent="0.45">
      <c r="A173" s="43">
        <v>2076</v>
      </c>
      <c r="B173" s="340">
        <v>7583.4</v>
      </c>
      <c r="C173" s="340">
        <v>166</v>
      </c>
      <c r="D173" s="340">
        <v>20.7</v>
      </c>
      <c r="E173" s="340">
        <v>3.4</v>
      </c>
      <c r="F173" s="340">
        <v>94</v>
      </c>
      <c r="G173" s="340">
        <v>16.3</v>
      </c>
      <c r="H173" s="340">
        <v>1349.9</v>
      </c>
      <c r="I173" s="340" t="s">
        <v>779</v>
      </c>
      <c r="J173" s="340">
        <v>41.6</v>
      </c>
      <c r="K173" s="340">
        <v>163.6</v>
      </c>
      <c r="L173" s="340">
        <v>216</v>
      </c>
      <c r="M173" s="340">
        <v>21.3</v>
      </c>
      <c r="N173" s="340">
        <v>41.6</v>
      </c>
      <c r="O173" s="340">
        <v>1</v>
      </c>
      <c r="P173" s="340">
        <v>2</v>
      </c>
      <c r="Q173" s="340">
        <v>3.8</v>
      </c>
      <c r="R173" s="340">
        <v>22.6</v>
      </c>
      <c r="S173" s="340">
        <v>27.8</v>
      </c>
      <c r="T173" s="340">
        <v>0.1</v>
      </c>
      <c r="U173" s="340">
        <v>0</v>
      </c>
      <c r="V173" s="340">
        <v>111.5</v>
      </c>
      <c r="W173" s="340">
        <v>18.600000000000001</v>
      </c>
      <c r="X173" s="340" t="s">
        <v>779</v>
      </c>
      <c r="Y173" s="340">
        <v>23.8</v>
      </c>
      <c r="Z173" s="340">
        <v>45.6</v>
      </c>
      <c r="AA173" s="343"/>
      <c r="AB173" s="343"/>
      <c r="AC173" s="347"/>
      <c r="AD173" s="347"/>
      <c r="AE173" s="347"/>
      <c r="AF173" s="704"/>
      <c r="AG173" s="347"/>
      <c r="AH173" s="347"/>
      <c r="AI173" s="347"/>
      <c r="AJ173" s="347"/>
      <c r="AK173" s="347"/>
      <c r="AL173" s="704"/>
      <c r="AM173" s="347"/>
      <c r="AN173" s="347"/>
      <c r="AO173" s="347"/>
      <c r="AP173" s="380"/>
      <c r="AQ173" s="374"/>
      <c r="AR173" s="374"/>
      <c r="AS173" s="378"/>
      <c r="AT173" s="379"/>
      <c r="AU173" s="378"/>
      <c r="AV173" s="378"/>
      <c r="AW173" s="378"/>
      <c r="AX173" s="378"/>
      <c r="AY173" s="378"/>
      <c r="AZ173" s="378"/>
      <c r="BA173" s="378"/>
      <c r="BF173" s="706"/>
      <c r="BG173" s="706"/>
      <c r="BH173" s="706"/>
      <c r="BI173" s="706"/>
      <c r="BJ173" s="706"/>
      <c r="BK173" s="706"/>
      <c r="BL173" s="706"/>
      <c r="BM173" s="706"/>
      <c r="BN173" s="706"/>
      <c r="BO173" s="706"/>
      <c r="BP173" s="706"/>
      <c r="BQ173" s="706"/>
      <c r="BR173" s="706"/>
      <c r="BS173" s="706"/>
      <c r="BT173" s="706"/>
      <c r="BU173" s="706"/>
      <c r="BV173" s="706"/>
      <c r="BW173" s="706"/>
      <c r="BX173" s="706"/>
      <c r="BY173" s="706"/>
    </row>
    <row r="174" spans="1:77" s="375" customFormat="1" ht="13.8" x14ac:dyDescent="0.45">
      <c r="A174" s="43">
        <v>2077</v>
      </c>
      <c r="B174" s="340">
        <v>7603.3</v>
      </c>
      <c r="C174" s="340">
        <v>168.3</v>
      </c>
      <c r="D174" s="340">
        <v>20.8</v>
      </c>
      <c r="E174" s="340">
        <v>3.4</v>
      </c>
      <c r="F174" s="340">
        <v>93.9</v>
      </c>
      <c r="G174" s="340">
        <v>16.600000000000001</v>
      </c>
      <c r="H174" s="340">
        <v>1356.8</v>
      </c>
      <c r="I174" s="340" t="s">
        <v>779</v>
      </c>
      <c r="J174" s="340">
        <v>42.2</v>
      </c>
      <c r="K174" s="340">
        <v>163.4</v>
      </c>
      <c r="L174" s="340">
        <v>217.6</v>
      </c>
      <c r="M174" s="340">
        <v>21.5</v>
      </c>
      <c r="N174" s="340">
        <v>42.1</v>
      </c>
      <c r="O174" s="340">
        <v>1</v>
      </c>
      <c r="P174" s="340">
        <v>2</v>
      </c>
      <c r="Q174" s="340">
        <v>3.7</v>
      </c>
      <c r="R174" s="340">
        <v>22.5</v>
      </c>
      <c r="S174" s="340">
        <v>27.8</v>
      </c>
      <c r="T174" s="340">
        <v>0.1</v>
      </c>
      <c r="U174" s="340">
        <v>0</v>
      </c>
      <c r="V174" s="340">
        <v>111.7</v>
      </c>
      <c r="W174" s="340">
        <v>18.600000000000001</v>
      </c>
      <c r="X174" s="340" t="s">
        <v>779</v>
      </c>
      <c r="Y174" s="340">
        <v>23.7</v>
      </c>
      <c r="Z174" s="340">
        <v>45.8</v>
      </c>
      <c r="AA174" s="343"/>
      <c r="AB174" s="343"/>
      <c r="AC174" s="347"/>
      <c r="AD174" s="347"/>
      <c r="AE174" s="347"/>
      <c r="AF174" s="704"/>
      <c r="AG174" s="347"/>
      <c r="AH174" s="347"/>
      <c r="AI174" s="347"/>
      <c r="AJ174" s="347"/>
      <c r="AK174" s="347"/>
      <c r="AL174" s="704"/>
      <c r="AM174" s="347"/>
      <c r="AN174" s="347"/>
      <c r="AO174" s="347"/>
      <c r="AP174" s="380"/>
      <c r="AQ174" s="374"/>
      <c r="AR174" s="374"/>
      <c r="AS174" s="378"/>
      <c r="AT174" s="379"/>
      <c r="AU174" s="378"/>
      <c r="AV174" s="378"/>
      <c r="AW174" s="378"/>
      <c r="AX174" s="378"/>
      <c r="AY174" s="378"/>
      <c r="AZ174" s="378"/>
      <c r="BA174" s="378"/>
      <c r="BF174" s="706"/>
      <c r="BG174" s="706"/>
      <c r="BH174" s="706"/>
      <c r="BI174" s="706"/>
      <c r="BJ174" s="706"/>
      <c r="BK174" s="706"/>
      <c r="BL174" s="706"/>
      <c r="BM174" s="706"/>
      <c r="BN174" s="706"/>
      <c r="BO174" s="706"/>
      <c r="BP174" s="706"/>
      <c r="BQ174" s="706"/>
      <c r="BR174" s="706"/>
      <c r="BS174" s="706"/>
      <c r="BT174" s="706"/>
      <c r="BU174" s="706"/>
      <c r="BV174" s="706"/>
      <c r="BW174" s="706"/>
      <c r="BX174" s="706"/>
      <c r="BY174" s="706"/>
    </row>
    <row r="175" spans="1:77" s="375" customFormat="1" ht="13.8" x14ac:dyDescent="0.45">
      <c r="A175" s="43">
        <v>2078</v>
      </c>
      <c r="B175" s="340">
        <v>7622.6</v>
      </c>
      <c r="C175" s="340">
        <v>170.5</v>
      </c>
      <c r="D175" s="340">
        <v>20.8</v>
      </c>
      <c r="E175" s="340">
        <v>3.4</v>
      </c>
      <c r="F175" s="340">
        <v>93.8</v>
      </c>
      <c r="G175" s="340">
        <v>16.8</v>
      </c>
      <c r="H175" s="340">
        <v>1363.7</v>
      </c>
      <c r="I175" s="340" t="s">
        <v>779</v>
      </c>
      <c r="J175" s="340">
        <v>42.9</v>
      </c>
      <c r="K175" s="340">
        <v>163.1</v>
      </c>
      <c r="L175" s="340">
        <v>219.1</v>
      </c>
      <c r="M175" s="340">
        <v>21.7</v>
      </c>
      <c r="N175" s="340">
        <v>42.6</v>
      </c>
      <c r="O175" s="340">
        <v>1</v>
      </c>
      <c r="P175" s="340">
        <v>2</v>
      </c>
      <c r="Q175" s="340">
        <v>3.7</v>
      </c>
      <c r="R175" s="340">
        <v>22.4</v>
      </c>
      <c r="S175" s="340">
        <v>27.8</v>
      </c>
      <c r="T175" s="340">
        <v>0.1</v>
      </c>
      <c r="U175" s="340">
        <v>0</v>
      </c>
      <c r="V175" s="340">
        <v>111.8</v>
      </c>
      <c r="W175" s="340">
        <v>18.600000000000001</v>
      </c>
      <c r="X175" s="340" t="s">
        <v>779</v>
      </c>
      <c r="Y175" s="340">
        <v>23.5</v>
      </c>
      <c r="Z175" s="340">
        <v>46</v>
      </c>
      <c r="AA175" s="343"/>
      <c r="AB175" s="343"/>
      <c r="AC175" s="347"/>
      <c r="AD175" s="347"/>
      <c r="AE175" s="347"/>
      <c r="AF175" s="704"/>
      <c r="AG175" s="347"/>
      <c r="AH175" s="347"/>
      <c r="AI175" s="347"/>
      <c r="AJ175" s="347"/>
      <c r="AK175" s="347"/>
      <c r="AL175" s="704"/>
      <c r="AM175" s="347"/>
      <c r="AN175" s="347"/>
      <c r="AO175" s="347"/>
      <c r="AP175" s="380"/>
      <c r="AQ175" s="374"/>
      <c r="AR175" s="374"/>
      <c r="AS175" s="378"/>
      <c r="AT175" s="379"/>
      <c r="AU175" s="378"/>
      <c r="AV175" s="378"/>
      <c r="AW175" s="378"/>
      <c r="AX175" s="378"/>
      <c r="AY175" s="378"/>
      <c r="AZ175" s="378"/>
      <c r="BA175" s="378"/>
      <c r="BF175" s="706"/>
      <c r="BG175" s="706"/>
      <c r="BH175" s="706"/>
      <c r="BI175" s="706"/>
      <c r="BJ175" s="706"/>
      <c r="BK175" s="706"/>
      <c r="BL175" s="706"/>
      <c r="BM175" s="706"/>
      <c r="BN175" s="706"/>
      <c r="BO175" s="706"/>
      <c r="BP175" s="706"/>
      <c r="BQ175" s="706"/>
      <c r="BR175" s="706"/>
      <c r="BS175" s="706"/>
      <c r="BT175" s="706"/>
      <c r="BU175" s="706"/>
      <c r="BV175" s="706"/>
      <c r="BW175" s="706"/>
      <c r="BX175" s="706"/>
      <c r="BY175" s="706"/>
    </row>
    <row r="176" spans="1:77" s="375" customFormat="1" ht="13.8" x14ac:dyDescent="0.45">
      <c r="A176" s="43">
        <v>2079</v>
      </c>
      <c r="B176" s="340">
        <v>7641.5</v>
      </c>
      <c r="C176" s="340">
        <v>172.8</v>
      </c>
      <c r="D176" s="340">
        <v>20.9</v>
      </c>
      <c r="E176" s="340">
        <v>3.4</v>
      </c>
      <c r="F176" s="340">
        <v>93.6</v>
      </c>
      <c r="G176" s="340">
        <v>17.100000000000001</v>
      </c>
      <c r="H176" s="340">
        <v>1370.4</v>
      </c>
      <c r="I176" s="340" t="s">
        <v>779</v>
      </c>
      <c r="J176" s="340">
        <v>43.6</v>
      </c>
      <c r="K176" s="340">
        <v>162.9</v>
      </c>
      <c r="L176" s="340">
        <v>220.7</v>
      </c>
      <c r="M176" s="340">
        <v>21.8</v>
      </c>
      <c r="N176" s="340">
        <v>43.2</v>
      </c>
      <c r="O176" s="340">
        <v>1</v>
      </c>
      <c r="P176" s="340">
        <v>2</v>
      </c>
      <c r="Q176" s="340">
        <v>3.7</v>
      </c>
      <c r="R176" s="340">
        <v>22.3</v>
      </c>
      <c r="S176" s="340">
        <v>27.8</v>
      </c>
      <c r="T176" s="340">
        <v>0.1</v>
      </c>
      <c r="U176" s="340">
        <v>0</v>
      </c>
      <c r="V176" s="340">
        <v>112</v>
      </c>
      <c r="W176" s="340">
        <v>18.600000000000001</v>
      </c>
      <c r="X176" s="340" t="s">
        <v>779</v>
      </c>
      <c r="Y176" s="340">
        <v>23.3</v>
      </c>
      <c r="Z176" s="340">
        <v>46.2</v>
      </c>
      <c r="AA176" s="343"/>
      <c r="AB176" s="343"/>
      <c r="AC176" s="347"/>
      <c r="AD176" s="347"/>
      <c r="AE176" s="347"/>
      <c r="AF176" s="704"/>
      <c r="AG176" s="347"/>
      <c r="AH176" s="347"/>
      <c r="AI176" s="347"/>
      <c r="AJ176" s="347"/>
      <c r="AK176" s="347"/>
      <c r="AL176" s="704"/>
      <c r="AM176" s="347"/>
      <c r="AN176" s="347"/>
      <c r="AO176" s="347"/>
      <c r="AP176" s="380"/>
      <c r="AQ176" s="374"/>
      <c r="AR176" s="374"/>
      <c r="AS176" s="378"/>
      <c r="AT176" s="379"/>
      <c r="AU176" s="378"/>
      <c r="AV176" s="378"/>
      <c r="AW176" s="378"/>
      <c r="AX176" s="378"/>
      <c r="AY176" s="378"/>
      <c r="AZ176" s="378"/>
      <c r="BA176" s="378"/>
      <c r="BF176" s="706"/>
      <c r="BG176" s="706"/>
      <c r="BH176" s="706"/>
      <c r="BI176" s="706"/>
      <c r="BJ176" s="706"/>
      <c r="BK176" s="706"/>
      <c r="BL176" s="706"/>
      <c r="BM176" s="706"/>
      <c r="BN176" s="706"/>
      <c r="BO176" s="706"/>
      <c r="BP176" s="706"/>
      <c r="BQ176" s="706"/>
      <c r="BR176" s="706"/>
      <c r="BS176" s="706"/>
      <c r="BT176" s="706"/>
      <c r="BU176" s="706"/>
      <c r="BV176" s="706"/>
      <c r="BW176" s="706"/>
      <c r="BX176" s="706"/>
      <c r="BY176" s="706"/>
    </row>
    <row r="177" spans="1:77" s="375" customFormat="1" ht="13.8" x14ac:dyDescent="0.45">
      <c r="A177" s="43">
        <v>2080</v>
      </c>
      <c r="B177" s="340">
        <v>7659.9</v>
      </c>
      <c r="C177" s="340">
        <v>175.1</v>
      </c>
      <c r="D177" s="340">
        <v>21</v>
      </c>
      <c r="E177" s="340">
        <v>3.4</v>
      </c>
      <c r="F177" s="340">
        <v>93.5</v>
      </c>
      <c r="G177" s="340">
        <v>17.3</v>
      </c>
      <c r="H177" s="340">
        <v>1377.2</v>
      </c>
      <c r="I177" s="340" t="s">
        <v>779</v>
      </c>
      <c r="J177" s="340">
        <v>44.3</v>
      </c>
      <c r="K177" s="340">
        <v>162.69999999999999</v>
      </c>
      <c r="L177" s="340">
        <v>222.3</v>
      </c>
      <c r="M177" s="340">
        <v>22</v>
      </c>
      <c r="N177" s="340">
        <v>43.7</v>
      </c>
      <c r="O177" s="340">
        <v>1</v>
      </c>
      <c r="P177" s="340">
        <v>1.9</v>
      </c>
      <c r="Q177" s="340">
        <v>3.7</v>
      </c>
      <c r="R177" s="340">
        <v>22.2</v>
      </c>
      <c r="S177" s="340">
        <v>27.8</v>
      </c>
      <c r="T177" s="340">
        <v>0.1</v>
      </c>
      <c r="U177" s="340">
        <v>0</v>
      </c>
      <c r="V177" s="340">
        <v>112.1</v>
      </c>
      <c r="W177" s="340">
        <v>18.600000000000001</v>
      </c>
      <c r="X177" s="340" t="s">
        <v>779</v>
      </c>
      <c r="Y177" s="340">
        <v>23.1</v>
      </c>
      <c r="Z177" s="340">
        <v>46.4</v>
      </c>
      <c r="AA177" s="343"/>
      <c r="AB177" s="343"/>
      <c r="AC177" s="347"/>
      <c r="AD177" s="347"/>
      <c r="AE177" s="347"/>
      <c r="AF177" s="704"/>
      <c r="AG177" s="347"/>
      <c r="AH177" s="347"/>
      <c r="AI177" s="347"/>
      <c r="AJ177" s="347"/>
      <c r="AK177" s="347"/>
      <c r="AL177" s="704"/>
      <c r="AM177" s="347"/>
      <c r="AN177" s="347"/>
      <c r="AO177" s="347"/>
      <c r="AP177" s="380"/>
      <c r="AQ177" s="374"/>
      <c r="AR177" s="374"/>
      <c r="AS177" s="378"/>
      <c r="AT177" s="379"/>
      <c r="AU177" s="378"/>
      <c r="AV177" s="378"/>
      <c r="AW177" s="378"/>
      <c r="AX177" s="378"/>
      <c r="AY177" s="378"/>
      <c r="AZ177" s="378"/>
      <c r="BA177" s="378"/>
      <c r="BF177" s="706"/>
      <c r="BG177" s="706"/>
      <c r="BH177" s="706"/>
      <c r="BI177" s="706"/>
      <c r="BJ177" s="706"/>
      <c r="BK177" s="706"/>
      <c r="BL177" s="706"/>
      <c r="BM177" s="706"/>
      <c r="BN177" s="706"/>
      <c r="BO177" s="706"/>
      <c r="BP177" s="706"/>
      <c r="BQ177" s="706"/>
      <c r="BR177" s="706"/>
      <c r="BS177" s="706"/>
      <c r="BT177" s="706"/>
      <c r="BU177" s="706"/>
      <c r="BV177" s="706"/>
      <c r="BW177" s="706"/>
      <c r="BX177" s="706"/>
      <c r="BY177" s="706"/>
    </row>
    <row r="178" spans="1:77" s="375" customFormat="1" ht="13.8" x14ac:dyDescent="0.45">
      <c r="A178" s="43">
        <v>2081</v>
      </c>
      <c r="B178" s="340">
        <v>7677.9</v>
      </c>
      <c r="C178" s="340">
        <v>177.5</v>
      </c>
      <c r="D178" s="340">
        <v>21.1</v>
      </c>
      <c r="E178" s="340">
        <v>3.4</v>
      </c>
      <c r="F178" s="340">
        <v>93.3</v>
      </c>
      <c r="G178" s="340">
        <v>17.600000000000001</v>
      </c>
      <c r="H178" s="340">
        <v>1383.8</v>
      </c>
      <c r="I178" s="340" t="s">
        <v>779</v>
      </c>
      <c r="J178" s="340">
        <v>45</v>
      </c>
      <c r="K178" s="340">
        <v>162.4</v>
      </c>
      <c r="L178" s="340">
        <v>223.9</v>
      </c>
      <c r="M178" s="340">
        <v>22.2</v>
      </c>
      <c r="N178" s="340">
        <v>44.3</v>
      </c>
      <c r="O178" s="340">
        <v>0.9</v>
      </c>
      <c r="P178" s="340">
        <v>1.9</v>
      </c>
      <c r="Q178" s="340">
        <v>3.6</v>
      </c>
      <c r="R178" s="340">
        <v>22.1</v>
      </c>
      <c r="S178" s="340">
        <v>27.7</v>
      </c>
      <c r="T178" s="340">
        <v>0.1</v>
      </c>
      <c r="U178" s="340">
        <v>0</v>
      </c>
      <c r="V178" s="340">
        <v>112.2</v>
      </c>
      <c r="W178" s="340">
        <v>18.600000000000001</v>
      </c>
      <c r="X178" s="340" t="s">
        <v>779</v>
      </c>
      <c r="Y178" s="340">
        <v>23</v>
      </c>
      <c r="Z178" s="340">
        <v>46.5</v>
      </c>
      <c r="AA178" s="343"/>
      <c r="AB178" s="343"/>
      <c r="AC178" s="347"/>
      <c r="AD178" s="347"/>
      <c r="AE178" s="347"/>
      <c r="AF178" s="704"/>
      <c r="AG178" s="347"/>
      <c r="AH178" s="347"/>
      <c r="AI178" s="347"/>
      <c r="AJ178" s="347"/>
      <c r="AK178" s="347"/>
      <c r="AL178" s="704"/>
      <c r="AM178" s="347"/>
      <c r="AN178" s="347"/>
      <c r="AO178" s="347"/>
      <c r="AP178" s="380"/>
      <c r="AQ178" s="374"/>
      <c r="AR178" s="374"/>
      <c r="AS178" s="378"/>
      <c r="AT178" s="379"/>
      <c r="AU178" s="378"/>
      <c r="AV178" s="378"/>
      <c r="AW178" s="378"/>
      <c r="AX178" s="378"/>
      <c r="AY178" s="378"/>
      <c r="AZ178" s="378"/>
      <c r="BA178" s="378"/>
      <c r="BF178" s="706"/>
      <c r="BG178" s="706"/>
      <c r="BH178" s="706"/>
      <c r="BI178" s="706"/>
      <c r="BJ178" s="706"/>
      <c r="BK178" s="706"/>
      <c r="BL178" s="706"/>
      <c r="BM178" s="706"/>
      <c r="BN178" s="706"/>
      <c r="BO178" s="706"/>
      <c r="BP178" s="706"/>
      <c r="BQ178" s="706"/>
      <c r="BR178" s="706"/>
      <c r="BS178" s="706"/>
      <c r="BT178" s="706"/>
      <c r="BU178" s="706"/>
      <c r="BV178" s="706"/>
      <c r="BW178" s="706"/>
      <c r="BX178" s="706"/>
      <c r="BY178" s="706"/>
    </row>
    <row r="179" spans="1:77" s="375" customFormat="1" ht="13.8" x14ac:dyDescent="0.45">
      <c r="A179" s="43">
        <v>2082</v>
      </c>
      <c r="B179" s="340">
        <v>7286</v>
      </c>
      <c r="C179" s="340">
        <v>171.5</v>
      </c>
      <c r="D179" s="340">
        <v>20.7</v>
      </c>
      <c r="E179" s="340">
        <v>3.2</v>
      </c>
      <c r="F179" s="340">
        <v>90</v>
      </c>
      <c r="G179" s="340">
        <v>15.2</v>
      </c>
      <c r="H179" s="340">
        <v>1353.3</v>
      </c>
      <c r="I179" s="340" t="s">
        <v>779</v>
      </c>
      <c r="J179" s="340">
        <v>45.1</v>
      </c>
      <c r="K179" s="340">
        <v>160.1</v>
      </c>
      <c r="L179" s="340">
        <v>212</v>
      </c>
      <c r="M179" s="340">
        <v>21.6</v>
      </c>
      <c r="N179" s="340">
        <v>41.1</v>
      </c>
      <c r="O179" s="340">
        <v>0.9</v>
      </c>
      <c r="P179" s="340">
        <v>1.9</v>
      </c>
      <c r="Q179" s="340">
        <v>3.6</v>
      </c>
      <c r="R179" s="340">
        <v>21.9</v>
      </c>
      <c r="S179" s="340">
        <v>26.4</v>
      </c>
      <c r="T179" s="340">
        <v>0</v>
      </c>
      <c r="U179" s="340">
        <v>0</v>
      </c>
      <c r="V179" s="340">
        <v>106.8</v>
      </c>
      <c r="W179" s="340">
        <v>17.600000000000001</v>
      </c>
      <c r="X179" s="340" t="s">
        <v>779</v>
      </c>
      <c r="Y179" s="340">
        <v>22.8</v>
      </c>
      <c r="Z179" s="340">
        <v>42.9</v>
      </c>
      <c r="AA179" s="343"/>
      <c r="AB179" s="343"/>
      <c r="AC179" s="347"/>
      <c r="AD179" s="347"/>
      <c r="AE179" s="347"/>
      <c r="AF179" s="704"/>
      <c r="AG179" s="347"/>
      <c r="AH179" s="347"/>
      <c r="AI179" s="347"/>
      <c r="AJ179" s="347"/>
      <c r="AK179" s="347"/>
      <c r="AL179" s="704"/>
      <c r="AM179" s="347"/>
      <c r="AN179" s="347"/>
      <c r="AO179" s="347"/>
      <c r="AP179" s="380"/>
      <c r="AQ179" s="374"/>
      <c r="AR179" s="374"/>
      <c r="AS179" s="378"/>
      <c r="AT179" s="379"/>
      <c r="AU179" s="378"/>
      <c r="AV179" s="378"/>
      <c r="AW179" s="378"/>
      <c r="AX179" s="378"/>
      <c r="AY179" s="378"/>
      <c r="AZ179" s="378"/>
      <c r="BA179" s="378"/>
      <c r="BF179" s="706"/>
      <c r="BG179" s="706"/>
      <c r="BH179" s="706"/>
      <c r="BI179" s="706"/>
      <c r="BJ179" s="706"/>
      <c r="BK179" s="706"/>
      <c r="BL179" s="706"/>
      <c r="BM179" s="706"/>
      <c r="BN179" s="706"/>
      <c r="BO179" s="706"/>
      <c r="BP179" s="706"/>
      <c r="BQ179" s="706"/>
      <c r="BR179" s="706"/>
      <c r="BS179" s="706"/>
      <c r="BT179" s="706"/>
      <c r="BU179" s="706"/>
      <c r="BV179" s="706"/>
      <c r="BW179" s="706"/>
      <c r="BX179" s="706"/>
      <c r="BY179" s="706"/>
    </row>
    <row r="180" spans="1:77" s="375" customFormat="1" ht="13.8" x14ac:dyDescent="0.45">
      <c r="A180" s="43">
        <v>2083</v>
      </c>
      <c r="B180" s="340">
        <v>7301</v>
      </c>
      <c r="C180" s="340">
        <v>173.9</v>
      </c>
      <c r="D180" s="340">
        <v>20.8</v>
      </c>
      <c r="E180" s="340">
        <v>3.2</v>
      </c>
      <c r="F180" s="340">
        <v>89.8</v>
      </c>
      <c r="G180" s="340">
        <v>15.4</v>
      </c>
      <c r="H180" s="340">
        <v>1359.7</v>
      </c>
      <c r="I180" s="340" t="s">
        <v>779</v>
      </c>
      <c r="J180" s="340">
        <v>45.8</v>
      </c>
      <c r="K180" s="340">
        <v>159.80000000000001</v>
      </c>
      <c r="L180" s="340">
        <v>213.6</v>
      </c>
      <c r="M180" s="340">
        <v>21.8</v>
      </c>
      <c r="N180" s="340">
        <v>41.7</v>
      </c>
      <c r="O180" s="340">
        <v>0.9</v>
      </c>
      <c r="P180" s="340">
        <v>1.9</v>
      </c>
      <c r="Q180" s="340">
        <v>3.6</v>
      </c>
      <c r="R180" s="340">
        <v>21.8</v>
      </c>
      <c r="S180" s="340">
        <v>26.4</v>
      </c>
      <c r="T180" s="340">
        <v>0</v>
      </c>
      <c r="U180" s="340">
        <v>0</v>
      </c>
      <c r="V180" s="340">
        <v>106.9</v>
      </c>
      <c r="W180" s="340">
        <v>17.600000000000001</v>
      </c>
      <c r="X180" s="340" t="s">
        <v>779</v>
      </c>
      <c r="Y180" s="340">
        <v>22.6</v>
      </c>
      <c r="Z180" s="340">
        <v>43.1</v>
      </c>
      <c r="AA180" s="343"/>
      <c r="AB180" s="343"/>
      <c r="AC180" s="347"/>
      <c r="AD180" s="347"/>
      <c r="AE180" s="347"/>
      <c r="AF180" s="704"/>
      <c r="AG180" s="347"/>
      <c r="AH180" s="347"/>
      <c r="AI180" s="347"/>
      <c r="AJ180" s="347"/>
      <c r="AK180" s="347"/>
      <c r="AL180" s="704"/>
      <c r="AM180" s="347"/>
      <c r="AN180" s="347"/>
      <c r="AO180" s="347"/>
      <c r="AP180" s="380"/>
      <c r="AQ180" s="374"/>
      <c r="AR180" s="374"/>
      <c r="AS180" s="378"/>
      <c r="AT180" s="379"/>
      <c r="AU180" s="378"/>
      <c r="AV180" s="378"/>
      <c r="AW180" s="378"/>
      <c r="AX180" s="378"/>
      <c r="AY180" s="378"/>
      <c r="AZ180" s="378"/>
      <c r="BA180" s="378"/>
      <c r="BF180" s="706"/>
      <c r="BG180" s="706"/>
      <c r="BH180" s="706"/>
      <c r="BI180" s="706"/>
      <c r="BJ180" s="706"/>
      <c r="BK180" s="706"/>
      <c r="BL180" s="706"/>
      <c r="BM180" s="706"/>
      <c r="BN180" s="706"/>
      <c r="BO180" s="706"/>
      <c r="BP180" s="706"/>
      <c r="BQ180" s="706"/>
      <c r="BR180" s="706"/>
      <c r="BS180" s="706"/>
      <c r="BT180" s="706"/>
      <c r="BU180" s="706"/>
      <c r="BV180" s="706"/>
      <c r="BW180" s="706"/>
      <c r="BX180" s="706"/>
      <c r="BY180" s="706"/>
    </row>
    <row r="181" spans="1:77" s="375" customFormat="1" ht="13.8" x14ac:dyDescent="0.45">
      <c r="A181" s="43">
        <v>2084</v>
      </c>
      <c r="B181" s="340">
        <v>7315.6</v>
      </c>
      <c r="C181" s="340">
        <v>176.3</v>
      </c>
      <c r="D181" s="340">
        <v>20.8</v>
      </c>
      <c r="E181" s="340">
        <v>3.2</v>
      </c>
      <c r="F181" s="340">
        <v>89.6</v>
      </c>
      <c r="G181" s="340">
        <v>15.7</v>
      </c>
      <c r="H181" s="340">
        <v>1366.1</v>
      </c>
      <c r="I181" s="340" t="s">
        <v>779</v>
      </c>
      <c r="J181" s="340">
        <v>46.6</v>
      </c>
      <c r="K181" s="340">
        <v>159.6</v>
      </c>
      <c r="L181" s="340">
        <v>215.1</v>
      </c>
      <c r="M181" s="340">
        <v>22</v>
      </c>
      <c r="N181" s="340">
        <v>42.2</v>
      </c>
      <c r="O181" s="340">
        <v>0.9</v>
      </c>
      <c r="P181" s="340">
        <v>1.9</v>
      </c>
      <c r="Q181" s="340">
        <v>3.5</v>
      </c>
      <c r="R181" s="340">
        <v>21.7</v>
      </c>
      <c r="S181" s="340">
        <v>26.3</v>
      </c>
      <c r="T181" s="340">
        <v>0</v>
      </c>
      <c r="U181" s="340">
        <v>0</v>
      </c>
      <c r="V181" s="340">
        <v>106.9</v>
      </c>
      <c r="W181" s="340">
        <v>17.600000000000001</v>
      </c>
      <c r="X181" s="340" t="s">
        <v>779</v>
      </c>
      <c r="Y181" s="340">
        <v>22.4</v>
      </c>
      <c r="Z181" s="340">
        <v>43.2</v>
      </c>
      <c r="AA181" s="343"/>
      <c r="AB181" s="343"/>
      <c r="AC181" s="347"/>
      <c r="AD181" s="347"/>
      <c r="AE181" s="347"/>
      <c r="AF181" s="704"/>
      <c r="AG181" s="347"/>
      <c r="AH181" s="347"/>
      <c r="AI181" s="347"/>
      <c r="AJ181" s="347"/>
      <c r="AK181" s="347"/>
      <c r="AL181" s="704"/>
      <c r="AM181" s="347"/>
      <c r="AN181" s="347"/>
      <c r="AO181" s="347"/>
      <c r="AP181" s="380"/>
      <c r="AQ181" s="374"/>
      <c r="AR181" s="374"/>
      <c r="AS181" s="378"/>
      <c r="AT181" s="379"/>
      <c r="AU181" s="378"/>
      <c r="AV181" s="378"/>
      <c r="AW181" s="378"/>
      <c r="AX181" s="378"/>
      <c r="AY181" s="378"/>
      <c r="AZ181" s="378"/>
      <c r="BA181" s="378"/>
      <c r="BF181" s="706"/>
      <c r="BG181" s="706"/>
      <c r="BH181" s="706"/>
      <c r="BI181" s="706"/>
      <c r="BJ181" s="706"/>
      <c r="BK181" s="706"/>
      <c r="BL181" s="706"/>
      <c r="BM181" s="706"/>
      <c r="BN181" s="706"/>
      <c r="BO181" s="706"/>
      <c r="BP181" s="706"/>
      <c r="BQ181" s="706"/>
      <c r="BR181" s="706"/>
      <c r="BS181" s="706"/>
      <c r="BT181" s="706"/>
      <c r="BU181" s="706"/>
      <c r="BV181" s="706"/>
      <c r="BW181" s="706"/>
      <c r="BX181" s="706"/>
      <c r="BY181" s="706"/>
    </row>
    <row r="182" spans="1:77" s="375" customFormat="1" ht="13.8" x14ac:dyDescent="0.45">
      <c r="A182" s="43">
        <v>2085</v>
      </c>
      <c r="B182" s="340">
        <v>7329.9</v>
      </c>
      <c r="C182" s="340">
        <v>178.8</v>
      </c>
      <c r="D182" s="340">
        <v>20.9</v>
      </c>
      <c r="E182" s="340">
        <v>3.2</v>
      </c>
      <c r="F182" s="340">
        <v>89.4</v>
      </c>
      <c r="G182" s="340">
        <v>15.9</v>
      </c>
      <c r="H182" s="340">
        <v>1372.4</v>
      </c>
      <c r="I182" s="340" t="s">
        <v>779</v>
      </c>
      <c r="J182" s="340">
        <v>47.3</v>
      </c>
      <c r="K182" s="340">
        <v>159.30000000000001</v>
      </c>
      <c r="L182" s="340">
        <v>216.7</v>
      </c>
      <c r="M182" s="340">
        <v>22.2</v>
      </c>
      <c r="N182" s="340">
        <v>42.7</v>
      </c>
      <c r="O182" s="340">
        <v>0.9</v>
      </c>
      <c r="P182" s="340">
        <v>1.8</v>
      </c>
      <c r="Q182" s="340">
        <v>3.5</v>
      </c>
      <c r="R182" s="340">
        <v>21.6</v>
      </c>
      <c r="S182" s="340">
        <v>26.3</v>
      </c>
      <c r="T182" s="340">
        <v>0</v>
      </c>
      <c r="U182" s="340">
        <v>0</v>
      </c>
      <c r="V182" s="340">
        <v>107</v>
      </c>
      <c r="W182" s="340">
        <v>17.600000000000001</v>
      </c>
      <c r="X182" s="340" t="s">
        <v>779</v>
      </c>
      <c r="Y182" s="340">
        <v>22.2</v>
      </c>
      <c r="Z182" s="340">
        <v>43.4</v>
      </c>
      <c r="AA182" s="343"/>
      <c r="AB182" s="343"/>
      <c r="AC182" s="347"/>
      <c r="AD182" s="347"/>
      <c r="AE182" s="347"/>
      <c r="AF182" s="704"/>
      <c r="AG182" s="347"/>
      <c r="AH182" s="347"/>
      <c r="AI182" s="347"/>
      <c r="AJ182" s="347"/>
      <c r="AK182" s="347"/>
      <c r="AL182" s="704"/>
      <c r="AM182" s="347"/>
      <c r="AN182" s="347"/>
      <c r="AO182" s="347"/>
      <c r="AP182" s="380"/>
      <c r="AQ182" s="374"/>
      <c r="AR182" s="374"/>
      <c r="AS182" s="378"/>
      <c r="AT182" s="379"/>
      <c r="AU182" s="378"/>
      <c r="AV182" s="378"/>
      <c r="AW182" s="378"/>
      <c r="AX182" s="378"/>
      <c r="AY182" s="378"/>
      <c r="AZ182" s="378"/>
      <c r="BA182" s="378"/>
      <c r="BF182" s="706"/>
      <c r="BG182" s="706"/>
      <c r="BH182" s="706"/>
      <c r="BI182" s="706"/>
      <c r="BJ182" s="706"/>
      <c r="BK182" s="706"/>
      <c r="BL182" s="706"/>
      <c r="BM182" s="706"/>
      <c r="BN182" s="706"/>
      <c r="BO182" s="706"/>
      <c r="BP182" s="706"/>
      <c r="BQ182" s="706"/>
      <c r="BR182" s="706"/>
      <c r="BS182" s="706"/>
      <c r="BT182" s="706"/>
      <c r="BU182" s="706"/>
      <c r="BV182" s="706"/>
      <c r="BW182" s="706"/>
      <c r="BX182" s="706"/>
      <c r="BY182" s="706"/>
    </row>
    <row r="183" spans="1:77" s="375" customFormat="1" ht="13.8" x14ac:dyDescent="0.45">
      <c r="A183" s="43">
        <v>2086</v>
      </c>
      <c r="B183" s="340">
        <v>7343.8</v>
      </c>
      <c r="C183" s="340">
        <v>181.3</v>
      </c>
      <c r="D183" s="340">
        <v>21</v>
      </c>
      <c r="E183" s="340">
        <v>3.2</v>
      </c>
      <c r="F183" s="340">
        <v>89.2</v>
      </c>
      <c r="G183" s="340">
        <v>16.100000000000001</v>
      </c>
      <c r="H183" s="340">
        <v>1378.7</v>
      </c>
      <c r="I183" s="340" t="s">
        <v>779</v>
      </c>
      <c r="J183" s="340">
        <v>48.1</v>
      </c>
      <c r="K183" s="340">
        <v>159</v>
      </c>
      <c r="L183" s="340">
        <v>218.4</v>
      </c>
      <c r="M183" s="340">
        <v>22.4</v>
      </c>
      <c r="N183" s="340">
        <v>43.3</v>
      </c>
      <c r="O183" s="340">
        <v>0.9</v>
      </c>
      <c r="P183" s="340">
        <v>1.8</v>
      </c>
      <c r="Q183" s="340">
        <v>3.5</v>
      </c>
      <c r="R183" s="340">
        <v>21.5</v>
      </c>
      <c r="S183" s="340">
        <v>26.3</v>
      </c>
      <c r="T183" s="340">
        <v>0</v>
      </c>
      <c r="U183" s="340">
        <v>0</v>
      </c>
      <c r="V183" s="340">
        <v>107</v>
      </c>
      <c r="W183" s="340">
        <v>17.600000000000001</v>
      </c>
      <c r="X183" s="340" t="s">
        <v>779</v>
      </c>
      <c r="Y183" s="340">
        <v>22.1</v>
      </c>
      <c r="Z183" s="340">
        <v>43.5</v>
      </c>
      <c r="AA183" s="343"/>
      <c r="AB183" s="343"/>
      <c r="AC183" s="347"/>
      <c r="AD183" s="347"/>
      <c r="AE183" s="347"/>
      <c r="AF183" s="704"/>
      <c r="AG183" s="347"/>
      <c r="AH183" s="347"/>
      <c r="AI183" s="347"/>
      <c r="AJ183" s="347"/>
      <c r="AK183" s="347"/>
      <c r="AL183" s="704"/>
      <c r="AM183" s="347"/>
      <c r="AN183" s="347"/>
      <c r="AO183" s="347"/>
      <c r="AP183" s="380"/>
      <c r="AQ183" s="374"/>
      <c r="AR183" s="374"/>
      <c r="AS183" s="378"/>
      <c r="AT183" s="379"/>
      <c r="AU183" s="378"/>
      <c r="AV183" s="378"/>
      <c r="AW183" s="378"/>
      <c r="AX183" s="378"/>
      <c r="AY183" s="378"/>
      <c r="AZ183" s="378"/>
      <c r="BA183" s="378"/>
      <c r="BF183" s="706"/>
      <c r="BG183" s="706"/>
      <c r="BH183" s="706"/>
      <c r="BI183" s="706"/>
      <c r="BJ183" s="706"/>
      <c r="BK183" s="706"/>
      <c r="BL183" s="706"/>
      <c r="BM183" s="706"/>
      <c r="BN183" s="706"/>
      <c r="BO183" s="706"/>
      <c r="BP183" s="706"/>
      <c r="BQ183" s="706"/>
      <c r="BR183" s="706"/>
      <c r="BS183" s="706"/>
      <c r="BT183" s="706"/>
      <c r="BU183" s="706"/>
      <c r="BV183" s="706"/>
      <c r="BW183" s="706"/>
      <c r="BX183" s="706"/>
      <c r="BY183" s="706"/>
    </row>
    <row r="184" spans="1:77" s="375" customFormat="1" ht="13.8" x14ac:dyDescent="0.45">
      <c r="A184" s="43">
        <v>2087</v>
      </c>
      <c r="B184" s="340">
        <v>7357.4</v>
      </c>
      <c r="C184" s="340">
        <v>183.9</v>
      </c>
      <c r="D184" s="340">
        <v>21</v>
      </c>
      <c r="E184" s="340">
        <v>3.2</v>
      </c>
      <c r="F184" s="340">
        <v>89</v>
      </c>
      <c r="G184" s="340">
        <v>16.399999999999999</v>
      </c>
      <c r="H184" s="340">
        <v>1384.9</v>
      </c>
      <c r="I184" s="340" t="s">
        <v>779</v>
      </c>
      <c r="J184" s="340">
        <v>48.8</v>
      </c>
      <c r="K184" s="340">
        <v>158.80000000000001</v>
      </c>
      <c r="L184" s="340">
        <v>220</v>
      </c>
      <c r="M184" s="340">
        <v>22.6</v>
      </c>
      <c r="N184" s="340">
        <v>43.8</v>
      </c>
      <c r="O184" s="340">
        <v>0.9</v>
      </c>
      <c r="P184" s="340">
        <v>1.8</v>
      </c>
      <c r="Q184" s="340">
        <v>3.5</v>
      </c>
      <c r="R184" s="340">
        <v>21.5</v>
      </c>
      <c r="S184" s="340">
        <v>26.2</v>
      </c>
      <c r="T184" s="340">
        <v>0</v>
      </c>
      <c r="U184" s="340">
        <v>0</v>
      </c>
      <c r="V184" s="340">
        <v>107.1</v>
      </c>
      <c r="W184" s="340">
        <v>17.600000000000001</v>
      </c>
      <c r="X184" s="340" t="s">
        <v>779</v>
      </c>
      <c r="Y184" s="340">
        <v>21.9</v>
      </c>
      <c r="Z184" s="340">
        <v>43.7</v>
      </c>
      <c r="AA184" s="343"/>
      <c r="AB184" s="343"/>
      <c r="AC184" s="347"/>
      <c r="AD184" s="347"/>
      <c r="AE184" s="347"/>
      <c r="AF184" s="704"/>
      <c r="AG184" s="347"/>
      <c r="AH184" s="347"/>
      <c r="AI184" s="347"/>
      <c r="AJ184" s="347"/>
      <c r="AK184" s="347"/>
      <c r="AL184" s="704"/>
      <c r="AM184" s="347"/>
      <c r="AN184" s="347"/>
      <c r="AO184" s="347"/>
      <c r="AP184" s="380"/>
      <c r="AQ184" s="374"/>
      <c r="AR184" s="374"/>
      <c r="AS184" s="378"/>
      <c r="AT184" s="379"/>
      <c r="AU184" s="378"/>
      <c r="AV184" s="378"/>
      <c r="AW184" s="378"/>
      <c r="AX184" s="378"/>
      <c r="AY184" s="378"/>
      <c r="AZ184" s="378"/>
      <c r="BA184" s="378"/>
      <c r="BF184" s="706"/>
      <c r="BG184" s="706"/>
      <c r="BH184" s="706"/>
      <c r="BI184" s="706"/>
      <c r="BJ184" s="706"/>
      <c r="BK184" s="706"/>
      <c r="BL184" s="706"/>
      <c r="BM184" s="706"/>
      <c r="BN184" s="706"/>
      <c r="BO184" s="706"/>
      <c r="BP184" s="706"/>
      <c r="BQ184" s="706"/>
      <c r="BR184" s="706"/>
      <c r="BS184" s="706"/>
      <c r="BT184" s="706"/>
      <c r="BU184" s="706"/>
      <c r="BV184" s="706"/>
      <c r="BW184" s="706"/>
      <c r="BX184" s="706"/>
      <c r="BY184" s="706"/>
    </row>
    <row r="185" spans="1:77" s="375" customFormat="1" ht="13.8" x14ac:dyDescent="0.45">
      <c r="A185" s="43">
        <v>2088</v>
      </c>
      <c r="B185" s="340">
        <v>7370.6</v>
      </c>
      <c r="C185" s="340">
        <v>186.5</v>
      </c>
      <c r="D185" s="340">
        <v>21.1</v>
      </c>
      <c r="E185" s="340">
        <v>3.2</v>
      </c>
      <c r="F185" s="340">
        <v>88.9</v>
      </c>
      <c r="G185" s="340">
        <v>16.600000000000001</v>
      </c>
      <c r="H185" s="340">
        <v>1391.1</v>
      </c>
      <c r="I185" s="340" t="s">
        <v>779</v>
      </c>
      <c r="J185" s="340">
        <v>49.6</v>
      </c>
      <c r="K185" s="340">
        <v>158.5</v>
      </c>
      <c r="L185" s="340">
        <v>221.7</v>
      </c>
      <c r="M185" s="340">
        <v>22.9</v>
      </c>
      <c r="N185" s="340">
        <v>44.4</v>
      </c>
      <c r="O185" s="340">
        <v>0.9</v>
      </c>
      <c r="P185" s="340">
        <v>1.8</v>
      </c>
      <c r="Q185" s="340">
        <v>3.4</v>
      </c>
      <c r="R185" s="340">
        <v>21.4</v>
      </c>
      <c r="S185" s="340">
        <v>26.2</v>
      </c>
      <c r="T185" s="340">
        <v>0</v>
      </c>
      <c r="U185" s="340">
        <v>0</v>
      </c>
      <c r="V185" s="340">
        <v>107.1</v>
      </c>
      <c r="W185" s="340">
        <v>17.600000000000001</v>
      </c>
      <c r="X185" s="340" t="s">
        <v>779</v>
      </c>
      <c r="Y185" s="340">
        <v>21.7</v>
      </c>
      <c r="Z185" s="340">
        <v>43.8</v>
      </c>
      <c r="AA185" s="343"/>
      <c r="AB185" s="343"/>
      <c r="AC185" s="347"/>
      <c r="AD185" s="347"/>
      <c r="AE185" s="347"/>
      <c r="AF185" s="704"/>
      <c r="AG185" s="347"/>
      <c r="AH185" s="347"/>
      <c r="AI185" s="347"/>
      <c r="AJ185" s="347"/>
      <c r="AK185" s="347"/>
      <c r="AL185" s="704"/>
      <c r="AM185" s="347"/>
      <c r="AN185" s="347"/>
      <c r="AO185" s="347"/>
      <c r="AP185" s="380"/>
      <c r="AQ185" s="374"/>
      <c r="AR185" s="374"/>
      <c r="AS185" s="378"/>
      <c r="AT185" s="379"/>
      <c r="AU185" s="378"/>
      <c r="AV185" s="378"/>
      <c r="AW185" s="378"/>
      <c r="AX185" s="378"/>
      <c r="AY185" s="378"/>
      <c r="AZ185" s="378"/>
      <c r="BA185" s="378"/>
      <c r="BF185" s="706"/>
      <c r="BG185" s="706"/>
      <c r="BH185" s="706"/>
      <c r="BI185" s="706"/>
      <c r="BJ185" s="706"/>
      <c r="BK185" s="706"/>
      <c r="BL185" s="706"/>
      <c r="BM185" s="706"/>
      <c r="BN185" s="706"/>
      <c r="BO185" s="706"/>
      <c r="BP185" s="706"/>
      <c r="BQ185" s="706"/>
      <c r="BR185" s="706"/>
      <c r="BS185" s="706"/>
      <c r="BT185" s="706"/>
      <c r="BU185" s="706"/>
      <c r="BV185" s="706"/>
      <c r="BW185" s="706"/>
      <c r="BX185" s="706"/>
      <c r="BY185" s="706"/>
    </row>
    <row r="186" spans="1:77" s="375" customFormat="1" ht="13.8" x14ac:dyDescent="0.45">
      <c r="A186" s="43">
        <v>2089</v>
      </c>
      <c r="B186" s="340">
        <v>7383.6</v>
      </c>
      <c r="C186" s="340">
        <v>189.2</v>
      </c>
      <c r="D186" s="340">
        <v>21.2</v>
      </c>
      <c r="E186" s="340">
        <v>3.1</v>
      </c>
      <c r="F186" s="340">
        <v>88.7</v>
      </c>
      <c r="G186" s="340">
        <v>16.8</v>
      </c>
      <c r="H186" s="340">
        <v>1397.2</v>
      </c>
      <c r="I186" s="340" t="s">
        <v>779</v>
      </c>
      <c r="J186" s="340">
        <v>50.4</v>
      </c>
      <c r="K186" s="340">
        <v>158.19999999999999</v>
      </c>
      <c r="L186" s="340">
        <v>223.5</v>
      </c>
      <c r="M186" s="340">
        <v>23.1</v>
      </c>
      <c r="N186" s="340">
        <v>45</v>
      </c>
      <c r="O186" s="340">
        <v>0.9</v>
      </c>
      <c r="P186" s="340">
        <v>1.7</v>
      </c>
      <c r="Q186" s="340">
        <v>3.4</v>
      </c>
      <c r="R186" s="340">
        <v>21.3</v>
      </c>
      <c r="S186" s="340">
        <v>26.1</v>
      </c>
      <c r="T186" s="340">
        <v>0</v>
      </c>
      <c r="U186" s="340">
        <v>0</v>
      </c>
      <c r="V186" s="340">
        <v>107.1</v>
      </c>
      <c r="W186" s="340">
        <v>17.600000000000001</v>
      </c>
      <c r="X186" s="340" t="s">
        <v>779</v>
      </c>
      <c r="Y186" s="340">
        <v>21.5</v>
      </c>
      <c r="Z186" s="340">
        <v>44</v>
      </c>
      <c r="AA186" s="343"/>
      <c r="AB186" s="343"/>
      <c r="AC186" s="347"/>
      <c r="AD186" s="347"/>
      <c r="AE186" s="347"/>
      <c r="AF186" s="704"/>
      <c r="AG186" s="347"/>
      <c r="AH186" s="347"/>
      <c r="AI186" s="347"/>
      <c r="AJ186" s="347"/>
      <c r="AK186" s="347"/>
      <c r="AL186" s="704"/>
      <c r="AM186" s="347"/>
      <c r="AN186" s="347"/>
      <c r="AO186" s="347"/>
      <c r="AP186" s="380"/>
      <c r="AQ186" s="374"/>
      <c r="AR186" s="374"/>
      <c r="AS186" s="378"/>
      <c r="AT186" s="379"/>
      <c r="AU186" s="378"/>
      <c r="AV186" s="378"/>
      <c r="AW186" s="378"/>
      <c r="AX186" s="378"/>
      <c r="AY186" s="378"/>
      <c r="AZ186" s="378"/>
      <c r="BA186" s="378"/>
      <c r="BF186" s="706"/>
      <c r="BG186" s="706"/>
      <c r="BH186" s="706"/>
      <c r="BI186" s="706"/>
      <c r="BJ186" s="706"/>
      <c r="BK186" s="706"/>
      <c r="BL186" s="706"/>
      <c r="BM186" s="706"/>
      <c r="BN186" s="706"/>
      <c r="BO186" s="706"/>
      <c r="BP186" s="706"/>
      <c r="BQ186" s="706"/>
      <c r="BR186" s="706"/>
      <c r="BS186" s="706"/>
      <c r="BT186" s="706"/>
      <c r="BU186" s="706"/>
      <c r="BV186" s="706"/>
      <c r="BW186" s="706"/>
      <c r="BX186" s="706"/>
      <c r="BY186" s="706"/>
    </row>
    <row r="187" spans="1:77" s="375" customFormat="1" ht="13.8" x14ac:dyDescent="0.45">
      <c r="A187" s="43">
        <v>2090</v>
      </c>
      <c r="B187" s="340">
        <v>7396.2</v>
      </c>
      <c r="C187" s="340">
        <v>191.9</v>
      </c>
      <c r="D187" s="340">
        <v>21.2</v>
      </c>
      <c r="E187" s="340">
        <v>3.1</v>
      </c>
      <c r="F187" s="340">
        <v>88.5</v>
      </c>
      <c r="G187" s="340">
        <v>17.100000000000001</v>
      </c>
      <c r="H187" s="340">
        <v>1403.2</v>
      </c>
      <c r="I187" s="340" t="s">
        <v>779</v>
      </c>
      <c r="J187" s="340">
        <v>51.2</v>
      </c>
      <c r="K187" s="340">
        <v>158</v>
      </c>
      <c r="L187" s="340">
        <v>225.2</v>
      </c>
      <c r="M187" s="340">
        <v>23.3</v>
      </c>
      <c r="N187" s="340">
        <v>45.6</v>
      </c>
      <c r="O187" s="340">
        <v>0.9</v>
      </c>
      <c r="P187" s="340">
        <v>1.7</v>
      </c>
      <c r="Q187" s="340">
        <v>3.4</v>
      </c>
      <c r="R187" s="340">
        <v>21.2</v>
      </c>
      <c r="S187" s="340">
        <v>26.1</v>
      </c>
      <c r="T187" s="340">
        <v>0</v>
      </c>
      <c r="U187" s="340">
        <v>0</v>
      </c>
      <c r="V187" s="340">
        <v>107.1</v>
      </c>
      <c r="W187" s="340">
        <v>17.600000000000001</v>
      </c>
      <c r="X187" s="340" t="s">
        <v>779</v>
      </c>
      <c r="Y187" s="340">
        <v>21.3</v>
      </c>
      <c r="Z187" s="340">
        <v>44.1</v>
      </c>
      <c r="AA187" s="343"/>
      <c r="AB187" s="343"/>
      <c r="AC187" s="347"/>
      <c r="AD187" s="347"/>
      <c r="AE187" s="347"/>
      <c r="AF187" s="704"/>
      <c r="AG187" s="347"/>
      <c r="AH187" s="347"/>
      <c r="AI187" s="347"/>
      <c r="AJ187" s="347"/>
      <c r="AK187" s="347"/>
      <c r="AL187" s="704"/>
      <c r="AM187" s="347"/>
      <c r="AN187" s="347"/>
      <c r="AO187" s="347"/>
      <c r="AP187" s="380"/>
      <c r="AQ187" s="374"/>
      <c r="AR187" s="374"/>
      <c r="AS187" s="378"/>
      <c r="AT187" s="379"/>
      <c r="AU187" s="378"/>
      <c r="AV187" s="378"/>
      <c r="AW187" s="378"/>
      <c r="AX187" s="378"/>
      <c r="AY187" s="378"/>
      <c r="AZ187" s="378"/>
      <c r="BA187" s="378"/>
      <c r="BF187" s="706"/>
      <c r="BG187" s="706"/>
      <c r="BH187" s="706"/>
      <c r="BI187" s="706"/>
      <c r="BJ187" s="706"/>
      <c r="BK187" s="706"/>
      <c r="BL187" s="706"/>
      <c r="BM187" s="706"/>
      <c r="BN187" s="706"/>
      <c r="BO187" s="706"/>
      <c r="BP187" s="706"/>
      <c r="BQ187" s="706"/>
      <c r="BR187" s="706"/>
      <c r="BS187" s="706"/>
      <c r="BT187" s="706"/>
      <c r="BU187" s="706"/>
      <c r="BV187" s="706"/>
      <c r="BW187" s="706"/>
      <c r="BX187" s="706"/>
      <c r="BY187" s="706"/>
    </row>
    <row r="188" spans="1:77" s="375" customFormat="1" ht="13.8" x14ac:dyDescent="0.45">
      <c r="A188" s="43">
        <v>2091</v>
      </c>
      <c r="B188" s="340">
        <v>7408.4</v>
      </c>
      <c r="C188" s="340">
        <v>194.6</v>
      </c>
      <c r="D188" s="340">
        <v>21.3</v>
      </c>
      <c r="E188" s="340">
        <v>3.1</v>
      </c>
      <c r="F188" s="340">
        <v>88.3</v>
      </c>
      <c r="G188" s="340">
        <v>17.3</v>
      </c>
      <c r="H188" s="340">
        <v>1409.2</v>
      </c>
      <c r="I188" s="340" t="s">
        <v>779</v>
      </c>
      <c r="J188" s="340">
        <v>52</v>
      </c>
      <c r="K188" s="340">
        <v>157.69999999999999</v>
      </c>
      <c r="L188" s="340">
        <v>227</v>
      </c>
      <c r="M188" s="340">
        <v>23.5</v>
      </c>
      <c r="N188" s="340">
        <v>46.2</v>
      </c>
      <c r="O188" s="340">
        <v>0.9</v>
      </c>
      <c r="P188" s="340">
        <v>1.7</v>
      </c>
      <c r="Q188" s="340">
        <v>3.4</v>
      </c>
      <c r="R188" s="340">
        <v>21.1</v>
      </c>
      <c r="S188" s="340">
        <v>26.1</v>
      </c>
      <c r="T188" s="340">
        <v>0</v>
      </c>
      <c r="U188" s="340">
        <v>0</v>
      </c>
      <c r="V188" s="340">
        <v>107.1</v>
      </c>
      <c r="W188" s="340">
        <v>17.600000000000001</v>
      </c>
      <c r="X188" s="340" t="s">
        <v>779</v>
      </c>
      <c r="Y188" s="340">
        <v>21.2</v>
      </c>
      <c r="Z188" s="340">
        <v>44.2</v>
      </c>
      <c r="AA188" s="343"/>
      <c r="AB188" s="343"/>
      <c r="AC188" s="347"/>
      <c r="AD188" s="347"/>
      <c r="AE188" s="347"/>
      <c r="AF188" s="704"/>
      <c r="AG188" s="347"/>
      <c r="AH188" s="347"/>
      <c r="AI188" s="347"/>
      <c r="AJ188" s="347"/>
      <c r="AK188" s="347"/>
      <c r="AL188" s="704"/>
      <c r="AM188" s="347"/>
      <c r="AN188" s="347"/>
      <c r="AO188" s="347"/>
      <c r="AP188" s="380"/>
      <c r="AQ188" s="374"/>
      <c r="AR188" s="374"/>
      <c r="AS188" s="378"/>
      <c r="AT188" s="379"/>
      <c r="AU188" s="378"/>
      <c r="AV188" s="378"/>
      <c r="AW188" s="378"/>
      <c r="AX188" s="378"/>
      <c r="AY188" s="378"/>
      <c r="AZ188" s="378"/>
      <c r="BA188" s="378"/>
      <c r="BF188" s="706"/>
      <c r="BG188" s="706"/>
      <c r="BH188" s="706"/>
      <c r="BI188" s="706"/>
      <c r="BJ188" s="706"/>
      <c r="BK188" s="706"/>
      <c r="BL188" s="706"/>
      <c r="BM188" s="706"/>
      <c r="BN188" s="706"/>
      <c r="BO188" s="706"/>
      <c r="BP188" s="706"/>
      <c r="BQ188" s="706"/>
      <c r="BR188" s="706"/>
      <c r="BS188" s="706"/>
      <c r="BT188" s="706"/>
      <c r="BU188" s="706"/>
      <c r="BV188" s="706"/>
      <c r="BW188" s="706"/>
      <c r="BX188" s="706"/>
      <c r="BY188" s="706"/>
    </row>
    <row r="189" spans="1:77" s="375" customFormat="1" ht="13.8" x14ac:dyDescent="0.45">
      <c r="A189" s="43">
        <v>2092</v>
      </c>
      <c r="B189" s="340">
        <v>7420.3</v>
      </c>
      <c r="C189" s="340">
        <v>197.5</v>
      </c>
      <c r="D189" s="340">
        <v>21.4</v>
      </c>
      <c r="E189" s="340">
        <v>3.1</v>
      </c>
      <c r="F189" s="340">
        <v>88</v>
      </c>
      <c r="G189" s="340">
        <v>17.600000000000001</v>
      </c>
      <c r="H189" s="340">
        <v>1415.2</v>
      </c>
      <c r="I189" s="340" t="s">
        <v>779</v>
      </c>
      <c r="J189" s="340">
        <v>52.9</v>
      </c>
      <c r="K189" s="340">
        <v>157.5</v>
      </c>
      <c r="L189" s="340">
        <v>228.9</v>
      </c>
      <c r="M189" s="340">
        <v>23.8</v>
      </c>
      <c r="N189" s="340">
        <v>46.8</v>
      </c>
      <c r="O189" s="340">
        <v>0.9</v>
      </c>
      <c r="P189" s="340">
        <v>1.7</v>
      </c>
      <c r="Q189" s="340">
        <v>3.3</v>
      </c>
      <c r="R189" s="340">
        <v>21</v>
      </c>
      <c r="S189" s="340">
        <v>26</v>
      </c>
      <c r="T189" s="340">
        <v>0</v>
      </c>
      <c r="U189" s="340">
        <v>0</v>
      </c>
      <c r="V189" s="340">
        <v>107.2</v>
      </c>
      <c r="W189" s="340">
        <v>17.5</v>
      </c>
      <c r="X189" s="340" t="s">
        <v>779</v>
      </c>
      <c r="Y189" s="340">
        <v>21</v>
      </c>
      <c r="Z189" s="340">
        <v>44.4</v>
      </c>
      <c r="AA189" s="343"/>
      <c r="AB189" s="343"/>
      <c r="AC189" s="347"/>
      <c r="AD189" s="347"/>
      <c r="AE189" s="347"/>
      <c r="AF189" s="704"/>
      <c r="AG189" s="347"/>
      <c r="AH189" s="347"/>
      <c r="AI189" s="347"/>
      <c r="AJ189" s="347"/>
      <c r="AK189" s="347"/>
      <c r="AL189" s="704"/>
      <c r="AM189" s="347"/>
      <c r="AN189" s="347"/>
      <c r="AO189" s="347"/>
      <c r="AP189" s="380"/>
      <c r="AQ189" s="374"/>
      <c r="AR189" s="374"/>
      <c r="AS189" s="378"/>
      <c r="AT189" s="379"/>
      <c r="AU189" s="378"/>
      <c r="AV189" s="378"/>
      <c r="AW189" s="378"/>
      <c r="AX189" s="378"/>
      <c r="AY189" s="378"/>
      <c r="AZ189" s="378"/>
      <c r="BA189" s="378"/>
      <c r="BF189" s="706"/>
      <c r="BG189" s="706"/>
      <c r="BH189" s="706"/>
      <c r="BI189" s="706"/>
      <c r="BJ189" s="706"/>
      <c r="BK189" s="706"/>
      <c r="BL189" s="706"/>
      <c r="BM189" s="706"/>
      <c r="BN189" s="706"/>
      <c r="BO189" s="706"/>
      <c r="BP189" s="706"/>
      <c r="BQ189" s="706"/>
      <c r="BR189" s="706"/>
      <c r="BS189" s="706"/>
      <c r="BT189" s="706"/>
      <c r="BU189" s="706"/>
      <c r="BV189" s="706"/>
      <c r="BW189" s="706"/>
      <c r="BX189" s="706"/>
      <c r="BY189" s="706"/>
    </row>
    <row r="190" spans="1:77" s="375" customFormat="1" ht="13.8" x14ac:dyDescent="0.45">
      <c r="A190" s="43">
        <v>2093</v>
      </c>
      <c r="B190" s="340">
        <v>7431.9</v>
      </c>
      <c r="C190" s="340">
        <v>200.3</v>
      </c>
      <c r="D190" s="340">
        <v>21.4</v>
      </c>
      <c r="E190" s="340">
        <v>3.1</v>
      </c>
      <c r="F190" s="340">
        <v>87.8</v>
      </c>
      <c r="G190" s="340">
        <v>17.8</v>
      </c>
      <c r="H190" s="340">
        <v>1421.1</v>
      </c>
      <c r="I190" s="340" t="s">
        <v>779</v>
      </c>
      <c r="J190" s="340">
        <v>53.7</v>
      </c>
      <c r="K190" s="340">
        <v>157.30000000000001</v>
      </c>
      <c r="L190" s="340">
        <v>230.8</v>
      </c>
      <c r="M190" s="340">
        <v>24</v>
      </c>
      <c r="N190" s="340">
        <v>47.4</v>
      </c>
      <c r="O190" s="340">
        <v>0.8</v>
      </c>
      <c r="P190" s="340">
        <v>1.7</v>
      </c>
      <c r="Q190" s="340">
        <v>3.3</v>
      </c>
      <c r="R190" s="340">
        <v>20.9</v>
      </c>
      <c r="S190" s="340">
        <v>26</v>
      </c>
      <c r="T190" s="340">
        <v>0</v>
      </c>
      <c r="U190" s="340">
        <v>0</v>
      </c>
      <c r="V190" s="340">
        <v>107.2</v>
      </c>
      <c r="W190" s="340">
        <v>17.5</v>
      </c>
      <c r="X190" s="340" t="s">
        <v>779</v>
      </c>
      <c r="Y190" s="340">
        <v>20.8</v>
      </c>
      <c r="Z190" s="340">
        <v>44.5</v>
      </c>
      <c r="AA190" s="343"/>
      <c r="AB190" s="343"/>
      <c r="AC190" s="347"/>
      <c r="AD190" s="347"/>
      <c r="AE190" s="347"/>
      <c r="AF190" s="704"/>
      <c r="AG190" s="347"/>
      <c r="AH190" s="347"/>
      <c r="AI190" s="347"/>
      <c r="AJ190" s="347"/>
      <c r="AK190" s="347"/>
      <c r="AL190" s="704"/>
      <c r="AM190" s="347"/>
      <c r="AN190" s="347"/>
      <c r="AO190" s="347"/>
      <c r="AP190" s="380"/>
      <c r="AQ190" s="374"/>
      <c r="AR190" s="374"/>
      <c r="AS190" s="378"/>
      <c r="AT190" s="379"/>
      <c r="AU190" s="378"/>
      <c r="AV190" s="378"/>
      <c r="AW190" s="378"/>
      <c r="AX190" s="378"/>
      <c r="AY190" s="378"/>
      <c r="AZ190" s="378"/>
      <c r="BA190" s="378"/>
      <c r="BF190" s="706"/>
      <c r="BG190" s="706"/>
      <c r="BH190" s="706"/>
      <c r="BI190" s="706"/>
      <c r="BJ190" s="706"/>
      <c r="BK190" s="706"/>
      <c r="BL190" s="706"/>
      <c r="BM190" s="706"/>
      <c r="BN190" s="706"/>
      <c r="BO190" s="706"/>
      <c r="BP190" s="706"/>
      <c r="BQ190" s="706"/>
      <c r="BR190" s="706"/>
      <c r="BS190" s="706"/>
      <c r="BT190" s="706"/>
      <c r="BU190" s="706"/>
      <c r="BV190" s="706"/>
      <c r="BW190" s="706"/>
      <c r="BX190" s="706"/>
      <c r="BY190" s="706"/>
    </row>
    <row r="191" spans="1:77" s="375" customFormat="1" ht="13.8" x14ac:dyDescent="0.45">
      <c r="A191" s="43">
        <v>2094</v>
      </c>
      <c r="B191" s="340">
        <v>7443.1</v>
      </c>
      <c r="C191" s="340">
        <v>203.3</v>
      </c>
      <c r="D191" s="340">
        <v>21.5</v>
      </c>
      <c r="E191" s="340">
        <v>3.1</v>
      </c>
      <c r="F191" s="340">
        <v>87.6</v>
      </c>
      <c r="G191" s="340">
        <v>18.100000000000001</v>
      </c>
      <c r="H191" s="340">
        <v>1426.9</v>
      </c>
      <c r="I191" s="340" t="s">
        <v>779</v>
      </c>
      <c r="J191" s="340">
        <v>54.6</v>
      </c>
      <c r="K191" s="340">
        <v>157</v>
      </c>
      <c r="L191" s="340">
        <v>232.7</v>
      </c>
      <c r="M191" s="340">
        <v>24.3</v>
      </c>
      <c r="N191" s="340">
        <v>48</v>
      </c>
      <c r="O191" s="340">
        <v>0.8</v>
      </c>
      <c r="P191" s="340">
        <v>1.6</v>
      </c>
      <c r="Q191" s="340">
        <v>3.3</v>
      </c>
      <c r="R191" s="340">
        <v>20.8</v>
      </c>
      <c r="S191" s="340">
        <v>25.9</v>
      </c>
      <c r="T191" s="340">
        <v>0</v>
      </c>
      <c r="U191" s="340">
        <v>0</v>
      </c>
      <c r="V191" s="340">
        <v>107.2</v>
      </c>
      <c r="W191" s="340">
        <v>17.5</v>
      </c>
      <c r="X191" s="340" t="s">
        <v>779</v>
      </c>
      <c r="Y191" s="340">
        <v>20.6</v>
      </c>
      <c r="Z191" s="340">
        <v>44.6</v>
      </c>
      <c r="AA191" s="343"/>
      <c r="AB191" s="343"/>
      <c r="AC191" s="347"/>
      <c r="AD191" s="347"/>
      <c r="AE191" s="347"/>
      <c r="AF191" s="704"/>
      <c r="AG191" s="347"/>
      <c r="AH191" s="347"/>
      <c r="AI191" s="347"/>
      <c r="AJ191" s="347"/>
      <c r="AK191" s="347"/>
      <c r="AL191" s="704"/>
      <c r="AM191" s="347"/>
      <c r="AN191" s="347"/>
      <c r="AO191" s="347"/>
      <c r="AP191" s="380"/>
      <c r="AQ191" s="374"/>
      <c r="AR191" s="374"/>
      <c r="AS191" s="378"/>
      <c r="AT191" s="379"/>
      <c r="AU191" s="378"/>
      <c r="AV191" s="378"/>
      <c r="AW191" s="378"/>
      <c r="AX191" s="378"/>
      <c r="AY191" s="378"/>
      <c r="AZ191" s="378"/>
      <c r="BA191" s="378"/>
      <c r="BF191" s="706"/>
      <c r="BG191" s="706"/>
      <c r="BH191" s="706"/>
      <c r="BI191" s="706"/>
      <c r="BJ191" s="706"/>
      <c r="BK191" s="706"/>
      <c r="BL191" s="706"/>
      <c r="BM191" s="706"/>
      <c r="BN191" s="706"/>
      <c r="BO191" s="706"/>
      <c r="BP191" s="706"/>
      <c r="BQ191" s="706"/>
      <c r="BR191" s="706"/>
      <c r="BS191" s="706"/>
      <c r="BT191" s="706"/>
      <c r="BU191" s="706"/>
      <c r="BV191" s="706"/>
      <c r="BW191" s="706"/>
      <c r="BX191" s="706"/>
      <c r="BY191" s="706"/>
    </row>
    <row r="192" spans="1:77" s="375" customFormat="1" ht="13.8" x14ac:dyDescent="0.45">
      <c r="A192" s="43">
        <v>2095</v>
      </c>
      <c r="B192" s="340">
        <v>7454</v>
      </c>
      <c r="C192" s="340">
        <v>206.3</v>
      </c>
      <c r="D192" s="340">
        <v>21.6</v>
      </c>
      <c r="E192" s="340">
        <v>3.1</v>
      </c>
      <c r="F192" s="340">
        <v>87.4</v>
      </c>
      <c r="G192" s="340">
        <v>18.3</v>
      </c>
      <c r="H192" s="340">
        <v>1432.7</v>
      </c>
      <c r="I192" s="340" t="s">
        <v>779</v>
      </c>
      <c r="J192" s="340">
        <v>55.5</v>
      </c>
      <c r="K192" s="340">
        <v>156.80000000000001</v>
      </c>
      <c r="L192" s="340">
        <v>234.7</v>
      </c>
      <c r="M192" s="340">
        <v>24.5</v>
      </c>
      <c r="N192" s="340">
        <v>48.7</v>
      </c>
      <c r="O192" s="340">
        <v>0.8</v>
      </c>
      <c r="P192" s="340">
        <v>1.6</v>
      </c>
      <c r="Q192" s="340">
        <v>3.3</v>
      </c>
      <c r="R192" s="340">
        <v>20.7</v>
      </c>
      <c r="S192" s="340">
        <v>25.9</v>
      </c>
      <c r="T192" s="340">
        <v>0</v>
      </c>
      <c r="U192" s="340">
        <v>0</v>
      </c>
      <c r="V192" s="340">
        <v>107.2</v>
      </c>
      <c r="W192" s="340">
        <v>17.5</v>
      </c>
      <c r="X192" s="340" t="s">
        <v>779</v>
      </c>
      <c r="Y192" s="340">
        <v>20.5</v>
      </c>
      <c r="Z192" s="340">
        <v>44.8</v>
      </c>
      <c r="AA192" s="343"/>
      <c r="AB192" s="343"/>
      <c r="AC192" s="347"/>
      <c r="AD192" s="347"/>
      <c r="AE192" s="347"/>
      <c r="AF192" s="704"/>
      <c r="AG192" s="347"/>
      <c r="AH192" s="347"/>
      <c r="AI192" s="347"/>
      <c r="AJ192" s="347"/>
      <c r="AK192" s="347"/>
      <c r="AL192" s="704"/>
      <c r="AM192" s="347"/>
      <c r="AN192" s="347"/>
      <c r="AO192" s="347"/>
      <c r="AP192" s="380"/>
      <c r="AQ192" s="374"/>
      <c r="AR192" s="374"/>
      <c r="AS192" s="378"/>
      <c r="AT192" s="379"/>
      <c r="AU192" s="378"/>
      <c r="AV192" s="378"/>
      <c r="AW192" s="378"/>
      <c r="AX192" s="378"/>
      <c r="AY192" s="378"/>
      <c r="AZ192" s="378"/>
      <c r="BA192" s="378"/>
      <c r="BF192" s="706"/>
      <c r="BG192" s="706"/>
      <c r="BH192" s="706"/>
      <c r="BI192" s="706"/>
      <c r="BJ192" s="706"/>
      <c r="BK192" s="706"/>
      <c r="BL192" s="706"/>
      <c r="BM192" s="706"/>
      <c r="BN192" s="706"/>
      <c r="BO192" s="706"/>
      <c r="BP192" s="706"/>
      <c r="BQ192" s="706"/>
      <c r="BR192" s="706"/>
      <c r="BS192" s="706"/>
      <c r="BT192" s="706"/>
      <c r="BU192" s="706"/>
      <c r="BV192" s="706"/>
      <c r="BW192" s="706"/>
      <c r="BX192" s="706"/>
      <c r="BY192" s="706"/>
    </row>
    <row r="193" spans="1:77" s="375" customFormat="1" ht="13.8" x14ac:dyDescent="0.45">
      <c r="A193" s="43">
        <v>2096</v>
      </c>
      <c r="B193" s="340">
        <v>7464.5</v>
      </c>
      <c r="C193" s="340">
        <v>209.3</v>
      </c>
      <c r="D193" s="340">
        <v>21.6</v>
      </c>
      <c r="E193" s="340">
        <v>3</v>
      </c>
      <c r="F193" s="340">
        <v>87.2</v>
      </c>
      <c r="G193" s="340">
        <v>18.600000000000001</v>
      </c>
      <c r="H193" s="340">
        <v>1438.4</v>
      </c>
      <c r="I193" s="340" t="s">
        <v>779</v>
      </c>
      <c r="J193" s="340">
        <v>56.4</v>
      </c>
      <c r="K193" s="340">
        <v>156.5</v>
      </c>
      <c r="L193" s="340">
        <v>236.7</v>
      </c>
      <c r="M193" s="340">
        <v>24.8</v>
      </c>
      <c r="N193" s="340">
        <v>49.3</v>
      </c>
      <c r="O193" s="340">
        <v>0.8</v>
      </c>
      <c r="P193" s="340">
        <v>1.6</v>
      </c>
      <c r="Q193" s="340">
        <v>3.2</v>
      </c>
      <c r="R193" s="340">
        <v>20.6</v>
      </c>
      <c r="S193" s="340">
        <v>25.9</v>
      </c>
      <c r="T193" s="340">
        <v>0</v>
      </c>
      <c r="U193" s="340">
        <v>0</v>
      </c>
      <c r="V193" s="340">
        <v>107.1</v>
      </c>
      <c r="W193" s="340">
        <v>17.5</v>
      </c>
      <c r="X193" s="340" t="s">
        <v>779</v>
      </c>
      <c r="Y193" s="340">
        <v>20.3</v>
      </c>
      <c r="Z193" s="340">
        <v>44.9</v>
      </c>
      <c r="AA193" s="343"/>
      <c r="AB193" s="343"/>
      <c r="AC193" s="347"/>
      <c r="AD193" s="347"/>
      <c r="AE193" s="347"/>
      <c r="AF193" s="704"/>
      <c r="AG193" s="347"/>
      <c r="AH193" s="347"/>
      <c r="AI193" s="347"/>
      <c r="AJ193" s="347"/>
      <c r="AK193" s="347"/>
      <c r="AL193" s="704"/>
      <c r="AM193" s="347"/>
      <c r="AN193" s="347"/>
      <c r="AO193" s="347"/>
      <c r="AP193" s="380"/>
      <c r="AQ193" s="374"/>
      <c r="AR193" s="374"/>
      <c r="AS193" s="378"/>
      <c r="AT193" s="379"/>
      <c r="AU193" s="378"/>
      <c r="AV193" s="378"/>
      <c r="AW193" s="378"/>
      <c r="AX193" s="378"/>
      <c r="AY193" s="378"/>
      <c r="AZ193" s="378"/>
      <c r="BA193" s="378"/>
      <c r="BF193" s="706"/>
      <c r="BG193" s="706"/>
      <c r="BH193" s="706"/>
      <c r="BI193" s="706"/>
      <c r="BJ193" s="706"/>
      <c r="BK193" s="706"/>
      <c r="BL193" s="706"/>
      <c r="BM193" s="706"/>
      <c r="BN193" s="706"/>
      <c r="BO193" s="706"/>
      <c r="BP193" s="706"/>
      <c r="BQ193" s="706"/>
      <c r="BR193" s="706"/>
      <c r="BS193" s="706"/>
      <c r="BT193" s="706"/>
      <c r="BU193" s="706"/>
      <c r="BV193" s="706"/>
      <c r="BW193" s="706"/>
      <c r="BX193" s="706"/>
      <c r="BY193" s="706"/>
    </row>
    <row r="194" spans="1:77" s="375" customFormat="1" ht="13.8" x14ac:dyDescent="0.45">
      <c r="A194" s="43">
        <v>2097</v>
      </c>
      <c r="B194" s="340">
        <v>7474.6</v>
      </c>
      <c r="C194" s="340">
        <v>212.4</v>
      </c>
      <c r="D194" s="340">
        <v>21.7</v>
      </c>
      <c r="E194" s="340">
        <v>3</v>
      </c>
      <c r="F194" s="340">
        <v>87</v>
      </c>
      <c r="G194" s="340">
        <v>18.8</v>
      </c>
      <c r="H194" s="340">
        <v>1444.1</v>
      </c>
      <c r="I194" s="340" t="s">
        <v>779</v>
      </c>
      <c r="J194" s="340">
        <v>57.3</v>
      </c>
      <c r="K194" s="340">
        <v>156.30000000000001</v>
      </c>
      <c r="L194" s="340">
        <v>238.7</v>
      </c>
      <c r="M194" s="340">
        <v>25</v>
      </c>
      <c r="N194" s="340">
        <v>50</v>
      </c>
      <c r="O194" s="340">
        <v>0.8</v>
      </c>
      <c r="P194" s="340">
        <v>1.6</v>
      </c>
      <c r="Q194" s="340">
        <v>3.2</v>
      </c>
      <c r="R194" s="340">
        <v>20.5</v>
      </c>
      <c r="S194" s="340">
        <v>25.8</v>
      </c>
      <c r="T194" s="340">
        <v>0</v>
      </c>
      <c r="U194" s="340">
        <v>0</v>
      </c>
      <c r="V194" s="340">
        <v>107.1</v>
      </c>
      <c r="W194" s="340">
        <v>17.5</v>
      </c>
      <c r="X194" s="340" t="s">
        <v>779</v>
      </c>
      <c r="Y194" s="340">
        <v>20.100000000000001</v>
      </c>
      <c r="Z194" s="340">
        <v>45</v>
      </c>
      <c r="AA194" s="343"/>
      <c r="AB194" s="343"/>
      <c r="AC194" s="347"/>
      <c r="AD194" s="347"/>
      <c r="AE194" s="347"/>
      <c r="AF194" s="704"/>
      <c r="AG194" s="347"/>
      <c r="AH194" s="347"/>
      <c r="AI194" s="347"/>
      <c r="AJ194" s="347"/>
      <c r="AK194" s="347"/>
      <c r="AL194" s="704"/>
      <c r="AM194" s="347"/>
      <c r="AN194" s="347"/>
      <c r="AO194" s="347"/>
      <c r="AP194" s="380"/>
      <c r="AQ194" s="374"/>
      <c r="AR194" s="374"/>
      <c r="AS194" s="378"/>
      <c r="AT194" s="379"/>
      <c r="AU194" s="378"/>
      <c r="AV194" s="378"/>
      <c r="AW194" s="378"/>
      <c r="AX194" s="378"/>
      <c r="AY194" s="378"/>
      <c r="AZ194" s="378"/>
      <c r="BA194" s="378"/>
      <c r="BF194" s="706"/>
      <c r="BG194" s="706"/>
      <c r="BH194" s="706"/>
      <c r="BI194" s="706"/>
      <c r="BJ194" s="706"/>
      <c r="BK194" s="706"/>
      <c r="BL194" s="706"/>
      <c r="BM194" s="706"/>
      <c r="BN194" s="706"/>
      <c r="BO194" s="706"/>
      <c r="BP194" s="706"/>
      <c r="BQ194" s="706"/>
      <c r="BR194" s="706"/>
      <c r="BS194" s="706"/>
      <c r="BT194" s="706"/>
      <c r="BU194" s="706"/>
      <c r="BV194" s="706"/>
      <c r="BW194" s="706"/>
      <c r="BX194" s="706"/>
      <c r="BY194" s="706"/>
    </row>
    <row r="195" spans="1:77" s="375" customFormat="1" ht="13.8" x14ac:dyDescent="0.45">
      <c r="A195" s="43">
        <v>2098</v>
      </c>
      <c r="B195" s="340">
        <v>7484.3</v>
      </c>
      <c r="C195" s="340">
        <v>215.6</v>
      </c>
      <c r="D195" s="340">
        <v>21.7</v>
      </c>
      <c r="E195" s="340">
        <v>3</v>
      </c>
      <c r="F195" s="340">
        <v>86.7</v>
      </c>
      <c r="G195" s="340">
        <v>19.100000000000001</v>
      </c>
      <c r="H195" s="340">
        <v>1449.8</v>
      </c>
      <c r="I195" s="340" t="s">
        <v>779</v>
      </c>
      <c r="J195" s="340">
        <v>58.2</v>
      </c>
      <c r="K195" s="340">
        <v>156</v>
      </c>
      <c r="L195" s="340">
        <v>240.8</v>
      </c>
      <c r="M195" s="340">
        <v>25.3</v>
      </c>
      <c r="N195" s="340">
        <v>50.7</v>
      </c>
      <c r="O195" s="340">
        <v>0.8</v>
      </c>
      <c r="P195" s="340">
        <v>1.6</v>
      </c>
      <c r="Q195" s="340">
        <v>3.2</v>
      </c>
      <c r="R195" s="340">
        <v>20.399999999999999</v>
      </c>
      <c r="S195" s="340">
        <v>25.8</v>
      </c>
      <c r="T195" s="340">
        <v>0</v>
      </c>
      <c r="U195" s="340">
        <v>0</v>
      </c>
      <c r="V195" s="340">
        <v>107.1</v>
      </c>
      <c r="W195" s="340">
        <v>17.5</v>
      </c>
      <c r="X195" s="340" t="s">
        <v>779</v>
      </c>
      <c r="Y195" s="340">
        <v>19.899999999999999</v>
      </c>
      <c r="Z195" s="340">
        <v>45.1</v>
      </c>
      <c r="AA195" s="343"/>
      <c r="AB195" s="343"/>
      <c r="AC195" s="347"/>
      <c r="AD195" s="347"/>
      <c r="AE195" s="347"/>
      <c r="AF195" s="704"/>
      <c r="AG195" s="347"/>
      <c r="AH195" s="347"/>
      <c r="AI195" s="347"/>
      <c r="AJ195" s="347"/>
      <c r="AK195" s="347"/>
      <c r="AL195" s="704"/>
      <c r="AM195" s="347"/>
      <c r="AN195" s="347"/>
      <c r="AO195" s="347"/>
      <c r="AP195" s="380"/>
      <c r="AQ195" s="374"/>
      <c r="AR195" s="374"/>
      <c r="AS195" s="378"/>
      <c r="AT195" s="379"/>
      <c r="AU195" s="378"/>
      <c r="AV195" s="378"/>
      <c r="AW195" s="378"/>
      <c r="AX195" s="378"/>
      <c r="AY195" s="378"/>
      <c r="AZ195" s="378"/>
      <c r="BA195" s="378"/>
      <c r="BF195" s="706"/>
      <c r="BG195" s="706"/>
      <c r="BH195" s="706"/>
      <c r="BI195" s="706"/>
      <c r="BJ195" s="706"/>
      <c r="BK195" s="706"/>
      <c r="BL195" s="706"/>
      <c r="BM195" s="706"/>
      <c r="BN195" s="706"/>
      <c r="BO195" s="706"/>
      <c r="BP195" s="706"/>
      <c r="BQ195" s="706"/>
      <c r="BR195" s="706"/>
      <c r="BS195" s="706"/>
      <c r="BT195" s="706"/>
      <c r="BU195" s="706"/>
      <c r="BV195" s="706"/>
      <c r="BW195" s="706"/>
      <c r="BX195" s="706"/>
      <c r="BY195" s="706"/>
    </row>
    <row r="196" spans="1:77" s="375" customFormat="1" ht="13.8" x14ac:dyDescent="0.45">
      <c r="A196" s="43">
        <v>2099</v>
      </c>
      <c r="B196" s="340">
        <v>7493.5</v>
      </c>
      <c r="C196" s="340">
        <v>218.9</v>
      </c>
      <c r="D196" s="340">
        <v>21.8</v>
      </c>
      <c r="E196" s="340">
        <v>3</v>
      </c>
      <c r="F196" s="340">
        <v>86.5</v>
      </c>
      <c r="G196" s="340">
        <v>19.3</v>
      </c>
      <c r="H196" s="340">
        <v>1455.4</v>
      </c>
      <c r="I196" s="340" t="s">
        <v>779</v>
      </c>
      <c r="J196" s="340">
        <v>59.2</v>
      </c>
      <c r="K196" s="340">
        <v>155.80000000000001</v>
      </c>
      <c r="L196" s="340">
        <v>243</v>
      </c>
      <c r="M196" s="340">
        <v>25.6</v>
      </c>
      <c r="N196" s="340">
        <v>51.4</v>
      </c>
      <c r="O196" s="340">
        <v>0.8</v>
      </c>
      <c r="P196" s="340">
        <v>1.5</v>
      </c>
      <c r="Q196" s="340">
        <v>3.2</v>
      </c>
      <c r="R196" s="340">
        <v>20.2</v>
      </c>
      <c r="S196" s="340">
        <v>25.7</v>
      </c>
      <c r="T196" s="340">
        <v>0</v>
      </c>
      <c r="U196" s="340">
        <v>0</v>
      </c>
      <c r="V196" s="340">
        <v>107.1</v>
      </c>
      <c r="W196" s="340">
        <v>17.399999999999999</v>
      </c>
      <c r="X196" s="340" t="s">
        <v>779</v>
      </c>
      <c r="Y196" s="340">
        <v>19.8</v>
      </c>
      <c r="Z196" s="340">
        <v>45.3</v>
      </c>
      <c r="AA196" s="343"/>
      <c r="AB196" s="343"/>
      <c r="AC196" s="347"/>
      <c r="AD196" s="347"/>
      <c r="AE196" s="347"/>
      <c r="AF196" s="704"/>
      <c r="AG196" s="347"/>
      <c r="AH196" s="347"/>
      <c r="AI196" s="347"/>
      <c r="AJ196" s="347"/>
      <c r="AK196" s="347"/>
      <c r="AL196" s="704"/>
      <c r="AM196" s="347"/>
      <c r="AN196" s="347"/>
      <c r="AO196" s="347"/>
      <c r="AP196" s="380"/>
      <c r="AQ196" s="374"/>
      <c r="AR196" s="374"/>
      <c r="AS196" s="378"/>
      <c r="AT196" s="379"/>
      <c r="AU196" s="378"/>
      <c r="AV196" s="378"/>
      <c r="AW196" s="378"/>
      <c r="AX196" s="378"/>
      <c r="AY196" s="378"/>
      <c r="AZ196" s="378"/>
      <c r="BA196" s="378"/>
      <c r="BF196" s="706"/>
      <c r="BG196" s="706"/>
      <c r="BH196" s="706"/>
      <c r="BI196" s="706"/>
      <c r="BJ196" s="706"/>
      <c r="BK196" s="706"/>
      <c r="BL196" s="706"/>
      <c r="BM196" s="706"/>
      <c r="BN196" s="706"/>
      <c r="BO196" s="706"/>
      <c r="BP196" s="706"/>
      <c r="BQ196" s="706"/>
      <c r="BR196" s="706"/>
      <c r="BS196" s="706"/>
      <c r="BT196" s="706"/>
      <c r="BU196" s="706"/>
      <c r="BV196" s="706"/>
      <c r="BW196" s="706"/>
      <c r="BX196" s="706"/>
      <c r="BY196" s="706"/>
    </row>
    <row r="197" spans="1:77" s="375" customFormat="1" ht="13.8" x14ac:dyDescent="0.45">
      <c r="A197" s="43">
        <v>2100</v>
      </c>
      <c r="B197" s="340">
        <v>7502.3</v>
      </c>
      <c r="C197" s="340">
        <v>222.2</v>
      </c>
      <c r="D197" s="340">
        <v>21.8</v>
      </c>
      <c r="E197" s="340">
        <v>3</v>
      </c>
      <c r="F197" s="340">
        <v>86.3</v>
      </c>
      <c r="G197" s="340">
        <v>19.600000000000001</v>
      </c>
      <c r="H197" s="340">
        <v>1461</v>
      </c>
      <c r="I197" s="340" t="s">
        <v>779</v>
      </c>
      <c r="J197" s="340">
        <v>60.1</v>
      </c>
      <c r="K197" s="340">
        <v>155.5</v>
      </c>
      <c r="L197" s="340">
        <v>245.2</v>
      </c>
      <c r="M197" s="340">
        <v>25.9</v>
      </c>
      <c r="N197" s="340">
        <v>52.1</v>
      </c>
      <c r="O197" s="340">
        <v>0.8</v>
      </c>
      <c r="P197" s="340">
        <v>1.5</v>
      </c>
      <c r="Q197" s="340">
        <v>3.1</v>
      </c>
      <c r="R197" s="340">
        <v>20.100000000000001</v>
      </c>
      <c r="S197" s="340">
        <v>25.7</v>
      </c>
      <c r="T197" s="340">
        <v>0</v>
      </c>
      <c r="U197" s="340">
        <v>0</v>
      </c>
      <c r="V197" s="340">
        <v>107</v>
      </c>
      <c r="W197" s="340">
        <v>17.399999999999999</v>
      </c>
      <c r="X197" s="340" t="s">
        <v>779</v>
      </c>
      <c r="Y197" s="340">
        <v>19.600000000000001</v>
      </c>
      <c r="Z197" s="340">
        <v>45.4</v>
      </c>
      <c r="AA197" s="343"/>
      <c r="AB197" s="343"/>
      <c r="AC197" s="347"/>
      <c r="AD197" s="347"/>
      <c r="AE197" s="347"/>
      <c r="AF197" s="704"/>
      <c r="AG197" s="347"/>
      <c r="AH197" s="347"/>
      <c r="AI197" s="347"/>
      <c r="AJ197" s="347"/>
      <c r="AK197" s="347"/>
      <c r="AL197" s="704"/>
      <c r="AM197" s="347"/>
      <c r="AN197" s="347"/>
      <c r="AO197" s="347"/>
      <c r="AP197" s="380"/>
      <c r="AQ197" s="374"/>
      <c r="AR197" s="374"/>
      <c r="AS197" s="378"/>
      <c r="AT197" s="379"/>
      <c r="AU197" s="378"/>
      <c r="AV197" s="378"/>
      <c r="AW197" s="378"/>
      <c r="AX197" s="378"/>
      <c r="AY197" s="378"/>
      <c r="AZ197" s="378"/>
      <c r="BA197" s="378"/>
      <c r="BF197" s="706"/>
      <c r="BG197" s="706"/>
      <c r="BH197" s="706"/>
      <c r="BI197" s="706"/>
      <c r="BJ197" s="706"/>
      <c r="BK197" s="706"/>
      <c r="BL197" s="706"/>
      <c r="BM197" s="706"/>
      <c r="BN197" s="706"/>
      <c r="BO197" s="706"/>
      <c r="BP197" s="706"/>
      <c r="BQ197" s="706"/>
      <c r="BR197" s="706"/>
      <c r="BS197" s="706"/>
      <c r="BT197" s="706"/>
      <c r="BU197" s="706"/>
      <c r="BV197" s="706"/>
      <c r="BW197" s="706"/>
      <c r="BX197" s="706"/>
      <c r="BY197" s="706"/>
    </row>
    <row r="198" spans="1:77" s="381" customFormat="1" ht="49.5" x14ac:dyDescent="0.45">
      <c r="A198" s="337" t="s">
        <v>611</v>
      </c>
      <c r="B198" s="339">
        <f>SUM(B111:B147)</f>
        <v>222008.69999999998</v>
      </c>
      <c r="C198" s="339">
        <f t="shared" ref="C198:H198" si="5">SUM(C111:C147)</f>
        <v>3503.7999999999997</v>
      </c>
      <c r="D198" s="339">
        <f t="shared" si="5"/>
        <v>546.29999999999995</v>
      </c>
      <c r="E198" s="339">
        <f t="shared" si="5"/>
        <v>141.20000000000007</v>
      </c>
      <c r="F198" s="339">
        <f t="shared" si="5"/>
        <v>3191.8</v>
      </c>
      <c r="G198" s="339">
        <f t="shared" si="5"/>
        <v>310.50000000000006</v>
      </c>
      <c r="H198" s="339">
        <f t="shared" si="5"/>
        <v>35039.999999999993</v>
      </c>
      <c r="I198" s="339"/>
      <c r="J198" s="339">
        <f t="shared" ref="J198:Z198" si="6">SUM(J111:J147)</f>
        <v>778.30000000000007</v>
      </c>
      <c r="K198" s="339">
        <f t="shared" si="6"/>
        <v>5553.0999999999995</v>
      </c>
      <c r="L198" s="339">
        <f t="shared" si="6"/>
        <v>5666.9</v>
      </c>
      <c r="M198" s="339">
        <f t="shared" si="6"/>
        <v>562.1</v>
      </c>
      <c r="N198" s="339">
        <f t="shared" si="6"/>
        <v>889</v>
      </c>
      <c r="O198" s="339">
        <f t="shared" si="6"/>
        <v>42.900000000000013</v>
      </c>
      <c r="P198" s="339">
        <f t="shared" si="6"/>
        <v>98.399999999999977</v>
      </c>
      <c r="Q198" s="339">
        <f t="shared" si="6"/>
        <v>159.10000000000014</v>
      </c>
      <c r="R198" s="339">
        <f t="shared" si="6"/>
        <v>823.7</v>
      </c>
      <c r="S198" s="339">
        <f t="shared" si="6"/>
        <v>971.7</v>
      </c>
      <c r="T198" s="339">
        <f t="shared" si="6"/>
        <v>3.700000000000002</v>
      </c>
      <c r="U198" s="339">
        <f t="shared" si="6"/>
        <v>0</v>
      </c>
      <c r="V198" s="339">
        <f t="shared" si="6"/>
        <v>3328.7999999999997</v>
      </c>
      <c r="W198" s="339">
        <f t="shared" si="6"/>
        <v>580.6</v>
      </c>
      <c r="X198" s="339">
        <f t="shared" si="6"/>
        <v>0</v>
      </c>
      <c r="Y198" s="339">
        <f t="shared" si="6"/>
        <v>1000.5999999999997</v>
      </c>
      <c r="Z198" s="339">
        <f t="shared" si="6"/>
        <v>1280.5999999999999</v>
      </c>
      <c r="AA198" s="345" t="s">
        <v>559</v>
      </c>
      <c r="AB198" s="328">
        <f>B198+C198+D198+E198+F198+G198+H198+J198+K198+L198+M198+N198</f>
        <v>278191.6999999999</v>
      </c>
      <c r="AC198" s="327"/>
      <c r="AD198" s="327"/>
      <c r="AE198" s="327"/>
      <c r="AF198" s="327"/>
      <c r="AG198" s="327"/>
      <c r="AH198" s="327"/>
      <c r="AI198" s="327"/>
      <c r="AJ198" s="327"/>
      <c r="AK198" s="327"/>
      <c r="AL198" s="327"/>
      <c r="AM198" s="327"/>
      <c r="AN198" s="327"/>
      <c r="AO198" s="327"/>
    </row>
    <row r="200" spans="1:77" x14ac:dyDescent="0.4">
      <c r="A200" s="351" t="s">
        <v>613</v>
      </c>
      <c r="B200" s="352"/>
      <c r="C200" s="352"/>
      <c r="D200" s="352"/>
    </row>
    <row r="201" spans="1:77" ht="14.4" x14ac:dyDescent="0.55000000000000004">
      <c r="A201" s="710" t="s">
        <v>780</v>
      </c>
      <c r="B201" s="390"/>
      <c r="C201" s="390"/>
      <c r="D201" s="390"/>
    </row>
    <row r="202" spans="1:77" x14ac:dyDescent="0.4">
      <c r="A202" s="353" t="s">
        <v>614</v>
      </c>
      <c r="B202" s="353" t="s">
        <v>615</v>
      </c>
      <c r="C202" s="353" t="s">
        <v>616</v>
      </c>
      <c r="D202" s="353" t="s">
        <v>617</v>
      </c>
    </row>
    <row r="203" spans="1:77" x14ac:dyDescent="0.4">
      <c r="A203" s="354" t="s">
        <v>618</v>
      </c>
      <c r="B203" s="355" t="s">
        <v>619</v>
      </c>
      <c r="C203" s="356">
        <v>10.43</v>
      </c>
      <c r="D203" s="356">
        <v>21.18</v>
      </c>
    </row>
    <row r="204" spans="1:77" x14ac:dyDescent="0.4">
      <c r="A204" s="357" t="s">
        <v>620</v>
      </c>
      <c r="B204" s="355" t="s">
        <v>621</v>
      </c>
      <c r="C204" s="356">
        <v>12.03</v>
      </c>
      <c r="D204" s="356">
        <v>21.86</v>
      </c>
      <c r="F204" s="711"/>
    </row>
    <row r="205" spans="1:77" x14ac:dyDescent="0.4">
      <c r="A205" s="358" t="s">
        <v>622</v>
      </c>
      <c r="B205" s="355" t="s">
        <v>623</v>
      </c>
      <c r="C205" s="356">
        <v>25.24</v>
      </c>
      <c r="D205" s="356">
        <v>41.21</v>
      </c>
      <c r="F205" s="712"/>
    </row>
    <row r="206" spans="1:77" x14ac:dyDescent="0.4">
      <c r="A206" s="359" t="s">
        <v>624</v>
      </c>
      <c r="B206" s="355" t="s">
        <v>625</v>
      </c>
      <c r="C206" s="356">
        <v>36.21</v>
      </c>
      <c r="D206" s="356">
        <v>60.75</v>
      </c>
      <c r="F206" s="712">
        <f>C205/C206</f>
        <v>0.69704501518917417</v>
      </c>
    </row>
    <row r="207" spans="1:77" x14ac:dyDescent="0.4">
      <c r="A207" s="360" t="s">
        <v>626</v>
      </c>
      <c r="B207" s="344" t="s">
        <v>627</v>
      </c>
      <c r="C207" s="746">
        <v>0.30301378477086749</v>
      </c>
      <c r="D207" s="361">
        <v>0.32168574881213119</v>
      </c>
    </row>
    <row r="208" spans="1:77" x14ac:dyDescent="0.4">
      <c r="A208" s="360" t="s">
        <v>628</v>
      </c>
      <c r="B208" s="344" t="s">
        <v>627</v>
      </c>
      <c r="C208" s="746">
        <v>0.69698621522913251</v>
      </c>
      <c r="D208" s="361">
        <v>0.67831425118786881</v>
      </c>
    </row>
    <row r="210" spans="1:83" ht="18.600000000000001" x14ac:dyDescent="0.6">
      <c r="A210" s="334" t="s">
        <v>629</v>
      </c>
      <c r="B210" s="338"/>
      <c r="C210" s="338"/>
      <c r="D210" s="338"/>
      <c r="E210" s="338"/>
      <c r="F210" s="338"/>
      <c r="G210" s="338"/>
      <c r="H210" s="338"/>
      <c r="I210" s="338"/>
      <c r="J210" s="338"/>
      <c r="K210" s="338"/>
      <c r="L210" s="338"/>
      <c r="M210" s="338"/>
      <c r="N210" s="338"/>
      <c r="O210" s="338"/>
      <c r="P210" s="338"/>
      <c r="Q210" s="338"/>
      <c r="R210" s="338"/>
      <c r="S210" s="338"/>
      <c r="T210" s="338"/>
      <c r="U210" s="338"/>
      <c r="V210" s="338"/>
      <c r="W210" s="338"/>
      <c r="X210" s="338"/>
      <c r="Y210" s="338"/>
      <c r="Z210" s="338"/>
    </row>
    <row r="211" spans="1:83" ht="18.600000000000001" x14ac:dyDescent="0.6">
      <c r="A211" s="334" t="s">
        <v>630</v>
      </c>
      <c r="B211" s="335"/>
      <c r="C211" s="335"/>
      <c r="D211" s="335"/>
      <c r="E211" s="335"/>
      <c r="F211" s="335"/>
      <c r="G211" s="335"/>
      <c r="H211" s="335"/>
      <c r="I211" s="335"/>
      <c r="J211" s="335"/>
      <c r="K211" s="335"/>
      <c r="L211" s="335"/>
      <c r="M211" s="335"/>
      <c r="N211" s="335"/>
      <c r="O211" s="335"/>
      <c r="P211" s="335"/>
      <c r="Q211" s="335"/>
      <c r="R211" s="335"/>
      <c r="S211" s="335"/>
      <c r="T211" s="335"/>
      <c r="U211" s="335"/>
      <c r="V211" s="335"/>
      <c r="W211" s="335"/>
      <c r="X211" s="335"/>
      <c r="Y211" s="335"/>
      <c r="Z211" s="335"/>
      <c r="AA211" s="362"/>
      <c r="AB211" s="362"/>
    </row>
    <row r="212" spans="1:83" ht="45" x14ac:dyDescent="0.5">
      <c r="A212" s="186"/>
      <c r="B212" s="54" t="str">
        <f>B$18</f>
        <v>"Grain" , MMT</v>
      </c>
      <c r="C212" s="54" t="str">
        <f t="shared" ref="C212:Z212" si="7">C$18</f>
        <v>Bovine Meat , MMT</v>
      </c>
      <c r="D212" s="54" t="str">
        <f t="shared" si="7"/>
        <v>Butter, Ghee , MMT</v>
      </c>
      <c r="E212" s="54" t="str">
        <f t="shared" si="7"/>
        <v>Cream , MMT</v>
      </c>
      <c r="F212" s="54" t="str">
        <f t="shared" si="7"/>
        <v>Eggs , MMT</v>
      </c>
      <c r="G212" s="54" t="str">
        <f t="shared" si="7"/>
        <v>Meat, Other , MMT</v>
      </c>
      <c r="H212" s="54" t="str">
        <f t="shared" si="7"/>
        <v>Milk - Excluding Butter , MMT</v>
      </c>
      <c r="I212" s="54" t="str">
        <f t="shared" si="7"/>
        <v>Whey , MMT</v>
      </c>
      <c r="J212" s="54" t="str">
        <f t="shared" si="7"/>
        <v>Mutton &amp; Goat Meat , MMT</v>
      </c>
      <c r="K212" s="54" t="str">
        <f t="shared" si="7"/>
        <v>Pigmeat , MMT</v>
      </c>
      <c r="L212" s="54" t="str">
        <f t="shared" si="7"/>
        <v>Poultry Meat , MMT</v>
      </c>
      <c r="M212" s="54" t="str">
        <f t="shared" si="7"/>
        <v>Fats, Animals, Raw , MMT</v>
      </c>
      <c r="N212" s="54" t="str">
        <f t="shared" si="7"/>
        <v>Offals, Edible , MMT</v>
      </c>
      <c r="O212" s="54" t="str">
        <f t="shared" si="7"/>
        <v>Aquatic Animals, Others , MMT</v>
      </c>
      <c r="P212" s="54" t="str">
        <f t="shared" si="7"/>
        <v>Aquatic Plants , MMT</v>
      </c>
      <c r="Q212" s="54" t="str">
        <f t="shared" si="7"/>
        <v>Cephalopods , MMT</v>
      </c>
      <c r="R212" s="54" t="str">
        <f t="shared" si="7"/>
        <v>Crustaceans , MMT</v>
      </c>
      <c r="S212" s="54" t="str">
        <f t="shared" si="7"/>
        <v>Demersal Fish , MMT</v>
      </c>
      <c r="T212" s="54" t="str">
        <f t="shared" si="7"/>
        <v>Fish, Body Oil , MMT</v>
      </c>
      <c r="U212" s="54" t="str">
        <f t="shared" si="7"/>
        <v>Fish, Liver Oil , MMT</v>
      </c>
      <c r="V212" s="54" t="str">
        <f t="shared" si="7"/>
        <v>Freshwater Fish , MMT</v>
      </c>
      <c r="W212" s="54" t="str">
        <f t="shared" si="7"/>
        <v>Marine Fish, Other , MMT</v>
      </c>
      <c r="X212" s="54" t="str">
        <f t="shared" si="7"/>
        <v>Meat, Aquatic Mammals , MMT</v>
      </c>
      <c r="Y212" s="54" t="str">
        <f t="shared" si="7"/>
        <v>Molluscs, Other , MMT</v>
      </c>
      <c r="Z212" s="54" t="str">
        <f t="shared" si="7"/>
        <v>Pelagic Fish , MMT</v>
      </c>
      <c r="AA212" s="372"/>
      <c r="AB212" s="372"/>
    </row>
    <row r="213" spans="1:83" ht="13.8" x14ac:dyDescent="0.45">
      <c r="A213" s="43">
        <v>2014</v>
      </c>
      <c r="B213" s="407">
        <v>4946.8</v>
      </c>
      <c r="C213" s="407">
        <v>73.099999999999994</v>
      </c>
      <c r="D213" s="407">
        <v>11.3</v>
      </c>
      <c r="E213" s="407">
        <v>3.6</v>
      </c>
      <c r="F213" s="407">
        <v>69.900000000000006</v>
      </c>
      <c r="G213" s="407">
        <v>6.7</v>
      </c>
      <c r="H213" s="407">
        <v>721.6</v>
      </c>
      <c r="I213" s="407" t="s">
        <v>779</v>
      </c>
      <c r="J213" s="407">
        <v>15.4</v>
      </c>
      <c r="K213" s="407">
        <v>121.8</v>
      </c>
      <c r="L213" s="407">
        <v>118.6</v>
      </c>
      <c r="M213" s="407">
        <v>12.6</v>
      </c>
      <c r="N213" s="407">
        <v>18.100000000000001</v>
      </c>
      <c r="O213" s="407">
        <v>1.1000000000000001</v>
      </c>
      <c r="P213" s="407">
        <v>1.7</v>
      </c>
      <c r="Q213" s="407">
        <v>5</v>
      </c>
      <c r="R213" s="407">
        <v>17.100000000000001</v>
      </c>
      <c r="S213" s="407">
        <v>23.8</v>
      </c>
      <c r="T213" s="407">
        <v>0.1</v>
      </c>
      <c r="U213" s="407">
        <v>0</v>
      </c>
      <c r="V213" s="407">
        <v>68.7</v>
      </c>
      <c r="W213" s="407">
        <v>12.6</v>
      </c>
      <c r="X213" s="407" t="s">
        <v>779</v>
      </c>
      <c r="Y213" s="407">
        <v>25.5</v>
      </c>
      <c r="Z213" s="407">
        <v>30.1</v>
      </c>
      <c r="AA213" s="330"/>
      <c r="AB213" s="330"/>
      <c r="AF213" s="701"/>
      <c r="BE213" s="703"/>
      <c r="BF213" s="703"/>
      <c r="BG213" s="703"/>
      <c r="BH213" s="703"/>
      <c r="BI213" s="703"/>
      <c r="BJ213" s="703"/>
      <c r="BK213" s="703"/>
      <c r="BL213" s="703"/>
      <c r="BM213" s="703"/>
      <c r="BN213" s="703"/>
      <c r="BO213" s="703"/>
      <c r="BP213" s="703"/>
      <c r="BQ213" s="703"/>
      <c r="BR213" s="703"/>
      <c r="BS213" s="703"/>
      <c r="BT213" s="703"/>
      <c r="BU213" s="703"/>
      <c r="BV213" s="703"/>
      <c r="BW213" s="703"/>
      <c r="BX213" s="703"/>
      <c r="BY213" s="703"/>
      <c r="BZ213" s="703"/>
      <c r="CA213" s="703"/>
      <c r="CB213" s="703"/>
      <c r="CC213" s="703"/>
      <c r="CD213" s="703"/>
      <c r="CE213" s="703"/>
    </row>
    <row r="214" spans="1:83" ht="13.8" x14ac:dyDescent="0.45">
      <c r="A214" s="43">
        <v>2015</v>
      </c>
      <c r="B214" s="407">
        <v>5024</v>
      </c>
      <c r="C214" s="407">
        <v>72.099999999999994</v>
      </c>
      <c r="D214" s="407">
        <v>11.4</v>
      </c>
      <c r="E214" s="407">
        <v>3.6</v>
      </c>
      <c r="F214" s="407">
        <v>72.400000000000006</v>
      </c>
      <c r="G214" s="407">
        <v>6.6</v>
      </c>
      <c r="H214" s="407">
        <v>728.5</v>
      </c>
      <c r="I214" s="407" t="s">
        <v>779</v>
      </c>
      <c r="J214" s="407">
        <v>15.7</v>
      </c>
      <c r="K214" s="407">
        <v>124.6</v>
      </c>
      <c r="L214" s="407">
        <v>122.6</v>
      </c>
      <c r="M214" s="407">
        <v>12.6</v>
      </c>
      <c r="N214" s="407">
        <v>18.399999999999999</v>
      </c>
      <c r="O214" s="407">
        <v>1.1000000000000001</v>
      </c>
      <c r="P214" s="407">
        <v>1.8</v>
      </c>
      <c r="Q214" s="407">
        <v>5</v>
      </c>
      <c r="R214" s="407">
        <v>19.100000000000001</v>
      </c>
      <c r="S214" s="407">
        <v>23.6</v>
      </c>
      <c r="T214" s="407">
        <v>0.1</v>
      </c>
      <c r="U214" s="407">
        <v>0</v>
      </c>
      <c r="V214" s="407">
        <v>71.5</v>
      </c>
      <c r="W214" s="407">
        <v>13.9</v>
      </c>
      <c r="X214" s="407" t="s">
        <v>779</v>
      </c>
      <c r="Y214" s="407">
        <v>25.4</v>
      </c>
      <c r="Z214" s="407">
        <v>30.4</v>
      </c>
      <c r="AA214" s="330"/>
      <c r="AB214" s="330"/>
      <c r="AF214" s="701"/>
      <c r="BE214" s="703"/>
      <c r="BF214" s="703"/>
      <c r="BG214" s="703"/>
      <c r="BH214" s="703"/>
      <c r="BI214" s="703"/>
      <c r="BJ214" s="703"/>
      <c r="BK214" s="703"/>
      <c r="BL214" s="703"/>
      <c r="BM214" s="703"/>
      <c r="BN214" s="703"/>
      <c r="BO214" s="703"/>
      <c r="BP214" s="703"/>
      <c r="BQ214" s="703"/>
      <c r="BR214" s="703"/>
      <c r="BS214" s="703"/>
      <c r="BT214" s="703"/>
      <c r="BU214" s="703"/>
      <c r="BV214" s="703"/>
      <c r="BW214" s="703"/>
      <c r="BX214" s="703"/>
      <c r="BY214" s="703"/>
      <c r="BZ214" s="703"/>
      <c r="CA214" s="703"/>
      <c r="CB214" s="703"/>
      <c r="CC214" s="703"/>
      <c r="CD214" s="703"/>
      <c r="CE214" s="703"/>
    </row>
    <row r="215" spans="1:83" ht="13.8" x14ac:dyDescent="0.45">
      <c r="A215" s="43">
        <v>2016</v>
      </c>
      <c r="B215" s="407">
        <v>5056.8</v>
      </c>
      <c r="C215" s="407">
        <v>71.8</v>
      </c>
      <c r="D215" s="407">
        <v>11.7</v>
      </c>
      <c r="E215" s="407">
        <v>3.6</v>
      </c>
      <c r="F215" s="407">
        <v>74.599999999999994</v>
      </c>
      <c r="G215" s="407">
        <v>6.7</v>
      </c>
      <c r="H215" s="407">
        <v>746.8</v>
      </c>
      <c r="I215" s="407" t="s">
        <v>779</v>
      </c>
      <c r="J215" s="407">
        <v>15.6</v>
      </c>
      <c r="K215" s="407">
        <v>126.7</v>
      </c>
      <c r="L215" s="407">
        <v>123.9</v>
      </c>
      <c r="M215" s="407">
        <v>12.7</v>
      </c>
      <c r="N215" s="407">
        <v>19</v>
      </c>
      <c r="O215" s="407">
        <v>1.1000000000000001</v>
      </c>
      <c r="P215" s="407">
        <v>2</v>
      </c>
      <c r="Q215" s="407">
        <v>4</v>
      </c>
      <c r="R215" s="407">
        <v>19.8</v>
      </c>
      <c r="S215" s="407">
        <v>23.4</v>
      </c>
      <c r="T215" s="407">
        <v>0.1</v>
      </c>
      <c r="U215" s="407">
        <v>0</v>
      </c>
      <c r="V215" s="407">
        <v>73.8</v>
      </c>
      <c r="W215" s="407">
        <v>14.6</v>
      </c>
      <c r="X215" s="407" t="s">
        <v>779</v>
      </c>
      <c r="Y215" s="407">
        <v>24.9</v>
      </c>
      <c r="Z215" s="407">
        <v>29.5</v>
      </c>
      <c r="AA215" s="330"/>
      <c r="AB215" s="330"/>
      <c r="AF215" s="701"/>
      <c r="BE215" s="703"/>
      <c r="BF215" s="703"/>
      <c r="BG215" s="703"/>
      <c r="BH215" s="703"/>
      <c r="BI215" s="703"/>
      <c r="BJ215" s="703"/>
      <c r="BK215" s="703"/>
      <c r="BL215" s="703"/>
      <c r="BM215" s="703"/>
      <c r="BN215" s="703"/>
      <c r="BO215" s="703"/>
      <c r="BP215" s="703"/>
      <c r="BQ215" s="703"/>
      <c r="BR215" s="703"/>
      <c r="BS215" s="703"/>
      <c r="BT215" s="703"/>
      <c r="BU215" s="703"/>
      <c r="BV215" s="703"/>
      <c r="BW215" s="703"/>
      <c r="BX215" s="703"/>
      <c r="BY215" s="703"/>
      <c r="BZ215" s="703"/>
      <c r="CA215" s="703"/>
      <c r="CB215" s="703"/>
      <c r="CC215" s="703"/>
      <c r="CD215" s="703"/>
      <c r="CE215" s="703"/>
    </row>
    <row r="216" spans="1:83" ht="13.8" x14ac:dyDescent="0.45">
      <c r="A216" s="43">
        <v>2017</v>
      </c>
      <c r="B216" s="407">
        <v>5127.8999999999996</v>
      </c>
      <c r="C216" s="407">
        <v>73</v>
      </c>
      <c r="D216" s="407">
        <v>12</v>
      </c>
      <c r="E216" s="407">
        <v>3.7</v>
      </c>
      <c r="F216" s="407">
        <v>75.599999999999994</v>
      </c>
      <c r="G216" s="407">
        <v>6.4</v>
      </c>
      <c r="H216" s="407">
        <v>763.6</v>
      </c>
      <c r="I216" s="407" t="s">
        <v>779</v>
      </c>
      <c r="J216" s="407">
        <v>15.6</v>
      </c>
      <c r="K216" s="407">
        <v>128.5</v>
      </c>
      <c r="L216" s="407">
        <v>126.7</v>
      </c>
      <c r="M216" s="407">
        <v>12.7</v>
      </c>
      <c r="N216" s="407">
        <v>18.7</v>
      </c>
      <c r="O216" s="407">
        <v>1.1000000000000001</v>
      </c>
      <c r="P216" s="407">
        <v>2.6</v>
      </c>
      <c r="Q216" s="407">
        <v>4</v>
      </c>
      <c r="R216" s="407">
        <v>20.2</v>
      </c>
      <c r="S216" s="407">
        <v>23.9</v>
      </c>
      <c r="T216" s="407">
        <v>0.1</v>
      </c>
      <c r="U216" s="407">
        <v>0</v>
      </c>
      <c r="V216" s="407">
        <v>77</v>
      </c>
      <c r="W216" s="407">
        <v>13.7</v>
      </c>
      <c r="X216" s="407" t="s">
        <v>779</v>
      </c>
      <c r="Y216" s="407">
        <v>25.2</v>
      </c>
      <c r="Z216" s="407">
        <v>29.9</v>
      </c>
      <c r="AA216" s="330"/>
      <c r="AB216" s="330"/>
      <c r="AF216" s="701"/>
      <c r="BE216" s="703"/>
      <c r="BF216" s="703"/>
      <c r="BG216" s="703"/>
      <c r="BH216" s="703"/>
      <c r="BI216" s="703"/>
      <c r="BJ216" s="703"/>
      <c r="BK216" s="703"/>
      <c r="BL216" s="703"/>
      <c r="BM216" s="703"/>
      <c r="BN216" s="703"/>
      <c r="BO216" s="703"/>
      <c r="BP216" s="703"/>
      <c r="BQ216" s="703"/>
      <c r="BR216" s="703"/>
      <c r="BS216" s="703"/>
      <c r="BT216" s="703"/>
      <c r="BU216" s="703"/>
      <c r="BV216" s="703"/>
      <c r="BW216" s="703"/>
      <c r="BX216" s="703"/>
      <c r="BY216" s="703"/>
      <c r="BZ216" s="703"/>
      <c r="CA216" s="703"/>
      <c r="CB216" s="703"/>
      <c r="CC216" s="703"/>
      <c r="CD216" s="703"/>
      <c r="CE216" s="703"/>
    </row>
    <row r="217" spans="1:83" ht="13.8" x14ac:dyDescent="0.45">
      <c r="A217" s="43">
        <v>2018</v>
      </c>
      <c r="B217" s="407">
        <v>5196.1000000000004</v>
      </c>
      <c r="C217" s="407">
        <v>75.8</v>
      </c>
      <c r="D217" s="407">
        <v>12.3</v>
      </c>
      <c r="E217" s="407">
        <v>3.7</v>
      </c>
      <c r="F217" s="407">
        <v>77.400000000000006</v>
      </c>
      <c r="G217" s="407">
        <v>6.5</v>
      </c>
      <c r="H217" s="407">
        <v>786.1</v>
      </c>
      <c r="I217" s="407" t="s">
        <v>779</v>
      </c>
      <c r="J217" s="407">
        <v>15.8</v>
      </c>
      <c r="K217" s="407">
        <v>131</v>
      </c>
      <c r="L217" s="407">
        <v>128.69999999999999</v>
      </c>
      <c r="M217" s="407">
        <v>12.9</v>
      </c>
      <c r="N217" s="407">
        <v>19</v>
      </c>
      <c r="O217" s="407">
        <v>1.1000000000000001</v>
      </c>
      <c r="P217" s="407">
        <v>2.6</v>
      </c>
      <c r="Q217" s="407">
        <v>4</v>
      </c>
      <c r="R217" s="407">
        <v>20.3</v>
      </c>
      <c r="S217" s="407">
        <v>24.1</v>
      </c>
      <c r="T217" s="407">
        <v>0.1</v>
      </c>
      <c r="U217" s="407">
        <v>0</v>
      </c>
      <c r="V217" s="407">
        <v>77.099999999999994</v>
      </c>
      <c r="W217" s="407">
        <v>13.8</v>
      </c>
      <c r="X217" s="407" t="s">
        <v>779</v>
      </c>
      <c r="Y217" s="407">
        <v>25.3</v>
      </c>
      <c r="Z217" s="407">
        <v>29.6</v>
      </c>
      <c r="AA217" s="330"/>
      <c r="AB217" s="330"/>
      <c r="AF217" s="701"/>
      <c r="BE217" s="703"/>
      <c r="BF217" s="703"/>
      <c r="BG217" s="703"/>
      <c r="BH217" s="703"/>
      <c r="BI217" s="703"/>
      <c r="BJ217" s="703"/>
      <c r="BK217" s="703"/>
      <c r="BL217" s="703"/>
      <c r="BM217" s="703"/>
      <c r="BN217" s="703"/>
      <c r="BO217" s="703"/>
      <c r="BP217" s="703"/>
      <c r="BQ217" s="703"/>
      <c r="BR217" s="703"/>
      <c r="BS217" s="703"/>
      <c r="BT217" s="703"/>
      <c r="BU217" s="703"/>
      <c r="BV217" s="703"/>
      <c r="BW217" s="703"/>
      <c r="BX217" s="703"/>
      <c r="BY217" s="703"/>
      <c r="BZ217" s="703"/>
      <c r="CA217" s="703"/>
      <c r="CB217" s="703"/>
      <c r="CC217" s="703"/>
      <c r="CD217" s="703"/>
      <c r="CE217" s="703"/>
    </row>
    <row r="218" spans="1:83" ht="13.8" x14ac:dyDescent="0.45">
      <c r="A218" s="43">
        <v>2019</v>
      </c>
      <c r="B218" s="407">
        <v>5213.8999999999996</v>
      </c>
      <c r="C218" s="407">
        <v>75.900000000000006</v>
      </c>
      <c r="D218" s="407">
        <v>12.4</v>
      </c>
      <c r="E218" s="407">
        <v>3.7</v>
      </c>
      <c r="F218" s="407">
        <v>78.099999999999994</v>
      </c>
      <c r="G218" s="407">
        <v>6.5</v>
      </c>
      <c r="H218" s="407">
        <v>795.9</v>
      </c>
      <c r="I218" s="407" t="s">
        <v>779</v>
      </c>
      <c r="J218" s="407">
        <v>15.9</v>
      </c>
      <c r="K218" s="407">
        <v>130.80000000000001</v>
      </c>
      <c r="L218" s="407">
        <v>129.1</v>
      </c>
      <c r="M218" s="407">
        <v>12.8</v>
      </c>
      <c r="N218" s="407">
        <v>18.899999999999999</v>
      </c>
      <c r="O218" s="407">
        <v>1</v>
      </c>
      <c r="P218" s="407">
        <v>2.6</v>
      </c>
      <c r="Q218" s="407">
        <v>4</v>
      </c>
      <c r="R218" s="407">
        <v>20.2</v>
      </c>
      <c r="S218" s="407">
        <v>24</v>
      </c>
      <c r="T218" s="407">
        <v>0.1</v>
      </c>
      <c r="U218" s="407">
        <v>0</v>
      </c>
      <c r="V218" s="407">
        <v>77.400000000000006</v>
      </c>
      <c r="W218" s="407">
        <v>13.7</v>
      </c>
      <c r="X218" s="407" t="s">
        <v>779</v>
      </c>
      <c r="Y218" s="407">
        <v>25.1</v>
      </c>
      <c r="Z218" s="407">
        <v>29.9</v>
      </c>
      <c r="AA218" s="330"/>
      <c r="AB218" s="330"/>
      <c r="AF218" s="701"/>
      <c r="BE218" s="703"/>
      <c r="BF218" s="703"/>
      <c r="BG218" s="703"/>
      <c r="BH218" s="703"/>
      <c r="BI218" s="703"/>
      <c r="BJ218" s="703"/>
      <c r="BK218" s="703"/>
      <c r="BL218" s="703"/>
      <c r="BM218" s="703"/>
      <c r="BN218" s="703"/>
      <c r="BO218" s="703"/>
      <c r="BP218" s="703"/>
      <c r="BQ218" s="703"/>
      <c r="BR218" s="703"/>
      <c r="BS218" s="703"/>
      <c r="BT218" s="703"/>
      <c r="BU218" s="703"/>
      <c r="BV218" s="703"/>
      <c r="BW218" s="703"/>
      <c r="BX218" s="703"/>
      <c r="BY218" s="703"/>
      <c r="BZ218" s="703"/>
      <c r="CA218" s="703"/>
      <c r="CB218" s="703"/>
      <c r="CC218" s="703"/>
      <c r="CD218" s="703"/>
      <c r="CE218" s="703"/>
    </row>
    <row r="219" spans="1:83" ht="13.8" x14ac:dyDescent="0.45">
      <c r="A219" s="43">
        <v>2020</v>
      </c>
      <c r="B219" s="407">
        <v>5237.8999999999996</v>
      </c>
      <c r="C219" s="407">
        <v>76.2</v>
      </c>
      <c r="D219" s="407">
        <v>12.5</v>
      </c>
      <c r="E219" s="407">
        <v>3.7</v>
      </c>
      <c r="F219" s="407">
        <v>79.099999999999994</v>
      </c>
      <c r="G219" s="407">
        <v>6.5</v>
      </c>
      <c r="H219" s="407">
        <v>806.6</v>
      </c>
      <c r="I219" s="407" t="s">
        <v>779</v>
      </c>
      <c r="J219" s="407">
        <v>16.100000000000001</v>
      </c>
      <c r="K219" s="407">
        <v>131</v>
      </c>
      <c r="L219" s="407">
        <v>129.80000000000001</v>
      </c>
      <c r="M219" s="407">
        <v>12.8</v>
      </c>
      <c r="N219" s="407">
        <v>19</v>
      </c>
      <c r="O219" s="407">
        <v>1</v>
      </c>
      <c r="P219" s="407">
        <v>2.5</v>
      </c>
      <c r="Q219" s="407">
        <v>4</v>
      </c>
      <c r="R219" s="407">
        <v>20.100000000000001</v>
      </c>
      <c r="S219" s="407">
        <v>24</v>
      </c>
      <c r="T219" s="407">
        <v>0.1</v>
      </c>
      <c r="U219" s="407">
        <v>0</v>
      </c>
      <c r="V219" s="407">
        <v>77.7</v>
      </c>
      <c r="W219" s="407">
        <v>13.8</v>
      </c>
      <c r="X219" s="407" t="s">
        <v>779</v>
      </c>
      <c r="Y219" s="407">
        <v>25.1</v>
      </c>
      <c r="Z219" s="407">
        <v>30.1</v>
      </c>
      <c r="AA219" s="330"/>
      <c r="AB219" s="330"/>
      <c r="AC219" s="367"/>
      <c r="AD219" s="367"/>
      <c r="AE219" s="367"/>
      <c r="AF219" s="707"/>
      <c r="AG219" s="367"/>
      <c r="AH219" s="367"/>
      <c r="AI219" s="367"/>
      <c r="AJ219" s="367"/>
      <c r="AK219" s="367"/>
      <c r="AL219" s="367"/>
      <c r="AM219" s="367"/>
      <c r="AN219" s="367"/>
      <c r="AO219" s="367"/>
      <c r="AP219" s="367"/>
      <c r="AQ219" s="367"/>
      <c r="AR219" s="367"/>
      <c r="AS219" s="367"/>
      <c r="AT219" s="367"/>
      <c r="AU219" s="367"/>
      <c r="AV219" s="367"/>
      <c r="AW219" s="367"/>
      <c r="AX219" s="367"/>
      <c r="AY219" s="367"/>
      <c r="AZ219" s="367"/>
      <c r="BA219" s="367"/>
      <c r="BE219" s="703"/>
      <c r="BF219" s="703"/>
      <c r="BG219" s="703"/>
      <c r="BH219" s="703"/>
      <c r="BI219" s="703"/>
      <c r="BJ219" s="703"/>
      <c r="BK219" s="703"/>
      <c r="BL219" s="703"/>
      <c r="BM219" s="703"/>
      <c r="BN219" s="703"/>
      <c r="BO219" s="703"/>
      <c r="BP219" s="703"/>
      <c r="BQ219" s="703"/>
      <c r="BR219" s="703"/>
      <c r="BS219" s="703"/>
      <c r="BT219" s="703"/>
      <c r="BU219" s="703"/>
      <c r="BV219" s="703"/>
      <c r="BW219" s="703"/>
      <c r="BX219" s="703"/>
      <c r="BY219" s="703"/>
      <c r="BZ219" s="703"/>
      <c r="CA219" s="703"/>
      <c r="CB219" s="703"/>
      <c r="CC219" s="703"/>
      <c r="CD219" s="703"/>
      <c r="CE219" s="703"/>
    </row>
    <row r="220" spans="1:83" ht="13.8" x14ac:dyDescent="0.45">
      <c r="A220" s="43">
        <v>2021</v>
      </c>
      <c r="B220" s="407">
        <v>5256.1</v>
      </c>
      <c r="C220" s="407">
        <v>76.400000000000006</v>
      </c>
      <c r="D220" s="407">
        <v>12.5</v>
      </c>
      <c r="E220" s="407">
        <v>3.7</v>
      </c>
      <c r="F220" s="407">
        <v>80</v>
      </c>
      <c r="G220" s="407">
        <v>6.5</v>
      </c>
      <c r="H220" s="407">
        <v>816.4</v>
      </c>
      <c r="I220" s="407" t="s">
        <v>779</v>
      </c>
      <c r="J220" s="407">
        <v>16.2</v>
      </c>
      <c r="K220" s="407">
        <v>130.9</v>
      </c>
      <c r="L220" s="407">
        <v>130.4</v>
      </c>
      <c r="M220" s="407">
        <v>12.7</v>
      </c>
      <c r="N220" s="407">
        <v>19.100000000000001</v>
      </c>
      <c r="O220" s="407">
        <v>1</v>
      </c>
      <c r="P220" s="407">
        <v>2.5</v>
      </c>
      <c r="Q220" s="407">
        <v>4</v>
      </c>
      <c r="R220" s="407">
        <v>20.100000000000001</v>
      </c>
      <c r="S220" s="407">
        <v>24</v>
      </c>
      <c r="T220" s="407">
        <v>0.1</v>
      </c>
      <c r="U220" s="407">
        <v>0</v>
      </c>
      <c r="V220" s="407">
        <v>78</v>
      </c>
      <c r="W220" s="407">
        <v>13.9</v>
      </c>
      <c r="X220" s="407" t="s">
        <v>779</v>
      </c>
      <c r="Y220" s="407">
        <v>25</v>
      </c>
      <c r="Z220" s="407">
        <v>30.3</v>
      </c>
      <c r="AA220" s="330"/>
      <c r="AB220" s="330"/>
      <c r="AC220" s="367"/>
      <c r="AD220" s="367"/>
      <c r="AE220" s="367"/>
      <c r="AF220" s="707"/>
      <c r="AG220" s="367"/>
      <c r="AH220" s="367"/>
      <c r="AI220" s="367"/>
      <c r="AJ220" s="367"/>
      <c r="AK220" s="367"/>
      <c r="AL220" s="367"/>
      <c r="AM220" s="367"/>
      <c r="AN220" s="367"/>
      <c r="AO220" s="367"/>
      <c r="AP220" s="367"/>
      <c r="AQ220" s="367"/>
      <c r="AR220" s="367"/>
      <c r="AS220" s="367"/>
      <c r="AT220" s="367"/>
      <c r="AU220" s="367"/>
      <c r="AV220" s="367"/>
      <c r="AW220" s="367"/>
      <c r="AX220" s="367"/>
      <c r="AY220" s="367"/>
      <c r="AZ220" s="367"/>
      <c r="BA220" s="367"/>
      <c r="BE220" s="703"/>
      <c r="BF220" s="703"/>
      <c r="BG220" s="703"/>
      <c r="BH220" s="703"/>
      <c r="BI220" s="703"/>
      <c r="BJ220" s="703"/>
      <c r="BK220" s="703"/>
      <c r="BL220" s="703"/>
      <c r="BM220" s="703"/>
      <c r="BN220" s="703"/>
      <c r="BO220" s="703"/>
      <c r="BP220" s="703"/>
      <c r="BQ220" s="703"/>
      <c r="BR220" s="703"/>
      <c r="BS220" s="703"/>
      <c r="BT220" s="703"/>
      <c r="BU220" s="703"/>
      <c r="BV220" s="703"/>
      <c r="BW220" s="703"/>
      <c r="BX220" s="703"/>
      <c r="BY220" s="703"/>
      <c r="BZ220" s="703"/>
      <c r="CA220" s="703"/>
      <c r="CB220" s="703"/>
      <c r="CC220" s="703"/>
      <c r="CD220" s="703"/>
      <c r="CE220" s="703"/>
    </row>
    <row r="221" spans="1:83" ht="13.8" x14ac:dyDescent="0.45">
      <c r="A221" s="43">
        <v>2022</v>
      </c>
      <c r="B221" s="407">
        <v>5272.1</v>
      </c>
      <c r="C221" s="407">
        <v>76.599999999999994</v>
      </c>
      <c r="D221" s="407">
        <v>12.6</v>
      </c>
      <c r="E221" s="407">
        <v>3.7</v>
      </c>
      <c r="F221" s="407">
        <v>80.8</v>
      </c>
      <c r="G221" s="407">
        <v>6.5</v>
      </c>
      <c r="H221" s="407">
        <v>825.8</v>
      </c>
      <c r="I221" s="407" t="s">
        <v>779</v>
      </c>
      <c r="J221" s="407">
        <v>16.3</v>
      </c>
      <c r="K221" s="407">
        <v>130.69999999999999</v>
      </c>
      <c r="L221" s="407">
        <v>130.80000000000001</v>
      </c>
      <c r="M221" s="407">
        <v>12.6</v>
      </c>
      <c r="N221" s="407">
        <v>19.2</v>
      </c>
      <c r="O221" s="407">
        <v>1</v>
      </c>
      <c r="P221" s="407">
        <v>2.5</v>
      </c>
      <c r="Q221" s="407">
        <v>4</v>
      </c>
      <c r="R221" s="407">
        <v>20.100000000000001</v>
      </c>
      <c r="S221" s="407">
        <v>23.9</v>
      </c>
      <c r="T221" s="407">
        <v>0.1</v>
      </c>
      <c r="U221" s="407">
        <v>0</v>
      </c>
      <c r="V221" s="407">
        <v>78.2</v>
      </c>
      <c r="W221" s="407">
        <v>13.9</v>
      </c>
      <c r="X221" s="407" t="s">
        <v>779</v>
      </c>
      <c r="Y221" s="407">
        <v>25</v>
      </c>
      <c r="Z221" s="407">
        <v>30.5</v>
      </c>
      <c r="AA221" s="330"/>
      <c r="AB221" s="330"/>
      <c r="AC221" s="367"/>
      <c r="AD221" s="367"/>
      <c r="AE221" s="367"/>
      <c r="AF221" s="707"/>
      <c r="AG221" s="367"/>
      <c r="AH221" s="367"/>
      <c r="AI221" s="367"/>
      <c r="AJ221" s="367"/>
      <c r="AK221" s="367"/>
      <c r="AL221" s="367"/>
      <c r="AM221" s="367"/>
      <c r="AN221" s="367"/>
      <c r="AO221" s="367"/>
      <c r="AP221" s="367"/>
      <c r="AQ221" s="367"/>
      <c r="AR221" s="367"/>
      <c r="AS221" s="367"/>
      <c r="AT221" s="367"/>
      <c r="AU221" s="367"/>
      <c r="AV221" s="367"/>
      <c r="AW221" s="367"/>
      <c r="AX221" s="367"/>
      <c r="AY221" s="367"/>
      <c r="AZ221" s="367"/>
      <c r="BA221" s="367"/>
      <c r="BE221" s="703"/>
      <c r="BF221" s="703"/>
      <c r="BG221" s="703"/>
      <c r="BH221" s="703"/>
      <c r="BI221" s="703"/>
      <c r="BJ221" s="703"/>
      <c r="BK221" s="703"/>
      <c r="BL221" s="703"/>
      <c r="BM221" s="703"/>
      <c r="BN221" s="703"/>
      <c r="BO221" s="703"/>
      <c r="BP221" s="703"/>
      <c r="BQ221" s="703"/>
      <c r="BR221" s="703"/>
      <c r="BS221" s="703"/>
      <c r="BT221" s="703"/>
      <c r="BU221" s="703"/>
      <c r="BV221" s="703"/>
      <c r="BW221" s="703"/>
      <c r="BX221" s="703"/>
      <c r="BY221" s="703"/>
      <c r="BZ221" s="703"/>
      <c r="CA221" s="703"/>
      <c r="CB221" s="703"/>
      <c r="CC221" s="703"/>
      <c r="CD221" s="703"/>
      <c r="CE221" s="703"/>
    </row>
    <row r="222" spans="1:83" ht="13.8" x14ac:dyDescent="0.45">
      <c r="A222" s="43">
        <v>2023</v>
      </c>
      <c r="B222" s="407">
        <v>5286</v>
      </c>
      <c r="C222" s="407">
        <v>76.7</v>
      </c>
      <c r="D222" s="407">
        <v>12.6</v>
      </c>
      <c r="E222" s="407">
        <v>3.7</v>
      </c>
      <c r="F222" s="407">
        <v>81.599999999999994</v>
      </c>
      <c r="G222" s="407">
        <v>6.4</v>
      </c>
      <c r="H222" s="407">
        <v>835</v>
      </c>
      <c r="I222" s="407" t="s">
        <v>779</v>
      </c>
      <c r="J222" s="407">
        <v>16.399999999999999</v>
      </c>
      <c r="K222" s="407">
        <v>130.5</v>
      </c>
      <c r="L222" s="407">
        <v>131.19999999999999</v>
      </c>
      <c r="M222" s="407">
        <v>12.6</v>
      </c>
      <c r="N222" s="407">
        <v>19.3</v>
      </c>
      <c r="O222" s="407">
        <v>1</v>
      </c>
      <c r="P222" s="407">
        <v>2.4</v>
      </c>
      <c r="Q222" s="407">
        <v>3.9</v>
      </c>
      <c r="R222" s="407">
        <v>20</v>
      </c>
      <c r="S222" s="407">
        <v>23.8</v>
      </c>
      <c r="T222" s="407">
        <v>0.1</v>
      </c>
      <c r="U222" s="407">
        <v>0</v>
      </c>
      <c r="V222" s="407">
        <v>78.400000000000006</v>
      </c>
      <c r="W222" s="407">
        <v>14</v>
      </c>
      <c r="X222" s="407" t="s">
        <v>779</v>
      </c>
      <c r="Y222" s="407">
        <v>24.9</v>
      </c>
      <c r="Z222" s="407">
        <v>30.7</v>
      </c>
      <c r="AA222" s="330"/>
      <c r="AB222" s="330"/>
      <c r="AC222" s="367"/>
      <c r="AD222" s="367"/>
      <c r="AE222" s="367"/>
      <c r="AF222" s="707"/>
      <c r="AG222" s="367"/>
      <c r="AH222" s="367"/>
      <c r="AI222" s="367"/>
      <c r="AJ222" s="367"/>
      <c r="AK222" s="367"/>
      <c r="AL222" s="367"/>
      <c r="AM222" s="367"/>
      <c r="AN222" s="367"/>
      <c r="AO222" s="367"/>
      <c r="AP222" s="367"/>
      <c r="AQ222" s="367"/>
      <c r="AR222" s="367"/>
      <c r="AS222" s="367"/>
      <c r="AT222" s="367"/>
      <c r="AU222" s="367"/>
      <c r="AV222" s="367"/>
      <c r="AW222" s="367"/>
      <c r="AX222" s="367"/>
      <c r="AY222" s="367"/>
      <c r="AZ222" s="367"/>
      <c r="BA222" s="367"/>
      <c r="BE222" s="703"/>
      <c r="BF222" s="703"/>
      <c r="BG222" s="703"/>
      <c r="BH222" s="703"/>
      <c r="BI222" s="703"/>
      <c r="BJ222" s="703"/>
      <c r="BK222" s="703"/>
      <c r="BL222" s="703"/>
      <c r="BM222" s="703"/>
      <c r="BN222" s="703"/>
      <c r="BO222" s="703"/>
      <c r="BP222" s="703"/>
      <c r="BQ222" s="703"/>
      <c r="BR222" s="703"/>
      <c r="BS222" s="703"/>
      <c r="BT222" s="703"/>
      <c r="BU222" s="703"/>
      <c r="BV222" s="703"/>
      <c r="BW222" s="703"/>
      <c r="BX222" s="703"/>
      <c r="BY222" s="703"/>
      <c r="BZ222" s="703"/>
      <c r="CA222" s="703"/>
      <c r="CB222" s="703"/>
      <c r="CC222" s="703"/>
      <c r="CD222" s="703"/>
      <c r="CE222" s="703"/>
    </row>
    <row r="223" spans="1:83" ht="13.8" x14ac:dyDescent="0.45">
      <c r="A223" s="43">
        <v>2024</v>
      </c>
      <c r="B223" s="407">
        <v>5298.2</v>
      </c>
      <c r="C223" s="407">
        <v>76.8</v>
      </c>
      <c r="D223" s="407">
        <v>12.7</v>
      </c>
      <c r="E223" s="407">
        <v>3.6</v>
      </c>
      <c r="F223" s="407">
        <v>82.3</v>
      </c>
      <c r="G223" s="407">
        <v>6.4</v>
      </c>
      <c r="H223" s="407">
        <v>843.9</v>
      </c>
      <c r="I223" s="407" t="s">
        <v>779</v>
      </c>
      <c r="J223" s="407">
        <v>16.399999999999999</v>
      </c>
      <c r="K223" s="407">
        <v>130.19999999999999</v>
      </c>
      <c r="L223" s="407">
        <v>131.6</v>
      </c>
      <c r="M223" s="407">
        <v>12.5</v>
      </c>
      <c r="N223" s="407">
        <v>19.3</v>
      </c>
      <c r="O223" s="407">
        <v>1</v>
      </c>
      <c r="P223" s="407">
        <v>2.4</v>
      </c>
      <c r="Q223" s="407">
        <v>3.9</v>
      </c>
      <c r="R223" s="407">
        <v>19.899999999999999</v>
      </c>
      <c r="S223" s="407">
        <v>23.8</v>
      </c>
      <c r="T223" s="407">
        <v>0.1</v>
      </c>
      <c r="U223" s="407">
        <v>0</v>
      </c>
      <c r="V223" s="407">
        <v>78.5</v>
      </c>
      <c r="W223" s="407">
        <v>14</v>
      </c>
      <c r="X223" s="407" t="s">
        <v>779</v>
      </c>
      <c r="Y223" s="407">
        <v>24.8</v>
      </c>
      <c r="Z223" s="407">
        <v>30.9</v>
      </c>
      <c r="AA223" s="330"/>
      <c r="AB223" s="330"/>
      <c r="AC223" s="367"/>
      <c r="AD223" s="367"/>
      <c r="AE223" s="367"/>
      <c r="AF223" s="707"/>
      <c r="AG223" s="367"/>
      <c r="AH223" s="367"/>
      <c r="AI223" s="367"/>
      <c r="AJ223" s="367"/>
      <c r="AK223" s="367"/>
      <c r="AL223" s="367"/>
      <c r="AM223" s="367"/>
      <c r="AN223" s="367"/>
      <c r="AO223" s="367"/>
      <c r="AP223" s="367"/>
      <c r="AQ223" s="367"/>
      <c r="AR223" s="367"/>
      <c r="AS223" s="367"/>
      <c r="AT223" s="367"/>
      <c r="AU223" s="367"/>
      <c r="AV223" s="367"/>
      <c r="AW223" s="367"/>
      <c r="AX223" s="367"/>
      <c r="AY223" s="367"/>
      <c r="AZ223" s="367"/>
      <c r="BA223" s="367"/>
      <c r="BE223" s="703"/>
      <c r="BF223" s="703"/>
      <c r="BG223" s="703"/>
      <c r="BH223" s="703"/>
      <c r="BI223" s="703"/>
      <c r="BJ223" s="703"/>
      <c r="BK223" s="703"/>
      <c r="BL223" s="703"/>
      <c r="BM223" s="703"/>
      <c r="BN223" s="703"/>
      <c r="BO223" s="703"/>
      <c r="BP223" s="703"/>
      <c r="BQ223" s="703"/>
      <c r="BR223" s="703"/>
      <c r="BS223" s="703"/>
      <c r="BT223" s="703"/>
      <c r="BU223" s="703"/>
      <c r="BV223" s="703"/>
      <c r="BW223" s="703"/>
      <c r="BX223" s="703"/>
      <c r="BY223" s="703"/>
      <c r="BZ223" s="703"/>
      <c r="CA223" s="703"/>
      <c r="CB223" s="703"/>
      <c r="CC223" s="703"/>
      <c r="CD223" s="703"/>
      <c r="CE223" s="703"/>
    </row>
    <row r="224" spans="1:83" ht="13.8" x14ac:dyDescent="0.45">
      <c r="A224" s="43">
        <v>2025</v>
      </c>
      <c r="B224" s="407">
        <v>5308.5</v>
      </c>
      <c r="C224" s="407">
        <v>76.900000000000006</v>
      </c>
      <c r="D224" s="407">
        <v>12.7</v>
      </c>
      <c r="E224" s="407">
        <v>3.6</v>
      </c>
      <c r="F224" s="407">
        <v>83</v>
      </c>
      <c r="G224" s="407">
        <v>6.4</v>
      </c>
      <c r="H224" s="407">
        <v>852.5</v>
      </c>
      <c r="I224" s="407" t="s">
        <v>779</v>
      </c>
      <c r="J224" s="407">
        <v>16.5</v>
      </c>
      <c r="K224" s="407">
        <v>129.80000000000001</v>
      </c>
      <c r="L224" s="407">
        <v>131.9</v>
      </c>
      <c r="M224" s="407">
        <v>12.4</v>
      </c>
      <c r="N224" s="407">
        <v>19.399999999999999</v>
      </c>
      <c r="O224" s="407">
        <v>1</v>
      </c>
      <c r="P224" s="407">
        <v>2.2999999999999998</v>
      </c>
      <c r="Q224" s="407">
        <v>3.9</v>
      </c>
      <c r="R224" s="407">
        <v>19.899999999999999</v>
      </c>
      <c r="S224" s="407">
        <v>23.7</v>
      </c>
      <c r="T224" s="407">
        <v>0.1</v>
      </c>
      <c r="U224" s="407">
        <v>0</v>
      </c>
      <c r="V224" s="407">
        <v>78.599999999999994</v>
      </c>
      <c r="W224" s="407">
        <v>14.1</v>
      </c>
      <c r="X224" s="407" t="s">
        <v>779</v>
      </c>
      <c r="Y224" s="407">
        <v>24.6</v>
      </c>
      <c r="Z224" s="407">
        <v>31</v>
      </c>
      <c r="AA224" s="330"/>
      <c r="AB224" s="330"/>
      <c r="AC224" s="367"/>
      <c r="AD224" s="367"/>
      <c r="AE224" s="367"/>
      <c r="AF224" s="707"/>
      <c r="AG224" s="367"/>
      <c r="AH224" s="367"/>
      <c r="AI224" s="367"/>
      <c r="AJ224" s="367"/>
      <c r="AK224" s="367"/>
      <c r="AL224" s="367"/>
      <c r="AM224" s="367"/>
      <c r="AN224" s="367"/>
      <c r="AO224" s="367"/>
      <c r="AP224" s="367"/>
      <c r="AQ224" s="367"/>
      <c r="AR224" s="367"/>
      <c r="AS224" s="367"/>
      <c r="AT224" s="367"/>
      <c r="AU224" s="367"/>
      <c r="AV224" s="367"/>
      <c r="AW224" s="367"/>
      <c r="AX224" s="367"/>
      <c r="AY224" s="367"/>
      <c r="AZ224" s="367"/>
      <c r="BA224" s="367"/>
      <c r="BE224" s="703"/>
      <c r="BF224" s="703"/>
      <c r="BG224" s="703"/>
      <c r="BH224" s="703"/>
      <c r="BI224" s="703"/>
      <c r="BJ224" s="703"/>
      <c r="BK224" s="703"/>
      <c r="BL224" s="703"/>
      <c r="BM224" s="703"/>
      <c r="BN224" s="703"/>
      <c r="BO224" s="703"/>
      <c r="BP224" s="703"/>
      <c r="BQ224" s="703"/>
      <c r="BR224" s="703"/>
      <c r="BS224" s="703"/>
      <c r="BT224" s="703"/>
      <c r="BU224" s="703"/>
      <c r="BV224" s="703"/>
      <c r="BW224" s="703"/>
      <c r="BX224" s="703"/>
      <c r="BY224" s="703"/>
      <c r="BZ224" s="703"/>
      <c r="CA224" s="703"/>
      <c r="CB224" s="703"/>
      <c r="CC224" s="703"/>
      <c r="CD224" s="703"/>
      <c r="CE224" s="703"/>
    </row>
    <row r="225" spans="1:83" ht="13.8" x14ac:dyDescent="0.45">
      <c r="A225" s="43">
        <v>2026</v>
      </c>
      <c r="B225" s="407">
        <v>5317.2</v>
      </c>
      <c r="C225" s="407">
        <v>76.900000000000006</v>
      </c>
      <c r="D225" s="407">
        <v>12.7</v>
      </c>
      <c r="E225" s="407">
        <v>3.6</v>
      </c>
      <c r="F225" s="407">
        <v>83.7</v>
      </c>
      <c r="G225" s="407">
        <v>6.4</v>
      </c>
      <c r="H225" s="407">
        <v>860.8</v>
      </c>
      <c r="I225" s="407" t="s">
        <v>779</v>
      </c>
      <c r="J225" s="407">
        <v>16.600000000000001</v>
      </c>
      <c r="K225" s="407">
        <v>129.30000000000001</v>
      </c>
      <c r="L225" s="407">
        <v>132.1</v>
      </c>
      <c r="M225" s="407">
        <v>12.3</v>
      </c>
      <c r="N225" s="407">
        <v>19.399999999999999</v>
      </c>
      <c r="O225" s="407">
        <v>1</v>
      </c>
      <c r="P225" s="407">
        <v>2.2999999999999998</v>
      </c>
      <c r="Q225" s="407">
        <v>3.9</v>
      </c>
      <c r="R225" s="407">
        <v>19.8</v>
      </c>
      <c r="S225" s="407">
        <v>23.6</v>
      </c>
      <c r="T225" s="407">
        <v>0.1</v>
      </c>
      <c r="U225" s="407">
        <v>0</v>
      </c>
      <c r="V225" s="407">
        <v>78.599999999999994</v>
      </c>
      <c r="W225" s="407">
        <v>14.2</v>
      </c>
      <c r="X225" s="407" t="s">
        <v>779</v>
      </c>
      <c r="Y225" s="407">
        <v>24.5</v>
      </c>
      <c r="Z225" s="407">
        <v>31.2</v>
      </c>
      <c r="AA225" s="330"/>
      <c r="AB225" s="330"/>
      <c r="AC225" s="367"/>
      <c r="AD225" s="367"/>
      <c r="AE225" s="367"/>
      <c r="AF225" s="707"/>
      <c r="AG225" s="367"/>
      <c r="AH225" s="367"/>
      <c r="AI225" s="367"/>
      <c r="AJ225" s="367"/>
      <c r="AK225" s="367"/>
      <c r="AL225" s="367"/>
      <c r="AM225" s="367"/>
      <c r="AN225" s="367"/>
      <c r="AO225" s="367"/>
      <c r="AP225" s="367"/>
      <c r="AQ225" s="367"/>
      <c r="AR225" s="367"/>
      <c r="AS225" s="367"/>
      <c r="AT225" s="367"/>
      <c r="AU225" s="367"/>
      <c r="AV225" s="367"/>
      <c r="AW225" s="367"/>
      <c r="AX225" s="367"/>
      <c r="AY225" s="367"/>
      <c r="AZ225" s="367"/>
      <c r="BA225" s="367"/>
      <c r="BE225" s="703"/>
      <c r="BF225" s="703"/>
      <c r="BG225" s="703"/>
      <c r="BH225" s="703"/>
      <c r="BI225" s="703"/>
      <c r="BJ225" s="703"/>
      <c r="BK225" s="703"/>
      <c r="BL225" s="703"/>
      <c r="BM225" s="703"/>
      <c r="BN225" s="703"/>
      <c r="BO225" s="703"/>
      <c r="BP225" s="703"/>
      <c r="BQ225" s="703"/>
      <c r="BR225" s="703"/>
      <c r="BS225" s="703"/>
      <c r="BT225" s="703"/>
      <c r="BU225" s="703"/>
      <c r="BV225" s="703"/>
      <c r="BW225" s="703"/>
      <c r="BX225" s="703"/>
      <c r="BY225" s="703"/>
      <c r="BZ225" s="703"/>
      <c r="CA225" s="703"/>
      <c r="CB225" s="703"/>
      <c r="CC225" s="703"/>
      <c r="CD225" s="703"/>
      <c r="CE225" s="703"/>
    </row>
    <row r="226" spans="1:83" ht="13.8" x14ac:dyDescent="0.45">
      <c r="A226" s="43">
        <v>2027</v>
      </c>
      <c r="B226" s="407">
        <v>5324.3</v>
      </c>
      <c r="C226" s="407">
        <v>77</v>
      </c>
      <c r="D226" s="407">
        <v>12.8</v>
      </c>
      <c r="E226" s="407">
        <v>3.6</v>
      </c>
      <c r="F226" s="407">
        <v>84.3</v>
      </c>
      <c r="G226" s="407">
        <v>6.4</v>
      </c>
      <c r="H226" s="407">
        <v>868.8</v>
      </c>
      <c r="I226" s="407" t="s">
        <v>779</v>
      </c>
      <c r="J226" s="407">
        <v>16.7</v>
      </c>
      <c r="K226" s="407">
        <v>128.69999999999999</v>
      </c>
      <c r="L226" s="407">
        <v>132.30000000000001</v>
      </c>
      <c r="M226" s="407">
        <v>12.2</v>
      </c>
      <c r="N226" s="407">
        <v>19.399999999999999</v>
      </c>
      <c r="O226" s="407">
        <v>0.9</v>
      </c>
      <c r="P226" s="407">
        <v>2.2000000000000002</v>
      </c>
      <c r="Q226" s="407">
        <v>3.9</v>
      </c>
      <c r="R226" s="407">
        <v>19.7</v>
      </c>
      <c r="S226" s="407">
        <v>23.5</v>
      </c>
      <c r="T226" s="407">
        <v>0.1</v>
      </c>
      <c r="U226" s="407">
        <v>0</v>
      </c>
      <c r="V226" s="407">
        <v>78.599999999999994</v>
      </c>
      <c r="W226" s="407">
        <v>14.2</v>
      </c>
      <c r="X226" s="407" t="s">
        <v>779</v>
      </c>
      <c r="Y226" s="407">
        <v>24.4</v>
      </c>
      <c r="Z226" s="407">
        <v>31.3</v>
      </c>
      <c r="AA226" s="330"/>
      <c r="AB226" s="330"/>
      <c r="AC226" s="367"/>
      <c r="AD226" s="367"/>
      <c r="AE226" s="367"/>
      <c r="AF226" s="707"/>
      <c r="AG226" s="367"/>
      <c r="AH226" s="367"/>
      <c r="AI226" s="367"/>
      <c r="AJ226" s="367"/>
      <c r="AK226" s="367"/>
      <c r="AL226" s="367"/>
      <c r="AM226" s="367"/>
      <c r="AN226" s="367"/>
      <c r="AO226" s="367"/>
      <c r="AP226" s="367"/>
      <c r="AQ226" s="367"/>
      <c r="AR226" s="367"/>
      <c r="AS226" s="367"/>
      <c r="AT226" s="367"/>
      <c r="AU226" s="367"/>
      <c r="AV226" s="367"/>
      <c r="AW226" s="367"/>
      <c r="AX226" s="367"/>
      <c r="AY226" s="367"/>
      <c r="AZ226" s="367"/>
      <c r="BA226" s="367"/>
      <c r="BE226" s="703"/>
      <c r="BF226" s="703"/>
      <c r="BG226" s="703"/>
      <c r="BH226" s="703"/>
      <c r="BI226" s="703"/>
      <c r="BJ226" s="703"/>
      <c r="BK226" s="703"/>
      <c r="BL226" s="703"/>
      <c r="BM226" s="703"/>
      <c r="BN226" s="703"/>
      <c r="BO226" s="703"/>
      <c r="BP226" s="703"/>
      <c r="BQ226" s="703"/>
      <c r="BR226" s="703"/>
      <c r="BS226" s="703"/>
      <c r="BT226" s="703"/>
      <c r="BU226" s="703"/>
      <c r="BV226" s="703"/>
      <c r="BW226" s="703"/>
      <c r="BX226" s="703"/>
      <c r="BY226" s="703"/>
      <c r="BZ226" s="703"/>
      <c r="CA226" s="703"/>
      <c r="CB226" s="703"/>
      <c r="CC226" s="703"/>
      <c r="CD226" s="703"/>
      <c r="CE226" s="703"/>
    </row>
    <row r="227" spans="1:83" ht="13.8" x14ac:dyDescent="0.45">
      <c r="A227" s="43">
        <v>2028</v>
      </c>
      <c r="B227" s="407">
        <v>5329.9</v>
      </c>
      <c r="C227" s="407">
        <v>76.900000000000006</v>
      </c>
      <c r="D227" s="407">
        <v>12.8</v>
      </c>
      <c r="E227" s="407">
        <v>3.5</v>
      </c>
      <c r="F227" s="407">
        <v>84.9</v>
      </c>
      <c r="G227" s="407">
        <v>6.3</v>
      </c>
      <c r="H227" s="407">
        <v>876.6</v>
      </c>
      <c r="I227" s="407" t="s">
        <v>779</v>
      </c>
      <c r="J227" s="407">
        <v>16.7</v>
      </c>
      <c r="K227" s="407">
        <v>128.1</v>
      </c>
      <c r="L227" s="407">
        <v>132.4</v>
      </c>
      <c r="M227" s="407">
        <v>12.1</v>
      </c>
      <c r="N227" s="407">
        <v>19.399999999999999</v>
      </c>
      <c r="O227" s="407">
        <v>0.9</v>
      </c>
      <c r="P227" s="407">
        <v>2.2000000000000002</v>
      </c>
      <c r="Q227" s="407">
        <v>3.8</v>
      </c>
      <c r="R227" s="407">
        <v>19.600000000000001</v>
      </c>
      <c r="S227" s="407">
        <v>23.4</v>
      </c>
      <c r="T227" s="407">
        <v>0.1</v>
      </c>
      <c r="U227" s="407">
        <v>0</v>
      </c>
      <c r="V227" s="407">
        <v>78.599999999999994</v>
      </c>
      <c r="W227" s="407">
        <v>14.2</v>
      </c>
      <c r="X227" s="407" t="s">
        <v>779</v>
      </c>
      <c r="Y227" s="407">
        <v>24.2</v>
      </c>
      <c r="Z227" s="407">
        <v>31.5</v>
      </c>
      <c r="AA227" s="330"/>
      <c r="AB227" s="330"/>
      <c r="AC227" s="367"/>
      <c r="AD227" s="367"/>
      <c r="AE227" s="367"/>
      <c r="AF227" s="707"/>
      <c r="AG227" s="367"/>
      <c r="AH227" s="367"/>
      <c r="AI227" s="367"/>
      <c r="AJ227" s="367"/>
      <c r="AK227" s="367"/>
      <c r="AL227" s="367"/>
      <c r="AM227" s="367"/>
      <c r="AN227" s="367"/>
      <c r="AO227" s="367"/>
      <c r="AP227" s="367"/>
      <c r="AQ227" s="367"/>
      <c r="AR227" s="367"/>
      <c r="AS227" s="367"/>
      <c r="AT227" s="367"/>
      <c r="AU227" s="367"/>
      <c r="AV227" s="367"/>
      <c r="AW227" s="367"/>
      <c r="AX227" s="367"/>
      <c r="AY227" s="367"/>
      <c r="AZ227" s="367"/>
      <c r="BA227" s="367"/>
      <c r="BE227" s="703"/>
      <c r="BF227" s="703"/>
      <c r="BG227" s="703"/>
      <c r="BH227" s="703"/>
      <c r="BI227" s="703"/>
      <c r="BJ227" s="703"/>
      <c r="BK227" s="703"/>
      <c r="BL227" s="703"/>
      <c r="BM227" s="703"/>
      <c r="BN227" s="703"/>
      <c r="BO227" s="703"/>
      <c r="BP227" s="703"/>
      <c r="BQ227" s="703"/>
      <c r="BR227" s="703"/>
      <c r="BS227" s="703"/>
      <c r="BT227" s="703"/>
      <c r="BU227" s="703"/>
      <c r="BV227" s="703"/>
      <c r="BW227" s="703"/>
      <c r="BX227" s="703"/>
      <c r="BY227" s="703"/>
      <c r="BZ227" s="703"/>
      <c r="CA227" s="703"/>
      <c r="CB227" s="703"/>
      <c r="CC227" s="703"/>
      <c r="CD227" s="703"/>
      <c r="CE227" s="703"/>
    </row>
    <row r="228" spans="1:83" ht="13.8" x14ac:dyDescent="0.45">
      <c r="A228" s="43">
        <v>2029</v>
      </c>
      <c r="B228" s="407">
        <v>5333.9</v>
      </c>
      <c r="C228" s="407">
        <v>76.900000000000006</v>
      </c>
      <c r="D228" s="407">
        <v>12.8</v>
      </c>
      <c r="E228" s="407">
        <v>3.5</v>
      </c>
      <c r="F228" s="407">
        <v>85.4</v>
      </c>
      <c r="G228" s="407">
        <v>6.3</v>
      </c>
      <c r="H228" s="407">
        <v>884.1</v>
      </c>
      <c r="I228" s="407" t="s">
        <v>779</v>
      </c>
      <c r="J228" s="407">
        <v>16.8</v>
      </c>
      <c r="K228" s="407">
        <v>127.4</v>
      </c>
      <c r="L228" s="407">
        <v>132.4</v>
      </c>
      <c r="M228" s="407">
        <v>11.9</v>
      </c>
      <c r="N228" s="407">
        <v>19.5</v>
      </c>
      <c r="O228" s="407">
        <v>0.9</v>
      </c>
      <c r="P228" s="407">
        <v>2.2000000000000002</v>
      </c>
      <c r="Q228" s="407">
        <v>3.8</v>
      </c>
      <c r="R228" s="407">
        <v>19.399999999999999</v>
      </c>
      <c r="S228" s="407">
        <v>23.2</v>
      </c>
      <c r="T228" s="407">
        <v>0.1</v>
      </c>
      <c r="U228" s="407">
        <v>0</v>
      </c>
      <c r="V228" s="407">
        <v>78.599999999999994</v>
      </c>
      <c r="W228" s="407">
        <v>14.3</v>
      </c>
      <c r="X228" s="407" t="s">
        <v>779</v>
      </c>
      <c r="Y228" s="407">
        <v>24</v>
      </c>
      <c r="Z228" s="407">
        <v>31.6</v>
      </c>
      <c r="AA228" s="330"/>
      <c r="AB228" s="330"/>
      <c r="AC228" s="367"/>
      <c r="AD228" s="367"/>
      <c r="AE228" s="367"/>
      <c r="AF228" s="707"/>
      <c r="AG228" s="367"/>
      <c r="AH228" s="367"/>
      <c r="AI228" s="367"/>
      <c r="AJ228" s="367"/>
      <c r="AK228" s="367"/>
      <c r="AL228" s="367"/>
      <c r="AM228" s="367"/>
      <c r="AN228" s="367"/>
      <c r="AO228" s="367"/>
      <c r="AP228" s="367"/>
      <c r="AQ228" s="367"/>
      <c r="AR228" s="367"/>
      <c r="AS228" s="367"/>
      <c r="AT228" s="367"/>
      <c r="AU228" s="367"/>
      <c r="AV228" s="367"/>
      <c r="AW228" s="367"/>
      <c r="AX228" s="367"/>
      <c r="AY228" s="367"/>
      <c r="AZ228" s="367"/>
      <c r="BA228" s="367"/>
      <c r="BE228" s="703"/>
      <c r="BF228" s="703"/>
      <c r="BG228" s="703"/>
      <c r="BH228" s="703"/>
      <c r="BI228" s="703"/>
      <c r="BJ228" s="703"/>
      <c r="BK228" s="703"/>
      <c r="BL228" s="703"/>
      <c r="BM228" s="703"/>
      <c r="BN228" s="703"/>
      <c r="BO228" s="703"/>
      <c r="BP228" s="703"/>
      <c r="BQ228" s="703"/>
      <c r="BR228" s="703"/>
      <c r="BS228" s="703"/>
      <c r="BT228" s="703"/>
      <c r="BU228" s="703"/>
      <c r="BV228" s="703"/>
      <c r="BW228" s="703"/>
      <c r="BX228" s="703"/>
      <c r="BY228" s="703"/>
      <c r="BZ228" s="703"/>
      <c r="CA228" s="703"/>
      <c r="CB228" s="703"/>
      <c r="CC228" s="703"/>
      <c r="CD228" s="703"/>
      <c r="CE228" s="703"/>
    </row>
    <row r="229" spans="1:83" ht="13.8" x14ac:dyDescent="0.45">
      <c r="A229" s="43">
        <v>2030</v>
      </c>
      <c r="B229" s="407">
        <v>5336.5</v>
      </c>
      <c r="C229" s="407">
        <v>76.8</v>
      </c>
      <c r="D229" s="407">
        <v>12.8</v>
      </c>
      <c r="E229" s="407">
        <v>3.5</v>
      </c>
      <c r="F229" s="407">
        <v>86</v>
      </c>
      <c r="G229" s="407">
        <v>6.3</v>
      </c>
      <c r="H229" s="407">
        <v>891.2</v>
      </c>
      <c r="I229" s="407" t="s">
        <v>779</v>
      </c>
      <c r="J229" s="407">
        <v>16.8</v>
      </c>
      <c r="K229" s="407">
        <v>126.6</v>
      </c>
      <c r="L229" s="407">
        <v>132.5</v>
      </c>
      <c r="M229" s="407">
        <v>11.8</v>
      </c>
      <c r="N229" s="407">
        <v>19.5</v>
      </c>
      <c r="O229" s="407">
        <v>0.9</v>
      </c>
      <c r="P229" s="407">
        <v>2.1</v>
      </c>
      <c r="Q229" s="407">
        <v>3.8</v>
      </c>
      <c r="R229" s="407">
        <v>19.3</v>
      </c>
      <c r="S229" s="407">
        <v>23.1</v>
      </c>
      <c r="T229" s="407">
        <v>0.1</v>
      </c>
      <c r="U229" s="407">
        <v>0</v>
      </c>
      <c r="V229" s="407">
        <v>78.5</v>
      </c>
      <c r="W229" s="407">
        <v>14.3</v>
      </c>
      <c r="X229" s="407" t="s">
        <v>779</v>
      </c>
      <c r="Y229" s="407">
        <v>23.9</v>
      </c>
      <c r="Z229" s="407">
        <v>31.7</v>
      </c>
      <c r="AA229" s="330"/>
      <c r="AB229" s="330"/>
      <c r="AC229" s="367"/>
      <c r="AD229" s="367"/>
      <c r="AE229" s="367"/>
      <c r="AF229" s="707"/>
      <c r="AG229" s="367"/>
      <c r="AH229" s="367"/>
      <c r="AI229" s="367"/>
      <c r="AJ229" s="367"/>
      <c r="AK229" s="367"/>
      <c r="AL229" s="367"/>
      <c r="AM229" s="367"/>
      <c r="AN229" s="367"/>
      <c r="AO229" s="367"/>
      <c r="AP229" s="367"/>
      <c r="AQ229" s="367"/>
      <c r="AR229" s="367"/>
      <c r="AS229" s="367"/>
      <c r="AT229" s="367"/>
      <c r="AU229" s="367"/>
      <c r="AV229" s="367"/>
      <c r="AW229" s="367"/>
      <c r="AX229" s="367"/>
      <c r="AY229" s="367"/>
      <c r="AZ229" s="367"/>
      <c r="BA229" s="367"/>
      <c r="BE229" s="703"/>
      <c r="BF229" s="703"/>
      <c r="BG229" s="703"/>
      <c r="BH229" s="703"/>
      <c r="BI229" s="703"/>
      <c r="BJ229" s="703"/>
      <c r="BK229" s="703"/>
      <c r="BL229" s="703"/>
      <c r="BM229" s="703"/>
      <c r="BN229" s="703"/>
      <c r="BO229" s="703"/>
      <c r="BP229" s="703"/>
      <c r="BQ229" s="703"/>
      <c r="BR229" s="703"/>
      <c r="BS229" s="703"/>
      <c r="BT229" s="703"/>
      <c r="BU229" s="703"/>
      <c r="BV229" s="703"/>
      <c r="BW229" s="703"/>
      <c r="BX229" s="703"/>
      <c r="BY229" s="703"/>
      <c r="BZ229" s="703"/>
      <c r="CA229" s="703"/>
      <c r="CB229" s="703"/>
      <c r="CC229" s="703"/>
      <c r="CD229" s="703"/>
      <c r="CE229" s="703"/>
    </row>
    <row r="230" spans="1:83" ht="13.8" x14ac:dyDescent="0.45">
      <c r="A230" s="43">
        <v>2031</v>
      </c>
      <c r="B230" s="407">
        <v>5331.1</v>
      </c>
      <c r="C230" s="407">
        <v>76.5</v>
      </c>
      <c r="D230" s="407">
        <v>12.8</v>
      </c>
      <c r="E230" s="407">
        <v>3.4</v>
      </c>
      <c r="F230" s="407">
        <v>86.3</v>
      </c>
      <c r="G230" s="407">
        <v>6.2</v>
      </c>
      <c r="H230" s="407">
        <v>896.6</v>
      </c>
      <c r="I230" s="407" t="s">
        <v>779</v>
      </c>
      <c r="J230" s="407">
        <v>16.8</v>
      </c>
      <c r="K230" s="407">
        <v>125.1</v>
      </c>
      <c r="L230" s="407">
        <v>132</v>
      </c>
      <c r="M230" s="407">
        <v>11.6</v>
      </c>
      <c r="N230" s="407">
        <v>19.399999999999999</v>
      </c>
      <c r="O230" s="407">
        <v>0.9</v>
      </c>
      <c r="P230" s="407">
        <v>2.1</v>
      </c>
      <c r="Q230" s="407">
        <v>3.7</v>
      </c>
      <c r="R230" s="407">
        <v>19.100000000000001</v>
      </c>
      <c r="S230" s="407">
        <v>22.9</v>
      </c>
      <c r="T230" s="407">
        <v>0.1</v>
      </c>
      <c r="U230" s="407">
        <v>0</v>
      </c>
      <c r="V230" s="407">
        <v>78.3</v>
      </c>
      <c r="W230" s="407">
        <v>14.3</v>
      </c>
      <c r="X230" s="407" t="s">
        <v>779</v>
      </c>
      <c r="Y230" s="407">
        <v>23.6</v>
      </c>
      <c r="Z230" s="407">
        <v>31.8</v>
      </c>
      <c r="AA230" s="330"/>
      <c r="AB230" s="330"/>
      <c r="AC230" s="367"/>
      <c r="AD230" s="367"/>
      <c r="AE230" s="367"/>
      <c r="AF230" s="707"/>
      <c r="AG230" s="367"/>
      <c r="AH230" s="367"/>
      <c r="AI230" s="367"/>
      <c r="AJ230" s="367"/>
      <c r="AK230" s="367"/>
      <c r="AL230" s="367"/>
      <c r="AM230" s="367"/>
      <c r="AN230" s="367"/>
      <c r="AO230" s="367"/>
      <c r="AP230" s="367"/>
      <c r="AQ230" s="367"/>
      <c r="AR230" s="367"/>
      <c r="AS230" s="367"/>
      <c r="AT230" s="367"/>
      <c r="AU230" s="367"/>
      <c r="AV230" s="367"/>
      <c r="AW230" s="367"/>
      <c r="AX230" s="367"/>
      <c r="AY230" s="367"/>
      <c r="AZ230" s="367"/>
      <c r="BA230" s="367"/>
      <c r="BE230" s="703"/>
      <c r="BF230" s="703"/>
      <c r="BG230" s="703"/>
      <c r="BH230" s="703"/>
      <c r="BI230" s="703"/>
      <c r="BJ230" s="703"/>
      <c r="BK230" s="703"/>
      <c r="BL230" s="703"/>
      <c r="BM230" s="703"/>
      <c r="BN230" s="703"/>
      <c r="BO230" s="703"/>
      <c r="BP230" s="703"/>
      <c r="BQ230" s="703"/>
      <c r="BR230" s="703"/>
      <c r="BS230" s="703"/>
      <c r="BT230" s="703"/>
      <c r="BU230" s="703"/>
      <c r="BV230" s="703"/>
      <c r="BW230" s="703"/>
      <c r="BX230" s="703"/>
      <c r="BY230" s="703"/>
      <c r="BZ230" s="703"/>
      <c r="CA230" s="703"/>
      <c r="CB230" s="703"/>
      <c r="CC230" s="703"/>
      <c r="CD230" s="703"/>
      <c r="CE230" s="703"/>
    </row>
    <row r="231" spans="1:83" ht="13.8" x14ac:dyDescent="0.45">
      <c r="A231" s="43">
        <v>2032</v>
      </c>
      <c r="B231" s="407">
        <v>5324.6</v>
      </c>
      <c r="C231" s="407">
        <v>76.2</v>
      </c>
      <c r="D231" s="407">
        <v>12.8</v>
      </c>
      <c r="E231" s="407">
        <v>3.4</v>
      </c>
      <c r="F231" s="407">
        <v>86.6</v>
      </c>
      <c r="G231" s="407">
        <v>6.2</v>
      </c>
      <c r="H231" s="407">
        <v>901.8</v>
      </c>
      <c r="I231" s="407" t="s">
        <v>779</v>
      </c>
      <c r="J231" s="407">
        <v>16.8</v>
      </c>
      <c r="K231" s="407">
        <v>123.6</v>
      </c>
      <c r="L231" s="407">
        <v>131.6</v>
      </c>
      <c r="M231" s="407">
        <v>11.5</v>
      </c>
      <c r="N231" s="407">
        <v>19.3</v>
      </c>
      <c r="O231" s="407">
        <v>0.9</v>
      </c>
      <c r="P231" s="407">
        <v>2</v>
      </c>
      <c r="Q231" s="407">
        <v>3.7</v>
      </c>
      <c r="R231" s="407">
        <v>19</v>
      </c>
      <c r="S231" s="407">
        <v>22.8</v>
      </c>
      <c r="T231" s="407">
        <v>0.1</v>
      </c>
      <c r="U231" s="407">
        <v>0</v>
      </c>
      <c r="V231" s="407">
        <v>78</v>
      </c>
      <c r="W231" s="407">
        <v>14.3</v>
      </c>
      <c r="X231" s="407" t="s">
        <v>779</v>
      </c>
      <c r="Y231" s="407">
        <v>23.3</v>
      </c>
      <c r="Z231" s="407">
        <v>31.8</v>
      </c>
      <c r="AA231" s="330"/>
      <c r="AB231" s="330"/>
      <c r="AC231" s="367"/>
      <c r="AD231" s="367"/>
      <c r="AE231" s="367"/>
      <c r="AF231" s="707"/>
      <c r="AG231" s="367"/>
      <c r="AH231" s="367"/>
      <c r="AI231" s="367"/>
      <c r="AJ231" s="367"/>
      <c r="AK231" s="367"/>
      <c r="AL231" s="367"/>
      <c r="AM231" s="367"/>
      <c r="AN231" s="367"/>
      <c r="AO231" s="367"/>
      <c r="AP231" s="367"/>
      <c r="AQ231" s="367"/>
      <c r="AR231" s="367"/>
      <c r="AS231" s="367"/>
      <c r="AT231" s="367"/>
      <c r="AU231" s="367"/>
      <c r="AV231" s="367"/>
      <c r="AW231" s="367"/>
      <c r="AX231" s="367"/>
      <c r="AY231" s="367"/>
      <c r="AZ231" s="367"/>
      <c r="BA231" s="367"/>
      <c r="BE231" s="703"/>
      <c r="BF231" s="703"/>
      <c r="BG231" s="703"/>
      <c r="BH231" s="703"/>
      <c r="BI231" s="703"/>
      <c r="BJ231" s="703"/>
      <c r="BK231" s="703"/>
      <c r="BL231" s="703"/>
      <c r="BM231" s="703"/>
      <c r="BN231" s="703"/>
      <c r="BO231" s="703"/>
      <c r="BP231" s="703"/>
      <c r="BQ231" s="703"/>
      <c r="BR231" s="703"/>
      <c r="BS231" s="703"/>
      <c r="BT231" s="703"/>
      <c r="BU231" s="703"/>
      <c r="BV231" s="703"/>
      <c r="BW231" s="703"/>
      <c r="BX231" s="703"/>
      <c r="BY231" s="703"/>
      <c r="BZ231" s="703"/>
      <c r="CA231" s="703"/>
      <c r="CB231" s="703"/>
      <c r="CC231" s="703"/>
      <c r="CD231" s="703"/>
      <c r="CE231" s="703"/>
    </row>
    <row r="232" spans="1:83" ht="13.8" x14ac:dyDescent="0.45">
      <c r="A232" s="43">
        <v>2033</v>
      </c>
      <c r="B232" s="407">
        <v>5317.1</v>
      </c>
      <c r="C232" s="407">
        <v>75.900000000000006</v>
      </c>
      <c r="D232" s="407">
        <v>12.8</v>
      </c>
      <c r="E232" s="407">
        <v>3.4</v>
      </c>
      <c r="F232" s="407">
        <v>86.8</v>
      </c>
      <c r="G232" s="407">
        <v>6.1</v>
      </c>
      <c r="H232" s="407">
        <v>906.6</v>
      </c>
      <c r="I232" s="407" t="s">
        <v>779</v>
      </c>
      <c r="J232" s="407">
        <v>16.7</v>
      </c>
      <c r="K232" s="407">
        <v>122.1</v>
      </c>
      <c r="L232" s="407">
        <v>131.1</v>
      </c>
      <c r="M232" s="407">
        <v>11.3</v>
      </c>
      <c r="N232" s="407">
        <v>19.2</v>
      </c>
      <c r="O232" s="407">
        <v>0.8</v>
      </c>
      <c r="P232" s="407">
        <v>2</v>
      </c>
      <c r="Q232" s="407">
        <v>3.7</v>
      </c>
      <c r="R232" s="407">
        <v>18.8</v>
      </c>
      <c r="S232" s="407">
        <v>22.6</v>
      </c>
      <c r="T232" s="407">
        <v>0.1</v>
      </c>
      <c r="U232" s="407">
        <v>0</v>
      </c>
      <c r="V232" s="407">
        <v>77.7</v>
      </c>
      <c r="W232" s="407">
        <v>14.3</v>
      </c>
      <c r="X232" s="407" t="s">
        <v>779</v>
      </c>
      <c r="Y232" s="407">
        <v>23.1</v>
      </c>
      <c r="Z232" s="407">
        <v>31.9</v>
      </c>
      <c r="AA232" s="330"/>
      <c r="AB232" s="330"/>
      <c r="AC232" s="367"/>
      <c r="AD232" s="367"/>
      <c r="AE232" s="367"/>
      <c r="AF232" s="707"/>
      <c r="AG232" s="367"/>
      <c r="AH232" s="367"/>
      <c r="AI232" s="367"/>
      <c r="AJ232" s="367"/>
      <c r="AK232" s="367"/>
      <c r="AL232" s="367"/>
      <c r="AM232" s="367"/>
      <c r="AN232" s="367"/>
      <c r="AO232" s="367"/>
      <c r="AP232" s="367"/>
      <c r="AQ232" s="367"/>
      <c r="AR232" s="367"/>
      <c r="AS232" s="367"/>
      <c r="AT232" s="367"/>
      <c r="AU232" s="367"/>
      <c r="AV232" s="367"/>
      <c r="AW232" s="367"/>
      <c r="AX232" s="367"/>
      <c r="AY232" s="367"/>
      <c r="AZ232" s="367"/>
      <c r="BA232" s="367"/>
      <c r="BE232" s="703"/>
      <c r="BF232" s="703"/>
      <c r="BG232" s="703"/>
      <c r="BH232" s="703"/>
      <c r="BI232" s="703"/>
      <c r="BJ232" s="703"/>
      <c r="BK232" s="703"/>
      <c r="BL232" s="703"/>
      <c r="BM232" s="703"/>
      <c r="BN232" s="703"/>
      <c r="BO232" s="703"/>
      <c r="BP232" s="703"/>
      <c r="BQ232" s="703"/>
      <c r="BR232" s="703"/>
      <c r="BS232" s="703"/>
      <c r="BT232" s="703"/>
      <c r="BU232" s="703"/>
      <c r="BV232" s="703"/>
      <c r="BW232" s="703"/>
      <c r="BX232" s="703"/>
      <c r="BY232" s="703"/>
      <c r="BZ232" s="703"/>
      <c r="CA232" s="703"/>
      <c r="CB232" s="703"/>
      <c r="CC232" s="703"/>
      <c r="CD232" s="703"/>
      <c r="CE232" s="703"/>
    </row>
    <row r="233" spans="1:83" ht="13.8" x14ac:dyDescent="0.45">
      <c r="A233" s="43">
        <v>2034</v>
      </c>
      <c r="B233" s="407">
        <v>5308.6</v>
      </c>
      <c r="C233" s="407">
        <v>75.5</v>
      </c>
      <c r="D233" s="407">
        <v>12.8</v>
      </c>
      <c r="E233" s="407">
        <v>3.3</v>
      </c>
      <c r="F233" s="407">
        <v>87.1</v>
      </c>
      <c r="G233" s="407">
        <v>6.1</v>
      </c>
      <c r="H233" s="407">
        <v>911.3</v>
      </c>
      <c r="I233" s="407" t="s">
        <v>779</v>
      </c>
      <c r="J233" s="407">
        <v>16.7</v>
      </c>
      <c r="K233" s="407">
        <v>120.5</v>
      </c>
      <c r="L233" s="407">
        <v>130.6</v>
      </c>
      <c r="M233" s="407">
        <v>11.1</v>
      </c>
      <c r="N233" s="407">
        <v>19.100000000000001</v>
      </c>
      <c r="O233" s="407">
        <v>0.8</v>
      </c>
      <c r="P233" s="407">
        <v>1.9</v>
      </c>
      <c r="Q233" s="407">
        <v>3.6</v>
      </c>
      <c r="R233" s="407">
        <v>18.600000000000001</v>
      </c>
      <c r="S233" s="407">
        <v>22.4</v>
      </c>
      <c r="T233" s="407">
        <v>0.1</v>
      </c>
      <c r="U233" s="407">
        <v>0</v>
      </c>
      <c r="V233" s="407">
        <v>77.400000000000006</v>
      </c>
      <c r="W233" s="407">
        <v>14.3</v>
      </c>
      <c r="X233" s="407" t="s">
        <v>779</v>
      </c>
      <c r="Y233" s="407">
        <v>22.8</v>
      </c>
      <c r="Z233" s="407">
        <v>31.9</v>
      </c>
      <c r="AA233" s="330"/>
      <c r="AB233" s="330"/>
      <c r="AC233" s="367"/>
      <c r="AD233" s="367"/>
      <c r="AE233" s="367"/>
      <c r="AF233" s="707"/>
      <c r="AG233" s="367"/>
      <c r="AH233" s="367"/>
      <c r="AI233" s="367"/>
      <c r="AJ233" s="367"/>
      <c r="AK233" s="367"/>
      <c r="AL233" s="367"/>
      <c r="AM233" s="367"/>
      <c r="AN233" s="367"/>
      <c r="AO233" s="367"/>
      <c r="AP233" s="367"/>
      <c r="AQ233" s="367"/>
      <c r="AR233" s="367"/>
      <c r="AS233" s="367"/>
      <c r="AT233" s="367"/>
      <c r="AU233" s="367"/>
      <c r="AV233" s="367"/>
      <c r="AW233" s="367"/>
      <c r="AX233" s="367"/>
      <c r="AY233" s="367"/>
      <c r="AZ233" s="367"/>
      <c r="BA233" s="367"/>
      <c r="BE233" s="703"/>
      <c r="BF233" s="703"/>
      <c r="BG233" s="703"/>
      <c r="BH233" s="703"/>
      <c r="BI233" s="703"/>
      <c r="BJ233" s="703"/>
      <c r="BK233" s="703"/>
      <c r="BL233" s="703"/>
      <c r="BM233" s="703"/>
      <c r="BN233" s="703"/>
      <c r="BO233" s="703"/>
      <c r="BP233" s="703"/>
      <c r="BQ233" s="703"/>
      <c r="BR233" s="703"/>
      <c r="BS233" s="703"/>
      <c r="BT233" s="703"/>
      <c r="BU233" s="703"/>
      <c r="BV233" s="703"/>
      <c r="BW233" s="703"/>
      <c r="BX233" s="703"/>
      <c r="BY233" s="703"/>
      <c r="BZ233" s="703"/>
      <c r="CA233" s="703"/>
      <c r="CB233" s="703"/>
      <c r="CC233" s="703"/>
      <c r="CD233" s="703"/>
      <c r="CE233" s="703"/>
    </row>
    <row r="234" spans="1:83" ht="13.8" x14ac:dyDescent="0.45">
      <c r="A234" s="43">
        <v>2035</v>
      </c>
      <c r="B234" s="407">
        <v>5299.2</v>
      </c>
      <c r="C234" s="407">
        <v>75.099999999999994</v>
      </c>
      <c r="D234" s="407">
        <v>12.8</v>
      </c>
      <c r="E234" s="407">
        <v>3.3</v>
      </c>
      <c r="F234" s="407">
        <v>87.3</v>
      </c>
      <c r="G234" s="407">
        <v>6.1</v>
      </c>
      <c r="H234" s="407">
        <v>915.7</v>
      </c>
      <c r="I234" s="407" t="s">
        <v>779</v>
      </c>
      <c r="J234" s="407">
        <v>16.7</v>
      </c>
      <c r="K234" s="407">
        <v>118.9</v>
      </c>
      <c r="L234" s="407">
        <v>130</v>
      </c>
      <c r="M234" s="407">
        <v>10.9</v>
      </c>
      <c r="N234" s="407">
        <v>19</v>
      </c>
      <c r="O234" s="407">
        <v>0.8</v>
      </c>
      <c r="P234" s="407">
        <v>1.9</v>
      </c>
      <c r="Q234" s="407">
        <v>3.6</v>
      </c>
      <c r="R234" s="407">
        <v>18.399999999999999</v>
      </c>
      <c r="S234" s="407">
        <v>22.2</v>
      </c>
      <c r="T234" s="407">
        <v>0.1</v>
      </c>
      <c r="U234" s="407">
        <v>0</v>
      </c>
      <c r="V234" s="407">
        <v>77.099999999999994</v>
      </c>
      <c r="W234" s="407">
        <v>14.3</v>
      </c>
      <c r="X234" s="407" t="s">
        <v>779</v>
      </c>
      <c r="Y234" s="407">
        <v>22.6</v>
      </c>
      <c r="Z234" s="407">
        <v>32</v>
      </c>
      <c r="AA234" s="330"/>
      <c r="AB234" s="330"/>
      <c r="AC234" s="367"/>
      <c r="AD234" s="367"/>
      <c r="AE234" s="367"/>
      <c r="AF234" s="707"/>
      <c r="AG234" s="367"/>
      <c r="AH234" s="367"/>
      <c r="AI234" s="367"/>
      <c r="AJ234" s="367"/>
      <c r="AK234" s="367"/>
      <c r="AL234" s="367"/>
      <c r="AM234" s="367"/>
      <c r="AN234" s="367"/>
      <c r="AO234" s="367"/>
      <c r="AP234" s="367"/>
      <c r="AQ234" s="367"/>
      <c r="AR234" s="367"/>
      <c r="AS234" s="367"/>
      <c r="AT234" s="367"/>
      <c r="AU234" s="367"/>
      <c r="AV234" s="367"/>
      <c r="AW234" s="367"/>
      <c r="AX234" s="367"/>
      <c r="AY234" s="367"/>
      <c r="AZ234" s="367"/>
      <c r="BA234" s="367"/>
      <c r="BE234" s="703"/>
      <c r="BF234" s="703"/>
      <c r="BG234" s="703"/>
      <c r="BH234" s="703"/>
      <c r="BI234" s="703"/>
      <c r="BJ234" s="703"/>
      <c r="BK234" s="703"/>
      <c r="BL234" s="703"/>
      <c r="BM234" s="703"/>
      <c r="BN234" s="703"/>
      <c r="BO234" s="703"/>
      <c r="BP234" s="703"/>
      <c r="BQ234" s="703"/>
      <c r="BR234" s="703"/>
      <c r="BS234" s="703"/>
      <c r="BT234" s="703"/>
      <c r="BU234" s="703"/>
      <c r="BV234" s="703"/>
      <c r="BW234" s="703"/>
      <c r="BX234" s="703"/>
      <c r="BY234" s="703"/>
      <c r="BZ234" s="703"/>
      <c r="CA234" s="703"/>
      <c r="CB234" s="703"/>
      <c r="CC234" s="703"/>
      <c r="CD234" s="703"/>
      <c r="CE234" s="703"/>
    </row>
    <row r="235" spans="1:83" ht="13.8" x14ac:dyDescent="0.45">
      <c r="A235" s="43">
        <v>2036</v>
      </c>
      <c r="B235" s="407">
        <v>5288.9</v>
      </c>
      <c r="C235" s="407">
        <v>74.7</v>
      </c>
      <c r="D235" s="407">
        <v>12.8</v>
      </c>
      <c r="E235" s="407">
        <v>3.3</v>
      </c>
      <c r="F235" s="407">
        <v>87.5</v>
      </c>
      <c r="G235" s="407">
        <v>6</v>
      </c>
      <c r="H235" s="407">
        <v>919.8</v>
      </c>
      <c r="I235" s="407" t="s">
        <v>779</v>
      </c>
      <c r="J235" s="407">
        <v>16.600000000000001</v>
      </c>
      <c r="K235" s="407">
        <v>117.3</v>
      </c>
      <c r="L235" s="407">
        <v>129.4</v>
      </c>
      <c r="M235" s="407">
        <v>10.8</v>
      </c>
      <c r="N235" s="407">
        <v>18.899999999999999</v>
      </c>
      <c r="O235" s="407">
        <v>0.8</v>
      </c>
      <c r="P235" s="407">
        <v>1.8</v>
      </c>
      <c r="Q235" s="407">
        <v>3.5</v>
      </c>
      <c r="R235" s="407">
        <v>18.2</v>
      </c>
      <c r="S235" s="407">
        <v>22</v>
      </c>
      <c r="T235" s="407">
        <v>0.1</v>
      </c>
      <c r="U235" s="407">
        <v>0</v>
      </c>
      <c r="V235" s="407">
        <v>76.8</v>
      </c>
      <c r="W235" s="407">
        <v>14.3</v>
      </c>
      <c r="X235" s="407" t="s">
        <v>779</v>
      </c>
      <c r="Y235" s="407">
        <v>22.3</v>
      </c>
      <c r="Z235" s="407">
        <v>32</v>
      </c>
      <c r="AA235" s="330"/>
      <c r="AB235" s="330"/>
      <c r="AC235" s="367"/>
      <c r="AD235" s="367"/>
      <c r="AE235" s="367"/>
      <c r="AF235" s="707"/>
      <c r="AG235" s="367"/>
      <c r="AH235" s="367"/>
      <c r="AI235" s="367"/>
      <c r="AJ235" s="367"/>
      <c r="AK235" s="367"/>
      <c r="AL235" s="367"/>
      <c r="AM235" s="367"/>
      <c r="AN235" s="367"/>
      <c r="AO235" s="367"/>
      <c r="AP235" s="367"/>
      <c r="AQ235" s="367"/>
      <c r="AR235" s="367"/>
      <c r="AS235" s="367"/>
      <c r="AT235" s="367"/>
      <c r="AU235" s="367"/>
      <c r="AV235" s="367"/>
      <c r="AW235" s="367"/>
      <c r="AX235" s="367"/>
      <c r="AY235" s="367"/>
      <c r="AZ235" s="367"/>
      <c r="BA235" s="367"/>
      <c r="BE235" s="703"/>
      <c r="BF235" s="703"/>
      <c r="BG235" s="703"/>
      <c r="BH235" s="703"/>
      <c r="BI235" s="703"/>
      <c r="BJ235" s="703"/>
      <c r="BK235" s="703"/>
      <c r="BL235" s="703"/>
      <c r="BM235" s="703"/>
      <c r="BN235" s="703"/>
      <c r="BO235" s="703"/>
      <c r="BP235" s="703"/>
      <c r="BQ235" s="703"/>
      <c r="BR235" s="703"/>
      <c r="BS235" s="703"/>
      <c r="BT235" s="703"/>
      <c r="BU235" s="703"/>
      <c r="BV235" s="703"/>
      <c r="BW235" s="703"/>
      <c r="BX235" s="703"/>
      <c r="BY235" s="703"/>
      <c r="BZ235" s="703"/>
      <c r="CA235" s="703"/>
      <c r="CB235" s="703"/>
      <c r="CC235" s="703"/>
      <c r="CD235" s="703"/>
      <c r="CE235" s="703"/>
    </row>
    <row r="236" spans="1:83" ht="13.8" x14ac:dyDescent="0.45">
      <c r="A236" s="43">
        <v>2037</v>
      </c>
      <c r="B236" s="407">
        <v>5277.8</v>
      </c>
      <c r="C236" s="407">
        <v>74.3</v>
      </c>
      <c r="D236" s="407">
        <v>12.7</v>
      </c>
      <c r="E236" s="407">
        <v>3.2</v>
      </c>
      <c r="F236" s="407">
        <v>87.7</v>
      </c>
      <c r="G236" s="407">
        <v>5.9</v>
      </c>
      <c r="H236" s="407">
        <v>923.7</v>
      </c>
      <c r="I236" s="407" t="s">
        <v>779</v>
      </c>
      <c r="J236" s="407">
        <v>16.600000000000001</v>
      </c>
      <c r="K236" s="407">
        <v>115.6</v>
      </c>
      <c r="L236" s="407">
        <v>128.80000000000001</v>
      </c>
      <c r="M236" s="407">
        <v>10.6</v>
      </c>
      <c r="N236" s="407">
        <v>18.8</v>
      </c>
      <c r="O236" s="407">
        <v>0.8</v>
      </c>
      <c r="P236" s="407">
        <v>1.7</v>
      </c>
      <c r="Q236" s="407">
        <v>3.5</v>
      </c>
      <c r="R236" s="407">
        <v>18</v>
      </c>
      <c r="S236" s="407">
        <v>21.8</v>
      </c>
      <c r="T236" s="407">
        <v>0.1</v>
      </c>
      <c r="U236" s="407">
        <v>0</v>
      </c>
      <c r="V236" s="407">
        <v>76.400000000000006</v>
      </c>
      <c r="W236" s="407">
        <v>14.3</v>
      </c>
      <c r="X236" s="407" t="s">
        <v>779</v>
      </c>
      <c r="Y236" s="407">
        <v>22</v>
      </c>
      <c r="Z236" s="407">
        <v>32.1</v>
      </c>
      <c r="AA236" s="330"/>
      <c r="AB236" s="330"/>
      <c r="AC236" s="367"/>
      <c r="AD236" s="367"/>
      <c r="AE236" s="367"/>
      <c r="AF236" s="707"/>
      <c r="AG236" s="367"/>
      <c r="AH236" s="367"/>
      <c r="AI236" s="367"/>
      <c r="AJ236" s="367"/>
      <c r="AK236" s="367"/>
      <c r="AL236" s="367"/>
      <c r="AM236" s="367"/>
      <c r="AN236" s="367"/>
      <c r="AO236" s="367"/>
      <c r="AP236" s="367"/>
      <c r="AQ236" s="367"/>
      <c r="AR236" s="367"/>
      <c r="AS236" s="367"/>
      <c r="AT236" s="367"/>
      <c r="AU236" s="367"/>
      <c r="AV236" s="367"/>
      <c r="AW236" s="367"/>
      <c r="AX236" s="367"/>
      <c r="AY236" s="367"/>
      <c r="AZ236" s="367"/>
      <c r="BA236" s="367"/>
      <c r="BE236" s="703"/>
      <c r="BF236" s="703"/>
      <c r="BG236" s="703"/>
      <c r="BH236" s="703"/>
      <c r="BI236" s="703"/>
      <c r="BJ236" s="703"/>
      <c r="BK236" s="703"/>
      <c r="BL236" s="703"/>
      <c r="BM236" s="703"/>
      <c r="BN236" s="703"/>
      <c r="BO236" s="703"/>
      <c r="BP236" s="703"/>
      <c r="BQ236" s="703"/>
      <c r="BR236" s="703"/>
      <c r="BS236" s="703"/>
      <c r="BT236" s="703"/>
      <c r="BU236" s="703"/>
      <c r="BV236" s="703"/>
      <c r="BW236" s="703"/>
      <c r="BX236" s="703"/>
      <c r="BY236" s="703"/>
      <c r="BZ236" s="703"/>
      <c r="CA236" s="703"/>
      <c r="CB236" s="703"/>
      <c r="CC236" s="703"/>
      <c r="CD236" s="703"/>
      <c r="CE236" s="703"/>
    </row>
    <row r="237" spans="1:83" ht="13.8" x14ac:dyDescent="0.45">
      <c r="A237" s="43">
        <v>2038</v>
      </c>
      <c r="B237" s="407">
        <v>5265.8</v>
      </c>
      <c r="C237" s="407">
        <v>73.900000000000006</v>
      </c>
      <c r="D237" s="407">
        <v>12.7</v>
      </c>
      <c r="E237" s="407">
        <v>3.2</v>
      </c>
      <c r="F237" s="407">
        <v>87.8</v>
      </c>
      <c r="G237" s="407">
        <v>5.9</v>
      </c>
      <c r="H237" s="407">
        <v>927.4</v>
      </c>
      <c r="I237" s="407" t="s">
        <v>779</v>
      </c>
      <c r="J237" s="407">
        <v>16.5</v>
      </c>
      <c r="K237" s="407">
        <v>113.9</v>
      </c>
      <c r="L237" s="407">
        <v>128.19999999999999</v>
      </c>
      <c r="M237" s="407">
        <v>10.4</v>
      </c>
      <c r="N237" s="407">
        <v>18.7</v>
      </c>
      <c r="O237" s="407">
        <v>0.7</v>
      </c>
      <c r="P237" s="407">
        <v>1.7</v>
      </c>
      <c r="Q237" s="407">
        <v>3.5</v>
      </c>
      <c r="R237" s="407">
        <v>17.8</v>
      </c>
      <c r="S237" s="407">
        <v>21.6</v>
      </c>
      <c r="T237" s="407">
        <v>0.1</v>
      </c>
      <c r="U237" s="407">
        <v>0</v>
      </c>
      <c r="V237" s="407">
        <v>76</v>
      </c>
      <c r="W237" s="407">
        <v>14.3</v>
      </c>
      <c r="X237" s="407" t="s">
        <v>779</v>
      </c>
      <c r="Y237" s="407">
        <v>21.7</v>
      </c>
      <c r="Z237" s="407">
        <v>32.1</v>
      </c>
      <c r="AA237" s="330"/>
      <c r="AB237" s="330"/>
      <c r="AC237" s="367"/>
      <c r="AD237" s="367"/>
      <c r="AE237" s="367"/>
      <c r="AF237" s="707"/>
      <c r="AG237" s="367"/>
      <c r="AH237" s="367"/>
      <c r="AI237" s="367"/>
      <c r="AJ237" s="367"/>
      <c r="AK237" s="367"/>
      <c r="AL237" s="367"/>
      <c r="AM237" s="367"/>
      <c r="AN237" s="367"/>
      <c r="AO237" s="367"/>
      <c r="AP237" s="367"/>
      <c r="AQ237" s="367"/>
      <c r="AR237" s="367"/>
      <c r="AS237" s="367"/>
      <c r="AT237" s="367"/>
      <c r="AU237" s="367"/>
      <c r="AV237" s="367"/>
      <c r="AW237" s="367"/>
      <c r="AX237" s="367"/>
      <c r="AY237" s="367"/>
      <c r="AZ237" s="367"/>
      <c r="BA237" s="367"/>
      <c r="BE237" s="703"/>
      <c r="BF237" s="703"/>
      <c r="BG237" s="703"/>
      <c r="BH237" s="703"/>
      <c r="BI237" s="703"/>
      <c r="BJ237" s="703"/>
      <c r="BK237" s="703"/>
      <c r="BL237" s="703"/>
      <c r="BM237" s="703"/>
      <c r="BN237" s="703"/>
      <c r="BO237" s="703"/>
      <c r="BP237" s="703"/>
      <c r="BQ237" s="703"/>
      <c r="BR237" s="703"/>
      <c r="BS237" s="703"/>
      <c r="BT237" s="703"/>
      <c r="BU237" s="703"/>
      <c r="BV237" s="703"/>
      <c r="BW237" s="703"/>
      <c r="BX237" s="703"/>
      <c r="BY237" s="703"/>
      <c r="BZ237" s="703"/>
      <c r="CA237" s="703"/>
      <c r="CB237" s="703"/>
      <c r="CC237" s="703"/>
      <c r="CD237" s="703"/>
      <c r="CE237" s="703"/>
    </row>
    <row r="238" spans="1:83" ht="13.8" x14ac:dyDescent="0.45">
      <c r="A238" s="43">
        <v>2039</v>
      </c>
      <c r="B238" s="407">
        <v>5252.9</v>
      </c>
      <c r="C238" s="407">
        <v>73.400000000000006</v>
      </c>
      <c r="D238" s="407">
        <v>12.7</v>
      </c>
      <c r="E238" s="407">
        <v>3.2</v>
      </c>
      <c r="F238" s="407">
        <v>87.9</v>
      </c>
      <c r="G238" s="407">
        <v>5.8</v>
      </c>
      <c r="H238" s="407">
        <v>930.8</v>
      </c>
      <c r="I238" s="407" t="s">
        <v>779</v>
      </c>
      <c r="J238" s="407">
        <v>16.399999999999999</v>
      </c>
      <c r="K238" s="407">
        <v>112.2</v>
      </c>
      <c r="L238" s="407">
        <v>127.5</v>
      </c>
      <c r="M238" s="407">
        <v>10.199999999999999</v>
      </c>
      <c r="N238" s="407">
        <v>18.600000000000001</v>
      </c>
      <c r="O238" s="407">
        <v>0.7</v>
      </c>
      <c r="P238" s="407">
        <v>1.6</v>
      </c>
      <c r="Q238" s="407">
        <v>3.4</v>
      </c>
      <c r="R238" s="407">
        <v>17.600000000000001</v>
      </c>
      <c r="S238" s="407">
        <v>21.4</v>
      </c>
      <c r="T238" s="407">
        <v>0</v>
      </c>
      <c r="U238" s="407">
        <v>0</v>
      </c>
      <c r="V238" s="407">
        <v>75.599999999999994</v>
      </c>
      <c r="W238" s="407">
        <v>14.3</v>
      </c>
      <c r="X238" s="407" t="s">
        <v>779</v>
      </c>
      <c r="Y238" s="407">
        <v>21.4</v>
      </c>
      <c r="Z238" s="407">
        <v>32.1</v>
      </c>
      <c r="AA238" s="330"/>
      <c r="AB238" s="330"/>
      <c r="AC238" s="367"/>
      <c r="AD238" s="367"/>
      <c r="AE238" s="367"/>
      <c r="AF238" s="707"/>
      <c r="AG238" s="367"/>
      <c r="AH238" s="367"/>
      <c r="AI238" s="367"/>
      <c r="AJ238" s="367"/>
      <c r="AK238" s="367"/>
      <c r="AL238" s="367"/>
      <c r="AM238" s="367"/>
      <c r="AN238" s="367"/>
      <c r="AO238" s="367"/>
      <c r="AP238" s="367"/>
      <c r="AQ238" s="367"/>
      <c r="AR238" s="367"/>
      <c r="AS238" s="367"/>
      <c r="AT238" s="367"/>
      <c r="AU238" s="367"/>
      <c r="AV238" s="367"/>
      <c r="AW238" s="367"/>
      <c r="AX238" s="367"/>
      <c r="AY238" s="367"/>
      <c r="AZ238" s="367"/>
      <c r="BA238" s="367"/>
      <c r="BE238" s="703"/>
      <c r="BF238" s="703"/>
      <c r="BG238" s="703"/>
      <c r="BH238" s="703"/>
      <c r="BI238" s="703"/>
      <c r="BJ238" s="703"/>
      <c r="BK238" s="703"/>
      <c r="BL238" s="703"/>
      <c r="BM238" s="703"/>
      <c r="BN238" s="703"/>
      <c r="BO238" s="703"/>
      <c r="BP238" s="703"/>
      <c r="BQ238" s="703"/>
      <c r="BR238" s="703"/>
      <c r="BS238" s="703"/>
      <c r="BT238" s="703"/>
      <c r="BU238" s="703"/>
      <c r="BV238" s="703"/>
      <c r="BW238" s="703"/>
      <c r="BX238" s="703"/>
      <c r="BY238" s="703"/>
      <c r="BZ238" s="703"/>
      <c r="CA238" s="703"/>
      <c r="CB238" s="703"/>
      <c r="CC238" s="703"/>
      <c r="CD238" s="703"/>
      <c r="CE238" s="703"/>
    </row>
    <row r="239" spans="1:83" ht="13.8" x14ac:dyDescent="0.45">
      <c r="A239" s="43">
        <v>2040</v>
      </c>
      <c r="B239" s="407">
        <v>5239.1000000000004</v>
      </c>
      <c r="C239" s="407">
        <v>72.900000000000006</v>
      </c>
      <c r="D239" s="407">
        <v>12.6</v>
      </c>
      <c r="E239" s="407">
        <v>3.1</v>
      </c>
      <c r="F239" s="407">
        <v>88</v>
      </c>
      <c r="G239" s="407">
        <v>5.8</v>
      </c>
      <c r="H239" s="407">
        <v>933.9</v>
      </c>
      <c r="I239" s="407" t="s">
        <v>779</v>
      </c>
      <c r="J239" s="407">
        <v>16.399999999999999</v>
      </c>
      <c r="K239" s="407">
        <v>110.5</v>
      </c>
      <c r="L239" s="407">
        <v>126.8</v>
      </c>
      <c r="M239" s="407">
        <v>10</v>
      </c>
      <c r="N239" s="407">
        <v>18.399999999999999</v>
      </c>
      <c r="O239" s="407">
        <v>0.7</v>
      </c>
      <c r="P239" s="407">
        <v>1.6</v>
      </c>
      <c r="Q239" s="407">
        <v>3.4</v>
      </c>
      <c r="R239" s="407">
        <v>17.3</v>
      </c>
      <c r="S239" s="407">
        <v>21.2</v>
      </c>
      <c r="T239" s="407">
        <v>0</v>
      </c>
      <c r="U239" s="407">
        <v>0</v>
      </c>
      <c r="V239" s="407">
        <v>75.2</v>
      </c>
      <c r="W239" s="407">
        <v>14.3</v>
      </c>
      <c r="X239" s="407" t="s">
        <v>779</v>
      </c>
      <c r="Y239" s="407">
        <v>21.1</v>
      </c>
      <c r="Z239" s="407">
        <v>32.1</v>
      </c>
      <c r="AA239" s="330"/>
      <c r="AB239" s="330"/>
      <c r="AC239" s="367"/>
      <c r="AD239" s="367"/>
      <c r="AE239" s="367"/>
      <c r="AF239" s="707"/>
      <c r="AG239" s="367"/>
      <c r="AH239" s="367"/>
      <c r="AI239" s="367"/>
      <c r="AJ239" s="367"/>
      <c r="AK239" s="367"/>
      <c r="AL239" s="367"/>
      <c r="AM239" s="367"/>
      <c r="AN239" s="367"/>
      <c r="AO239" s="367"/>
      <c r="AP239" s="367"/>
      <c r="AQ239" s="367"/>
      <c r="AR239" s="367"/>
      <c r="AS239" s="367"/>
      <c r="AT239" s="367"/>
      <c r="AU239" s="367"/>
      <c r="AV239" s="367"/>
      <c r="AW239" s="367"/>
      <c r="AX239" s="367"/>
      <c r="AY239" s="367"/>
      <c r="AZ239" s="367"/>
      <c r="BA239" s="367"/>
      <c r="BE239" s="703"/>
      <c r="BF239" s="703"/>
      <c r="BG239" s="703"/>
      <c r="BH239" s="703"/>
      <c r="BI239" s="703"/>
      <c r="BJ239" s="703"/>
      <c r="BK239" s="703"/>
      <c r="BL239" s="703"/>
      <c r="BM239" s="703"/>
      <c r="BN239" s="703"/>
      <c r="BO239" s="703"/>
      <c r="BP239" s="703"/>
      <c r="BQ239" s="703"/>
      <c r="BR239" s="703"/>
      <c r="BS239" s="703"/>
      <c r="BT239" s="703"/>
      <c r="BU239" s="703"/>
      <c r="BV239" s="703"/>
      <c r="BW239" s="703"/>
      <c r="BX239" s="703"/>
      <c r="BY239" s="703"/>
      <c r="BZ239" s="703"/>
      <c r="CA239" s="703"/>
      <c r="CB239" s="703"/>
      <c r="CC239" s="703"/>
      <c r="CD239" s="703"/>
      <c r="CE239" s="703"/>
    </row>
    <row r="240" spans="1:83" ht="13.8" x14ac:dyDescent="0.45">
      <c r="A240" s="43">
        <v>2041</v>
      </c>
      <c r="B240" s="407">
        <v>5224.3</v>
      </c>
      <c r="C240" s="407">
        <v>72.400000000000006</v>
      </c>
      <c r="D240" s="407">
        <v>12.6</v>
      </c>
      <c r="E240" s="407">
        <v>3.1</v>
      </c>
      <c r="F240" s="407">
        <v>88.1</v>
      </c>
      <c r="G240" s="407">
        <v>5.7</v>
      </c>
      <c r="H240" s="407">
        <v>936.7</v>
      </c>
      <c r="I240" s="407" t="s">
        <v>779</v>
      </c>
      <c r="J240" s="407">
        <v>16.3</v>
      </c>
      <c r="K240" s="407">
        <v>108.7</v>
      </c>
      <c r="L240" s="407">
        <v>126</v>
      </c>
      <c r="M240" s="407">
        <v>9.8000000000000007</v>
      </c>
      <c r="N240" s="407">
        <v>18.3</v>
      </c>
      <c r="O240" s="407">
        <v>0.7</v>
      </c>
      <c r="P240" s="407">
        <v>1.5</v>
      </c>
      <c r="Q240" s="407">
        <v>3.3</v>
      </c>
      <c r="R240" s="407">
        <v>17.100000000000001</v>
      </c>
      <c r="S240" s="407">
        <v>21</v>
      </c>
      <c r="T240" s="407">
        <v>0</v>
      </c>
      <c r="U240" s="407">
        <v>0</v>
      </c>
      <c r="V240" s="407">
        <v>74.8</v>
      </c>
      <c r="W240" s="407">
        <v>14.3</v>
      </c>
      <c r="X240" s="407" t="s">
        <v>779</v>
      </c>
      <c r="Y240" s="407">
        <v>20.9</v>
      </c>
      <c r="Z240" s="407">
        <v>32.1</v>
      </c>
      <c r="AA240" s="330"/>
      <c r="AB240" s="330"/>
      <c r="AC240" s="367"/>
      <c r="AD240" s="367"/>
      <c r="AE240" s="367"/>
      <c r="AF240" s="707"/>
      <c r="AG240" s="367"/>
      <c r="AH240" s="367"/>
      <c r="AI240" s="367"/>
      <c r="AJ240" s="367"/>
      <c r="AK240" s="367"/>
      <c r="AL240" s="367"/>
      <c r="AM240" s="367"/>
      <c r="AN240" s="367"/>
      <c r="AO240" s="367"/>
      <c r="AP240" s="367"/>
      <c r="AQ240" s="367"/>
      <c r="AR240" s="367"/>
      <c r="AS240" s="367"/>
      <c r="AT240" s="367"/>
      <c r="AU240" s="367"/>
      <c r="AV240" s="367"/>
      <c r="AW240" s="367"/>
      <c r="AX240" s="367"/>
      <c r="AY240" s="367"/>
      <c r="AZ240" s="367"/>
      <c r="BA240" s="367"/>
      <c r="BE240" s="703"/>
      <c r="BF240" s="703"/>
      <c r="BG240" s="703"/>
      <c r="BH240" s="703"/>
      <c r="BI240" s="703"/>
      <c r="BJ240" s="703"/>
      <c r="BK240" s="703"/>
      <c r="BL240" s="703"/>
      <c r="BM240" s="703"/>
      <c r="BN240" s="703"/>
      <c r="BO240" s="703"/>
      <c r="BP240" s="703"/>
      <c r="BQ240" s="703"/>
      <c r="BR240" s="703"/>
      <c r="BS240" s="703"/>
      <c r="BT240" s="703"/>
      <c r="BU240" s="703"/>
      <c r="BV240" s="703"/>
      <c r="BW240" s="703"/>
      <c r="BX240" s="703"/>
      <c r="BY240" s="703"/>
      <c r="BZ240" s="703"/>
      <c r="CA240" s="703"/>
      <c r="CB240" s="703"/>
      <c r="CC240" s="703"/>
      <c r="CD240" s="703"/>
      <c r="CE240" s="703"/>
    </row>
    <row r="241" spans="1:83" ht="13.8" x14ac:dyDescent="0.45">
      <c r="A241" s="43">
        <v>2042</v>
      </c>
      <c r="B241" s="407">
        <v>5208.6000000000004</v>
      </c>
      <c r="C241" s="407">
        <v>71.900000000000006</v>
      </c>
      <c r="D241" s="407">
        <v>12.5</v>
      </c>
      <c r="E241" s="407">
        <v>3</v>
      </c>
      <c r="F241" s="407">
        <v>88.1</v>
      </c>
      <c r="G241" s="407">
        <v>5.6</v>
      </c>
      <c r="H241" s="407">
        <v>939.3</v>
      </c>
      <c r="I241" s="407" t="s">
        <v>779</v>
      </c>
      <c r="J241" s="407">
        <v>16.2</v>
      </c>
      <c r="K241" s="407">
        <v>106.9</v>
      </c>
      <c r="L241" s="407">
        <v>125.2</v>
      </c>
      <c r="M241" s="407">
        <v>9.6</v>
      </c>
      <c r="N241" s="407">
        <v>18.100000000000001</v>
      </c>
      <c r="O241" s="407">
        <v>0.7</v>
      </c>
      <c r="P241" s="407">
        <v>1.5</v>
      </c>
      <c r="Q241" s="407">
        <v>3.3</v>
      </c>
      <c r="R241" s="407">
        <v>16.899999999999999</v>
      </c>
      <c r="S241" s="407">
        <v>20.8</v>
      </c>
      <c r="T241" s="407">
        <v>0</v>
      </c>
      <c r="U241" s="407">
        <v>0</v>
      </c>
      <c r="V241" s="407">
        <v>74.3</v>
      </c>
      <c r="W241" s="407">
        <v>14.3</v>
      </c>
      <c r="X241" s="407" t="s">
        <v>779</v>
      </c>
      <c r="Y241" s="407">
        <v>20.6</v>
      </c>
      <c r="Z241" s="407">
        <v>32.1</v>
      </c>
      <c r="AA241" s="330"/>
      <c r="AB241" s="330"/>
      <c r="AC241" s="367"/>
      <c r="AD241" s="367"/>
      <c r="AE241" s="367"/>
      <c r="AF241" s="707"/>
      <c r="AG241" s="367"/>
      <c r="AH241" s="367"/>
      <c r="AI241" s="367"/>
      <c r="AJ241" s="367"/>
      <c r="AK241" s="367"/>
      <c r="AL241" s="367"/>
      <c r="AM241" s="367"/>
      <c r="AN241" s="367"/>
      <c r="AO241" s="367"/>
      <c r="AP241" s="367"/>
      <c r="AQ241" s="367"/>
      <c r="AR241" s="367"/>
      <c r="AS241" s="367"/>
      <c r="AT241" s="367"/>
      <c r="AU241" s="367"/>
      <c r="AV241" s="367"/>
      <c r="AW241" s="367"/>
      <c r="AX241" s="367"/>
      <c r="AY241" s="367"/>
      <c r="AZ241" s="367"/>
      <c r="BA241" s="367"/>
      <c r="BE241" s="703"/>
      <c r="BF241" s="703"/>
      <c r="BG241" s="703"/>
      <c r="BH241" s="703"/>
      <c r="BI241" s="703"/>
      <c r="BJ241" s="703"/>
      <c r="BK241" s="703"/>
      <c r="BL241" s="703"/>
      <c r="BM241" s="703"/>
      <c r="BN241" s="703"/>
      <c r="BO241" s="703"/>
      <c r="BP241" s="703"/>
      <c r="BQ241" s="703"/>
      <c r="BR241" s="703"/>
      <c r="BS241" s="703"/>
      <c r="BT241" s="703"/>
      <c r="BU241" s="703"/>
      <c r="BV241" s="703"/>
      <c r="BW241" s="703"/>
      <c r="BX241" s="703"/>
      <c r="BY241" s="703"/>
      <c r="BZ241" s="703"/>
      <c r="CA241" s="703"/>
      <c r="CB241" s="703"/>
      <c r="CC241" s="703"/>
      <c r="CD241" s="703"/>
      <c r="CE241" s="703"/>
    </row>
    <row r="242" spans="1:83" ht="13.8" x14ac:dyDescent="0.45">
      <c r="A242" s="43">
        <v>2043</v>
      </c>
      <c r="B242" s="407">
        <v>5191.8999999999996</v>
      </c>
      <c r="C242" s="407">
        <v>71.3</v>
      </c>
      <c r="D242" s="407">
        <v>12.5</v>
      </c>
      <c r="E242" s="407">
        <v>3</v>
      </c>
      <c r="F242" s="407">
        <v>88.1</v>
      </c>
      <c r="G242" s="407">
        <v>5.6</v>
      </c>
      <c r="H242" s="407">
        <v>941.6</v>
      </c>
      <c r="I242" s="407" t="s">
        <v>779</v>
      </c>
      <c r="J242" s="407">
        <v>16.100000000000001</v>
      </c>
      <c r="K242" s="407">
        <v>105</v>
      </c>
      <c r="L242" s="407">
        <v>124.4</v>
      </c>
      <c r="M242" s="407">
        <v>9.4</v>
      </c>
      <c r="N242" s="407">
        <v>18</v>
      </c>
      <c r="O242" s="407">
        <v>0.6</v>
      </c>
      <c r="P242" s="407">
        <v>1.4</v>
      </c>
      <c r="Q242" s="407">
        <v>3.2</v>
      </c>
      <c r="R242" s="407">
        <v>16.7</v>
      </c>
      <c r="S242" s="407">
        <v>20.6</v>
      </c>
      <c r="T242" s="407">
        <v>0</v>
      </c>
      <c r="U242" s="407">
        <v>0</v>
      </c>
      <c r="V242" s="407">
        <v>73.900000000000006</v>
      </c>
      <c r="W242" s="407">
        <v>14.3</v>
      </c>
      <c r="X242" s="407" t="s">
        <v>779</v>
      </c>
      <c r="Y242" s="407">
        <v>20.3</v>
      </c>
      <c r="Z242" s="407">
        <v>32.1</v>
      </c>
      <c r="AA242" s="330"/>
      <c r="AB242" s="330"/>
      <c r="AC242" s="367"/>
      <c r="AD242" s="367"/>
      <c r="AE242" s="367"/>
      <c r="AF242" s="707"/>
      <c r="AG242" s="367"/>
      <c r="AH242" s="367"/>
      <c r="AI242" s="367"/>
      <c r="AJ242" s="367"/>
      <c r="AK242" s="367"/>
      <c r="AL242" s="367"/>
      <c r="AM242" s="367"/>
      <c r="AN242" s="367"/>
      <c r="AO242" s="367"/>
      <c r="AP242" s="367"/>
      <c r="AQ242" s="367"/>
      <c r="AR242" s="367"/>
      <c r="AS242" s="367"/>
      <c r="AT242" s="367"/>
      <c r="AU242" s="367"/>
      <c r="AV242" s="367"/>
      <c r="AW242" s="367"/>
      <c r="AX242" s="367"/>
      <c r="AY242" s="367"/>
      <c r="AZ242" s="367"/>
      <c r="BA242" s="367"/>
      <c r="BE242" s="703"/>
      <c r="BF242" s="703"/>
      <c r="BG242" s="703"/>
      <c r="BH242" s="703"/>
      <c r="BI242" s="703"/>
      <c r="BJ242" s="703"/>
      <c r="BK242" s="703"/>
      <c r="BL242" s="703"/>
      <c r="BM242" s="703"/>
      <c r="BN242" s="703"/>
      <c r="BO242" s="703"/>
      <c r="BP242" s="703"/>
      <c r="BQ242" s="703"/>
      <c r="BR242" s="703"/>
      <c r="BS242" s="703"/>
      <c r="BT242" s="703"/>
      <c r="BU242" s="703"/>
      <c r="BV242" s="703"/>
      <c r="BW242" s="703"/>
      <c r="BX242" s="703"/>
      <c r="BY242" s="703"/>
      <c r="BZ242" s="703"/>
      <c r="CA242" s="703"/>
      <c r="CB242" s="703"/>
      <c r="CC242" s="703"/>
      <c r="CD242" s="703"/>
      <c r="CE242" s="703"/>
    </row>
    <row r="243" spans="1:83" ht="13.8" x14ac:dyDescent="0.45">
      <c r="A243" s="43">
        <v>2044</v>
      </c>
      <c r="B243" s="407">
        <v>5174.3</v>
      </c>
      <c r="C243" s="407">
        <v>70.7</v>
      </c>
      <c r="D243" s="407">
        <v>12.4</v>
      </c>
      <c r="E243" s="407">
        <v>3</v>
      </c>
      <c r="F243" s="407">
        <v>88.1</v>
      </c>
      <c r="G243" s="407">
        <v>5.5</v>
      </c>
      <c r="H243" s="407">
        <v>943.6</v>
      </c>
      <c r="I243" s="407" t="s">
        <v>779</v>
      </c>
      <c r="J243" s="407">
        <v>16</v>
      </c>
      <c r="K243" s="407">
        <v>103.2</v>
      </c>
      <c r="L243" s="407">
        <v>123.6</v>
      </c>
      <c r="M243" s="407">
        <v>9.1999999999999993</v>
      </c>
      <c r="N243" s="407">
        <v>17.8</v>
      </c>
      <c r="O243" s="407">
        <v>0.6</v>
      </c>
      <c r="P243" s="407">
        <v>1.4</v>
      </c>
      <c r="Q243" s="407">
        <v>3.2</v>
      </c>
      <c r="R243" s="407">
        <v>16.5</v>
      </c>
      <c r="S243" s="407">
        <v>20.399999999999999</v>
      </c>
      <c r="T243" s="407">
        <v>0</v>
      </c>
      <c r="U243" s="407">
        <v>0</v>
      </c>
      <c r="V243" s="407">
        <v>73.400000000000006</v>
      </c>
      <c r="W243" s="407">
        <v>14.3</v>
      </c>
      <c r="X243" s="407" t="s">
        <v>779</v>
      </c>
      <c r="Y243" s="407">
        <v>20</v>
      </c>
      <c r="Z243" s="407">
        <v>32.1</v>
      </c>
      <c r="AA243" s="330"/>
      <c r="AB243" s="330"/>
      <c r="AC243" s="367"/>
      <c r="AD243" s="367"/>
      <c r="AE243" s="367"/>
      <c r="AF243" s="707"/>
      <c r="AG243" s="367"/>
      <c r="AH243" s="367"/>
      <c r="AI243" s="367"/>
      <c r="AJ243" s="367"/>
      <c r="AK243" s="367"/>
      <c r="AL243" s="367"/>
      <c r="AM243" s="367"/>
      <c r="AN243" s="367"/>
      <c r="AO243" s="367"/>
      <c r="AP243" s="367"/>
      <c r="AQ243" s="367"/>
      <c r="AR243" s="367"/>
      <c r="AS243" s="367"/>
      <c r="AT243" s="367"/>
      <c r="AU243" s="367"/>
      <c r="AV243" s="367"/>
      <c r="AW243" s="367"/>
      <c r="AX243" s="367"/>
      <c r="AY243" s="367"/>
      <c r="AZ243" s="367"/>
      <c r="BA243" s="367"/>
      <c r="BE243" s="703"/>
      <c r="BF243" s="703"/>
      <c r="BG243" s="703"/>
      <c r="BH243" s="703"/>
      <c r="BI243" s="703"/>
      <c r="BJ243" s="703"/>
      <c r="BK243" s="703"/>
      <c r="BL243" s="703"/>
      <c r="BM243" s="703"/>
      <c r="BN243" s="703"/>
      <c r="BO243" s="703"/>
      <c r="BP243" s="703"/>
      <c r="BQ243" s="703"/>
      <c r="BR243" s="703"/>
      <c r="BS243" s="703"/>
      <c r="BT243" s="703"/>
      <c r="BU243" s="703"/>
      <c r="BV243" s="703"/>
      <c r="BW243" s="703"/>
      <c r="BX243" s="703"/>
      <c r="BY243" s="703"/>
      <c r="BZ243" s="703"/>
      <c r="CA243" s="703"/>
      <c r="CB243" s="703"/>
      <c r="CC243" s="703"/>
      <c r="CD243" s="703"/>
      <c r="CE243" s="703"/>
    </row>
    <row r="244" spans="1:83" ht="13.8" x14ac:dyDescent="0.45">
      <c r="A244" s="43">
        <v>2045</v>
      </c>
      <c r="B244" s="407">
        <v>5155.6000000000004</v>
      </c>
      <c r="C244" s="407">
        <v>70.099999999999994</v>
      </c>
      <c r="D244" s="407">
        <v>12.3</v>
      </c>
      <c r="E244" s="407">
        <v>2.9</v>
      </c>
      <c r="F244" s="407">
        <v>88.1</v>
      </c>
      <c r="G244" s="407">
        <v>5.4</v>
      </c>
      <c r="H244" s="407">
        <v>945.3</v>
      </c>
      <c r="I244" s="407" t="s">
        <v>779</v>
      </c>
      <c r="J244" s="407">
        <v>15.9</v>
      </c>
      <c r="K244" s="407">
        <v>101.3</v>
      </c>
      <c r="L244" s="407">
        <v>122.7</v>
      </c>
      <c r="M244" s="407">
        <v>9</v>
      </c>
      <c r="N244" s="407">
        <v>17.7</v>
      </c>
      <c r="O244" s="407">
        <v>0.6</v>
      </c>
      <c r="P244" s="407">
        <v>1.3</v>
      </c>
      <c r="Q244" s="407">
        <v>3.1</v>
      </c>
      <c r="R244" s="407">
        <v>16.2</v>
      </c>
      <c r="S244" s="407">
        <v>20.2</v>
      </c>
      <c r="T244" s="407">
        <v>0</v>
      </c>
      <c r="U244" s="407">
        <v>0</v>
      </c>
      <c r="V244" s="407">
        <v>72.900000000000006</v>
      </c>
      <c r="W244" s="407">
        <v>14.3</v>
      </c>
      <c r="X244" s="407" t="s">
        <v>779</v>
      </c>
      <c r="Y244" s="407">
        <v>19.600000000000001</v>
      </c>
      <c r="Z244" s="407">
        <v>32.1</v>
      </c>
      <c r="AA244" s="330"/>
      <c r="AB244" s="330"/>
      <c r="AC244" s="367"/>
      <c r="AD244" s="367"/>
      <c r="AE244" s="367"/>
      <c r="AF244" s="707"/>
      <c r="AG244" s="367"/>
      <c r="AH244" s="367"/>
      <c r="AI244" s="367"/>
      <c r="AJ244" s="367"/>
      <c r="AK244" s="367"/>
      <c r="AL244" s="367"/>
      <c r="AM244" s="367"/>
      <c r="AN244" s="367"/>
      <c r="AO244" s="367"/>
      <c r="AP244" s="367"/>
      <c r="AQ244" s="367"/>
      <c r="AR244" s="367"/>
      <c r="AS244" s="367"/>
      <c r="AT244" s="367"/>
      <c r="AU244" s="367"/>
      <c r="AV244" s="367"/>
      <c r="AW244" s="367"/>
      <c r="AX244" s="367"/>
      <c r="AY244" s="367"/>
      <c r="AZ244" s="367"/>
      <c r="BA244" s="367"/>
      <c r="BE244" s="703"/>
      <c r="BF244" s="703"/>
      <c r="BG244" s="703"/>
      <c r="BH244" s="703"/>
      <c r="BI244" s="703"/>
      <c r="BJ244" s="703"/>
      <c r="BK244" s="703"/>
      <c r="BL244" s="703"/>
      <c r="BM244" s="703"/>
      <c r="BN244" s="703"/>
      <c r="BO244" s="703"/>
      <c r="BP244" s="703"/>
      <c r="BQ244" s="703"/>
      <c r="BR244" s="703"/>
      <c r="BS244" s="703"/>
      <c r="BT244" s="703"/>
      <c r="BU244" s="703"/>
      <c r="BV244" s="703"/>
      <c r="BW244" s="703"/>
      <c r="BX244" s="703"/>
      <c r="BY244" s="703"/>
      <c r="BZ244" s="703"/>
      <c r="CA244" s="703"/>
      <c r="CB244" s="703"/>
      <c r="CC244" s="703"/>
      <c r="CD244" s="703"/>
      <c r="CE244" s="703"/>
    </row>
    <row r="245" spans="1:83" ht="13.8" x14ac:dyDescent="0.45">
      <c r="A245" s="43">
        <v>2046</v>
      </c>
      <c r="B245" s="407">
        <v>5136</v>
      </c>
      <c r="C245" s="407">
        <v>69.5</v>
      </c>
      <c r="D245" s="407">
        <v>12.3</v>
      </c>
      <c r="E245" s="407">
        <v>2.9</v>
      </c>
      <c r="F245" s="407">
        <v>88</v>
      </c>
      <c r="G245" s="407">
        <v>5.3</v>
      </c>
      <c r="H245" s="407">
        <v>946.7</v>
      </c>
      <c r="I245" s="407" t="s">
        <v>779</v>
      </c>
      <c r="J245" s="407">
        <v>15.8</v>
      </c>
      <c r="K245" s="407">
        <v>99.3</v>
      </c>
      <c r="L245" s="407">
        <v>121.8</v>
      </c>
      <c r="M245" s="407">
        <v>8.8000000000000007</v>
      </c>
      <c r="N245" s="407">
        <v>17.5</v>
      </c>
      <c r="O245" s="407">
        <v>0.6</v>
      </c>
      <c r="P245" s="407">
        <v>1.3</v>
      </c>
      <c r="Q245" s="407">
        <v>3.1</v>
      </c>
      <c r="R245" s="407">
        <v>16</v>
      </c>
      <c r="S245" s="407">
        <v>19.899999999999999</v>
      </c>
      <c r="T245" s="407">
        <v>0</v>
      </c>
      <c r="U245" s="407">
        <v>0</v>
      </c>
      <c r="V245" s="407">
        <v>72.3</v>
      </c>
      <c r="W245" s="407">
        <v>14.3</v>
      </c>
      <c r="X245" s="407" t="s">
        <v>779</v>
      </c>
      <c r="Y245" s="407">
        <v>19.3</v>
      </c>
      <c r="Z245" s="407">
        <v>32.1</v>
      </c>
      <c r="AA245" s="330"/>
      <c r="AB245" s="330"/>
      <c r="AC245" s="367"/>
      <c r="AD245" s="367"/>
      <c r="AE245" s="367"/>
      <c r="AF245" s="707"/>
      <c r="AG245" s="367"/>
      <c r="AH245" s="367"/>
      <c r="AI245" s="367"/>
      <c r="AJ245" s="367"/>
      <c r="AK245" s="367"/>
      <c r="AL245" s="367"/>
      <c r="AM245" s="367"/>
      <c r="AN245" s="367"/>
      <c r="AO245" s="367"/>
      <c r="AP245" s="367"/>
      <c r="AQ245" s="367"/>
      <c r="AR245" s="367"/>
      <c r="AS245" s="367"/>
      <c r="AT245" s="367"/>
      <c r="AU245" s="367"/>
      <c r="AV245" s="367"/>
      <c r="AW245" s="367"/>
      <c r="AX245" s="367"/>
      <c r="AY245" s="367"/>
      <c r="AZ245" s="367"/>
      <c r="BA245" s="367"/>
      <c r="BE245" s="703"/>
      <c r="BF245" s="703"/>
      <c r="BG245" s="703"/>
      <c r="BH245" s="703"/>
      <c r="BI245" s="703"/>
      <c r="BJ245" s="703"/>
      <c r="BK245" s="703"/>
      <c r="BL245" s="703"/>
      <c r="BM245" s="703"/>
      <c r="BN245" s="703"/>
      <c r="BO245" s="703"/>
      <c r="BP245" s="703"/>
      <c r="BQ245" s="703"/>
      <c r="BR245" s="703"/>
      <c r="BS245" s="703"/>
      <c r="BT245" s="703"/>
      <c r="BU245" s="703"/>
      <c r="BV245" s="703"/>
      <c r="BW245" s="703"/>
      <c r="BX245" s="703"/>
      <c r="BY245" s="703"/>
      <c r="BZ245" s="703"/>
      <c r="CA245" s="703"/>
      <c r="CB245" s="703"/>
      <c r="CC245" s="703"/>
      <c r="CD245" s="703"/>
      <c r="CE245" s="703"/>
    </row>
    <row r="246" spans="1:83" ht="13.8" x14ac:dyDescent="0.45">
      <c r="A246" s="43">
        <v>2047</v>
      </c>
      <c r="B246" s="407">
        <v>5115.5</v>
      </c>
      <c r="C246" s="407">
        <v>68.8</v>
      </c>
      <c r="D246" s="407">
        <v>12.2</v>
      </c>
      <c r="E246" s="407">
        <v>2.9</v>
      </c>
      <c r="F246" s="407">
        <v>87.9</v>
      </c>
      <c r="G246" s="407">
        <v>5.3</v>
      </c>
      <c r="H246" s="407">
        <v>947.7</v>
      </c>
      <c r="I246" s="407" t="s">
        <v>779</v>
      </c>
      <c r="J246" s="407">
        <v>15.7</v>
      </c>
      <c r="K246" s="407">
        <v>97.4</v>
      </c>
      <c r="L246" s="407">
        <v>120.8</v>
      </c>
      <c r="M246" s="407">
        <v>8.6</v>
      </c>
      <c r="N246" s="407">
        <v>17.3</v>
      </c>
      <c r="O246" s="407">
        <v>0.6</v>
      </c>
      <c r="P246" s="407">
        <v>1.2</v>
      </c>
      <c r="Q246" s="407">
        <v>3.1</v>
      </c>
      <c r="R246" s="407">
        <v>15.8</v>
      </c>
      <c r="S246" s="407">
        <v>19.7</v>
      </c>
      <c r="T246" s="407">
        <v>0</v>
      </c>
      <c r="U246" s="407">
        <v>0</v>
      </c>
      <c r="V246" s="407">
        <v>71.8</v>
      </c>
      <c r="W246" s="407">
        <v>14.3</v>
      </c>
      <c r="X246" s="407" t="s">
        <v>779</v>
      </c>
      <c r="Y246" s="407">
        <v>19</v>
      </c>
      <c r="Z246" s="407">
        <v>32.1</v>
      </c>
      <c r="AA246" s="330"/>
      <c r="AB246" s="330"/>
      <c r="AC246" s="367"/>
      <c r="AD246" s="367"/>
      <c r="AE246" s="367"/>
      <c r="AF246" s="707"/>
      <c r="AG246" s="367"/>
      <c r="AH246" s="367"/>
      <c r="AI246" s="367"/>
      <c r="AJ246" s="367"/>
      <c r="AK246" s="367"/>
      <c r="AL246" s="367"/>
      <c r="AM246" s="367"/>
      <c r="AN246" s="367"/>
      <c r="AO246" s="367"/>
      <c r="AP246" s="367"/>
      <c r="AQ246" s="367"/>
      <c r="AR246" s="367"/>
      <c r="AS246" s="367"/>
      <c r="AT246" s="367"/>
      <c r="AU246" s="367"/>
      <c r="AV246" s="367"/>
      <c r="AW246" s="367"/>
      <c r="AX246" s="367"/>
      <c r="AY246" s="367"/>
      <c r="AZ246" s="367"/>
      <c r="BA246" s="367"/>
      <c r="BE246" s="703"/>
      <c r="BF246" s="703"/>
      <c r="BG246" s="703"/>
      <c r="BH246" s="703"/>
      <c r="BI246" s="703"/>
      <c r="BJ246" s="703"/>
      <c r="BK246" s="703"/>
      <c r="BL246" s="703"/>
      <c r="BM246" s="703"/>
      <c r="BN246" s="703"/>
      <c r="BO246" s="703"/>
      <c r="BP246" s="703"/>
      <c r="BQ246" s="703"/>
      <c r="BR246" s="703"/>
      <c r="BS246" s="703"/>
      <c r="BT246" s="703"/>
      <c r="BU246" s="703"/>
      <c r="BV246" s="703"/>
      <c r="BW246" s="703"/>
      <c r="BX246" s="703"/>
      <c r="BY246" s="703"/>
      <c r="BZ246" s="703"/>
      <c r="CA246" s="703"/>
      <c r="CB246" s="703"/>
      <c r="CC246" s="703"/>
      <c r="CD246" s="703"/>
      <c r="CE246" s="703"/>
    </row>
    <row r="247" spans="1:83" ht="13.8" x14ac:dyDescent="0.45">
      <c r="A247" s="43">
        <v>2048</v>
      </c>
      <c r="B247" s="407">
        <v>5093.8999999999996</v>
      </c>
      <c r="C247" s="407">
        <v>68.099999999999994</v>
      </c>
      <c r="D247" s="407">
        <v>12.1</v>
      </c>
      <c r="E247" s="407">
        <v>2.8</v>
      </c>
      <c r="F247" s="407">
        <v>87.8</v>
      </c>
      <c r="G247" s="407">
        <v>5.2</v>
      </c>
      <c r="H247" s="407">
        <v>948.5</v>
      </c>
      <c r="I247" s="407" t="s">
        <v>779</v>
      </c>
      <c r="J247" s="407">
        <v>15.6</v>
      </c>
      <c r="K247" s="407">
        <v>95.4</v>
      </c>
      <c r="L247" s="407">
        <v>119.9</v>
      </c>
      <c r="M247" s="407">
        <v>8.4</v>
      </c>
      <c r="N247" s="407">
        <v>17.100000000000001</v>
      </c>
      <c r="O247" s="407">
        <v>0.5</v>
      </c>
      <c r="P247" s="407">
        <v>1.2</v>
      </c>
      <c r="Q247" s="407">
        <v>3</v>
      </c>
      <c r="R247" s="407">
        <v>15.5</v>
      </c>
      <c r="S247" s="407">
        <v>19.5</v>
      </c>
      <c r="T247" s="407">
        <v>0</v>
      </c>
      <c r="U247" s="407">
        <v>0</v>
      </c>
      <c r="V247" s="407">
        <v>71.2</v>
      </c>
      <c r="W247" s="407">
        <v>14.3</v>
      </c>
      <c r="X247" s="407" t="s">
        <v>779</v>
      </c>
      <c r="Y247" s="407">
        <v>18.7</v>
      </c>
      <c r="Z247" s="407">
        <v>32</v>
      </c>
      <c r="AA247" s="330"/>
      <c r="AB247" s="330"/>
      <c r="AC247" s="367"/>
      <c r="AD247" s="367"/>
      <c r="AE247" s="367"/>
      <c r="AF247" s="707"/>
      <c r="AG247" s="367"/>
      <c r="AH247" s="367"/>
      <c r="AI247" s="367"/>
      <c r="AJ247" s="367"/>
      <c r="AK247" s="367"/>
      <c r="AL247" s="367"/>
      <c r="AM247" s="367"/>
      <c r="AN247" s="367"/>
      <c r="AO247" s="367"/>
      <c r="AP247" s="367"/>
      <c r="AQ247" s="367"/>
      <c r="AR247" s="367"/>
      <c r="AS247" s="367"/>
      <c r="AT247" s="367"/>
      <c r="AU247" s="367"/>
      <c r="AV247" s="367"/>
      <c r="AW247" s="367"/>
      <c r="AX247" s="367"/>
      <c r="AY247" s="367"/>
      <c r="AZ247" s="367"/>
      <c r="BA247" s="367"/>
      <c r="BE247" s="703"/>
      <c r="BF247" s="703"/>
      <c r="BG247" s="703"/>
      <c r="BH247" s="703"/>
      <c r="BI247" s="703"/>
      <c r="BJ247" s="703"/>
      <c r="BK247" s="703"/>
      <c r="BL247" s="703"/>
      <c r="BM247" s="703"/>
      <c r="BN247" s="703"/>
      <c r="BO247" s="703"/>
      <c r="BP247" s="703"/>
      <c r="BQ247" s="703"/>
      <c r="BR247" s="703"/>
      <c r="BS247" s="703"/>
      <c r="BT247" s="703"/>
      <c r="BU247" s="703"/>
      <c r="BV247" s="703"/>
      <c r="BW247" s="703"/>
      <c r="BX247" s="703"/>
      <c r="BY247" s="703"/>
      <c r="BZ247" s="703"/>
      <c r="CA247" s="703"/>
      <c r="CB247" s="703"/>
      <c r="CC247" s="703"/>
      <c r="CD247" s="703"/>
      <c r="CE247" s="703"/>
    </row>
    <row r="248" spans="1:83" ht="13.8" x14ac:dyDescent="0.45">
      <c r="A248" s="43">
        <v>2049</v>
      </c>
      <c r="B248" s="407">
        <v>5071.3999999999996</v>
      </c>
      <c r="C248" s="407">
        <v>67.400000000000006</v>
      </c>
      <c r="D248" s="407">
        <v>12</v>
      </c>
      <c r="E248" s="407">
        <v>2.8</v>
      </c>
      <c r="F248" s="407">
        <v>87.7</v>
      </c>
      <c r="G248" s="407">
        <v>5.0999999999999996</v>
      </c>
      <c r="H248" s="407">
        <v>949</v>
      </c>
      <c r="I248" s="407" t="s">
        <v>779</v>
      </c>
      <c r="J248" s="407">
        <v>15.4</v>
      </c>
      <c r="K248" s="407">
        <v>93.4</v>
      </c>
      <c r="L248" s="407">
        <v>118.8</v>
      </c>
      <c r="M248" s="407">
        <v>8.1999999999999993</v>
      </c>
      <c r="N248" s="407">
        <v>16.899999999999999</v>
      </c>
      <c r="O248" s="407">
        <v>0.5</v>
      </c>
      <c r="P248" s="407">
        <v>1.2</v>
      </c>
      <c r="Q248" s="407">
        <v>3</v>
      </c>
      <c r="R248" s="407">
        <v>15.3</v>
      </c>
      <c r="S248" s="407">
        <v>19.3</v>
      </c>
      <c r="T248" s="407">
        <v>0</v>
      </c>
      <c r="U248" s="407">
        <v>0</v>
      </c>
      <c r="V248" s="407">
        <v>70.7</v>
      </c>
      <c r="W248" s="407">
        <v>14.3</v>
      </c>
      <c r="X248" s="407" t="s">
        <v>779</v>
      </c>
      <c r="Y248" s="407">
        <v>18.399999999999999</v>
      </c>
      <c r="Z248" s="407">
        <v>32</v>
      </c>
      <c r="AA248" s="330"/>
      <c r="AB248" s="330"/>
      <c r="AC248" s="367"/>
      <c r="AD248" s="367"/>
      <c r="AE248" s="367"/>
      <c r="AF248" s="707"/>
      <c r="AG248" s="367"/>
      <c r="AH248" s="367"/>
      <c r="AI248" s="367"/>
      <c r="AJ248" s="367"/>
      <c r="AK248" s="367"/>
      <c r="AL248" s="367"/>
      <c r="AM248" s="367"/>
      <c r="AN248" s="367"/>
      <c r="AO248" s="367"/>
      <c r="AP248" s="367"/>
      <c r="AQ248" s="367"/>
      <c r="AR248" s="367"/>
      <c r="AS248" s="367"/>
      <c r="AT248" s="367"/>
      <c r="AU248" s="367"/>
      <c r="AV248" s="367"/>
      <c r="AW248" s="367"/>
      <c r="AX248" s="367"/>
      <c r="AY248" s="367"/>
      <c r="AZ248" s="367"/>
      <c r="BA248" s="367"/>
      <c r="BE248" s="703"/>
      <c r="BF248" s="703"/>
      <c r="BG248" s="703"/>
      <c r="BH248" s="703"/>
      <c r="BI248" s="703"/>
      <c r="BJ248" s="703"/>
      <c r="BK248" s="703"/>
      <c r="BL248" s="703"/>
      <c r="BM248" s="703"/>
      <c r="BN248" s="703"/>
      <c r="BO248" s="703"/>
      <c r="BP248" s="703"/>
      <c r="BQ248" s="703"/>
      <c r="BR248" s="703"/>
      <c r="BS248" s="703"/>
      <c r="BT248" s="703"/>
      <c r="BU248" s="703"/>
      <c r="BV248" s="703"/>
      <c r="BW248" s="703"/>
      <c r="BX248" s="703"/>
      <c r="BY248" s="703"/>
      <c r="BZ248" s="703"/>
      <c r="CA248" s="703"/>
      <c r="CB248" s="703"/>
      <c r="CC248" s="703"/>
      <c r="CD248" s="703"/>
      <c r="CE248" s="703"/>
    </row>
    <row r="249" spans="1:83" ht="13.8" x14ac:dyDescent="0.45">
      <c r="A249" s="43">
        <v>2050</v>
      </c>
      <c r="B249" s="407">
        <v>5047.8999999999996</v>
      </c>
      <c r="C249" s="407">
        <v>66.599999999999994</v>
      </c>
      <c r="D249" s="407">
        <v>11.9</v>
      </c>
      <c r="E249" s="407">
        <v>2.7</v>
      </c>
      <c r="F249" s="407">
        <v>87.5</v>
      </c>
      <c r="G249" s="407">
        <v>5</v>
      </c>
      <c r="H249" s="407">
        <v>949.1</v>
      </c>
      <c r="I249" s="407" t="s">
        <v>779</v>
      </c>
      <c r="J249" s="407">
        <v>15.3</v>
      </c>
      <c r="K249" s="407">
        <v>91.4</v>
      </c>
      <c r="L249" s="407">
        <v>117.8</v>
      </c>
      <c r="M249" s="407">
        <v>8</v>
      </c>
      <c r="N249" s="407">
        <v>16.7</v>
      </c>
      <c r="O249" s="407">
        <v>0.5</v>
      </c>
      <c r="P249" s="407">
        <v>1.1000000000000001</v>
      </c>
      <c r="Q249" s="407">
        <v>2.9</v>
      </c>
      <c r="R249" s="407">
        <v>15.1</v>
      </c>
      <c r="S249" s="407">
        <v>19.100000000000001</v>
      </c>
      <c r="T249" s="407">
        <v>0</v>
      </c>
      <c r="U249" s="407">
        <v>0</v>
      </c>
      <c r="V249" s="407">
        <v>70.099999999999994</v>
      </c>
      <c r="W249" s="407">
        <v>14.3</v>
      </c>
      <c r="X249" s="407" t="s">
        <v>779</v>
      </c>
      <c r="Y249" s="407">
        <v>18.100000000000001</v>
      </c>
      <c r="Z249" s="407">
        <v>32</v>
      </c>
      <c r="AA249" s="328" t="s">
        <v>564</v>
      </c>
      <c r="AB249" s="328">
        <f>B249+C249+D249+E249+F249+G249+H249+J249+K249+L249+M249+N249</f>
        <v>6419.9</v>
      </c>
      <c r="AC249" s="367"/>
      <c r="AD249" s="367"/>
      <c r="AE249" s="367"/>
      <c r="AF249" s="707"/>
      <c r="AG249" s="367"/>
      <c r="AH249" s="367"/>
      <c r="AI249" s="367"/>
      <c r="AJ249" s="367"/>
      <c r="AK249" s="367"/>
      <c r="AL249" s="367"/>
      <c r="AM249" s="367"/>
      <c r="AN249" s="367"/>
      <c r="AO249" s="367"/>
      <c r="AP249" s="367"/>
      <c r="AQ249" s="367"/>
      <c r="AR249" s="367"/>
      <c r="AS249" s="367"/>
      <c r="AT249" s="367"/>
      <c r="AU249" s="367"/>
      <c r="AV249" s="367"/>
      <c r="AW249" s="367"/>
      <c r="AX249" s="367"/>
      <c r="AY249" s="367"/>
      <c r="AZ249" s="367"/>
      <c r="BA249" s="367"/>
      <c r="BE249" s="703"/>
      <c r="BF249" s="703"/>
      <c r="BG249" s="703"/>
      <c r="BH249" s="703"/>
      <c r="BI249" s="703"/>
      <c r="BJ249" s="703"/>
      <c r="BK249" s="703"/>
      <c r="BL249" s="703"/>
      <c r="BM249" s="703"/>
      <c r="BN249" s="703"/>
      <c r="BO249" s="703"/>
      <c r="BP249" s="703"/>
      <c r="BQ249" s="703"/>
      <c r="BR249" s="703"/>
      <c r="BS249" s="703"/>
      <c r="BT249" s="703"/>
      <c r="BU249" s="703"/>
      <c r="BV249" s="703"/>
      <c r="BW249" s="703"/>
      <c r="BX249" s="703"/>
      <c r="BY249" s="703"/>
      <c r="BZ249" s="703"/>
      <c r="CA249" s="703"/>
      <c r="CB249" s="703"/>
      <c r="CC249" s="703"/>
      <c r="CD249" s="703"/>
      <c r="CE249" s="703"/>
    </row>
    <row r="250" spans="1:83" ht="13.8" x14ac:dyDescent="0.45">
      <c r="A250" s="43">
        <v>2051</v>
      </c>
      <c r="B250" s="407">
        <v>5068.8</v>
      </c>
      <c r="C250" s="407">
        <v>67.3</v>
      </c>
      <c r="D250" s="407">
        <v>12</v>
      </c>
      <c r="E250" s="407">
        <v>2.7</v>
      </c>
      <c r="F250" s="407">
        <v>87.5</v>
      </c>
      <c r="G250" s="407">
        <v>5.0999999999999996</v>
      </c>
      <c r="H250" s="407">
        <v>954.5</v>
      </c>
      <c r="I250" s="407" t="s">
        <v>779</v>
      </c>
      <c r="J250" s="407">
        <v>15.5</v>
      </c>
      <c r="K250" s="407">
        <v>91.4</v>
      </c>
      <c r="L250" s="407">
        <v>118.5</v>
      </c>
      <c r="M250" s="407">
        <v>8</v>
      </c>
      <c r="N250" s="407">
        <v>16.899999999999999</v>
      </c>
      <c r="O250" s="407">
        <v>0.5</v>
      </c>
      <c r="P250" s="407">
        <v>1.1000000000000001</v>
      </c>
      <c r="Q250" s="407">
        <v>2.9</v>
      </c>
      <c r="R250" s="407">
        <v>15.1</v>
      </c>
      <c r="S250" s="407">
        <v>19.100000000000001</v>
      </c>
      <c r="T250" s="407">
        <v>0</v>
      </c>
      <c r="U250" s="407">
        <v>0</v>
      </c>
      <c r="V250" s="407">
        <v>70.3</v>
      </c>
      <c r="W250" s="407">
        <v>14.4</v>
      </c>
      <c r="X250" s="407" t="s">
        <v>779</v>
      </c>
      <c r="Y250" s="407">
        <v>18</v>
      </c>
      <c r="Z250" s="407">
        <v>32.1</v>
      </c>
      <c r="AC250" s="367"/>
      <c r="AD250" s="367"/>
      <c r="AE250" s="367"/>
      <c r="AF250" s="707"/>
      <c r="AG250" s="367"/>
      <c r="AH250" s="367"/>
      <c r="AI250" s="367"/>
      <c r="AJ250" s="367"/>
      <c r="AK250" s="367"/>
      <c r="AL250" s="367"/>
      <c r="AM250" s="367"/>
      <c r="AN250" s="367"/>
      <c r="AO250" s="367"/>
      <c r="AP250" s="367"/>
      <c r="AQ250" s="367"/>
      <c r="AR250" s="367"/>
      <c r="AS250" s="367"/>
      <c r="AT250" s="367"/>
      <c r="AU250" s="367"/>
      <c r="AV250" s="367"/>
      <c r="AW250" s="367"/>
      <c r="AX250" s="367"/>
      <c r="AY250" s="367"/>
      <c r="AZ250" s="367"/>
      <c r="BA250" s="367"/>
      <c r="BE250" s="703"/>
      <c r="BF250" s="703"/>
      <c r="BG250" s="703"/>
      <c r="BH250" s="703"/>
      <c r="BI250" s="703"/>
      <c r="BJ250" s="703"/>
      <c r="BK250" s="703"/>
      <c r="BL250" s="703"/>
      <c r="BM250" s="703"/>
      <c r="BN250" s="703"/>
      <c r="BO250" s="703"/>
      <c r="BP250" s="703"/>
      <c r="BQ250" s="703"/>
      <c r="BR250" s="703"/>
      <c r="BS250" s="703"/>
      <c r="BT250" s="703"/>
      <c r="BU250" s="703"/>
      <c r="BV250" s="703"/>
      <c r="BW250" s="703"/>
      <c r="BX250" s="703"/>
      <c r="BY250" s="703"/>
      <c r="BZ250" s="703"/>
      <c r="CA250" s="703"/>
      <c r="CB250" s="703"/>
      <c r="CC250" s="703"/>
      <c r="CD250" s="703"/>
      <c r="CE250" s="703"/>
    </row>
    <row r="251" spans="1:83" ht="13.8" x14ac:dyDescent="0.45">
      <c r="A251" s="43">
        <v>2052</v>
      </c>
      <c r="B251" s="407">
        <v>5089.1000000000004</v>
      </c>
      <c r="C251" s="407">
        <v>68.099999999999994</v>
      </c>
      <c r="D251" s="407">
        <v>12.1</v>
      </c>
      <c r="E251" s="407">
        <v>2.7</v>
      </c>
      <c r="F251" s="407">
        <v>87.5</v>
      </c>
      <c r="G251" s="407">
        <v>5.2</v>
      </c>
      <c r="H251" s="407">
        <v>959.7</v>
      </c>
      <c r="I251" s="407" t="s">
        <v>779</v>
      </c>
      <c r="J251" s="407">
        <v>15.7</v>
      </c>
      <c r="K251" s="407">
        <v>91.4</v>
      </c>
      <c r="L251" s="407">
        <v>119.2</v>
      </c>
      <c r="M251" s="407">
        <v>8.1</v>
      </c>
      <c r="N251" s="407">
        <v>17.100000000000001</v>
      </c>
      <c r="O251" s="407">
        <v>0.5</v>
      </c>
      <c r="P251" s="407">
        <v>1.1000000000000001</v>
      </c>
      <c r="Q251" s="407">
        <v>2.9</v>
      </c>
      <c r="R251" s="407">
        <v>15</v>
      </c>
      <c r="S251" s="407">
        <v>19.100000000000001</v>
      </c>
      <c r="T251" s="407">
        <v>0</v>
      </c>
      <c r="U251" s="407">
        <v>0</v>
      </c>
      <c r="V251" s="407">
        <v>70.599999999999994</v>
      </c>
      <c r="W251" s="407">
        <v>14.5</v>
      </c>
      <c r="X251" s="407" t="s">
        <v>779</v>
      </c>
      <c r="Y251" s="407">
        <v>17.899999999999999</v>
      </c>
      <c r="Z251" s="407">
        <v>32.299999999999997</v>
      </c>
      <c r="AA251" s="367"/>
      <c r="AB251" s="367"/>
      <c r="AC251" s="367"/>
      <c r="AD251" s="367"/>
      <c r="AE251" s="367"/>
      <c r="AF251" s="707"/>
      <c r="AG251" s="367"/>
      <c r="AH251" s="367"/>
      <c r="AI251" s="367"/>
      <c r="AJ251" s="367"/>
      <c r="AK251" s="367"/>
      <c r="AL251" s="367"/>
      <c r="AM251" s="367"/>
      <c r="AN251" s="367"/>
      <c r="AO251" s="367"/>
      <c r="AP251" s="367"/>
      <c r="AQ251" s="367"/>
      <c r="AR251" s="367"/>
      <c r="AS251" s="367"/>
      <c r="AT251" s="367"/>
      <c r="AU251" s="367"/>
      <c r="AV251" s="367"/>
      <c r="AW251" s="367"/>
      <c r="AX251" s="367"/>
      <c r="AY251" s="367"/>
      <c r="AZ251" s="367"/>
      <c r="BA251" s="367"/>
      <c r="BE251" s="703"/>
      <c r="BF251" s="703"/>
      <c r="BG251" s="703"/>
      <c r="BH251" s="703"/>
      <c r="BI251" s="703"/>
      <c r="BJ251" s="703"/>
      <c r="BK251" s="703"/>
      <c r="BL251" s="703"/>
      <c r="BM251" s="703"/>
      <c r="BN251" s="703"/>
      <c r="BO251" s="703"/>
      <c r="BP251" s="703"/>
      <c r="BQ251" s="703"/>
      <c r="BR251" s="703"/>
      <c r="BS251" s="703"/>
      <c r="BT251" s="703"/>
      <c r="BU251" s="703"/>
      <c r="BV251" s="703"/>
      <c r="BW251" s="703"/>
      <c r="BX251" s="703"/>
      <c r="BY251" s="703"/>
      <c r="BZ251" s="703"/>
      <c r="CA251" s="703"/>
      <c r="CB251" s="703"/>
      <c r="CC251" s="703"/>
      <c r="CD251" s="703"/>
      <c r="CE251" s="703"/>
    </row>
    <row r="252" spans="1:83" ht="13.8" x14ac:dyDescent="0.45">
      <c r="A252" s="43">
        <v>2053</v>
      </c>
      <c r="B252" s="407">
        <v>5108.6000000000004</v>
      </c>
      <c r="C252" s="407">
        <v>68.8</v>
      </c>
      <c r="D252" s="407">
        <v>12.2</v>
      </c>
      <c r="E252" s="407">
        <v>2.7</v>
      </c>
      <c r="F252" s="407">
        <v>87.5</v>
      </c>
      <c r="G252" s="407">
        <v>5.2</v>
      </c>
      <c r="H252" s="407">
        <v>964.8</v>
      </c>
      <c r="I252" s="407" t="s">
        <v>779</v>
      </c>
      <c r="J252" s="407">
        <v>15.9</v>
      </c>
      <c r="K252" s="407">
        <v>91.4</v>
      </c>
      <c r="L252" s="407">
        <v>119.8</v>
      </c>
      <c r="M252" s="407">
        <v>8.1999999999999993</v>
      </c>
      <c r="N252" s="407">
        <v>17.2</v>
      </c>
      <c r="O252" s="407">
        <v>0.5</v>
      </c>
      <c r="P252" s="407">
        <v>1.1000000000000001</v>
      </c>
      <c r="Q252" s="407">
        <v>2.9</v>
      </c>
      <c r="R252" s="407">
        <v>15</v>
      </c>
      <c r="S252" s="407">
        <v>19.100000000000001</v>
      </c>
      <c r="T252" s="407">
        <v>0</v>
      </c>
      <c r="U252" s="407">
        <v>0</v>
      </c>
      <c r="V252" s="407">
        <v>70.8</v>
      </c>
      <c r="W252" s="407">
        <v>14.6</v>
      </c>
      <c r="X252" s="407" t="s">
        <v>779</v>
      </c>
      <c r="Y252" s="407">
        <v>17.899999999999999</v>
      </c>
      <c r="Z252" s="407">
        <v>32.4</v>
      </c>
      <c r="AA252" s="367"/>
      <c r="AB252" s="367"/>
      <c r="AC252" s="367"/>
      <c r="AD252" s="367"/>
      <c r="AE252" s="367"/>
      <c r="AF252" s="707"/>
      <c r="AG252" s="367"/>
      <c r="AH252" s="367"/>
      <c r="AI252" s="367"/>
      <c r="AJ252" s="367"/>
      <c r="AK252" s="367"/>
      <c r="AL252" s="367"/>
      <c r="AM252" s="367"/>
      <c r="AN252" s="367"/>
      <c r="AO252" s="367"/>
      <c r="AP252" s="367"/>
      <c r="AQ252" s="367"/>
      <c r="AR252" s="367"/>
      <c r="AS252" s="367"/>
      <c r="AT252" s="367"/>
      <c r="AU252" s="367"/>
      <c r="AV252" s="367"/>
      <c r="AW252" s="367"/>
      <c r="AX252" s="367"/>
      <c r="AY252" s="367"/>
      <c r="AZ252" s="367"/>
      <c r="BA252" s="367"/>
      <c r="BE252" s="703"/>
      <c r="BF252" s="703"/>
      <c r="BG252" s="703"/>
      <c r="BH252" s="703"/>
      <c r="BI252" s="703"/>
      <c r="BJ252" s="703"/>
      <c r="BK252" s="703"/>
      <c r="BL252" s="703"/>
      <c r="BM252" s="703"/>
      <c r="BN252" s="703"/>
      <c r="BO252" s="703"/>
      <c r="BP252" s="703"/>
      <c r="BQ252" s="703"/>
      <c r="BR252" s="703"/>
      <c r="BS252" s="703"/>
      <c r="BT252" s="703"/>
      <c r="BU252" s="703"/>
      <c r="BV252" s="703"/>
      <c r="BW252" s="703"/>
      <c r="BX252" s="703"/>
      <c r="BY252" s="703"/>
      <c r="BZ252" s="703"/>
      <c r="CA252" s="703"/>
      <c r="CB252" s="703"/>
      <c r="CC252" s="703"/>
      <c r="CD252" s="703"/>
      <c r="CE252" s="703"/>
    </row>
    <row r="253" spans="1:83" ht="13.8" x14ac:dyDescent="0.45">
      <c r="A253" s="43">
        <v>2054</v>
      </c>
      <c r="B253" s="407">
        <v>5127.3</v>
      </c>
      <c r="C253" s="407">
        <v>69.599999999999994</v>
      </c>
      <c r="D253" s="407">
        <v>12.2</v>
      </c>
      <c r="E253" s="407">
        <v>2.7</v>
      </c>
      <c r="F253" s="407">
        <v>87.4</v>
      </c>
      <c r="G253" s="407">
        <v>5.3</v>
      </c>
      <c r="H253" s="407">
        <v>969.7</v>
      </c>
      <c r="I253" s="407" t="s">
        <v>779</v>
      </c>
      <c r="J253" s="407">
        <v>16.100000000000001</v>
      </c>
      <c r="K253" s="407">
        <v>91.4</v>
      </c>
      <c r="L253" s="407">
        <v>120.5</v>
      </c>
      <c r="M253" s="407">
        <v>8.1999999999999993</v>
      </c>
      <c r="N253" s="407">
        <v>17.399999999999999</v>
      </c>
      <c r="O253" s="407">
        <v>0.5</v>
      </c>
      <c r="P253" s="407">
        <v>1.1000000000000001</v>
      </c>
      <c r="Q253" s="407">
        <v>2.9</v>
      </c>
      <c r="R253" s="407">
        <v>15</v>
      </c>
      <c r="S253" s="407">
        <v>19.100000000000001</v>
      </c>
      <c r="T253" s="407">
        <v>0</v>
      </c>
      <c r="U253" s="407">
        <v>0</v>
      </c>
      <c r="V253" s="407">
        <v>71</v>
      </c>
      <c r="W253" s="407">
        <v>14.6</v>
      </c>
      <c r="X253" s="407" t="s">
        <v>779</v>
      </c>
      <c r="Y253" s="407">
        <v>17.8</v>
      </c>
      <c r="Z253" s="407">
        <v>32.6</v>
      </c>
      <c r="AA253" s="367"/>
      <c r="AB253" s="367"/>
      <c r="AC253" s="367"/>
      <c r="AD253" s="367"/>
      <c r="AE253" s="367"/>
      <c r="AF253" s="707"/>
      <c r="AG253" s="367"/>
      <c r="AH253" s="367"/>
      <c r="AI253" s="367"/>
      <c r="AJ253" s="367"/>
      <c r="AK253" s="367"/>
      <c r="AL253" s="367"/>
      <c r="AM253" s="367"/>
      <c r="AN253" s="367"/>
      <c r="AO253" s="367"/>
      <c r="AP253" s="367"/>
      <c r="AQ253" s="367"/>
      <c r="AR253" s="367"/>
      <c r="AS253" s="367"/>
      <c r="AT253" s="367"/>
      <c r="AU253" s="367"/>
      <c r="AV253" s="367"/>
      <c r="AW253" s="367"/>
      <c r="AX253" s="367"/>
      <c r="AY253" s="367"/>
      <c r="AZ253" s="367"/>
      <c r="BA253" s="367"/>
      <c r="BE253" s="703"/>
      <c r="BF253" s="703"/>
      <c r="BG253" s="703"/>
      <c r="BH253" s="703"/>
      <c r="BI253" s="703"/>
      <c r="BJ253" s="703"/>
      <c r="BK253" s="703"/>
      <c r="BL253" s="703"/>
      <c r="BM253" s="703"/>
      <c r="BN253" s="703"/>
      <c r="BO253" s="703"/>
      <c r="BP253" s="703"/>
      <c r="BQ253" s="703"/>
      <c r="BR253" s="703"/>
      <c r="BS253" s="703"/>
      <c r="BT253" s="703"/>
      <c r="BU253" s="703"/>
      <c r="BV253" s="703"/>
      <c r="BW253" s="703"/>
      <c r="BX253" s="703"/>
      <c r="BY253" s="703"/>
      <c r="BZ253" s="703"/>
      <c r="CA253" s="703"/>
      <c r="CB253" s="703"/>
      <c r="CC253" s="703"/>
      <c r="CD253" s="703"/>
      <c r="CE253" s="703"/>
    </row>
    <row r="254" spans="1:83" ht="13.8" x14ac:dyDescent="0.45">
      <c r="A254" s="43">
        <v>2055</v>
      </c>
      <c r="B254" s="407">
        <v>5145.3999999999996</v>
      </c>
      <c r="C254" s="407">
        <v>70.3</v>
      </c>
      <c r="D254" s="407">
        <v>12.3</v>
      </c>
      <c r="E254" s="407">
        <v>2.7</v>
      </c>
      <c r="F254" s="407">
        <v>87.4</v>
      </c>
      <c r="G254" s="407">
        <v>5.4</v>
      </c>
      <c r="H254" s="407">
        <v>974.5</v>
      </c>
      <c r="I254" s="407" t="s">
        <v>779</v>
      </c>
      <c r="J254" s="407">
        <v>16.399999999999999</v>
      </c>
      <c r="K254" s="407">
        <v>91.4</v>
      </c>
      <c r="L254" s="407">
        <v>121.2</v>
      </c>
      <c r="M254" s="407">
        <v>8.3000000000000007</v>
      </c>
      <c r="N254" s="407">
        <v>17.600000000000001</v>
      </c>
      <c r="O254" s="407">
        <v>0.5</v>
      </c>
      <c r="P254" s="407">
        <v>1.1000000000000001</v>
      </c>
      <c r="Q254" s="407">
        <v>2.9</v>
      </c>
      <c r="R254" s="407">
        <v>15</v>
      </c>
      <c r="S254" s="407">
        <v>19.100000000000001</v>
      </c>
      <c r="T254" s="407">
        <v>0</v>
      </c>
      <c r="U254" s="407">
        <v>0</v>
      </c>
      <c r="V254" s="407">
        <v>71.3</v>
      </c>
      <c r="W254" s="407">
        <v>14.7</v>
      </c>
      <c r="X254" s="407" t="s">
        <v>779</v>
      </c>
      <c r="Y254" s="407">
        <v>17.7</v>
      </c>
      <c r="Z254" s="407">
        <v>32.700000000000003</v>
      </c>
      <c r="AA254" s="367"/>
      <c r="AB254" s="367"/>
      <c r="AC254" s="367"/>
      <c r="AD254" s="367"/>
      <c r="AE254" s="367"/>
      <c r="AF254" s="707"/>
      <c r="AG254" s="367"/>
      <c r="AH254" s="367"/>
      <c r="AI254" s="367"/>
      <c r="AJ254" s="367"/>
      <c r="AK254" s="367"/>
      <c r="AL254" s="367"/>
      <c r="AM254" s="367"/>
      <c r="AN254" s="367"/>
      <c r="AO254" s="367"/>
      <c r="AP254" s="367"/>
      <c r="AQ254" s="367"/>
      <c r="AR254" s="367"/>
      <c r="AS254" s="367"/>
      <c r="AT254" s="367"/>
      <c r="AU254" s="367"/>
      <c r="AV254" s="367"/>
      <c r="AW254" s="367"/>
      <c r="AX254" s="367"/>
      <c r="AY254" s="367"/>
      <c r="AZ254" s="367"/>
      <c r="BA254" s="367"/>
      <c r="BE254" s="703"/>
      <c r="BF254" s="703"/>
      <c r="BG254" s="703"/>
      <c r="BH254" s="703"/>
      <c r="BI254" s="703"/>
      <c r="BJ254" s="703"/>
      <c r="BK254" s="703"/>
      <c r="BL254" s="703"/>
      <c r="BM254" s="703"/>
      <c r="BN254" s="703"/>
      <c r="BO254" s="703"/>
      <c r="BP254" s="703"/>
      <c r="BQ254" s="703"/>
      <c r="BR254" s="703"/>
      <c r="BS254" s="703"/>
      <c r="BT254" s="703"/>
      <c r="BU254" s="703"/>
      <c r="BV254" s="703"/>
      <c r="BW254" s="703"/>
      <c r="BX254" s="703"/>
      <c r="BY254" s="703"/>
      <c r="BZ254" s="703"/>
      <c r="CA254" s="703"/>
      <c r="CB254" s="703"/>
      <c r="CC254" s="703"/>
      <c r="CD254" s="703"/>
      <c r="CE254" s="703"/>
    </row>
    <row r="255" spans="1:83" ht="13.8" x14ac:dyDescent="0.45">
      <c r="A255" s="43">
        <v>2056</v>
      </c>
      <c r="B255" s="407">
        <v>5162.7</v>
      </c>
      <c r="C255" s="407">
        <v>71.099999999999994</v>
      </c>
      <c r="D255" s="407">
        <v>12.3</v>
      </c>
      <c r="E255" s="407">
        <v>2.7</v>
      </c>
      <c r="F255" s="407">
        <v>87.3</v>
      </c>
      <c r="G255" s="407">
        <v>5.5</v>
      </c>
      <c r="H255" s="407">
        <v>979.2</v>
      </c>
      <c r="I255" s="407" t="s">
        <v>779</v>
      </c>
      <c r="J255" s="407">
        <v>16.600000000000001</v>
      </c>
      <c r="K255" s="407">
        <v>91.3</v>
      </c>
      <c r="L255" s="407">
        <v>121.8</v>
      </c>
      <c r="M255" s="407">
        <v>8.3000000000000007</v>
      </c>
      <c r="N255" s="407">
        <v>17.8</v>
      </c>
      <c r="O255" s="407">
        <v>0.5</v>
      </c>
      <c r="P255" s="407">
        <v>1.1000000000000001</v>
      </c>
      <c r="Q255" s="407">
        <v>2.8</v>
      </c>
      <c r="R255" s="407">
        <v>14.9</v>
      </c>
      <c r="S255" s="407">
        <v>19.100000000000001</v>
      </c>
      <c r="T255" s="407">
        <v>0</v>
      </c>
      <c r="U255" s="407">
        <v>0</v>
      </c>
      <c r="V255" s="407">
        <v>71.5</v>
      </c>
      <c r="W255" s="407">
        <v>14.8</v>
      </c>
      <c r="X255" s="407" t="s">
        <v>779</v>
      </c>
      <c r="Y255" s="407">
        <v>17.600000000000001</v>
      </c>
      <c r="Z255" s="407">
        <v>32.799999999999997</v>
      </c>
      <c r="AA255" s="367"/>
      <c r="AB255" s="367"/>
      <c r="AC255" s="367"/>
      <c r="AD255" s="367"/>
      <c r="AE255" s="367"/>
      <c r="AF255" s="707"/>
      <c r="AG255" s="367"/>
      <c r="AH255" s="367"/>
      <c r="AI255" s="367"/>
      <c r="AJ255" s="367"/>
      <c r="AK255" s="367"/>
      <c r="AL255" s="367"/>
      <c r="AM255" s="367"/>
      <c r="AN255" s="367"/>
      <c r="AO255" s="367"/>
      <c r="AP255" s="367"/>
      <c r="AQ255" s="367"/>
      <c r="AR255" s="367"/>
      <c r="AS255" s="367"/>
      <c r="AT255" s="367"/>
      <c r="AU255" s="367"/>
      <c r="AV255" s="367"/>
      <c r="AW255" s="367"/>
      <c r="AX255" s="367"/>
      <c r="AY255" s="367"/>
      <c r="AZ255" s="367"/>
      <c r="BA255" s="367"/>
      <c r="BE255" s="703"/>
      <c r="BF255" s="703"/>
      <c r="BG255" s="703"/>
      <c r="BH255" s="703"/>
      <c r="BI255" s="703"/>
      <c r="BJ255" s="703"/>
      <c r="BK255" s="703"/>
      <c r="BL255" s="703"/>
      <c r="BM255" s="703"/>
      <c r="BN255" s="703"/>
      <c r="BO255" s="703"/>
      <c r="BP255" s="703"/>
      <c r="BQ255" s="703"/>
      <c r="BR255" s="703"/>
      <c r="BS255" s="703"/>
      <c r="BT255" s="703"/>
      <c r="BU255" s="703"/>
      <c r="BV255" s="703"/>
      <c r="BW255" s="703"/>
      <c r="BX255" s="703"/>
      <c r="BY255" s="703"/>
      <c r="BZ255" s="703"/>
      <c r="CA255" s="703"/>
      <c r="CB255" s="703"/>
      <c r="CC255" s="703"/>
      <c r="CD255" s="703"/>
      <c r="CE255" s="703"/>
    </row>
    <row r="256" spans="1:83" ht="13.8" x14ac:dyDescent="0.45">
      <c r="A256" s="43">
        <v>2057</v>
      </c>
      <c r="B256" s="407">
        <v>5179.3</v>
      </c>
      <c r="C256" s="407">
        <v>71.8</v>
      </c>
      <c r="D256" s="407">
        <v>12.4</v>
      </c>
      <c r="E256" s="407">
        <v>2.7</v>
      </c>
      <c r="F256" s="407">
        <v>87.2</v>
      </c>
      <c r="G256" s="407">
        <v>5.6</v>
      </c>
      <c r="H256" s="407">
        <v>983.8</v>
      </c>
      <c r="I256" s="407" t="s">
        <v>779</v>
      </c>
      <c r="J256" s="407">
        <v>16.8</v>
      </c>
      <c r="K256" s="407">
        <v>91.2</v>
      </c>
      <c r="L256" s="407">
        <v>122.5</v>
      </c>
      <c r="M256" s="407">
        <v>8.4</v>
      </c>
      <c r="N256" s="407">
        <v>18</v>
      </c>
      <c r="O256" s="407">
        <v>0.5</v>
      </c>
      <c r="P256" s="407">
        <v>1</v>
      </c>
      <c r="Q256" s="407">
        <v>2.8</v>
      </c>
      <c r="R256" s="407">
        <v>14.9</v>
      </c>
      <c r="S256" s="407">
        <v>19</v>
      </c>
      <c r="T256" s="407">
        <v>0</v>
      </c>
      <c r="U256" s="407">
        <v>0</v>
      </c>
      <c r="V256" s="407">
        <v>71.7</v>
      </c>
      <c r="W256" s="407">
        <v>14.9</v>
      </c>
      <c r="X256" s="407" t="s">
        <v>779</v>
      </c>
      <c r="Y256" s="407">
        <v>17.5</v>
      </c>
      <c r="Z256" s="407">
        <v>33</v>
      </c>
      <c r="AA256" s="367"/>
      <c r="AB256" s="367"/>
      <c r="AC256" s="367"/>
      <c r="AD256" s="367"/>
      <c r="AE256" s="367"/>
      <c r="AF256" s="707"/>
      <c r="AG256" s="367"/>
      <c r="AH256" s="367"/>
      <c r="AI256" s="367"/>
      <c r="AJ256" s="367"/>
      <c r="AK256" s="367"/>
      <c r="AL256" s="367"/>
      <c r="AM256" s="367"/>
      <c r="AN256" s="367"/>
      <c r="AO256" s="367"/>
      <c r="AP256" s="367"/>
      <c r="AQ256" s="367"/>
      <c r="AR256" s="367"/>
      <c r="AS256" s="367"/>
      <c r="AT256" s="367"/>
      <c r="AU256" s="367"/>
      <c r="AV256" s="367"/>
      <c r="AW256" s="367"/>
      <c r="AX256" s="367"/>
      <c r="AY256" s="367"/>
      <c r="AZ256" s="367"/>
      <c r="BA256" s="367"/>
      <c r="BE256" s="703"/>
      <c r="BF256" s="703"/>
      <c r="BG256" s="703"/>
      <c r="BH256" s="703"/>
      <c r="BI256" s="703"/>
      <c r="BJ256" s="703"/>
      <c r="BK256" s="703"/>
      <c r="BL256" s="703"/>
      <c r="BM256" s="703"/>
      <c r="BN256" s="703"/>
      <c r="BO256" s="703"/>
      <c r="BP256" s="703"/>
      <c r="BQ256" s="703"/>
      <c r="BR256" s="703"/>
      <c r="BS256" s="703"/>
      <c r="BT256" s="703"/>
      <c r="BU256" s="703"/>
      <c r="BV256" s="703"/>
      <c r="BW256" s="703"/>
      <c r="BX256" s="703"/>
      <c r="BY256" s="703"/>
      <c r="BZ256" s="703"/>
      <c r="CA256" s="703"/>
      <c r="CB256" s="703"/>
      <c r="CC256" s="703"/>
      <c r="CD256" s="703"/>
      <c r="CE256" s="703"/>
    </row>
    <row r="257" spans="1:83" ht="13.8" x14ac:dyDescent="0.45">
      <c r="A257" s="43">
        <v>2058</v>
      </c>
      <c r="B257" s="407">
        <v>5195.3</v>
      </c>
      <c r="C257" s="407">
        <v>72.599999999999994</v>
      </c>
      <c r="D257" s="407">
        <v>12.5</v>
      </c>
      <c r="E257" s="407">
        <v>2.7</v>
      </c>
      <c r="F257" s="407">
        <v>87.1</v>
      </c>
      <c r="G257" s="407">
        <v>5.7</v>
      </c>
      <c r="H257" s="407">
        <v>988.2</v>
      </c>
      <c r="I257" s="407" t="s">
        <v>779</v>
      </c>
      <c r="J257" s="407">
        <v>17</v>
      </c>
      <c r="K257" s="407">
        <v>91.1</v>
      </c>
      <c r="L257" s="407">
        <v>123.1</v>
      </c>
      <c r="M257" s="407">
        <v>8.5</v>
      </c>
      <c r="N257" s="407">
        <v>18.2</v>
      </c>
      <c r="O257" s="407">
        <v>0.5</v>
      </c>
      <c r="P257" s="407">
        <v>1</v>
      </c>
      <c r="Q257" s="407">
        <v>2.8</v>
      </c>
      <c r="R257" s="407">
        <v>14.9</v>
      </c>
      <c r="S257" s="407">
        <v>19</v>
      </c>
      <c r="T257" s="407">
        <v>0</v>
      </c>
      <c r="U257" s="407">
        <v>0</v>
      </c>
      <c r="V257" s="407">
        <v>71.8</v>
      </c>
      <c r="W257" s="407">
        <v>14.9</v>
      </c>
      <c r="X257" s="407" t="s">
        <v>779</v>
      </c>
      <c r="Y257" s="407">
        <v>17.399999999999999</v>
      </c>
      <c r="Z257" s="407">
        <v>33.1</v>
      </c>
      <c r="AA257" s="367"/>
      <c r="AB257" s="367"/>
      <c r="AC257" s="367"/>
      <c r="AD257" s="367"/>
      <c r="AE257" s="367"/>
      <c r="AF257" s="707"/>
      <c r="AG257" s="367"/>
      <c r="AH257" s="367"/>
      <c r="AI257" s="367"/>
      <c r="AJ257" s="367"/>
      <c r="AK257" s="367"/>
      <c r="AL257" s="367"/>
      <c r="AM257" s="367"/>
      <c r="AN257" s="367"/>
      <c r="AO257" s="367"/>
      <c r="AP257" s="367"/>
      <c r="AQ257" s="367"/>
      <c r="AR257" s="367"/>
      <c r="AS257" s="367"/>
      <c r="AT257" s="367"/>
      <c r="AU257" s="367"/>
      <c r="AV257" s="367"/>
      <c r="AW257" s="367"/>
      <c r="AX257" s="367"/>
      <c r="AY257" s="367"/>
      <c r="AZ257" s="367"/>
      <c r="BA257" s="367"/>
      <c r="BE257" s="703"/>
      <c r="BF257" s="703"/>
      <c r="BG257" s="703"/>
      <c r="BH257" s="703"/>
      <c r="BI257" s="703"/>
      <c r="BJ257" s="703"/>
      <c r="BK257" s="703"/>
      <c r="BL257" s="703"/>
      <c r="BM257" s="703"/>
      <c r="BN257" s="703"/>
      <c r="BO257" s="703"/>
      <c r="BP257" s="703"/>
      <c r="BQ257" s="703"/>
      <c r="BR257" s="703"/>
      <c r="BS257" s="703"/>
      <c r="BT257" s="703"/>
      <c r="BU257" s="703"/>
      <c r="BV257" s="703"/>
      <c r="BW257" s="703"/>
      <c r="BX257" s="703"/>
      <c r="BY257" s="703"/>
      <c r="BZ257" s="703"/>
      <c r="CA257" s="703"/>
      <c r="CB257" s="703"/>
      <c r="CC257" s="703"/>
      <c r="CD257" s="703"/>
      <c r="CE257" s="703"/>
    </row>
    <row r="258" spans="1:83" ht="13.8" x14ac:dyDescent="0.45">
      <c r="A258" s="43">
        <v>2059</v>
      </c>
      <c r="B258" s="407">
        <v>5210.6000000000004</v>
      </c>
      <c r="C258" s="407">
        <v>73.400000000000006</v>
      </c>
      <c r="D258" s="407">
        <v>12.5</v>
      </c>
      <c r="E258" s="407">
        <v>2.7</v>
      </c>
      <c r="F258" s="407">
        <v>87</v>
      </c>
      <c r="G258" s="407">
        <v>5.8</v>
      </c>
      <c r="H258" s="407">
        <v>992.5</v>
      </c>
      <c r="I258" s="407" t="s">
        <v>779</v>
      </c>
      <c r="J258" s="407">
        <v>17.3</v>
      </c>
      <c r="K258" s="407">
        <v>91</v>
      </c>
      <c r="L258" s="407">
        <v>123.7</v>
      </c>
      <c r="M258" s="407">
        <v>8.5</v>
      </c>
      <c r="N258" s="407">
        <v>18.3</v>
      </c>
      <c r="O258" s="407">
        <v>0.5</v>
      </c>
      <c r="P258" s="407">
        <v>1</v>
      </c>
      <c r="Q258" s="407">
        <v>2.8</v>
      </c>
      <c r="R258" s="407">
        <v>14.8</v>
      </c>
      <c r="S258" s="407">
        <v>19</v>
      </c>
      <c r="T258" s="407">
        <v>0</v>
      </c>
      <c r="U258" s="407">
        <v>0</v>
      </c>
      <c r="V258" s="407">
        <v>72</v>
      </c>
      <c r="W258" s="407">
        <v>15</v>
      </c>
      <c r="X258" s="407" t="s">
        <v>779</v>
      </c>
      <c r="Y258" s="407">
        <v>17.3</v>
      </c>
      <c r="Z258" s="407">
        <v>33.200000000000003</v>
      </c>
      <c r="AA258" s="367"/>
      <c r="AB258" s="367"/>
      <c r="AC258" s="367"/>
      <c r="AD258" s="367"/>
      <c r="AE258" s="367"/>
      <c r="AF258" s="707"/>
      <c r="AG258" s="367"/>
      <c r="AH258" s="367"/>
      <c r="AI258" s="367"/>
      <c r="AJ258" s="367"/>
      <c r="AK258" s="367"/>
      <c r="AL258" s="367"/>
      <c r="AM258" s="367"/>
      <c r="AN258" s="367"/>
      <c r="AO258" s="367"/>
      <c r="AP258" s="367"/>
      <c r="AQ258" s="367"/>
      <c r="AR258" s="367"/>
      <c r="AS258" s="367"/>
      <c r="AT258" s="367"/>
      <c r="AU258" s="367"/>
      <c r="AV258" s="367"/>
      <c r="AW258" s="367"/>
      <c r="AX258" s="367"/>
      <c r="AY258" s="367"/>
      <c r="AZ258" s="367"/>
      <c r="BA258" s="367"/>
      <c r="BE258" s="703"/>
      <c r="BF258" s="703"/>
      <c r="BG258" s="703"/>
      <c r="BH258" s="703"/>
      <c r="BI258" s="703"/>
      <c r="BJ258" s="703"/>
      <c r="BK258" s="703"/>
      <c r="BL258" s="703"/>
      <c r="BM258" s="703"/>
      <c r="BN258" s="703"/>
      <c r="BO258" s="703"/>
      <c r="BP258" s="703"/>
      <c r="BQ258" s="703"/>
      <c r="BR258" s="703"/>
      <c r="BS258" s="703"/>
      <c r="BT258" s="703"/>
      <c r="BU258" s="703"/>
      <c r="BV258" s="703"/>
      <c r="BW258" s="703"/>
      <c r="BX258" s="703"/>
      <c r="BY258" s="703"/>
      <c r="BZ258" s="703"/>
      <c r="CA258" s="703"/>
      <c r="CB258" s="703"/>
      <c r="CC258" s="703"/>
      <c r="CD258" s="703"/>
      <c r="CE258" s="703"/>
    </row>
    <row r="259" spans="1:83" ht="13.8" x14ac:dyDescent="0.45">
      <c r="A259" s="43">
        <v>2060</v>
      </c>
      <c r="B259" s="407">
        <v>5225.3</v>
      </c>
      <c r="C259" s="407">
        <v>74.2</v>
      </c>
      <c r="D259" s="407">
        <v>12.6</v>
      </c>
      <c r="E259" s="407">
        <v>2.6</v>
      </c>
      <c r="F259" s="407">
        <v>86.8</v>
      </c>
      <c r="G259" s="407">
        <v>5.8</v>
      </c>
      <c r="H259" s="407">
        <v>996.7</v>
      </c>
      <c r="I259" s="407" t="s">
        <v>779</v>
      </c>
      <c r="J259" s="407">
        <v>17.5</v>
      </c>
      <c r="K259" s="407">
        <v>90.9</v>
      </c>
      <c r="L259" s="407">
        <v>124.3</v>
      </c>
      <c r="M259" s="407">
        <v>8.6</v>
      </c>
      <c r="N259" s="407">
        <v>18.5</v>
      </c>
      <c r="O259" s="407">
        <v>0.5</v>
      </c>
      <c r="P259" s="407">
        <v>1</v>
      </c>
      <c r="Q259" s="407">
        <v>2.8</v>
      </c>
      <c r="R259" s="407">
        <v>14.8</v>
      </c>
      <c r="S259" s="407">
        <v>19</v>
      </c>
      <c r="T259" s="407">
        <v>0</v>
      </c>
      <c r="U259" s="407">
        <v>0</v>
      </c>
      <c r="V259" s="407">
        <v>72.2</v>
      </c>
      <c r="W259" s="407">
        <v>15.1</v>
      </c>
      <c r="X259" s="407" t="s">
        <v>779</v>
      </c>
      <c r="Y259" s="407">
        <v>17.2</v>
      </c>
      <c r="Z259" s="407">
        <v>33.299999999999997</v>
      </c>
      <c r="AA259" s="367"/>
      <c r="AB259" s="367"/>
      <c r="AC259" s="367"/>
      <c r="AD259" s="367"/>
      <c r="AE259" s="367"/>
      <c r="AF259" s="707"/>
      <c r="AG259" s="367"/>
      <c r="AH259" s="367"/>
      <c r="AI259" s="367"/>
      <c r="AJ259" s="367"/>
      <c r="AK259" s="367"/>
      <c r="AL259" s="367"/>
      <c r="AM259" s="367"/>
      <c r="AN259" s="367"/>
      <c r="AO259" s="367"/>
      <c r="AP259" s="367"/>
      <c r="AQ259" s="367"/>
      <c r="AR259" s="367"/>
      <c r="AS259" s="367"/>
      <c r="AT259" s="367"/>
      <c r="AU259" s="367"/>
      <c r="AV259" s="367"/>
      <c r="AW259" s="367"/>
      <c r="AX259" s="367"/>
      <c r="AY259" s="367"/>
      <c r="AZ259" s="367"/>
      <c r="BA259" s="367"/>
      <c r="BE259" s="703"/>
      <c r="BF259" s="703"/>
      <c r="BG259" s="703"/>
      <c r="BH259" s="703"/>
      <c r="BI259" s="703"/>
      <c r="BJ259" s="703"/>
      <c r="BK259" s="703"/>
      <c r="BL259" s="703"/>
      <c r="BM259" s="703"/>
      <c r="BN259" s="703"/>
      <c r="BO259" s="703"/>
      <c r="BP259" s="703"/>
      <c r="BQ259" s="703"/>
      <c r="BR259" s="703"/>
      <c r="BS259" s="703"/>
      <c r="BT259" s="703"/>
      <c r="BU259" s="703"/>
      <c r="BV259" s="703"/>
      <c r="BW259" s="703"/>
      <c r="BX259" s="703"/>
      <c r="BY259" s="703"/>
      <c r="BZ259" s="703"/>
      <c r="CA259" s="703"/>
      <c r="CB259" s="703"/>
      <c r="CC259" s="703"/>
      <c r="CD259" s="703"/>
      <c r="CE259" s="703"/>
    </row>
    <row r="260" spans="1:83" ht="13.8" x14ac:dyDescent="0.45">
      <c r="A260" s="43">
        <v>2061</v>
      </c>
      <c r="B260" s="408">
        <v>5239.3999999999996</v>
      </c>
      <c r="C260" s="408">
        <v>75</v>
      </c>
      <c r="D260" s="408">
        <v>12.6</v>
      </c>
      <c r="E260" s="408">
        <v>2.6</v>
      </c>
      <c r="F260" s="408">
        <v>86.7</v>
      </c>
      <c r="G260" s="408">
        <v>5.9</v>
      </c>
      <c r="H260" s="408">
        <v>1000.8</v>
      </c>
      <c r="I260" s="408" t="s">
        <v>779</v>
      </c>
      <c r="J260" s="408">
        <v>17.7</v>
      </c>
      <c r="K260" s="408">
        <v>90.8</v>
      </c>
      <c r="L260" s="408">
        <v>125</v>
      </c>
      <c r="M260" s="408">
        <v>8.6</v>
      </c>
      <c r="N260" s="408">
        <v>18.7</v>
      </c>
      <c r="O260" s="408">
        <v>0.5</v>
      </c>
      <c r="P260" s="408">
        <v>1</v>
      </c>
      <c r="Q260" s="408">
        <v>2.8</v>
      </c>
      <c r="R260" s="408">
        <v>14.7</v>
      </c>
      <c r="S260" s="408">
        <v>19</v>
      </c>
      <c r="T260" s="408">
        <v>0</v>
      </c>
      <c r="U260" s="408">
        <v>0</v>
      </c>
      <c r="V260" s="408">
        <v>72.3</v>
      </c>
      <c r="W260" s="408">
        <v>15.1</v>
      </c>
      <c r="X260" s="408" t="s">
        <v>779</v>
      </c>
      <c r="Y260" s="408">
        <v>17.100000000000001</v>
      </c>
      <c r="Z260" s="408">
        <v>33.5</v>
      </c>
      <c r="AA260" s="367"/>
      <c r="AB260" s="367"/>
      <c r="AC260" s="367"/>
      <c r="AD260" s="367"/>
      <c r="AE260" s="367"/>
      <c r="AF260" s="707"/>
      <c r="AG260" s="367"/>
      <c r="AH260" s="367"/>
      <c r="AI260" s="367"/>
      <c r="AJ260" s="367"/>
      <c r="AK260" s="367"/>
      <c r="AL260" s="707"/>
      <c r="AM260" s="367"/>
      <c r="AN260" s="367"/>
      <c r="AO260" s="367"/>
      <c r="AP260" s="367"/>
      <c r="AQ260" s="367"/>
      <c r="AR260" s="367"/>
      <c r="AS260" s="367"/>
      <c r="AT260" s="367"/>
      <c r="AU260" s="367"/>
      <c r="AV260" s="367"/>
      <c r="AW260" s="367"/>
      <c r="AX260" s="367"/>
      <c r="AY260" s="367"/>
      <c r="AZ260" s="367"/>
      <c r="BA260" s="367"/>
      <c r="BE260" s="703"/>
      <c r="BF260" s="703"/>
      <c r="BG260" s="703"/>
      <c r="BH260" s="703"/>
      <c r="BI260" s="703"/>
      <c r="BJ260" s="703"/>
      <c r="BK260" s="703"/>
      <c r="BL260" s="703"/>
      <c r="BM260" s="703"/>
      <c r="BN260" s="703"/>
      <c r="BO260" s="703"/>
      <c r="BP260" s="703"/>
      <c r="BQ260" s="703"/>
      <c r="BR260" s="703"/>
      <c r="BS260" s="703"/>
      <c r="BT260" s="703"/>
      <c r="BU260" s="703"/>
      <c r="BV260" s="703"/>
      <c r="BW260" s="703"/>
      <c r="BX260" s="703"/>
      <c r="BY260" s="703"/>
      <c r="BZ260" s="703"/>
      <c r="CA260" s="703"/>
      <c r="CB260" s="703"/>
      <c r="CC260" s="703"/>
      <c r="CD260" s="703"/>
      <c r="CE260" s="703"/>
    </row>
    <row r="261" spans="1:83" ht="13.8" x14ac:dyDescent="0.45">
      <c r="A261" s="43">
        <v>2062</v>
      </c>
      <c r="B261" s="408">
        <v>5252.9</v>
      </c>
      <c r="C261" s="408">
        <v>75.8</v>
      </c>
      <c r="D261" s="408">
        <v>12.7</v>
      </c>
      <c r="E261" s="408">
        <v>2.6</v>
      </c>
      <c r="F261" s="408">
        <v>86.5</v>
      </c>
      <c r="G261" s="408">
        <v>6</v>
      </c>
      <c r="H261" s="408">
        <v>1004.8</v>
      </c>
      <c r="I261" s="408" t="s">
        <v>779</v>
      </c>
      <c r="J261" s="408">
        <v>18</v>
      </c>
      <c r="K261" s="408">
        <v>90.6</v>
      </c>
      <c r="L261" s="408">
        <v>125.6</v>
      </c>
      <c r="M261" s="408">
        <v>8.6999999999999993</v>
      </c>
      <c r="N261" s="408">
        <v>18.899999999999999</v>
      </c>
      <c r="O261" s="408">
        <v>0.5</v>
      </c>
      <c r="P261" s="408">
        <v>1</v>
      </c>
      <c r="Q261" s="408">
        <v>2.8</v>
      </c>
      <c r="R261" s="408">
        <v>14.7</v>
      </c>
      <c r="S261" s="408">
        <v>19</v>
      </c>
      <c r="T261" s="408">
        <v>0</v>
      </c>
      <c r="U261" s="408">
        <v>0</v>
      </c>
      <c r="V261" s="408">
        <v>72.5</v>
      </c>
      <c r="W261" s="408">
        <v>15.2</v>
      </c>
      <c r="X261" s="408" t="s">
        <v>779</v>
      </c>
      <c r="Y261" s="408">
        <v>17</v>
      </c>
      <c r="Z261" s="408">
        <v>33.6</v>
      </c>
      <c r="AA261" s="367"/>
      <c r="AB261" s="367"/>
      <c r="AC261" s="367"/>
      <c r="AD261" s="367"/>
      <c r="AE261" s="367"/>
      <c r="AF261" s="707"/>
      <c r="AG261" s="367"/>
      <c r="AH261" s="367"/>
      <c r="AI261" s="367"/>
      <c r="AJ261" s="367"/>
      <c r="AK261" s="367"/>
      <c r="AL261" s="707"/>
      <c r="AM261" s="367"/>
      <c r="AN261" s="367"/>
      <c r="AO261" s="367"/>
      <c r="AP261" s="367"/>
      <c r="AQ261" s="367"/>
      <c r="AR261" s="367"/>
      <c r="AS261" s="367"/>
      <c r="AT261" s="367"/>
      <c r="AU261" s="367"/>
      <c r="AV261" s="367"/>
      <c r="AW261" s="367"/>
      <c r="AX261" s="367"/>
      <c r="AY261" s="367"/>
      <c r="AZ261" s="367"/>
      <c r="BA261" s="367"/>
      <c r="BE261" s="703"/>
      <c r="BF261" s="703"/>
      <c r="BG261" s="703"/>
      <c r="BH261" s="703"/>
      <c r="BI261" s="703"/>
      <c r="BJ261" s="703"/>
      <c r="BK261" s="703"/>
      <c r="BL261" s="703"/>
      <c r="BM261" s="703"/>
      <c r="BN261" s="703"/>
      <c r="BO261" s="703"/>
      <c r="BP261" s="703"/>
      <c r="BQ261" s="703"/>
      <c r="BR261" s="703"/>
      <c r="BS261" s="703"/>
      <c r="BT261" s="703"/>
      <c r="BU261" s="703"/>
      <c r="BV261" s="703"/>
      <c r="BW261" s="703"/>
      <c r="BX261" s="703"/>
      <c r="BY261" s="703"/>
      <c r="BZ261" s="703"/>
      <c r="CA261" s="703"/>
      <c r="CB261" s="703"/>
      <c r="CC261" s="703"/>
      <c r="CD261" s="703"/>
      <c r="CE261" s="703"/>
    </row>
    <row r="262" spans="1:83" ht="13.8" x14ac:dyDescent="0.45">
      <c r="A262" s="43">
        <v>2063</v>
      </c>
      <c r="B262" s="408">
        <v>5265.9</v>
      </c>
      <c r="C262" s="408">
        <v>76.599999999999994</v>
      </c>
      <c r="D262" s="408">
        <v>12.7</v>
      </c>
      <c r="E262" s="408">
        <v>2.6</v>
      </c>
      <c r="F262" s="408">
        <v>86.4</v>
      </c>
      <c r="G262" s="408">
        <v>6.1</v>
      </c>
      <c r="H262" s="408">
        <v>1008.6</v>
      </c>
      <c r="I262" s="408" t="s">
        <v>779</v>
      </c>
      <c r="J262" s="408">
        <v>18.2</v>
      </c>
      <c r="K262" s="408">
        <v>90.5</v>
      </c>
      <c r="L262" s="408">
        <v>126.2</v>
      </c>
      <c r="M262" s="408">
        <v>8.8000000000000007</v>
      </c>
      <c r="N262" s="408">
        <v>19.100000000000001</v>
      </c>
      <c r="O262" s="408">
        <v>0.5</v>
      </c>
      <c r="P262" s="408">
        <v>1</v>
      </c>
      <c r="Q262" s="408">
        <v>2.7</v>
      </c>
      <c r="R262" s="408">
        <v>14.7</v>
      </c>
      <c r="S262" s="408">
        <v>18.899999999999999</v>
      </c>
      <c r="T262" s="408">
        <v>0</v>
      </c>
      <c r="U262" s="408">
        <v>0</v>
      </c>
      <c r="V262" s="408">
        <v>72.599999999999994</v>
      </c>
      <c r="W262" s="408">
        <v>15.2</v>
      </c>
      <c r="X262" s="408" t="s">
        <v>779</v>
      </c>
      <c r="Y262" s="408">
        <v>16.8</v>
      </c>
      <c r="Z262" s="408">
        <v>33.700000000000003</v>
      </c>
      <c r="AA262" s="367"/>
      <c r="AB262" s="367"/>
      <c r="AC262" s="367"/>
      <c r="AD262" s="367"/>
      <c r="AE262" s="367"/>
      <c r="AF262" s="707"/>
      <c r="AG262" s="367"/>
      <c r="AH262" s="367"/>
      <c r="AI262" s="367"/>
      <c r="AJ262" s="367"/>
      <c r="AK262" s="367"/>
      <c r="AL262" s="707"/>
      <c r="AM262" s="367"/>
      <c r="AN262" s="367"/>
      <c r="AO262" s="367"/>
      <c r="AP262" s="367"/>
      <c r="AQ262" s="367"/>
      <c r="AR262" s="367"/>
      <c r="AS262" s="367"/>
      <c r="AT262" s="367"/>
      <c r="AU262" s="367"/>
      <c r="AV262" s="367"/>
      <c r="AW262" s="367"/>
      <c r="AX262" s="367"/>
      <c r="AY262" s="367"/>
      <c r="AZ262" s="367"/>
      <c r="BA262" s="367"/>
      <c r="BE262" s="703"/>
      <c r="BF262" s="703"/>
      <c r="BG262" s="703"/>
      <c r="BH262" s="703"/>
      <c r="BI262" s="703"/>
      <c r="BJ262" s="703"/>
      <c r="BK262" s="703"/>
      <c r="BL262" s="703"/>
      <c r="BM262" s="703"/>
      <c r="BN262" s="703"/>
      <c r="BO262" s="703"/>
      <c r="BP262" s="703"/>
      <c r="BQ262" s="703"/>
      <c r="BR262" s="703"/>
      <c r="BS262" s="703"/>
      <c r="BT262" s="703"/>
      <c r="BU262" s="703"/>
      <c r="BV262" s="703"/>
      <c r="BW262" s="703"/>
      <c r="BX262" s="703"/>
      <c r="BY262" s="703"/>
      <c r="BZ262" s="703"/>
      <c r="CA262" s="703"/>
      <c r="CB262" s="703"/>
      <c r="CC262" s="703"/>
      <c r="CD262" s="703"/>
      <c r="CE262" s="703"/>
    </row>
    <row r="263" spans="1:83" ht="13.8" x14ac:dyDescent="0.45">
      <c r="A263" s="43">
        <v>2064</v>
      </c>
      <c r="B263" s="408">
        <v>5278.4</v>
      </c>
      <c r="C263" s="408">
        <v>77.400000000000006</v>
      </c>
      <c r="D263" s="408">
        <v>12.8</v>
      </c>
      <c r="E263" s="408">
        <v>2.6</v>
      </c>
      <c r="F263" s="408">
        <v>86.2</v>
      </c>
      <c r="G263" s="408">
        <v>6.2</v>
      </c>
      <c r="H263" s="408">
        <v>1012.3</v>
      </c>
      <c r="I263" s="408" t="s">
        <v>779</v>
      </c>
      <c r="J263" s="408">
        <v>18.399999999999999</v>
      </c>
      <c r="K263" s="408">
        <v>90.3</v>
      </c>
      <c r="L263" s="408">
        <v>126.8</v>
      </c>
      <c r="M263" s="408">
        <v>8.8000000000000007</v>
      </c>
      <c r="N263" s="408">
        <v>19.3</v>
      </c>
      <c r="O263" s="408">
        <v>0.5</v>
      </c>
      <c r="P263" s="408">
        <v>1</v>
      </c>
      <c r="Q263" s="408">
        <v>2.7</v>
      </c>
      <c r="R263" s="408">
        <v>14.6</v>
      </c>
      <c r="S263" s="408">
        <v>18.899999999999999</v>
      </c>
      <c r="T263" s="408">
        <v>0</v>
      </c>
      <c r="U263" s="408">
        <v>0</v>
      </c>
      <c r="V263" s="408">
        <v>72.8</v>
      </c>
      <c r="W263" s="408">
        <v>15.3</v>
      </c>
      <c r="X263" s="408" t="s">
        <v>779</v>
      </c>
      <c r="Y263" s="408">
        <v>16.7</v>
      </c>
      <c r="Z263" s="408">
        <v>33.799999999999997</v>
      </c>
      <c r="AA263" s="367"/>
      <c r="AB263" s="367"/>
      <c r="AC263" s="367"/>
      <c r="AD263" s="367"/>
      <c r="AE263" s="367"/>
      <c r="AF263" s="707"/>
      <c r="AG263" s="367"/>
      <c r="AH263" s="367"/>
      <c r="AI263" s="367"/>
      <c r="AJ263" s="367"/>
      <c r="AK263" s="367"/>
      <c r="AL263" s="707"/>
      <c r="AM263" s="367"/>
      <c r="AN263" s="367"/>
      <c r="AO263" s="367"/>
      <c r="AP263" s="367"/>
      <c r="AQ263" s="367"/>
      <c r="AR263" s="367"/>
      <c r="AS263" s="367"/>
      <c r="AT263" s="367"/>
      <c r="AU263" s="367"/>
      <c r="AV263" s="367"/>
      <c r="AW263" s="367"/>
      <c r="AX263" s="367"/>
      <c r="AY263" s="367"/>
      <c r="AZ263" s="367"/>
      <c r="BA263" s="367"/>
      <c r="BE263" s="703"/>
      <c r="BF263" s="703"/>
      <c r="BG263" s="703"/>
      <c r="BH263" s="703"/>
      <c r="BI263" s="703"/>
      <c r="BJ263" s="703"/>
      <c r="BK263" s="703"/>
      <c r="BL263" s="703"/>
      <c r="BM263" s="703"/>
      <c r="BN263" s="703"/>
      <c r="BO263" s="703"/>
      <c r="BP263" s="703"/>
      <c r="BQ263" s="703"/>
      <c r="BR263" s="703"/>
      <c r="BS263" s="703"/>
      <c r="BT263" s="703"/>
      <c r="BU263" s="703"/>
      <c r="BV263" s="703"/>
      <c r="BW263" s="703"/>
      <c r="BX263" s="703"/>
      <c r="BY263" s="703"/>
      <c r="BZ263" s="703"/>
      <c r="CA263" s="703"/>
      <c r="CB263" s="703"/>
      <c r="CC263" s="703"/>
      <c r="CD263" s="703"/>
      <c r="CE263" s="703"/>
    </row>
    <row r="264" spans="1:83" ht="13.8" x14ac:dyDescent="0.45">
      <c r="A264" s="43">
        <v>2065</v>
      </c>
      <c r="B264" s="408">
        <v>5290.3</v>
      </c>
      <c r="C264" s="408">
        <v>78.3</v>
      </c>
      <c r="D264" s="408">
        <v>12.8</v>
      </c>
      <c r="E264" s="408">
        <v>2.6</v>
      </c>
      <c r="F264" s="408">
        <v>86</v>
      </c>
      <c r="G264" s="408">
        <v>6.3</v>
      </c>
      <c r="H264" s="408">
        <v>1016</v>
      </c>
      <c r="I264" s="408" t="s">
        <v>779</v>
      </c>
      <c r="J264" s="408">
        <v>18.7</v>
      </c>
      <c r="K264" s="408">
        <v>90.1</v>
      </c>
      <c r="L264" s="408">
        <v>127.4</v>
      </c>
      <c r="M264" s="408">
        <v>8.9</v>
      </c>
      <c r="N264" s="408">
        <v>19.5</v>
      </c>
      <c r="O264" s="408">
        <v>0.5</v>
      </c>
      <c r="P264" s="408">
        <v>1</v>
      </c>
      <c r="Q264" s="408">
        <v>2.7</v>
      </c>
      <c r="R264" s="408">
        <v>14.6</v>
      </c>
      <c r="S264" s="408">
        <v>18.899999999999999</v>
      </c>
      <c r="T264" s="408">
        <v>0</v>
      </c>
      <c r="U264" s="408">
        <v>0</v>
      </c>
      <c r="V264" s="408">
        <v>72.900000000000006</v>
      </c>
      <c r="W264" s="408">
        <v>15.4</v>
      </c>
      <c r="X264" s="408" t="s">
        <v>779</v>
      </c>
      <c r="Y264" s="408">
        <v>16.600000000000001</v>
      </c>
      <c r="Z264" s="408">
        <v>33.9</v>
      </c>
      <c r="AA264" s="367"/>
      <c r="AB264" s="367"/>
      <c r="AC264" s="367"/>
      <c r="AD264" s="367"/>
      <c r="AE264" s="367"/>
      <c r="AF264" s="707"/>
      <c r="AG264" s="367"/>
      <c r="AH264" s="367"/>
      <c r="AI264" s="367"/>
      <c r="AJ264" s="367"/>
      <c r="AK264" s="367"/>
      <c r="AL264" s="707"/>
      <c r="AM264" s="367"/>
      <c r="AN264" s="367"/>
      <c r="AO264" s="367"/>
      <c r="AP264" s="367"/>
      <c r="AQ264" s="367"/>
      <c r="AR264" s="367"/>
      <c r="AS264" s="367"/>
      <c r="AT264" s="367"/>
      <c r="AU264" s="367"/>
      <c r="AV264" s="367"/>
      <c r="AW264" s="367"/>
      <c r="AX264" s="367"/>
      <c r="AY264" s="367"/>
      <c r="AZ264" s="367"/>
      <c r="BA264" s="367"/>
      <c r="BE264" s="703"/>
      <c r="BF264" s="703"/>
      <c r="BG264" s="703"/>
      <c r="BH264" s="703"/>
      <c r="BI264" s="703"/>
      <c r="BJ264" s="703"/>
      <c r="BK264" s="703"/>
      <c r="BL264" s="703"/>
      <c r="BM264" s="703"/>
      <c r="BN264" s="703"/>
      <c r="BO264" s="703"/>
      <c r="BP264" s="703"/>
      <c r="BQ264" s="703"/>
      <c r="BR264" s="703"/>
      <c r="BS264" s="703"/>
      <c r="BT264" s="703"/>
      <c r="BU264" s="703"/>
      <c r="BV264" s="703"/>
      <c r="BW264" s="703"/>
      <c r="BX264" s="703"/>
      <c r="BY264" s="703"/>
      <c r="BZ264" s="703"/>
      <c r="CA264" s="703"/>
      <c r="CB264" s="703"/>
      <c r="CC264" s="703"/>
      <c r="CD264" s="703"/>
      <c r="CE264" s="703"/>
    </row>
    <row r="265" spans="1:83" ht="13.8" x14ac:dyDescent="0.45">
      <c r="A265" s="43">
        <v>2066</v>
      </c>
      <c r="B265" s="408">
        <v>5301.8</v>
      </c>
      <c r="C265" s="408">
        <v>79.099999999999994</v>
      </c>
      <c r="D265" s="408">
        <v>12.9</v>
      </c>
      <c r="E265" s="408">
        <v>2.6</v>
      </c>
      <c r="F265" s="408">
        <v>85.8</v>
      </c>
      <c r="G265" s="408">
        <v>6.4</v>
      </c>
      <c r="H265" s="408">
        <v>1019.5</v>
      </c>
      <c r="I265" s="408" t="s">
        <v>779</v>
      </c>
      <c r="J265" s="408">
        <v>18.899999999999999</v>
      </c>
      <c r="K265" s="408">
        <v>90</v>
      </c>
      <c r="L265" s="408">
        <v>128.1</v>
      </c>
      <c r="M265" s="408">
        <v>9</v>
      </c>
      <c r="N265" s="408">
        <v>19.7</v>
      </c>
      <c r="O265" s="408">
        <v>0.5</v>
      </c>
      <c r="P265" s="408">
        <v>1</v>
      </c>
      <c r="Q265" s="408">
        <v>2.7</v>
      </c>
      <c r="R265" s="408">
        <v>14.5</v>
      </c>
      <c r="S265" s="408">
        <v>18.899999999999999</v>
      </c>
      <c r="T265" s="408">
        <v>0</v>
      </c>
      <c r="U265" s="408">
        <v>0</v>
      </c>
      <c r="V265" s="408">
        <v>73</v>
      </c>
      <c r="W265" s="408">
        <v>15.4</v>
      </c>
      <c r="X265" s="408" t="s">
        <v>779</v>
      </c>
      <c r="Y265" s="408">
        <v>16.5</v>
      </c>
      <c r="Z265" s="408">
        <v>34</v>
      </c>
      <c r="AA265" s="367"/>
      <c r="AB265" s="367"/>
      <c r="AC265" s="367"/>
      <c r="AD265" s="367"/>
      <c r="AE265" s="367"/>
      <c r="AF265" s="707"/>
      <c r="AG265" s="367"/>
      <c r="AH265" s="367"/>
      <c r="AI265" s="367"/>
      <c r="AJ265" s="367"/>
      <c r="AK265" s="367"/>
      <c r="AL265" s="707"/>
      <c r="AM265" s="367"/>
      <c r="AN265" s="367"/>
      <c r="AO265" s="367"/>
      <c r="AP265" s="367"/>
      <c r="AQ265" s="367"/>
      <c r="AR265" s="367"/>
      <c r="AS265" s="367"/>
      <c r="AT265" s="367"/>
      <c r="AU265" s="367"/>
      <c r="AV265" s="367"/>
      <c r="AW265" s="367"/>
      <c r="AX265" s="367"/>
      <c r="AY265" s="367"/>
      <c r="AZ265" s="367"/>
      <c r="BA265" s="367"/>
      <c r="BE265" s="703"/>
      <c r="BF265" s="703"/>
      <c r="BG265" s="703"/>
      <c r="BH265" s="703"/>
      <c r="BI265" s="703"/>
      <c r="BJ265" s="703"/>
      <c r="BK265" s="703"/>
      <c r="BL265" s="703"/>
      <c r="BM265" s="703"/>
      <c r="BN265" s="703"/>
      <c r="BO265" s="703"/>
      <c r="BP265" s="703"/>
      <c r="BQ265" s="703"/>
      <c r="BR265" s="703"/>
      <c r="BS265" s="703"/>
      <c r="BT265" s="703"/>
      <c r="BU265" s="703"/>
      <c r="BV265" s="703"/>
      <c r="BW265" s="703"/>
      <c r="BX265" s="703"/>
      <c r="BY265" s="703"/>
      <c r="BZ265" s="703"/>
      <c r="CA265" s="703"/>
      <c r="CB265" s="703"/>
      <c r="CC265" s="703"/>
      <c r="CD265" s="703"/>
      <c r="CE265" s="703"/>
    </row>
    <row r="266" spans="1:83" ht="13.8" x14ac:dyDescent="0.45">
      <c r="A266" s="43">
        <v>2067</v>
      </c>
      <c r="B266" s="408">
        <v>5312.8</v>
      </c>
      <c r="C266" s="408">
        <v>80</v>
      </c>
      <c r="D266" s="408">
        <v>12.9</v>
      </c>
      <c r="E266" s="408">
        <v>2.6</v>
      </c>
      <c r="F266" s="408">
        <v>85.6</v>
      </c>
      <c r="G266" s="408">
        <v>6.5</v>
      </c>
      <c r="H266" s="408">
        <v>1022.9</v>
      </c>
      <c r="I266" s="408" t="s">
        <v>779</v>
      </c>
      <c r="J266" s="408">
        <v>19.2</v>
      </c>
      <c r="K266" s="408">
        <v>89.8</v>
      </c>
      <c r="L266" s="408">
        <v>128.69999999999999</v>
      </c>
      <c r="M266" s="408">
        <v>9</v>
      </c>
      <c r="N266" s="408">
        <v>19.899999999999999</v>
      </c>
      <c r="O266" s="408">
        <v>0.5</v>
      </c>
      <c r="P266" s="408">
        <v>0.9</v>
      </c>
      <c r="Q266" s="408">
        <v>2.7</v>
      </c>
      <c r="R266" s="408">
        <v>14.5</v>
      </c>
      <c r="S266" s="408">
        <v>18.8</v>
      </c>
      <c r="T266" s="408">
        <v>0</v>
      </c>
      <c r="U266" s="408">
        <v>0</v>
      </c>
      <c r="V266" s="408">
        <v>73.099999999999994</v>
      </c>
      <c r="W266" s="408">
        <v>15.5</v>
      </c>
      <c r="X266" s="408" t="s">
        <v>779</v>
      </c>
      <c r="Y266" s="408">
        <v>16.399999999999999</v>
      </c>
      <c r="Z266" s="408">
        <v>34.1</v>
      </c>
      <c r="AA266" s="367"/>
      <c r="AB266" s="367"/>
      <c r="AC266" s="367"/>
      <c r="AD266" s="367"/>
      <c r="AE266" s="367"/>
      <c r="AF266" s="707"/>
      <c r="AG266" s="367"/>
      <c r="AH266" s="367"/>
      <c r="AI266" s="367"/>
      <c r="AJ266" s="367"/>
      <c r="AK266" s="367"/>
      <c r="AL266" s="707"/>
      <c r="AM266" s="367"/>
      <c r="AN266" s="367"/>
      <c r="AO266" s="367"/>
      <c r="AP266" s="367"/>
      <c r="AQ266" s="367"/>
      <c r="AR266" s="367"/>
      <c r="AS266" s="367"/>
      <c r="AT266" s="367"/>
      <c r="AU266" s="367"/>
      <c r="AV266" s="367"/>
      <c r="AW266" s="367"/>
      <c r="AX266" s="367"/>
      <c r="AY266" s="367"/>
      <c r="AZ266" s="367"/>
      <c r="BA266" s="367"/>
      <c r="BE266" s="703"/>
      <c r="BF266" s="703"/>
      <c r="BG266" s="703"/>
      <c r="BH266" s="703"/>
      <c r="BI266" s="703"/>
      <c r="BJ266" s="703"/>
      <c r="BK266" s="703"/>
      <c r="BL266" s="703"/>
      <c r="BM266" s="703"/>
      <c r="BN266" s="703"/>
      <c r="BO266" s="703"/>
      <c r="BP266" s="703"/>
      <c r="BQ266" s="703"/>
      <c r="BR266" s="703"/>
      <c r="BS266" s="703"/>
      <c r="BT266" s="703"/>
      <c r="BU266" s="703"/>
      <c r="BV266" s="703"/>
      <c r="BW266" s="703"/>
      <c r="BX266" s="703"/>
      <c r="BY266" s="703"/>
      <c r="BZ266" s="703"/>
      <c r="CA266" s="703"/>
      <c r="CB266" s="703"/>
      <c r="CC266" s="703"/>
      <c r="CD266" s="703"/>
      <c r="CE266" s="703"/>
    </row>
    <row r="267" spans="1:83" ht="13.8" x14ac:dyDescent="0.45">
      <c r="A267" s="43">
        <v>2068</v>
      </c>
      <c r="B267" s="408">
        <v>5323.3</v>
      </c>
      <c r="C267" s="408">
        <v>80.8</v>
      </c>
      <c r="D267" s="408">
        <v>12.9</v>
      </c>
      <c r="E267" s="408">
        <v>2.5</v>
      </c>
      <c r="F267" s="408">
        <v>85.4</v>
      </c>
      <c r="G267" s="408">
        <v>6.6</v>
      </c>
      <c r="H267" s="408">
        <v>1026.3</v>
      </c>
      <c r="I267" s="408" t="s">
        <v>779</v>
      </c>
      <c r="J267" s="408">
        <v>19.399999999999999</v>
      </c>
      <c r="K267" s="408">
        <v>89.6</v>
      </c>
      <c r="L267" s="408">
        <v>129.30000000000001</v>
      </c>
      <c r="M267" s="408">
        <v>9.1</v>
      </c>
      <c r="N267" s="408">
        <v>20.100000000000001</v>
      </c>
      <c r="O267" s="408">
        <v>0.5</v>
      </c>
      <c r="P267" s="408">
        <v>0.9</v>
      </c>
      <c r="Q267" s="408">
        <v>2.6</v>
      </c>
      <c r="R267" s="408">
        <v>14.4</v>
      </c>
      <c r="S267" s="408">
        <v>18.8</v>
      </c>
      <c r="T267" s="408">
        <v>0</v>
      </c>
      <c r="U267" s="408">
        <v>0</v>
      </c>
      <c r="V267" s="408">
        <v>73.2</v>
      </c>
      <c r="W267" s="408">
        <v>15.5</v>
      </c>
      <c r="X267" s="408" t="s">
        <v>779</v>
      </c>
      <c r="Y267" s="408">
        <v>16.3</v>
      </c>
      <c r="Z267" s="408">
        <v>34.200000000000003</v>
      </c>
      <c r="AA267" s="367"/>
      <c r="AB267" s="367"/>
      <c r="AC267" s="367"/>
      <c r="AD267" s="367"/>
      <c r="AE267" s="367"/>
      <c r="AF267" s="707"/>
      <c r="AG267" s="367"/>
      <c r="AH267" s="367"/>
      <c r="AI267" s="367"/>
      <c r="AJ267" s="367"/>
      <c r="AK267" s="367"/>
      <c r="AL267" s="707"/>
      <c r="AM267" s="367"/>
      <c r="AN267" s="367"/>
      <c r="AO267" s="367"/>
      <c r="AP267" s="367"/>
      <c r="AQ267" s="367"/>
      <c r="AR267" s="367"/>
      <c r="AS267" s="367"/>
      <c r="AT267" s="367"/>
      <c r="AU267" s="367"/>
      <c r="AV267" s="367"/>
      <c r="AW267" s="367"/>
      <c r="AX267" s="367"/>
      <c r="AY267" s="367"/>
      <c r="AZ267" s="367"/>
      <c r="BA267" s="367"/>
      <c r="BE267" s="703"/>
      <c r="BF267" s="703"/>
      <c r="BG267" s="703"/>
      <c r="BH267" s="703"/>
      <c r="BI267" s="703"/>
      <c r="BJ267" s="703"/>
      <c r="BK267" s="703"/>
      <c r="BL267" s="703"/>
      <c r="BM267" s="703"/>
      <c r="BN267" s="703"/>
      <c r="BO267" s="703"/>
      <c r="BP267" s="703"/>
      <c r="BQ267" s="703"/>
      <c r="BR267" s="703"/>
      <c r="BS267" s="703"/>
      <c r="BT267" s="703"/>
      <c r="BU267" s="703"/>
      <c r="BV267" s="703"/>
      <c r="BW267" s="703"/>
      <c r="BX267" s="703"/>
      <c r="BY267" s="703"/>
      <c r="BZ267" s="703"/>
      <c r="CA267" s="703"/>
      <c r="CB267" s="703"/>
      <c r="CC267" s="703"/>
      <c r="CD267" s="703"/>
      <c r="CE267" s="703"/>
    </row>
    <row r="268" spans="1:83" ht="13.8" x14ac:dyDescent="0.45">
      <c r="A268" s="43">
        <v>2069</v>
      </c>
      <c r="B268" s="408">
        <v>5333.4</v>
      </c>
      <c r="C268" s="408">
        <v>81.7</v>
      </c>
      <c r="D268" s="408">
        <v>13</v>
      </c>
      <c r="E268" s="408">
        <v>2.5</v>
      </c>
      <c r="F268" s="408">
        <v>85.1</v>
      </c>
      <c r="G268" s="408">
        <v>6.7</v>
      </c>
      <c r="H268" s="408">
        <v>1029.5</v>
      </c>
      <c r="I268" s="408" t="s">
        <v>779</v>
      </c>
      <c r="J268" s="408">
        <v>19.7</v>
      </c>
      <c r="K268" s="408">
        <v>89.4</v>
      </c>
      <c r="L268" s="408">
        <v>129.9</v>
      </c>
      <c r="M268" s="408">
        <v>9.1999999999999993</v>
      </c>
      <c r="N268" s="408">
        <v>20.3</v>
      </c>
      <c r="O268" s="408">
        <v>0.4</v>
      </c>
      <c r="P268" s="408">
        <v>0.9</v>
      </c>
      <c r="Q268" s="408">
        <v>2.6</v>
      </c>
      <c r="R268" s="408">
        <v>14.3</v>
      </c>
      <c r="S268" s="408">
        <v>18.8</v>
      </c>
      <c r="T268" s="408">
        <v>0</v>
      </c>
      <c r="U268" s="408">
        <v>0</v>
      </c>
      <c r="V268" s="408">
        <v>73.3</v>
      </c>
      <c r="W268" s="408">
        <v>15.6</v>
      </c>
      <c r="X268" s="408" t="s">
        <v>779</v>
      </c>
      <c r="Y268" s="408">
        <v>16.100000000000001</v>
      </c>
      <c r="Z268" s="408">
        <v>34.299999999999997</v>
      </c>
      <c r="AA268" s="367"/>
      <c r="AB268" s="367"/>
      <c r="AC268" s="367"/>
      <c r="AD268" s="367"/>
      <c r="AE268" s="367"/>
      <c r="AF268" s="707"/>
      <c r="AG268" s="367"/>
      <c r="AH268" s="367"/>
      <c r="AI268" s="367"/>
      <c r="AJ268" s="367"/>
      <c r="AK268" s="367"/>
      <c r="AL268" s="707"/>
      <c r="AM268" s="367"/>
      <c r="AN268" s="367"/>
      <c r="AO268" s="367"/>
      <c r="AP268" s="367"/>
      <c r="AQ268" s="367"/>
      <c r="AR268" s="367"/>
      <c r="AS268" s="367"/>
      <c r="AT268" s="367"/>
      <c r="AU268" s="367"/>
      <c r="AV268" s="367"/>
      <c r="AW268" s="367"/>
      <c r="AX268" s="367"/>
      <c r="AY268" s="367"/>
      <c r="AZ268" s="367"/>
      <c r="BA268" s="367"/>
      <c r="BE268" s="703"/>
      <c r="BF268" s="703"/>
      <c r="BG268" s="703"/>
      <c r="BH268" s="703"/>
      <c r="BI268" s="703"/>
      <c r="BJ268" s="703"/>
      <c r="BK268" s="703"/>
      <c r="BL268" s="703"/>
      <c r="BM268" s="703"/>
      <c r="BN268" s="703"/>
      <c r="BO268" s="703"/>
      <c r="BP268" s="703"/>
      <c r="BQ268" s="703"/>
      <c r="BR268" s="703"/>
      <c r="BS268" s="703"/>
      <c r="BT268" s="703"/>
      <c r="BU268" s="703"/>
      <c r="BV268" s="703"/>
      <c r="BW268" s="703"/>
      <c r="BX268" s="703"/>
      <c r="BY268" s="703"/>
      <c r="BZ268" s="703"/>
      <c r="CA268" s="703"/>
      <c r="CB268" s="703"/>
      <c r="CC268" s="703"/>
      <c r="CD268" s="703"/>
      <c r="CE268" s="703"/>
    </row>
    <row r="269" spans="1:83" ht="13.8" x14ac:dyDescent="0.45">
      <c r="A269" s="43">
        <v>2070</v>
      </c>
      <c r="B269" s="408">
        <v>5343.1</v>
      </c>
      <c r="C269" s="408">
        <v>82.6</v>
      </c>
      <c r="D269" s="408">
        <v>13</v>
      </c>
      <c r="E269" s="408">
        <v>2.5</v>
      </c>
      <c r="F269" s="408">
        <v>84.9</v>
      </c>
      <c r="G269" s="408">
        <v>6.8</v>
      </c>
      <c r="H269" s="408">
        <v>1032.7</v>
      </c>
      <c r="I269" s="408" t="s">
        <v>779</v>
      </c>
      <c r="J269" s="408">
        <v>20</v>
      </c>
      <c r="K269" s="408">
        <v>89.2</v>
      </c>
      <c r="L269" s="408">
        <v>130.6</v>
      </c>
      <c r="M269" s="408">
        <v>9.1999999999999993</v>
      </c>
      <c r="N269" s="408">
        <v>20.5</v>
      </c>
      <c r="O269" s="408">
        <v>0.4</v>
      </c>
      <c r="P269" s="408">
        <v>0.9</v>
      </c>
      <c r="Q269" s="408">
        <v>2.6</v>
      </c>
      <c r="R269" s="408">
        <v>14.3</v>
      </c>
      <c r="S269" s="408">
        <v>18.8</v>
      </c>
      <c r="T269" s="408">
        <v>0</v>
      </c>
      <c r="U269" s="408">
        <v>0</v>
      </c>
      <c r="V269" s="408">
        <v>73.400000000000006</v>
      </c>
      <c r="W269" s="408">
        <v>15.6</v>
      </c>
      <c r="X269" s="408" t="s">
        <v>779</v>
      </c>
      <c r="Y269" s="408">
        <v>16</v>
      </c>
      <c r="Z269" s="408">
        <v>34.4</v>
      </c>
      <c r="AA269" s="367"/>
      <c r="AB269" s="367"/>
      <c r="AC269" s="367"/>
      <c r="AD269" s="367"/>
      <c r="AE269" s="367"/>
      <c r="AF269" s="707"/>
      <c r="AG269" s="367"/>
      <c r="AH269" s="367"/>
      <c r="AI269" s="367"/>
      <c r="AJ269" s="367"/>
      <c r="AK269" s="367"/>
      <c r="AL269" s="707"/>
      <c r="AM269" s="367"/>
      <c r="AN269" s="367"/>
      <c r="AO269" s="367"/>
      <c r="AP269" s="367"/>
      <c r="AQ269" s="367"/>
      <c r="AR269" s="367"/>
      <c r="AS269" s="367"/>
      <c r="AT269" s="367"/>
      <c r="AU269" s="367"/>
      <c r="AV269" s="367"/>
      <c r="AW269" s="367"/>
      <c r="AX269" s="367"/>
      <c r="AY269" s="367"/>
      <c r="AZ269" s="367"/>
      <c r="BA269" s="367"/>
      <c r="BE269" s="703"/>
      <c r="BF269" s="703"/>
      <c r="BG269" s="703"/>
      <c r="BH269" s="703"/>
      <c r="BI269" s="703"/>
      <c r="BJ269" s="703"/>
      <c r="BK269" s="703"/>
      <c r="BL269" s="703"/>
      <c r="BM269" s="703"/>
      <c r="BN269" s="703"/>
      <c r="BO269" s="703"/>
      <c r="BP269" s="703"/>
      <c r="BQ269" s="703"/>
      <c r="BR269" s="703"/>
      <c r="BS269" s="703"/>
      <c r="BT269" s="703"/>
      <c r="BU269" s="703"/>
      <c r="BV269" s="703"/>
      <c r="BW269" s="703"/>
      <c r="BX269" s="703"/>
      <c r="BY269" s="703"/>
      <c r="BZ269" s="703"/>
      <c r="CA269" s="703"/>
      <c r="CB269" s="703"/>
      <c r="CC269" s="703"/>
      <c r="CD269" s="703"/>
      <c r="CE269" s="703"/>
    </row>
    <row r="270" spans="1:83" ht="13.8" x14ac:dyDescent="0.45">
      <c r="A270" s="43">
        <v>2071</v>
      </c>
      <c r="B270" s="408">
        <v>5352.3</v>
      </c>
      <c r="C270" s="408">
        <v>83.6</v>
      </c>
      <c r="D270" s="408">
        <v>13.1</v>
      </c>
      <c r="E270" s="408">
        <v>2.5</v>
      </c>
      <c r="F270" s="408">
        <v>84.7</v>
      </c>
      <c r="G270" s="408">
        <v>6.9</v>
      </c>
      <c r="H270" s="408">
        <v>1035.7</v>
      </c>
      <c r="I270" s="408" t="s">
        <v>779</v>
      </c>
      <c r="J270" s="408">
        <v>20.2</v>
      </c>
      <c r="K270" s="408">
        <v>89</v>
      </c>
      <c r="L270" s="408">
        <v>131.19999999999999</v>
      </c>
      <c r="M270" s="408">
        <v>9.3000000000000007</v>
      </c>
      <c r="N270" s="408">
        <v>20.8</v>
      </c>
      <c r="O270" s="408">
        <v>0.4</v>
      </c>
      <c r="P270" s="408">
        <v>0.9</v>
      </c>
      <c r="Q270" s="408">
        <v>2.6</v>
      </c>
      <c r="R270" s="408">
        <v>14.2</v>
      </c>
      <c r="S270" s="408">
        <v>18.7</v>
      </c>
      <c r="T270" s="408">
        <v>0</v>
      </c>
      <c r="U270" s="408">
        <v>0</v>
      </c>
      <c r="V270" s="408">
        <v>73.5</v>
      </c>
      <c r="W270" s="408">
        <v>15.7</v>
      </c>
      <c r="X270" s="408" t="s">
        <v>779</v>
      </c>
      <c r="Y270" s="408">
        <v>15.9</v>
      </c>
      <c r="Z270" s="408">
        <v>34.5</v>
      </c>
      <c r="AA270" s="367"/>
      <c r="AB270" s="367"/>
      <c r="AC270" s="367"/>
      <c r="AD270" s="367"/>
      <c r="AE270" s="367"/>
      <c r="AF270" s="707"/>
      <c r="AG270" s="367"/>
      <c r="AH270" s="367"/>
      <c r="AI270" s="367"/>
      <c r="AJ270" s="367"/>
      <c r="AK270" s="367"/>
      <c r="AL270" s="707"/>
      <c r="AM270" s="367"/>
      <c r="AN270" s="367"/>
      <c r="AO270" s="367"/>
      <c r="AP270" s="367"/>
      <c r="AQ270" s="367"/>
      <c r="AR270" s="367"/>
      <c r="AS270" s="367"/>
      <c r="AT270" s="367"/>
      <c r="AU270" s="367"/>
      <c r="AV270" s="367"/>
      <c r="AW270" s="367"/>
      <c r="AX270" s="367"/>
      <c r="AY270" s="367"/>
      <c r="AZ270" s="367"/>
      <c r="BA270" s="367"/>
      <c r="BE270" s="703"/>
      <c r="BF270" s="703"/>
      <c r="BG270" s="703"/>
      <c r="BH270" s="703"/>
      <c r="BI270" s="703"/>
      <c r="BJ270" s="703"/>
      <c r="BK270" s="703"/>
      <c r="BL270" s="703"/>
      <c r="BM270" s="703"/>
      <c r="BN270" s="703"/>
      <c r="BO270" s="703"/>
      <c r="BP270" s="703"/>
      <c r="BQ270" s="703"/>
      <c r="BR270" s="703"/>
      <c r="BS270" s="703"/>
      <c r="BT270" s="703"/>
      <c r="BU270" s="703"/>
      <c r="BV270" s="703"/>
      <c r="BW270" s="703"/>
      <c r="BX270" s="703"/>
      <c r="BY270" s="703"/>
      <c r="BZ270" s="703"/>
      <c r="CA270" s="703"/>
      <c r="CB270" s="703"/>
      <c r="CC270" s="703"/>
      <c r="CD270" s="703"/>
      <c r="CE270" s="703"/>
    </row>
    <row r="271" spans="1:83" ht="13.8" x14ac:dyDescent="0.45">
      <c r="A271" s="43">
        <v>2072</v>
      </c>
      <c r="B271" s="408">
        <v>5361.1</v>
      </c>
      <c r="C271" s="408">
        <v>84.5</v>
      </c>
      <c r="D271" s="408">
        <v>13.1</v>
      </c>
      <c r="E271" s="408">
        <v>2.5</v>
      </c>
      <c r="F271" s="408">
        <v>84.4</v>
      </c>
      <c r="G271" s="408">
        <v>7</v>
      </c>
      <c r="H271" s="408">
        <v>1038.7</v>
      </c>
      <c r="I271" s="408" t="s">
        <v>779</v>
      </c>
      <c r="J271" s="408">
        <v>20.5</v>
      </c>
      <c r="K271" s="408">
        <v>88.8</v>
      </c>
      <c r="L271" s="408">
        <v>131.80000000000001</v>
      </c>
      <c r="M271" s="408">
        <v>9.4</v>
      </c>
      <c r="N271" s="408">
        <v>21</v>
      </c>
      <c r="O271" s="408">
        <v>0.4</v>
      </c>
      <c r="P271" s="408">
        <v>0.9</v>
      </c>
      <c r="Q271" s="408">
        <v>2.6</v>
      </c>
      <c r="R271" s="408">
        <v>14.2</v>
      </c>
      <c r="S271" s="408">
        <v>18.7</v>
      </c>
      <c r="T271" s="408">
        <v>0</v>
      </c>
      <c r="U271" s="408">
        <v>0</v>
      </c>
      <c r="V271" s="408">
        <v>73.5</v>
      </c>
      <c r="W271" s="408">
        <v>15.7</v>
      </c>
      <c r="X271" s="408" t="s">
        <v>779</v>
      </c>
      <c r="Y271" s="408">
        <v>15.8</v>
      </c>
      <c r="Z271" s="408">
        <v>34.6</v>
      </c>
      <c r="AA271" s="367"/>
      <c r="AB271" s="367"/>
      <c r="AC271" s="367"/>
      <c r="AD271" s="367"/>
      <c r="AE271" s="367"/>
      <c r="AF271" s="707"/>
      <c r="AG271" s="367"/>
      <c r="AH271" s="367"/>
      <c r="AI271" s="367"/>
      <c r="AJ271" s="367"/>
      <c r="AK271" s="367"/>
      <c r="AL271" s="707"/>
      <c r="AM271" s="367"/>
      <c r="AN271" s="367"/>
      <c r="AO271" s="367"/>
      <c r="AP271" s="367"/>
      <c r="AQ271" s="367"/>
      <c r="AR271" s="367"/>
      <c r="AS271" s="367"/>
      <c r="AT271" s="367"/>
      <c r="AU271" s="367"/>
      <c r="AV271" s="367"/>
      <c r="AW271" s="367"/>
      <c r="AX271" s="367"/>
      <c r="AY271" s="367"/>
      <c r="AZ271" s="367"/>
      <c r="BA271" s="367"/>
      <c r="BE271" s="703"/>
      <c r="BF271" s="703"/>
      <c r="BG271" s="703"/>
      <c r="BH271" s="703"/>
      <c r="BI271" s="703"/>
      <c r="BJ271" s="703"/>
      <c r="BK271" s="703"/>
      <c r="BL271" s="703"/>
      <c r="BM271" s="703"/>
      <c r="BN271" s="703"/>
      <c r="BO271" s="703"/>
      <c r="BP271" s="703"/>
      <c r="BQ271" s="703"/>
      <c r="BR271" s="703"/>
      <c r="BS271" s="703"/>
      <c r="BT271" s="703"/>
      <c r="BU271" s="703"/>
      <c r="BV271" s="703"/>
      <c r="BW271" s="703"/>
      <c r="BX271" s="703"/>
      <c r="BY271" s="703"/>
      <c r="BZ271" s="703"/>
      <c r="CA271" s="703"/>
      <c r="CB271" s="703"/>
      <c r="CC271" s="703"/>
      <c r="CD271" s="703"/>
      <c r="CE271" s="703"/>
    </row>
    <row r="272" spans="1:83" ht="13.8" x14ac:dyDescent="0.45">
      <c r="A272" s="43">
        <v>2073</v>
      </c>
      <c r="B272" s="408">
        <v>5369.5</v>
      </c>
      <c r="C272" s="408">
        <v>85.4</v>
      </c>
      <c r="D272" s="408">
        <v>13.1</v>
      </c>
      <c r="E272" s="408">
        <v>2.5</v>
      </c>
      <c r="F272" s="408">
        <v>84.2</v>
      </c>
      <c r="G272" s="408">
        <v>7.1</v>
      </c>
      <c r="H272" s="408">
        <v>1041.5999999999999</v>
      </c>
      <c r="I272" s="408" t="s">
        <v>779</v>
      </c>
      <c r="J272" s="408">
        <v>20.8</v>
      </c>
      <c r="K272" s="408">
        <v>88.6</v>
      </c>
      <c r="L272" s="408">
        <v>132.5</v>
      </c>
      <c r="M272" s="408">
        <v>9.4</v>
      </c>
      <c r="N272" s="408">
        <v>21.2</v>
      </c>
      <c r="O272" s="408">
        <v>0.4</v>
      </c>
      <c r="P272" s="408">
        <v>0.9</v>
      </c>
      <c r="Q272" s="408">
        <v>2.6</v>
      </c>
      <c r="R272" s="408">
        <v>14.1</v>
      </c>
      <c r="S272" s="408">
        <v>18.7</v>
      </c>
      <c r="T272" s="408">
        <v>0</v>
      </c>
      <c r="U272" s="408">
        <v>0</v>
      </c>
      <c r="V272" s="408">
        <v>73.599999999999994</v>
      </c>
      <c r="W272" s="408">
        <v>15.8</v>
      </c>
      <c r="X272" s="408" t="s">
        <v>779</v>
      </c>
      <c r="Y272" s="408">
        <v>15.7</v>
      </c>
      <c r="Z272" s="408">
        <v>34.700000000000003</v>
      </c>
      <c r="AA272" s="367"/>
      <c r="AB272" s="367"/>
      <c r="AC272" s="367"/>
      <c r="AD272" s="367"/>
      <c r="AE272" s="367"/>
      <c r="AF272" s="707"/>
      <c r="AG272" s="367"/>
      <c r="AH272" s="367"/>
      <c r="AI272" s="367"/>
      <c r="AJ272" s="367"/>
      <c r="AK272" s="367"/>
      <c r="AL272" s="707"/>
      <c r="AM272" s="367"/>
      <c r="AN272" s="367"/>
      <c r="AO272" s="367"/>
      <c r="AP272" s="367"/>
      <c r="AQ272" s="367"/>
      <c r="AR272" s="367"/>
      <c r="AS272" s="367"/>
      <c r="AT272" s="367"/>
      <c r="AU272" s="367"/>
      <c r="AV272" s="367"/>
      <c r="AW272" s="367"/>
      <c r="AX272" s="367"/>
      <c r="AY272" s="367"/>
      <c r="AZ272" s="367"/>
      <c r="BA272" s="367"/>
      <c r="BE272" s="703"/>
      <c r="BF272" s="703"/>
      <c r="BG272" s="703"/>
      <c r="BH272" s="703"/>
      <c r="BI272" s="703"/>
      <c r="BJ272" s="703"/>
      <c r="BK272" s="703"/>
      <c r="BL272" s="703"/>
      <c r="BM272" s="703"/>
      <c r="BN272" s="703"/>
      <c r="BO272" s="703"/>
      <c r="BP272" s="703"/>
      <c r="BQ272" s="703"/>
      <c r="BR272" s="703"/>
      <c r="BS272" s="703"/>
      <c r="BT272" s="703"/>
      <c r="BU272" s="703"/>
      <c r="BV272" s="703"/>
      <c r="BW272" s="703"/>
      <c r="BX272" s="703"/>
      <c r="BY272" s="703"/>
      <c r="BZ272" s="703"/>
      <c r="CA272" s="703"/>
      <c r="CB272" s="703"/>
      <c r="CC272" s="703"/>
      <c r="CD272" s="703"/>
      <c r="CE272" s="703"/>
    </row>
    <row r="273" spans="1:83" ht="13.8" x14ac:dyDescent="0.45">
      <c r="A273" s="43">
        <v>2074</v>
      </c>
      <c r="B273" s="408">
        <v>5377.5</v>
      </c>
      <c r="C273" s="408">
        <v>86.4</v>
      </c>
      <c r="D273" s="408">
        <v>13.2</v>
      </c>
      <c r="E273" s="408">
        <v>2.5</v>
      </c>
      <c r="F273" s="408">
        <v>83.9</v>
      </c>
      <c r="G273" s="408">
        <v>7.2</v>
      </c>
      <c r="H273" s="408">
        <v>1044.4000000000001</v>
      </c>
      <c r="I273" s="408" t="s">
        <v>779</v>
      </c>
      <c r="J273" s="408">
        <v>21.1</v>
      </c>
      <c r="K273" s="408">
        <v>88.4</v>
      </c>
      <c r="L273" s="408">
        <v>133.1</v>
      </c>
      <c r="M273" s="408">
        <v>9.5</v>
      </c>
      <c r="N273" s="408">
        <v>21.4</v>
      </c>
      <c r="O273" s="408">
        <v>0.4</v>
      </c>
      <c r="P273" s="408">
        <v>0.9</v>
      </c>
      <c r="Q273" s="408">
        <v>2.5</v>
      </c>
      <c r="R273" s="408">
        <v>14.1</v>
      </c>
      <c r="S273" s="408">
        <v>18.600000000000001</v>
      </c>
      <c r="T273" s="408">
        <v>0</v>
      </c>
      <c r="U273" s="408">
        <v>0</v>
      </c>
      <c r="V273" s="408">
        <v>73.7</v>
      </c>
      <c r="W273" s="408">
        <v>15.8</v>
      </c>
      <c r="X273" s="408" t="s">
        <v>779</v>
      </c>
      <c r="Y273" s="408">
        <v>15.5</v>
      </c>
      <c r="Z273" s="408">
        <v>34.799999999999997</v>
      </c>
      <c r="AA273" s="367"/>
      <c r="AB273" s="367"/>
      <c r="AC273" s="367"/>
      <c r="AD273" s="367"/>
      <c r="AE273" s="367"/>
      <c r="AF273" s="707"/>
      <c r="AG273" s="367"/>
      <c r="AH273" s="367"/>
      <c r="AI273" s="367"/>
      <c r="AJ273" s="367"/>
      <c r="AK273" s="367"/>
      <c r="AL273" s="707"/>
      <c r="AM273" s="367"/>
      <c r="AN273" s="367"/>
      <c r="AO273" s="367"/>
      <c r="AP273" s="367"/>
      <c r="AQ273" s="367"/>
      <c r="AR273" s="367"/>
      <c r="AS273" s="367"/>
      <c r="AT273" s="367"/>
      <c r="AU273" s="367"/>
      <c r="AV273" s="367"/>
      <c r="AW273" s="367"/>
      <c r="AX273" s="367"/>
      <c r="AY273" s="367"/>
      <c r="AZ273" s="367"/>
      <c r="BA273" s="367"/>
      <c r="BE273" s="703"/>
      <c r="BF273" s="703"/>
      <c r="BG273" s="703"/>
      <c r="BH273" s="703"/>
      <c r="BI273" s="703"/>
      <c r="BJ273" s="703"/>
      <c r="BK273" s="703"/>
      <c r="BL273" s="703"/>
      <c r="BM273" s="703"/>
      <c r="BN273" s="703"/>
      <c r="BO273" s="703"/>
      <c r="BP273" s="703"/>
      <c r="BQ273" s="703"/>
      <c r="BR273" s="703"/>
      <c r="BS273" s="703"/>
      <c r="BT273" s="703"/>
      <c r="BU273" s="703"/>
      <c r="BV273" s="703"/>
      <c r="BW273" s="703"/>
      <c r="BX273" s="703"/>
      <c r="BY273" s="703"/>
      <c r="BZ273" s="703"/>
      <c r="CA273" s="703"/>
      <c r="CB273" s="703"/>
      <c r="CC273" s="703"/>
      <c r="CD273" s="703"/>
      <c r="CE273" s="703"/>
    </row>
    <row r="274" spans="1:83" ht="13.8" x14ac:dyDescent="0.45">
      <c r="A274" s="43">
        <v>2075</v>
      </c>
      <c r="B274" s="408">
        <v>5385</v>
      </c>
      <c r="C274" s="408">
        <v>87.4</v>
      </c>
      <c r="D274" s="408">
        <v>13.2</v>
      </c>
      <c r="E274" s="408">
        <v>2.5</v>
      </c>
      <c r="F274" s="408">
        <v>83.7</v>
      </c>
      <c r="G274" s="408">
        <v>7.4</v>
      </c>
      <c r="H274" s="408">
        <v>1047.0999999999999</v>
      </c>
      <c r="I274" s="408" t="s">
        <v>779</v>
      </c>
      <c r="J274" s="408">
        <v>21.4</v>
      </c>
      <c r="K274" s="408">
        <v>88.2</v>
      </c>
      <c r="L274" s="408">
        <v>133.80000000000001</v>
      </c>
      <c r="M274" s="408">
        <v>9.6</v>
      </c>
      <c r="N274" s="408">
        <v>21.7</v>
      </c>
      <c r="O274" s="408">
        <v>0.4</v>
      </c>
      <c r="P274" s="408">
        <v>0.9</v>
      </c>
      <c r="Q274" s="408">
        <v>2.5</v>
      </c>
      <c r="R274" s="408">
        <v>14</v>
      </c>
      <c r="S274" s="408">
        <v>18.600000000000001</v>
      </c>
      <c r="T274" s="408">
        <v>0</v>
      </c>
      <c r="U274" s="408">
        <v>0</v>
      </c>
      <c r="V274" s="408">
        <v>73.7</v>
      </c>
      <c r="W274" s="408">
        <v>15.9</v>
      </c>
      <c r="X274" s="408" t="s">
        <v>779</v>
      </c>
      <c r="Y274" s="408">
        <v>15.4</v>
      </c>
      <c r="Z274" s="408">
        <v>34.9</v>
      </c>
      <c r="AA274" s="367"/>
      <c r="AB274" s="367"/>
      <c r="AC274" s="367"/>
      <c r="AD274" s="367"/>
      <c r="AE274" s="367"/>
      <c r="AF274" s="707"/>
      <c r="AG274" s="367"/>
      <c r="AH274" s="367"/>
      <c r="AI274" s="367"/>
      <c r="AJ274" s="367"/>
      <c r="AK274" s="367"/>
      <c r="AL274" s="707"/>
      <c r="AM274" s="367"/>
      <c r="AN274" s="367"/>
      <c r="AO274" s="367"/>
      <c r="AP274" s="367"/>
      <c r="AQ274" s="367"/>
      <c r="AR274" s="367"/>
      <c r="AS274" s="367"/>
      <c r="AT274" s="367"/>
      <c r="AU274" s="367"/>
      <c r="AV274" s="367"/>
      <c r="AW274" s="367"/>
      <c r="AX274" s="367"/>
      <c r="AY274" s="367"/>
      <c r="AZ274" s="367"/>
      <c r="BA274" s="367"/>
      <c r="BE274" s="703"/>
      <c r="BF274" s="703"/>
      <c r="BG274" s="703"/>
      <c r="BH274" s="703"/>
      <c r="BI274" s="703"/>
      <c r="BJ274" s="703"/>
      <c r="BK274" s="703"/>
      <c r="BL274" s="703"/>
      <c r="BM274" s="703"/>
      <c r="BN274" s="703"/>
      <c r="BO274" s="703"/>
      <c r="BP274" s="703"/>
      <c r="BQ274" s="703"/>
      <c r="BR274" s="703"/>
      <c r="BS274" s="703"/>
      <c r="BT274" s="703"/>
      <c r="BU274" s="703"/>
      <c r="BV274" s="703"/>
      <c r="BW274" s="703"/>
      <c r="BX274" s="703"/>
      <c r="BY274" s="703"/>
      <c r="BZ274" s="703"/>
      <c r="CA274" s="703"/>
      <c r="CB274" s="703"/>
      <c r="CC274" s="703"/>
      <c r="CD274" s="703"/>
      <c r="CE274" s="703"/>
    </row>
    <row r="275" spans="1:83" ht="13.8" x14ac:dyDescent="0.45">
      <c r="A275" s="43">
        <v>2076</v>
      </c>
      <c r="B275" s="408">
        <v>5392.2</v>
      </c>
      <c r="C275" s="408">
        <v>88.4</v>
      </c>
      <c r="D275" s="408">
        <v>13.2</v>
      </c>
      <c r="E275" s="408">
        <v>2.5</v>
      </c>
      <c r="F275" s="408">
        <v>83.4</v>
      </c>
      <c r="G275" s="408">
        <v>7.5</v>
      </c>
      <c r="H275" s="408">
        <v>1049.7</v>
      </c>
      <c r="I275" s="408" t="s">
        <v>779</v>
      </c>
      <c r="J275" s="408">
        <v>21.7</v>
      </c>
      <c r="K275" s="408">
        <v>87.9</v>
      </c>
      <c r="L275" s="408">
        <v>134.4</v>
      </c>
      <c r="M275" s="408">
        <v>9.6999999999999993</v>
      </c>
      <c r="N275" s="408">
        <v>21.9</v>
      </c>
      <c r="O275" s="408">
        <v>0.4</v>
      </c>
      <c r="P275" s="408">
        <v>0.8</v>
      </c>
      <c r="Q275" s="408">
        <v>2.5</v>
      </c>
      <c r="R275" s="408">
        <v>13.9</v>
      </c>
      <c r="S275" s="408">
        <v>18.600000000000001</v>
      </c>
      <c r="T275" s="408">
        <v>0</v>
      </c>
      <c r="U275" s="408">
        <v>0</v>
      </c>
      <c r="V275" s="408">
        <v>73.8</v>
      </c>
      <c r="W275" s="408">
        <v>15.9</v>
      </c>
      <c r="X275" s="408" t="s">
        <v>779</v>
      </c>
      <c r="Y275" s="408">
        <v>15.3</v>
      </c>
      <c r="Z275" s="408">
        <v>34.9</v>
      </c>
      <c r="AA275" s="367"/>
      <c r="AB275" s="367"/>
      <c r="AC275" s="367"/>
      <c r="AD275" s="367"/>
      <c r="AE275" s="367"/>
      <c r="AF275" s="707"/>
      <c r="AG275" s="367"/>
      <c r="AH275" s="367"/>
      <c r="AI275" s="367"/>
      <c r="AJ275" s="367"/>
      <c r="AK275" s="367"/>
      <c r="AL275" s="707"/>
      <c r="AM275" s="367"/>
      <c r="AN275" s="367"/>
      <c r="AO275" s="367"/>
      <c r="AP275" s="367"/>
      <c r="AQ275" s="367"/>
      <c r="AR275" s="367"/>
      <c r="AS275" s="367"/>
      <c r="AT275" s="367"/>
      <c r="AU275" s="367"/>
      <c r="AV275" s="367"/>
      <c r="AW275" s="367"/>
      <c r="AX275" s="367"/>
      <c r="AY275" s="367"/>
      <c r="AZ275" s="367"/>
      <c r="BA275" s="367"/>
      <c r="BE275" s="703"/>
      <c r="BF275" s="703"/>
      <c r="BG275" s="703"/>
      <c r="BH275" s="703"/>
      <c r="BI275" s="703"/>
      <c r="BJ275" s="703"/>
      <c r="BK275" s="703"/>
      <c r="BL275" s="703"/>
      <c r="BM275" s="703"/>
      <c r="BN275" s="703"/>
      <c r="BO275" s="703"/>
      <c r="BP275" s="703"/>
      <c r="BQ275" s="703"/>
      <c r="BR275" s="703"/>
      <c r="BS275" s="703"/>
      <c r="BT275" s="703"/>
      <c r="BU275" s="703"/>
      <c r="BV275" s="703"/>
      <c r="BW275" s="703"/>
      <c r="BX275" s="703"/>
      <c r="BY275" s="703"/>
      <c r="BZ275" s="703"/>
      <c r="CA275" s="703"/>
      <c r="CB275" s="703"/>
      <c r="CC275" s="703"/>
      <c r="CD275" s="703"/>
      <c r="CE275" s="703"/>
    </row>
    <row r="276" spans="1:83" ht="13.8" x14ac:dyDescent="0.45">
      <c r="A276" s="43">
        <v>2077</v>
      </c>
      <c r="B276" s="408">
        <v>5399</v>
      </c>
      <c r="C276" s="408">
        <v>89.4</v>
      </c>
      <c r="D276" s="408">
        <v>13.3</v>
      </c>
      <c r="E276" s="408">
        <v>2.4</v>
      </c>
      <c r="F276" s="408">
        <v>83.2</v>
      </c>
      <c r="G276" s="408">
        <v>7.6</v>
      </c>
      <c r="H276" s="408">
        <v>1052.3</v>
      </c>
      <c r="I276" s="408" t="s">
        <v>779</v>
      </c>
      <c r="J276" s="408">
        <v>22</v>
      </c>
      <c r="K276" s="408">
        <v>87.7</v>
      </c>
      <c r="L276" s="408">
        <v>135.1</v>
      </c>
      <c r="M276" s="408">
        <v>9.6999999999999993</v>
      </c>
      <c r="N276" s="408">
        <v>22.1</v>
      </c>
      <c r="O276" s="408">
        <v>0.4</v>
      </c>
      <c r="P276" s="408">
        <v>0.8</v>
      </c>
      <c r="Q276" s="408">
        <v>2.5</v>
      </c>
      <c r="R276" s="408">
        <v>13.9</v>
      </c>
      <c r="S276" s="408">
        <v>18.600000000000001</v>
      </c>
      <c r="T276" s="408">
        <v>0</v>
      </c>
      <c r="U276" s="408">
        <v>0</v>
      </c>
      <c r="V276" s="408">
        <v>73.8</v>
      </c>
      <c r="W276" s="408">
        <v>16</v>
      </c>
      <c r="X276" s="408" t="s">
        <v>779</v>
      </c>
      <c r="Y276" s="408">
        <v>15.2</v>
      </c>
      <c r="Z276" s="408">
        <v>35</v>
      </c>
      <c r="AA276" s="367"/>
      <c r="AB276" s="367"/>
      <c r="AC276" s="367"/>
      <c r="AD276" s="367"/>
      <c r="AE276" s="367"/>
      <c r="AF276" s="707"/>
      <c r="AG276" s="367"/>
      <c r="AH276" s="367"/>
      <c r="AI276" s="367"/>
      <c r="AJ276" s="367"/>
      <c r="AK276" s="367"/>
      <c r="AL276" s="707"/>
      <c r="AM276" s="367"/>
      <c r="AN276" s="367"/>
      <c r="AO276" s="367"/>
      <c r="AP276" s="367"/>
      <c r="AQ276" s="367"/>
      <c r="AR276" s="367"/>
      <c r="AS276" s="367"/>
      <c r="AT276" s="367"/>
      <c r="AU276" s="367"/>
      <c r="AV276" s="367"/>
      <c r="AW276" s="367"/>
      <c r="AX276" s="367"/>
      <c r="AY276" s="367"/>
      <c r="AZ276" s="367"/>
      <c r="BA276" s="367"/>
      <c r="BE276" s="703"/>
      <c r="BF276" s="703"/>
      <c r="BG276" s="703"/>
      <c r="BH276" s="703"/>
      <c r="BI276" s="703"/>
      <c r="BJ276" s="703"/>
      <c r="BK276" s="703"/>
      <c r="BL276" s="703"/>
      <c r="BM276" s="703"/>
      <c r="BN276" s="703"/>
      <c r="BO276" s="703"/>
      <c r="BP276" s="703"/>
      <c r="BQ276" s="703"/>
      <c r="BR276" s="703"/>
      <c r="BS276" s="703"/>
      <c r="BT276" s="703"/>
      <c r="BU276" s="703"/>
      <c r="BV276" s="703"/>
      <c r="BW276" s="703"/>
      <c r="BX276" s="703"/>
      <c r="BY276" s="703"/>
      <c r="BZ276" s="703"/>
      <c r="CA276" s="703"/>
      <c r="CB276" s="703"/>
      <c r="CC276" s="703"/>
      <c r="CD276" s="703"/>
      <c r="CE276" s="703"/>
    </row>
    <row r="277" spans="1:83" ht="13.8" x14ac:dyDescent="0.45">
      <c r="A277" s="43">
        <v>2078</v>
      </c>
      <c r="B277" s="408">
        <v>5405.4</v>
      </c>
      <c r="C277" s="408">
        <v>90.4</v>
      </c>
      <c r="D277" s="408">
        <v>13.3</v>
      </c>
      <c r="E277" s="408">
        <v>2.4</v>
      </c>
      <c r="F277" s="408">
        <v>82.9</v>
      </c>
      <c r="G277" s="408">
        <v>7.7</v>
      </c>
      <c r="H277" s="408">
        <v>1054.8</v>
      </c>
      <c r="I277" s="408" t="s">
        <v>779</v>
      </c>
      <c r="J277" s="408">
        <v>22.3</v>
      </c>
      <c r="K277" s="408">
        <v>87.5</v>
      </c>
      <c r="L277" s="408">
        <v>135.80000000000001</v>
      </c>
      <c r="M277" s="408">
        <v>9.8000000000000007</v>
      </c>
      <c r="N277" s="408">
        <v>22.4</v>
      </c>
      <c r="O277" s="408">
        <v>0.4</v>
      </c>
      <c r="P277" s="408">
        <v>0.8</v>
      </c>
      <c r="Q277" s="408">
        <v>2.5</v>
      </c>
      <c r="R277" s="408">
        <v>13.8</v>
      </c>
      <c r="S277" s="408">
        <v>18.5</v>
      </c>
      <c r="T277" s="408">
        <v>0</v>
      </c>
      <c r="U277" s="408">
        <v>0</v>
      </c>
      <c r="V277" s="408">
        <v>73.900000000000006</v>
      </c>
      <c r="W277" s="408">
        <v>16</v>
      </c>
      <c r="X277" s="408" t="s">
        <v>779</v>
      </c>
      <c r="Y277" s="408">
        <v>15</v>
      </c>
      <c r="Z277" s="408">
        <v>35.1</v>
      </c>
      <c r="AA277" s="367"/>
      <c r="AB277" s="367"/>
      <c r="AC277" s="367"/>
      <c r="AD277" s="367"/>
      <c r="AE277" s="367"/>
      <c r="AF277" s="707"/>
      <c r="AG277" s="367"/>
      <c r="AH277" s="367"/>
      <c r="AI277" s="367"/>
      <c r="AJ277" s="367"/>
      <c r="AK277" s="367"/>
      <c r="AL277" s="707"/>
      <c r="AM277" s="367"/>
      <c r="AN277" s="367"/>
      <c r="AO277" s="367"/>
      <c r="AP277" s="367"/>
      <c r="AQ277" s="367"/>
      <c r="AR277" s="367"/>
      <c r="AS277" s="367"/>
      <c r="AT277" s="367"/>
      <c r="AU277" s="367"/>
      <c r="AV277" s="367"/>
      <c r="AW277" s="367"/>
      <c r="AX277" s="367"/>
      <c r="AY277" s="367"/>
      <c r="AZ277" s="367"/>
      <c r="BA277" s="367"/>
      <c r="BE277" s="703"/>
      <c r="BF277" s="703"/>
      <c r="BG277" s="703"/>
      <c r="BH277" s="703"/>
      <c r="BI277" s="703"/>
      <c r="BJ277" s="703"/>
      <c r="BK277" s="703"/>
      <c r="BL277" s="703"/>
      <c r="BM277" s="703"/>
      <c r="BN277" s="703"/>
      <c r="BO277" s="703"/>
      <c r="BP277" s="703"/>
      <c r="BQ277" s="703"/>
      <c r="BR277" s="703"/>
      <c r="BS277" s="703"/>
      <c r="BT277" s="703"/>
      <c r="BU277" s="703"/>
      <c r="BV277" s="703"/>
      <c r="BW277" s="703"/>
      <c r="BX277" s="703"/>
      <c r="BY277" s="703"/>
      <c r="BZ277" s="703"/>
      <c r="CA277" s="703"/>
      <c r="CB277" s="703"/>
      <c r="CC277" s="703"/>
      <c r="CD277" s="703"/>
      <c r="CE277" s="703"/>
    </row>
    <row r="278" spans="1:83" ht="13.8" x14ac:dyDescent="0.45">
      <c r="A278" s="43">
        <v>2079</v>
      </c>
      <c r="B278" s="408">
        <v>5411.4</v>
      </c>
      <c r="C278" s="408">
        <v>91.5</v>
      </c>
      <c r="D278" s="408">
        <v>13.3</v>
      </c>
      <c r="E278" s="408">
        <v>2.4</v>
      </c>
      <c r="F278" s="408">
        <v>82.6</v>
      </c>
      <c r="G278" s="408">
        <v>7.8</v>
      </c>
      <c r="H278" s="408">
        <v>1057.2</v>
      </c>
      <c r="I278" s="408" t="s">
        <v>779</v>
      </c>
      <c r="J278" s="408">
        <v>22.6</v>
      </c>
      <c r="K278" s="408">
        <v>87.3</v>
      </c>
      <c r="L278" s="408">
        <v>136.5</v>
      </c>
      <c r="M278" s="408">
        <v>9.9</v>
      </c>
      <c r="N278" s="408">
        <v>22.6</v>
      </c>
      <c r="O278" s="408">
        <v>0.4</v>
      </c>
      <c r="P278" s="408">
        <v>0.8</v>
      </c>
      <c r="Q278" s="408">
        <v>2.4</v>
      </c>
      <c r="R278" s="408">
        <v>13.8</v>
      </c>
      <c r="S278" s="408">
        <v>18.5</v>
      </c>
      <c r="T278" s="408">
        <v>0</v>
      </c>
      <c r="U278" s="408">
        <v>0</v>
      </c>
      <c r="V278" s="408">
        <v>73.900000000000006</v>
      </c>
      <c r="W278" s="408">
        <v>16</v>
      </c>
      <c r="X278" s="408" t="s">
        <v>779</v>
      </c>
      <c r="Y278" s="408">
        <v>14.9</v>
      </c>
      <c r="Z278" s="408">
        <v>35.200000000000003</v>
      </c>
      <c r="AA278" s="367"/>
      <c r="AB278" s="367"/>
      <c r="AC278" s="367"/>
      <c r="AD278" s="367"/>
      <c r="AE278" s="367"/>
      <c r="AF278" s="707"/>
      <c r="AG278" s="367"/>
      <c r="AH278" s="367"/>
      <c r="AI278" s="367"/>
      <c r="AJ278" s="367"/>
      <c r="AK278" s="367"/>
      <c r="AL278" s="707"/>
      <c r="AM278" s="367"/>
      <c r="AN278" s="367"/>
      <c r="AO278" s="367"/>
      <c r="AP278" s="367"/>
      <c r="AQ278" s="367"/>
      <c r="AR278" s="367"/>
      <c r="AS278" s="367"/>
      <c r="AT278" s="367"/>
      <c r="AU278" s="367"/>
      <c r="AV278" s="367"/>
      <c r="AW278" s="367"/>
      <c r="AX278" s="367"/>
      <c r="AY278" s="367"/>
      <c r="AZ278" s="367"/>
      <c r="BA278" s="367"/>
      <c r="BE278" s="703"/>
      <c r="BF278" s="703"/>
      <c r="BG278" s="703"/>
      <c r="BH278" s="703"/>
      <c r="BI278" s="703"/>
      <c r="BJ278" s="703"/>
      <c r="BK278" s="703"/>
      <c r="BL278" s="703"/>
      <c r="BM278" s="703"/>
      <c r="BN278" s="703"/>
      <c r="BO278" s="703"/>
      <c r="BP278" s="703"/>
      <c r="BQ278" s="703"/>
      <c r="BR278" s="703"/>
      <c r="BS278" s="703"/>
      <c r="BT278" s="703"/>
      <c r="BU278" s="703"/>
      <c r="BV278" s="703"/>
      <c r="BW278" s="703"/>
      <c r="BX278" s="703"/>
      <c r="BY278" s="703"/>
      <c r="BZ278" s="703"/>
      <c r="CA278" s="703"/>
      <c r="CB278" s="703"/>
      <c r="CC278" s="703"/>
      <c r="CD278" s="703"/>
      <c r="CE278" s="703"/>
    </row>
    <row r="279" spans="1:83" ht="13.8" x14ac:dyDescent="0.45">
      <c r="A279" s="43">
        <v>2080</v>
      </c>
      <c r="B279" s="408">
        <v>5417.1</v>
      </c>
      <c r="C279" s="408">
        <v>92.5</v>
      </c>
      <c r="D279" s="408">
        <v>13.3</v>
      </c>
      <c r="E279" s="408">
        <v>2.4</v>
      </c>
      <c r="F279" s="408">
        <v>82.3</v>
      </c>
      <c r="G279" s="408">
        <v>7.9</v>
      </c>
      <c r="H279" s="408">
        <v>1059.5</v>
      </c>
      <c r="I279" s="408" t="s">
        <v>779</v>
      </c>
      <c r="J279" s="408">
        <v>22.9</v>
      </c>
      <c r="K279" s="408">
        <v>87</v>
      </c>
      <c r="L279" s="408">
        <v>137.1</v>
      </c>
      <c r="M279" s="408">
        <v>10</v>
      </c>
      <c r="N279" s="408">
        <v>22.9</v>
      </c>
      <c r="O279" s="408">
        <v>0.4</v>
      </c>
      <c r="P279" s="408">
        <v>0.8</v>
      </c>
      <c r="Q279" s="408">
        <v>2.4</v>
      </c>
      <c r="R279" s="408">
        <v>13.7</v>
      </c>
      <c r="S279" s="408">
        <v>18.5</v>
      </c>
      <c r="T279" s="408">
        <v>0</v>
      </c>
      <c r="U279" s="408">
        <v>0</v>
      </c>
      <c r="V279" s="408">
        <v>73.900000000000006</v>
      </c>
      <c r="W279" s="408">
        <v>16.100000000000001</v>
      </c>
      <c r="X279" s="408" t="s">
        <v>779</v>
      </c>
      <c r="Y279" s="408">
        <v>14.8</v>
      </c>
      <c r="Z279" s="408">
        <v>35.299999999999997</v>
      </c>
      <c r="AA279" s="367"/>
      <c r="AB279" s="367"/>
      <c r="AC279" s="367"/>
      <c r="AD279" s="367"/>
      <c r="AE279" s="367"/>
      <c r="AF279" s="707"/>
      <c r="AG279" s="367"/>
      <c r="AH279" s="367"/>
      <c r="AI279" s="367"/>
      <c r="AJ279" s="367"/>
      <c r="AK279" s="367"/>
      <c r="AL279" s="707"/>
      <c r="AM279" s="367"/>
      <c r="AN279" s="367"/>
      <c r="AO279" s="367"/>
      <c r="AP279" s="367"/>
      <c r="AQ279" s="367"/>
      <c r="AR279" s="367"/>
      <c r="AS279" s="367"/>
      <c r="AT279" s="367"/>
      <c r="AU279" s="367"/>
      <c r="AV279" s="367"/>
      <c r="AW279" s="367"/>
      <c r="AX279" s="367"/>
      <c r="AY279" s="367"/>
      <c r="AZ279" s="367"/>
      <c r="BA279" s="367"/>
      <c r="BE279" s="703"/>
      <c r="BF279" s="703"/>
      <c r="BG279" s="703"/>
      <c r="BH279" s="703"/>
      <c r="BI279" s="703"/>
      <c r="BJ279" s="703"/>
      <c r="BK279" s="703"/>
      <c r="BL279" s="703"/>
      <c r="BM279" s="703"/>
      <c r="BN279" s="703"/>
      <c r="BO279" s="703"/>
      <c r="BP279" s="703"/>
      <c r="BQ279" s="703"/>
      <c r="BR279" s="703"/>
      <c r="BS279" s="703"/>
      <c r="BT279" s="703"/>
      <c r="BU279" s="703"/>
      <c r="BV279" s="703"/>
      <c r="BW279" s="703"/>
      <c r="BX279" s="703"/>
      <c r="BY279" s="703"/>
      <c r="BZ279" s="703"/>
      <c r="CA279" s="703"/>
      <c r="CB279" s="703"/>
      <c r="CC279" s="703"/>
      <c r="CD279" s="703"/>
      <c r="CE279" s="703"/>
    </row>
    <row r="280" spans="1:83" ht="13.8" x14ac:dyDescent="0.45">
      <c r="A280" s="43">
        <v>2081</v>
      </c>
      <c r="B280" s="408">
        <v>5422.3</v>
      </c>
      <c r="C280" s="408">
        <v>93.6</v>
      </c>
      <c r="D280" s="408">
        <v>13.4</v>
      </c>
      <c r="E280" s="408">
        <v>2.4</v>
      </c>
      <c r="F280" s="408">
        <v>82</v>
      </c>
      <c r="G280" s="408">
        <v>8.1</v>
      </c>
      <c r="H280" s="408">
        <v>1061.8</v>
      </c>
      <c r="I280" s="408" t="s">
        <v>779</v>
      </c>
      <c r="J280" s="408">
        <v>23.2</v>
      </c>
      <c r="K280" s="408">
        <v>86.8</v>
      </c>
      <c r="L280" s="408">
        <v>137.80000000000001</v>
      </c>
      <c r="M280" s="408">
        <v>10.1</v>
      </c>
      <c r="N280" s="408">
        <v>23.1</v>
      </c>
      <c r="O280" s="408">
        <v>0.4</v>
      </c>
      <c r="P280" s="408">
        <v>0.8</v>
      </c>
      <c r="Q280" s="408">
        <v>2.4</v>
      </c>
      <c r="R280" s="408">
        <v>13.6</v>
      </c>
      <c r="S280" s="408">
        <v>18.399999999999999</v>
      </c>
      <c r="T280" s="408">
        <v>0</v>
      </c>
      <c r="U280" s="408">
        <v>0</v>
      </c>
      <c r="V280" s="408">
        <v>73.900000000000006</v>
      </c>
      <c r="W280" s="408">
        <v>16.100000000000001</v>
      </c>
      <c r="X280" s="408" t="s">
        <v>779</v>
      </c>
      <c r="Y280" s="408">
        <v>14.7</v>
      </c>
      <c r="Z280" s="408">
        <v>35.4</v>
      </c>
      <c r="AA280" s="367"/>
      <c r="AB280" s="367"/>
      <c r="AC280" s="367"/>
      <c r="AD280" s="367"/>
      <c r="AE280" s="367"/>
      <c r="AF280" s="707"/>
      <c r="AG280" s="367"/>
      <c r="AH280" s="367"/>
      <c r="AI280" s="367"/>
      <c r="AJ280" s="367"/>
      <c r="AK280" s="367"/>
      <c r="AL280" s="707"/>
      <c r="AM280" s="367"/>
      <c r="AN280" s="367"/>
      <c r="AO280" s="367"/>
      <c r="AP280" s="367"/>
      <c r="AQ280" s="367"/>
      <c r="AR280" s="367"/>
      <c r="AS280" s="367"/>
      <c r="AT280" s="367"/>
      <c r="AU280" s="367"/>
      <c r="AV280" s="367"/>
      <c r="AW280" s="367"/>
      <c r="AX280" s="367"/>
      <c r="AY280" s="367"/>
      <c r="AZ280" s="367"/>
      <c r="BA280" s="367"/>
      <c r="BE280" s="703"/>
      <c r="BF280" s="703"/>
      <c r="BG280" s="703"/>
      <c r="BH280" s="703"/>
      <c r="BI280" s="703"/>
      <c r="BJ280" s="703"/>
      <c r="BK280" s="703"/>
      <c r="BL280" s="703"/>
      <c r="BM280" s="703"/>
      <c r="BN280" s="703"/>
      <c r="BO280" s="703"/>
      <c r="BP280" s="703"/>
      <c r="BQ280" s="703"/>
      <c r="BR280" s="703"/>
      <c r="BS280" s="703"/>
      <c r="BT280" s="703"/>
      <c r="BU280" s="703"/>
      <c r="BV280" s="703"/>
      <c r="BW280" s="703"/>
      <c r="BX280" s="703"/>
      <c r="BY280" s="703"/>
      <c r="BZ280" s="703"/>
      <c r="CA280" s="703"/>
      <c r="CB280" s="703"/>
      <c r="CC280" s="703"/>
      <c r="CD280" s="703"/>
      <c r="CE280" s="703"/>
    </row>
    <row r="281" spans="1:83" ht="13.8" x14ac:dyDescent="0.45">
      <c r="A281" s="43">
        <v>2082</v>
      </c>
      <c r="B281" s="408">
        <v>5179.1000000000004</v>
      </c>
      <c r="C281" s="408">
        <v>90.2</v>
      </c>
      <c r="D281" s="408">
        <v>13</v>
      </c>
      <c r="E281" s="408">
        <v>2.2999999999999998</v>
      </c>
      <c r="F281" s="408">
        <v>79.099999999999994</v>
      </c>
      <c r="G281" s="408">
        <v>7</v>
      </c>
      <c r="H281" s="408">
        <v>1030.7</v>
      </c>
      <c r="I281" s="408" t="s">
        <v>779</v>
      </c>
      <c r="J281" s="408">
        <v>23.2</v>
      </c>
      <c r="K281" s="408">
        <v>85.5</v>
      </c>
      <c r="L281" s="408">
        <v>130.5</v>
      </c>
      <c r="M281" s="408">
        <v>9.8000000000000007</v>
      </c>
      <c r="N281" s="408">
        <v>21.5</v>
      </c>
      <c r="O281" s="408">
        <v>0.4</v>
      </c>
      <c r="P281" s="408">
        <v>0.8</v>
      </c>
      <c r="Q281" s="408">
        <v>2.4</v>
      </c>
      <c r="R281" s="408">
        <v>13.3</v>
      </c>
      <c r="S281" s="408">
        <v>17.600000000000001</v>
      </c>
      <c r="T281" s="408">
        <v>0</v>
      </c>
      <c r="U281" s="408">
        <v>0</v>
      </c>
      <c r="V281" s="408">
        <v>69.900000000000006</v>
      </c>
      <c r="W281" s="408">
        <v>15.5</v>
      </c>
      <c r="X281" s="408" t="s">
        <v>779</v>
      </c>
      <c r="Y281" s="408">
        <v>14.5</v>
      </c>
      <c r="Z281" s="408">
        <v>33.1</v>
      </c>
      <c r="AA281" s="367"/>
      <c r="AB281" s="367"/>
      <c r="AC281" s="367"/>
      <c r="AD281" s="367"/>
      <c r="AE281" s="367"/>
      <c r="AF281" s="707"/>
      <c r="AG281" s="367"/>
      <c r="AH281" s="367"/>
      <c r="AI281" s="367"/>
      <c r="AJ281" s="367"/>
      <c r="AK281" s="367"/>
      <c r="AL281" s="707"/>
      <c r="AM281" s="367"/>
      <c r="AN281" s="367"/>
      <c r="AO281" s="367"/>
      <c r="AP281" s="367"/>
      <c r="AQ281" s="367"/>
      <c r="AR281" s="367"/>
      <c r="AS281" s="367"/>
      <c r="AT281" s="367"/>
      <c r="AU281" s="367"/>
      <c r="AV281" s="367"/>
      <c r="AW281" s="367"/>
      <c r="AX281" s="367"/>
      <c r="AY281" s="367"/>
      <c r="AZ281" s="367"/>
      <c r="BA281" s="367"/>
      <c r="BE281" s="703"/>
      <c r="BF281" s="703"/>
      <c r="BG281" s="703"/>
      <c r="BH281" s="703"/>
      <c r="BI281" s="703"/>
      <c r="BJ281" s="703"/>
      <c r="BK281" s="703"/>
      <c r="BL281" s="703"/>
      <c r="BM281" s="703"/>
      <c r="BN281" s="703"/>
      <c r="BO281" s="703"/>
      <c r="BP281" s="703"/>
      <c r="BQ281" s="703"/>
      <c r="BR281" s="703"/>
      <c r="BS281" s="703"/>
      <c r="BT281" s="703"/>
      <c r="BU281" s="703"/>
      <c r="BV281" s="703"/>
      <c r="BW281" s="703"/>
      <c r="BX281" s="703"/>
      <c r="BY281" s="703"/>
      <c r="BZ281" s="703"/>
      <c r="CA281" s="703"/>
      <c r="CB281" s="703"/>
      <c r="CC281" s="703"/>
      <c r="CD281" s="703"/>
      <c r="CE281" s="703"/>
    </row>
    <row r="282" spans="1:83" ht="13.8" x14ac:dyDescent="0.45">
      <c r="A282" s="43">
        <v>2083</v>
      </c>
      <c r="B282" s="408">
        <v>5182.8</v>
      </c>
      <c r="C282" s="408">
        <v>91.3</v>
      </c>
      <c r="D282" s="408">
        <v>13.1</v>
      </c>
      <c r="E282" s="408">
        <v>2.2999999999999998</v>
      </c>
      <c r="F282" s="408">
        <v>78.8</v>
      </c>
      <c r="G282" s="408">
        <v>7.1</v>
      </c>
      <c r="H282" s="408">
        <v>1032.9000000000001</v>
      </c>
      <c r="I282" s="408" t="s">
        <v>779</v>
      </c>
      <c r="J282" s="408">
        <v>23.6</v>
      </c>
      <c r="K282" s="408">
        <v>85.2</v>
      </c>
      <c r="L282" s="408">
        <v>131.19999999999999</v>
      </c>
      <c r="M282" s="408">
        <v>9.9</v>
      </c>
      <c r="N282" s="408">
        <v>21.8</v>
      </c>
      <c r="O282" s="408">
        <v>0.4</v>
      </c>
      <c r="P282" s="408">
        <v>0.8</v>
      </c>
      <c r="Q282" s="408">
        <v>2.2999999999999998</v>
      </c>
      <c r="R282" s="408">
        <v>13.2</v>
      </c>
      <c r="S282" s="408">
        <v>17.600000000000001</v>
      </c>
      <c r="T282" s="408">
        <v>0</v>
      </c>
      <c r="U282" s="408">
        <v>0</v>
      </c>
      <c r="V282" s="408">
        <v>69.900000000000006</v>
      </c>
      <c r="W282" s="408">
        <v>15.5</v>
      </c>
      <c r="X282" s="408" t="s">
        <v>779</v>
      </c>
      <c r="Y282" s="408">
        <v>14.4</v>
      </c>
      <c r="Z282" s="408">
        <v>33.200000000000003</v>
      </c>
      <c r="AA282" s="367"/>
      <c r="AB282" s="367"/>
      <c r="AC282" s="367"/>
      <c r="AD282" s="367"/>
      <c r="AE282" s="367"/>
      <c r="AF282" s="707"/>
      <c r="AG282" s="367"/>
      <c r="AH282" s="367"/>
      <c r="AI282" s="367"/>
      <c r="AJ282" s="367"/>
      <c r="AK282" s="367"/>
      <c r="AL282" s="707"/>
      <c r="AM282" s="367"/>
      <c r="AN282" s="367"/>
      <c r="AO282" s="367"/>
      <c r="AP282" s="367"/>
      <c r="AQ282" s="367"/>
      <c r="AR282" s="367"/>
      <c r="AS282" s="367"/>
      <c r="AT282" s="367"/>
      <c r="AU282" s="367"/>
      <c r="AV282" s="367"/>
      <c r="AW282" s="367"/>
      <c r="AX282" s="367"/>
      <c r="AY282" s="367"/>
      <c r="AZ282" s="367"/>
      <c r="BA282" s="367"/>
      <c r="BE282" s="703"/>
      <c r="BF282" s="703"/>
      <c r="BG282" s="703"/>
      <c r="BH282" s="703"/>
      <c r="BI282" s="703"/>
      <c r="BJ282" s="703"/>
      <c r="BK282" s="703"/>
      <c r="BL282" s="703"/>
      <c r="BM282" s="703"/>
      <c r="BN282" s="703"/>
      <c r="BO282" s="703"/>
      <c r="BP282" s="703"/>
      <c r="BQ282" s="703"/>
      <c r="BR282" s="703"/>
      <c r="BS282" s="703"/>
      <c r="BT282" s="703"/>
      <c r="BU282" s="703"/>
      <c r="BV282" s="703"/>
      <c r="BW282" s="703"/>
      <c r="BX282" s="703"/>
      <c r="BY282" s="703"/>
      <c r="BZ282" s="703"/>
      <c r="CA282" s="703"/>
      <c r="CB282" s="703"/>
      <c r="CC282" s="703"/>
      <c r="CD282" s="703"/>
      <c r="CE282" s="703"/>
    </row>
    <row r="283" spans="1:83" ht="13.8" x14ac:dyDescent="0.45">
      <c r="A283" s="43">
        <v>2084</v>
      </c>
      <c r="B283" s="408">
        <v>5186.1000000000004</v>
      </c>
      <c r="C283" s="408">
        <v>92.4</v>
      </c>
      <c r="D283" s="408">
        <v>13.1</v>
      </c>
      <c r="E283" s="408">
        <v>2.2999999999999998</v>
      </c>
      <c r="F283" s="408">
        <v>78.5</v>
      </c>
      <c r="G283" s="408">
        <v>7.2</v>
      </c>
      <c r="H283" s="408">
        <v>1034.9000000000001</v>
      </c>
      <c r="I283" s="408" t="s">
        <v>779</v>
      </c>
      <c r="J283" s="408">
        <v>23.9</v>
      </c>
      <c r="K283" s="408">
        <v>85</v>
      </c>
      <c r="L283" s="408">
        <v>131.9</v>
      </c>
      <c r="M283" s="408">
        <v>10</v>
      </c>
      <c r="N283" s="408">
        <v>22</v>
      </c>
      <c r="O283" s="408">
        <v>0.4</v>
      </c>
      <c r="P283" s="408">
        <v>0.8</v>
      </c>
      <c r="Q283" s="408">
        <v>2.2999999999999998</v>
      </c>
      <c r="R283" s="408">
        <v>13.2</v>
      </c>
      <c r="S283" s="408">
        <v>17.5</v>
      </c>
      <c r="T283" s="408">
        <v>0</v>
      </c>
      <c r="U283" s="408">
        <v>0</v>
      </c>
      <c r="V283" s="408">
        <v>69.900000000000006</v>
      </c>
      <c r="W283" s="408">
        <v>15.5</v>
      </c>
      <c r="X283" s="408" t="s">
        <v>779</v>
      </c>
      <c r="Y283" s="408">
        <v>14.3</v>
      </c>
      <c r="Z283" s="408">
        <v>33.299999999999997</v>
      </c>
      <c r="AA283" s="367"/>
      <c r="AB283" s="367"/>
      <c r="AC283" s="367"/>
      <c r="AD283" s="367"/>
      <c r="AE283" s="367"/>
      <c r="AF283" s="707"/>
      <c r="AG283" s="367"/>
      <c r="AH283" s="367"/>
      <c r="AI283" s="367"/>
      <c r="AJ283" s="367"/>
      <c r="AK283" s="367"/>
      <c r="AL283" s="707"/>
      <c r="AM283" s="367"/>
      <c r="AN283" s="367"/>
      <c r="AO283" s="367"/>
      <c r="AP283" s="367"/>
      <c r="AQ283" s="367"/>
      <c r="AR283" s="367"/>
      <c r="AS283" s="367"/>
      <c r="AT283" s="367"/>
      <c r="AU283" s="367"/>
      <c r="AV283" s="367"/>
      <c r="AW283" s="367"/>
      <c r="AX283" s="367"/>
      <c r="AY283" s="367"/>
      <c r="AZ283" s="367"/>
      <c r="BA283" s="367"/>
      <c r="BE283" s="703"/>
      <c r="BF283" s="703"/>
      <c r="BG283" s="703"/>
      <c r="BH283" s="703"/>
      <c r="BI283" s="703"/>
      <c r="BJ283" s="703"/>
      <c r="BK283" s="703"/>
      <c r="BL283" s="703"/>
      <c r="BM283" s="703"/>
      <c r="BN283" s="703"/>
      <c r="BO283" s="703"/>
      <c r="BP283" s="703"/>
      <c r="BQ283" s="703"/>
      <c r="BR283" s="703"/>
      <c r="BS283" s="703"/>
      <c r="BT283" s="703"/>
      <c r="BU283" s="703"/>
      <c r="BV283" s="703"/>
      <c r="BW283" s="703"/>
      <c r="BX283" s="703"/>
      <c r="BY283" s="703"/>
      <c r="BZ283" s="703"/>
      <c r="CA283" s="703"/>
      <c r="CB283" s="703"/>
      <c r="CC283" s="703"/>
      <c r="CD283" s="703"/>
      <c r="CE283" s="703"/>
    </row>
    <row r="284" spans="1:83" ht="13.8" x14ac:dyDescent="0.45">
      <c r="A284" s="43">
        <v>2085</v>
      </c>
      <c r="B284" s="408">
        <v>5189.2</v>
      </c>
      <c r="C284" s="408">
        <v>93.5</v>
      </c>
      <c r="D284" s="408">
        <v>13.1</v>
      </c>
      <c r="E284" s="408">
        <v>2.2999999999999998</v>
      </c>
      <c r="F284" s="408">
        <v>78.2</v>
      </c>
      <c r="G284" s="408">
        <v>7.3</v>
      </c>
      <c r="H284" s="408">
        <v>1036.9000000000001</v>
      </c>
      <c r="I284" s="408" t="s">
        <v>779</v>
      </c>
      <c r="J284" s="408">
        <v>24.2</v>
      </c>
      <c r="K284" s="408">
        <v>84.8</v>
      </c>
      <c r="L284" s="408">
        <v>132.6</v>
      </c>
      <c r="M284" s="408">
        <v>10.1</v>
      </c>
      <c r="N284" s="408">
        <v>22.3</v>
      </c>
      <c r="O284" s="408">
        <v>0.4</v>
      </c>
      <c r="P284" s="408">
        <v>0.8</v>
      </c>
      <c r="Q284" s="408">
        <v>2.2999999999999998</v>
      </c>
      <c r="R284" s="408">
        <v>13.1</v>
      </c>
      <c r="S284" s="408">
        <v>17.5</v>
      </c>
      <c r="T284" s="408">
        <v>0</v>
      </c>
      <c r="U284" s="408">
        <v>0</v>
      </c>
      <c r="V284" s="408">
        <v>69.900000000000006</v>
      </c>
      <c r="W284" s="408">
        <v>15.6</v>
      </c>
      <c r="X284" s="408" t="s">
        <v>779</v>
      </c>
      <c r="Y284" s="408">
        <v>14.2</v>
      </c>
      <c r="Z284" s="408">
        <v>33.299999999999997</v>
      </c>
      <c r="AA284" s="367"/>
      <c r="AB284" s="367"/>
      <c r="AC284" s="367"/>
      <c r="AD284" s="367"/>
      <c r="AE284" s="367"/>
      <c r="AF284" s="707"/>
      <c r="AG284" s="367"/>
      <c r="AH284" s="367"/>
      <c r="AI284" s="367"/>
      <c r="AJ284" s="367"/>
      <c r="AK284" s="367"/>
      <c r="AL284" s="707"/>
      <c r="AM284" s="367"/>
      <c r="AN284" s="367"/>
      <c r="AO284" s="367"/>
      <c r="AP284" s="367"/>
      <c r="AQ284" s="367"/>
      <c r="AR284" s="367"/>
      <c r="AS284" s="367"/>
      <c r="AT284" s="367"/>
      <c r="AU284" s="367"/>
      <c r="AV284" s="367"/>
      <c r="AW284" s="367"/>
      <c r="AX284" s="367"/>
      <c r="AY284" s="367"/>
      <c r="AZ284" s="367"/>
      <c r="BA284" s="367"/>
      <c r="BE284" s="703"/>
      <c r="BF284" s="703"/>
      <c r="BG284" s="703"/>
      <c r="BH284" s="703"/>
      <c r="BI284" s="703"/>
      <c r="BJ284" s="703"/>
      <c r="BK284" s="703"/>
      <c r="BL284" s="703"/>
      <c r="BM284" s="703"/>
      <c r="BN284" s="703"/>
      <c r="BO284" s="703"/>
      <c r="BP284" s="703"/>
      <c r="BQ284" s="703"/>
      <c r="BR284" s="703"/>
      <c r="BS284" s="703"/>
      <c r="BT284" s="703"/>
      <c r="BU284" s="703"/>
      <c r="BV284" s="703"/>
      <c r="BW284" s="703"/>
      <c r="BX284" s="703"/>
      <c r="BY284" s="703"/>
      <c r="BZ284" s="703"/>
      <c r="CA284" s="703"/>
      <c r="CB284" s="703"/>
      <c r="CC284" s="703"/>
      <c r="CD284" s="703"/>
      <c r="CE284" s="703"/>
    </row>
    <row r="285" spans="1:83" ht="13.8" x14ac:dyDescent="0.45">
      <c r="A285" s="43">
        <v>2086</v>
      </c>
      <c r="B285" s="408">
        <v>5192</v>
      </c>
      <c r="C285" s="408">
        <v>94.6</v>
      </c>
      <c r="D285" s="408">
        <v>13.1</v>
      </c>
      <c r="E285" s="408">
        <v>2.2999999999999998</v>
      </c>
      <c r="F285" s="408">
        <v>77.900000000000006</v>
      </c>
      <c r="G285" s="408">
        <v>7.4</v>
      </c>
      <c r="H285" s="408">
        <v>1038.9000000000001</v>
      </c>
      <c r="I285" s="408" t="s">
        <v>779</v>
      </c>
      <c r="J285" s="408">
        <v>24.6</v>
      </c>
      <c r="K285" s="408">
        <v>84.5</v>
      </c>
      <c r="L285" s="408">
        <v>133.30000000000001</v>
      </c>
      <c r="M285" s="408">
        <v>10.199999999999999</v>
      </c>
      <c r="N285" s="408">
        <v>22.5</v>
      </c>
      <c r="O285" s="408">
        <v>0.4</v>
      </c>
      <c r="P285" s="408">
        <v>0.8</v>
      </c>
      <c r="Q285" s="408">
        <v>2.2999999999999998</v>
      </c>
      <c r="R285" s="408">
        <v>13</v>
      </c>
      <c r="S285" s="408">
        <v>17.399999999999999</v>
      </c>
      <c r="T285" s="408">
        <v>0</v>
      </c>
      <c r="U285" s="408">
        <v>0</v>
      </c>
      <c r="V285" s="408">
        <v>69.900000000000006</v>
      </c>
      <c r="W285" s="408">
        <v>15.6</v>
      </c>
      <c r="X285" s="408" t="s">
        <v>779</v>
      </c>
      <c r="Y285" s="408">
        <v>14</v>
      </c>
      <c r="Z285" s="408">
        <v>33.4</v>
      </c>
      <c r="AA285" s="367"/>
      <c r="AB285" s="367"/>
      <c r="AC285" s="367"/>
      <c r="AD285" s="367"/>
      <c r="AE285" s="367"/>
      <c r="AF285" s="707"/>
      <c r="AG285" s="367"/>
      <c r="AH285" s="367"/>
      <c r="AI285" s="367"/>
      <c r="AJ285" s="367"/>
      <c r="AK285" s="367"/>
      <c r="AL285" s="707"/>
      <c r="AM285" s="367"/>
      <c r="AN285" s="367"/>
      <c r="AO285" s="367"/>
      <c r="AP285" s="367"/>
      <c r="AQ285" s="367"/>
      <c r="AR285" s="367"/>
      <c r="AS285" s="367"/>
      <c r="AT285" s="367"/>
      <c r="AU285" s="367"/>
      <c r="AV285" s="367"/>
      <c r="AW285" s="367"/>
      <c r="AX285" s="367"/>
      <c r="AY285" s="367"/>
      <c r="AZ285" s="367"/>
      <c r="BA285" s="367"/>
      <c r="BE285" s="703"/>
      <c r="BF285" s="703"/>
      <c r="BG285" s="703"/>
      <c r="BH285" s="703"/>
      <c r="BI285" s="703"/>
      <c r="BJ285" s="703"/>
      <c r="BK285" s="703"/>
      <c r="BL285" s="703"/>
      <c r="BM285" s="703"/>
      <c r="BN285" s="703"/>
      <c r="BO285" s="703"/>
      <c r="BP285" s="703"/>
      <c r="BQ285" s="703"/>
      <c r="BR285" s="703"/>
      <c r="BS285" s="703"/>
      <c r="BT285" s="703"/>
      <c r="BU285" s="703"/>
      <c r="BV285" s="703"/>
      <c r="BW285" s="703"/>
      <c r="BX285" s="703"/>
      <c r="BY285" s="703"/>
      <c r="BZ285" s="703"/>
      <c r="CA285" s="703"/>
      <c r="CB285" s="703"/>
      <c r="CC285" s="703"/>
      <c r="CD285" s="703"/>
      <c r="CE285" s="703"/>
    </row>
    <row r="286" spans="1:83" ht="13.8" x14ac:dyDescent="0.45">
      <c r="A286" s="43">
        <v>2087</v>
      </c>
      <c r="B286" s="408">
        <v>5194.5</v>
      </c>
      <c r="C286" s="408">
        <v>95.8</v>
      </c>
      <c r="D286" s="408">
        <v>13.1</v>
      </c>
      <c r="E286" s="408">
        <v>2.2999999999999998</v>
      </c>
      <c r="F286" s="408">
        <v>77.599999999999994</v>
      </c>
      <c r="G286" s="408">
        <v>7.5</v>
      </c>
      <c r="H286" s="408">
        <v>1040.8</v>
      </c>
      <c r="I286" s="408" t="s">
        <v>779</v>
      </c>
      <c r="J286" s="408">
        <v>24.9</v>
      </c>
      <c r="K286" s="408">
        <v>84.3</v>
      </c>
      <c r="L286" s="408">
        <v>134</v>
      </c>
      <c r="M286" s="408">
        <v>10.3</v>
      </c>
      <c r="N286" s="408">
        <v>22.8</v>
      </c>
      <c r="O286" s="408">
        <v>0.4</v>
      </c>
      <c r="P286" s="408">
        <v>0.7</v>
      </c>
      <c r="Q286" s="408">
        <v>2.2999999999999998</v>
      </c>
      <c r="R286" s="408">
        <v>13</v>
      </c>
      <c r="S286" s="408">
        <v>17.399999999999999</v>
      </c>
      <c r="T286" s="408">
        <v>0</v>
      </c>
      <c r="U286" s="408">
        <v>0</v>
      </c>
      <c r="V286" s="408">
        <v>69.8</v>
      </c>
      <c r="W286" s="408">
        <v>15.6</v>
      </c>
      <c r="X286" s="408" t="s">
        <v>779</v>
      </c>
      <c r="Y286" s="408">
        <v>13.9</v>
      </c>
      <c r="Z286" s="408">
        <v>33.4</v>
      </c>
      <c r="AA286" s="367"/>
      <c r="AB286" s="367"/>
      <c r="AC286" s="367"/>
      <c r="AD286" s="367"/>
      <c r="AE286" s="367"/>
      <c r="AF286" s="707"/>
      <c r="AG286" s="367"/>
      <c r="AH286" s="367"/>
      <c r="AI286" s="367"/>
      <c r="AJ286" s="367"/>
      <c r="AK286" s="367"/>
      <c r="AL286" s="707"/>
      <c r="AM286" s="367"/>
      <c r="AN286" s="367"/>
      <c r="AO286" s="367"/>
      <c r="AP286" s="367"/>
      <c r="AQ286" s="367"/>
      <c r="AR286" s="367"/>
      <c r="AS286" s="367"/>
      <c r="AT286" s="367"/>
      <c r="AU286" s="367"/>
      <c r="AV286" s="367"/>
      <c r="AW286" s="367"/>
      <c r="AX286" s="367"/>
      <c r="AY286" s="367"/>
      <c r="AZ286" s="367"/>
      <c r="BA286" s="367"/>
      <c r="BE286" s="703"/>
      <c r="BF286" s="703"/>
      <c r="BG286" s="703"/>
      <c r="BH286" s="703"/>
      <c r="BI286" s="703"/>
      <c r="BJ286" s="703"/>
      <c r="BK286" s="703"/>
      <c r="BL286" s="703"/>
      <c r="BM286" s="703"/>
      <c r="BN286" s="703"/>
      <c r="BO286" s="703"/>
      <c r="BP286" s="703"/>
      <c r="BQ286" s="703"/>
      <c r="BR286" s="703"/>
      <c r="BS286" s="703"/>
      <c r="BT286" s="703"/>
      <c r="BU286" s="703"/>
      <c r="BV286" s="703"/>
      <c r="BW286" s="703"/>
      <c r="BX286" s="703"/>
      <c r="BY286" s="703"/>
      <c r="BZ286" s="703"/>
      <c r="CA286" s="703"/>
      <c r="CB286" s="703"/>
      <c r="CC286" s="703"/>
      <c r="CD286" s="703"/>
      <c r="CE286" s="703"/>
    </row>
    <row r="287" spans="1:83" ht="13.8" x14ac:dyDescent="0.45">
      <c r="A287" s="43">
        <v>2088</v>
      </c>
      <c r="B287" s="408">
        <v>5196.7</v>
      </c>
      <c r="C287" s="408">
        <v>97</v>
      </c>
      <c r="D287" s="408">
        <v>13.2</v>
      </c>
      <c r="E287" s="408">
        <v>2.2000000000000002</v>
      </c>
      <c r="F287" s="408">
        <v>77.3</v>
      </c>
      <c r="G287" s="408">
        <v>7.6</v>
      </c>
      <c r="H287" s="408">
        <v>1042.7</v>
      </c>
      <c r="I287" s="408" t="s">
        <v>779</v>
      </c>
      <c r="J287" s="408">
        <v>25.3</v>
      </c>
      <c r="K287" s="408">
        <v>84.1</v>
      </c>
      <c r="L287" s="408">
        <v>134.69999999999999</v>
      </c>
      <c r="M287" s="408">
        <v>10.4</v>
      </c>
      <c r="N287" s="408">
        <v>23</v>
      </c>
      <c r="O287" s="408">
        <v>0.4</v>
      </c>
      <c r="P287" s="408">
        <v>0.7</v>
      </c>
      <c r="Q287" s="408">
        <v>2.2999999999999998</v>
      </c>
      <c r="R287" s="408">
        <v>12.9</v>
      </c>
      <c r="S287" s="408">
        <v>17.399999999999999</v>
      </c>
      <c r="T287" s="408">
        <v>0</v>
      </c>
      <c r="U287" s="408">
        <v>0</v>
      </c>
      <c r="V287" s="408">
        <v>69.8</v>
      </c>
      <c r="W287" s="408">
        <v>15.7</v>
      </c>
      <c r="X287" s="408" t="s">
        <v>779</v>
      </c>
      <c r="Y287" s="408">
        <v>13.8</v>
      </c>
      <c r="Z287" s="408">
        <v>33.5</v>
      </c>
      <c r="AA287" s="367"/>
      <c r="AB287" s="367"/>
      <c r="AC287" s="367"/>
      <c r="AD287" s="367"/>
      <c r="AE287" s="367"/>
      <c r="AF287" s="707"/>
      <c r="AG287" s="367"/>
      <c r="AH287" s="367"/>
      <c r="AI287" s="367"/>
      <c r="AJ287" s="367"/>
      <c r="AK287" s="367"/>
      <c r="AL287" s="707"/>
      <c r="AM287" s="367"/>
      <c r="AN287" s="367"/>
      <c r="AO287" s="367"/>
      <c r="AP287" s="367"/>
      <c r="AQ287" s="367"/>
      <c r="AR287" s="367"/>
      <c r="AS287" s="367"/>
      <c r="AT287" s="367"/>
      <c r="AU287" s="367"/>
      <c r="AV287" s="367"/>
      <c r="AW287" s="367"/>
      <c r="AX287" s="367"/>
      <c r="AY287" s="367"/>
      <c r="AZ287" s="367"/>
      <c r="BA287" s="367"/>
      <c r="BE287" s="703"/>
      <c r="BF287" s="703"/>
      <c r="BG287" s="703"/>
      <c r="BH287" s="703"/>
      <c r="BI287" s="703"/>
      <c r="BJ287" s="703"/>
      <c r="BK287" s="703"/>
      <c r="BL287" s="703"/>
      <c r="BM287" s="703"/>
      <c r="BN287" s="703"/>
      <c r="BO287" s="703"/>
      <c r="BP287" s="703"/>
      <c r="BQ287" s="703"/>
      <c r="BR287" s="703"/>
      <c r="BS287" s="703"/>
      <c r="BT287" s="703"/>
      <c r="BU287" s="703"/>
      <c r="BV287" s="703"/>
      <c r="BW287" s="703"/>
      <c r="BX287" s="703"/>
      <c r="BY287" s="703"/>
      <c r="BZ287" s="703"/>
      <c r="CA287" s="703"/>
      <c r="CB287" s="703"/>
      <c r="CC287" s="703"/>
      <c r="CD287" s="703"/>
      <c r="CE287" s="703"/>
    </row>
    <row r="288" spans="1:83" ht="13.8" x14ac:dyDescent="0.45">
      <c r="A288" s="43">
        <v>2089</v>
      </c>
      <c r="B288" s="408">
        <v>5198.7</v>
      </c>
      <c r="C288" s="408">
        <v>98.2</v>
      </c>
      <c r="D288" s="408">
        <v>13.2</v>
      </c>
      <c r="E288" s="408">
        <v>2.2000000000000002</v>
      </c>
      <c r="F288" s="408">
        <v>77</v>
      </c>
      <c r="G288" s="408">
        <v>7.7</v>
      </c>
      <c r="H288" s="408">
        <v>1044.5</v>
      </c>
      <c r="I288" s="408" t="s">
        <v>779</v>
      </c>
      <c r="J288" s="408">
        <v>25.6</v>
      </c>
      <c r="K288" s="408">
        <v>83.8</v>
      </c>
      <c r="L288" s="408">
        <v>135.4</v>
      </c>
      <c r="M288" s="408">
        <v>10.5</v>
      </c>
      <c r="N288" s="408">
        <v>23.3</v>
      </c>
      <c r="O288" s="408">
        <v>0.4</v>
      </c>
      <c r="P288" s="408">
        <v>0.7</v>
      </c>
      <c r="Q288" s="408">
        <v>2.2000000000000002</v>
      </c>
      <c r="R288" s="408">
        <v>12.8</v>
      </c>
      <c r="S288" s="408">
        <v>17.3</v>
      </c>
      <c r="T288" s="408">
        <v>0</v>
      </c>
      <c r="U288" s="408">
        <v>0</v>
      </c>
      <c r="V288" s="408">
        <v>69.8</v>
      </c>
      <c r="W288" s="408">
        <v>15.7</v>
      </c>
      <c r="X288" s="408" t="s">
        <v>779</v>
      </c>
      <c r="Y288" s="408">
        <v>13.7</v>
      </c>
      <c r="Z288" s="408">
        <v>33.5</v>
      </c>
      <c r="AA288" s="367"/>
      <c r="AB288" s="367"/>
      <c r="AC288" s="367"/>
      <c r="AD288" s="367"/>
      <c r="AE288" s="367"/>
      <c r="AF288" s="707"/>
      <c r="AG288" s="367"/>
      <c r="AH288" s="367"/>
      <c r="AI288" s="367"/>
      <c r="AJ288" s="367"/>
      <c r="AK288" s="367"/>
      <c r="AL288" s="707"/>
      <c r="AM288" s="367"/>
      <c r="AN288" s="367"/>
      <c r="AO288" s="367"/>
      <c r="AP288" s="367"/>
      <c r="AQ288" s="367"/>
      <c r="AR288" s="367"/>
      <c r="AS288" s="367"/>
      <c r="AT288" s="367"/>
      <c r="AU288" s="367"/>
      <c r="AV288" s="367"/>
      <c r="AW288" s="367"/>
      <c r="AX288" s="367"/>
      <c r="AY288" s="367"/>
      <c r="AZ288" s="367"/>
      <c r="BA288" s="367"/>
      <c r="BE288" s="703"/>
      <c r="BF288" s="703"/>
      <c r="BG288" s="703"/>
      <c r="BH288" s="703"/>
      <c r="BI288" s="703"/>
      <c r="BJ288" s="703"/>
      <c r="BK288" s="703"/>
      <c r="BL288" s="703"/>
      <c r="BM288" s="703"/>
      <c r="BN288" s="703"/>
      <c r="BO288" s="703"/>
      <c r="BP288" s="703"/>
      <c r="BQ288" s="703"/>
      <c r="BR288" s="703"/>
      <c r="BS288" s="703"/>
      <c r="BT288" s="703"/>
      <c r="BU288" s="703"/>
      <c r="BV288" s="703"/>
      <c r="BW288" s="703"/>
      <c r="BX288" s="703"/>
      <c r="BY288" s="703"/>
      <c r="BZ288" s="703"/>
      <c r="CA288" s="703"/>
      <c r="CB288" s="703"/>
      <c r="CC288" s="703"/>
      <c r="CD288" s="703"/>
      <c r="CE288" s="703"/>
    </row>
    <row r="289" spans="1:83" ht="13.8" x14ac:dyDescent="0.45">
      <c r="A289" s="43">
        <v>2090</v>
      </c>
      <c r="B289" s="408">
        <v>5200.3999999999996</v>
      </c>
      <c r="C289" s="408">
        <v>99.4</v>
      </c>
      <c r="D289" s="408">
        <v>13.2</v>
      </c>
      <c r="E289" s="408">
        <v>2.2000000000000002</v>
      </c>
      <c r="F289" s="408">
        <v>76.7</v>
      </c>
      <c r="G289" s="408">
        <v>7.8</v>
      </c>
      <c r="H289" s="408">
        <v>1046.2</v>
      </c>
      <c r="I289" s="408" t="s">
        <v>779</v>
      </c>
      <c r="J289" s="408">
        <v>26</v>
      </c>
      <c r="K289" s="408">
        <v>83.6</v>
      </c>
      <c r="L289" s="408">
        <v>136.19999999999999</v>
      </c>
      <c r="M289" s="408">
        <v>10.6</v>
      </c>
      <c r="N289" s="408">
        <v>23.6</v>
      </c>
      <c r="O289" s="408">
        <v>0.4</v>
      </c>
      <c r="P289" s="408">
        <v>0.7</v>
      </c>
      <c r="Q289" s="408">
        <v>2.2000000000000002</v>
      </c>
      <c r="R289" s="408">
        <v>12.8</v>
      </c>
      <c r="S289" s="408">
        <v>17.3</v>
      </c>
      <c r="T289" s="408">
        <v>0</v>
      </c>
      <c r="U289" s="408">
        <v>0</v>
      </c>
      <c r="V289" s="408">
        <v>69.7</v>
      </c>
      <c r="W289" s="408">
        <v>15.7</v>
      </c>
      <c r="X289" s="408" t="s">
        <v>779</v>
      </c>
      <c r="Y289" s="408">
        <v>13.5</v>
      </c>
      <c r="Z289" s="408">
        <v>33.6</v>
      </c>
      <c r="AA289" s="367"/>
      <c r="AB289" s="367"/>
      <c r="AC289" s="367"/>
      <c r="AD289" s="367"/>
      <c r="AE289" s="367"/>
      <c r="AF289" s="707"/>
      <c r="AG289" s="367"/>
      <c r="AH289" s="367"/>
      <c r="AI289" s="367"/>
      <c r="AJ289" s="367"/>
      <c r="AK289" s="367"/>
      <c r="AL289" s="707"/>
      <c r="AM289" s="367"/>
      <c r="AN289" s="367"/>
      <c r="AO289" s="367"/>
      <c r="AP289" s="367"/>
      <c r="AQ289" s="367"/>
      <c r="AR289" s="367"/>
      <c r="AS289" s="367"/>
      <c r="AT289" s="367"/>
      <c r="AU289" s="367"/>
      <c r="AV289" s="367"/>
      <c r="AW289" s="367"/>
      <c r="AX289" s="367"/>
      <c r="AY289" s="367"/>
      <c r="AZ289" s="367"/>
      <c r="BA289" s="367"/>
      <c r="BE289" s="703"/>
      <c r="BF289" s="703"/>
      <c r="BG289" s="703"/>
      <c r="BH289" s="703"/>
      <c r="BI289" s="703"/>
      <c r="BJ289" s="703"/>
      <c r="BK289" s="703"/>
      <c r="BL289" s="703"/>
      <c r="BM289" s="703"/>
      <c r="BN289" s="703"/>
      <c r="BO289" s="703"/>
      <c r="BP289" s="703"/>
      <c r="BQ289" s="703"/>
      <c r="BR289" s="703"/>
      <c r="BS289" s="703"/>
      <c r="BT289" s="703"/>
      <c r="BU289" s="703"/>
      <c r="BV289" s="703"/>
      <c r="BW289" s="703"/>
      <c r="BX289" s="703"/>
      <c r="BY289" s="703"/>
      <c r="BZ289" s="703"/>
      <c r="CA289" s="703"/>
      <c r="CB289" s="703"/>
      <c r="CC289" s="703"/>
      <c r="CD289" s="703"/>
      <c r="CE289" s="703"/>
    </row>
    <row r="290" spans="1:83" ht="13.8" x14ac:dyDescent="0.45">
      <c r="A290" s="43">
        <v>2091</v>
      </c>
      <c r="B290" s="408">
        <v>5201.8</v>
      </c>
      <c r="C290" s="408">
        <v>100.7</v>
      </c>
      <c r="D290" s="408">
        <v>13.2</v>
      </c>
      <c r="E290" s="408">
        <v>2.2000000000000002</v>
      </c>
      <c r="F290" s="408">
        <v>76.400000000000006</v>
      </c>
      <c r="G290" s="408">
        <v>7.9</v>
      </c>
      <c r="H290" s="408">
        <v>1047.9000000000001</v>
      </c>
      <c r="I290" s="408" t="s">
        <v>779</v>
      </c>
      <c r="J290" s="408">
        <v>26.4</v>
      </c>
      <c r="K290" s="408">
        <v>83.4</v>
      </c>
      <c r="L290" s="408">
        <v>137</v>
      </c>
      <c r="M290" s="408">
        <v>10.7</v>
      </c>
      <c r="N290" s="408">
        <v>23.8</v>
      </c>
      <c r="O290" s="408">
        <v>0.4</v>
      </c>
      <c r="P290" s="408">
        <v>0.7</v>
      </c>
      <c r="Q290" s="408">
        <v>2.2000000000000002</v>
      </c>
      <c r="R290" s="408">
        <v>12.7</v>
      </c>
      <c r="S290" s="408">
        <v>17.3</v>
      </c>
      <c r="T290" s="408">
        <v>0</v>
      </c>
      <c r="U290" s="408">
        <v>0</v>
      </c>
      <c r="V290" s="408">
        <v>69.7</v>
      </c>
      <c r="W290" s="408">
        <v>15.7</v>
      </c>
      <c r="X290" s="408" t="s">
        <v>779</v>
      </c>
      <c r="Y290" s="408">
        <v>13.4</v>
      </c>
      <c r="Z290" s="408">
        <v>33.6</v>
      </c>
      <c r="AA290" s="367"/>
      <c r="AB290" s="367"/>
      <c r="AC290" s="367"/>
      <c r="AD290" s="367"/>
      <c r="AE290" s="367"/>
      <c r="AF290" s="707"/>
      <c r="AG290" s="367"/>
      <c r="AH290" s="367"/>
      <c r="AI290" s="367"/>
      <c r="AJ290" s="367"/>
      <c r="AK290" s="367"/>
      <c r="AL290" s="707"/>
      <c r="AM290" s="367"/>
      <c r="AN290" s="367"/>
      <c r="AO290" s="367"/>
      <c r="AP290" s="367"/>
      <c r="AQ290" s="367"/>
      <c r="AR290" s="367"/>
      <c r="AS290" s="367"/>
      <c r="AT290" s="367"/>
      <c r="AU290" s="367"/>
      <c r="AV290" s="367"/>
      <c r="AW290" s="367"/>
      <c r="AX290" s="367"/>
      <c r="AY290" s="367"/>
      <c r="AZ290" s="367"/>
      <c r="BA290" s="367"/>
      <c r="BE290" s="703"/>
      <c r="BF290" s="703"/>
      <c r="BG290" s="703"/>
      <c r="BH290" s="703"/>
      <c r="BI290" s="703"/>
      <c r="BJ290" s="703"/>
      <c r="BK290" s="703"/>
      <c r="BL290" s="703"/>
      <c r="BM290" s="703"/>
      <c r="BN290" s="703"/>
      <c r="BO290" s="703"/>
      <c r="BP290" s="703"/>
      <c r="BQ290" s="703"/>
      <c r="BR290" s="703"/>
      <c r="BS290" s="703"/>
      <c r="BT290" s="703"/>
      <c r="BU290" s="703"/>
      <c r="BV290" s="703"/>
      <c r="BW290" s="703"/>
      <c r="BX290" s="703"/>
      <c r="BY290" s="703"/>
      <c r="BZ290" s="703"/>
      <c r="CA290" s="703"/>
      <c r="CB290" s="703"/>
      <c r="CC290" s="703"/>
      <c r="CD290" s="703"/>
      <c r="CE290" s="703"/>
    </row>
    <row r="291" spans="1:83" ht="13.8" x14ac:dyDescent="0.45">
      <c r="A291" s="43">
        <v>2092</v>
      </c>
      <c r="B291" s="408">
        <v>5203</v>
      </c>
      <c r="C291" s="408">
        <v>102</v>
      </c>
      <c r="D291" s="408">
        <v>13.2</v>
      </c>
      <c r="E291" s="408">
        <v>2.2000000000000002</v>
      </c>
      <c r="F291" s="408">
        <v>76</v>
      </c>
      <c r="G291" s="408">
        <v>8.1</v>
      </c>
      <c r="H291" s="408">
        <v>1049.5</v>
      </c>
      <c r="I291" s="408" t="s">
        <v>779</v>
      </c>
      <c r="J291" s="408">
        <v>26.8</v>
      </c>
      <c r="K291" s="408">
        <v>83.1</v>
      </c>
      <c r="L291" s="408">
        <v>137.69999999999999</v>
      </c>
      <c r="M291" s="408">
        <v>10.8</v>
      </c>
      <c r="N291" s="408">
        <v>24.1</v>
      </c>
      <c r="O291" s="408">
        <v>0.4</v>
      </c>
      <c r="P291" s="408">
        <v>0.7</v>
      </c>
      <c r="Q291" s="408">
        <v>2.2000000000000002</v>
      </c>
      <c r="R291" s="408">
        <v>12.6</v>
      </c>
      <c r="S291" s="408">
        <v>17.2</v>
      </c>
      <c r="T291" s="408">
        <v>0</v>
      </c>
      <c r="U291" s="408">
        <v>0</v>
      </c>
      <c r="V291" s="408">
        <v>69.599999999999994</v>
      </c>
      <c r="W291" s="408">
        <v>15.7</v>
      </c>
      <c r="X291" s="408" t="s">
        <v>779</v>
      </c>
      <c r="Y291" s="408">
        <v>13.3</v>
      </c>
      <c r="Z291" s="408">
        <v>33.700000000000003</v>
      </c>
      <c r="AA291" s="367"/>
      <c r="AB291" s="367"/>
      <c r="AC291" s="367"/>
      <c r="AD291" s="367"/>
      <c r="AE291" s="367"/>
      <c r="AF291" s="707"/>
      <c r="AG291" s="367"/>
      <c r="AH291" s="367"/>
      <c r="AI291" s="367"/>
      <c r="AJ291" s="367"/>
      <c r="AK291" s="367"/>
      <c r="AL291" s="707"/>
      <c r="AM291" s="367"/>
      <c r="AN291" s="367"/>
      <c r="AO291" s="367"/>
      <c r="AP291" s="367"/>
      <c r="AQ291" s="367"/>
      <c r="AR291" s="367"/>
      <c r="AS291" s="367"/>
      <c r="AT291" s="367"/>
      <c r="AU291" s="367"/>
      <c r="AV291" s="367"/>
      <c r="AW291" s="367"/>
      <c r="AX291" s="367"/>
      <c r="AY291" s="367"/>
      <c r="AZ291" s="367"/>
      <c r="BA291" s="367"/>
      <c r="BE291" s="703"/>
      <c r="BF291" s="703"/>
      <c r="BG291" s="703"/>
      <c r="BH291" s="703"/>
      <c r="BI291" s="703"/>
      <c r="BJ291" s="703"/>
      <c r="BK291" s="703"/>
      <c r="BL291" s="703"/>
      <c r="BM291" s="703"/>
      <c r="BN291" s="703"/>
      <c r="BO291" s="703"/>
      <c r="BP291" s="703"/>
      <c r="BQ291" s="703"/>
      <c r="BR291" s="703"/>
      <c r="BS291" s="703"/>
      <c r="BT291" s="703"/>
      <c r="BU291" s="703"/>
      <c r="BV291" s="703"/>
      <c r="BW291" s="703"/>
      <c r="BX291" s="703"/>
      <c r="BY291" s="703"/>
      <c r="BZ291" s="703"/>
      <c r="CA291" s="703"/>
      <c r="CB291" s="703"/>
      <c r="CC291" s="703"/>
      <c r="CD291" s="703"/>
      <c r="CE291" s="703"/>
    </row>
    <row r="292" spans="1:83" ht="13.8" x14ac:dyDescent="0.45">
      <c r="A292" s="43">
        <v>2093</v>
      </c>
      <c r="B292" s="408">
        <v>5203.8999999999996</v>
      </c>
      <c r="C292" s="408">
        <v>103.3</v>
      </c>
      <c r="D292" s="408">
        <v>13.2</v>
      </c>
      <c r="E292" s="408">
        <v>2.2000000000000002</v>
      </c>
      <c r="F292" s="408">
        <v>75.7</v>
      </c>
      <c r="G292" s="408">
        <v>8.1999999999999993</v>
      </c>
      <c r="H292" s="408">
        <v>1051.0999999999999</v>
      </c>
      <c r="I292" s="408" t="s">
        <v>779</v>
      </c>
      <c r="J292" s="408">
        <v>27.1</v>
      </c>
      <c r="K292" s="408">
        <v>82.9</v>
      </c>
      <c r="L292" s="408">
        <v>138.6</v>
      </c>
      <c r="M292" s="408">
        <v>10.9</v>
      </c>
      <c r="N292" s="408">
        <v>24.4</v>
      </c>
      <c r="O292" s="408">
        <v>0.4</v>
      </c>
      <c r="P292" s="408">
        <v>0.7</v>
      </c>
      <c r="Q292" s="408">
        <v>2.2000000000000002</v>
      </c>
      <c r="R292" s="408">
        <v>12.6</v>
      </c>
      <c r="S292" s="408">
        <v>17.2</v>
      </c>
      <c r="T292" s="408">
        <v>0</v>
      </c>
      <c r="U292" s="408">
        <v>0</v>
      </c>
      <c r="V292" s="408">
        <v>69.599999999999994</v>
      </c>
      <c r="W292" s="408">
        <v>15.8</v>
      </c>
      <c r="X292" s="408" t="s">
        <v>779</v>
      </c>
      <c r="Y292" s="408">
        <v>13.2</v>
      </c>
      <c r="Z292" s="408">
        <v>33.700000000000003</v>
      </c>
      <c r="AA292" s="367"/>
      <c r="AB292" s="367"/>
      <c r="AC292" s="367"/>
      <c r="AD292" s="367"/>
      <c r="AE292" s="367"/>
      <c r="AF292" s="707"/>
      <c r="AG292" s="367"/>
      <c r="AH292" s="367"/>
      <c r="AI292" s="367"/>
      <c r="AJ292" s="367"/>
      <c r="AK292" s="367"/>
      <c r="AL292" s="707"/>
      <c r="AM292" s="367"/>
      <c r="AN292" s="367"/>
      <c r="AO292" s="367"/>
      <c r="AP292" s="367"/>
      <c r="AQ292" s="367"/>
      <c r="AR292" s="367"/>
      <c r="AS292" s="367"/>
      <c r="AT292" s="367"/>
      <c r="AU292" s="367"/>
      <c r="AV292" s="367"/>
      <c r="AW292" s="367"/>
      <c r="AX292" s="367"/>
      <c r="AY292" s="367"/>
      <c r="AZ292" s="367"/>
      <c r="BA292" s="367"/>
      <c r="BE292" s="703"/>
      <c r="BF292" s="703"/>
      <c r="BG292" s="703"/>
      <c r="BH292" s="703"/>
      <c r="BI292" s="703"/>
      <c r="BJ292" s="703"/>
      <c r="BK292" s="703"/>
      <c r="BL292" s="703"/>
      <c r="BM292" s="703"/>
      <c r="BN292" s="703"/>
      <c r="BO292" s="703"/>
      <c r="BP292" s="703"/>
      <c r="BQ292" s="703"/>
      <c r="BR292" s="703"/>
      <c r="BS292" s="703"/>
      <c r="BT292" s="703"/>
      <c r="BU292" s="703"/>
      <c r="BV292" s="703"/>
      <c r="BW292" s="703"/>
      <c r="BX292" s="703"/>
      <c r="BY292" s="703"/>
      <c r="BZ292" s="703"/>
      <c r="CA292" s="703"/>
      <c r="CB292" s="703"/>
      <c r="CC292" s="703"/>
      <c r="CD292" s="703"/>
      <c r="CE292" s="703"/>
    </row>
    <row r="293" spans="1:83" ht="13.8" x14ac:dyDescent="0.45">
      <c r="A293" s="43">
        <v>2094</v>
      </c>
      <c r="B293" s="408">
        <v>5204.6000000000004</v>
      </c>
      <c r="C293" s="408">
        <v>104.6</v>
      </c>
      <c r="D293" s="408">
        <v>13.2</v>
      </c>
      <c r="E293" s="408">
        <v>2.2000000000000002</v>
      </c>
      <c r="F293" s="408">
        <v>75.400000000000006</v>
      </c>
      <c r="G293" s="408">
        <v>8.3000000000000007</v>
      </c>
      <c r="H293" s="408">
        <v>1052.5999999999999</v>
      </c>
      <c r="I293" s="408" t="s">
        <v>779</v>
      </c>
      <c r="J293" s="408">
        <v>27.5</v>
      </c>
      <c r="K293" s="408">
        <v>82.7</v>
      </c>
      <c r="L293" s="408">
        <v>139.4</v>
      </c>
      <c r="M293" s="408">
        <v>11</v>
      </c>
      <c r="N293" s="408">
        <v>24.7</v>
      </c>
      <c r="O293" s="408">
        <v>0.4</v>
      </c>
      <c r="P293" s="408">
        <v>0.7</v>
      </c>
      <c r="Q293" s="408">
        <v>2.2000000000000002</v>
      </c>
      <c r="R293" s="408">
        <v>12.5</v>
      </c>
      <c r="S293" s="408">
        <v>17.2</v>
      </c>
      <c r="T293" s="408">
        <v>0</v>
      </c>
      <c r="U293" s="408">
        <v>0</v>
      </c>
      <c r="V293" s="408">
        <v>69.5</v>
      </c>
      <c r="W293" s="408">
        <v>15.8</v>
      </c>
      <c r="X293" s="408" t="s">
        <v>779</v>
      </c>
      <c r="Y293" s="408">
        <v>13</v>
      </c>
      <c r="Z293" s="408">
        <v>33.799999999999997</v>
      </c>
      <c r="AA293" s="367"/>
      <c r="AB293" s="367"/>
      <c r="AC293" s="367"/>
      <c r="AD293" s="367"/>
      <c r="AE293" s="367"/>
      <c r="AF293" s="707"/>
      <c r="AG293" s="367"/>
      <c r="AH293" s="367"/>
      <c r="AI293" s="367"/>
      <c r="AJ293" s="367"/>
      <c r="AK293" s="367"/>
      <c r="AL293" s="707"/>
      <c r="AM293" s="367"/>
      <c r="AN293" s="367"/>
      <c r="AO293" s="367"/>
      <c r="AP293" s="367"/>
      <c r="AQ293" s="367"/>
      <c r="AR293" s="367"/>
      <c r="AS293" s="367"/>
      <c r="AT293" s="367"/>
      <c r="AU293" s="367"/>
      <c r="AV293" s="367"/>
      <c r="AW293" s="367"/>
      <c r="AX293" s="367"/>
      <c r="AY293" s="367"/>
      <c r="AZ293" s="367"/>
      <c r="BA293" s="367"/>
      <c r="BE293" s="703"/>
      <c r="BF293" s="703"/>
      <c r="BG293" s="703"/>
      <c r="BH293" s="703"/>
      <c r="BI293" s="703"/>
      <c r="BJ293" s="703"/>
      <c r="BK293" s="703"/>
      <c r="BL293" s="703"/>
      <c r="BM293" s="703"/>
      <c r="BN293" s="703"/>
      <c r="BO293" s="703"/>
      <c r="BP293" s="703"/>
      <c r="BQ293" s="703"/>
      <c r="BR293" s="703"/>
      <c r="BS293" s="703"/>
      <c r="BT293" s="703"/>
      <c r="BU293" s="703"/>
      <c r="BV293" s="703"/>
      <c r="BW293" s="703"/>
      <c r="BX293" s="703"/>
      <c r="BY293" s="703"/>
      <c r="BZ293" s="703"/>
      <c r="CA293" s="703"/>
      <c r="CB293" s="703"/>
      <c r="CC293" s="703"/>
      <c r="CD293" s="703"/>
      <c r="CE293" s="703"/>
    </row>
    <row r="294" spans="1:83" ht="13.8" x14ac:dyDescent="0.45">
      <c r="A294" s="43">
        <v>2095</v>
      </c>
      <c r="B294" s="408">
        <v>5204.8999999999996</v>
      </c>
      <c r="C294" s="408">
        <v>106</v>
      </c>
      <c r="D294" s="408">
        <v>13.3</v>
      </c>
      <c r="E294" s="408">
        <v>2.2000000000000002</v>
      </c>
      <c r="F294" s="408">
        <v>75.099999999999994</v>
      </c>
      <c r="G294" s="408">
        <v>8.4</v>
      </c>
      <c r="H294" s="408">
        <v>1054.0999999999999</v>
      </c>
      <c r="I294" s="408" t="s">
        <v>779</v>
      </c>
      <c r="J294" s="408">
        <v>27.9</v>
      </c>
      <c r="K294" s="408">
        <v>82.5</v>
      </c>
      <c r="L294" s="408">
        <v>140.19999999999999</v>
      </c>
      <c r="M294" s="408">
        <v>11.2</v>
      </c>
      <c r="N294" s="408">
        <v>25</v>
      </c>
      <c r="O294" s="408">
        <v>0.4</v>
      </c>
      <c r="P294" s="408">
        <v>0.7</v>
      </c>
      <c r="Q294" s="408">
        <v>2.1</v>
      </c>
      <c r="R294" s="408">
        <v>12.4</v>
      </c>
      <c r="S294" s="408">
        <v>17.100000000000001</v>
      </c>
      <c r="T294" s="408">
        <v>0</v>
      </c>
      <c r="U294" s="408">
        <v>0</v>
      </c>
      <c r="V294" s="408">
        <v>69.5</v>
      </c>
      <c r="W294" s="408">
        <v>15.8</v>
      </c>
      <c r="X294" s="408" t="s">
        <v>779</v>
      </c>
      <c r="Y294" s="408">
        <v>12.9</v>
      </c>
      <c r="Z294" s="408">
        <v>33.799999999999997</v>
      </c>
      <c r="AA294" s="367"/>
      <c r="AB294" s="367"/>
      <c r="AC294" s="367"/>
      <c r="AD294" s="367"/>
      <c r="AE294" s="367"/>
      <c r="AF294" s="707"/>
      <c r="AG294" s="367"/>
      <c r="AH294" s="367"/>
      <c r="AI294" s="367"/>
      <c r="AJ294" s="367"/>
      <c r="AK294" s="367"/>
      <c r="AL294" s="707"/>
      <c r="AM294" s="367"/>
      <c r="AN294" s="367"/>
      <c r="AO294" s="367"/>
      <c r="AP294" s="367"/>
      <c r="AQ294" s="367"/>
      <c r="AR294" s="367"/>
      <c r="AS294" s="367"/>
      <c r="AT294" s="367"/>
      <c r="AU294" s="367"/>
      <c r="AV294" s="367"/>
      <c r="AW294" s="367"/>
      <c r="AX294" s="367"/>
      <c r="AY294" s="367"/>
      <c r="AZ294" s="367"/>
      <c r="BA294" s="367"/>
      <c r="BE294" s="703"/>
      <c r="BF294" s="703"/>
      <c r="BG294" s="703"/>
      <c r="BH294" s="703"/>
      <c r="BI294" s="703"/>
      <c r="BJ294" s="703"/>
      <c r="BK294" s="703"/>
      <c r="BL294" s="703"/>
      <c r="BM294" s="703"/>
      <c r="BN294" s="703"/>
      <c r="BO294" s="703"/>
      <c r="BP294" s="703"/>
      <c r="BQ294" s="703"/>
      <c r="BR294" s="703"/>
      <c r="BS294" s="703"/>
      <c r="BT294" s="703"/>
      <c r="BU294" s="703"/>
      <c r="BV294" s="703"/>
      <c r="BW294" s="703"/>
      <c r="BX294" s="703"/>
      <c r="BY294" s="703"/>
      <c r="BZ294" s="703"/>
      <c r="CA294" s="703"/>
      <c r="CB294" s="703"/>
      <c r="CC294" s="703"/>
      <c r="CD294" s="703"/>
      <c r="CE294" s="703"/>
    </row>
    <row r="295" spans="1:83" ht="13.8" x14ac:dyDescent="0.45">
      <c r="A295" s="43">
        <v>2096</v>
      </c>
      <c r="B295" s="408">
        <v>5205</v>
      </c>
      <c r="C295" s="408">
        <v>107.4</v>
      </c>
      <c r="D295" s="408">
        <v>13.3</v>
      </c>
      <c r="E295" s="408">
        <v>2.2000000000000002</v>
      </c>
      <c r="F295" s="408">
        <v>74.8</v>
      </c>
      <c r="G295" s="408">
        <v>8.5</v>
      </c>
      <c r="H295" s="408">
        <v>1055.5999999999999</v>
      </c>
      <c r="I295" s="408" t="s">
        <v>779</v>
      </c>
      <c r="J295" s="408">
        <v>28.4</v>
      </c>
      <c r="K295" s="408">
        <v>82.3</v>
      </c>
      <c r="L295" s="408">
        <v>141.1</v>
      </c>
      <c r="M295" s="408">
        <v>11.3</v>
      </c>
      <c r="N295" s="408">
        <v>25.3</v>
      </c>
      <c r="O295" s="408">
        <v>0.4</v>
      </c>
      <c r="P295" s="408">
        <v>0.7</v>
      </c>
      <c r="Q295" s="408">
        <v>2.1</v>
      </c>
      <c r="R295" s="408">
        <v>12.3</v>
      </c>
      <c r="S295" s="408">
        <v>17.100000000000001</v>
      </c>
      <c r="T295" s="408">
        <v>0</v>
      </c>
      <c r="U295" s="408">
        <v>0</v>
      </c>
      <c r="V295" s="408">
        <v>69.400000000000006</v>
      </c>
      <c r="W295" s="408">
        <v>15.8</v>
      </c>
      <c r="X295" s="408" t="s">
        <v>779</v>
      </c>
      <c r="Y295" s="408">
        <v>12.8</v>
      </c>
      <c r="Z295" s="408">
        <v>33.799999999999997</v>
      </c>
      <c r="AA295" s="367"/>
      <c r="AB295" s="367"/>
      <c r="AC295" s="367"/>
      <c r="AD295" s="367"/>
      <c r="AE295" s="367"/>
      <c r="AF295" s="707"/>
      <c r="AG295" s="367"/>
      <c r="AH295" s="367"/>
      <c r="AI295" s="367"/>
      <c r="AJ295" s="367"/>
      <c r="AK295" s="367"/>
      <c r="AL295" s="707"/>
      <c r="AM295" s="367"/>
      <c r="AN295" s="367"/>
      <c r="AO295" s="367"/>
      <c r="AP295" s="367"/>
      <c r="AQ295" s="367"/>
      <c r="AR295" s="367"/>
      <c r="AS295" s="367"/>
      <c r="AT295" s="367"/>
      <c r="AU295" s="367"/>
      <c r="AV295" s="367"/>
      <c r="AW295" s="367"/>
      <c r="AX295" s="367"/>
      <c r="AY295" s="367"/>
      <c r="AZ295" s="367"/>
      <c r="BA295" s="367"/>
      <c r="BE295" s="703"/>
      <c r="BF295" s="703"/>
      <c r="BG295" s="703"/>
      <c r="BH295" s="703"/>
      <c r="BI295" s="703"/>
      <c r="BJ295" s="703"/>
      <c r="BK295" s="703"/>
      <c r="BL295" s="703"/>
      <c r="BM295" s="703"/>
      <c r="BN295" s="703"/>
      <c r="BO295" s="703"/>
      <c r="BP295" s="703"/>
      <c r="BQ295" s="703"/>
      <c r="BR295" s="703"/>
      <c r="BS295" s="703"/>
      <c r="BT295" s="703"/>
      <c r="BU295" s="703"/>
      <c r="BV295" s="703"/>
      <c r="BW295" s="703"/>
      <c r="BX295" s="703"/>
      <c r="BY295" s="703"/>
      <c r="BZ295" s="703"/>
      <c r="CA295" s="703"/>
      <c r="CB295" s="703"/>
      <c r="CC295" s="703"/>
      <c r="CD295" s="703"/>
      <c r="CE295" s="703"/>
    </row>
    <row r="296" spans="1:83" ht="13.8" x14ac:dyDescent="0.45">
      <c r="A296" s="43">
        <v>2097</v>
      </c>
      <c r="B296" s="408">
        <v>5204.8</v>
      </c>
      <c r="C296" s="408">
        <v>108.8</v>
      </c>
      <c r="D296" s="408">
        <v>13.3</v>
      </c>
      <c r="E296" s="408">
        <v>2.1</v>
      </c>
      <c r="F296" s="408">
        <v>74.400000000000006</v>
      </c>
      <c r="G296" s="408">
        <v>8.6</v>
      </c>
      <c r="H296" s="408">
        <v>1057</v>
      </c>
      <c r="I296" s="408" t="s">
        <v>779</v>
      </c>
      <c r="J296" s="408">
        <v>28.8</v>
      </c>
      <c r="K296" s="408">
        <v>82</v>
      </c>
      <c r="L296" s="408">
        <v>141.9</v>
      </c>
      <c r="M296" s="408">
        <v>11.4</v>
      </c>
      <c r="N296" s="408">
        <v>25.6</v>
      </c>
      <c r="O296" s="408">
        <v>0.3</v>
      </c>
      <c r="P296" s="408">
        <v>0.7</v>
      </c>
      <c r="Q296" s="408">
        <v>2.1</v>
      </c>
      <c r="R296" s="408">
        <v>12.3</v>
      </c>
      <c r="S296" s="408">
        <v>17</v>
      </c>
      <c r="T296" s="408">
        <v>0</v>
      </c>
      <c r="U296" s="408">
        <v>0</v>
      </c>
      <c r="V296" s="408">
        <v>69.400000000000006</v>
      </c>
      <c r="W296" s="408">
        <v>15.8</v>
      </c>
      <c r="X296" s="408" t="s">
        <v>779</v>
      </c>
      <c r="Y296" s="408">
        <v>12.7</v>
      </c>
      <c r="Z296" s="408">
        <v>33.9</v>
      </c>
      <c r="AA296" s="367"/>
      <c r="AB296" s="367"/>
      <c r="AC296" s="367"/>
      <c r="AD296" s="367"/>
      <c r="AE296" s="367"/>
      <c r="AF296" s="707"/>
      <c r="AG296" s="367"/>
      <c r="AH296" s="367"/>
      <c r="AI296" s="367"/>
      <c r="AJ296" s="367"/>
      <c r="AK296" s="367"/>
      <c r="AL296" s="707"/>
      <c r="AM296" s="367"/>
      <c r="AN296" s="367"/>
      <c r="AO296" s="367"/>
      <c r="AP296" s="367"/>
      <c r="AQ296" s="367"/>
      <c r="AR296" s="367"/>
      <c r="AS296" s="367"/>
      <c r="AT296" s="367"/>
      <c r="AU296" s="367"/>
      <c r="AV296" s="367"/>
      <c r="AW296" s="367"/>
      <c r="AX296" s="367"/>
      <c r="AY296" s="367"/>
      <c r="AZ296" s="367"/>
      <c r="BA296" s="367"/>
      <c r="BE296" s="703"/>
      <c r="BF296" s="703"/>
      <c r="BG296" s="703"/>
      <c r="BH296" s="703"/>
      <c r="BI296" s="703"/>
      <c r="BJ296" s="703"/>
      <c r="BK296" s="703"/>
      <c r="BL296" s="703"/>
      <c r="BM296" s="703"/>
      <c r="BN296" s="703"/>
      <c r="BO296" s="703"/>
      <c r="BP296" s="703"/>
      <c r="BQ296" s="703"/>
      <c r="BR296" s="703"/>
      <c r="BS296" s="703"/>
      <c r="BT296" s="703"/>
      <c r="BU296" s="703"/>
      <c r="BV296" s="703"/>
      <c r="BW296" s="703"/>
      <c r="BX296" s="703"/>
      <c r="BY296" s="703"/>
      <c r="BZ296" s="703"/>
      <c r="CA296" s="703"/>
      <c r="CB296" s="703"/>
      <c r="CC296" s="703"/>
      <c r="CD296" s="703"/>
      <c r="CE296" s="703"/>
    </row>
    <row r="297" spans="1:83" ht="13.8" x14ac:dyDescent="0.45">
      <c r="A297" s="43">
        <v>2098</v>
      </c>
      <c r="B297" s="408">
        <v>5204.3</v>
      </c>
      <c r="C297" s="408">
        <v>110.2</v>
      </c>
      <c r="D297" s="408">
        <v>13.3</v>
      </c>
      <c r="E297" s="408">
        <v>2.1</v>
      </c>
      <c r="F297" s="408">
        <v>74.099999999999994</v>
      </c>
      <c r="G297" s="408">
        <v>8.8000000000000007</v>
      </c>
      <c r="H297" s="408">
        <v>1058.3</v>
      </c>
      <c r="I297" s="408" t="s">
        <v>779</v>
      </c>
      <c r="J297" s="408">
        <v>29.2</v>
      </c>
      <c r="K297" s="408">
        <v>81.8</v>
      </c>
      <c r="L297" s="408">
        <v>142.80000000000001</v>
      </c>
      <c r="M297" s="408">
        <v>11.5</v>
      </c>
      <c r="N297" s="408">
        <v>25.9</v>
      </c>
      <c r="O297" s="408">
        <v>0.3</v>
      </c>
      <c r="P297" s="408">
        <v>0.6</v>
      </c>
      <c r="Q297" s="408">
        <v>2.1</v>
      </c>
      <c r="R297" s="408">
        <v>12.2</v>
      </c>
      <c r="S297" s="408">
        <v>17</v>
      </c>
      <c r="T297" s="408">
        <v>0</v>
      </c>
      <c r="U297" s="408">
        <v>0</v>
      </c>
      <c r="V297" s="408">
        <v>69.3</v>
      </c>
      <c r="W297" s="408">
        <v>15.9</v>
      </c>
      <c r="X297" s="408" t="s">
        <v>779</v>
      </c>
      <c r="Y297" s="408">
        <v>12.6</v>
      </c>
      <c r="Z297" s="408">
        <v>33.9</v>
      </c>
      <c r="AA297" s="367"/>
      <c r="AB297" s="367"/>
      <c r="AC297" s="367"/>
      <c r="AD297" s="367"/>
      <c r="AE297" s="367"/>
      <c r="AF297" s="707"/>
      <c r="AG297" s="367"/>
      <c r="AH297" s="367"/>
      <c r="AI297" s="367"/>
      <c r="AJ297" s="367"/>
      <c r="AK297" s="367"/>
      <c r="AL297" s="707"/>
      <c r="AM297" s="367"/>
      <c r="AN297" s="367"/>
      <c r="AO297" s="367"/>
      <c r="AP297" s="367"/>
      <c r="AQ297" s="367"/>
      <c r="AR297" s="367"/>
      <c r="AS297" s="367"/>
      <c r="AT297" s="367"/>
      <c r="AU297" s="367"/>
      <c r="AV297" s="367"/>
      <c r="AW297" s="367"/>
      <c r="AX297" s="367"/>
      <c r="AY297" s="367"/>
      <c r="AZ297" s="367"/>
      <c r="BA297" s="367"/>
      <c r="BE297" s="703"/>
      <c r="BF297" s="703"/>
      <c r="BG297" s="703"/>
      <c r="BH297" s="703"/>
      <c r="BI297" s="703"/>
      <c r="BJ297" s="703"/>
      <c r="BK297" s="703"/>
      <c r="BL297" s="703"/>
      <c r="BM297" s="703"/>
      <c r="BN297" s="703"/>
      <c r="BO297" s="703"/>
      <c r="BP297" s="703"/>
      <c r="BQ297" s="703"/>
      <c r="BR297" s="703"/>
      <c r="BS297" s="703"/>
      <c r="BT297" s="703"/>
      <c r="BU297" s="703"/>
      <c r="BV297" s="703"/>
      <c r="BW297" s="703"/>
      <c r="BX297" s="703"/>
      <c r="BY297" s="703"/>
      <c r="BZ297" s="703"/>
      <c r="CA297" s="703"/>
      <c r="CB297" s="703"/>
      <c r="CC297" s="703"/>
      <c r="CD297" s="703"/>
      <c r="CE297" s="703"/>
    </row>
    <row r="298" spans="1:83" ht="13.8" x14ac:dyDescent="0.45">
      <c r="A298" s="43">
        <v>2099</v>
      </c>
      <c r="B298" s="408">
        <v>5203.3999999999996</v>
      </c>
      <c r="C298" s="408">
        <v>111.7</v>
      </c>
      <c r="D298" s="408">
        <v>13.3</v>
      </c>
      <c r="E298" s="408">
        <v>2.1</v>
      </c>
      <c r="F298" s="408">
        <v>73.8</v>
      </c>
      <c r="G298" s="408">
        <v>8.9</v>
      </c>
      <c r="H298" s="408">
        <v>1059.5999999999999</v>
      </c>
      <c r="I298" s="408" t="s">
        <v>779</v>
      </c>
      <c r="J298" s="408">
        <v>29.6</v>
      </c>
      <c r="K298" s="408">
        <v>81.599999999999994</v>
      </c>
      <c r="L298" s="408">
        <v>143.69999999999999</v>
      </c>
      <c r="M298" s="408">
        <v>11.6</v>
      </c>
      <c r="N298" s="408">
        <v>26.2</v>
      </c>
      <c r="O298" s="408">
        <v>0.3</v>
      </c>
      <c r="P298" s="408">
        <v>0.6</v>
      </c>
      <c r="Q298" s="408">
        <v>2.1</v>
      </c>
      <c r="R298" s="408">
        <v>12.1</v>
      </c>
      <c r="S298" s="408">
        <v>17</v>
      </c>
      <c r="T298" s="408">
        <v>0</v>
      </c>
      <c r="U298" s="408">
        <v>0</v>
      </c>
      <c r="V298" s="408">
        <v>69.2</v>
      </c>
      <c r="W298" s="408">
        <v>15.9</v>
      </c>
      <c r="X298" s="408" t="s">
        <v>779</v>
      </c>
      <c r="Y298" s="408">
        <v>12.4</v>
      </c>
      <c r="Z298" s="408">
        <v>33.9</v>
      </c>
      <c r="AA298" s="367"/>
      <c r="AB298" s="367"/>
      <c r="AC298" s="367"/>
      <c r="AD298" s="367"/>
      <c r="AE298" s="367"/>
      <c r="AF298" s="707"/>
      <c r="AG298" s="367"/>
      <c r="AH298" s="367"/>
      <c r="AI298" s="367"/>
      <c r="AJ298" s="367"/>
      <c r="AK298" s="367"/>
      <c r="AL298" s="707"/>
      <c r="AM298" s="367"/>
      <c r="AN298" s="367"/>
      <c r="AO298" s="367"/>
      <c r="AP298" s="367"/>
      <c r="AQ298" s="367"/>
      <c r="AR298" s="367"/>
      <c r="AS298" s="367"/>
      <c r="AT298" s="367"/>
      <c r="AU298" s="367"/>
      <c r="AV298" s="367"/>
      <c r="AW298" s="367"/>
      <c r="AX298" s="367"/>
      <c r="AY298" s="367"/>
      <c r="AZ298" s="367"/>
      <c r="BA298" s="367"/>
      <c r="BE298" s="703"/>
      <c r="BF298" s="703"/>
      <c r="BG298" s="703"/>
      <c r="BH298" s="703"/>
      <c r="BI298" s="703"/>
      <c r="BJ298" s="703"/>
      <c r="BK298" s="703"/>
      <c r="BL298" s="703"/>
      <c r="BM298" s="703"/>
      <c r="BN298" s="703"/>
      <c r="BO298" s="703"/>
      <c r="BP298" s="703"/>
      <c r="BQ298" s="703"/>
      <c r="BR298" s="703"/>
      <c r="BS298" s="703"/>
      <c r="BT298" s="703"/>
      <c r="BU298" s="703"/>
      <c r="BV298" s="703"/>
      <c r="BW298" s="703"/>
      <c r="BX298" s="703"/>
      <c r="BY298" s="703"/>
      <c r="BZ298" s="703"/>
      <c r="CA298" s="703"/>
      <c r="CB298" s="703"/>
      <c r="CC298" s="703"/>
      <c r="CD298" s="703"/>
      <c r="CE298" s="703"/>
    </row>
    <row r="299" spans="1:83" ht="13.8" x14ac:dyDescent="0.45">
      <c r="A299" s="43">
        <v>2100</v>
      </c>
      <c r="B299" s="408">
        <v>5202.3</v>
      </c>
      <c r="C299" s="408">
        <v>113.2</v>
      </c>
      <c r="D299" s="408">
        <v>13.3</v>
      </c>
      <c r="E299" s="408">
        <v>2.1</v>
      </c>
      <c r="F299" s="408">
        <v>73.5</v>
      </c>
      <c r="G299" s="408">
        <v>9</v>
      </c>
      <c r="H299" s="408">
        <v>1060.9000000000001</v>
      </c>
      <c r="I299" s="408" t="s">
        <v>779</v>
      </c>
      <c r="J299" s="408">
        <v>30.1</v>
      </c>
      <c r="K299" s="408">
        <v>81.400000000000006</v>
      </c>
      <c r="L299" s="408">
        <v>144.69999999999999</v>
      </c>
      <c r="M299" s="408">
        <v>11.8</v>
      </c>
      <c r="N299" s="408">
        <v>26.5</v>
      </c>
      <c r="O299" s="408">
        <v>0.3</v>
      </c>
      <c r="P299" s="408">
        <v>0.6</v>
      </c>
      <c r="Q299" s="408">
        <v>2</v>
      </c>
      <c r="R299" s="408">
        <v>12.1</v>
      </c>
      <c r="S299" s="408">
        <v>16.899999999999999</v>
      </c>
      <c r="T299" s="408">
        <v>0</v>
      </c>
      <c r="U299" s="408">
        <v>0</v>
      </c>
      <c r="V299" s="408">
        <v>69.2</v>
      </c>
      <c r="W299" s="408">
        <v>15.9</v>
      </c>
      <c r="X299" s="408" t="s">
        <v>779</v>
      </c>
      <c r="Y299" s="408">
        <v>12.3</v>
      </c>
      <c r="Z299" s="408">
        <v>34</v>
      </c>
      <c r="AF299" s="701"/>
      <c r="AL299" s="701"/>
      <c r="BE299" s="703"/>
      <c r="BF299" s="703"/>
      <c r="BG299" s="703"/>
      <c r="BH299" s="703"/>
      <c r="BI299" s="703"/>
      <c r="BJ299" s="703"/>
      <c r="BK299" s="703"/>
      <c r="BL299" s="703"/>
      <c r="BM299" s="703"/>
      <c r="BN299" s="703"/>
      <c r="BO299" s="703"/>
      <c r="BP299" s="703"/>
      <c r="BQ299" s="703"/>
      <c r="BR299" s="703"/>
      <c r="BS299" s="703"/>
      <c r="BT299" s="703"/>
      <c r="BU299" s="703"/>
      <c r="BV299" s="703"/>
      <c r="BW299" s="703"/>
      <c r="BX299" s="703"/>
      <c r="BY299" s="703"/>
      <c r="BZ299" s="703"/>
      <c r="CA299" s="703"/>
      <c r="CB299" s="703"/>
      <c r="CC299" s="703"/>
      <c r="CD299" s="703"/>
      <c r="CE299" s="703"/>
    </row>
    <row r="300" spans="1:83" ht="49.2" x14ac:dyDescent="0.4">
      <c r="A300" s="337" t="s">
        <v>612</v>
      </c>
      <c r="B300" s="329">
        <f>SUM(B213:B249)</f>
        <v>193190.59999999998</v>
      </c>
      <c r="C300" s="329">
        <f t="shared" ref="C300:Z300" si="8">SUM(C213:C249)</f>
        <v>2731.0000000000005</v>
      </c>
      <c r="D300" s="329">
        <f t="shared" si="8"/>
        <v>460.90000000000009</v>
      </c>
      <c r="E300" s="329">
        <f t="shared" si="8"/>
        <v>123.50000000000003</v>
      </c>
      <c r="F300" s="329">
        <f t="shared" si="8"/>
        <v>3111.4999999999995</v>
      </c>
      <c r="G300" s="329">
        <f t="shared" si="8"/>
        <v>223.60000000000002</v>
      </c>
      <c r="H300" s="329">
        <f t="shared" si="8"/>
        <v>32519.299999999996</v>
      </c>
      <c r="I300" s="329">
        <f t="shared" si="8"/>
        <v>0</v>
      </c>
      <c r="J300" s="329">
        <f t="shared" si="8"/>
        <v>600</v>
      </c>
      <c r="K300" s="329">
        <f t="shared" si="8"/>
        <v>4368.2999999999993</v>
      </c>
      <c r="L300" s="329">
        <f t="shared" si="8"/>
        <v>4714</v>
      </c>
      <c r="M300" s="329">
        <f t="shared" si="8"/>
        <v>409.6</v>
      </c>
      <c r="N300" s="329">
        <f t="shared" si="8"/>
        <v>689.4</v>
      </c>
      <c r="O300" s="329">
        <f t="shared" si="8"/>
        <v>30.900000000000002</v>
      </c>
      <c r="P300" s="329">
        <f t="shared" si="8"/>
        <v>70.300000000000011</v>
      </c>
      <c r="Q300" s="329">
        <f t="shared" si="8"/>
        <v>135.69999999999999</v>
      </c>
      <c r="R300" s="329">
        <f t="shared" si="8"/>
        <v>678.50000000000011</v>
      </c>
      <c r="S300" s="329">
        <f t="shared" si="8"/>
        <v>824.2</v>
      </c>
      <c r="T300" s="329">
        <f t="shared" si="8"/>
        <v>2.5000000000000009</v>
      </c>
      <c r="U300" s="329">
        <f t="shared" si="8"/>
        <v>0</v>
      </c>
      <c r="V300" s="329">
        <f t="shared" si="8"/>
        <v>2801.7000000000003</v>
      </c>
      <c r="W300" s="329">
        <f t="shared" si="8"/>
        <v>523.20000000000016</v>
      </c>
      <c r="X300" s="329">
        <f t="shared" si="8"/>
        <v>0</v>
      </c>
      <c r="Y300" s="329">
        <f t="shared" si="8"/>
        <v>840.6</v>
      </c>
      <c r="Z300" s="329">
        <f t="shared" si="8"/>
        <v>1160.7</v>
      </c>
      <c r="AA300" s="345" t="s">
        <v>559</v>
      </c>
      <c r="AB300" s="328">
        <f>B300+C300+D300+E300+F300+G300+H300+J300+K300+L300+M300+N300</f>
        <v>243141.69999999995</v>
      </c>
    </row>
    <row r="303" spans="1:83" s="370" customFormat="1" ht="18.600000000000001" x14ac:dyDescent="0.6">
      <c r="A303" s="334" t="s">
        <v>605</v>
      </c>
      <c r="B303" s="338"/>
      <c r="C303" s="338"/>
      <c r="D303" s="338"/>
      <c r="E303" s="338"/>
      <c r="F303" s="338"/>
      <c r="G303" s="338"/>
      <c r="H303" s="338"/>
      <c r="I303" s="338"/>
      <c r="J303" s="338"/>
      <c r="K303" s="338"/>
      <c r="L303" s="338"/>
      <c r="M303" s="338"/>
      <c r="N303" s="338"/>
      <c r="O303" s="338"/>
      <c r="P303" s="338"/>
      <c r="Q303" s="338"/>
      <c r="R303" s="338"/>
      <c r="S303" s="338"/>
      <c r="T303" s="338"/>
      <c r="U303" s="338"/>
      <c r="V303" s="338"/>
      <c r="W303" s="338"/>
      <c r="X303" s="338"/>
      <c r="Y303" s="338"/>
      <c r="Z303" s="338"/>
      <c r="AA303" s="343"/>
      <c r="AB303" s="343"/>
      <c r="AC303" s="343"/>
      <c r="AD303" s="332"/>
      <c r="AE303" s="332"/>
      <c r="AF303" s="332"/>
      <c r="AG303" s="332"/>
      <c r="AH303" s="332"/>
      <c r="AI303" s="332"/>
      <c r="AJ303" s="332"/>
      <c r="AK303" s="332"/>
      <c r="AL303" s="332"/>
      <c r="AM303" s="332"/>
      <c r="AN303" s="332"/>
      <c r="AO303" s="332"/>
      <c r="AP303" s="332"/>
      <c r="AQ303" s="332"/>
      <c r="AR303" s="332"/>
      <c r="AS303" s="332"/>
      <c r="AT303" s="332"/>
    </row>
    <row r="304" spans="1:83" s="348" customFormat="1" ht="18.600000000000001" x14ac:dyDescent="0.6">
      <c r="A304" s="334" t="s">
        <v>175</v>
      </c>
      <c r="B304" s="335"/>
      <c r="C304" s="335"/>
      <c r="D304" s="335"/>
      <c r="E304" s="335"/>
      <c r="F304" s="335"/>
      <c r="G304" s="335"/>
      <c r="H304" s="335"/>
      <c r="I304" s="335"/>
      <c r="J304" s="335"/>
      <c r="K304" s="335"/>
      <c r="L304" s="335"/>
      <c r="M304" s="335"/>
      <c r="N304" s="335"/>
      <c r="O304" s="335"/>
      <c r="P304" s="335"/>
      <c r="Q304" s="335"/>
      <c r="R304" s="335"/>
      <c r="S304" s="335"/>
      <c r="T304" s="335"/>
      <c r="U304" s="335"/>
      <c r="V304" s="335"/>
      <c r="W304" s="335"/>
      <c r="X304" s="335"/>
      <c r="Y304" s="335"/>
      <c r="Z304" s="335"/>
      <c r="AA304" s="362"/>
      <c r="AB304" s="362"/>
      <c r="AC304" s="362"/>
      <c r="AD304" s="363"/>
      <c r="AE304" s="363"/>
      <c r="AF304" s="363"/>
      <c r="AG304" s="363"/>
      <c r="AH304" s="363"/>
      <c r="AI304" s="363"/>
      <c r="AJ304" s="363"/>
      <c r="AK304" s="363"/>
      <c r="AL304" s="363"/>
      <c r="AM304" s="363"/>
      <c r="AN304" s="363"/>
      <c r="AO304" s="363"/>
      <c r="AP304" s="363"/>
      <c r="AQ304" s="363"/>
      <c r="AR304" s="363"/>
      <c r="AS304" s="363"/>
      <c r="AT304" s="363"/>
      <c r="AU304" s="363"/>
      <c r="AV304" s="363"/>
      <c r="AW304" s="363"/>
      <c r="AX304" s="363"/>
      <c r="AY304" s="363"/>
      <c r="AZ304" s="363"/>
      <c r="BA304" s="363"/>
    </row>
    <row r="305" spans="1:53" s="382" customFormat="1" ht="45" x14ac:dyDescent="0.5">
      <c r="A305" s="186"/>
      <c r="B305" s="54" t="str">
        <f>B$18</f>
        <v>"Grain" , MMT</v>
      </c>
      <c r="C305" s="54" t="str">
        <f t="shared" ref="C305:Z305" si="9">C$18</f>
        <v>Bovine Meat , MMT</v>
      </c>
      <c r="D305" s="54" t="str">
        <f t="shared" si="9"/>
        <v>Butter, Ghee , MMT</v>
      </c>
      <c r="E305" s="54" t="str">
        <f t="shared" si="9"/>
        <v>Cream , MMT</v>
      </c>
      <c r="F305" s="54" t="str">
        <f t="shared" si="9"/>
        <v>Eggs , MMT</v>
      </c>
      <c r="G305" s="54" t="str">
        <f t="shared" si="9"/>
        <v>Meat, Other , MMT</v>
      </c>
      <c r="H305" s="54" t="str">
        <f t="shared" si="9"/>
        <v>Milk - Excluding Butter , MMT</v>
      </c>
      <c r="I305" s="54" t="str">
        <f t="shared" si="9"/>
        <v>Whey , MMT</v>
      </c>
      <c r="J305" s="54" t="str">
        <f t="shared" si="9"/>
        <v>Mutton &amp; Goat Meat , MMT</v>
      </c>
      <c r="K305" s="54" t="str">
        <f t="shared" si="9"/>
        <v>Pigmeat , MMT</v>
      </c>
      <c r="L305" s="54" t="str">
        <f t="shared" si="9"/>
        <v>Poultry Meat , MMT</v>
      </c>
      <c r="M305" s="54" t="str">
        <f t="shared" si="9"/>
        <v>Fats, Animals, Raw , MMT</v>
      </c>
      <c r="N305" s="54" t="str">
        <f t="shared" si="9"/>
        <v>Offals, Edible , MMT</v>
      </c>
      <c r="O305" s="54" t="str">
        <f t="shared" si="9"/>
        <v>Aquatic Animals, Others , MMT</v>
      </c>
      <c r="P305" s="54" t="str">
        <f t="shared" si="9"/>
        <v>Aquatic Plants , MMT</v>
      </c>
      <c r="Q305" s="54" t="str">
        <f t="shared" si="9"/>
        <v>Cephalopods , MMT</v>
      </c>
      <c r="R305" s="54" t="str">
        <f t="shared" si="9"/>
        <v>Crustaceans , MMT</v>
      </c>
      <c r="S305" s="54" t="str">
        <f t="shared" si="9"/>
        <v>Demersal Fish , MMT</v>
      </c>
      <c r="T305" s="54" t="str">
        <f t="shared" si="9"/>
        <v>Fish, Body Oil , MMT</v>
      </c>
      <c r="U305" s="54" t="str">
        <f t="shared" si="9"/>
        <v>Fish, Liver Oil , MMT</v>
      </c>
      <c r="V305" s="54" t="str">
        <f t="shared" si="9"/>
        <v>Freshwater Fish , MMT</v>
      </c>
      <c r="W305" s="54" t="str">
        <f t="shared" si="9"/>
        <v>Marine Fish, Other , MMT</v>
      </c>
      <c r="X305" s="54" t="str">
        <f t="shared" si="9"/>
        <v>Meat, Aquatic Mammals , MMT</v>
      </c>
      <c r="Y305" s="54" t="str">
        <f t="shared" si="9"/>
        <v>Molluscs, Other , MMT</v>
      </c>
      <c r="Z305" s="54" t="str">
        <f t="shared" si="9"/>
        <v>Pelagic Fish , MMT</v>
      </c>
      <c r="AA305" s="372"/>
      <c r="AB305" s="372"/>
      <c r="AC305" s="372"/>
      <c r="AD305" s="372"/>
      <c r="AE305" s="372"/>
      <c r="AF305" s="372"/>
      <c r="AG305" s="372"/>
      <c r="AH305" s="372"/>
      <c r="AI305" s="372"/>
      <c r="AJ305" s="372"/>
      <c r="AK305" s="372"/>
      <c r="AL305" s="372"/>
      <c r="AM305" s="372"/>
      <c r="AN305" s="372"/>
      <c r="AO305" s="372"/>
      <c r="AP305" s="372"/>
      <c r="AQ305" s="372"/>
      <c r="AR305" s="372"/>
      <c r="AS305" s="372"/>
      <c r="AT305" s="372"/>
      <c r="AU305" s="372"/>
      <c r="AV305" s="372"/>
      <c r="AW305" s="372"/>
      <c r="AX305" s="372"/>
      <c r="AY305" s="372"/>
      <c r="AZ305" s="372"/>
      <c r="BA305" s="372"/>
    </row>
    <row r="306" spans="1:53" s="383" customFormat="1" ht="13.8" x14ac:dyDescent="0.45">
      <c r="A306" s="43">
        <v>2014</v>
      </c>
      <c r="B306" s="329">
        <f>B213</f>
        <v>4946.8</v>
      </c>
      <c r="C306" s="329">
        <f t="shared" ref="C306:Z317" si="10">C213</f>
        <v>73.099999999999994</v>
      </c>
      <c r="D306" s="329">
        <f t="shared" si="10"/>
        <v>11.3</v>
      </c>
      <c r="E306" s="329">
        <f t="shared" si="10"/>
        <v>3.6</v>
      </c>
      <c r="F306" s="329">
        <f t="shared" si="10"/>
        <v>69.900000000000006</v>
      </c>
      <c r="G306" s="329">
        <f t="shared" si="10"/>
        <v>6.7</v>
      </c>
      <c r="H306" s="329">
        <f t="shared" si="10"/>
        <v>721.6</v>
      </c>
      <c r="I306" s="329" t="str">
        <f t="shared" si="10"/>
        <v xml:space="preserve"> -   </v>
      </c>
      <c r="J306" s="329">
        <f t="shared" si="10"/>
        <v>15.4</v>
      </c>
      <c r="K306" s="329">
        <f t="shared" si="10"/>
        <v>121.8</v>
      </c>
      <c r="L306" s="329">
        <f t="shared" si="10"/>
        <v>118.6</v>
      </c>
      <c r="M306" s="329">
        <f t="shared" si="10"/>
        <v>12.6</v>
      </c>
      <c r="N306" s="329">
        <f t="shared" si="10"/>
        <v>18.100000000000001</v>
      </c>
      <c r="O306" s="329">
        <f t="shared" si="10"/>
        <v>1.1000000000000001</v>
      </c>
      <c r="P306" s="329">
        <f t="shared" si="10"/>
        <v>1.7</v>
      </c>
      <c r="Q306" s="329">
        <f t="shared" si="10"/>
        <v>5</v>
      </c>
      <c r="R306" s="329">
        <f t="shared" si="10"/>
        <v>17.100000000000001</v>
      </c>
      <c r="S306" s="329">
        <f t="shared" si="10"/>
        <v>23.8</v>
      </c>
      <c r="T306" s="329">
        <f t="shared" si="10"/>
        <v>0.1</v>
      </c>
      <c r="U306" s="329">
        <f t="shared" si="10"/>
        <v>0</v>
      </c>
      <c r="V306" s="329">
        <f t="shared" si="10"/>
        <v>68.7</v>
      </c>
      <c r="W306" s="329">
        <f t="shared" si="10"/>
        <v>12.6</v>
      </c>
      <c r="X306" s="329" t="str">
        <f t="shared" si="10"/>
        <v xml:space="preserve"> -   </v>
      </c>
      <c r="Y306" s="329">
        <f t="shared" si="10"/>
        <v>25.5</v>
      </c>
      <c r="Z306" s="329">
        <f t="shared" si="10"/>
        <v>30.1</v>
      </c>
      <c r="AA306" s="330"/>
      <c r="AB306" s="330"/>
      <c r="AC306" s="330"/>
      <c r="AD306" s="330"/>
      <c r="AE306" s="330"/>
      <c r="AF306" s="330"/>
      <c r="AG306" s="330"/>
      <c r="AH306" s="330"/>
      <c r="AI306" s="330"/>
      <c r="AJ306" s="330"/>
      <c r="AK306" s="330"/>
      <c r="AL306" s="331"/>
      <c r="AM306" s="331"/>
      <c r="AN306" s="331"/>
      <c r="AO306" s="331"/>
      <c r="AP306" s="331"/>
      <c r="AQ306" s="331"/>
      <c r="AR306" s="331"/>
      <c r="AS306" s="331"/>
      <c r="AT306" s="331"/>
      <c r="AU306" s="331"/>
      <c r="AV306" s="331"/>
      <c r="AW306" s="331"/>
      <c r="AX306" s="331"/>
      <c r="AY306" s="330"/>
      <c r="AZ306" s="330"/>
      <c r="BA306" s="330"/>
    </row>
    <row r="307" spans="1:53" s="383" customFormat="1" ht="13.8" x14ac:dyDescent="0.45">
      <c r="A307" s="43">
        <v>2015</v>
      </c>
      <c r="B307" s="329">
        <f t="shared" ref="B307:Q370" si="11">B214</f>
        <v>5024</v>
      </c>
      <c r="C307" s="329">
        <f t="shared" si="11"/>
        <v>72.099999999999994</v>
      </c>
      <c r="D307" s="329">
        <f t="shared" si="11"/>
        <v>11.4</v>
      </c>
      <c r="E307" s="329">
        <f t="shared" si="11"/>
        <v>3.6</v>
      </c>
      <c r="F307" s="329">
        <f t="shared" si="11"/>
        <v>72.400000000000006</v>
      </c>
      <c r="G307" s="329">
        <f t="shared" si="11"/>
        <v>6.6</v>
      </c>
      <c r="H307" s="329">
        <f t="shared" si="11"/>
        <v>728.5</v>
      </c>
      <c r="I307" s="329" t="str">
        <f t="shared" si="11"/>
        <v xml:space="preserve"> -   </v>
      </c>
      <c r="J307" s="329">
        <f t="shared" si="11"/>
        <v>15.7</v>
      </c>
      <c r="K307" s="329">
        <f t="shared" si="11"/>
        <v>124.6</v>
      </c>
      <c r="L307" s="329">
        <f t="shared" si="11"/>
        <v>122.6</v>
      </c>
      <c r="M307" s="329">
        <f t="shared" si="11"/>
        <v>12.6</v>
      </c>
      <c r="N307" s="329">
        <f t="shared" si="11"/>
        <v>18.399999999999999</v>
      </c>
      <c r="O307" s="329">
        <f t="shared" si="11"/>
        <v>1.1000000000000001</v>
      </c>
      <c r="P307" s="329">
        <f t="shared" si="11"/>
        <v>1.8</v>
      </c>
      <c r="Q307" s="329">
        <f t="shared" si="11"/>
        <v>5</v>
      </c>
      <c r="R307" s="329">
        <f t="shared" si="10"/>
        <v>19.100000000000001</v>
      </c>
      <c r="S307" s="329">
        <f t="shared" si="10"/>
        <v>23.6</v>
      </c>
      <c r="T307" s="329">
        <f t="shared" si="10"/>
        <v>0.1</v>
      </c>
      <c r="U307" s="329">
        <f t="shared" si="10"/>
        <v>0</v>
      </c>
      <c r="V307" s="329">
        <f t="shared" si="10"/>
        <v>71.5</v>
      </c>
      <c r="W307" s="329">
        <f t="shared" si="10"/>
        <v>13.9</v>
      </c>
      <c r="X307" s="329" t="str">
        <f t="shared" si="10"/>
        <v xml:space="preserve"> -   </v>
      </c>
      <c r="Y307" s="329">
        <f t="shared" si="10"/>
        <v>25.4</v>
      </c>
      <c r="Z307" s="329">
        <f t="shared" si="10"/>
        <v>30.4</v>
      </c>
      <c r="AA307" s="330"/>
      <c r="AB307" s="330"/>
      <c r="AC307" s="330"/>
      <c r="AD307" s="330"/>
      <c r="AE307" s="330"/>
      <c r="AF307" s="330"/>
      <c r="AG307" s="330"/>
      <c r="AH307" s="330"/>
      <c r="AI307" s="330"/>
      <c r="AJ307" s="330"/>
      <c r="AK307" s="330"/>
      <c r="AL307" s="331"/>
      <c r="AM307" s="331"/>
      <c r="AN307" s="331"/>
      <c r="AO307" s="331"/>
      <c r="AP307" s="331"/>
      <c r="AQ307" s="331"/>
      <c r="AR307" s="331"/>
      <c r="AS307" s="331"/>
      <c r="AT307" s="331"/>
      <c r="AU307" s="331"/>
      <c r="AV307" s="331"/>
      <c r="AW307" s="331"/>
      <c r="AX307" s="331"/>
      <c r="AY307" s="330"/>
      <c r="AZ307" s="330"/>
      <c r="BA307" s="330"/>
    </row>
    <row r="308" spans="1:53" s="383" customFormat="1" ht="13.8" x14ac:dyDescent="0.45">
      <c r="A308" s="43">
        <v>2016</v>
      </c>
      <c r="B308" s="329">
        <f t="shared" si="11"/>
        <v>5056.8</v>
      </c>
      <c r="C308" s="329">
        <f t="shared" si="10"/>
        <v>71.8</v>
      </c>
      <c r="D308" s="329">
        <f t="shared" si="10"/>
        <v>11.7</v>
      </c>
      <c r="E308" s="329">
        <f t="shared" si="10"/>
        <v>3.6</v>
      </c>
      <c r="F308" s="329">
        <f t="shared" si="10"/>
        <v>74.599999999999994</v>
      </c>
      <c r="G308" s="329">
        <f t="shared" si="10"/>
        <v>6.7</v>
      </c>
      <c r="H308" s="329">
        <f t="shared" si="10"/>
        <v>746.8</v>
      </c>
      <c r="I308" s="329" t="str">
        <f t="shared" si="10"/>
        <v xml:space="preserve"> -   </v>
      </c>
      <c r="J308" s="329">
        <f t="shared" si="10"/>
        <v>15.6</v>
      </c>
      <c r="K308" s="329">
        <f t="shared" si="10"/>
        <v>126.7</v>
      </c>
      <c r="L308" s="329">
        <f t="shared" si="10"/>
        <v>123.9</v>
      </c>
      <c r="M308" s="329">
        <f t="shared" si="10"/>
        <v>12.7</v>
      </c>
      <c r="N308" s="329">
        <f t="shared" si="10"/>
        <v>19</v>
      </c>
      <c r="O308" s="329">
        <f t="shared" si="10"/>
        <v>1.1000000000000001</v>
      </c>
      <c r="P308" s="329">
        <f t="shared" si="10"/>
        <v>2</v>
      </c>
      <c r="Q308" s="329">
        <f t="shared" si="10"/>
        <v>4</v>
      </c>
      <c r="R308" s="329">
        <f t="shared" si="10"/>
        <v>19.8</v>
      </c>
      <c r="S308" s="329">
        <f t="shared" si="10"/>
        <v>23.4</v>
      </c>
      <c r="T308" s="329">
        <f t="shared" si="10"/>
        <v>0.1</v>
      </c>
      <c r="U308" s="329">
        <f t="shared" si="10"/>
        <v>0</v>
      </c>
      <c r="V308" s="329">
        <f t="shared" si="10"/>
        <v>73.8</v>
      </c>
      <c r="W308" s="329">
        <f t="shared" si="10"/>
        <v>14.6</v>
      </c>
      <c r="X308" s="329" t="str">
        <f t="shared" si="10"/>
        <v xml:space="preserve"> -   </v>
      </c>
      <c r="Y308" s="329">
        <f t="shared" si="10"/>
        <v>24.9</v>
      </c>
      <c r="Z308" s="329">
        <f t="shared" si="10"/>
        <v>29.5</v>
      </c>
      <c r="AA308" s="330"/>
      <c r="AB308" s="330"/>
      <c r="AC308" s="330"/>
      <c r="AD308" s="330"/>
      <c r="AE308" s="330"/>
      <c r="AF308" s="330"/>
      <c r="AG308" s="330"/>
      <c r="AH308" s="330"/>
      <c r="AI308" s="330"/>
      <c r="AJ308" s="330"/>
      <c r="AK308" s="330"/>
      <c r="AL308" s="331"/>
      <c r="AM308" s="331"/>
      <c r="AN308" s="331"/>
      <c r="AO308" s="331"/>
      <c r="AP308" s="331"/>
      <c r="AQ308" s="331"/>
      <c r="AR308" s="331"/>
      <c r="AS308" s="331"/>
      <c r="AT308" s="331"/>
      <c r="AU308" s="331"/>
      <c r="AV308" s="331"/>
      <c r="AW308" s="331"/>
      <c r="AX308" s="331"/>
      <c r="AY308" s="330"/>
      <c r="AZ308" s="330"/>
      <c r="BA308" s="330"/>
    </row>
    <row r="309" spans="1:53" s="383" customFormat="1" ht="13.8" x14ac:dyDescent="0.45">
      <c r="A309" s="43">
        <v>2017</v>
      </c>
      <c r="B309" s="329">
        <f t="shared" si="11"/>
        <v>5127.8999999999996</v>
      </c>
      <c r="C309" s="329">
        <f t="shared" si="10"/>
        <v>73</v>
      </c>
      <c r="D309" s="329">
        <f t="shared" si="10"/>
        <v>12</v>
      </c>
      <c r="E309" s="329">
        <f t="shared" si="10"/>
        <v>3.7</v>
      </c>
      <c r="F309" s="329">
        <f t="shared" si="10"/>
        <v>75.599999999999994</v>
      </c>
      <c r="G309" s="329">
        <f t="shared" si="10"/>
        <v>6.4</v>
      </c>
      <c r="H309" s="329">
        <f t="shared" si="10"/>
        <v>763.6</v>
      </c>
      <c r="I309" s="329" t="str">
        <f t="shared" si="10"/>
        <v xml:space="preserve"> -   </v>
      </c>
      <c r="J309" s="329">
        <f t="shared" si="10"/>
        <v>15.6</v>
      </c>
      <c r="K309" s="329">
        <f t="shared" si="10"/>
        <v>128.5</v>
      </c>
      <c r="L309" s="329">
        <f t="shared" si="10"/>
        <v>126.7</v>
      </c>
      <c r="M309" s="329">
        <f t="shared" si="10"/>
        <v>12.7</v>
      </c>
      <c r="N309" s="329">
        <f t="shared" si="10"/>
        <v>18.7</v>
      </c>
      <c r="O309" s="329">
        <f t="shared" si="10"/>
        <v>1.1000000000000001</v>
      </c>
      <c r="P309" s="329">
        <f t="shared" si="10"/>
        <v>2.6</v>
      </c>
      <c r="Q309" s="329">
        <f t="shared" si="10"/>
        <v>4</v>
      </c>
      <c r="R309" s="329">
        <f t="shared" si="10"/>
        <v>20.2</v>
      </c>
      <c r="S309" s="329">
        <f t="shared" si="10"/>
        <v>23.9</v>
      </c>
      <c r="T309" s="329">
        <f t="shared" si="10"/>
        <v>0.1</v>
      </c>
      <c r="U309" s="329">
        <f t="shared" si="10"/>
        <v>0</v>
      </c>
      <c r="V309" s="329">
        <f t="shared" si="10"/>
        <v>77</v>
      </c>
      <c r="W309" s="329">
        <f t="shared" si="10"/>
        <v>13.7</v>
      </c>
      <c r="X309" s="329" t="str">
        <f t="shared" si="10"/>
        <v xml:space="preserve"> -   </v>
      </c>
      <c r="Y309" s="329">
        <f t="shared" si="10"/>
        <v>25.2</v>
      </c>
      <c r="Z309" s="329">
        <f t="shared" si="10"/>
        <v>29.9</v>
      </c>
      <c r="AA309" s="330"/>
      <c r="AB309" s="330"/>
      <c r="AC309" s="330"/>
      <c r="AD309" s="330"/>
      <c r="AE309" s="330"/>
      <c r="AF309" s="330"/>
      <c r="AG309" s="330"/>
      <c r="AH309" s="330"/>
      <c r="AI309" s="330"/>
      <c r="AJ309" s="330"/>
      <c r="AK309" s="330"/>
      <c r="AL309" s="331"/>
      <c r="AM309" s="331"/>
      <c r="AN309" s="331"/>
      <c r="AO309" s="331"/>
      <c r="AP309" s="331"/>
      <c r="AQ309" s="331"/>
      <c r="AR309" s="331"/>
      <c r="AS309" s="331"/>
      <c r="AT309" s="331"/>
      <c r="AU309" s="331"/>
      <c r="AV309" s="331"/>
      <c r="AW309" s="331"/>
      <c r="AX309" s="331"/>
      <c r="AY309" s="330"/>
      <c r="AZ309" s="330"/>
      <c r="BA309" s="330"/>
    </row>
    <row r="310" spans="1:53" s="383" customFormat="1" ht="13.8" x14ac:dyDescent="0.45">
      <c r="A310" s="43">
        <v>2018</v>
      </c>
      <c r="B310" s="329">
        <f t="shared" si="11"/>
        <v>5196.1000000000004</v>
      </c>
      <c r="C310" s="329">
        <f t="shared" si="10"/>
        <v>75.8</v>
      </c>
      <c r="D310" s="329">
        <f t="shared" si="10"/>
        <v>12.3</v>
      </c>
      <c r="E310" s="329">
        <f t="shared" si="10"/>
        <v>3.7</v>
      </c>
      <c r="F310" s="329">
        <f t="shared" si="10"/>
        <v>77.400000000000006</v>
      </c>
      <c r="G310" s="329">
        <f t="shared" si="10"/>
        <v>6.5</v>
      </c>
      <c r="H310" s="329">
        <f t="shared" si="10"/>
        <v>786.1</v>
      </c>
      <c r="I310" s="329" t="str">
        <f t="shared" si="10"/>
        <v xml:space="preserve"> -   </v>
      </c>
      <c r="J310" s="329">
        <f t="shared" si="10"/>
        <v>15.8</v>
      </c>
      <c r="K310" s="329">
        <f t="shared" si="10"/>
        <v>131</v>
      </c>
      <c r="L310" s="329">
        <f t="shared" si="10"/>
        <v>128.69999999999999</v>
      </c>
      <c r="M310" s="329">
        <f t="shared" si="10"/>
        <v>12.9</v>
      </c>
      <c r="N310" s="329">
        <f t="shared" si="10"/>
        <v>19</v>
      </c>
      <c r="O310" s="329">
        <f t="shared" si="10"/>
        <v>1.1000000000000001</v>
      </c>
      <c r="P310" s="329">
        <f t="shared" si="10"/>
        <v>2.6</v>
      </c>
      <c r="Q310" s="329">
        <f t="shared" si="10"/>
        <v>4</v>
      </c>
      <c r="R310" s="329">
        <f t="shared" si="10"/>
        <v>20.3</v>
      </c>
      <c r="S310" s="329">
        <f t="shared" si="10"/>
        <v>24.1</v>
      </c>
      <c r="T310" s="329">
        <f t="shared" si="10"/>
        <v>0.1</v>
      </c>
      <c r="U310" s="329">
        <f t="shared" si="10"/>
        <v>0</v>
      </c>
      <c r="V310" s="329">
        <f t="shared" si="10"/>
        <v>77.099999999999994</v>
      </c>
      <c r="W310" s="329">
        <f t="shared" si="10"/>
        <v>13.8</v>
      </c>
      <c r="X310" s="329" t="str">
        <f t="shared" si="10"/>
        <v xml:space="preserve"> -   </v>
      </c>
      <c r="Y310" s="329">
        <f t="shared" si="10"/>
        <v>25.3</v>
      </c>
      <c r="Z310" s="329">
        <f t="shared" si="10"/>
        <v>29.6</v>
      </c>
      <c r="AA310" s="330"/>
      <c r="AB310" s="330"/>
      <c r="AC310" s="330"/>
      <c r="AD310" s="330"/>
      <c r="AE310" s="330"/>
      <c r="AF310" s="330"/>
      <c r="AG310" s="330"/>
      <c r="AH310" s="330"/>
      <c r="AI310" s="330"/>
      <c r="AJ310" s="330"/>
      <c r="AK310" s="330"/>
      <c r="AL310" s="331"/>
      <c r="AM310" s="331"/>
      <c r="AN310" s="331"/>
      <c r="AO310" s="331"/>
      <c r="AP310" s="331"/>
      <c r="AQ310" s="331"/>
      <c r="AR310" s="331"/>
      <c r="AS310" s="331"/>
      <c r="AT310" s="331"/>
      <c r="AU310" s="331"/>
      <c r="AV310" s="331"/>
      <c r="AW310" s="331"/>
      <c r="AX310" s="331"/>
      <c r="AY310" s="330"/>
      <c r="AZ310" s="330"/>
      <c r="BA310" s="330"/>
    </row>
    <row r="311" spans="1:53" s="383" customFormat="1" ht="13.8" x14ac:dyDescent="0.45">
      <c r="A311" s="43">
        <v>2019</v>
      </c>
      <c r="B311" s="329">
        <f t="shared" si="11"/>
        <v>5213.8999999999996</v>
      </c>
      <c r="C311" s="329">
        <f t="shared" si="10"/>
        <v>75.900000000000006</v>
      </c>
      <c r="D311" s="329">
        <f t="shared" si="10"/>
        <v>12.4</v>
      </c>
      <c r="E311" s="329">
        <f t="shared" si="10"/>
        <v>3.7</v>
      </c>
      <c r="F311" s="329">
        <f t="shared" si="10"/>
        <v>78.099999999999994</v>
      </c>
      <c r="G311" s="329">
        <f t="shared" si="10"/>
        <v>6.5</v>
      </c>
      <c r="H311" s="329">
        <f t="shared" si="10"/>
        <v>795.9</v>
      </c>
      <c r="I311" s="329" t="str">
        <f t="shared" si="10"/>
        <v xml:space="preserve"> -   </v>
      </c>
      <c r="J311" s="329">
        <f t="shared" si="10"/>
        <v>15.9</v>
      </c>
      <c r="K311" s="329">
        <f t="shared" si="10"/>
        <v>130.80000000000001</v>
      </c>
      <c r="L311" s="329">
        <f t="shared" si="10"/>
        <v>129.1</v>
      </c>
      <c r="M311" s="329">
        <f t="shared" si="10"/>
        <v>12.8</v>
      </c>
      <c r="N311" s="329">
        <f t="shared" si="10"/>
        <v>18.899999999999999</v>
      </c>
      <c r="O311" s="329">
        <f t="shared" si="10"/>
        <v>1</v>
      </c>
      <c r="P311" s="329">
        <f t="shared" si="10"/>
        <v>2.6</v>
      </c>
      <c r="Q311" s="329">
        <f t="shared" si="10"/>
        <v>4</v>
      </c>
      <c r="R311" s="329">
        <f t="shared" si="10"/>
        <v>20.2</v>
      </c>
      <c r="S311" s="329">
        <f t="shared" si="10"/>
        <v>24</v>
      </c>
      <c r="T311" s="329">
        <f t="shared" si="10"/>
        <v>0.1</v>
      </c>
      <c r="U311" s="329">
        <f t="shared" si="10"/>
        <v>0</v>
      </c>
      <c r="V311" s="329">
        <f t="shared" si="10"/>
        <v>77.400000000000006</v>
      </c>
      <c r="W311" s="329">
        <f t="shared" si="10"/>
        <v>13.7</v>
      </c>
      <c r="X311" s="329" t="str">
        <f t="shared" si="10"/>
        <v xml:space="preserve"> -   </v>
      </c>
      <c r="Y311" s="329">
        <f t="shared" si="10"/>
        <v>25.1</v>
      </c>
      <c r="Z311" s="329">
        <f t="shared" si="10"/>
        <v>29.9</v>
      </c>
      <c r="AA311" s="330"/>
      <c r="AB311" s="330"/>
      <c r="AC311" s="330"/>
      <c r="AD311" s="330"/>
      <c r="AE311" s="330"/>
      <c r="AF311" s="330"/>
      <c r="AG311" s="330"/>
      <c r="AH311" s="330"/>
      <c r="AI311" s="330"/>
      <c r="AJ311" s="330"/>
      <c r="AK311" s="330"/>
      <c r="AL311" s="331"/>
      <c r="AM311" s="331"/>
      <c r="AN311" s="331"/>
      <c r="AO311" s="331"/>
      <c r="AP311" s="331"/>
      <c r="AQ311" s="331"/>
      <c r="AR311" s="331"/>
      <c r="AS311" s="331"/>
      <c r="AT311" s="331"/>
      <c r="AU311" s="331"/>
      <c r="AV311" s="331"/>
      <c r="AW311" s="331"/>
      <c r="AX311" s="331"/>
      <c r="AY311" s="330"/>
      <c r="AZ311" s="330"/>
      <c r="BA311" s="330"/>
    </row>
    <row r="312" spans="1:53" s="383" customFormat="1" ht="13.8" x14ac:dyDescent="0.45">
      <c r="A312" s="43">
        <v>2020</v>
      </c>
      <c r="B312" s="329">
        <f t="shared" si="11"/>
        <v>5237.8999999999996</v>
      </c>
      <c r="C312" s="329">
        <f t="shared" si="10"/>
        <v>76.2</v>
      </c>
      <c r="D312" s="329">
        <f t="shared" si="10"/>
        <v>12.5</v>
      </c>
      <c r="E312" s="329">
        <f t="shared" si="10"/>
        <v>3.7</v>
      </c>
      <c r="F312" s="329">
        <f t="shared" si="10"/>
        <v>79.099999999999994</v>
      </c>
      <c r="G312" s="329">
        <f t="shared" si="10"/>
        <v>6.5</v>
      </c>
      <c r="H312" s="329">
        <f t="shared" si="10"/>
        <v>806.6</v>
      </c>
      <c r="I312" s="329" t="str">
        <f t="shared" si="10"/>
        <v xml:space="preserve"> -   </v>
      </c>
      <c r="J312" s="329">
        <f t="shared" si="10"/>
        <v>16.100000000000001</v>
      </c>
      <c r="K312" s="329">
        <f t="shared" si="10"/>
        <v>131</v>
      </c>
      <c r="L312" s="329">
        <f t="shared" si="10"/>
        <v>129.80000000000001</v>
      </c>
      <c r="M312" s="329">
        <f t="shared" si="10"/>
        <v>12.8</v>
      </c>
      <c r="N312" s="329">
        <f t="shared" si="10"/>
        <v>19</v>
      </c>
      <c r="O312" s="329">
        <f t="shared" si="10"/>
        <v>1</v>
      </c>
      <c r="P312" s="329">
        <f t="shared" si="10"/>
        <v>2.5</v>
      </c>
      <c r="Q312" s="329">
        <f t="shared" si="10"/>
        <v>4</v>
      </c>
      <c r="R312" s="329">
        <f t="shared" si="10"/>
        <v>20.100000000000001</v>
      </c>
      <c r="S312" s="329">
        <f t="shared" si="10"/>
        <v>24</v>
      </c>
      <c r="T312" s="329">
        <f t="shared" si="10"/>
        <v>0.1</v>
      </c>
      <c r="U312" s="329">
        <f t="shared" si="10"/>
        <v>0</v>
      </c>
      <c r="V312" s="329">
        <f t="shared" si="10"/>
        <v>77.7</v>
      </c>
      <c r="W312" s="329">
        <f t="shared" si="10"/>
        <v>13.8</v>
      </c>
      <c r="X312" s="329" t="str">
        <f t="shared" si="10"/>
        <v xml:space="preserve"> -   </v>
      </c>
      <c r="Y312" s="329">
        <f t="shared" si="10"/>
        <v>25.1</v>
      </c>
      <c r="Z312" s="329">
        <f t="shared" si="10"/>
        <v>30.1</v>
      </c>
      <c r="AA312" s="330"/>
      <c r="AB312" s="330"/>
      <c r="AC312" s="330"/>
      <c r="AD312" s="330"/>
      <c r="AE312" s="330"/>
      <c r="AF312" s="330"/>
      <c r="AG312" s="330"/>
      <c r="AH312" s="330"/>
      <c r="AI312" s="330"/>
      <c r="AJ312" s="330"/>
      <c r="AK312" s="330"/>
      <c r="AL312" s="331"/>
      <c r="AM312" s="331"/>
      <c r="AN312" s="331"/>
      <c r="AO312" s="331"/>
      <c r="AP312" s="331"/>
      <c r="AQ312" s="331"/>
      <c r="AR312" s="331"/>
      <c r="AS312" s="331"/>
      <c r="AT312" s="331"/>
      <c r="AU312" s="331"/>
      <c r="AV312" s="331"/>
      <c r="AW312" s="331"/>
      <c r="AX312" s="331"/>
      <c r="AY312" s="330"/>
      <c r="AZ312" s="330"/>
      <c r="BA312" s="330"/>
    </row>
    <row r="313" spans="1:53" s="383" customFormat="1" ht="13.8" x14ac:dyDescent="0.45">
      <c r="A313" s="43">
        <v>2021</v>
      </c>
      <c r="B313" s="329">
        <f t="shared" si="11"/>
        <v>5256.1</v>
      </c>
      <c r="C313" s="329">
        <f t="shared" si="10"/>
        <v>76.400000000000006</v>
      </c>
      <c r="D313" s="329">
        <f t="shared" si="10"/>
        <v>12.5</v>
      </c>
      <c r="E313" s="329">
        <f t="shared" si="10"/>
        <v>3.7</v>
      </c>
      <c r="F313" s="329">
        <f t="shared" si="10"/>
        <v>80</v>
      </c>
      <c r="G313" s="329">
        <f t="shared" si="10"/>
        <v>6.5</v>
      </c>
      <c r="H313" s="329">
        <f t="shared" si="10"/>
        <v>816.4</v>
      </c>
      <c r="I313" s="329" t="str">
        <f t="shared" si="10"/>
        <v xml:space="preserve"> -   </v>
      </c>
      <c r="J313" s="329">
        <f t="shared" si="10"/>
        <v>16.2</v>
      </c>
      <c r="K313" s="329">
        <f t="shared" si="10"/>
        <v>130.9</v>
      </c>
      <c r="L313" s="329">
        <f t="shared" si="10"/>
        <v>130.4</v>
      </c>
      <c r="M313" s="329">
        <f t="shared" si="10"/>
        <v>12.7</v>
      </c>
      <c r="N313" s="329">
        <f t="shared" si="10"/>
        <v>19.100000000000001</v>
      </c>
      <c r="O313" s="329">
        <f t="shared" si="10"/>
        <v>1</v>
      </c>
      <c r="P313" s="329">
        <f t="shared" si="10"/>
        <v>2.5</v>
      </c>
      <c r="Q313" s="329">
        <f t="shared" si="10"/>
        <v>4</v>
      </c>
      <c r="R313" s="329">
        <f t="shared" si="10"/>
        <v>20.100000000000001</v>
      </c>
      <c r="S313" s="329">
        <f t="shared" si="10"/>
        <v>24</v>
      </c>
      <c r="T313" s="329">
        <f t="shared" si="10"/>
        <v>0.1</v>
      </c>
      <c r="U313" s="329">
        <f t="shared" si="10"/>
        <v>0</v>
      </c>
      <c r="V313" s="329">
        <f t="shared" si="10"/>
        <v>78</v>
      </c>
      <c r="W313" s="329">
        <f t="shared" si="10"/>
        <v>13.9</v>
      </c>
      <c r="X313" s="329" t="str">
        <f t="shared" si="10"/>
        <v xml:space="preserve"> -   </v>
      </c>
      <c r="Y313" s="329">
        <f t="shared" si="10"/>
        <v>25</v>
      </c>
      <c r="Z313" s="329">
        <f t="shared" si="10"/>
        <v>30.3</v>
      </c>
      <c r="AA313" s="330"/>
      <c r="AB313" s="330"/>
      <c r="AC313" s="330"/>
      <c r="AD313" s="330"/>
      <c r="AE313" s="330"/>
      <c r="AF313" s="330"/>
      <c r="AG313" s="330"/>
      <c r="AH313" s="330"/>
      <c r="AI313" s="330"/>
      <c r="AJ313" s="330"/>
      <c r="AK313" s="330"/>
      <c r="AL313" s="331"/>
      <c r="AM313" s="331"/>
      <c r="AN313" s="331"/>
      <c r="AO313" s="331"/>
      <c r="AP313" s="331"/>
      <c r="AQ313" s="331"/>
      <c r="AR313" s="331"/>
      <c r="AS313" s="331"/>
      <c r="AT313" s="331"/>
      <c r="AU313" s="331"/>
      <c r="AV313" s="331"/>
      <c r="AW313" s="331"/>
      <c r="AX313" s="331"/>
      <c r="AY313" s="330"/>
      <c r="AZ313" s="330"/>
      <c r="BA313" s="330"/>
    </row>
    <row r="314" spans="1:53" s="383" customFormat="1" ht="13.8" x14ac:dyDescent="0.45">
      <c r="A314" s="43">
        <v>2022</v>
      </c>
      <c r="B314" s="329">
        <f t="shared" si="11"/>
        <v>5272.1</v>
      </c>
      <c r="C314" s="329">
        <f t="shared" si="10"/>
        <v>76.599999999999994</v>
      </c>
      <c r="D314" s="329">
        <f t="shared" si="10"/>
        <v>12.6</v>
      </c>
      <c r="E314" s="329">
        <f t="shared" si="10"/>
        <v>3.7</v>
      </c>
      <c r="F314" s="329">
        <f t="shared" si="10"/>
        <v>80.8</v>
      </c>
      <c r="G314" s="329">
        <f t="shared" si="10"/>
        <v>6.5</v>
      </c>
      <c r="H314" s="329">
        <f t="shared" si="10"/>
        <v>825.8</v>
      </c>
      <c r="I314" s="329" t="str">
        <f t="shared" si="10"/>
        <v xml:space="preserve"> -   </v>
      </c>
      <c r="J314" s="329">
        <f t="shared" si="10"/>
        <v>16.3</v>
      </c>
      <c r="K314" s="329">
        <f t="shared" si="10"/>
        <v>130.69999999999999</v>
      </c>
      <c r="L314" s="329">
        <f t="shared" si="10"/>
        <v>130.80000000000001</v>
      </c>
      <c r="M314" s="329">
        <f t="shared" si="10"/>
        <v>12.6</v>
      </c>
      <c r="N314" s="329">
        <f t="shared" si="10"/>
        <v>19.2</v>
      </c>
      <c r="O314" s="329">
        <f t="shared" si="10"/>
        <v>1</v>
      </c>
      <c r="P314" s="329">
        <f t="shared" si="10"/>
        <v>2.5</v>
      </c>
      <c r="Q314" s="329">
        <f t="shared" si="10"/>
        <v>4</v>
      </c>
      <c r="R314" s="329">
        <f t="shared" si="10"/>
        <v>20.100000000000001</v>
      </c>
      <c r="S314" s="329">
        <f t="shared" si="10"/>
        <v>23.9</v>
      </c>
      <c r="T314" s="329">
        <f t="shared" si="10"/>
        <v>0.1</v>
      </c>
      <c r="U314" s="329">
        <f t="shared" si="10"/>
        <v>0</v>
      </c>
      <c r="V314" s="329">
        <f t="shared" si="10"/>
        <v>78.2</v>
      </c>
      <c r="W314" s="329">
        <f t="shared" si="10"/>
        <v>13.9</v>
      </c>
      <c r="X314" s="329" t="str">
        <f t="shared" si="10"/>
        <v xml:space="preserve"> -   </v>
      </c>
      <c r="Y314" s="329">
        <f t="shared" si="10"/>
        <v>25</v>
      </c>
      <c r="Z314" s="329">
        <f t="shared" si="10"/>
        <v>30.5</v>
      </c>
      <c r="AA314" s="330"/>
      <c r="AB314" s="330"/>
      <c r="AC314" s="330"/>
      <c r="AD314" s="330"/>
      <c r="AE314" s="330"/>
      <c r="AF314" s="330"/>
      <c r="AG314" s="330"/>
      <c r="AH314" s="330"/>
      <c r="AI314" s="330"/>
      <c r="AJ314" s="330"/>
      <c r="AK314" s="330"/>
      <c r="AL314" s="331"/>
      <c r="AM314" s="331"/>
      <c r="AN314" s="331"/>
      <c r="AO314" s="331"/>
      <c r="AP314" s="331"/>
      <c r="AQ314" s="331"/>
      <c r="AR314" s="331"/>
      <c r="AS314" s="331"/>
      <c r="AT314" s="331"/>
      <c r="AU314" s="331"/>
      <c r="AV314" s="331"/>
      <c r="AW314" s="331"/>
      <c r="AX314" s="331"/>
      <c r="AY314" s="330"/>
      <c r="AZ314" s="330"/>
      <c r="BA314" s="330"/>
    </row>
    <row r="315" spans="1:53" s="383" customFormat="1" ht="13.8" x14ac:dyDescent="0.45">
      <c r="A315" s="43">
        <v>2023</v>
      </c>
      <c r="B315" s="329">
        <f t="shared" si="11"/>
        <v>5286</v>
      </c>
      <c r="C315" s="329">
        <f t="shared" si="10"/>
        <v>76.7</v>
      </c>
      <c r="D315" s="329">
        <f t="shared" si="10"/>
        <v>12.6</v>
      </c>
      <c r="E315" s="329">
        <f t="shared" si="10"/>
        <v>3.7</v>
      </c>
      <c r="F315" s="329">
        <f t="shared" si="10"/>
        <v>81.599999999999994</v>
      </c>
      <c r="G315" s="329">
        <f t="shared" si="10"/>
        <v>6.4</v>
      </c>
      <c r="H315" s="329">
        <f t="shared" si="10"/>
        <v>835</v>
      </c>
      <c r="I315" s="329" t="str">
        <f t="shared" si="10"/>
        <v xml:space="preserve"> -   </v>
      </c>
      <c r="J315" s="329">
        <f t="shared" si="10"/>
        <v>16.399999999999999</v>
      </c>
      <c r="K315" s="329">
        <f t="shared" si="10"/>
        <v>130.5</v>
      </c>
      <c r="L315" s="329">
        <f t="shared" si="10"/>
        <v>131.19999999999999</v>
      </c>
      <c r="M315" s="329">
        <f t="shared" si="10"/>
        <v>12.6</v>
      </c>
      <c r="N315" s="329">
        <f t="shared" si="10"/>
        <v>19.3</v>
      </c>
      <c r="O315" s="329">
        <f t="shared" si="10"/>
        <v>1</v>
      </c>
      <c r="P315" s="329">
        <f t="shared" si="10"/>
        <v>2.4</v>
      </c>
      <c r="Q315" s="329">
        <f t="shared" si="10"/>
        <v>3.9</v>
      </c>
      <c r="R315" s="329">
        <f t="shared" si="10"/>
        <v>20</v>
      </c>
      <c r="S315" s="329">
        <f t="shared" si="10"/>
        <v>23.8</v>
      </c>
      <c r="T315" s="329">
        <f t="shared" si="10"/>
        <v>0.1</v>
      </c>
      <c r="U315" s="329">
        <f t="shared" si="10"/>
        <v>0</v>
      </c>
      <c r="V315" s="329">
        <f t="shared" si="10"/>
        <v>78.400000000000006</v>
      </c>
      <c r="W315" s="329">
        <f t="shared" si="10"/>
        <v>14</v>
      </c>
      <c r="X315" s="329" t="str">
        <f t="shared" si="10"/>
        <v xml:space="preserve"> -   </v>
      </c>
      <c r="Y315" s="329">
        <f t="shared" si="10"/>
        <v>24.9</v>
      </c>
      <c r="Z315" s="329">
        <f t="shared" si="10"/>
        <v>30.7</v>
      </c>
      <c r="AA315" s="330"/>
      <c r="AB315" s="330"/>
      <c r="AC315" s="330"/>
      <c r="AD315" s="330"/>
      <c r="AE315" s="330"/>
      <c r="AF315" s="330"/>
      <c r="AG315" s="330"/>
      <c r="AH315" s="330"/>
      <c r="AI315" s="330"/>
      <c r="AJ315" s="330"/>
      <c r="AK315" s="330"/>
      <c r="AL315" s="331"/>
      <c r="AM315" s="331"/>
      <c r="AN315" s="331"/>
      <c r="AO315" s="331"/>
      <c r="AP315" s="331"/>
      <c r="AQ315" s="331"/>
      <c r="AR315" s="331"/>
      <c r="AS315" s="331"/>
      <c r="AT315" s="331"/>
      <c r="AU315" s="331"/>
      <c r="AV315" s="331"/>
      <c r="AW315" s="331"/>
      <c r="AX315" s="331"/>
      <c r="AY315" s="330"/>
      <c r="AZ315" s="330"/>
      <c r="BA315" s="330"/>
    </row>
    <row r="316" spans="1:53" s="383" customFormat="1" ht="13.8" x14ac:dyDescent="0.45">
      <c r="A316" s="43">
        <v>2024</v>
      </c>
      <c r="B316" s="329">
        <f t="shared" si="11"/>
        <v>5298.2</v>
      </c>
      <c r="C316" s="329">
        <f t="shared" si="10"/>
        <v>76.8</v>
      </c>
      <c r="D316" s="329">
        <f t="shared" si="10"/>
        <v>12.7</v>
      </c>
      <c r="E316" s="329">
        <f t="shared" si="10"/>
        <v>3.6</v>
      </c>
      <c r="F316" s="329">
        <f t="shared" si="10"/>
        <v>82.3</v>
      </c>
      <c r="G316" s="329">
        <f t="shared" si="10"/>
        <v>6.4</v>
      </c>
      <c r="H316" s="329">
        <f t="shared" si="10"/>
        <v>843.9</v>
      </c>
      <c r="I316" s="329" t="str">
        <f t="shared" si="10"/>
        <v xml:space="preserve"> -   </v>
      </c>
      <c r="J316" s="329">
        <f t="shared" si="10"/>
        <v>16.399999999999999</v>
      </c>
      <c r="K316" s="329">
        <f t="shared" si="10"/>
        <v>130.19999999999999</v>
      </c>
      <c r="L316" s="329">
        <f t="shared" si="10"/>
        <v>131.6</v>
      </c>
      <c r="M316" s="329">
        <f t="shared" si="10"/>
        <v>12.5</v>
      </c>
      <c r="N316" s="329">
        <f t="shared" si="10"/>
        <v>19.3</v>
      </c>
      <c r="O316" s="329">
        <f t="shared" si="10"/>
        <v>1</v>
      </c>
      <c r="P316" s="329">
        <f t="shared" si="10"/>
        <v>2.4</v>
      </c>
      <c r="Q316" s="329">
        <f t="shared" si="10"/>
        <v>3.9</v>
      </c>
      <c r="R316" s="329">
        <f t="shared" si="10"/>
        <v>19.899999999999999</v>
      </c>
      <c r="S316" s="329">
        <f t="shared" si="10"/>
        <v>23.8</v>
      </c>
      <c r="T316" s="329">
        <f t="shared" si="10"/>
        <v>0.1</v>
      </c>
      <c r="U316" s="329">
        <f t="shared" si="10"/>
        <v>0</v>
      </c>
      <c r="V316" s="329">
        <f t="shared" si="10"/>
        <v>78.5</v>
      </c>
      <c r="W316" s="329">
        <f t="shared" si="10"/>
        <v>14</v>
      </c>
      <c r="X316" s="329" t="str">
        <f t="shared" si="10"/>
        <v xml:space="preserve"> -   </v>
      </c>
      <c r="Y316" s="329">
        <f t="shared" si="10"/>
        <v>24.8</v>
      </c>
      <c r="Z316" s="329">
        <f t="shared" si="10"/>
        <v>30.9</v>
      </c>
      <c r="AA316" s="330"/>
      <c r="AB316" s="330"/>
      <c r="AC316" s="330"/>
      <c r="AD316" s="330"/>
      <c r="AE316" s="330"/>
      <c r="AF316" s="330"/>
      <c r="AG316" s="330"/>
      <c r="AH316" s="330"/>
      <c r="AI316" s="330"/>
      <c r="AJ316" s="330"/>
      <c r="AK316" s="330"/>
      <c r="AL316" s="331"/>
      <c r="AM316" s="331"/>
      <c r="AN316" s="331"/>
      <c r="AO316" s="331"/>
      <c r="AP316" s="331"/>
      <c r="AQ316" s="331"/>
      <c r="AR316" s="331"/>
      <c r="AS316" s="331"/>
      <c r="AT316" s="331"/>
      <c r="AU316" s="331"/>
      <c r="AV316" s="331"/>
      <c r="AW316" s="331"/>
      <c r="AX316" s="331"/>
      <c r="AY316" s="330"/>
      <c r="AZ316" s="330"/>
      <c r="BA316" s="330"/>
    </row>
    <row r="317" spans="1:53" s="383" customFormat="1" ht="13.8" x14ac:dyDescent="0.45">
      <c r="A317" s="43">
        <v>2025</v>
      </c>
      <c r="B317" s="329">
        <f t="shared" si="11"/>
        <v>5308.5</v>
      </c>
      <c r="C317" s="329">
        <f t="shared" si="10"/>
        <v>76.900000000000006</v>
      </c>
      <c r="D317" s="329">
        <f t="shared" si="10"/>
        <v>12.7</v>
      </c>
      <c r="E317" s="329">
        <f t="shared" si="10"/>
        <v>3.6</v>
      </c>
      <c r="F317" s="329">
        <f t="shared" si="10"/>
        <v>83</v>
      </c>
      <c r="G317" s="329">
        <f t="shared" si="10"/>
        <v>6.4</v>
      </c>
      <c r="H317" s="329">
        <f t="shared" si="10"/>
        <v>852.5</v>
      </c>
      <c r="I317" s="329" t="str">
        <f t="shared" ref="C317:Z327" si="12">I224</f>
        <v xml:space="preserve"> -   </v>
      </c>
      <c r="J317" s="329">
        <f t="shared" si="12"/>
        <v>16.5</v>
      </c>
      <c r="K317" s="329">
        <f t="shared" si="12"/>
        <v>129.80000000000001</v>
      </c>
      <c r="L317" s="329">
        <f t="shared" si="12"/>
        <v>131.9</v>
      </c>
      <c r="M317" s="329">
        <f t="shared" si="12"/>
        <v>12.4</v>
      </c>
      <c r="N317" s="329">
        <f t="shared" si="12"/>
        <v>19.399999999999999</v>
      </c>
      <c r="O317" s="329">
        <f t="shared" si="12"/>
        <v>1</v>
      </c>
      <c r="P317" s="329">
        <f t="shared" si="12"/>
        <v>2.2999999999999998</v>
      </c>
      <c r="Q317" s="329">
        <f t="shared" si="12"/>
        <v>3.9</v>
      </c>
      <c r="R317" s="329">
        <f t="shared" si="12"/>
        <v>19.899999999999999</v>
      </c>
      <c r="S317" s="329">
        <f t="shared" si="12"/>
        <v>23.7</v>
      </c>
      <c r="T317" s="329">
        <f t="shared" si="12"/>
        <v>0.1</v>
      </c>
      <c r="U317" s="329">
        <f t="shared" si="12"/>
        <v>0</v>
      </c>
      <c r="V317" s="329">
        <f t="shared" si="12"/>
        <v>78.599999999999994</v>
      </c>
      <c r="W317" s="329">
        <f t="shared" si="12"/>
        <v>14.1</v>
      </c>
      <c r="X317" s="329" t="str">
        <f t="shared" si="12"/>
        <v xml:space="preserve"> -   </v>
      </c>
      <c r="Y317" s="329">
        <f t="shared" si="12"/>
        <v>24.6</v>
      </c>
      <c r="Z317" s="329">
        <f t="shared" si="12"/>
        <v>31</v>
      </c>
      <c r="AA317" s="330"/>
      <c r="AB317" s="330"/>
      <c r="AC317" s="330"/>
      <c r="AD317" s="330"/>
      <c r="AE317" s="330"/>
      <c r="AF317" s="330"/>
      <c r="AG317" s="330"/>
      <c r="AH317" s="330"/>
      <c r="AI317" s="330"/>
      <c r="AJ317" s="330"/>
      <c r="AK317" s="330"/>
      <c r="AL317" s="331"/>
      <c r="AM317" s="331"/>
      <c r="AN317" s="331"/>
      <c r="AO317" s="331"/>
      <c r="AP317" s="331"/>
      <c r="AQ317" s="331"/>
      <c r="AR317" s="331"/>
      <c r="AS317" s="331"/>
      <c r="AT317" s="331"/>
      <c r="AU317" s="331"/>
      <c r="AV317" s="331"/>
      <c r="AW317" s="331"/>
      <c r="AX317" s="331"/>
      <c r="AY317" s="330"/>
      <c r="AZ317" s="330"/>
      <c r="BA317" s="330"/>
    </row>
    <row r="318" spans="1:53" s="383" customFormat="1" ht="13.8" x14ac:dyDescent="0.45">
      <c r="A318" s="43">
        <v>2026</v>
      </c>
      <c r="B318" s="329">
        <f t="shared" si="11"/>
        <v>5317.2</v>
      </c>
      <c r="C318" s="329">
        <f t="shared" si="12"/>
        <v>76.900000000000006</v>
      </c>
      <c r="D318" s="329">
        <f t="shared" si="12"/>
        <v>12.7</v>
      </c>
      <c r="E318" s="329">
        <f t="shared" si="12"/>
        <v>3.6</v>
      </c>
      <c r="F318" s="329">
        <f t="shared" si="12"/>
        <v>83.7</v>
      </c>
      <c r="G318" s="329">
        <f t="shared" si="12"/>
        <v>6.4</v>
      </c>
      <c r="H318" s="329">
        <f t="shared" si="12"/>
        <v>860.8</v>
      </c>
      <c r="I318" s="329" t="str">
        <f t="shared" si="12"/>
        <v xml:space="preserve"> -   </v>
      </c>
      <c r="J318" s="329">
        <f t="shared" si="12"/>
        <v>16.600000000000001</v>
      </c>
      <c r="K318" s="329">
        <f t="shared" si="12"/>
        <v>129.30000000000001</v>
      </c>
      <c r="L318" s="329">
        <f t="shared" si="12"/>
        <v>132.1</v>
      </c>
      <c r="M318" s="329">
        <f t="shared" si="12"/>
        <v>12.3</v>
      </c>
      <c r="N318" s="329">
        <f t="shared" si="12"/>
        <v>19.399999999999999</v>
      </c>
      <c r="O318" s="329">
        <f t="shared" si="12"/>
        <v>1</v>
      </c>
      <c r="P318" s="329">
        <f t="shared" si="12"/>
        <v>2.2999999999999998</v>
      </c>
      <c r="Q318" s="329">
        <f t="shared" si="12"/>
        <v>3.9</v>
      </c>
      <c r="R318" s="329">
        <f t="shared" si="12"/>
        <v>19.8</v>
      </c>
      <c r="S318" s="329">
        <f t="shared" si="12"/>
        <v>23.6</v>
      </c>
      <c r="T318" s="329">
        <f t="shared" si="12"/>
        <v>0.1</v>
      </c>
      <c r="U318" s="329">
        <f t="shared" si="12"/>
        <v>0</v>
      </c>
      <c r="V318" s="329">
        <f t="shared" si="12"/>
        <v>78.599999999999994</v>
      </c>
      <c r="W318" s="329">
        <f t="shared" si="12"/>
        <v>14.2</v>
      </c>
      <c r="X318" s="329" t="str">
        <f t="shared" si="12"/>
        <v xml:space="preserve"> -   </v>
      </c>
      <c r="Y318" s="329">
        <f t="shared" si="12"/>
        <v>24.5</v>
      </c>
      <c r="Z318" s="329">
        <f t="shared" si="12"/>
        <v>31.2</v>
      </c>
      <c r="AA318" s="330"/>
      <c r="AB318" s="330"/>
      <c r="AC318" s="330"/>
      <c r="AD318" s="330"/>
      <c r="AE318" s="330"/>
      <c r="AF318" s="330"/>
      <c r="AG318" s="330"/>
      <c r="AH318" s="330"/>
      <c r="AI318" s="330"/>
      <c r="AJ318" s="330"/>
      <c r="AK318" s="330"/>
      <c r="AL318" s="331"/>
      <c r="AM318" s="331"/>
      <c r="AN318" s="331"/>
      <c r="AO318" s="331"/>
      <c r="AP318" s="331"/>
      <c r="AQ318" s="331"/>
      <c r="AR318" s="331"/>
      <c r="AS318" s="331"/>
      <c r="AT318" s="331"/>
      <c r="AU318" s="331"/>
      <c r="AV318" s="331"/>
      <c r="AW318" s="331"/>
      <c r="AX318" s="331"/>
      <c r="AY318" s="330"/>
      <c r="AZ318" s="330"/>
      <c r="BA318" s="330"/>
    </row>
    <row r="319" spans="1:53" s="383" customFormat="1" ht="13.8" x14ac:dyDescent="0.45">
      <c r="A319" s="43">
        <v>2027</v>
      </c>
      <c r="B319" s="329">
        <f t="shared" si="11"/>
        <v>5324.3</v>
      </c>
      <c r="C319" s="329">
        <f t="shared" si="12"/>
        <v>77</v>
      </c>
      <c r="D319" s="329">
        <f t="shared" si="12"/>
        <v>12.8</v>
      </c>
      <c r="E319" s="329">
        <f t="shared" si="12"/>
        <v>3.6</v>
      </c>
      <c r="F319" s="329">
        <f t="shared" si="12"/>
        <v>84.3</v>
      </c>
      <c r="G319" s="329">
        <f t="shared" si="12"/>
        <v>6.4</v>
      </c>
      <c r="H319" s="329">
        <f t="shared" si="12"/>
        <v>868.8</v>
      </c>
      <c r="I319" s="329" t="str">
        <f t="shared" si="12"/>
        <v xml:space="preserve"> -   </v>
      </c>
      <c r="J319" s="329">
        <f t="shared" si="12"/>
        <v>16.7</v>
      </c>
      <c r="K319" s="329">
        <f t="shared" si="12"/>
        <v>128.69999999999999</v>
      </c>
      <c r="L319" s="329">
        <f t="shared" si="12"/>
        <v>132.30000000000001</v>
      </c>
      <c r="M319" s="329">
        <f t="shared" si="12"/>
        <v>12.2</v>
      </c>
      <c r="N319" s="329">
        <f t="shared" si="12"/>
        <v>19.399999999999999</v>
      </c>
      <c r="O319" s="329">
        <f t="shared" si="12"/>
        <v>0.9</v>
      </c>
      <c r="P319" s="329">
        <f t="shared" si="12"/>
        <v>2.2000000000000002</v>
      </c>
      <c r="Q319" s="329">
        <f t="shared" si="12"/>
        <v>3.9</v>
      </c>
      <c r="R319" s="329">
        <f t="shared" si="12"/>
        <v>19.7</v>
      </c>
      <c r="S319" s="329">
        <f t="shared" si="12"/>
        <v>23.5</v>
      </c>
      <c r="T319" s="329">
        <f t="shared" si="12"/>
        <v>0.1</v>
      </c>
      <c r="U319" s="329">
        <f t="shared" si="12"/>
        <v>0</v>
      </c>
      <c r="V319" s="329">
        <f t="shared" si="12"/>
        <v>78.599999999999994</v>
      </c>
      <c r="W319" s="329">
        <f t="shared" si="12"/>
        <v>14.2</v>
      </c>
      <c r="X319" s="329" t="str">
        <f t="shared" si="12"/>
        <v xml:space="preserve"> -   </v>
      </c>
      <c r="Y319" s="329">
        <f t="shared" si="12"/>
        <v>24.4</v>
      </c>
      <c r="Z319" s="329">
        <f t="shared" si="12"/>
        <v>31.3</v>
      </c>
      <c r="AA319" s="330"/>
      <c r="AB319" s="330"/>
      <c r="AC319" s="330"/>
      <c r="AD319" s="330"/>
      <c r="AE319" s="330"/>
      <c r="AF319" s="330"/>
      <c r="AG319" s="330"/>
      <c r="AH319" s="330"/>
      <c r="AI319" s="330"/>
      <c r="AJ319" s="330"/>
      <c r="AK319" s="330"/>
      <c r="AL319" s="331"/>
      <c r="AM319" s="331"/>
      <c r="AN319" s="331"/>
      <c r="AO319" s="331"/>
      <c r="AP319" s="331"/>
      <c r="AQ319" s="331"/>
      <c r="AR319" s="331"/>
      <c r="AS319" s="331"/>
      <c r="AT319" s="331"/>
      <c r="AU319" s="331"/>
      <c r="AV319" s="331"/>
      <c r="AW319" s="331"/>
      <c r="AX319" s="331"/>
      <c r="AY319" s="330"/>
      <c r="AZ319" s="330"/>
      <c r="BA319" s="330"/>
    </row>
    <row r="320" spans="1:53" s="383" customFormat="1" ht="13.8" x14ac:dyDescent="0.45">
      <c r="A320" s="43">
        <v>2028</v>
      </c>
      <c r="B320" s="329">
        <f t="shared" si="11"/>
        <v>5329.9</v>
      </c>
      <c r="C320" s="329">
        <f t="shared" si="12"/>
        <v>76.900000000000006</v>
      </c>
      <c r="D320" s="329">
        <f t="shared" si="12"/>
        <v>12.8</v>
      </c>
      <c r="E320" s="329">
        <f t="shared" si="12"/>
        <v>3.5</v>
      </c>
      <c r="F320" s="329">
        <f t="shared" si="12"/>
        <v>84.9</v>
      </c>
      <c r="G320" s="329">
        <f t="shared" si="12"/>
        <v>6.3</v>
      </c>
      <c r="H320" s="329">
        <f t="shared" si="12"/>
        <v>876.6</v>
      </c>
      <c r="I320" s="329" t="str">
        <f t="shared" si="12"/>
        <v xml:space="preserve"> -   </v>
      </c>
      <c r="J320" s="329">
        <f t="shared" si="12"/>
        <v>16.7</v>
      </c>
      <c r="K320" s="329">
        <f t="shared" si="12"/>
        <v>128.1</v>
      </c>
      <c r="L320" s="329">
        <f t="shared" si="12"/>
        <v>132.4</v>
      </c>
      <c r="M320" s="329">
        <f t="shared" si="12"/>
        <v>12.1</v>
      </c>
      <c r="N320" s="329">
        <f t="shared" si="12"/>
        <v>19.399999999999999</v>
      </c>
      <c r="O320" s="329">
        <f t="shared" si="12"/>
        <v>0.9</v>
      </c>
      <c r="P320" s="329">
        <f t="shared" si="12"/>
        <v>2.2000000000000002</v>
      </c>
      <c r="Q320" s="329">
        <f t="shared" si="12"/>
        <v>3.8</v>
      </c>
      <c r="R320" s="329">
        <f t="shared" si="12"/>
        <v>19.600000000000001</v>
      </c>
      <c r="S320" s="329">
        <f t="shared" si="12"/>
        <v>23.4</v>
      </c>
      <c r="T320" s="329">
        <f t="shared" si="12"/>
        <v>0.1</v>
      </c>
      <c r="U320" s="329">
        <f t="shared" si="12"/>
        <v>0</v>
      </c>
      <c r="V320" s="329">
        <f t="shared" si="12"/>
        <v>78.599999999999994</v>
      </c>
      <c r="W320" s="329">
        <f t="shared" si="12"/>
        <v>14.2</v>
      </c>
      <c r="X320" s="329" t="str">
        <f t="shared" si="12"/>
        <v xml:space="preserve"> -   </v>
      </c>
      <c r="Y320" s="329">
        <f t="shared" si="12"/>
        <v>24.2</v>
      </c>
      <c r="Z320" s="329">
        <f t="shared" si="12"/>
        <v>31.5</v>
      </c>
      <c r="AA320" s="330"/>
      <c r="AB320" s="330"/>
      <c r="AC320" s="330"/>
      <c r="AD320" s="330"/>
      <c r="AE320" s="330"/>
      <c r="AF320" s="330"/>
      <c r="AG320" s="330"/>
      <c r="AH320" s="330"/>
      <c r="AI320" s="330"/>
      <c r="AJ320" s="330"/>
      <c r="AK320" s="330"/>
      <c r="AL320" s="331"/>
      <c r="AM320" s="331"/>
      <c r="AN320" s="331"/>
      <c r="AO320" s="331"/>
      <c r="AP320" s="331"/>
      <c r="AQ320" s="331"/>
      <c r="AR320" s="331"/>
      <c r="AS320" s="331"/>
      <c r="AT320" s="331"/>
      <c r="AU320" s="331"/>
      <c r="AV320" s="331"/>
      <c r="AW320" s="331"/>
      <c r="AX320" s="331"/>
      <c r="AY320" s="330"/>
      <c r="AZ320" s="330"/>
      <c r="BA320" s="330"/>
    </row>
    <row r="321" spans="1:53" s="383" customFormat="1" ht="13.8" x14ac:dyDescent="0.45">
      <c r="A321" s="43">
        <v>2029</v>
      </c>
      <c r="B321" s="329">
        <f t="shared" si="11"/>
        <v>5333.9</v>
      </c>
      <c r="C321" s="329">
        <f t="shared" si="12"/>
        <v>76.900000000000006</v>
      </c>
      <c r="D321" s="329">
        <f t="shared" si="12"/>
        <v>12.8</v>
      </c>
      <c r="E321" s="329">
        <f t="shared" si="12"/>
        <v>3.5</v>
      </c>
      <c r="F321" s="329">
        <f t="shared" si="12"/>
        <v>85.4</v>
      </c>
      <c r="G321" s="329">
        <f t="shared" si="12"/>
        <v>6.3</v>
      </c>
      <c r="H321" s="329">
        <f t="shared" si="12"/>
        <v>884.1</v>
      </c>
      <c r="I321" s="329" t="str">
        <f t="shared" si="12"/>
        <v xml:space="preserve"> -   </v>
      </c>
      <c r="J321" s="329">
        <f t="shared" si="12"/>
        <v>16.8</v>
      </c>
      <c r="K321" s="329">
        <f t="shared" si="12"/>
        <v>127.4</v>
      </c>
      <c r="L321" s="329">
        <f t="shared" si="12"/>
        <v>132.4</v>
      </c>
      <c r="M321" s="329">
        <f t="shared" si="12"/>
        <v>11.9</v>
      </c>
      <c r="N321" s="329">
        <f t="shared" si="12"/>
        <v>19.5</v>
      </c>
      <c r="O321" s="329">
        <f t="shared" si="12"/>
        <v>0.9</v>
      </c>
      <c r="P321" s="329">
        <f t="shared" si="12"/>
        <v>2.2000000000000002</v>
      </c>
      <c r="Q321" s="329">
        <f t="shared" si="12"/>
        <v>3.8</v>
      </c>
      <c r="R321" s="329">
        <f t="shared" si="12"/>
        <v>19.399999999999999</v>
      </c>
      <c r="S321" s="329">
        <f t="shared" si="12"/>
        <v>23.2</v>
      </c>
      <c r="T321" s="329">
        <f t="shared" si="12"/>
        <v>0.1</v>
      </c>
      <c r="U321" s="329">
        <f t="shared" si="12"/>
        <v>0</v>
      </c>
      <c r="V321" s="329">
        <f t="shared" si="12"/>
        <v>78.599999999999994</v>
      </c>
      <c r="W321" s="329">
        <f t="shared" si="12"/>
        <v>14.3</v>
      </c>
      <c r="X321" s="329" t="str">
        <f t="shared" si="12"/>
        <v xml:space="preserve"> -   </v>
      </c>
      <c r="Y321" s="329">
        <f t="shared" si="12"/>
        <v>24</v>
      </c>
      <c r="Z321" s="329">
        <f t="shared" si="12"/>
        <v>31.6</v>
      </c>
      <c r="AA321" s="330"/>
      <c r="AB321" s="330"/>
      <c r="AC321" s="330"/>
      <c r="AD321" s="330"/>
      <c r="AE321" s="330"/>
      <c r="AF321" s="330"/>
      <c r="AG321" s="330"/>
      <c r="AH321" s="330"/>
      <c r="AI321" s="330"/>
      <c r="AJ321" s="330"/>
      <c r="AK321" s="330"/>
      <c r="AL321" s="331"/>
      <c r="AM321" s="331"/>
      <c r="AN321" s="331"/>
      <c r="AO321" s="331"/>
      <c r="AP321" s="331"/>
      <c r="AQ321" s="331"/>
      <c r="AR321" s="331"/>
      <c r="AS321" s="331"/>
      <c r="AT321" s="331"/>
      <c r="AU321" s="331"/>
      <c r="AV321" s="331"/>
      <c r="AW321" s="331"/>
      <c r="AX321" s="331"/>
      <c r="AY321" s="330"/>
      <c r="AZ321" s="330"/>
      <c r="BA321" s="330"/>
    </row>
    <row r="322" spans="1:53" s="383" customFormat="1" ht="13.8" x14ac:dyDescent="0.45">
      <c r="A322" s="43">
        <v>2030</v>
      </c>
      <c r="B322" s="329">
        <f t="shared" si="11"/>
        <v>5336.5</v>
      </c>
      <c r="C322" s="329">
        <f t="shared" si="12"/>
        <v>76.8</v>
      </c>
      <c r="D322" s="329">
        <f t="shared" si="12"/>
        <v>12.8</v>
      </c>
      <c r="E322" s="329">
        <f t="shared" si="12"/>
        <v>3.5</v>
      </c>
      <c r="F322" s="329">
        <f t="shared" si="12"/>
        <v>86</v>
      </c>
      <c r="G322" s="329">
        <f t="shared" si="12"/>
        <v>6.3</v>
      </c>
      <c r="H322" s="329">
        <f t="shared" si="12"/>
        <v>891.2</v>
      </c>
      <c r="I322" s="329" t="str">
        <f t="shared" si="12"/>
        <v xml:space="preserve"> -   </v>
      </c>
      <c r="J322" s="329">
        <f t="shared" si="12"/>
        <v>16.8</v>
      </c>
      <c r="K322" s="329">
        <f t="shared" si="12"/>
        <v>126.6</v>
      </c>
      <c r="L322" s="329">
        <f t="shared" si="12"/>
        <v>132.5</v>
      </c>
      <c r="M322" s="329">
        <f t="shared" si="12"/>
        <v>11.8</v>
      </c>
      <c r="N322" s="329">
        <f t="shared" si="12"/>
        <v>19.5</v>
      </c>
      <c r="O322" s="329">
        <f t="shared" si="12"/>
        <v>0.9</v>
      </c>
      <c r="P322" s="329">
        <f t="shared" si="12"/>
        <v>2.1</v>
      </c>
      <c r="Q322" s="329">
        <f t="shared" si="12"/>
        <v>3.8</v>
      </c>
      <c r="R322" s="329">
        <f t="shared" si="12"/>
        <v>19.3</v>
      </c>
      <c r="S322" s="329">
        <f t="shared" si="12"/>
        <v>23.1</v>
      </c>
      <c r="T322" s="329">
        <f t="shared" si="12"/>
        <v>0.1</v>
      </c>
      <c r="U322" s="329">
        <f t="shared" si="12"/>
        <v>0</v>
      </c>
      <c r="V322" s="329">
        <f t="shared" si="12"/>
        <v>78.5</v>
      </c>
      <c r="W322" s="329">
        <f t="shared" si="12"/>
        <v>14.3</v>
      </c>
      <c r="X322" s="329" t="str">
        <f t="shared" si="12"/>
        <v xml:space="preserve"> -   </v>
      </c>
      <c r="Y322" s="329">
        <f t="shared" si="12"/>
        <v>23.9</v>
      </c>
      <c r="Z322" s="329">
        <f t="shared" si="12"/>
        <v>31.7</v>
      </c>
      <c r="AA322" s="330"/>
      <c r="AB322" s="330"/>
      <c r="AC322" s="330"/>
      <c r="AD322" s="330"/>
      <c r="AE322" s="330"/>
      <c r="AF322" s="330"/>
      <c r="AG322" s="330"/>
      <c r="AH322" s="330"/>
      <c r="AI322" s="330"/>
      <c r="AJ322" s="330"/>
      <c r="AK322" s="330"/>
      <c r="AL322" s="331"/>
      <c r="AM322" s="331"/>
      <c r="AN322" s="331"/>
      <c r="AO322" s="331"/>
      <c r="AP322" s="331"/>
      <c r="AQ322" s="331"/>
      <c r="AR322" s="331"/>
      <c r="AS322" s="331"/>
      <c r="AT322" s="331"/>
      <c r="AU322" s="331"/>
      <c r="AV322" s="331"/>
      <c r="AW322" s="331"/>
      <c r="AX322" s="331"/>
      <c r="AY322" s="330"/>
      <c r="AZ322" s="330"/>
      <c r="BA322" s="330"/>
    </row>
    <row r="323" spans="1:53" s="383" customFormat="1" ht="13.8" x14ac:dyDescent="0.45">
      <c r="A323" s="43">
        <v>2031</v>
      </c>
      <c r="B323" s="329">
        <f t="shared" si="11"/>
        <v>5331.1</v>
      </c>
      <c r="C323" s="329">
        <f t="shared" si="12"/>
        <v>76.5</v>
      </c>
      <c r="D323" s="329">
        <f t="shared" si="12"/>
        <v>12.8</v>
      </c>
      <c r="E323" s="329">
        <f t="shared" si="12"/>
        <v>3.4</v>
      </c>
      <c r="F323" s="329">
        <f t="shared" si="12"/>
        <v>86.3</v>
      </c>
      <c r="G323" s="329">
        <f t="shared" si="12"/>
        <v>6.2</v>
      </c>
      <c r="H323" s="329">
        <f t="shared" si="12"/>
        <v>896.6</v>
      </c>
      <c r="I323" s="329" t="str">
        <f t="shared" si="12"/>
        <v xml:space="preserve"> -   </v>
      </c>
      <c r="J323" s="329">
        <f t="shared" si="12"/>
        <v>16.8</v>
      </c>
      <c r="K323" s="329">
        <f t="shared" si="12"/>
        <v>125.1</v>
      </c>
      <c r="L323" s="329">
        <f t="shared" si="12"/>
        <v>132</v>
      </c>
      <c r="M323" s="329">
        <f t="shared" si="12"/>
        <v>11.6</v>
      </c>
      <c r="N323" s="329">
        <f t="shared" si="12"/>
        <v>19.399999999999999</v>
      </c>
      <c r="O323" s="329">
        <f t="shared" si="12"/>
        <v>0.9</v>
      </c>
      <c r="P323" s="329">
        <f t="shared" si="12"/>
        <v>2.1</v>
      </c>
      <c r="Q323" s="329">
        <f t="shared" si="12"/>
        <v>3.7</v>
      </c>
      <c r="R323" s="329">
        <f t="shared" si="12"/>
        <v>19.100000000000001</v>
      </c>
      <c r="S323" s="329">
        <f t="shared" si="12"/>
        <v>22.9</v>
      </c>
      <c r="T323" s="329">
        <f t="shared" si="12"/>
        <v>0.1</v>
      </c>
      <c r="U323" s="329">
        <f t="shared" si="12"/>
        <v>0</v>
      </c>
      <c r="V323" s="329">
        <f t="shared" si="12"/>
        <v>78.3</v>
      </c>
      <c r="W323" s="329">
        <f t="shared" si="12"/>
        <v>14.3</v>
      </c>
      <c r="X323" s="329" t="str">
        <f t="shared" si="12"/>
        <v xml:space="preserve"> -   </v>
      </c>
      <c r="Y323" s="329">
        <f t="shared" si="12"/>
        <v>23.6</v>
      </c>
      <c r="Z323" s="329">
        <f t="shared" si="12"/>
        <v>31.8</v>
      </c>
      <c r="AA323" s="330"/>
      <c r="AB323" s="330"/>
      <c r="AC323" s="330"/>
      <c r="AD323" s="330"/>
      <c r="AE323" s="330"/>
      <c r="AF323" s="330"/>
      <c r="AG323" s="330"/>
      <c r="AH323" s="330"/>
      <c r="AI323" s="330"/>
      <c r="AJ323" s="330"/>
      <c r="AK323" s="330"/>
      <c r="AL323" s="331"/>
      <c r="AM323" s="331"/>
      <c r="AN323" s="331"/>
      <c r="AO323" s="331"/>
      <c r="AP323" s="331"/>
      <c r="AQ323" s="331"/>
      <c r="AR323" s="331"/>
      <c r="AS323" s="331"/>
      <c r="AT323" s="331"/>
      <c r="AU323" s="331"/>
      <c r="AV323" s="331"/>
      <c r="AW323" s="331"/>
      <c r="AX323" s="331"/>
      <c r="AY323" s="330"/>
      <c r="AZ323" s="330"/>
      <c r="BA323" s="330"/>
    </row>
    <row r="324" spans="1:53" s="383" customFormat="1" ht="13.8" x14ac:dyDescent="0.45">
      <c r="A324" s="43">
        <v>2032</v>
      </c>
      <c r="B324" s="329">
        <f t="shared" si="11"/>
        <v>5324.6</v>
      </c>
      <c r="C324" s="329">
        <f t="shared" si="12"/>
        <v>76.2</v>
      </c>
      <c r="D324" s="329">
        <f t="shared" si="12"/>
        <v>12.8</v>
      </c>
      <c r="E324" s="329">
        <f t="shared" si="12"/>
        <v>3.4</v>
      </c>
      <c r="F324" s="329">
        <f t="shared" si="12"/>
        <v>86.6</v>
      </c>
      <c r="G324" s="329">
        <f t="shared" si="12"/>
        <v>6.2</v>
      </c>
      <c r="H324" s="329">
        <f t="shared" si="12"/>
        <v>901.8</v>
      </c>
      <c r="I324" s="329" t="str">
        <f t="shared" si="12"/>
        <v xml:space="preserve"> -   </v>
      </c>
      <c r="J324" s="329">
        <f t="shared" si="12"/>
        <v>16.8</v>
      </c>
      <c r="K324" s="329">
        <f t="shared" si="12"/>
        <v>123.6</v>
      </c>
      <c r="L324" s="329">
        <f t="shared" si="12"/>
        <v>131.6</v>
      </c>
      <c r="M324" s="329">
        <f t="shared" si="12"/>
        <v>11.5</v>
      </c>
      <c r="N324" s="329">
        <f t="shared" si="12"/>
        <v>19.3</v>
      </c>
      <c r="O324" s="329">
        <f t="shared" si="12"/>
        <v>0.9</v>
      </c>
      <c r="P324" s="329">
        <f t="shared" si="12"/>
        <v>2</v>
      </c>
      <c r="Q324" s="329">
        <f t="shared" si="12"/>
        <v>3.7</v>
      </c>
      <c r="R324" s="329">
        <f t="shared" si="12"/>
        <v>19</v>
      </c>
      <c r="S324" s="329">
        <f t="shared" si="12"/>
        <v>22.8</v>
      </c>
      <c r="T324" s="329">
        <f t="shared" si="12"/>
        <v>0.1</v>
      </c>
      <c r="U324" s="329">
        <f t="shared" si="12"/>
        <v>0</v>
      </c>
      <c r="V324" s="329">
        <f t="shared" si="12"/>
        <v>78</v>
      </c>
      <c r="W324" s="329">
        <f t="shared" si="12"/>
        <v>14.3</v>
      </c>
      <c r="X324" s="329" t="str">
        <f t="shared" si="12"/>
        <v xml:space="preserve"> -   </v>
      </c>
      <c r="Y324" s="329">
        <f t="shared" si="12"/>
        <v>23.3</v>
      </c>
      <c r="Z324" s="329">
        <f t="shared" si="12"/>
        <v>31.8</v>
      </c>
      <c r="AA324" s="330"/>
      <c r="AB324" s="330"/>
      <c r="AC324" s="330"/>
      <c r="AD324" s="330"/>
      <c r="AE324" s="330"/>
      <c r="AF324" s="330"/>
      <c r="AG324" s="330"/>
      <c r="AH324" s="330"/>
      <c r="AI324" s="330"/>
      <c r="AJ324" s="330"/>
      <c r="AK324" s="330"/>
      <c r="AL324" s="331"/>
      <c r="AM324" s="331"/>
      <c r="AN324" s="331"/>
      <c r="AO324" s="331"/>
      <c r="AP324" s="331"/>
      <c r="AQ324" s="331"/>
      <c r="AR324" s="331"/>
      <c r="AS324" s="331"/>
      <c r="AT324" s="331"/>
      <c r="AU324" s="331"/>
      <c r="AV324" s="331"/>
      <c r="AW324" s="331"/>
      <c r="AX324" s="331"/>
      <c r="AY324" s="330"/>
      <c r="AZ324" s="330"/>
      <c r="BA324" s="330"/>
    </row>
    <row r="325" spans="1:53" s="383" customFormat="1" ht="13.8" x14ac:dyDescent="0.45">
      <c r="A325" s="43">
        <v>2033</v>
      </c>
      <c r="B325" s="329">
        <f t="shared" si="11"/>
        <v>5317.1</v>
      </c>
      <c r="C325" s="329">
        <f t="shared" si="12"/>
        <v>75.900000000000006</v>
      </c>
      <c r="D325" s="329">
        <f t="shared" si="12"/>
        <v>12.8</v>
      </c>
      <c r="E325" s="329">
        <f t="shared" si="12"/>
        <v>3.4</v>
      </c>
      <c r="F325" s="329">
        <f t="shared" si="12"/>
        <v>86.8</v>
      </c>
      <c r="G325" s="329">
        <f t="shared" si="12"/>
        <v>6.1</v>
      </c>
      <c r="H325" s="329">
        <f t="shared" si="12"/>
        <v>906.6</v>
      </c>
      <c r="I325" s="329" t="str">
        <f t="shared" si="12"/>
        <v xml:space="preserve"> -   </v>
      </c>
      <c r="J325" s="329">
        <f t="shared" si="12"/>
        <v>16.7</v>
      </c>
      <c r="K325" s="329">
        <f t="shared" si="12"/>
        <v>122.1</v>
      </c>
      <c r="L325" s="329">
        <f t="shared" si="12"/>
        <v>131.1</v>
      </c>
      <c r="M325" s="329">
        <f t="shared" si="12"/>
        <v>11.3</v>
      </c>
      <c r="N325" s="329">
        <f t="shared" si="12"/>
        <v>19.2</v>
      </c>
      <c r="O325" s="329">
        <f t="shared" si="12"/>
        <v>0.8</v>
      </c>
      <c r="P325" s="329">
        <f t="shared" si="12"/>
        <v>2</v>
      </c>
      <c r="Q325" s="329">
        <f t="shared" si="12"/>
        <v>3.7</v>
      </c>
      <c r="R325" s="329">
        <f t="shared" si="12"/>
        <v>18.8</v>
      </c>
      <c r="S325" s="329">
        <f t="shared" si="12"/>
        <v>22.6</v>
      </c>
      <c r="T325" s="329">
        <f t="shared" si="12"/>
        <v>0.1</v>
      </c>
      <c r="U325" s="329">
        <f t="shared" si="12"/>
        <v>0</v>
      </c>
      <c r="V325" s="329">
        <f t="shared" si="12"/>
        <v>77.7</v>
      </c>
      <c r="W325" s="329">
        <f t="shared" si="12"/>
        <v>14.3</v>
      </c>
      <c r="X325" s="329" t="str">
        <f t="shared" si="12"/>
        <v xml:space="preserve"> -   </v>
      </c>
      <c r="Y325" s="329">
        <f t="shared" si="12"/>
        <v>23.1</v>
      </c>
      <c r="Z325" s="329">
        <f t="shared" si="12"/>
        <v>31.9</v>
      </c>
      <c r="AA325" s="330"/>
      <c r="AB325" s="330"/>
      <c r="AC325" s="330"/>
      <c r="AD325" s="330"/>
      <c r="AE325" s="330"/>
      <c r="AF325" s="330"/>
      <c r="AG325" s="330"/>
      <c r="AH325" s="330"/>
      <c r="AI325" s="330"/>
      <c r="AJ325" s="330"/>
      <c r="AK325" s="330"/>
      <c r="AL325" s="331"/>
      <c r="AM325" s="331"/>
      <c r="AN325" s="331"/>
      <c r="AO325" s="331"/>
      <c r="AP325" s="331"/>
      <c r="AQ325" s="331"/>
      <c r="AR325" s="331"/>
      <c r="AS325" s="331"/>
      <c r="AT325" s="331"/>
      <c r="AU325" s="331"/>
      <c r="AV325" s="331"/>
      <c r="AW325" s="331"/>
      <c r="AX325" s="331"/>
      <c r="AY325" s="330"/>
      <c r="AZ325" s="330"/>
      <c r="BA325" s="330"/>
    </row>
    <row r="326" spans="1:53" s="383" customFormat="1" ht="13.8" x14ac:dyDescent="0.45">
      <c r="A326" s="43">
        <v>2034</v>
      </c>
      <c r="B326" s="329">
        <f t="shared" si="11"/>
        <v>5308.6</v>
      </c>
      <c r="C326" s="329">
        <f t="shared" si="12"/>
        <v>75.5</v>
      </c>
      <c r="D326" s="329">
        <f t="shared" si="12"/>
        <v>12.8</v>
      </c>
      <c r="E326" s="329">
        <f t="shared" si="12"/>
        <v>3.3</v>
      </c>
      <c r="F326" s="329">
        <f t="shared" si="12"/>
        <v>87.1</v>
      </c>
      <c r="G326" s="329">
        <f t="shared" si="12"/>
        <v>6.1</v>
      </c>
      <c r="H326" s="329">
        <f t="shared" si="12"/>
        <v>911.3</v>
      </c>
      <c r="I326" s="329" t="str">
        <f t="shared" si="12"/>
        <v xml:space="preserve"> -   </v>
      </c>
      <c r="J326" s="329">
        <f t="shared" si="12"/>
        <v>16.7</v>
      </c>
      <c r="K326" s="329">
        <f t="shared" si="12"/>
        <v>120.5</v>
      </c>
      <c r="L326" s="329">
        <f t="shared" si="12"/>
        <v>130.6</v>
      </c>
      <c r="M326" s="329">
        <f t="shared" si="12"/>
        <v>11.1</v>
      </c>
      <c r="N326" s="329">
        <f t="shared" si="12"/>
        <v>19.100000000000001</v>
      </c>
      <c r="O326" s="329">
        <f t="shared" si="12"/>
        <v>0.8</v>
      </c>
      <c r="P326" s="329">
        <f t="shared" si="12"/>
        <v>1.9</v>
      </c>
      <c r="Q326" s="329">
        <f t="shared" si="12"/>
        <v>3.6</v>
      </c>
      <c r="R326" s="329">
        <f t="shared" si="12"/>
        <v>18.600000000000001</v>
      </c>
      <c r="S326" s="329">
        <f t="shared" si="12"/>
        <v>22.4</v>
      </c>
      <c r="T326" s="329">
        <f t="shared" si="12"/>
        <v>0.1</v>
      </c>
      <c r="U326" s="329">
        <f t="shared" si="12"/>
        <v>0</v>
      </c>
      <c r="V326" s="329">
        <f t="shared" si="12"/>
        <v>77.400000000000006</v>
      </c>
      <c r="W326" s="329">
        <f t="shared" si="12"/>
        <v>14.3</v>
      </c>
      <c r="X326" s="329" t="str">
        <f t="shared" si="12"/>
        <v xml:space="preserve"> -   </v>
      </c>
      <c r="Y326" s="329">
        <f t="shared" si="12"/>
        <v>22.8</v>
      </c>
      <c r="Z326" s="329">
        <f t="shared" si="12"/>
        <v>31.9</v>
      </c>
      <c r="AA326" s="330"/>
      <c r="AB326" s="330"/>
      <c r="AC326" s="330"/>
      <c r="AD326" s="330"/>
      <c r="AE326" s="330"/>
      <c r="AF326" s="330"/>
      <c r="AG326" s="330"/>
      <c r="AH326" s="330"/>
      <c r="AI326" s="330"/>
      <c r="AJ326" s="330"/>
      <c r="AK326" s="330"/>
      <c r="AL326" s="331"/>
      <c r="AM326" s="331"/>
      <c r="AN326" s="331"/>
      <c r="AO326" s="331"/>
      <c r="AP326" s="331"/>
      <c r="AQ326" s="331"/>
      <c r="AR326" s="331"/>
      <c r="AS326" s="331"/>
      <c r="AT326" s="331"/>
      <c r="AU326" s="331"/>
      <c r="AV326" s="331"/>
      <c r="AW326" s="331"/>
      <c r="AX326" s="331"/>
      <c r="AY326" s="330"/>
      <c r="AZ326" s="330"/>
      <c r="BA326" s="330"/>
    </row>
    <row r="327" spans="1:53" s="383" customFormat="1" ht="13.8" x14ac:dyDescent="0.45">
      <c r="A327" s="43">
        <v>2035</v>
      </c>
      <c r="B327" s="329">
        <f t="shared" si="11"/>
        <v>5299.2</v>
      </c>
      <c r="C327" s="329">
        <f t="shared" si="12"/>
        <v>75.099999999999994</v>
      </c>
      <c r="D327" s="329">
        <f t="shared" si="12"/>
        <v>12.8</v>
      </c>
      <c r="E327" s="329">
        <f t="shared" si="12"/>
        <v>3.3</v>
      </c>
      <c r="F327" s="329">
        <f t="shared" si="12"/>
        <v>87.3</v>
      </c>
      <c r="G327" s="329">
        <f t="shared" si="12"/>
        <v>6.1</v>
      </c>
      <c r="H327" s="329">
        <f t="shared" si="12"/>
        <v>915.7</v>
      </c>
      <c r="I327" s="329" t="str">
        <f t="shared" si="12"/>
        <v xml:space="preserve"> -   </v>
      </c>
      <c r="J327" s="329">
        <f t="shared" si="12"/>
        <v>16.7</v>
      </c>
      <c r="K327" s="329">
        <f t="shared" si="12"/>
        <v>118.9</v>
      </c>
      <c r="L327" s="329">
        <f t="shared" si="12"/>
        <v>130</v>
      </c>
      <c r="M327" s="329">
        <f t="shared" si="12"/>
        <v>10.9</v>
      </c>
      <c r="N327" s="329">
        <f t="shared" si="12"/>
        <v>19</v>
      </c>
      <c r="O327" s="329">
        <f t="shared" si="12"/>
        <v>0.8</v>
      </c>
      <c r="P327" s="329">
        <f t="shared" si="12"/>
        <v>1.9</v>
      </c>
      <c r="Q327" s="329">
        <f t="shared" si="12"/>
        <v>3.6</v>
      </c>
      <c r="R327" s="329">
        <f t="shared" si="12"/>
        <v>18.399999999999999</v>
      </c>
      <c r="S327" s="329">
        <f t="shared" si="12"/>
        <v>22.2</v>
      </c>
      <c r="T327" s="329">
        <f t="shared" si="12"/>
        <v>0.1</v>
      </c>
      <c r="U327" s="329">
        <f t="shared" si="12"/>
        <v>0</v>
      </c>
      <c r="V327" s="329">
        <f t="shared" si="12"/>
        <v>77.099999999999994</v>
      </c>
      <c r="W327" s="329">
        <f t="shared" si="12"/>
        <v>14.3</v>
      </c>
      <c r="X327" s="329" t="str">
        <f t="shared" ref="C327:Z338" si="13">X234</f>
        <v xml:space="preserve"> -   </v>
      </c>
      <c r="Y327" s="329">
        <f t="shared" si="13"/>
        <v>22.6</v>
      </c>
      <c r="Z327" s="329">
        <f t="shared" si="13"/>
        <v>32</v>
      </c>
      <c r="AA327" s="330"/>
      <c r="AB327" s="330"/>
      <c r="AC327" s="330"/>
      <c r="AD327" s="330"/>
      <c r="AE327" s="330"/>
      <c r="AF327" s="330"/>
      <c r="AG327" s="330"/>
      <c r="AH327" s="330"/>
      <c r="AI327" s="330"/>
      <c r="AJ327" s="330"/>
      <c r="AK327" s="330"/>
      <c r="AL327" s="331"/>
      <c r="AM327" s="331"/>
      <c r="AN327" s="331"/>
      <c r="AO327" s="331"/>
      <c r="AP327" s="331"/>
      <c r="AQ327" s="331"/>
      <c r="AR327" s="331"/>
      <c r="AS327" s="331"/>
      <c r="AT327" s="331"/>
      <c r="AU327" s="331"/>
      <c r="AV327" s="331"/>
      <c r="AW327" s="331"/>
      <c r="AX327" s="331"/>
      <c r="AY327" s="330"/>
      <c r="AZ327" s="330"/>
      <c r="BA327" s="330"/>
    </row>
    <row r="328" spans="1:53" s="383" customFormat="1" ht="13.8" x14ac:dyDescent="0.45">
      <c r="A328" s="43">
        <v>2036</v>
      </c>
      <c r="B328" s="329">
        <f t="shared" si="11"/>
        <v>5288.9</v>
      </c>
      <c r="C328" s="329">
        <f t="shared" si="13"/>
        <v>74.7</v>
      </c>
      <c r="D328" s="329">
        <f t="shared" si="13"/>
        <v>12.8</v>
      </c>
      <c r="E328" s="329">
        <f t="shared" si="13"/>
        <v>3.3</v>
      </c>
      <c r="F328" s="329">
        <f t="shared" si="13"/>
        <v>87.5</v>
      </c>
      <c r="G328" s="329">
        <f t="shared" si="13"/>
        <v>6</v>
      </c>
      <c r="H328" s="329">
        <f t="shared" si="13"/>
        <v>919.8</v>
      </c>
      <c r="I328" s="329" t="str">
        <f t="shared" si="13"/>
        <v xml:space="preserve"> -   </v>
      </c>
      <c r="J328" s="329">
        <f t="shared" si="13"/>
        <v>16.600000000000001</v>
      </c>
      <c r="K328" s="329">
        <f t="shared" si="13"/>
        <v>117.3</v>
      </c>
      <c r="L328" s="329">
        <f t="shared" si="13"/>
        <v>129.4</v>
      </c>
      <c r="M328" s="329">
        <f t="shared" si="13"/>
        <v>10.8</v>
      </c>
      <c r="N328" s="329">
        <f t="shared" si="13"/>
        <v>18.899999999999999</v>
      </c>
      <c r="O328" s="329">
        <f t="shared" si="13"/>
        <v>0.8</v>
      </c>
      <c r="P328" s="329">
        <f t="shared" si="13"/>
        <v>1.8</v>
      </c>
      <c r="Q328" s="329">
        <f t="shared" si="13"/>
        <v>3.5</v>
      </c>
      <c r="R328" s="329">
        <f t="shared" si="13"/>
        <v>18.2</v>
      </c>
      <c r="S328" s="329">
        <f t="shared" si="13"/>
        <v>22</v>
      </c>
      <c r="T328" s="329">
        <f t="shared" si="13"/>
        <v>0.1</v>
      </c>
      <c r="U328" s="329">
        <f t="shared" si="13"/>
        <v>0</v>
      </c>
      <c r="V328" s="329">
        <f t="shared" si="13"/>
        <v>76.8</v>
      </c>
      <c r="W328" s="329">
        <f t="shared" si="13"/>
        <v>14.3</v>
      </c>
      <c r="X328" s="329" t="str">
        <f t="shared" si="13"/>
        <v xml:space="preserve"> -   </v>
      </c>
      <c r="Y328" s="329">
        <f t="shared" si="13"/>
        <v>22.3</v>
      </c>
      <c r="Z328" s="329">
        <f t="shared" si="13"/>
        <v>32</v>
      </c>
      <c r="AA328" s="330"/>
      <c r="AB328" s="330"/>
      <c r="AC328" s="330"/>
      <c r="AD328" s="330"/>
      <c r="AE328" s="330"/>
      <c r="AF328" s="330"/>
      <c r="AG328" s="330"/>
      <c r="AH328" s="330"/>
      <c r="AI328" s="330"/>
      <c r="AJ328" s="330"/>
      <c r="AK328" s="330"/>
      <c r="AL328" s="331"/>
      <c r="AM328" s="331"/>
      <c r="AN328" s="331"/>
      <c r="AO328" s="331"/>
      <c r="AP328" s="331"/>
      <c r="AQ328" s="331"/>
      <c r="AR328" s="331"/>
      <c r="AS328" s="331"/>
      <c r="AT328" s="331"/>
      <c r="AU328" s="331"/>
      <c r="AV328" s="331"/>
      <c r="AW328" s="331"/>
      <c r="AX328" s="331"/>
      <c r="AY328" s="330"/>
      <c r="AZ328" s="330"/>
      <c r="BA328" s="330"/>
    </row>
    <row r="329" spans="1:53" s="383" customFormat="1" ht="13.8" x14ac:dyDescent="0.45">
      <c r="A329" s="43">
        <v>2037</v>
      </c>
      <c r="B329" s="329">
        <f t="shared" si="11"/>
        <v>5277.8</v>
      </c>
      <c r="C329" s="329">
        <f t="shared" si="13"/>
        <v>74.3</v>
      </c>
      <c r="D329" s="329">
        <f t="shared" si="13"/>
        <v>12.7</v>
      </c>
      <c r="E329" s="329">
        <f t="shared" si="13"/>
        <v>3.2</v>
      </c>
      <c r="F329" s="329">
        <f t="shared" si="13"/>
        <v>87.7</v>
      </c>
      <c r="G329" s="329">
        <f t="shared" si="13"/>
        <v>5.9</v>
      </c>
      <c r="H329" s="329">
        <f t="shared" si="13"/>
        <v>923.7</v>
      </c>
      <c r="I329" s="329" t="str">
        <f t="shared" si="13"/>
        <v xml:space="preserve"> -   </v>
      </c>
      <c r="J329" s="329">
        <f t="shared" si="13"/>
        <v>16.600000000000001</v>
      </c>
      <c r="K329" s="329">
        <f t="shared" si="13"/>
        <v>115.6</v>
      </c>
      <c r="L329" s="329">
        <f t="shared" si="13"/>
        <v>128.80000000000001</v>
      </c>
      <c r="M329" s="329">
        <f t="shared" si="13"/>
        <v>10.6</v>
      </c>
      <c r="N329" s="329">
        <f t="shared" si="13"/>
        <v>18.8</v>
      </c>
      <c r="O329" s="329">
        <f t="shared" si="13"/>
        <v>0.8</v>
      </c>
      <c r="P329" s="329">
        <f t="shared" si="13"/>
        <v>1.7</v>
      </c>
      <c r="Q329" s="329">
        <f t="shared" si="13"/>
        <v>3.5</v>
      </c>
      <c r="R329" s="329">
        <f t="shared" si="13"/>
        <v>18</v>
      </c>
      <c r="S329" s="329">
        <f t="shared" si="13"/>
        <v>21.8</v>
      </c>
      <c r="T329" s="329">
        <f t="shared" si="13"/>
        <v>0.1</v>
      </c>
      <c r="U329" s="329">
        <f t="shared" si="13"/>
        <v>0</v>
      </c>
      <c r="V329" s="329">
        <f t="shared" si="13"/>
        <v>76.400000000000006</v>
      </c>
      <c r="W329" s="329">
        <f t="shared" si="13"/>
        <v>14.3</v>
      </c>
      <c r="X329" s="329" t="str">
        <f t="shared" si="13"/>
        <v xml:space="preserve"> -   </v>
      </c>
      <c r="Y329" s="329">
        <f t="shared" si="13"/>
        <v>22</v>
      </c>
      <c r="Z329" s="329">
        <f t="shared" si="13"/>
        <v>32.1</v>
      </c>
      <c r="AA329" s="330"/>
      <c r="AB329" s="330"/>
      <c r="AC329" s="330"/>
      <c r="AD329" s="330"/>
      <c r="AE329" s="330"/>
      <c r="AF329" s="330"/>
      <c r="AG329" s="330"/>
      <c r="AH329" s="330"/>
      <c r="AI329" s="330"/>
      <c r="AJ329" s="330"/>
      <c r="AK329" s="330"/>
      <c r="AL329" s="331"/>
      <c r="AM329" s="331"/>
      <c r="AN329" s="331"/>
      <c r="AO329" s="331"/>
      <c r="AP329" s="331"/>
      <c r="AQ329" s="331"/>
      <c r="AR329" s="331"/>
      <c r="AS329" s="331"/>
      <c r="AT329" s="331"/>
      <c r="AU329" s="331"/>
      <c r="AV329" s="331"/>
      <c r="AW329" s="331"/>
      <c r="AX329" s="331"/>
      <c r="AY329" s="330"/>
      <c r="AZ329" s="330"/>
      <c r="BA329" s="330"/>
    </row>
    <row r="330" spans="1:53" s="383" customFormat="1" ht="13.8" x14ac:dyDescent="0.45">
      <c r="A330" s="43">
        <v>2038</v>
      </c>
      <c r="B330" s="329">
        <f t="shared" si="11"/>
        <v>5265.8</v>
      </c>
      <c r="C330" s="329">
        <f t="shared" si="13"/>
        <v>73.900000000000006</v>
      </c>
      <c r="D330" s="329">
        <f t="shared" si="13"/>
        <v>12.7</v>
      </c>
      <c r="E330" s="329">
        <f t="shared" si="13"/>
        <v>3.2</v>
      </c>
      <c r="F330" s="329">
        <f t="shared" si="13"/>
        <v>87.8</v>
      </c>
      <c r="G330" s="329">
        <f t="shared" si="13"/>
        <v>5.9</v>
      </c>
      <c r="H330" s="329">
        <f t="shared" si="13"/>
        <v>927.4</v>
      </c>
      <c r="I330" s="329" t="str">
        <f t="shared" si="13"/>
        <v xml:space="preserve"> -   </v>
      </c>
      <c r="J330" s="329">
        <f t="shared" si="13"/>
        <v>16.5</v>
      </c>
      <c r="K330" s="329">
        <f t="shared" si="13"/>
        <v>113.9</v>
      </c>
      <c r="L330" s="329">
        <f t="shared" si="13"/>
        <v>128.19999999999999</v>
      </c>
      <c r="M330" s="329">
        <f t="shared" si="13"/>
        <v>10.4</v>
      </c>
      <c r="N330" s="329">
        <f t="shared" si="13"/>
        <v>18.7</v>
      </c>
      <c r="O330" s="329">
        <f t="shared" si="13"/>
        <v>0.7</v>
      </c>
      <c r="P330" s="329">
        <f t="shared" si="13"/>
        <v>1.7</v>
      </c>
      <c r="Q330" s="329">
        <f t="shared" si="13"/>
        <v>3.5</v>
      </c>
      <c r="R330" s="329">
        <f t="shared" si="13"/>
        <v>17.8</v>
      </c>
      <c r="S330" s="329">
        <f t="shared" si="13"/>
        <v>21.6</v>
      </c>
      <c r="T330" s="329">
        <f t="shared" si="13"/>
        <v>0.1</v>
      </c>
      <c r="U330" s="329">
        <f t="shared" si="13"/>
        <v>0</v>
      </c>
      <c r="V330" s="329">
        <f t="shared" si="13"/>
        <v>76</v>
      </c>
      <c r="W330" s="329">
        <f t="shared" si="13"/>
        <v>14.3</v>
      </c>
      <c r="X330" s="329" t="str">
        <f t="shared" si="13"/>
        <v xml:space="preserve"> -   </v>
      </c>
      <c r="Y330" s="329">
        <f t="shared" si="13"/>
        <v>21.7</v>
      </c>
      <c r="Z330" s="329">
        <f t="shared" si="13"/>
        <v>32.1</v>
      </c>
      <c r="AA330" s="330"/>
      <c r="AB330" s="330"/>
      <c r="AC330" s="330"/>
      <c r="AD330" s="330"/>
      <c r="AE330" s="330"/>
      <c r="AF330" s="330"/>
      <c r="AG330" s="330"/>
      <c r="AH330" s="330"/>
      <c r="AI330" s="330"/>
      <c r="AJ330" s="330"/>
      <c r="AK330" s="330"/>
      <c r="AL330" s="331"/>
      <c r="AM330" s="331"/>
      <c r="AN330" s="331"/>
      <c r="AO330" s="331"/>
      <c r="AP330" s="331"/>
      <c r="AQ330" s="331"/>
      <c r="AR330" s="331"/>
      <c r="AS330" s="331"/>
      <c r="AT330" s="331"/>
      <c r="AU330" s="331"/>
      <c r="AV330" s="331"/>
      <c r="AW330" s="331"/>
      <c r="AX330" s="331"/>
      <c r="AY330" s="330"/>
      <c r="AZ330" s="330"/>
      <c r="BA330" s="330"/>
    </row>
    <row r="331" spans="1:53" s="383" customFormat="1" ht="13.8" x14ac:dyDescent="0.45">
      <c r="A331" s="43">
        <v>2039</v>
      </c>
      <c r="B331" s="329">
        <f t="shared" si="11"/>
        <v>5252.9</v>
      </c>
      <c r="C331" s="329">
        <f t="shared" si="13"/>
        <v>73.400000000000006</v>
      </c>
      <c r="D331" s="329">
        <f t="shared" si="13"/>
        <v>12.7</v>
      </c>
      <c r="E331" s="329">
        <f t="shared" si="13"/>
        <v>3.2</v>
      </c>
      <c r="F331" s="329">
        <f t="shared" si="13"/>
        <v>87.9</v>
      </c>
      <c r="G331" s="329">
        <f t="shared" si="13"/>
        <v>5.8</v>
      </c>
      <c r="H331" s="329">
        <f t="shared" si="13"/>
        <v>930.8</v>
      </c>
      <c r="I331" s="329" t="str">
        <f t="shared" si="13"/>
        <v xml:space="preserve"> -   </v>
      </c>
      <c r="J331" s="329">
        <f t="shared" si="13"/>
        <v>16.399999999999999</v>
      </c>
      <c r="K331" s="329">
        <f t="shared" si="13"/>
        <v>112.2</v>
      </c>
      <c r="L331" s="329">
        <f t="shared" si="13"/>
        <v>127.5</v>
      </c>
      <c r="M331" s="329">
        <f t="shared" si="13"/>
        <v>10.199999999999999</v>
      </c>
      <c r="N331" s="329">
        <f t="shared" si="13"/>
        <v>18.600000000000001</v>
      </c>
      <c r="O331" s="329">
        <f t="shared" si="13"/>
        <v>0.7</v>
      </c>
      <c r="P331" s="329">
        <f t="shared" si="13"/>
        <v>1.6</v>
      </c>
      <c r="Q331" s="329">
        <f t="shared" si="13"/>
        <v>3.4</v>
      </c>
      <c r="R331" s="329">
        <f t="shared" si="13"/>
        <v>17.600000000000001</v>
      </c>
      <c r="S331" s="329">
        <f t="shared" si="13"/>
        <v>21.4</v>
      </c>
      <c r="T331" s="329">
        <f t="shared" si="13"/>
        <v>0</v>
      </c>
      <c r="U331" s="329">
        <f t="shared" si="13"/>
        <v>0</v>
      </c>
      <c r="V331" s="329">
        <f t="shared" si="13"/>
        <v>75.599999999999994</v>
      </c>
      <c r="W331" s="329">
        <f t="shared" si="13"/>
        <v>14.3</v>
      </c>
      <c r="X331" s="329" t="str">
        <f t="shared" si="13"/>
        <v xml:space="preserve"> -   </v>
      </c>
      <c r="Y331" s="329">
        <f t="shared" si="13"/>
        <v>21.4</v>
      </c>
      <c r="Z331" s="329">
        <f t="shared" si="13"/>
        <v>32.1</v>
      </c>
      <c r="AA331" s="330"/>
      <c r="AB331" s="330"/>
      <c r="AC331" s="330"/>
      <c r="AD331" s="330"/>
      <c r="AE331" s="330"/>
      <c r="AF331" s="330"/>
      <c r="AG331" s="330"/>
      <c r="AH331" s="330"/>
      <c r="AI331" s="330"/>
      <c r="AJ331" s="330"/>
      <c r="AK331" s="330"/>
      <c r="AL331" s="331"/>
      <c r="AM331" s="331"/>
      <c r="AN331" s="331"/>
      <c r="AO331" s="331"/>
      <c r="AP331" s="331"/>
      <c r="AQ331" s="331"/>
      <c r="AR331" s="331"/>
      <c r="AS331" s="331"/>
      <c r="AT331" s="331"/>
      <c r="AU331" s="331"/>
      <c r="AV331" s="331"/>
      <c r="AW331" s="331"/>
      <c r="AX331" s="331"/>
      <c r="AY331" s="330"/>
      <c r="AZ331" s="330"/>
      <c r="BA331" s="330"/>
    </row>
    <row r="332" spans="1:53" s="383" customFormat="1" ht="13.8" x14ac:dyDescent="0.45">
      <c r="A332" s="43">
        <v>2040</v>
      </c>
      <c r="B332" s="329">
        <f t="shared" si="11"/>
        <v>5239.1000000000004</v>
      </c>
      <c r="C332" s="329">
        <f t="shared" si="13"/>
        <v>72.900000000000006</v>
      </c>
      <c r="D332" s="329">
        <f t="shared" si="13"/>
        <v>12.6</v>
      </c>
      <c r="E332" s="329">
        <f t="shared" si="13"/>
        <v>3.1</v>
      </c>
      <c r="F332" s="329">
        <f t="shared" si="13"/>
        <v>88</v>
      </c>
      <c r="G332" s="329">
        <f t="shared" si="13"/>
        <v>5.8</v>
      </c>
      <c r="H332" s="329">
        <f t="shared" si="13"/>
        <v>933.9</v>
      </c>
      <c r="I332" s="329" t="str">
        <f t="shared" si="13"/>
        <v xml:space="preserve"> -   </v>
      </c>
      <c r="J332" s="329">
        <f t="shared" si="13"/>
        <v>16.399999999999999</v>
      </c>
      <c r="K332" s="329">
        <f t="shared" si="13"/>
        <v>110.5</v>
      </c>
      <c r="L332" s="329">
        <f t="shared" si="13"/>
        <v>126.8</v>
      </c>
      <c r="M332" s="329">
        <f t="shared" si="13"/>
        <v>10</v>
      </c>
      <c r="N332" s="329">
        <f t="shared" si="13"/>
        <v>18.399999999999999</v>
      </c>
      <c r="O332" s="329">
        <f t="shared" si="13"/>
        <v>0.7</v>
      </c>
      <c r="P332" s="329">
        <f t="shared" si="13"/>
        <v>1.6</v>
      </c>
      <c r="Q332" s="329">
        <f t="shared" si="13"/>
        <v>3.4</v>
      </c>
      <c r="R332" s="329">
        <f t="shared" si="13"/>
        <v>17.3</v>
      </c>
      <c r="S332" s="329">
        <f t="shared" si="13"/>
        <v>21.2</v>
      </c>
      <c r="T332" s="329">
        <f t="shared" si="13"/>
        <v>0</v>
      </c>
      <c r="U332" s="329">
        <f t="shared" si="13"/>
        <v>0</v>
      </c>
      <c r="V332" s="329">
        <f t="shared" si="13"/>
        <v>75.2</v>
      </c>
      <c r="W332" s="329">
        <f t="shared" si="13"/>
        <v>14.3</v>
      </c>
      <c r="X332" s="329" t="str">
        <f t="shared" si="13"/>
        <v xml:space="preserve"> -   </v>
      </c>
      <c r="Y332" s="329">
        <f t="shared" si="13"/>
        <v>21.1</v>
      </c>
      <c r="Z332" s="329">
        <f t="shared" si="13"/>
        <v>32.1</v>
      </c>
      <c r="AA332" s="330"/>
      <c r="AB332" s="330"/>
      <c r="AC332" s="330"/>
      <c r="AD332" s="330"/>
      <c r="AE332" s="330"/>
      <c r="AF332" s="330"/>
      <c r="AG332" s="330"/>
      <c r="AH332" s="330"/>
      <c r="AI332" s="330"/>
      <c r="AJ332" s="330"/>
      <c r="AK332" s="330"/>
      <c r="AL332" s="331"/>
      <c r="AM332" s="331"/>
      <c r="AN332" s="331"/>
      <c r="AO332" s="331"/>
      <c r="AP332" s="331"/>
      <c r="AQ332" s="331"/>
      <c r="AR332" s="331"/>
      <c r="AS332" s="331"/>
      <c r="AT332" s="331"/>
      <c r="AU332" s="331"/>
      <c r="AV332" s="331"/>
      <c r="AW332" s="331"/>
      <c r="AX332" s="331"/>
      <c r="AY332" s="330"/>
      <c r="AZ332" s="330"/>
      <c r="BA332" s="330"/>
    </row>
    <row r="333" spans="1:53" s="383" customFormat="1" ht="13.8" x14ac:dyDescent="0.45">
      <c r="A333" s="43">
        <v>2041</v>
      </c>
      <c r="B333" s="329">
        <f t="shared" si="11"/>
        <v>5224.3</v>
      </c>
      <c r="C333" s="329">
        <f t="shared" si="13"/>
        <v>72.400000000000006</v>
      </c>
      <c r="D333" s="329">
        <f t="shared" si="13"/>
        <v>12.6</v>
      </c>
      <c r="E333" s="329">
        <f t="shared" si="13"/>
        <v>3.1</v>
      </c>
      <c r="F333" s="329">
        <f t="shared" si="13"/>
        <v>88.1</v>
      </c>
      <c r="G333" s="329">
        <f t="shared" si="13"/>
        <v>5.7</v>
      </c>
      <c r="H333" s="329">
        <f t="shared" si="13"/>
        <v>936.7</v>
      </c>
      <c r="I333" s="329" t="str">
        <f t="shared" si="13"/>
        <v xml:space="preserve"> -   </v>
      </c>
      <c r="J333" s="329">
        <f t="shared" si="13"/>
        <v>16.3</v>
      </c>
      <c r="K333" s="329">
        <f t="shared" si="13"/>
        <v>108.7</v>
      </c>
      <c r="L333" s="329">
        <f t="shared" si="13"/>
        <v>126</v>
      </c>
      <c r="M333" s="329">
        <f t="shared" si="13"/>
        <v>9.8000000000000007</v>
      </c>
      <c r="N333" s="329">
        <f t="shared" si="13"/>
        <v>18.3</v>
      </c>
      <c r="O333" s="329">
        <f t="shared" si="13"/>
        <v>0.7</v>
      </c>
      <c r="P333" s="329">
        <f t="shared" si="13"/>
        <v>1.5</v>
      </c>
      <c r="Q333" s="329">
        <f t="shared" si="13"/>
        <v>3.3</v>
      </c>
      <c r="R333" s="329">
        <f t="shared" si="13"/>
        <v>17.100000000000001</v>
      </c>
      <c r="S333" s="329">
        <f t="shared" si="13"/>
        <v>21</v>
      </c>
      <c r="T333" s="329">
        <f t="shared" si="13"/>
        <v>0</v>
      </c>
      <c r="U333" s="329">
        <f t="shared" si="13"/>
        <v>0</v>
      </c>
      <c r="V333" s="329">
        <f t="shared" si="13"/>
        <v>74.8</v>
      </c>
      <c r="W333" s="329">
        <f t="shared" si="13"/>
        <v>14.3</v>
      </c>
      <c r="X333" s="329" t="str">
        <f t="shared" si="13"/>
        <v xml:space="preserve"> -   </v>
      </c>
      <c r="Y333" s="329">
        <f t="shared" si="13"/>
        <v>20.9</v>
      </c>
      <c r="Z333" s="329">
        <f t="shared" si="13"/>
        <v>32.1</v>
      </c>
      <c r="AA333" s="330"/>
      <c r="AB333" s="330"/>
      <c r="AC333" s="330"/>
      <c r="AD333" s="330"/>
      <c r="AE333" s="330"/>
      <c r="AF333" s="330"/>
      <c r="AG333" s="330"/>
      <c r="AH333" s="330"/>
      <c r="AI333" s="330"/>
      <c r="AJ333" s="330"/>
      <c r="AK333" s="330"/>
      <c r="AL333" s="331"/>
      <c r="AM333" s="331"/>
      <c r="AN333" s="331"/>
      <c r="AO333" s="331"/>
      <c r="AP333" s="331"/>
      <c r="AQ333" s="331"/>
      <c r="AR333" s="331"/>
      <c r="AS333" s="331"/>
      <c r="AT333" s="331"/>
      <c r="AU333" s="331"/>
      <c r="AV333" s="331"/>
      <c r="AW333" s="331"/>
      <c r="AX333" s="331"/>
      <c r="AY333" s="330"/>
      <c r="AZ333" s="330"/>
      <c r="BA333" s="330"/>
    </row>
    <row r="334" spans="1:53" s="383" customFormat="1" ht="13.8" x14ac:dyDescent="0.45">
      <c r="A334" s="43">
        <v>2042</v>
      </c>
      <c r="B334" s="329">
        <f t="shared" si="11"/>
        <v>5208.6000000000004</v>
      </c>
      <c r="C334" s="329">
        <f t="shared" si="13"/>
        <v>71.900000000000006</v>
      </c>
      <c r="D334" s="329">
        <f t="shared" si="13"/>
        <v>12.5</v>
      </c>
      <c r="E334" s="329">
        <f t="shared" si="13"/>
        <v>3</v>
      </c>
      <c r="F334" s="329">
        <f t="shared" si="13"/>
        <v>88.1</v>
      </c>
      <c r="G334" s="329">
        <f t="shared" si="13"/>
        <v>5.6</v>
      </c>
      <c r="H334" s="329">
        <f t="shared" si="13"/>
        <v>939.3</v>
      </c>
      <c r="I334" s="329" t="str">
        <f t="shared" si="13"/>
        <v xml:space="preserve"> -   </v>
      </c>
      <c r="J334" s="329">
        <f t="shared" si="13"/>
        <v>16.2</v>
      </c>
      <c r="K334" s="329">
        <f t="shared" si="13"/>
        <v>106.9</v>
      </c>
      <c r="L334" s="329">
        <f t="shared" si="13"/>
        <v>125.2</v>
      </c>
      <c r="M334" s="329">
        <f t="shared" si="13"/>
        <v>9.6</v>
      </c>
      <c r="N334" s="329">
        <f t="shared" si="13"/>
        <v>18.100000000000001</v>
      </c>
      <c r="O334" s="329">
        <f t="shared" si="13"/>
        <v>0.7</v>
      </c>
      <c r="P334" s="329">
        <f t="shared" si="13"/>
        <v>1.5</v>
      </c>
      <c r="Q334" s="329">
        <f t="shared" si="13"/>
        <v>3.3</v>
      </c>
      <c r="R334" s="329">
        <f t="shared" si="13"/>
        <v>16.899999999999999</v>
      </c>
      <c r="S334" s="329">
        <f t="shared" si="13"/>
        <v>20.8</v>
      </c>
      <c r="T334" s="329">
        <f t="shared" si="13"/>
        <v>0</v>
      </c>
      <c r="U334" s="329">
        <f t="shared" si="13"/>
        <v>0</v>
      </c>
      <c r="V334" s="329">
        <f t="shared" si="13"/>
        <v>74.3</v>
      </c>
      <c r="W334" s="329">
        <f t="shared" si="13"/>
        <v>14.3</v>
      </c>
      <c r="X334" s="329" t="str">
        <f t="shared" si="13"/>
        <v xml:space="preserve"> -   </v>
      </c>
      <c r="Y334" s="329">
        <f t="shared" si="13"/>
        <v>20.6</v>
      </c>
      <c r="Z334" s="329">
        <f t="shared" si="13"/>
        <v>32.1</v>
      </c>
      <c r="AA334" s="330"/>
      <c r="AB334" s="330"/>
      <c r="AC334" s="330"/>
      <c r="AD334" s="330"/>
      <c r="AE334" s="330"/>
      <c r="AF334" s="330"/>
      <c r="AG334" s="330"/>
      <c r="AH334" s="330"/>
      <c r="AI334" s="330"/>
      <c r="AJ334" s="330"/>
      <c r="AK334" s="330"/>
      <c r="AL334" s="331"/>
      <c r="AM334" s="331"/>
      <c r="AN334" s="331"/>
      <c r="AO334" s="331"/>
      <c r="AP334" s="331"/>
      <c r="AQ334" s="331"/>
      <c r="AR334" s="331"/>
      <c r="AS334" s="331"/>
      <c r="AT334" s="331"/>
      <c r="AU334" s="331"/>
      <c r="AV334" s="331"/>
      <c r="AW334" s="331"/>
      <c r="AX334" s="331"/>
      <c r="AY334" s="330"/>
      <c r="AZ334" s="330"/>
      <c r="BA334" s="330"/>
    </row>
    <row r="335" spans="1:53" s="383" customFormat="1" ht="13.8" x14ac:dyDescent="0.45">
      <c r="A335" s="43">
        <v>2043</v>
      </c>
      <c r="B335" s="329">
        <f t="shared" si="11"/>
        <v>5191.8999999999996</v>
      </c>
      <c r="C335" s="329">
        <f t="shared" si="13"/>
        <v>71.3</v>
      </c>
      <c r="D335" s="329">
        <f t="shared" si="13"/>
        <v>12.5</v>
      </c>
      <c r="E335" s="329">
        <f t="shared" si="13"/>
        <v>3</v>
      </c>
      <c r="F335" s="329">
        <f t="shared" si="13"/>
        <v>88.1</v>
      </c>
      <c r="G335" s="329">
        <f t="shared" si="13"/>
        <v>5.6</v>
      </c>
      <c r="H335" s="329">
        <f t="shared" si="13"/>
        <v>941.6</v>
      </c>
      <c r="I335" s="329" t="str">
        <f t="shared" si="13"/>
        <v xml:space="preserve"> -   </v>
      </c>
      <c r="J335" s="329">
        <f t="shared" si="13"/>
        <v>16.100000000000001</v>
      </c>
      <c r="K335" s="329">
        <f t="shared" si="13"/>
        <v>105</v>
      </c>
      <c r="L335" s="329">
        <f t="shared" si="13"/>
        <v>124.4</v>
      </c>
      <c r="M335" s="329">
        <f t="shared" si="13"/>
        <v>9.4</v>
      </c>
      <c r="N335" s="329">
        <f t="shared" si="13"/>
        <v>18</v>
      </c>
      <c r="O335" s="329">
        <f t="shared" si="13"/>
        <v>0.6</v>
      </c>
      <c r="P335" s="329">
        <f t="shared" si="13"/>
        <v>1.4</v>
      </c>
      <c r="Q335" s="329">
        <f t="shared" si="13"/>
        <v>3.2</v>
      </c>
      <c r="R335" s="329">
        <f t="shared" si="13"/>
        <v>16.7</v>
      </c>
      <c r="S335" s="329">
        <f t="shared" si="13"/>
        <v>20.6</v>
      </c>
      <c r="T335" s="329">
        <f t="shared" si="13"/>
        <v>0</v>
      </c>
      <c r="U335" s="329">
        <f t="shared" si="13"/>
        <v>0</v>
      </c>
      <c r="V335" s="329">
        <f t="shared" si="13"/>
        <v>73.900000000000006</v>
      </c>
      <c r="W335" s="329">
        <f t="shared" si="13"/>
        <v>14.3</v>
      </c>
      <c r="X335" s="329" t="str">
        <f t="shared" si="13"/>
        <v xml:space="preserve"> -   </v>
      </c>
      <c r="Y335" s="329">
        <f t="shared" si="13"/>
        <v>20.3</v>
      </c>
      <c r="Z335" s="329">
        <f t="shared" si="13"/>
        <v>32.1</v>
      </c>
      <c r="AA335" s="330"/>
      <c r="AB335" s="330"/>
      <c r="AC335" s="330"/>
      <c r="AD335" s="330"/>
      <c r="AE335" s="330"/>
      <c r="AF335" s="330"/>
      <c r="AG335" s="330"/>
      <c r="AH335" s="330"/>
      <c r="AI335" s="330"/>
      <c r="AJ335" s="330"/>
      <c r="AK335" s="330"/>
      <c r="AL335" s="331"/>
      <c r="AM335" s="331"/>
      <c r="AN335" s="331"/>
      <c r="AO335" s="331"/>
      <c r="AP335" s="331"/>
      <c r="AQ335" s="331"/>
      <c r="AR335" s="331"/>
      <c r="AS335" s="331"/>
      <c r="AT335" s="331"/>
      <c r="AU335" s="331"/>
      <c r="AV335" s="331"/>
      <c r="AW335" s="331"/>
      <c r="AX335" s="331"/>
      <c r="AY335" s="330"/>
      <c r="AZ335" s="330"/>
      <c r="BA335" s="330"/>
    </row>
    <row r="336" spans="1:53" s="383" customFormat="1" ht="13.8" x14ac:dyDescent="0.45">
      <c r="A336" s="43">
        <v>2044</v>
      </c>
      <c r="B336" s="329">
        <f t="shared" si="11"/>
        <v>5174.3</v>
      </c>
      <c r="C336" s="329">
        <f t="shared" si="13"/>
        <v>70.7</v>
      </c>
      <c r="D336" s="329">
        <f t="shared" si="13"/>
        <v>12.4</v>
      </c>
      <c r="E336" s="329">
        <f t="shared" si="13"/>
        <v>3</v>
      </c>
      <c r="F336" s="329">
        <f t="shared" si="13"/>
        <v>88.1</v>
      </c>
      <c r="G336" s="329">
        <f t="shared" si="13"/>
        <v>5.5</v>
      </c>
      <c r="H336" s="329">
        <f t="shared" si="13"/>
        <v>943.6</v>
      </c>
      <c r="I336" s="329" t="str">
        <f t="shared" si="13"/>
        <v xml:space="preserve"> -   </v>
      </c>
      <c r="J336" s="329">
        <f t="shared" si="13"/>
        <v>16</v>
      </c>
      <c r="K336" s="329">
        <f t="shared" si="13"/>
        <v>103.2</v>
      </c>
      <c r="L336" s="329">
        <f t="shared" si="13"/>
        <v>123.6</v>
      </c>
      <c r="M336" s="329">
        <f t="shared" si="13"/>
        <v>9.1999999999999993</v>
      </c>
      <c r="N336" s="329">
        <f t="shared" si="13"/>
        <v>17.8</v>
      </c>
      <c r="O336" s="329">
        <f t="shared" si="13"/>
        <v>0.6</v>
      </c>
      <c r="P336" s="329">
        <f t="shared" si="13"/>
        <v>1.4</v>
      </c>
      <c r="Q336" s="329">
        <f t="shared" si="13"/>
        <v>3.2</v>
      </c>
      <c r="R336" s="329">
        <f t="shared" si="13"/>
        <v>16.5</v>
      </c>
      <c r="S336" s="329">
        <f t="shared" si="13"/>
        <v>20.399999999999999</v>
      </c>
      <c r="T336" s="329">
        <f t="shared" si="13"/>
        <v>0</v>
      </c>
      <c r="U336" s="329">
        <f t="shared" si="13"/>
        <v>0</v>
      </c>
      <c r="V336" s="329">
        <f t="shared" si="13"/>
        <v>73.400000000000006</v>
      </c>
      <c r="W336" s="329">
        <f t="shared" si="13"/>
        <v>14.3</v>
      </c>
      <c r="X336" s="329" t="str">
        <f t="shared" si="13"/>
        <v xml:space="preserve"> -   </v>
      </c>
      <c r="Y336" s="329">
        <f t="shared" si="13"/>
        <v>20</v>
      </c>
      <c r="Z336" s="329">
        <f t="shared" si="13"/>
        <v>32.1</v>
      </c>
      <c r="AA336" s="330"/>
      <c r="AB336" s="330"/>
      <c r="AC336" s="330"/>
      <c r="AD336" s="330"/>
      <c r="AE336" s="330"/>
      <c r="AF336" s="330"/>
      <c r="AG336" s="330"/>
      <c r="AH336" s="330"/>
      <c r="AI336" s="330"/>
      <c r="AJ336" s="330"/>
      <c r="AK336" s="330"/>
      <c r="AL336" s="331"/>
      <c r="AM336" s="331"/>
      <c r="AN336" s="331"/>
      <c r="AO336" s="331"/>
      <c r="AP336" s="331"/>
      <c r="AQ336" s="331"/>
      <c r="AR336" s="331"/>
      <c r="AS336" s="331"/>
      <c r="AT336" s="331"/>
      <c r="AU336" s="331"/>
      <c r="AV336" s="331"/>
      <c r="AW336" s="331"/>
      <c r="AX336" s="331"/>
      <c r="AY336" s="330"/>
      <c r="AZ336" s="330"/>
      <c r="BA336" s="330"/>
    </row>
    <row r="337" spans="1:53" s="383" customFormat="1" ht="13.8" x14ac:dyDescent="0.45">
      <c r="A337" s="43">
        <v>2045</v>
      </c>
      <c r="B337" s="329">
        <f t="shared" si="11"/>
        <v>5155.6000000000004</v>
      </c>
      <c r="C337" s="329">
        <f t="shared" si="13"/>
        <v>70.099999999999994</v>
      </c>
      <c r="D337" s="329">
        <f t="shared" si="13"/>
        <v>12.3</v>
      </c>
      <c r="E337" s="329">
        <f t="shared" si="13"/>
        <v>2.9</v>
      </c>
      <c r="F337" s="329">
        <f t="shared" si="13"/>
        <v>88.1</v>
      </c>
      <c r="G337" s="329">
        <f t="shared" si="13"/>
        <v>5.4</v>
      </c>
      <c r="H337" s="329">
        <f t="shared" si="13"/>
        <v>945.3</v>
      </c>
      <c r="I337" s="329" t="str">
        <f t="shared" si="13"/>
        <v xml:space="preserve"> -   </v>
      </c>
      <c r="J337" s="329">
        <f t="shared" si="13"/>
        <v>15.9</v>
      </c>
      <c r="K337" s="329">
        <f t="shared" si="13"/>
        <v>101.3</v>
      </c>
      <c r="L337" s="329">
        <f t="shared" si="13"/>
        <v>122.7</v>
      </c>
      <c r="M337" s="329">
        <f t="shared" si="13"/>
        <v>9</v>
      </c>
      <c r="N337" s="329">
        <f t="shared" si="13"/>
        <v>17.7</v>
      </c>
      <c r="O337" s="329">
        <f t="shared" si="13"/>
        <v>0.6</v>
      </c>
      <c r="P337" s="329">
        <f t="shared" si="13"/>
        <v>1.3</v>
      </c>
      <c r="Q337" s="329">
        <f t="shared" si="13"/>
        <v>3.1</v>
      </c>
      <c r="R337" s="329">
        <f t="shared" si="13"/>
        <v>16.2</v>
      </c>
      <c r="S337" s="329">
        <f t="shared" si="13"/>
        <v>20.2</v>
      </c>
      <c r="T337" s="329">
        <f t="shared" si="13"/>
        <v>0</v>
      </c>
      <c r="U337" s="329">
        <f t="shared" si="13"/>
        <v>0</v>
      </c>
      <c r="V337" s="329">
        <f t="shared" si="13"/>
        <v>72.900000000000006</v>
      </c>
      <c r="W337" s="329">
        <f t="shared" si="13"/>
        <v>14.3</v>
      </c>
      <c r="X337" s="329" t="str">
        <f t="shared" si="13"/>
        <v xml:space="preserve"> -   </v>
      </c>
      <c r="Y337" s="329">
        <f t="shared" si="13"/>
        <v>19.600000000000001</v>
      </c>
      <c r="Z337" s="329">
        <f t="shared" si="13"/>
        <v>32.1</v>
      </c>
      <c r="AA337" s="330"/>
      <c r="AB337" s="330"/>
      <c r="AC337" s="330"/>
      <c r="AD337" s="330"/>
      <c r="AE337" s="330"/>
      <c r="AF337" s="330"/>
      <c r="AG337" s="330"/>
      <c r="AH337" s="330"/>
      <c r="AI337" s="330"/>
      <c r="AJ337" s="330"/>
      <c r="AK337" s="330"/>
      <c r="AL337" s="331"/>
      <c r="AM337" s="331"/>
      <c r="AN337" s="331"/>
      <c r="AO337" s="331"/>
      <c r="AP337" s="331"/>
      <c r="AQ337" s="331"/>
      <c r="AR337" s="331"/>
      <c r="AS337" s="331"/>
      <c r="AT337" s="331"/>
      <c r="AU337" s="331"/>
      <c r="AV337" s="331"/>
      <c r="AW337" s="331"/>
      <c r="AX337" s="331"/>
      <c r="AY337" s="330"/>
      <c r="AZ337" s="330"/>
      <c r="BA337" s="330"/>
    </row>
    <row r="338" spans="1:53" s="383" customFormat="1" ht="13.8" x14ac:dyDescent="0.45">
      <c r="A338" s="43">
        <v>2046</v>
      </c>
      <c r="B338" s="329">
        <f t="shared" si="11"/>
        <v>5136</v>
      </c>
      <c r="C338" s="329">
        <f t="shared" si="13"/>
        <v>69.5</v>
      </c>
      <c r="D338" s="329">
        <f t="shared" si="13"/>
        <v>12.3</v>
      </c>
      <c r="E338" s="329">
        <f t="shared" si="13"/>
        <v>2.9</v>
      </c>
      <c r="F338" s="329">
        <f t="shared" si="13"/>
        <v>88</v>
      </c>
      <c r="G338" s="329">
        <f t="shared" si="13"/>
        <v>5.3</v>
      </c>
      <c r="H338" s="329">
        <f t="shared" si="13"/>
        <v>946.7</v>
      </c>
      <c r="I338" s="329" t="str">
        <f t="shared" si="13"/>
        <v xml:space="preserve"> -   </v>
      </c>
      <c r="J338" s="329">
        <f t="shared" si="13"/>
        <v>15.8</v>
      </c>
      <c r="K338" s="329">
        <f t="shared" si="13"/>
        <v>99.3</v>
      </c>
      <c r="L338" s="329">
        <f t="shared" si="13"/>
        <v>121.8</v>
      </c>
      <c r="M338" s="329">
        <f t="shared" si="13"/>
        <v>8.8000000000000007</v>
      </c>
      <c r="N338" s="329">
        <f t="shared" si="13"/>
        <v>17.5</v>
      </c>
      <c r="O338" s="329">
        <f t="shared" ref="C338:Z349" si="14">O245</f>
        <v>0.6</v>
      </c>
      <c r="P338" s="329">
        <f t="shared" si="14"/>
        <v>1.3</v>
      </c>
      <c r="Q338" s="329">
        <f t="shared" si="14"/>
        <v>3.1</v>
      </c>
      <c r="R338" s="329">
        <f t="shared" si="14"/>
        <v>16</v>
      </c>
      <c r="S338" s="329">
        <f t="shared" si="14"/>
        <v>19.899999999999999</v>
      </c>
      <c r="T338" s="329">
        <f t="shared" si="14"/>
        <v>0</v>
      </c>
      <c r="U338" s="329">
        <f t="shared" si="14"/>
        <v>0</v>
      </c>
      <c r="V338" s="329">
        <f t="shared" si="14"/>
        <v>72.3</v>
      </c>
      <c r="W338" s="329">
        <f t="shared" si="14"/>
        <v>14.3</v>
      </c>
      <c r="X338" s="329" t="str">
        <f t="shared" si="14"/>
        <v xml:space="preserve"> -   </v>
      </c>
      <c r="Y338" s="329">
        <f t="shared" si="14"/>
        <v>19.3</v>
      </c>
      <c r="Z338" s="329">
        <f t="shared" si="14"/>
        <v>32.1</v>
      </c>
      <c r="AA338" s="330"/>
      <c r="AB338" s="330"/>
      <c r="AC338" s="330"/>
      <c r="AD338" s="330"/>
      <c r="AE338" s="330"/>
      <c r="AF338" s="330"/>
      <c r="AG338" s="330"/>
      <c r="AH338" s="330"/>
      <c r="AI338" s="330"/>
      <c r="AJ338" s="330"/>
      <c r="AK338" s="330"/>
      <c r="AL338" s="331"/>
      <c r="AM338" s="331"/>
      <c r="AN338" s="331"/>
      <c r="AO338" s="331"/>
      <c r="AP338" s="331"/>
      <c r="AQ338" s="331"/>
      <c r="AR338" s="331"/>
      <c r="AS338" s="331"/>
      <c r="AT338" s="331"/>
      <c r="AU338" s="331"/>
      <c r="AV338" s="331"/>
      <c r="AW338" s="331"/>
      <c r="AX338" s="331"/>
      <c r="AY338" s="330"/>
      <c r="AZ338" s="330"/>
      <c r="BA338" s="330"/>
    </row>
    <row r="339" spans="1:53" s="383" customFormat="1" ht="13.8" x14ac:dyDescent="0.45">
      <c r="A339" s="43">
        <v>2047</v>
      </c>
      <c r="B339" s="329">
        <f t="shared" si="11"/>
        <v>5115.5</v>
      </c>
      <c r="C339" s="329">
        <f t="shared" si="14"/>
        <v>68.8</v>
      </c>
      <c r="D339" s="329">
        <f t="shared" si="14"/>
        <v>12.2</v>
      </c>
      <c r="E339" s="329">
        <f t="shared" si="14"/>
        <v>2.9</v>
      </c>
      <c r="F339" s="329">
        <f t="shared" si="14"/>
        <v>87.9</v>
      </c>
      <c r="G339" s="329">
        <f t="shared" si="14"/>
        <v>5.3</v>
      </c>
      <c r="H339" s="329">
        <f t="shared" si="14"/>
        <v>947.7</v>
      </c>
      <c r="I339" s="329" t="str">
        <f t="shared" si="14"/>
        <v xml:space="preserve"> -   </v>
      </c>
      <c r="J339" s="329">
        <f t="shared" si="14"/>
        <v>15.7</v>
      </c>
      <c r="K339" s="329">
        <f t="shared" si="14"/>
        <v>97.4</v>
      </c>
      <c r="L339" s="329">
        <f t="shared" si="14"/>
        <v>120.8</v>
      </c>
      <c r="M339" s="329">
        <f t="shared" si="14"/>
        <v>8.6</v>
      </c>
      <c r="N339" s="329">
        <f t="shared" si="14"/>
        <v>17.3</v>
      </c>
      <c r="O339" s="329">
        <f t="shared" si="14"/>
        <v>0.6</v>
      </c>
      <c r="P339" s="329">
        <f t="shared" si="14"/>
        <v>1.2</v>
      </c>
      <c r="Q339" s="329">
        <f t="shared" si="14"/>
        <v>3.1</v>
      </c>
      <c r="R339" s="329">
        <f t="shared" si="14"/>
        <v>15.8</v>
      </c>
      <c r="S339" s="329">
        <f t="shared" si="14"/>
        <v>19.7</v>
      </c>
      <c r="T339" s="329">
        <f t="shared" si="14"/>
        <v>0</v>
      </c>
      <c r="U339" s="329">
        <f t="shared" si="14"/>
        <v>0</v>
      </c>
      <c r="V339" s="329">
        <f t="shared" si="14"/>
        <v>71.8</v>
      </c>
      <c r="W339" s="329">
        <f t="shared" si="14"/>
        <v>14.3</v>
      </c>
      <c r="X339" s="329" t="str">
        <f t="shared" si="14"/>
        <v xml:space="preserve"> -   </v>
      </c>
      <c r="Y339" s="329">
        <f t="shared" si="14"/>
        <v>19</v>
      </c>
      <c r="Z339" s="329">
        <f t="shared" si="14"/>
        <v>32.1</v>
      </c>
      <c r="AA339" s="330"/>
      <c r="AB339" s="330"/>
      <c r="AC339" s="330"/>
      <c r="AD339" s="330"/>
      <c r="AE339" s="330"/>
      <c r="AF339" s="330"/>
      <c r="AG339" s="330"/>
      <c r="AH339" s="330"/>
      <c r="AI339" s="330"/>
      <c r="AJ339" s="330"/>
      <c r="AK339" s="330"/>
      <c r="AL339" s="331"/>
      <c r="AM339" s="331"/>
      <c r="AN339" s="331"/>
      <c r="AO339" s="331"/>
      <c r="AP339" s="331"/>
      <c r="AQ339" s="331"/>
      <c r="AR339" s="331"/>
      <c r="AS339" s="331"/>
      <c r="AT339" s="331"/>
      <c r="AU339" s="331"/>
      <c r="AV339" s="331"/>
      <c r="AW339" s="331"/>
      <c r="AX339" s="331"/>
      <c r="AY339" s="330"/>
      <c r="AZ339" s="330"/>
      <c r="BA339" s="330"/>
    </row>
    <row r="340" spans="1:53" s="383" customFormat="1" ht="13.8" x14ac:dyDescent="0.45">
      <c r="A340" s="43">
        <v>2048</v>
      </c>
      <c r="B340" s="329">
        <f t="shared" si="11"/>
        <v>5093.8999999999996</v>
      </c>
      <c r="C340" s="329">
        <f t="shared" si="14"/>
        <v>68.099999999999994</v>
      </c>
      <c r="D340" s="329">
        <f t="shared" si="14"/>
        <v>12.1</v>
      </c>
      <c r="E340" s="329">
        <f t="shared" si="14"/>
        <v>2.8</v>
      </c>
      <c r="F340" s="329">
        <f t="shared" si="14"/>
        <v>87.8</v>
      </c>
      <c r="G340" s="329">
        <f t="shared" si="14"/>
        <v>5.2</v>
      </c>
      <c r="H340" s="329">
        <f t="shared" si="14"/>
        <v>948.5</v>
      </c>
      <c r="I340" s="329" t="str">
        <f t="shared" si="14"/>
        <v xml:space="preserve"> -   </v>
      </c>
      <c r="J340" s="329">
        <f t="shared" si="14"/>
        <v>15.6</v>
      </c>
      <c r="K340" s="329">
        <f t="shared" si="14"/>
        <v>95.4</v>
      </c>
      <c r="L340" s="329">
        <f t="shared" si="14"/>
        <v>119.9</v>
      </c>
      <c r="M340" s="329">
        <f t="shared" si="14"/>
        <v>8.4</v>
      </c>
      <c r="N340" s="329">
        <f t="shared" si="14"/>
        <v>17.100000000000001</v>
      </c>
      <c r="O340" s="329">
        <f t="shared" si="14"/>
        <v>0.5</v>
      </c>
      <c r="P340" s="329">
        <f t="shared" si="14"/>
        <v>1.2</v>
      </c>
      <c r="Q340" s="329">
        <f t="shared" si="14"/>
        <v>3</v>
      </c>
      <c r="R340" s="329">
        <f t="shared" si="14"/>
        <v>15.5</v>
      </c>
      <c r="S340" s="329">
        <f t="shared" si="14"/>
        <v>19.5</v>
      </c>
      <c r="T340" s="329">
        <f t="shared" si="14"/>
        <v>0</v>
      </c>
      <c r="U340" s="329">
        <f t="shared" si="14"/>
        <v>0</v>
      </c>
      <c r="V340" s="329">
        <f t="shared" si="14"/>
        <v>71.2</v>
      </c>
      <c r="W340" s="329">
        <f t="shared" si="14"/>
        <v>14.3</v>
      </c>
      <c r="X340" s="329" t="str">
        <f t="shared" si="14"/>
        <v xml:space="preserve"> -   </v>
      </c>
      <c r="Y340" s="329">
        <f t="shared" si="14"/>
        <v>18.7</v>
      </c>
      <c r="Z340" s="329">
        <f t="shared" si="14"/>
        <v>32</v>
      </c>
      <c r="AA340" s="330"/>
      <c r="AB340" s="330"/>
      <c r="AC340" s="330"/>
      <c r="AD340" s="330"/>
      <c r="AE340" s="330"/>
      <c r="AF340" s="330"/>
      <c r="AG340" s="330"/>
      <c r="AH340" s="330"/>
      <c r="AI340" s="330"/>
      <c r="AJ340" s="330"/>
      <c r="AK340" s="330"/>
      <c r="AL340" s="331"/>
      <c r="AM340" s="331"/>
      <c r="AN340" s="331"/>
      <c r="AO340" s="331"/>
      <c r="AP340" s="331"/>
      <c r="AQ340" s="331"/>
      <c r="AR340" s="331"/>
      <c r="AS340" s="331"/>
      <c r="AT340" s="331"/>
      <c r="AU340" s="331"/>
      <c r="AV340" s="331"/>
      <c r="AW340" s="331"/>
      <c r="AX340" s="331"/>
      <c r="AY340" s="330"/>
      <c r="AZ340" s="330"/>
      <c r="BA340" s="330"/>
    </row>
    <row r="341" spans="1:53" s="383" customFormat="1" ht="13.8" x14ac:dyDescent="0.45">
      <c r="A341" s="43">
        <v>2049</v>
      </c>
      <c r="B341" s="329">
        <f t="shared" si="11"/>
        <v>5071.3999999999996</v>
      </c>
      <c r="C341" s="329">
        <f t="shared" si="14"/>
        <v>67.400000000000006</v>
      </c>
      <c r="D341" s="329">
        <f t="shared" si="14"/>
        <v>12</v>
      </c>
      <c r="E341" s="329">
        <f t="shared" si="14"/>
        <v>2.8</v>
      </c>
      <c r="F341" s="329">
        <f t="shared" si="14"/>
        <v>87.7</v>
      </c>
      <c r="G341" s="329">
        <f t="shared" si="14"/>
        <v>5.0999999999999996</v>
      </c>
      <c r="H341" s="329">
        <f t="shared" si="14"/>
        <v>949</v>
      </c>
      <c r="I341" s="329" t="str">
        <f t="shared" si="14"/>
        <v xml:space="preserve"> -   </v>
      </c>
      <c r="J341" s="329">
        <f t="shared" si="14"/>
        <v>15.4</v>
      </c>
      <c r="K341" s="329">
        <f t="shared" si="14"/>
        <v>93.4</v>
      </c>
      <c r="L341" s="329">
        <f t="shared" si="14"/>
        <v>118.8</v>
      </c>
      <c r="M341" s="329">
        <f t="shared" si="14"/>
        <v>8.1999999999999993</v>
      </c>
      <c r="N341" s="329">
        <f t="shared" si="14"/>
        <v>16.899999999999999</v>
      </c>
      <c r="O341" s="329">
        <f t="shared" si="14"/>
        <v>0.5</v>
      </c>
      <c r="P341" s="329">
        <f t="shared" si="14"/>
        <v>1.2</v>
      </c>
      <c r="Q341" s="329">
        <f t="shared" si="14"/>
        <v>3</v>
      </c>
      <c r="R341" s="329">
        <f t="shared" si="14"/>
        <v>15.3</v>
      </c>
      <c r="S341" s="329">
        <f t="shared" si="14"/>
        <v>19.3</v>
      </c>
      <c r="T341" s="329">
        <f t="shared" si="14"/>
        <v>0</v>
      </c>
      <c r="U341" s="329">
        <f t="shared" si="14"/>
        <v>0</v>
      </c>
      <c r="V341" s="329">
        <f t="shared" si="14"/>
        <v>70.7</v>
      </c>
      <c r="W341" s="329">
        <f t="shared" si="14"/>
        <v>14.3</v>
      </c>
      <c r="X341" s="329" t="str">
        <f t="shared" si="14"/>
        <v xml:space="preserve"> -   </v>
      </c>
      <c r="Y341" s="329">
        <f t="shared" si="14"/>
        <v>18.399999999999999</v>
      </c>
      <c r="Z341" s="329">
        <f t="shared" si="14"/>
        <v>32</v>
      </c>
      <c r="AA341" s="330"/>
      <c r="AB341" s="330"/>
      <c r="AC341" s="330"/>
      <c r="AD341" s="330"/>
      <c r="AE341" s="330"/>
      <c r="AF341" s="330"/>
      <c r="AG341" s="330"/>
      <c r="AH341" s="330"/>
      <c r="AI341" s="330"/>
      <c r="AJ341" s="330"/>
      <c r="AK341" s="330"/>
      <c r="AL341" s="331"/>
      <c r="AM341" s="331"/>
      <c r="AN341" s="331"/>
      <c r="AO341" s="331"/>
      <c r="AP341" s="331"/>
      <c r="AQ341" s="331"/>
      <c r="AR341" s="331"/>
      <c r="AS341" s="331"/>
      <c r="AT341" s="331"/>
      <c r="AU341" s="331"/>
      <c r="AV341" s="331"/>
      <c r="AW341" s="331"/>
      <c r="AX341" s="331"/>
      <c r="AY341" s="330"/>
      <c r="AZ341" s="330"/>
      <c r="BA341" s="330"/>
    </row>
    <row r="342" spans="1:53" s="383" customFormat="1" ht="13.8" x14ac:dyDescent="0.45">
      <c r="A342" s="43">
        <v>2050</v>
      </c>
      <c r="B342" s="329">
        <f t="shared" si="11"/>
        <v>5047.8999999999996</v>
      </c>
      <c r="C342" s="329">
        <f t="shared" si="14"/>
        <v>66.599999999999994</v>
      </c>
      <c r="D342" s="329">
        <f t="shared" si="14"/>
        <v>11.9</v>
      </c>
      <c r="E342" s="329">
        <f t="shared" si="14"/>
        <v>2.7</v>
      </c>
      <c r="F342" s="329">
        <f t="shared" si="14"/>
        <v>87.5</v>
      </c>
      <c r="G342" s="329">
        <f t="shared" si="14"/>
        <v>5</v>
      </c>
      <c r="H342" s="329">
        <f t="shared" si="14"/>
        <v>949.1</v>
      </c>
      <c r="I342" s="329" t="str">
        <f t="shared" si="14"/>
        <v xml:space="preserve"> -   </v>
      </c>
      <c r="J342" s="329">
        <f t="shared" si="14"/>
        <v>15.3</v>
      </c>
      <c r="K342" s="329">
        <f t="shared" si="14"/>
        <v>91.4</v>
      </c>
      <c r="L342" s="329">
        <f t="shared" si="14"/>
        <v>117.8</v>
      </c>
      <c r="M342" s="329">
        <f t="shared" si="14"/>
        <v>8</v>
      </c>
      <c r="N342" s="329">
        <f t="shared" si="14"/>
        <v>16.7</v>
      </c>
      <c r="O342" s="329">
        <f t="shared" si="14"/>
        <v>0.5</v>
      </c>
      <c r="P342" s="329">
        <f t="shared" si="14"/>
        <v>1.1000000000000001</v>
      </c>
      <c r="Q342" s="329">
        <f t="shared" si="14"/>
        <v>2.9</v>
      </c>
      <c r="R342" s="329">
        <f t="shared" si="14"/>
        <v>15.1</v>
      </c>
      <c r="S342" s="329">
        <f t="shared" si="14"/>
        <v>19.100000000000001</v>
      </c>
      <c r="T342" s="329">
        <f t="shared" si="14"/>
        <v>0</v>
      </c>
      <c r="U342" s="329">
        <f t="shared" si="14"/>
        <v>0</v>
      </c>
      <c r="V342" s="329">
        <f t="shared" si="14"/>
        <v>70.099999999999994</v>
      </c>
      <c r="W342" s="329">
        <f t="shared" si="14"/>
        <v>14.3</v>
      </c>
      <c r="X342" s="329" t="str">
        <f t="shared" si="14"/>
        <v xml:space="preserve"> -   </v>
      </c>
      <c r="Y342" s="329">
        <f t="shared" si="14"/>
        <v>18.100000000000001</v>
      </c>
      <c r="Z342" s="329">
        <f t="shared" si="14"/>
        <v>32</v>
      </c>
      <c r="AA342" s="328" t="s">
        <v>564</v>
      </c>
      <c r="AB342" s="328">
        <f>B342+C342+D342+E342+F342+G342+H342+J342+K342+L342+M342+N342</f>
        <v>6419.9</v>
      </c>
      <c r="AC342" s="330"/>
      <c r="AD342" s="330"/>
      <c r="AE342" s="330"/>
      <c r="AF342" s="330"/>
      <c r="AG342" s="330"/>
      <c r="AH342" s="330"/>
      <c r="AI342" s="330"/>
      <c r="AJ342" s="330"/>
      <c r="AK342" s="330"/>
      <c r="AL342" s="331"/>
      <c r="AM342" s="331"/>
      <c r="AN342" s="331"/>
      <c r="AO342" s="331"/>
      <c r="AP342" s="331"/>
      <c r="AQ342" s="331"/>
      <c r="AR342" s="331"/>
      <c r="AS342" s="331"/>
      <c r="AT342" s="331"/>
      <c r="AU342" s="331"/>
      <c r="AV342" s="331"/>
      <c r="AW342" s="331"/>
      <c r="AX342" s="331"/>
      <c r="AY342" s="330"/>
      <c r="AZ342" s="330"/>
      <c r="BA342" s="330"/>
    </row>
    <row r="343" spans="1:53" s="383" customFormat="1" ht="13.8" x14ac:dyDescent="0.45">
      <c r="A343" s="43">
        <v>2051</v>
      </c>
      <c r="B343" s="329">
        <f t="shared" si="11"/>
        <v>5068.8</v>
      </c>
      <c r="C343" s="329">
        <f t="shared" si="14"/>
        <v>67.3</v>
      </c>
      <c r="D343" s="329">
        <f t="shared" si="14"/>
        <v>12</v>
      </c>
      <c r="E343" s="329">
        <f t="shared" si="14"/>
        <v>2.7</v>
      </c>
      <c r="F343" s="329">
        <f t="shared" si="14"/>
        <v>87.5</v>
      </c>
      <c r="G343" s="329">
        <f t="shared" si="14"/>
        <v>5.0999999999999996</v>
      </c>
      <c r="H343" s="329">
        <f t="shared" si="14"/>
        <v>954.5</v>
      </c>
      <c r="I343" s="329" t="str">
        <f t="shared" si="14"/>
        <v xml:space="preserve"> -   </v>
      </c>
      <c r="J343" s="329">
        <f t="shared" si="14"/>
        <v>15.5</v>
      </c>
      <c r="K343" s="329">
        <f t="shared" si="14"/>
        <v>91.4</v>
      </c>
      <c r="L343" s="329">
        <f t="shared" si="14"/>
        <v>118.5</v>
      </c>
      <c r="M343" s="329">
        <f t="shared" si="14"/>
        <v>8</v>
      </c>
      <c r="N343" s="329">
        <f t="shared" si="14"/>
        <v>16.899999999999999</v>
      </c>
      <c r="O343" s="329">
        <f t="shared" si="14"/>
        <v>0.5</v>
      </c>
      <c r="P343" s="329">
        <f t="shared" si="14"/>
        <v>1.1000000000000001</v>
      </c>
      <c r="Q343" s="329">
        <f t="shared" si="14"/>
        <v>2.9</v>
      </c>
      <c r="R343" s="329">
        <f t="shared" si="14"/>
        <v>15.1</v>
      </c>
      <c r="S343" s="329">
        <f t="shared" si="14"/>
        <v>19.100000000000001</v>
      </c>
      <c r="T343" s="329">
        <f t="shared" si="14"/>
        <v>0</v>
      </c>
      <c r="U343" s="329">
        <f t="shared" si="14"/>
        <v>0</v>
      </c>
      <c r="V343" s="329">
        <f t="shared" si="14"/>
        <v>70.3</v>
      </c>
      <c r="W343" s="329">
        <f t="shared" si="14"/>
        <v>14.4</v>
      </c>
      <c r="X343" s="329" t="str">
        <f t="shared" si="14"/>
        <v xml:space="preserve"> -   </v>
      </c>
      <c r="Y343" s="329">
        <f t="shared" si="14"/>
        <v>18</v>
      </c>
      <c r="Z343" s="329">
        <f t="shared" si="14"/>
        <v>32.1</v>
      </c>
      <c r="AA343" s="328"/>
      <c r="AB343" s="328"/>
      <c r="AC343" s="330"/>
      <c r="AD343" s="330"/>
      <c r="AE343" s="330"/>
      <c r="AF343" s="330"/>
      <c r="AG343" s="330"/>
      <c r="AH343" s="330"/>
      <c r="AI343" s="330"/>
      <c r="AJ343" s="330"/>
      <c r="AK343" s="330"/>
      <c r="AL343" s="331"/>
      <c r="AM343" s="331"/>
      <c r="AN343" s="331"/>
      <c r="AO343" s="331"/>
      <c r="AP343" s="331"/>
      <c r="AQ343" s="331"/>
      <c r="AR343" s="331"/>
      <c r="AS343" s="331"/>
      <c r="AT343" s="331"/>
      <c r="AU343" s="331"/>
      <c r="AV343" s="331"/>
      <c r="AW343" s="331"/>
      <c r="AX343" s="331"/>
      <c r="AY343" s="330"/>
      <c r="AZ343" s="330"/>
      <c r="BA343" s="330"/>
    </row>
    <row r="344" spans="1:53" s="383" customFormat="1" ht="13.8" x14ac:dyDescent="0.45">
      <c r="A344" s="43">
        <v>2052</v>
      </c>
      <c r="B344" s="329">
        <f t="shared" si="11"/>
        <v>5089.1000000000004</v>
      </c>
      <c r="C344" s="329">
        <f t="shared" si="14"/>
        <v>68.099999999999994</v>
      </c>
      <c r="D344" s="329">
        <f t="shared" si="14"/>
        <v>12.1</v>
      </c>
      <c r="E344" s="329">
        <f t="shared" si="14"/>
        <v>2.7</v>
      </c>
      <c r="F344" s="329">
        <f t="shared" si="14"/>
        <v>87.5</v>
      </c>
      <c r="G344" s="329">
        <f t="shared" si="14"/>
        <v>5.2</v>
      </c>
      <c r="H344" s="329">
        <f t="shared" si="14"/>
        <v>959.7</v>
      </c>
      <c r="I344" s="329" t="str">
        <f t="shared" si="14"/>
        <v xml:space="preserve"> -   </v>
      </c>
      <c r="J344" s="329">
        <f t="shared" si="14"/>
        <v>15.7</v>
      </c>
      <c r="K344" s="329">
        <f t="shared" si="14"/>
        <v>91.4</v>
      </c>
      <c r="L344" s="329">
        <f t="shared" si="14"/>
        <v>119.2</v>
      </c>
      <c r="M344" s="329">
        <f t="shared" si="14"/>
        <v>8.1</v>
      </c>
      <c r="N344" s="329">
        <f t="shared" si="14"/>
        <v>17.100000000000001</v>
      </c>
      <c r="O344" s="329">
        <f t="shared" si="14"/>
        <v>0.5</v>
      </c>
      <c r="P344" s="329">
        <f t="shared" si="14"/>
        <v>1.1000000000000001</v>
      </c>
      <c r="Q344" s="329">
        <f t="shared" si="14"/>
        <v>2.9</v>
      </c>
      <c r="R344" s="329">
        <f t="shared" si="14"/>
        <v>15</v>
      </c>
      <c r="S344" s="329">
        <f t="shared" si="14"/>
        <v>19.100000000000001</v>
      </c>
      <c r="T344" s="329">
        <f t="shared" si="14"/>
        <v>0</v>
      </c>
      <c r="U344" s="329">
        <f t="shared" si="14"/>
        <v>0</v>
      </c>
      <c r="V344" s="329">
        <f t="shared" si="14"/>
        <v>70.599999999999994</v>
      </c>
      <c r="W344" s="329">
        <f t="shared" si="14"/>
        <v>14.5</v>
      </c>
      <c r="X344" s="329" t="str">
        <f t="shared" si="14"/>
        <v xml:space="preserve"> -   </v>
      </c>
      <c r="Y344" s="329">
        <f t="shared" si="14"/>
        <v>17.899999999999999</v>
      </c>
      <c r="Z344" s="329">
        <f t="shared" si="14"/>
        <v>32.299999999999997</v>
      </c>
      <c r="AA344" s="328"/>
      <c r="AB344" s="328"/>
      <c r="AC344" s="330"/>
      <c r="AD344" s="330"/>
      <c r="AE344" s="330"/>
      <c r="AF344" s="330"/>
      <c r="AG344" s="330"/>
      <c r="AH344" s="330"/>
      <c r="AI344" s="330"/>
      <c r="AJ344" s="330"/>
      <c r="AK344" s="330"/>
      <c r="AL344" s="331"/>
      <c r="AM344" s="331"/>
      <c r="AN344" s="331"/>
      <c r="AO344" s="331"/>
      <c r="AP344" s="331"/>
      <c r="AQ344" s="331"/>
      <c r="AR344" s="331"/>
      <c r="AS344" s="331"/>
      <c r="AT344" s="331"/>
      <c r="AU344" s="331"/>
      <c r="AV344" s="331"/>
      <c r="AW344" s="331"/>
      <c r="AX344" s="331"/>
      <c r="AY344" s="330"/>
      <c r="AZ344" s="330"/>
      <c r="BA344" s="330"/>
    </row>
    <row r="345" spans="1:53" s="383" customFormat="1" ht="13.8" x14ac:dyDescent="0.45">
      <c r="A345" s="43">
        <v>2053</v>
      </c>
      <c r="B345" s="329">
        <f t="shared" si="11"/>
        <v>5108.6000000000004</v>
      </c>
      <c r="C345" s="329">
        <f t="shared" si="14"/>
        <v>68.8</v>
      </c>
      <c r="D345" s="329">
        <f t="shared" si="14"/>
        <v>12.2</v>
      </c>
      <c r="E345" s="329">
        <f t="shared" si="14"/>
        <v>2.7</v>
      </c>
      <c r="F345" s="329">
        <f t="shared" si="14"/>
        <v>87.5</v>
      </c>
      <c r="G345" s="329">
        <f t="shared" si="14"/>
        <v>5.2</v>
      </c>
      <c r="H345" s="329">
        <f t="shared" si="14"/>
        <v>964.8</v>
      </c>
      <c r="I345" s="329" t="str">
        <f t="shared" si="14"/>
        <v xml:space="preserve"> -   </v>
      </c>
      <c r="J345" s="329">
        <f t="shared" si="14"/>
        <v>15.9</v>
      </c>
      <c r="K345" s="329">
        <f t="shared" si="14"/>
        <v>91.4</v>
      </c>
      <c r="L345" s="329">
        <f t="shared" si="14"/>
        <v>119.8</v>
      </c>
      <c r="M345" s="329">
        <f t="shared" si="14"/>
        <v>8.1999999999999993</v>
      </c>
      <c r="N345" s="329">
        <f t="shared" si="14"/>
        <v>17.2</v>
      </c>
      <c r="O345" s="329">
        <f t="shared" si="14"/>
        <v>0.5</v>
      </c>
      <c r="P345" s="329">
        <f t="shared" si="14"/>
        <v>1.1000000000000001</v>
      </c>
      <c r="Q345" s="329">
        <f t="shared" si="14"/>
        <v>2.9</v>
      </c>
      <c r="R345" s="329">
        <f t="shared" si="14"/>
        <v>15</v>
      </c>
      <c r="S345" s="329">
        <f t="shared" si="14"/>
        <v>19.100000000000001</v>
      </c>
      <c r="T345" s="329">
        <f t="shared" si="14"/>
        <v>0</v>
      </c>
      <c r="U345" s="329">
        <f t="shared" si="14"/>
        <v>0</v>
      </c>
      <c r="V345" s="329">
        <f t="shared" si="14"/>
        <v>70.8</v>
      </c>
      <c r="W345" s="329">
        <f t="shared" si="14"/>
        <v>14.6</v>
      </c>
      <c r="X345" s="329" t="str">
        <f t="shared" si="14"/>
        <v xml:space="preserve"> -   </v>
      </c>
      <c r="Y345" s="329">
        <f t="shared" si="14"/>
        <v>17.899999999999999</v>
      </c>
      <c r="Z345" s="329">
        <f t="shared" si="14"/>
        <v>32.4</v>
      </c>
      <c r="AA345" s="328"/>
      <c r="AB345" s="328"/>
      <c r="AC345" s="330"/>
      <c r="AD345" s="330"/>
      <c r="AE345" s="330"/>
      <c r="AF345" s="330"/>
      <c r="AG345" s="330"/>
      <c r="AH345" s="330"/>
      <c r="AI345" s="330"/>
      <c r="AJ345" s="330"/>
      <c r="AK345" s="330"/>
      <c r="AL345" s="331"/>
      <c r="AM345" s="331"/>
      <c r="AN345" s="331"/>
      <c r="AO345" s="331"/>
      <c r="AP345" s="331"/>
      <c r="AQ345" s="331"/>
      <c r="AR345" s="331"/>
      <c r="AS345" s="331"/>
      <c r="AT345" s="331"/>
      <c r="AU345" s="331"/>
      <c r="AV345" s="331"/>
      <c r="AW345" s="331"/>
      <c r="AX345" s="331"/>
      <c r="AY345" s="330"/>
      <c r="AZ345" s="330"/>
      <c r="BA345" s="330"/>
    </row>
    <row r="346" spans="1:53" s="383" customFormat="1" ht="13.8" x14ac:dyDescent="0.45">
      <c r="A346" s="43">
        <v>2054</v>
      </c>
      <c r="B346" s="329">
        <f t="shared" si="11"/>
        <v>5127.3</v>
      </c>
      <c r="C346" s="329">
        <f t="shared" si="14"/>
        <v>69.599999999999994</v>
      </c>
      <c r="D346" s="329">
        <f t="shared" si="14"/>
        <v>12.2</v>
      </c>
      <c r="E346" s="329">
        <f t="shared" si="14"/>
        <v>2.7</v>
      </c>
      <c r="F346" s="329">
        <f t="shared" si="14"/>
        <v>87.4</v>
      </c>
      <c r="G346" s="329">
        <f t="shared" si="14"/>
        <v>5.3</v>
      </c>
      <c r="H346" s="329">
        <f t="shared" si="14"/>
        <v>969.7</v>
      </c>
      <c r="I346" s="329" t="str">
        <f t="shared" si="14"/>
        <v xml:space="preserve"> -   </v>
      </c>
      <c r="J346" s="329">
        <f t="shared" si="14"/>
        <v>16.100000000000001</v>
      </c>
      <c r="K346" s="329">
        <f t="shared" si="14"/>
        <v>91.4</v>
      </c>
      <c r="L346" s="329">
        <f t="shared" si="14"/>
        <v>120.5</v>
      </c>
      <c r="M346" s="329">
        <f t="shared" si="14"/>
        <v>8.1999999999999993</v>
      </c>
      <c r="N346" s="329">
        <f t="shared" si="14"/>
        <v>17.399999999999999</v>
      </c>
      <c r="O346" s="329">
        <f t="shared" si="14"/>
        <v>0.5</v>
      </c>
      <c r="P346" s="329">
        <f t="shared" si="14"/>
        <v>1.1000000000000001</v>
      </c>
      <c r="Q346" s="329">
        <f t="shared" si="14"/>
        <v>2.9</v>
      </c>
      <c r="R346" s="329">
        <f t="shared" si="14"/>
        <v>15</v>
      </c>
      <c r="S346" s="329">
        <f t="shared" si="14"/>
        <v>19.100000000000001</v>
      </c>
      <c r="T346" s="329">
        <f t="shared" si="14"/>
        <v>0</v>
      </c>
      <c r="U346" s="329">
        <f t="shared" si="14"/>
        <v>0</v>
      </c>
      <c r="V346" s="329">
        <f t="shared" si="14"/>
        <v>71</v>
      </c>
      <c r="W346" s="329">
        <f t="shared" si="14"/>
        <v>14.6</v>
      </c>
      <c r="X346" s="329" t="str">
        <f t="shared" si="14"/>
        <v xml:space="preserve"> -   </v>
      </c>
      <c r="Y346" s="329">
        <f t="shared" si="14"/>
        <v>17.8</v>
      </c>
      <c r="Z346" s="329">
        <f t="shared" si="14"/>
        <v>32.6</v>
      </c>
      <c r="AA346" s="328"/>
      <c r="AB346" s="328"/>
      <c r="AC346" s="330"/>
      <c r="AD346" s="330"/>
      <c r="AE346" s="330"/>
      <c r="AF346" s="330"/>
      <c r="AG346" s="330"/>
      <c r="AH346" s="330"/>
      <c r="AI346" s="330"/>
      <c r="AJ346" s="330"/>
      <c r="AK346" s="330"/>
      <c r="AL346" s="331"/>
      <c r="AM346" s="331"/>
      <c r="AN346" s="331"/>
      <c r="AO346" s="331"/>
      <c r="AP346" s="331"/>
      <c r="AQ346" s="331"/>
      <c r="AR346" s="331"/>
      <c r="AS346" s="331"/>
      <c r="AT346" s="331"/>
      <c r="AU346" s="331"/>
      <c r="AV346" s="331"/>
      <c r="AW346" s="331"/>
      <c r="AX346" s="331"/>
      <c r="AY346" s="330"/>
      <c r="AZ346" s="330"/>
      <c r="BA346" s="330"/>
    </row>
    <row r="347" spans="1:53" s="383" customFormat="1" ht="13.8" x14ac:dyDescent="0.45">
      <c r="A347" s="43">
        <v>2055</v>
      </c>
      <c r="B347" s="329">
        <f t="shared" si="11"/>
        <v>5145.3999999999996</v>
      </c>
      <c r="C347" s="329">
        <f t="shared" si="14"/>
        <v>70.3</v>
      </c>
      <c r="D347" s="329">
        <f t="shared" si="14"/>
        <v>12.3</v>
      </c>
      <c r="E347" s="329">
        <f t="shared" si="14"/>
        <v>2.7</v>
      </c>
      <c r="F347" s="329">
        <f t="shared" si="14"/>
        <v>87.4</v>
      </c>
      <c r="G347" s="329">
        <f t="shared" si="14"/>
        <v>5.4</v>
      </c>
      <c r="H347" s="329">
        <f t="shared" si="14"/>
        <v>974.5</v>
      </c>
      <c r="I347" s="329" t="str">
        <f t="shared" si="14"/>
        <v xml:space="preserve"> -   </v>
      </c>
      <c r="J347" s="329">
        <f t="shared" si="14"/>
        <v>16.399999999999999</v>
      </c>
      <c r="K347" s="329">
        <f t="shared" si="14"/>
        <v>91.4</v>
      </c>
      <c r="L347" s="329">
        <f t="shared" si="14"/>
        <v>121.2</v>
      </c>
      <c r="M347" s="329">
        <f t="shared" si="14"/>
        <v>8.3000000000000007</v>
      </c>
      <c r="N347" s="329">
        <f t="shared" si="14"/>
        <v>17.600000000000001</v>
      </c>
      <c r="O347" s="329">
        <f t="shared" si="14"/>
        <v>0.5</v>
      </c>
      <c r="P347" s="329">
        <f t="shared" si="14"/>
        <v>1.1000000000000001</v>
      </c>
      <c r="Q347" s="329">
        <f t="shared" si="14"/>
        <v>2.9</v>
      </c>
      <c r="R347" s="329">
        <f t="shared" si="14"/>
        <v>15</v>
      </c>
      <c r="S347" s="329">
        <f t="shared" si="14"/>
        <v>19.100000000000001</v>
      </c>
      <c r="T347" s="329">
        <f t="shared" si="14"/>
        <v>0</v>
      </c>
      <c r="U347" s="329">
        <f t="shared" si="14"/>
        <v>0</v>
      </c>
      <c r="V347" s="329">
        <f t="shared" si="14"/>
        <v>71.3</v>
      </c>
      <c r="W347" s="329">
        <f t="shared" si="14"/>
        <v>14.7</v>
      </c>
      <c r="X347" s="329" t="str">
        <f t="shared" si="14"/>
        <v xml:space="preserve"> -   </v>
      </c>
      <c r="Y347" s="329">
        <f t="shared" si="14"/>
        <v>17.7</v>
      </c>
      <c r="Z347" s="329">
        <f t="shared" si="14"/>
        <v>32.700000000000003</v>
      </c>
      <c r="AA347" s="328"/>
      <c r="AB347" s="328"/>
      <c r="AC347" s="330"/>
      <c r="AD347" s="330"/>
      <c r="AE347" s="330"/>
      <c r="AF347" s="330"/>
      <c r="AG347" s="330"/>
      <c r="AH347" s="330"/>
      <c r="AI347" s="330"/>
      <c r="AJ347" s="330"/>
      <c r="AK347" s="330"/>
      <c r="AL347" s="331"/>
      <c r="AM347" s="331"/>
      <c r="AN347" s="331"/>
      <c r="AO347" s="331"/>
      <c r="AP347" s="331"/>
      <c r="AQ347" s="331"/>
      <c r="AR347" s="331"/>
      <c r="AS347" s="331"/>
      <c r="AT347" s="331"/>
      <c r="AU347" s="331"/>
      <c r="AV347" s="331"/>
      <c r="AW347" s="331"/>
      <c r="AX347" s="331"/>
      <c r="AY347" s="330"/>
      <c r="AZ347" s="330"/>
      <c r="BA347" s="330"/>
    </row>
    <row r="348" spans="1:53" s="383" customFormat="1" ht="13.8" x14ac:dyDescent="0.45">
      <c r="A348" s="43">
        <v>2056</v>
      </c>
      <c r="B348" s="329">
        <f t="shared" si="11"/>
        <v>5162.7</v>
      </c>
      <c r="C348" s="329">
        <f t="shared" si="14"/>
        <v>71.099999999999994</v>
      </c>
      <c r="D348" s="329">
        <f t="shared" si="14"/>
        <v>12.3</v>
      </c>
      <c r="E348" s="329">
        <f t="shared" si="14"/>
        <v>2.7</v>
      </c>
      <c r="F348" s="329">
        <f t="shared" si="14"/>
        <v>87.3</v>
      </c>
      <c r="G348" s="329">
        <f t="shared" si="14"/>
        <v>5.5</v>
      </c>
      <c r="H348" s="329">
        <f t="shared" si="14"/>
        <v>979.2</v>
      </c>
      <c r="I348" s="329" t="str">
        <f t="shared" si="14"/>
        <v xml:space="preserve"> -   </v>
      </c>
      <c r="J348" s="329">
        <f t="shared" si="14"/>
        <v>16.600000000000001</v>
      </c>
      <c r="K348" s="329">
        <f t="shared" si="14"/>
        <v>91.3</v>
      </c>
      <c r="L348" s="329">
        <f t="shared" si="14"/>
        <v>121.8</v>
      </c>
      <c r="M348" s="329">
        <f t="shared" si="14"/>
        <v>8.3000000000000007</v>
      </c>
      <c r="N348" s="329">
        <f t="shared" si="14"/>
        <v>17.8</v>
      </c>
      <c r="O348" s="329">
        <f t="shared" si="14"/>
        <v>0.5</v>
      </c>
      <c r="P348" s="329">
        <f t="shared" si="14"/>
        <v>1.1000000000000001</v>
      </c>
      <c r="Q348" s="329">
        <f t="shared" si="14"/>
        <v>2.8</v>
      </c>
      <c r="R348" s="329">
        <f t="shared" si="14"/>
        <v>14.9</v>
      </c>
      <c r="S348" s="329">
        <f t="shared" si="14"/>
        <v>19.100000000000001</v>
      </c>
      <c r="T348" s="329">
        <f t="shared" si="14"/>
        <v>0</v>
      </c>
      <c r="U348" s="329">
        <f t="shared" si="14"/>
        <v>0</v>
      </c>
      <c r="V348" s="329">
        <f t="shared" si="14"/>
        <v>71.5</v>
      </c>
      <c r="W348" s="329">
        <f t="shared" si="14"/>
        <v>14.8</v>
      </c>
      <c r="X348" s="329" t="str">
        <f t="shared" si="14"/>
        <v xml:space="preserve"> -   </v>
      </c>
      <c r="Y348" s="329">
        <f t="shared" si="14"/>
        <v>17.600000000000001</v>
      </c>
      <c r="Z348" s="329">
        <f t="shared" si="14"/>
        <v>32.799999999999997</v>
      </c>
      <c r="AA348" s="328"/>
      <c r="AB348" s="328"/>
      <c r="AC348" s="330"/>
      <c r="AD348" s="330"/>
      <c r="AE348" s="330"/>
      <c r="AF348" s="330"/>
      <c r="AG348" s="330"/>
      <c r="AH348" s="330"/>
      <c r="AI348" s="330"/>
      <c r="AJ348" s="330"/>
      <c r="AK348" s="330"/>
      <c r="AL348" s="331"/>
      <c r="AM348" s="331"/>
      <c r="AN348" s="331"/>
      <c r="AO348" s="331"/>
      <c r="AP348" s="331"/>
      <c r="AQ348" s="331"/>
      <c r="AR348" s="331"/>
      <c r="AS348" s="331"/>
      <c r="AT348" s="331"/>
      <c r="AU348" s="331"/>
      <c r="AV348" s="331"/>
      <c r="AW348" s="331"/>
      <c r="AX348" s="331"/>
      <c r="AY348" s="330"/>
      <c r="AZ348" s="330"/>
      <c r="BA348" s="330"/>
    </row>
    <row r="349" spans="1:53" s="383" customFormat="1" ht="13.8" x14ac:dyDescent="0.45">
      <c r="A349" s="43">
        <v>2057</v>
      </c>
      <c r="B349" s="329">
        <f t="shared" si="11"/>
        <v>5179.3</v>
      </c>
      <c r="C349" s="329">
        <f t="shared" si="14"/>
        <v>71.8</v>
      </c>
      <c r="D349" s="329">
        <f t="shared" si="14"/>
        <v>12.4</v>
      </c>
      <c r="E349" s="329">
        <f t="shared" si="14"/>
        <v>2.7</v>
      </c>
      <c r="F349" s="329">
        <f t="shared" ref="C349:Z359" si="15">F256</f>
        <v>87.2</v>
      </c>
      <c r="G349" s="329">
        <f t="shared" si="15"/>
        <v>5.6</v>
      </c>
      <c r="H349" s="329">
        <f t="shared" si="15"/>
        <v>983.8</v>
      </c>
      <c r="I349" s="329" t="str">
        <f t="shared" si="15"/>
        <v xml:space="preserve"> -   </v>
      </c>
      <c r="J349" s="329">
        <f t="shared" si="15"/>
        <v>16.8</v>
      </c>
      <c r="K349" s="329">
        <f t="shared" si="15"/>
        <v>91.2</v>
      </c>
      <c r="L349" s="329">
        <f t="shared" si="15"/>
        <v>122.5</v>
      </c>
      <c r="M349" s="329">
        <f t="shared" si="15"/>
        <v>8.4</v>
      </c>
      <c r="N349" s="329">
        <f t="shared" si="15"/>
        <v>18</v>
      </c>
      <c r="O349" s="329">
        <f t="shared" si="15"/>
        <v>0.5</v>
      </c>
      <c r="P349" s="329">
        <f t="shared" si="15"/>
        <v>1</v>
      </c>
      <c r="Q349" s="329">
        <f t="shared" si="15"/>
        <v>2.8</v>
      </c>
      <c r="R349" s="329">
        <f t="shared" si="15"/>
        <v>14.9</v>
      </c>
      <c r="S349" s="329">
        <f t="shared" si="15"/>
        <v>19</v>
      </c>
      <c r="T349" s="329">
        <f t="shared" si="15"/>
        <v>0</v>
      </c>
      <c r="U349" s="329">
        <f t="shared" si="15"/>
        <v>0</v>
      </c>
      <c r="V349" s="329">
        <f t="shared" si="15"/>
        <v>71.7</v>
      </c>
      <c r="W349" s="329">
        <f t="shared" si="15"/>
        <v>14.9</v>
      </c>
      <c r="X349" s="329" t="str">
        <f t="shared" si="15"/>
        <v xml:space="preserve"> -   </v>
      </c>
      <c r="Y349" s="329">
        <f t="shared" si="15"/>
        <v>17.5</v>
      </c>
      <c r="Z349" s="329">
        <f t="shared" si="15"/>
        <v>33</v>
      </c>
      <c r="AA349" s="328"/>
      <c r="AB349" s="328"/>
      <c r="AC349" s="330"/>
      <c r="AD349" s="330"/>
      <c r="AE349" s="330"/>
      <c r="AF349" s="330"/>
      <c r="AG349" s="330"/>
      <c r="AH349" s="330"/>
      <c r="AI349" s="330"/>
      <c r="AJ349" s="330"/>
      <c r="AK349" s="330"/>
      <c r="AL349" s="331"/>
      <c r="AM349" s="331"/>
      <c r="AN349" s="331"/>
      <c r="AO349" s="331"/>
      <c r="AP349" s="331"/>
      <c r="AQ349" s="331"/>
      <c r="AR349" s="331"/>
      <c r="AS349" s="331"/>
      <c r="AT349" s="331"/>
      <c r="AU349" s="331"/>
      <c r="AV349" s="331"/>
      <c r="AW349" s="331"/>
      <c r="AX349" s="331"/>
      <c r="AY349" s="330"/>
      <c r="AZ349" s="330"/>
      <c r="BA349" s="330"/>
    </row>
    <row r="350" spans="1:53" s="383" customFormat="1" ht="13.8" x14ac:dyDescent="0.45">
      <c r="A350" s="43">
        <v>2058</v>
      </c>
      <c r="B350" s="329">
        <f t="shared" si="11"/>
        <v>5195.3</v>
      </c>
      <c r="C350" s="329">
        <f t="shared" si="15"/>
        <v>72.599999999999994</v>
      </c>
      <c r="D350" s="329">
        <f t="shared" si="15"/>
        <v>12.5</v>
      </c>
      <c r="E350" s="329">
        <f t="shared" si="15"/>
        <v>2.7</v>
      </c>
      <c r="F350" s="329">
        <f t="shared" si="15"/>
        <v>87.1</v>
      </c>
      <c r="G350" s="329">
        <f t="shared" si="15"/>
        <v>5.7</v>
      </c>
      <c r="H350" s="329">
        <f t="shared" si="15"/>
        <v>988.2</v>
      </c>
      <c r="I350" s="329" t="str">
        <f t="shared" si="15"/>
        <v xml:space="preserve"> -   </v>
      </c>
      <c r="J350" s="329">
        <f t="shared" si="15"/>
        <v>17</v>
      </c>
      <c r="K350" s="329">
        <f t="shared" si="15"/>
        <v>91.1</v>
      </c>
      <c r="L350" s="329">
        <f t="shared" si="15"/>
        <v>123.1</v>
      </c>
      <c r="M350" s="329">
        <f t="shared" si="15"/>
        <v>8.5</v>
      </c>
      <c r="N350" s="329">
        <f t="shared" si="15"/>
        <v>18.2</v>
      </c>
      <c r="O350" s="329">
        <f t="shared" si="15"/>
        <v>0.5</v>
      </c>
      <c r="P350" s="329">
        <f t="shared" si="15"/>
        <v>1</v>
      </c>
      <c r="Q350" s="329">
        <f t="shared" si="15"/>
        <v>2.8</v>
      </c>
      <c r="R350" s="329">
        <f t="shared" si="15"/>
        <v>14.9</v>
      </c>
      <c r="S350" s="329">
        <f t="shared" si="15"/>
        <v>19</v>
      </c>
      <c r="T350" s="329">
        <f t="shared" si="15"/>
        <v>0</v>
      </c>
      <c r="U350" s="329">
        <f t="shared" si="15"/>
        <v>0</v>
      </c>
      <c r="V350" s="329">
        <f t="shared" si="15"/>
        <v>71.8</v>
      </c>
      <c r="W350" s="329">
        <f t="shared" si="15"/>
        <v>14.9</v>
      </c>
      <c r="X350" s="329" t="str">
        <f t="shared" si="15"/>
        <v xml:space="preserve"> -   </v>
      </c>
      <c r="Y350" s="329">
        <f t="shared" si="15"/>
        <v>17.399999999999999</v>
      </c>
      <c r="Z350" s="329">
        <f t="shared" si="15"/>
        <v>33.1</v>
      </c>
      <c r="AA350" s="328"/>
      <c r="AB350" s="328"/>
      <c r="AC350" s="330"/>
      <c r="AD350" s="330"/>
      <c r="AE350" s="330"/>
      <c r="AF350" s="330"/>
      <c r="AG350" s="330"/>
      <c r="AH350" s="330"/>
      <c r="AI350" s="330"/>
      <c r="AJ350" s="330"/>
      <c r="AK350" s="330"/>
      <c r="AL350" s="331"/>
      <c r="AM350" s="331"/>
      <c r="AN350" s="331"/>
      <c r="AO350" s="331"/>
      <c r="AP350" s="331"/>
      <c r="AQ350" s="331"/>
      <c r="AR350" s="331"/>
      <c r="AS350" s="331"/>
      <c r="AT350" s="331"/>
      <c r="AU350" s="331"/>
      <c r="AV350" s="331"/>
      <c r="AW350" s="331"/>
      <c r="AX350" s="331"/>
      <c r="AY350" s="330"/>
      <c r="AZ350" s="330"/>
      <c r="BA350" s="330"/>
    </row>
    <row r="351" spans="1:53" s="383" customFormat="1" ht="13.8" x14ac:dyDescent="0.45">
      <c r="A351" s="43">
        <v>2059</v>
      </c>
      <c r="B351" s="329">
        <f t="shared" si="11"/>
        <v>5210.6000000000004</v>
      </c>
      <c r="C351" s="329">
        <f t="shared" si="15"/>
        <v>73.400000000000006</v>
      </c>
      <c r="D351" s="329">
        <f t="shared" si="15"/>
        <v>12.5</v>
      </c>
      <c r="E351" s="329">
        <f t="shared" si="15"/>
        <v>2.7</v>
      </c>
      <c r="F351" s="329">
        <f t="shared" si="15"/>
        <v>87</v>
      </c>
      <c r="G351" s="329">
        <f t="shared" si="15"/>
        <v>5.8</v>
      </c>
      <c r="H351" s="329">
        <f t="shared" si="15"/>
        <v>992.5</v>
      </c>
      <c r="I351" s="329" t="str">
        <f t="shared" si="15"/>
        <v xml:space="preserve"> -   </v>
      </c>
      <c r="J351" s="329">
        <f t="shared" si="15"/>
        <v>17.3</v>
      </c>
      <c r="K351" s="329">
        <f t="shared" si="15"/>
        <v>91</v>
      </c>
      <c r="L351" s="329">
        <f t="shared" si="15"/>
        <v>123.7</v>
      </c>
      <c r="M351" s="329">
        <f t="shared" si="15"/>
        <v>8.5</v>
      </c>
      <c r="N351" s="329">
        <f t="shared" si="15"/>
        <v>18.3</v>
      </c>
      <c r="O351" s="329">
        <f t="shared" si="15"/>
        <v>0.5</v>
      </c>
      <c r="P351" s="329">
        <f t="shared" si="15"/>
        <v>1</v>
      </c>
      <c r="Q351" s="329">
        <f t="shared" si="15"/>
        <v>2.8</v>
      </c>
      <c r="R351" s="329">
        <f t="shared" si="15"/>
        <v>14.8</v>
      </c>
      <c r="S351" s="329">
        <f t="shared" si="15"/>
        <v>19</v>
      </c>
      <c r="T351" s="329">
        <f t="shared" si="15"/>
        <v>0</v>
      </c>
      <c r="U351" s="329">
        <f t="shared" si="15"/>
        <v>0</v>
      </c>
      <c r="V351" s="329">
        <f t="shared" si="15"/>
        <v>72</v>
      </c>
      <c r="W351" s="329">
        <f t="shared" si="15"/>
        <v>15</v>
      </c>
      <c r="X351" s="329" t="str">
        <f t="shared" si="15"/>
        <v xml:space="preserve"> -   </v>
      </c>
      <c r="Y351" s="329">
        <f t="shared" si="15"/>
        <v>17.3</v>
      </c>
      <c r="Z351" s="329">
        <f t="shared" si="15"/>
        <v>33.200000000000003</v>
      </c>
      <c r="AA351" s="328"/>
      <c r="AB351" s="328"/>
      <c r="AC351" s="330"/>
      <c r="AD351" s="330"/>
      <c r="AE351" s="330"/>
      <c r="AF351" s="330"/>
      <c r="AG351" s="330"/>
      <c r="AH351" s="330"/>
      <c r="AI351" s="330"/>
      <c r="AJ351" s="330"/>
      <c r="AK351" s="330"/>
      <c r="AL351" s="331"/>
      <c r="AM351" s="331"/>
      <c r="AN351" s="331"/>
      <c r="AO351" s="331"/>
      <c r="AP351" s="331"/>
      <c r="AQ351" s="331"/>
      <c r="AR351" s="331"/>
      <c r="AS351" s="331"/>
      <c r="AT351" s="331"/>
      <c r="AU351" s="331"/>
      <c r="AV351" s="331"/>
      <c r="AW351" s="331"/>
      <c r="AX351" s="331"/>
      <c r="AY351" s="330"/>
      <c r="AZ351" s="330"/>
      <c r="BA351" s="330"/>
    </row>
    <row r="352" spans="1:53" s="383" customFormat="1" ht="13.8" x14ac:dyDescent="0.45">
      <c r="A352" s="43">
        <v>2060</v>
      </c>
      <c r="B352" s="329">
        <f t="shared" si="11"/>
        <v>5225.3</v>
      </c>
      <c r="C352" s="329">
        <f t="shared" si="15"/>
        <v>74.2</v>
      </c>
      <c r="D352" s="329">
        <f t="shared" si="15"/>
        <v>12.6</v>
      </c>
      <c r="E352" s="329">
        <f t="shared" si="15"/>
        <v>2.6</v>
      </c>
      <c r="F352" s="329">
        <f t="shared" si="15"/>
        <v>86.8</v>
      </c>
      <c r="G352" s="329">
        <f t="shared" si="15"/>
        <v>5.8</v>
      </c>
      <c r="H352" s="329">
        <f t="shared" si="15"/>
        <v>996.7</v>
      </c>
      <c r="I352" s="329" t="str">
        <f t="shared" si="15"/>
        <v xml:space="preserve"> -   </v>
      </c>
      <c r="J352" s="329">
        <f t="shared" si="15"/>
        <v>17.5</v>
      </c>
      <c r="K352" s="329">
        <f t="shared" si="15"/>
        <v>90.9</v>
      </c>
      <c r="L352" s="329">
        <f t="shared" si="15"/>
        <v>124.3</v>
      </c>
      <c r="M352" s="329">
        <f t="shared" si="15"/>
        <v>8.6</v>
      </c>
      <c r="N352" s="329">
        <f t="shared" si="15"/>
        <v>18.5</v>
      </c>
      <c r="O352" s="329">
        <f t="shared" si="15"/>
        <v>0.5</v>
      </c>
      <c r="P352" s="329">
        <f t="shared" si="15"/>
        <v>1</v>
      </c>
      <c r="Q352" s="329">
        <f t="shared" si="15"/>
        <v>2.8</v>
      </c>
      <c r="R352" s="329">
        <f t="shared" si="15"/>
        <v>14.8</v>
      </c>
      <c r="S352" s="329">
        <f t="shared" si="15"/>
        <v>19</v>
      </c>
      <c r="T352" s="329">
        <f t="shared" si="15"/>
        <v>0</v>
      </c>
      <c r="U352" s="329">
        <f t="shared" si="15"/>
        <v>0</v>
      </c>
      <c r="V352" s="329">
        <f t="shared" si="15"/>
        <v>72.2</v>
      </c>
      <c r="W352" s="329">
        <f t="shared" si="15"/>
        <v>15.1</v>
      </c>
      <c r="X352" s="329" t="str">
        <f t="shared" si="15"/>
        <v xml:space="preserve"> -   </v>
      </c>
      <c r="Y352" s="329">
        <f t="shared" si="15"/>
        <v>17.2</v>
      </c>
      <c r="Z352" s="329">
        <f t="shared" si="15"/>
        <v>33.299999999999997</v>
      </c>
      <c r="AA352" s="328"/>
      <c r="AB352" s="328"/>
      <c r="AC352" s="330"/>
      <c r="AD352" s="330"/>
      <c r="AE352" s="330"/>
      <c r="AF352" s="330"/>
      <c r="AG352" s="330"/>
      <c r="AH352" s="330"/>
      <c r="AI352" s="330"/>
      <c r="AJ352" s="330"/>
      <c r="AK352" s="330"/>
      <c r="AL352" s="331"/>
      <c r="AM352" s="331"/>
      <c r="AN352" s="331"/>
      <c r="AO352" s="331"/>
      <c r="AP352" s="331"/>
      <c r="AQ352" s="331"/>
      <c r="AR352" s="331"/>
      <c r="AS352" s="331"/>
      <c r="AT352" s="331"/>
      <c r="AU352" s="331"/>
      <c r="AV352" s="331"/>
      <c r="AW352" s="331"/>
      <c r="AX352" s="331"/>
      <c r="AY352" s="330"/>
      <c r="AZ352" s="330"/>
      <c r="BA352" s="330"/>
    </row>
    <row r="353" spans="1:53" s="383" customFormat="1" ht="13.8" x14ac:dyDescent="0.45">
      <c r="A353" s="43">
        <v>2061</v>
      </c>
      <c r="B353" s="329">
        <f t="shared" si="11"/>
        <v>5239.3999999999996</v>
      </c>
      <c r="C353" s="329">
        <f t="shared" si="15"/>
        <v>75</v>
      </c>
      <c r="D353" s="329">
        <f t="shared" si="15"/>
        <v>12.6</v>
      </c>
      <c r="E353" s="329">
        <f t="shared" si="15"/>
        <v>2.6</v>
      </c>
      <c r="F353" s="329">
        <f t="shared" si="15"/>
        <v>86.7</v>
      </c>
      <c r="G353" s="329">
        <f t="shared" si="15"/>
        <v>5.9</v>
      </c>
      <c r="H353" s="329">
        <f t="shared" si="15"/>
        <v>1000.8</v>
      </c>
      <c r="I353" s="329" t="str">
        <f t="shared" si="15"/>
        <v xml:space="preserve"> -   </v>
      </c>
      <c r="J353" s="329">
        <f t="shared" si="15"/>
        <v>17.7</v>
      </c>
      <c r="K353" s="329">
        <f t="shared" si="15"/>
        <v>90.8</v>
      </c>
      <c r="L353" s="329">
        <f t="shared" si="15"/>
        <v>125</v>
      </c>
      <c r="M353" s="329">
        <f t="shared" si="15"/>
        <v>8.6</v>
      </c>
      <c r="N353" s="329">
        <f t="shared" si="15"/>
        <v>18.7</v>
      </c>
      <c r="O353" s="329">
        <f t="shared" si="15"/>
        <v>0.5</v>
      </c>
      <c r="P353" s="329">
        <f t="shared" si="15"/>
        <v>1</v>
      </c>
      <c r="Q353" s="329">
        <f t="shared" si="15"/>
        <v>2.8</v>
      </c>
      <c r="R353" s="329">
        <f t="shared" si="15"/>
        <v>14.7</v>
      </c>
      <c r="S353" s="329">
        <f t="shared" si="15"/>
        <v>19</v>
      </c>
      <c r="T353" s="329">
        <f t="shared" si="15"/>
        <v>0</v>
      </c>
      <c r="U353" s="329">
        <f t="shared" si="15"/>
        <v>0</v>
      </c>
      <c r="V353" s="329">
        <f t="shared" si="15"/>
        <v>72.3</v>
      </c>
      <c r="W353" s="329">
        <f t="shared" si="15"/>
        <v>15.1</v>
      </c>
      <c r="X353" s="329" t="str">
        <f t="shared" si="15"/>
        <v xml:space="preserve"> -   </v>
      </c>
      <c r="Y353" s="329">
        <f t="shared" si="15"/>
        <v>17.100000000000001</v>
      </c>
      <c r="Z353" s="329">
        <f t="shared" si="15"/>
        <v>33.5</v>
      </c>
      <c r="AA353" s="328"/>
      <c r="AB353" s="328"/>
      <c r="AC353" s="330"/>
      <c r="AD353" s="330"/>
      <c r="AE353" s="330"/>
      <c r="AF353" s="330"/>
      <c r="AG353" s="330"/>
      <c r="AH353" s="330"/>
      <c r="AI353" s="330"/>
      <c r="AJ353" s="330"/>
      <c r="AK353" s="330"/>
      <c r="AL353" s="331"/>
      <c r="AM353" s="331"/>
      <c r="AN353" s="331"/>
      <c r="AO353" s="331"/>
      <c r="AP353" s="331"/>
      <c r="AQ353" s="331"/>
      <c r="AR353" s="331"/>
      <c r="AS353" s="331"/>
      <c r="AT353" s="331"/>
      <c r="AU353" s="331"/>
      <c r="AV353" s="331"/>
      <c r="AW353" s="331"/>
      <c r="AX353" s="331"/>
      <c r="AY353" s="330"/>
      <c r="AZ353" s="330"/>
      <c r="BA353" s="330"/>
    </row>
    <row r="354" spans="1:53" s="383" customFormat="1" ht="13.8" x14ac:dyDescent="0.45">
      <c r="A354" s="43">
        <v>2062</v>
      </c>
      <c r="B354" s="329">
        <f t="shared" si="11"/>
        <v>5252.9</v>
      </c>
      <c r="C354" s="329">
        <f t="shared" si="15"/>
        <v>75.8</v>
      </c>
      <c r="D354" s="329">
        <f t="shared" si="15"/>
        <v>12.7</v>
      </c>
      <c r="E354" s="329">
        <f t="shared" si="15"/>
        <v>2.6</v>
      </c>
      <c r="F354" s="329">
        <f t="shared" si="15"/>
        <v>86.5</v>
      </c>
      <c r="G354" s="329">
        <f t="shared" si="15"/>
        <v>6</v>
      </c>
      <c r="H354" s="329">
        <f t="shared" si="15"/>
        <v>1004.8</v>
      </c>
      <c r="I354" s="329" t="str">
        <f t="shared" si="15"/>
        <v xml:space="preserve"> -   </v>
      </c>
      <c r="J354" s="329">
        <f t="shared" si="15"/>
        <v>18</v>
      </c>
      <c r="K354" s="329">
        <f t="shared" si="15"/>
        <v>90.6</v>
      </c>
      <c r="L354" s="329">
        <f t="shared" si="15"/>
        <v>125.6</v>
      </c>
      <c r="M354" s="329">
        <f t="shared" si="15"/>
        <v>8.6999999999999993</v>
      </c>
      <c r="N354" s="329">
        <f t="shared" si="15"/>
        <v>18.899999999999999</v>
      </c>
      <c r="O354" s="329">
        <f t="shared" si="15"/>
        <v>0.5</v>
      </c>
      <c r="P354" s="329">
        <f t="shared" si="15"/>
        <v>1</v>
      </c>
      <c r="Q354" s="329">
        <f t="shared" si="15"/>
        <v>2.8</v>
      </c>
      <c r="R354" s="329">
        <f t="shared" si="15"/>
        <v>14.7</v>
      </c>
      <c r="S354" s="329">
        <f t="shared" si="15"/>
        <v>19</v>
      </c>
      <c r="T354" s="329">
        <f t="shared" si="15"/>
        <v>0</v>
      </c>
      <c r="U354" s="329">
        <f t="shared" si="15"/>
        <v>0</v>
      </c>
      <c r="V354" s="329">
        <f t="shared" si="15"/>
        <v>72.5</v>
      </c>
      <c r="W354" s="329">
        <f t="shared" si="15"/>
        <v>15.2</v>
      </c>
      <c r="X354" s="329" t="str">
        <f t="shared" si="15"/>
        <v xml:space="preserve"> -   </v>
      </c>
      <c r="Y354" s="329">
        <f t="shared" si="15"/>
        <v>17</v>
      </c>
      <c r="Z354" s="329">
        <f t="shared" si="15"/>
        <v>33.6</v>
      </c>
      <c r="AA354" s="328"/>
      <c r="AB354" s="328"/>
      <c r="AC354" s="330"/>
      <c r="AD354" s="330"/>
      <c r="AE354" s="330"/>
      <c r="AF354" s="330"/>
      <c r="AG354" s="330"/>
      <c r="AH354" s="330"/>
      <c r="AI354" s="330"/>
      <c r="AJ354" s="330"/>
      <c r="AK354" s="330"/>
      <c r="AL354" s="331"/>
      <c r="AM354" s="331"/>
      <c r="AN354" s="331"/>
      <c r="AO354" s="331"/>
      <c r="AP354" s="331"/>
      <c r="AQ354" s="331"/>
      <c r="AR354" s="331"/>
      <c r="AS354" s="331"/>
      <c r="AT354" s="331"/>
      <c r="AU354" s="331"/>
      <c r="AV354" s="331"/>
      <c r="AW354" s="331"/>
      <c r="AX354" s="331"/>
      <c r="AY354" s="330"/>
      <c r="AZ354" s="330"/>
      <c r="BA354" s="330"/>
    </row>
    <row r="355" spans="1:53" s="383" customFormat="1" ht="13.8" x14ac:dyDescent="0.45">
      <c r="A355" s="43">
        <v>2063</v>
      </c>
      <c r="B355" s="329">
        <f t="shared" si="11"/>
        <v>5265.9</v>
      </c>
      <c r="C355" s="329">
        <f t="shared" si="15"/>
        <v>76.599999999999994</v>
      </c>
      <c r="D355" s="329">
        <f t="shared" si="15"/>
        <v>12.7</v>
      </c>
      <c r="E355" s="329">
        <f t="shared" si="15"/>
        <v>2.6</v>
      </c>
      <c r="F355" s="329">
        <f t="shared" si="15"/>
        <v>86.4</v>
      </c>
      <c r="G355" s="329">
        <f t="shared" si="15"/>
        <v>6.1</v>
      </c>
      <c r="H355" s="329">
        <f t="shared" si="15"/>
        <v>1008.6</v>
      </c>
      <c r="I355" s="329" t="str">
        <f t="shared" si="15"/>
        <v xml:space="preserve"> -   </v>
      </c>
      <c r="J355" s="329">
        <f t="shared" si="15"/>
        <v>18.2</v>
      </c>
      <c r="K355" s="329">
        <f t="shared" si="15"/>
        <v>90.5</v>
      </c>
      <c r="L355" s="329">
        <f t="shared" si="15"/>
        <v>126.2</v>
      </c>
      <c r="M355" s="329">
        <f t="shared" si="15"/>
        <v>8.8000000000000007</v>
      </c>
      <c r="N355" s="329">
        <f t="shared" si="15"/>
        <v>19.100000000000001</v>
      </c>
      <c r="O355" s="329">
        <f t="shared" si="15"/>
        <v>0.5</v>
      </c>
      <c r="P355" s="329">
        <f t="shared" si="15"/>
        <v>1</v>
      </c>
      <c r="Q355" s="329">
        <f t="shared" si="15"/>
        <v>2.7</v>
      </c>
      <c r="R355" s="329">
        <f t="shared" si="15"/>
        <v>14.7</v>
      </c>
      <c r="S355" s="329">
        <f t="shared" si="15"/>
        <v>18.899999999999999</v>
      </c>
      <c r="T355" s="329">
        <f t="shared" si="15"/>
        <v>0</v>
      </c>
      <c r="U355" s="329">
        <f t="shared" si="15"/>
        <v>0</v>
      </c>
      <c r="V355" s="329">
        <f t="shared" si="15"/>
        <v>72.599999999999994</v>
      </c>
      <c r="W355" s="329">
        <f t="shared" si="15"/>
        <v>15.2</v>
      </c>
      <c r="X355" s="329" t="str">
        <f t="shared" si="15"/>
        <v xml:space="preserve"> -   </v>
      </c>
      <c r="Y355" s="329">
        <f t="shared" si="15"/>
        <v>16.8</v>
      </c>
      <c r="Z355" s="329">
        <f t="shared" si="15"/>
        <v>33.700000000000003</v>
      </c>
      <c r="AA355" s="328"/>
      <c r="AB355" s="328"/>
      <c r="AC355" s="330"/>
      <c r="AD355" s="330"/>
      <c r="AE355" s="330"/>
      <c r="AF355" s="330"/>
      <c r="AG355" s="330"/>
      <c r="AH355" s="330"/>
      <c r="AI355" s="330"/>
      <c r="AJ355" s="330"/>
      <c r="AK355" s="330"/>
      <c r="AL355" s="331"/>
      <c r="AM355" s="331"/>
      <c r="AN355" s="331"/>
      <c r="AO355" s="331"/>
      <c r="AP355" s="331"/>
      <c r="AQ355" s="331"/>
      <c r="AR355" s="331"/>
      <c r="AS355" s="331"/>
      <c r="AT355" s="331"/>
      <c r="AU355" s="331"/>
      <c r="AV355" s="331"/>
      <c r="AW355" s="331"/>
      <c r="AX355" s="331"/>
      <c r="AY355" s="330"/>
      <c r="AZ355" s="330"/>
      <c r="BA355" s="330"/>
    </row>
    <row r="356" spans="1:53" s="383" customFormat="1" ht="13.8" x14ac:dyDescent="0.45">
      <c r="A356" s="43">
        <v>2064</v>
      </c>
      <c r="B356" s="329">
        <f t="shared" si="11"/>
        <v>5278.4</v>
      </c>
      <c r="C356" s="329">
        <f t="shared" si="15"/>
        <v>77.400000000000006</v>
      </c>
      <c r="D356" s="329">
        <f t="shared" si="15"/>
        <v>12.8</v>
      </c>
      <c r="E356" s="329">
        <f t="shared" si="15"/>
        <v>2.6</v>
      </c>
      <c r="F356" s="329">
        <f t="shared" si="15"/>
        <v>86.2</v>
      </c>
      <c r="G356" s="329">
        <f t="shared" si="15"/>
        <v>6.2</v>
      </c>
      <c r="H356" s="329">
        <f t="shared" si="15"/>
        <v>1012.3</v>
      </c>
      <c r="I356" s="329" t="str">
        <f t="shared" si="15"/>
        <v xml:space="preserve"> -   </v>
      </c>
      <c r="J356" s="329">
        <f t="shared" si="15"/>
        <v>18.399999999999999</v>
      </c>
      <c r="K356" s="329">
        <f t="shared" si="15"/>
        <v>90.3</v>
      </c>
      <c r="L356" s="329">
        <f t="shared" si="15"/>
        <v>126.8</v>
      </c>
      <c r="M356" s="329">
        <f t="shared" si="15"/>
        <v>8.8000000000000007</v>
      </c>
      <c r="N356" s="329">
        <f t="shared" si="15"/>
        <v>19.3</v>
      </c>
      <c r="O356" s="329">
        <f t="shared" si="15"/>
        <v>0.5</v>
      </c>
      <c r="P356" s="329">
        <f t="shared" si="15"/>
        <v>1</v>
      </c>
      <c r="Q356" s="329">
        <f t="shared" si="15"/>
        <v>2.7</v>
      </c>
      <c r="R356" s="329">
        <f t="shared" si="15"/>
        <v>14.6</v>
      </c>
      <c r="S356" s="329">
        <f t="shared" si="15"/>
        <v>18.899999999999999</v>
      </c>
      <c r="T356" s="329">
        <f t="shared" si="15"/>
        <v>0</v>
      </c>
      <c r="U356" s="329">
        <f t="shared" si="15"/>
        <v>0</v>
      </c>
      <c r="V356" s="329">
        <f t="shared" si="15"/>
        <v>72.8</v>
      </c>
      <c r="W356" s="329">
        <f t="shared" si="15"/>
        <v>15.3</v>
      </c>
      <c r="X356" s="329" t="str">
        <f t="shared" si="15"/>
        <v xml:space="preserve"> -   </v>
      </c>
      <c r="Y356" s="329">
        <f t="shared" si="15"/>
        <v>16.7</v>
      </c>
      <c r="Z356" s="329">
        <f t="shared" si="15"/>
        <v>33.799999999999997</v>
      </c>
      <c r="AA356" s="328"/>
      <c r="AB356" s="328"/>
      <c r="AC356" s="330"/>
      <c r="AD356" s="330"/>
      <c r="AE356" s="330"/>
      <c r="AF356" s="330"/>
      <c r="AG356" s="330"/>
      <c r="AH356" s="330"/>
      <c r="AI356" s="330"/>
      <c r="AJ356" s="330"/>
      <c r="AK356" s="330"/>
      <c r="AL356" s="331"/>
      <c r="AM356" s="331"/>
      <c r="AN356" s="331"/>
      <c r="AO356" s="331"/>
      <c r="AP356" s="331"/>
      <c r="AQ356" s="331"/>
      <c r="AR356" s="331"/>
      <c r="AS356" s="331"/>
      <c r="AT356" s="331"/>
      <c r="AU356" s="331"/>
      <c r="AV356" s="331"/>
      <c r="AW356" s="331"/>
      <c r="AX356" s="331"/>
      <c r="AY356" s="330"/>
      <c r="AZ356" s="330"/>
      <c r="BA356" s="330"/>
    </row>
    <row r="357" spans="1:53" s="383" customFormat="1" ht="13.8" x14ac:dyDescent="0.45">
      <c r="A357" s="43">
        <v>2065</v>
      </c>
      <c r="B357" s="329">
        <f t="shared" si="11"/>
        <v>5290.3</v>
      </c>
      <c r="C357" s="329">
        <f t="shared" si="15"/>
        <v>78.3</v>
      </c>
      <c r="D357" s="329">
        <f t="shared" si="15"/>
        <v>12.8</v>
      </c>
      <c r="E357" s="329">
        <f t="shared" si="15"/>
        <v>2.6</v>
      </c>
      <c r="F357" s="329">
        <f t="shared" si="15"/>
        <v>86</v>
      </c>
      <c r="G357" s="329">
        <f t="shared" si="15"/>
        <v>6.3</v>
      </c>
      <c r="H357" s="329">
        <f t="shared" si="15"/>
        <v>1016</v>
      </c>
      <c r="I357" s="329" t="str">
        <f t="shared" si="15"/>
        <v xml:space="preserve"> -   </v>
      </c>
      <c r="J357" s="329">
        <f t="shared" si="15"/>
        <v>18.7</v>
      </c>
      <c r="K357" s="329">
        <f t="shared" si="15"/>
        <v>90.1</v>
      </c>
      <c r="L357" s="329">
        <f t="shared" si="15"/>
        <v>127.4</v>
      </c>
      <c r="M357" s="329">
        <f t="shared" si="15"/>
        <v>8.9</v>
      </c>
      <c r="N357" s="329">
        <f t="shared" si="15"/>
        <v>19.5</v>
      </c>
      <c r="O357" s="329">
        <f t="shared" si="15"/>
        <v>0.5</v>
      </c>
      <c r="P357" s="329">
        <f t="shared" si="15"/>
        <v>1</v>
      </c>
      <c r="Q357" s="329">
        <f t="shared" si="15"/>
        <v>2.7</v>
      </c>
      <c r="R357" s="329">
        <f t="shared" si="15"/>
        <v>14.6</v>
      </c>
      <c r="S357" s="329">
        <f t="shared" si="15"/>
        <v>18.899999999999999</v>
      </c>
      <c r="T357" s="329">
        <f t="shared" si="15"/>
        <v>0</v>
      </c>
      <c r="U357" s="329">
        <f t="shared" si="15"/>
        <v>0</v>
      </c>
      <c r="V357" s="329">
        <f t="shared" si="15"/>
        <v>72.900000000000006</v>
      </c>
      <c r="W357" s="329">
        <f t="shared" si="15"/>
        <v>15.4</v>
      </c>
      <c r="X357" s="329" t="str">
        <f t="shared" si="15"/>
        <v xml:space="preserve"> -   </v>
      </c>
      <c r="Y357" s="329">
        <f t="shared" si="15"/>
        <v>16.600000000000001</v>
      </c>
      <c r="Z357" s="329">
        <f t="shared" si="15"/>
        <v>33.9</v>
      </c>
      <c r="AA357" s="328"/>
      <c r="AB357" s="328"/>
      <c r="AC357" s="330"/>
      <c r="AD357" s="330"/>
      <c r="AE357" s="330"/>
      <c r="AF357" s="330"/>
      <c r="AG357" s="330"/>
      <c r="AH357" s="330"/>
      <c r="AI357" s="330"/>
      <c r="AJ357" s="330"/>
      <c r="AK357" s="330"/>
      <c r="AL357" s="331"/>
      <c r="AM357" s="331"/>
      <c r="AN357" s="331"/>
      <c r="AO357" s="331"/>
      <c r="AP357" s="331"/>
      <c r="AQ357" s="331"/>
      <c r="AR357" s="331"/>
      <c r="AS357" s="331"/>
      <c r="AT357" s="331"/>
      <c r="AU357" s="331"/>
      <c r="AV357" s="331"/>
      <c r="AW357" s="331"/>
      <c r="AX357" s="331"/>
      <c r="AY357" s="330"/>
      <c r="AZ357" s="330"/>
      <c r="BA357" s="330"/>
    </row>
    <row r="358" spans="1:53" s="383" customFormat="1" ht="13.8" x14ac:dyDescent="0.45">
      <c r="A358" s="43">
        <v>2066</v>
      </c>
      <c r="B358" s="329">
        <f t="shared" si="11"/>
        <v>5301.8</v>
      </c>
      <c r="C358" s="329">
        <f t="shared" si="15"/>
        <v>79.099999999999994</v>
      </c>
      <c r="D358" s="329">
        <f t="shared" si="15"/>
        <v>12.9</v>
      </c>
      <c r="E358" s="329">
        <f t="shared" si="15"/>
        <v>2.6</v>
      </c>
      <c r="F358" s="329">
        <f t="shared" si="15"/>
        <v>85.8</v>
      </c>
      <c r="G358" s="329">
        <f t="shared" si="15"/>
        <v>6.4</v>
      </c>
      <c r="H358" s="329">
        <f t="shared" si="15"/>
        <v>1019.5</v>
      </c>
      <c r="I358" s="329" t="str">
        <f t="shared" si="15"/>
        <v xml:space="preserve"> -   </v>
      </c>
      <c r="J358" s="329">
        <f t="shared" si="15"/>
        <v>18.899999999999999</v>
      </c>
      <c r="K358" s="329">
        <f t="shared" si="15"/>
        <v>90</v>
      </c>
      <c r="L358" s="329">
        <f t="shared" si="15"/>
        <v>128.1</v>
      </c>
      <c r="M358" s="329">
        <f t="shared" si="15"/>
        <v>9</v>
      </c>
      <c r="N358" s="329">
        <f t="shared" si="15"/>
        <v>19.7</v>
      </c>
      <c r="O358" s="329">
        <f t="shared" si="15"/>
        <v>0.5</v>
      </c>
      <c r="P358" s="329">
        <f t="shared" si="15"/>
        <v>1</v>
      </c>
      <c r="Q358" s="329">
        <f t="shared" si="15"/>
        <v>2.7</v>
      </c>
      <c r="R358" s="329">
        <f t="shared" si="15"/>
        <v>14.5</v>
      </c>
      <c r="S358" s="329">
        <f t="shared" si="15"/>
        <v>18.899999999999999</v>
      </c>
      <c r="T358" s="329">
        <f t="shared" si="15"/>
        <v>0</v>
      </c>
      <c r="U358" s="329">
        <f t="shared" si="15"/>
        <v>0</v>
      </c>
      <c r="V358" s="329">
        <f t="shared" si="15"/>
        <v>73</v>
      </c>
      <c r="W358" s="329">
        <f t="shared" si="15"/>
        <v>15.4</v>
      </c>
      <c r="X358" s="329" t="str">
        <f t="shared" si="15"/>
        <v xml:space="preserve"> -   </v>
      </c>
      <c r="Y358" s="329">
        <f t="shared" si="15"/>
        <v>16.5</v>
      </c>
      <c r="Z358" s="329">
        <f t="shared" si="15"/>
        <v>34</v>
      </c>
      <c r="AA358" s="328"/>
      <c r="AB358" s="328"/>
      <c r="AC358" s="330"/>
      <c r="AD358" s="330"/>
      <c r="AE358" s="330"/>
      <c r="AF358" s="330"/>
      <c r="AG358" s="330"/>
      <c r="AH358" s="330"/>
      <c r="AI358" s="330"/>
      <c r="AJ358" s="330"/>
      <c r="AK358" s="330"/>
      <c r="AL358" s="331"/>
      <c r="AM358" s="331"/>
      <c r="AN358" s="331"/>
      <c r="AO358" s="331"/>
      <c r="AP358" s="331"/>
      <c r="AQ358" s="331"/>
      <c r="AR358" s="331"/>
      <c r="AS358" s="331"/>
      <c r="AT358" s="331"/>
      <c r="AU358" s="331"/>
      <c r="AV358" s="331"/>
      <c r="AW358" s="331"/>
      <c r="AX358" s="331"/>
      <c r="AY358" s="330"/>
      <c r="AZ358" s="330"/>
      <c r="BA358" s="330"/>
    </row>
    <row r="359" spans="1:53" s="383" customFormat="1" ht="13.8" x14ac:dyDescent="0.45">
      <c r="A359" s="43">
        <v>2067</v>
      </c>
      <c r="B359" s="329">
        <f t="shared" si="11"/>
        <v>5312.8</v>
      </c>
      <c r="C359" s="329">
        <f t="shared" si="15"/>
        <v>80</v>
      </c>
      <c r="D359" s="329">
        <f t="shared" si="15"/>
        <v>12.9</v>
      </c>
      <c r="E359" s="329">
        <f t="shared" si="15"/>
        <v>2.6</v>
      </c>
      <c r="F359" s="329">
        <f t="shared" si="15"/>
        <v>85.6</v>
      </c>
      <c r="G359" s="329">
        <f t="shared" si="15"/>
        <v>6.5</v>
      </c>
      <c r="H359" s="329">
        <f t="shared" si="15"/>
        <v>1022.9</v>
      </c>
      <c r="I359" s="329" t="str">
        <f t="shared" si="15"/>
        <v xml:space="preserve"> -   </v>
      </c>
      <c r="J359" s="329">
        <f t="shared" si="15"/>
        <v>19.2</v>
      </c>
      <c r="K359" s="329">
        <f t="shared" si="15"/>
        <v>89.8</v>
      </c>
      <c r="L359" s="329">
        <f t="shared" si="15"/>
        <v>128.69999999999999</v>
      </c>
      <c r="M359" s="329">
        <f t="shared" si="15"/>
        <v>9</v>
      </c>
      <c r="N359" s="329">
        <f t="shared" si="15"/>
        <v>19.899999999999999</v>
      </c>
      <c r="O359" s="329">
        <f t="shared" si="15"/>
        <v>0.5</v>
      </c>
      <c r="P359" s="329">
        <f t="shared" si="15"/>
        <v>0.9</v>
      </c>
      <c r="Q359" s="329">
        <f t="shared" si="15"/>
        <v>2.7</v>
      </c>
      <c r="R359" s="329">
        <f t="shared" si="15"/>
        <v>14.5</v>
      </c>
      <c r="S359" s="329">
        <f t="shared" si="15"/>
        <v>18.8</v>
      </c>
      <c r="T359" s="329">
        <f t="shared" si="15"/>
        <v>0</v>
      </c>
      <c r="U359" s="329">
        <f t="shared" ref="C359:Z370" si="16">U266</f>
        <v>0</v>
      </c>
      <c r="V359" s="329">
        <f t="shared" si="16"/>
        <v>73.099999999999994</v>
      </c>
      <c r="W359" s="329">
        <f t="shared" si="16"/>
        <v>15.5</v>
      </c>
      <c r="X359" s="329" t="str">
        <f t="shared" si="16"/>
        <v xml:space="preserve"> -   </v>
      </c>
      <c r="Y359" s="329">
        <f t="shared" si="16"/>
        <v>16.399999999999999</v>
      </c>
      <c r="Z359" s="329">
        <f t="shared" si="16"/>
        <v>34.1</v>
      </c>
      <c r="AA359" s="328"/>
      <c r="AB359" s="328"/>
      <c r="AC359" s="330"/>
      <c r="AD359" s="330"/>
      <c r="AE359" s="330"/>
      <c r="AF359" s="330"/>
      <c r="AG359" s="330"/>
      <c r="AH359" s="330"/>
      <c r="AI359" s="330"/>
      <c r="AJ359" s="330"/>
      <c r="AK359" s="330"/>
      <c r="AL359" s="331"/>
      <c r="AM359" s="331"/>
      <c r="AN359" s="331"/>
      <c r="AO359" s="331"/>
      <c r="AP359" s="331"/>
      <c r="AQ359" s="331"/>
      <c r="AR359" s="331"/>
      <c r="AS359" s="331"/>
      <c r="AT359" s="331"/>
      <c r="AU359" s="331"/>
      <c r="AV359" s="331"/>
      <c r="AW359" s="331"/>
      <c r="AX359" s="331"/>
      <c r="AY359" s="330"/>
      <c r="AZ359" s="330"/>
      <c r="BA359" s="330"/>
    </row>
    <row r="360" spans="1:53" s="383" customFormat="1" ht="13.8" x14ac:dyDescent="0.45">
      <c r="A360" s="43">
        <v>2068</v>
      </c>
      <c r="B360" s="329">
        <f t="shared" si="11"/>
        <v>5323.3</v>
      </c>
      <c r="C360" s="329">
        <f t="shared" si="16"/>
        <v>80.8</v>
      </c>
      <c r="D360" s="329">
        <f t="shared" si="16"/>
        <v>12.9</v>
      </c>
      <c r="E360" s="329">
        <f t="shared" si="16"/>
        <v>2.5</v>
      </c>
      <c r="F360" s="329">
        <f t="shared" si="16"/>
        <v>85.4</v>
      </c>
      <c r="G360" s="329">
        <f t="shared" si="16"/>
        <v>6.6</v>
      </c>
      <c r="H360" s="329">
        <f t="shared" si="16"/>
        <v>1026.3</v>
      </c>
      <c r="I360" s="329" t="str">
        <f t="shared" si="16"/>
        <v xml:space="preserve"> -   </v>
      </c>
      <c r="J360" s="329">
        <f t="shared" si="16"/>
        <v>19.399999999999999</v>
      </c>
      <c r="K360" s="329">
        <f t="shared" si="16"/>
        <v>89.6</v>
      </c>
      <c r="L360" s="329">
        <f t="shared" si="16"/>
        <v>129.30000000000001</v>
      </c>
      <c r="M360" s="329">
        <f t="shared" si="16"/>
        <v>9.1</v>
      </c>
      <c r="N360" s="329">
        <f t="shared" si="16"/>
        <v>20.100000000000001</v>
      </c>
      <c r="O360" s="329">
        <f t="shared" si="16"/>
        <v>0.5</v>
      </c>
      <c r="P360" s="329">
        <f t="shared" si="16"/>
        <v>0.9</v>
      </c>
      <c r="Q360" s="329">
        <f t="shared" si="16"/>
        <v>2.6</v>
      </c>
      <c r="R360" s="329">
        <f t="shared" si="16"/>
        <v>14.4</v>
      </c>
      <c r="S360" s="329">
        <f t="shared" si="16"/>
        <v>18.8</v>
      </c>
      <c r="T360" s="329">
        <f t="shared" si="16"/>
        <v>0</v>
      </c>
      <c r="U360" s="329">
        <f t="shared" si="16"/>
        <v>0</v>
      </c>
      <c r="V360" s="329">
        <f t="shared" si="16"/>
        <v>73.2</v>
      </c>
      <c r="W360" s="329">
        <f t="shared" si="16"/>
        <v>15.5</v>
      </c>
      <c r="X360" s="329" t="str">
        <f t="shared" si="16"/>
        <v xml:space="preserve"> -   </v>
      </c>
      <c r="Y360" s="329">
        <f t="shared" si="16"/>
        <v>16.3</v>
      </c>
      <c r="Z360" s="329">
        <f t="shared" si="16"/>
        <v>34.200000000000003</v>
      </c>
      <c r="AA360" s="328"/>
      <c r="AB360" s="328"/>
      <c r="AC360" s="330"/>
      <c r="AD360" s="330"/>
      <c r="AE360" s="330"/>
      <c r="AF360" s="330"/>
      <c r="AG360" s="330"/>
      <c r="AH360" s="330"/>
      <c r="AI360" s="330"/>
      <c r="AJ360" s="330"/>
      <c r="AK360" s="330"/>
      <c r="AL360" s="331"/>
      <c r="AM360" s="331"/>
      <c r="AN360" s="331"/>
      <c r="AO360" s="331"/>
      <c r="AP360" s="331"/>
      <c r="AQ360" s="331"/>
      <c r="AR360" s="331"/>
      <c r="AS360" s="331"/>
      <c r="AT360" s="331"/>
      <c r="AU360" s="331"/>
      <c r="AV360" s="331"/>
      <c r="AW360" s="331"/>
      <c r="AX360" s="331"/>
      <c r="AY360" s="330"/>
      <c r="AZ360" s="330"/>
      <c r="BA360" s="330"/>
    </row>
    <row r="361" spans="1:53" s="383" customFormat="1" ht="13.8" x14ac:dyDescent="0.45">
      <c r="A361" s="43">
        <v>2069</v>
      </c>
      <c r="B361" s="329">
        <f t="shared" si="11"/>
        <v>5333.4</v>
      </c>
      <c r="C361" s="329">
        <f t="shared" si="16"/>
        <v>81.7</v>
      </c>
      <c r="D361" s="329">
        <f t="shared" si="16"/>
        <v>13</v>
      </c>
      <c r="E361" s="329">
        <f t="shared" si="16"/>
        <v>2.5</v>
      </c>
      <c r="F361" s="329">
        <f t="shared" si="16"/>
        <v>85.1</v>
      </c>
      <c r="G361" s="329">
        <f t="shared" si="16"/>
        <v>6.7</v>
      </c>
      <c r="H361" s="329">
        <f t="shared" si="16"/>
        <v>1029.5</v>
      </c>
      <c r="I361" s="329" t="str">
        <f t="shared" si="16"/>
        <v xml:space="preserve"> -   </v>
      </c>
      <c r="J361" s="329">
        <f t="shared" si="16"/>
        <v>19.7</v>
      </c>
      <c r="K361" s="329">
        <f t="shared" si="16"/>
        <v>89.4</v>
      </c>
      <c r="L361" s="329">
        <f t="shared" si="16"/>
        <v>129.9</v>
      </c>
      <c r="M361" s="329">
        <f t="shared" si="16"/>
        <v>9.1999999999999993</v>
      </c>
      <c r="N361" s="329">
        <f t="shared" si="16"/>
        <v>20.3</v>
      </c>
      <c r="O361" s="329">
        <f t="shared" si="16"/>
        <v>0.4</v>
      </c>
      <c r="P361" s="329">
        <f t="shared" si="16"/>
        <v>0.9</v>
      </c>
      <c r="Q361" s="329">
        <f t="shared" si="16"/>
        <v>2.6</v>
      </c>
      <c r="R361" s="329">
        <f t="shared" si="16"/>
        <v>14.3</v>
      </c>
      <c r="S361" s="329">
        <f t="shared" si="16"/>
        <v>18.8</v>
      </c>
      <c r="T361" s="329">
        <f t="shared" si="16"/>
        <v>0</v>
      </c>
      <c r="U361" s="329">
        <f t="shared" si="16"/>
        <v>0</v>
      </c>
      <c r="V361" s="329">
        <f t="shared" si="16"/>
        <v>73.3</v>
      </c>
      <c r="W361" s="329">
        <f t="shared" si="16"/>
        <v>15.6</v>
      </c>
      <c r="X361" s="329" t="str">
        <f t="shared" si="16"/>
        <v xml:space="preserve"> -   </v>
      </c>
      <c r="Y361" s="329">
        <f t="shared" si="16"/>
        <v>16.100000000000001</v>
      </c>
      <c r="Z361" s="329">
        <f t="shared" si="16"/>
        <v>34.299999999999997</v>
      </c>
      <c r="AA361" s="328"/>
      <c r="AB361" s="328"/>
      <c r="AC361" s="330"/>
      <c r="AD361" s="330"/>
      <c r="AE361" s="330"/>
      <c r="AF361" s="330"/>
      <c r="AG361" s="330"/>
      <c r="AH361" s="330"/>
      <c r="AI361" s="330"/>
      <c r="AJ361" s="330"/>
      <c r="AK361" s="330"/>
      <c r="AL361" s="331"/>
      <c r="AM361" s="331"/>
      <c r="AN361" s="331"/>
      <c r="AO361" s="331"/>
      <c r="AP361" s="331"/>
      <c r="AQ361" s="331"/>
      <c r="AR361" s="331"/>
      <c r="AS361" s="331"/>
      <c r="AT361" s="331"/>
      <c r="AU361" s="331"/>
      <c r="AV361" s="331"/>
      <c r="AW361" s="331"/>
      <c r="AX361" s="331"/>
      <c r="AY361" s="330"/>
      <c r="AZ361" s="330"/>
      <c r="BA361" s="330"/>
    </row>
    <row r="362" spans="1:53" s="383" customFormat="1" ht="13.8" x14ac:dyDescent="0.45">
      <c r="A362" s="43">
        <v>2070</v>
      </c>
      <c r="B362" s="329">
        <f t="shared" si="11"/>
        <v>5343.1</v>
      </c>
      <c r="C362" s="329">
        <f t="shared" si="16"/>
        <v>82.6</v>
      </c>
      <c r="D362" s="329">
        <f t="shared" si="16"/>
        <v>13</v>
      </c>
      <c r="E362" s="329">
        <f t="shared" si="16"/>
        <v>2.5</v>
      </c>
      <c r="F362" s="329">
        <f t="shared" si="16"/>
        <v>84.9</v>
      </c>
      <c r="G362" s="329">
        <f t="shared" si="16"/>
        <v>6.8</v>
      </c>
      <c r="H362" s="329">
        <f t="shared" si="16"/>
        <v>1032.7</v>
      </c>
      <c r="I362" s="329" t="str">
        <f t="shared" si="16"/>
        <v xml:space="preserve"> -   </v>
      </c>
      <c r="J362" s="329">
        <f t="shared" si="16"/>
        <v>20</v>
      </c>
      <c r="K362" s="329">
        <f t="shared" si="16"/>
        <v>89.2</v>
      </c>
      <c r="L362" s="329">
        <f t="shared" si="16"/>
        <v>130.6</v>
      </c>
      <c r="M362" s="329">
        <f t="shared" si="16"/>
        <v>9.1999999999999993</v>
      </c>
      <c r="N362" s="329">
        <f t="shared" si="16"/>
        <v>20.5</v>
      </c>
      <c r="O362" s="329">
        <f t="shared" si="16"/>
        <v>0.4</v>
      </c>
      <c r="P362" s="329">
        <f t="shared" si="16"/>
        <v>0.9</v>
      </c>
      <c r="Q362" s="329">
        <f t="shared" si="16"/>
        <v>2.6</v>
      </c>
      <c r="R362" s="329">
        <f t="shared" si="16"/>
        <v>14.3</v>
      </c>
      <c r="S362" s="329">
        <f t="shared" si="16"/>
        <v>18.8</v>
      </c>
      <c r="T362" s="329">
        <f t="shared" si="16"/>
        <v>0</v>
      </c>
      <c r="U362" s="329">
        <f t="shared" si="16"/>
        <v>0</v>
      </c>
      <c r="V362" s="329">
        <f t="shared" si="16"/>
        <v>73.400000000000006</v>
      </c>
      <c r="W362" s="329">
        <f t="shared" si="16"/>
        <v>15.6</v>
      </c>
      <c r="X362" s="329" t="str">
        <f t="shared" si="16"/>
        <v xml:space="preserve"> -   </v>
      </c>
      <c r="Y362" s="329">
        <f t="shared" si="16"/>
        <v>16</v>
      </c>
      <c r="Z362" s="329">
        <f t="shared" si="16"/>
        <v>34.4</v>
      </c>
      <c r="AA362" s="328"/>
      <c r="AB362" s="328"/>
      <c r="AC362" s="330"/>
      <c r="AD362" s="330"/>
      <c r="AE362" s="330"/>
      <c r="AF362" s="330"/>
      <c r="AG362" s="330"/>
      <c r="AH362" s="330"/>
      <c r="AI362" s="330"/>
      <c r="AJ362" s="330"/>
      <c r="AK362" s="330"/>
      <c r="AL362" s="331"/>
      <c r="AM362" s="331"/>
      <c r="AN362" s="331"/>
      <c r="AO362" s="331"/>
      <c r="AP362" s="331"/>
      <c r="AQ362" s="331"/>
      <c r="AR362" s="331"/>
      <c r="AS362" s="331"/>
      <c r="AT362" s="331"/>
      <c r="AU362" s="331"/>
      <c r="AV362" s="331"/>
      <c r="AW362" s="331"/>
      <c r="AX362" s="331"/>
      <c r="AY362" s="330"/>
      <c r="AZ362" s="330"/>
      <c r="BA362" s="330"/>
    </row>
    <row r="363" spans="1:53" s="383" customFormat="1" ht="13.8" x14ac:dyDescent="0.45">
      <c r="A363" s="43">
        <v>2071</v>
      </c>
      <c r="B363" s="329">
        <f t="shared" si="11"/>
        <v>5352.3</v>
      </c>
      <c r="C363" s="329">
        <f t="shared" si="16"/>
        <v>83.6</v>
      </c>
      <c r="D363" s="329">
        <f t="shared" si="16"/>
        <v>13.1</v>
      </c>
      <c r="E363" s="329">
        <f t="shared" si="16"/>
        <v>2.5</v>
      </c>
      <c r="F363" s="329">
        <f t="shared" si="16"/>
        <v>84.7</v>
      </c>
      <c r="G363" s="329">
        <f t="shared" si="16"/>
        <v>6.9</v>
      </c>
      <c r="H363" s="329">
        <f t="shared" si="16"/>
        <v>1035.7</v>
      </c>
      <c r="I363" s="329" t="str">
        <f t="shared" si="16"/>
        <v xml:space="preserve"> -   </v>
      </c>
      <c r="J363" s="329">
        <f t="shared" si="16"/>
        <v>20.2</v>
      </c>
      <c r="K363" s="329">
        <f t="shared" si="16"/>
        <v>89</v>
      </c>
      <c r="L363" s="329">
        <f t="shared" si="16"/>
        <v>131.19999999999999</v>
      </c>
      <c r="M363" s="329">
        <f t="shared" si="16"/>
        <v>9.3000000000000007</v>
      </c>
      <c r="N363" s="329">
        <f t="shared" si="16"/>
        <v>20.8</v>
      </c>
      <c r="O363" s="329">
        <f t="shared" si="16"/>
        <v>0.4</v>
      </c>
      <c r="P363" s="329">
        <f t="shared" si="16"/>
        <v>0.9</v>
      </c>
      <c r="Q363" s="329">
        <f t="shared" si="16"/>
        <v>2.6</v>
      </c>
      <c r="R363" s="329">
        <f t="shared" si="16"/>
        <v>14.2</v>
      </c>
      <c r="S363" s="329">
        <f t="shared" si="16"/>
        <v>18.7</v>
      </c>
      <c r="T363" s="329">
        <f t="shared" si="16"/>
        <v>0</v>
      </c>
      <c r="U363" s="329">
        <f t="shared" si="16"/>
        <v>0</v>
      </c>
      <c r="V363" s="329">
        <f t="shared" si="16"/>
        <v>73.5</v>
      </c>
      <c r="W363" s="329">
        <f t="shared" si="16"/>
        <v>15.7</v>
      </c>
      <c r="X363" s="329" t="str">
        <f t="shared" si="16"/>
        <v xml:space="preserve"> -   </v>
      </c>
      <c r="Y363" s="329">
        <f t="shared" si="16"/>
        <v>15.9</v>
      </c>
      <c r="Z363" s="329">
        <f t="shared" si="16"/>
        <v>34.5</v>
      </c>
      <c r="AA363" s="328"/>
      <c r="AB363" s="328"/>
      <c r="AC363" s="330"/>
      <c r="AD363" s="330"/>
      <c r="AE363" s="330"/>
      <c r="AF363" s="330"/>
      <c r="AG363" s="330"/>
      <c r="AH363" s="330"/>
      <c r="AI363" s="330"/>
      <c r="AJ363" s="330"/>
      <c r="AK363" s="330"/>
      <c r="AL363" s="331"/>
      <c r="AM363" s="331"/>
      <c r="AN363" s="331"/>
      <c r="AO363" s="331"/>
      <c r="AP363" s="331"/>
      <c r="AQ363" s="331"/>
      <c r="AR363" s="331"/>
      <c r="AS363" s="331"/>
      <c r="AT363" s="331"/>
      <c r="AU363" s="331"/>
      <c r="AV363" s="331"/>
      <c r="AW363" s="331"/>
      <c r="AX363" s="331"/>
      <c r="AY363" s="330"/>
      <c r="AZ363" s="330"/>
      <c r="BA363" s="330"/>
    </row>
    <row r="364" spans="1:53" s="383" customFormat="1" ht="13.8" x14ac:dyDescent="0.45">
      <c r="A364" s="43">
        <v>2072</v>
      </c>
      <c r="B364" s="329">
        <f t="shared" si="11"/>
        <v>5361.1</v>
      </c>
      <c r="C364" s="329">
        <f t="shared" si="16"/>
        <v>84.5</v>
      </c>
      <c r="D364" s="329">
        <f t="shared" si="16"/>
        <v>13.1</v>
      </c>
      <c r="E364" s="329">
        <f t="shared" si="16"/>
        <v>2.5</v>
      </c>
      <c r="F364" s="329">
        <f t="shared" si="16"/>
        <v>84.4</v>
      </c>
      <c r="G364" s="329">
        <f t="shared" si="16"/>
        <v>7</v>
      </c>
      <c r="H364" s="329">
        <f t="shared" si="16"/>
        <v>1038.7</v>
      </c>
      <c r="I364" s="329" t="str">
        <f t="shared" si="16"/>
        <v xml:space="preserve"> -   </v>
      </c>
      <c r="J364" s="329">
        <f t="shared" si="16"/>
        <v>20.5</v>
      </c>
      <c r="K364" s="329">
        <f t="shared" si="16"/>
        <v>88.8</v>
      </c>
      <c r="L364" s="329">
        <f t="shared" si="16"/>
        <v>131.80000000000001</v>
      </c>
      <c r="M364" s="329">
        <f t="shared" si="16"/>
        <v>9.4</v>
      </c>
      <c r="N364" s="329">
        <f t="shared" si="16"/>
        <v>21</v>
      </c>
      <c r="O364" s="329">
        <f t="shared" si="16"/>
        <v>0.4</v>
      </c>
      <c r="P364" s="329">
        <f t="shared" si="16"/>
        <v>0.9</v>
      </c>
      <c r="Q364" s="329">
        <f t="shared" si="16"/>
        <v>2.6</v>
      </c>
      <c r="R364" s="329">
        <f t="shared" si="16"/>
        <v>14.2</v>
      </c>
      <c r="S364" s="329">
        <f t="shared" si="16"/>
        <v>18.7</v>
      </c>
      <c r="T364" s="329">
        <f t="shared" si="16"/>
        <v>0</v>
      </c>
      <c r="U364" s="329">
        <f t="shared" si="16"/>
        <v>0</v>
      </c>
      <c r="V364" s="329">
        <f t="shared" si="16"/>
        <v>73.5</v>
      </c>
      <c r="W364" s="329">
        <f t="shared" si="16"/>
        <v>15.7</v>
      </c>
      <c r="X364" s="329" t="str">
        <f t="shared" si="16"/>
        <v xml:space="preserve"> -   </v>
      </c>
      <c r="Y364" s="329">
        <f t="shared" si="16"/>
        <v>15.8</v>
      </c>
      <c r="Z364" s="329">
        <f t="shared" si="16"/>
        <v>34.6</v>
      </c>
      <c r="AA364" s="328"/>
      <c r="AB364" s="328"/>
      <c r="AC364" s="330"/>
      <c r="AD364" s="330"/>
      <c r="AE364" s="330"/>
      <c r="AF364" s="330"/>
      <c r="AG364" s="330"/>
      <c r="AH364" s="330"/>
      <c r="AI364" s="330"/>
      <c r="AJ364" s="330"/>
      <c r="AK364" s="330"/>
      <c r="AL364" s="331"/>
      <c r="AM364" s="331"/>
      <c r="AN364" s="331"/>
      <c r="AO364" s="331"/>
      <c r="AP364" s="331"/>
      <c r="AQ364" s="331"/>
      <c r="AR364" s="331"/>
      <c r="AS364" s="331"/>
      <c r="AT364" s="331"/>
      <c r="AU364" s="331"/>
      <c r="AV364" s="331"/>
      <c r="AW364" s="331"/>
      <c r="AX364" s="331"/>
      <c r="AY364" s="330"/>
      <c r="AZ364" s="330"/>
      <c r="BA364" s="330"/>
    </row>
    <row r="365" spans="1:53" s="383" customFormat="1" ht="13.8" x14ac:dyDescent="0.45">
      <c r="A365" s="43">
        <v>2073</v>
      </c>
      <c r="B365" s="329">
        <f t="shared" si="11"/>
        <v>5369.5</v>
      </c>
      <c r="C365" s="329">
        <f t="shared" si="16"/>
        <v>85.4</v>
      </c>
      <c r="D365" s="329">
        <f t="shared" si="16"/>
        <v>13.1</v>
      </c>
      <c r="E365" s="329">
        <f t="shared" si="16"/>
        <v>2.5</v>
      </c>
      <c r="F365" s="329">
        <f t="shared" si="16"/>
        <v>84.2</v>
      </c>
      <c r="G365" s="329">
        <f t="shared" si="16"/>
        <v>7.1</v>
      </c>
      <c r="H365" s="329">
        <f t="shared" si="16"/>
        <v>1041.5999999999999</v>
      </c>
      <c r="I365" s="329" t="str">
        <f t="shared" si="16"/>
        <v xml:space="preserve"> -   </v>
      </c>
      <c r="J365" s="329">
        <f t="shared" si="16"/>
        <v>20.8</v>
      </c>
      <c r="K365" s="329">
        <f t="shared" si="16"/>
        <v>88.6</v>
      </c>
      <c r="L365" s="329">
        <f t="shared" si="16"/>
        <v>132.5</v>
      </c>
      <c r="M365" s="329">
        <f t="shared" si="16"/>
        <v>9.4</v>
      </c>
      <c r="N365" s="329">
        <f t="shared" si="16"/>
        <v>21.2</v>
      </c>
      <c r="O365" s="329">
        <f t="shared" si="16"/>
        <v>0.4</v>
      </c>
      <c r="P365" s="329">
        <f t="shared" si="16"/>
        <v>0.9</v>
      </c>
      <c r="Q365" s="329">
        <f t="shared" si="16"/>
        <v>2.6</v>
      </c>
      <c r="R365" s="329">
        <f t="shared" si="16"/>
        <v>14.1</v>
      </c>
      <c r="S365" s="329">
        <f t="shared" si="16"/>
        <v>18.7</v>
      </c>
      <c r="T365" s="329">
        <f t="shared" si="16"/>
        <v>0</v>
      </c>
      <c r="U365" s="329">
        <f t="shared" si="16"/>
        <v>0</v>
      </c>
      <c r="V365" s="329">
        <f t="shared" si="16"/>
        <v>73.599999999999994</v>
      </c>
      <c r="W365" s="329">
        <f t="shared" si="16"/>
        <v>15.8</v>
      </c>
      <c r="X365" s="329" t="str">
        <f t="shared" si="16"/>
        <v xml:space="preserve"> -   </v>
      </c>
      <c r="Y365" s="329">
        <f t="shared" si="16"/>
        <v>15.7</v>
      </c>
      <c r="Z365" s="329">
        <f t="shared" si="16"/>
        <v>34.700000000000003</v>
      </c>
      <c r="AA365" s="328"/>
      <c r="AB365" s="328"/>
      <c r="AC365" s="330"/>
      <c r="AD365" s="330"/>
      <c r="AE365" s="330"/>
      <c r="AF365" s="330"/>
      <c r="AG365" s="330"/>
      <c r="AH365" s="330"/>
      <c r="AI365" s="330"/>
      <c r="AJ365" s="330"/>
      <c r="AK365" s="330"/>
      <c r="AL365" s="331"/>
      <c r="AM365" s="331"/>
      <c r="AN365" s="331"/>
      <c r="AO365" s="331"/>
      <c r="AP365" s="331"/>
      <c r="AQ365" s="331"/>
      <c r="AR365" s="331"/>
      <c r="AS365" s="331"/>
      <c r="AT365" s="331"/>
      <c r="AU365" s="331"/>
      <c r="AV365" s="331"/>
      <c r="AW365" s="331"/>
      <c r="AX365" s="331"/>
      <c r="AY365" s="330"/>
      <c r="AZ365" s="330"/>
      <c r="BA365" s="330"/>
    </row>
    <row r="366" spans="1:53" s="383" customFormat="1" ht="13.8" x14ac:dyDescent="0.45">
      <c r="A366" s="43">
        <v>2074</v>
      </c>
      <c r="B366" s="329">
        <f t="shared" si="11"/>
        <v>5377.5</v>
      </c>
      <c r="C366" s="329">
        <f t="shared" si="16"/>
        <v>86.4</v>
      </c>
      <c r="D366" s="329">
        <f t="shared" si="16"/>
        <v>13.2</v>
      </c>
      <c r="E366" s="329">
        <f t="shared" si="16"/>
        <v>2.5</v>
      </c>
      <c r="F366" s="329">
        <f t="shared" si="16"/>
        <v>83.9</v>
      </c>
      <c r="G366" s="329">
        <f t="shared" si="16"/>
        <v>7.2</v>
      </c>
      <c r="H366" s="329">
        <f t="shared" si="16"/>
        <v>1044.4000000000001</v>
      </c>
      <c r="I366" s="329" t="str">
        <f t="shared" si="16"/>
        <v xml:space="preserve"> -   </v>
      </c>
      <c r="J366" s="329">
        <f t="shared" si="16"/>
        <v>21.1</v>
      </c>
      <c r="K366" s="329">
        <f t="shared" si="16"/>
        <v>88.4</v>
      </c>
      <c r="L366" s="329">
        <f t="shared" si="16"/>
        <v>133.1</v>
      </c>
      <c r="M366" s="329">
        <f t="shared" si="16"/>
        <v>9.5</v>
      </c>
      <c r="N366" s="329">
        <f t="shared" si="16"/>
        <v>21.4</v>
      </c>
      <c r="O366" s="329">
        <f t="shared" si="16"/>
        <v>0.4</v>
      </c>
      <c r="P366" s="329">
        <f t="shared" si="16"/>
        <v>0.9</v>
      </c>
      <c r="Q366" s="329">
        <f t="shared" si="16"/>
        <v>2.5</v>
      </c>
      <c r="R366" s="329">
        <f t="shared" si="16"/>
        <v>14.1</v>
      </c>
      <c r="S366" s="329">
        <f t="shared" si="16"/>
        <v>18.600000000000001</v>
      </c>
      <c r="T366" s="329">
        <f t="shared" si="16"/>
        <v>0</v>
      </c>
      <c r="U366" s="329">
        <f t="shared" si="16"/>
        <v>0</v>
      </c>
      <c r="V366" s="329">
        <f t="shared" si="16"/>
        <v>73.7</v>
      </c>
      <c r="W366" s="329">
        <f t="shared" si="16"/>
        <v>15.8</v>
      </c>
      <c r="X366" s="329" t="str">
        <f t="shared" si="16"/>
        <v xml:space="preserve"> -   </v>
      </c>
      <c r="Y366" s="329">
        <f t="shared" si="16"/>
        <v>15.5</v>
      </c>
      <c r="Z366" s="329">
        <f t="shared" si="16"/>
        <v>34.799999999999997</v>
      </c>
      <c r="AA366" s="328"/>
      <c r="AB366" s="328"/>
      <c r="AC366" s="330"/>
      <c r="AD366" s="330"/>
      <c r="AE366" s="330"/>
      <c r="AF366" s="330"/>
      <c r="AG366" s="330"/>
      <c r="AH366" s="330"/>
      <c r="AI366" s="330"/>
      <c r="AJ366" s="330"/>
      <c r="AK366" s="330"/>
      <c r="AL366" s="331"/>
      <c r="AM366" s="331"/>
      <c r="AN366" s="331"/>
      <c r="AO366" s="331"/>
      <c r="AP366" s="331"/>
      <c r="AQ366" s="331"/>
      <c r="AR366" s="331"/>
      <c r="AS366" s="331"/>
      <c r="AT366" s="331"/>
      <c r="AU366" s="331"/>
      <c r="AV366" s="331"/>
      <c r="AW366" s="331"/>
      <c r="AX366" s="331"/>
      <c r="AY366" s="330"/>
      <c r="AZ366" s="330"/>
      <c r="BA366" s="330"/>
    </row>
    <row r="367" spans="1:53" s="383" customFormat="1" ht="13.8" x14ac:dyDescent="0.45">
      <c r="A367" s="43">
        <v>2075</v>
      </c>
      <c r="B367" s="329">
        <f t="shared" si="11"/>
        <v>5385</v>
      </c>
      <c r="C367" s="329">
        <f t="shared" si="16"/>
        <v>87.4</v>
      </c>
      <c r="D367" s="329">
        <f t="shared" si="16"/>
        <v>13.2</v>
      </c>
      <c r="E367" s="329">
        <f t="shared" si="16"/>
        <v>2.5</v>
      </c>
      <c r="F367" s="329">
        <f t="shared" si="16"/>
        <v>83.7</v>
      </c>
      <c r="G367" s="329">
        <f t="shared" si="16"/>
        <v>7.4</v>
      </c>
      <c r="H367" s="329">
        <f t="shared" si="16"/>
        <v>1047.0999999999999</v>
      </c>
      <c r="I367" s="329" t="str">
        <f t="shared" si="16"/>
        <v xml:space="preserve"> -   </v>
      </c>
      <c r="J367" s="329">
        <f t="shared" si="16"/>
        <v>21.4</v>
      </c>
      <c r="K367" s="329">
        <f t="shared" si="16"/>
        <v>88.2</v>
      </c>
      <c r="L367" s="329">
        <f t="shared" si="16"/>
        <v>133.80000000000001</v>
      </c>
      <c r="M367" s="329">
        <f t="shared" si="16"/>
        <v>9.6</v>
      </c>
      <c r="N367" s="329">
        <f t="shared" si="16"/>
        <v>21.7</v>
      </c>
      <c r="O367" s="329">
        <f t="shared" si="16"/>
        <v>0.4</v>
      </c>
      <c r="P367" s="329">
        <f t="shared" si="16"/>
        <v>0.9</v>
      </c>
      <c r="Q367" s="329">
        <f t="shared" si="16"/>
        <v>2.5</v>
      </c>
      <c r="R367" s="329">
        <f t="shared" si="16"/>
        <v>14</v>
      </c>
      <c r="S367" s="329">
        <f t="shared" si="16"/>
        <v>18.600000000000001</v>
      </c>
      <c r="T367" s="329">
        <f t="shared" si="16"/>
        <v>0</v>
      </c>
      <c r="U367" s="329">
        <f t="shared" si="16"/>
        <v>0</v>
      </c>
      <c r="V367" s="329">
        <f t="shared" si="16"/>
        <v>73.7</v>
      </c>
      <c r="W367" s="329">
        <f t="shared" si="16"/>
        <v>15.9</v>
      </c>
      <c r="X367" s="329" t="str">
        <f t="shared" si="16"/>
        <v xml:space="preserve"> -   </v>
      </c>
      <c r="Y367" s="329">
        <f t="shared" si="16"/>
        <v>15.4</v>
      </c>
      <c r="Z367" s="329">
        <f t="shared" si="16"/>
        <v>34.9</v>
      </c>
      <c r="AA367" s="328"/>
      <c r="AB367" s="328"/>
      <c r="AC367" s="330"/>
      <c r="AD367" s="330"/>
      <c r="AE367" s="330"/>
      <c r="AF367" s="330"/>
      <c r="AG367" s="330"/>
      <c r="AH367" s="330"/>
      <c r="AI367" s="330"/>
      <c r="AJ367" s="330"/>
      <c r="AK367" s="330"/>
      <c r="AL367" s="331"/>
      <c r="AM367" s="331"/>
      <c r="AN367" s="331"/>
      <c r="AO367" s="331"/>
      <c r="AP367" s="331"/>
      <c r="AQ367" s="331"/>
      <c r="AR367" s="331"/>
      <c r="AS367" s="331"/>
      <c r="AT367" s="331"/>
      <c r="AU367" s="331"/>
      <c r="AV367" s="331"/>
      <c r="AW367" s="331"/>
      <c r="AX367" s="331"/>
      <c r="AY367" s="330"/>
      <c r="AZ367" s="330"/>
      <c r="BA367" s="330"/>
    </row>
    <row r="368" spans="1:53" s="383" customFormat="1" ht="13.8" x14ac:dyDescent="0.45">
      <c r="A368" s="43">
        <v>2076</v>
      </c>
      <c r="B368" s="329">
        <f t="shared" si="11"/>
        <v>5392.2</v>
      </c>
      <c r="C368" s="329">
        <f t="shared" si="16"/>
        <v>88.4</v>
      </c>
      <c r="D368" s="329">
        <f t="shared" si="16"/>
        <v>13.2</v>
      </c>
      <c r="E368" s="329">
        <f t="shared" si="16"/>
        <v>2.5</v>
      </c>
      <c r="F368" s="329">
        <f t="shared" si="16"/>
        <v>83.4</v>
      </c>
      <c r="G368" s="329">
        <f t="shared" si="16"/>
        <v>7.5</v>
      </c>
      <c r="H368" s="329">
        <f t="shared" si="16"/>
        <v>1049.7</v>
      </c>
      <c r="I368" s="329" t="str">
        <f t="shared" si="16"/>
        <v xml:space="preserve"> -   </v>
      </c>
      <c r="J368" s="329">
        <f t="shared" si="16"/>
        <v>21.7</v>
      </c>
      <c r="K368" s="329">
        <f t="shared" si="16"/>
        <v>87.9</v>
      </c>
      <c r="L368" s="329">
        <f t="shared" si="16"/>
        <v>134.4</v>
      </c>
      <c r="M368" s="329">
        <f t="shared" si="16"/>
        <v>9.6999999999999993</v>
      </c>
      <c r="N368" s="329">
        <f t="shared" si="16"/>
        <v>21.9</v>
      </c>
      <c r="O368" s="329">
        <f t="shared" si="16"/>
        <v>0.4</v>
      </c>
      <c r="P368" s="329">
        <f t="shared" si="16"/>
        <v>0.8</v>
      </c>
      <c r="Q368" s="329">
        <f t="shared" si="16"/>
        <v>2.5</v>
      </c>
      <c r="R368" s="329">
        <f t="shared" si="16"/>
        <v>13.9</v>
      </c>
      <c r="S368" s="329">
        <f t="shared" si="16"/>
        <v>18.600000000000001</v>
      </c>
      <c r="T368" s="329">
        <f t="shared" si="16"/>
        <v>0</v>
      </c>
      <c r="U368" s="329">
        <f t="shared" si="16"/>
        <v>0</v>
      </c>
      <c r="V368" s="329">
        <f t="shared" si="16"/>
        <v>73.8</v>
      </c>
      <c r="W368" s="329">
        <f t="shared" si="16"/>
        <v>15.9</v>
      </c>
      <c r="X368" s="329" t="str">
        <f t="shared" si="16"/>
        <v xml:space="preserve"> -   </v>
      </c>
      <c r="Y368" s="329">
        <f t="shared" si="16"/>
        <v>15.3</v>
      </c>
      <c r="Z368" s="329">
        <f t="shared" si="16"/>
        <v>34.9</v>
      </c>
      <c r="AA368" s="328"/>
      <c r="AB368" s="328"/>
      <c r="AC368" s="330"/>
      <c r="AD368" s="330"/>
      <c r="AE368" s="330"/>
      <c r="AF368" s="330"/>
      <c r="AG368" s="330"/>
      <c r="AH368" s="330"/>
      <c r="AI368" s="330"/>
      <c r="AJ368" s="330"/>
      <c r="AK368" s="330"/>
      <c r="AL368" s="331"/>
      <c r="AM368" s="331"/>
      <c r="AN368" s="331"/>
      <c r="AO368" s="331"/>
      <c r="AP368" s="331"/>
      <c r="AQ368" s="331"/>
      <c r="AR368" s="331"/>
      <c r="AS368" s="331"/>
      <c r="AT368" s="331"/>
      <c r="AU368" s="331"/>
      <c r="AV368" s="331"/>
      <c r="AW368" s="331"/>
      <c r="AX368" s="331"/>
      <c r="AY368" s="330"/>
      <c r="AZ368" s="330"/>
      <c r="BA368" s="330"/>
    </row>
    <row r="369" spans="1:53" s="383" customFormat="1" ht="13.8" x14ac:dyDescent="0.45">
      <c r="A369" s="43">
        <v>2077</v>
      </c>
      <c r="B369" s="329">
        <f t="shared" si="11"/>
        <v>5399</v>
      </c>
      <c r="C369" s="329">
        <f t="shared" si="16"/>
        <v>89.4</v>
      </c>
      <c r="D369" s="329">
        <f t="shared" si="16"/>
        <v>13.3</v>
      </c>
      <c r="E369" s="329">
        <f t="shared" si="16"/>
        <v>2.4</v>
      </c>
      <c r="F369" s="329">
        <f t="shared" si="16"/>
        <v>83.2</v>
      </c>
      <c r="G369" s="329">
        <f t="shared" si="16"/>
        <v>7.6</v>
      </c>
      <c r="H369" s="329">
        <f t="shared" si="16"/>
        <v>1052.3</v>
      </c>
      <c r="I369" s="329" t="str">
        <f t="shared" si="16"/>
        <v xml:space="preserve"> -   </v>
      </c>
      <c r="J369" s="329">
        <f t="shared" si="16"/>
        <v>22</v>
      </c>
      <c r="K369" s="329">
        <f t="shared" si="16"/>
        <v>87.7</v>
      </c>
      <c r="L369" s="329">
        <f t="shared" si="16"/>
        <v>135.1</v>
      </c>
      <c r="M369" s="329">
        <f t="shared" si="16"/>
        <v>9.6999999999999993</v>
      </c>
      <c r="N369" s="329">
        <f t="shared" si="16"/>
        <v>22.1</v>
      </c>
      <c r="O369" s="329">
        <f t="shared" si="16"/>
        <v>0.4</v>
      </c>
      <c r="P369" s="329">
        <f t="shared" si="16"/>
        <v>0.8</v>
      </c>
      <c r="Q369" s="329">
        <f t="shared" si="16"/>
        <v>2.5</v>
      </c>
      <c r="R369" s="329">
        <f t="shared" si="16"/>
        <v>13.9</v>
      </c>
      <c r="S369" s="329">
        <f t="shared" si="16"/>
        <v>18.600000000000001</v>
      </c>
      <c r="T369" s="329">
        <f t="shared" si="16"/>
        <v>0</v>
      </c>
      <c r="U369" s="329">
        <f t="shared" si="16"/>
        <v>0</v>
      </c>
      <c r="V369" s="329">
        <f t="shared" si="16"/>
        <v>73.8</v>
      </c>
      <c r="W369" s="329">
        <f t="shared" si="16"/>
        <v>16</v>
      </c>
      <c r="X369" s="329" t="str">
        <f t="shared" si="16"/>
        <v xml:space="preserve"> -   </v>
      </c>
      <c r="Y369" s="329">
        <f t="shared" si="16"/>
        <v>15.2</v>
      </c>
      <c r="Z369" s="329">
        <f t="shared" si="16"/>
        <v>35</v>
      </c>
      <c r="AA369" s="328"/>
      <c r="AB369" s="328"/>
      <c r="AC369" s="330"/>
      <c r="AD369" s="330"/>
      <c r="AE369" s="330"/>
      <c r="AF369" s="330"/>
      <c r="AG369" s="330"/>
      <c r="AH369" s="330"/>
      <c r="AI369" s="330"/>
      <c r="AJ369" s="330"/>
      <c r="AK369" s="330"/>
      <c r="AL369" s="331"/>
      <c r="AM369" s="331"/>
      <c r="AN369" s="331"/>
      <c r="AO369" s="331"/>
      <c r="AP369" s="331"/>
      <c r="AQ369" s="331"/>
      <c r="AR369" s="331"/>
      <c r="AS369" s="331"/>
      <c r="AT369" s="331"/>
      <c r="AU369" s="331"/>
      <c r="AV369" s="331"/>
      <c r="AW369" s="331"/>
      <c r="AX369" s="331"/>
      <c r="AY369" s="330"/>
      <c r="AZ369" s="330"/>
      <c r="BA369" s="330"/>
    </row>
    <row r="370" spans="1:53" s="383" customFormat="1" ht="13.8" x14ac:dyDescent="0.45">
      <c r="A370" s="43">
        <v>2078</v>
      </c>
      <c r="B370" s="329">
        <f t="shared" si="11"/>
        <v>5405.4</v>
      </c>
      <c r="C370" s="329">
        <f t="shared" si="16"/>
        <v>90.4</v>
      </c>
      <c r="D370" s="329">
        <f t="shared" si="16"/>
        <v>13.3</v>
      </c>
      <c r="E370" s="329">
        <f t="shared" si="16"/>
        <v>2.4</v>
      </c>
      <c r="F370" s="329">
        <f t="shared" si="16"/>
        <v>82.9</v>
      </c>
      <c r="G370" s="329">
        <f t="shared" si="16"/>
        <v>7.7</v>
      </c>
      <c r="H370" s="329">
        <f t="shared" si="16"/>
        <v>1054.8</v>
      </c>
      <c r="I370" s="329" t="str">
        <f t="shared" si="16"/>
        <v xml:space="preserve"> -   </v>
      </c>
      <c r="J370" s="329">
        <f t="shared" si="16"/>
        <v>22.3</v>
      </c>
      <c r="K370" s="329">
        <f t="shared" si="16"/>
        <v>87.5</v>
      </c>
      <c r="L370" s="329">
        <f t="shared" ref="L370:Z371" si="17">L277</f>
        <v>135.80000000000001</v>
      </c>
      <c r="M370" s="329">
        <f t="shared" si="17"/>
        <v>9.8000000000000007</v>
      </c>
      <c r="N370" s="329">
        <f t="shared" si="17"/>
        <v>22.4</v>
      </c>
      <c r="O370" s="329">
        <f t="shared" si="17"/>
        <v>0.4</v>
      </c>
      <c r="P370" s="329">
        <f t="shared" si="17"/>
        <v>0.8</v>
      </c>
      <c r="Q370" s="329">
        <f t="shared" si="17"/>
        <v>2.5</v>
      </c>
      <c r="R370" s="329">
        <f t="shared" si="17"/>
        <v>13.8</v>
      </c>
      <c r="S370" s="329">
        <f t="shared" si="17"/>
        <v>18.5</v>
      </c>
      <c r="T370" s="329">
        <f t="shared" si="17"/>
        <v>0</v>
      </c>
      <c r="U370" s="329">
        <f t="shared" si="17"/>
        <v>0</v>
      </c>
      <c r="V370" s="329">
        <f t="shared" si="17"/>
        <v>73.900000000000006</v>
      </c>
      <c r="W370" s="329">
        <f t="shared" si="17"/>
        <v>16</v>
      </c>
      <c r="X370" s="329" t="str">
        <f t="shared" si="17"/>
        <v xml:space="preserve"> -   </v>
      </c>
      <c r="Y370" s="329">
        <f t="shared" si="17"/>
        <v>15</v>
      </c>
      <c r="Z370" s="329">
        <f t="shared" si="17"/>
        <v>35.1</v>
      </c>
      <c r="AA370" s="328"/>
      <c r="AB370" s="328"/>
      <c r="AC370" s="330"/>
      <c r="AD370" s="330"/>
      <c r="AE370" s="330"/>
      <c r="AF370" s="330"/>
      <c r="AG370" s="330"/>
      <c r="AH370" s="330"/>
      <c r="AI370" s="330"/>
      <c r="AJ370" s="330"/>
      <c r="AK370" s="330"/>
      <c r="AL370" s="331"/>
      <c r="AM370" s="331"/>
      <c r="AN370" s="331"/>
      <c r="AO370" s="331"/>
      <c r="AP370" s="331"/>
      <c r="AQ370" s="331"/>
      <c r="AR370" s="331"/>
      <c r="AS370" s="331"/>
      <c r="AT370" s="331"/>
      <c r="AU370" s="331"/>
      <c r="AV370" s="331"/>
      <c r="AW370" s="331"/>
      <c r="AX370" s="331"/>
      <c r="AY370" s="330"/>
      <c r="AZ370" s="330"/>
      <c r="BA370" s="330"/>
    </row>
    <row r="371" spans="1:53" s="383" customFormat="1" ht="13.8" x14ac:dyDescent="0.45">
      <c r="A371" s="43">
        <v>2079</v>
      </c>
      <c r="B371" s="329">
        <f t="shared" ref="B371:Q392" si="18">B278</f>
        <v>5411.4</v>
      </c>
      <c r="C371" s="329">
        <f t="shared" si="18"/>
        <v>91.5</v>
      </c>
      <c r="D371" s="329">
        <f t="shared" si="18"/>
        <v>13.3</v>
      </c>
      <c r="E371" s="329">
        <f t="shared" si="18"/>
        <v>2.4</v>
      </c>
      <c r="F371" s="329">
        <f t="shared" si="18"/>
        <v>82.6</v>
      </c>
      <c r="G371" s="329">
        <f t="shared" si="18"/>
        <v>7.8</v>
      </c>
      <c r="H371" s="329">
        <f t="shared" si="18"/>
        <v>1057.2</v>
      </c>
      <c r="I371" s="329" t="str">
        <f t="shared" si="18"/>
        <v xml:space="preserve"> -   </v>
      </c>
      <c r="J371" s="329">
        <f t="shared" si="18"/>
        <v>22.6</v>
      </c>
      <c r="K371" s="329">
        <f t="shared" si="18"/>
        <v>87.3</v>
      </c>
      <c r="L371" s="329">
        <f t="shared" si="18"/>
        <v>136.5</v>
      </c>
      <c r="M371" s="329">
        <f t="shared" si="18"/>
        <v>9.9</v>
      </c>
      <c r="N371" s="329">
        <f t="shared" si="18"/>
        <v>22.6</v>
      </c>
      <c r="O371" s="329">
        <f t="shared" si="18"/>
        <v>0.4</v>
      </c>
      <c r="P371" s="329">
        <f t="shared" si="18"/>
        <v>0.8</v>
      </c>
      <c r="Q371" s="329">
        <f t="shared" si="18"/>
        <v>2.4</v>
      </c>
      <c r="R371" s="329">
        <f t="shared" si="17"/>
        <v>13.8</v>
      </c>
      <c r="S371" s="329">
        <f t="shared" si="17"/>
        <v>18.5</v>
      </c>
      <c r="T371" s="329">
        <f t="shared" si="17"/>
        <v>0</v>
      </c>
      <c r="U371" s="329">
        <f t="shared" si="17"/>
        <v>0</v>
      </c>
      <c r="V371" s="329">
        <f t="shared" si="17"/>
        <v>73.900000000000006</v>
      </c>
      <c r="W371" s="329">
        <f t="shared" si="17"/>
        <v>16</v>
      </c>
      <c r="X371" s="329" t="str">
        <f t="shared" si="17"/>
        <v xml:space="preserve"> -   </v>
      </c>
      <c r="Y371" s="329">
        <f t="shared" si="17"/>
        <v>14.9</v>
      </c>
      <c r="Z371" s="329">
        <f t="shared" si="17"/>
        <v>35.200000000000003</v>
      </c>
      <c r="AA371" s="328"/>
      <c r="AB371" s="328"/>
      <c r="AC371" s="330"/>
      <c r="AD371" s="330"/>
      <c r="AE371" s="330"/>
      <c r="AF371" s="330"/>
      <c r="AG371" s="330"/>
      <c r="AH371" s="330"/>
      <c r="AI371" s="330"/>
      <c r="AJ371" s="330"/>
      <c r="AK371" s="330"/>
      <c r="AL371" s="331"/>
      <c r="AM371" s="331"/>
      <c r="AN371" s="331"/>
      <c r="AO371" s="331"/>
      <c r="AP371" s="331"/>
      <c r="AQ371" s="331"/>
      <c r="AR371" s="331"/>
      <c r="AS371" s="331"/>
      <c r="AT371" s="331"/>
      <c r="AU371" s="331"/>
      <c r="AV371" s="331"/>
      <c r="AW371" s="331"/>
      <c r="AX371" s="331"/>
      <c r="AY371" s="330"/>
      <c r="AZ371" s="330"/>
      <c r="BA371" s="330"/>
    </row>
    <row r="372" spans="1:53" s="383" customFormat="1" ht="13.8" x14ac:dyDescent="0.45">
      <c r="A372" s="43">
        <v>2080</v>
      </c>
      <c r="B372" s="329">
        <f t="shared" si="18"/>
        <v>5417.1</v>
      </c>
      <c r="C372" s="329">
        <f t="shared" ref="C372:Z382" si="19">C279</f>
        <v>92.5</v>
      </c>
      <c r="D372" s="329">
        <f t="shared" si="19"/>
        <v>13.3</v>
      </c>
      <c r="E372" s="329">
        <f t="shared" si="19"/>
        <v>2.4</v>
      </c>
      <c r="F372" s="329">
        <f t="shared" si="19"/>
        <v>82.3</v>
      </c>
      <c r="G372" s="329">
        <f t="shared" si="19"/>
        <v>7.9</v>
      </c>
      <c r="H372" s="329">
        <f t="shared" si="19"/>
        <v>1059.5</v>
      </c>
      <c r="I372" s="329" t="str">
        <f t="shared" si="19"/>
        <v xml:space="preserve"> -   </v>
      </c>
      <c r="J372" s="329">
        <f t="shared" si="19"/>
        <v>22.9</v>
      </c>
      <c r="K372" s="329">
        <f t="shared" si="19"/>
        <v>87</v>
      </c>
      <c r="L372" s="329">
        <f t="shared" si="19"/>
        <v>137.1</v>
      </c>
      <c r="M372" s="329">
        <f t="shared" si="19"/>
        <v>10</v>
      </c>
      <c r="N372" s="329">
        <f t="shared" si="19"/>
        <v>22.9</v>
      </c>
      <c r="O372" s="329">
        <f t="shared" si="19"/>
        <v>0.4</v>
      </c>
      <c r="P372" s="329">
        <f t="shared" si="19"/>
        <v>0.8</v>
      </c>
      <c r="Q372" s="329">
        <f t="shared" si="19"/>
        <v>2.4</v>
      </c>
      <c r="R372" s="329">
        <f t="shared" si="19"/>
        <v>13.7</v>
      </c>
      <c r="S372" s="329">
        <f t="shared" si="19"/>
        <v>18.5</v>
      </c>
      <c r="T372" s="329">
        <f t="shared" si="19"/>
        <v>0</v>
      </c>
      <c r="U372" s="329">
        <f t="shared" si="19"/>
        <v>0</v>
      </c>
      <c r="V372" s="329">
        <f t="shared" si="19"/>
        <v>73.900000000000006</v>
      </c>
      <c r="W372" s="329">
        <f t="shared" si="19"/>
        <v>16.100000000000001</v>
      </c>
      <c r="X372" s="329" t="str">
        <f t="shared" si="19"/>
        <v xml:space="preserve"> -   </v>
      </c>
      <c r="Y372" s="329">
        <f t="shared" si="19"/>
        <v>14.8</v>
      </c>
      <c r="Z372" s="329">
        <f t="shared" si="19"/>
        <v>35.299999999999997</v>
      </c>
      <c r="AA372" s="328"/>
      <c r="AB372" s="328"/>
      <c r="AC372" s="330"/>
      <c r="AD372" s="330"/>
      <c r="AE372" s="330"/>
      <c r="AF372" s="330"/>
      <c r="AG372" s="330"/>
      <c r="AH372" s="330"/>
      <c r="AI372" s="330"/>
      <c r="AJ372" s="330"/>
      <c r="AK372" s="330"/>
      <c r="AL372" s="331"/>
      <c r="AM372" s="331"/>
      <c r="AN372" s="331"/>
      <c r="AO372" s="331"/>
      <c r="AP372" s="331"/>
      <c r="AQ372" s="331"/>
      <c r="AR372" s="331"/>
      <c r="AS372" s="331"/>
      <c r="AT372" s="331"/>
      <c r="AU372" s="331"/>
      <c r="AV372" s="331"/>
      <c r="AW372" s="331"/>
      <c r="AX372" s="331"/>
      <c r="AY372" s="330"/>
      <c r="AZ372" s="330"/>
      <c r="BA372" s="330"/>
    </row>
    <row r="373" spans="1:53" s="383" customFormat="1" ht="13.8" x14ac:dyDescent="0.45">
      <c r="A373" s="43">
        <v>2081</v>
      </c>
      <c r="B373" s="329">
        <f t="shared" si="18"/>
        <v>5422.3</v>
      </c>
      <c r="C373" s="329">
        <f t="shared" si="19"/>
        <v>93.6</v>
      </c>
      <c r="D373" s="329">
        <f t="shared" si="19"/>
        <v>13.4</v>
      </c>
      <c r="E373" s="329">
        <f t="shared" si="19"/>
        <v>2.4</v>
      </c>
      <c r="F373" s="329">
        <f t="shared" si="19"/>
        <v>82</v>
      </c>
      <c r="G373" s="329">
        <f t="shared" si="19"/>
        <v>8.1</v>
      </c>
      <c r="H373" s="329">
        <f t="shared" si="19"/>
        <v>1061.8</v>
      </c>
      <c r="I373" s="329" t="str">
        <f t="shared" si="19"/>
        <v xml:space="preserve"> -   </v>
      </c>
      <c r="J373" s="329">
        <f t="shared" si="19"/>
        <v>23.2</v>
      </c>
      <c r="K373" s="329">
        <f t="shared" si="19"/>
        <v>86.8</v>
      </c>
      <c r="L373" s="329">
        <f t="shared" si="19"/>
        <v>137.80000000000001</v>
      </c>
      <c r="M373" s="329">
        <f t="shared" si="19"/>
        <v>10.1</v>
      </c>
      <c r="N373" s="329">
        <f t="shared" si="19"/>
        <v>23.1</v>
      </c>
      <c r="O373" s="329">
        <f t="shared" si="19"/>
        <v>0.4</v>
      </c>
      <c r="P373" s="329">
        <f t="shared" si="19"/>
        <v>0.8</v>
      </c>
      <c r="Q373" s="329">
        <f t="shared" si="19"/>
        <v>2.4</v>
      </c>
      <c r="R373" s="329">
        <f t="shared" si="19"/>
        <v>13.6</v>
      </c>
      <c r="S373" s="329">
        <f t="shared" si="19"/>
        <v>18.399999999999999</v>
      </c>
      <c r="T373" s="329">
        <f t="shared" si="19"/>
        <v>0</v>
      </c>
      <c r="U373" s="329">
        <f t="shared" si="19"/>
        <v>0</v>
      </c>
      <c r="V373" s="329">
        <f t="shared" si="19"/>
        <v>73.900000000000006</v>
      </c>
      <c r="W373" s="329">
        <f t="shared" si="19"/>
        <v>16.100000000000001</v>
      </c>
      <c r="X373" s="329" t="str">
        <f t="shared" si="19"/>
        <v xml:space="preserve"> -   </v>
      </c>
      <c r="Y373" s="329">
        <f t="shared" si="19"/>
        <v>14.7</v>
      </c>
      <c r="Z373" s="329">
        <f t="shared" si="19"/>
        <v>35.4</v>
      </c>
      <c r="AA373" s="328"/>
      <c r="AB373" s="328"/>
      <c r="AC373" s="330"/>
      <c r="AD373" s="330"/>
      <c r="AE373" s="330"/>
      <c r="AF373" s="330"/>
      <c r="AG373" s="330"/>
      <c r="AH373" s="330"/>
      <c r="AI373" s="330"/>
      <c r="AJ373" s="330"/>
      <c r="AK373" s="330"/>
      <c r="AL373" s="331"/>
      <c r="AM373" s="331"/>
      <c r="AN373" s="331"/>
      <c r="AO373" s="331"/>
      <c r="AP373" s="331"/>
      <c r="AQ373" s="331"/>
      <c r="AR373" s="331"/>
      <c r="AS373" s="331"/>
      <c r="AT373" s="331"/>
      <c r="AU373" s="331"/>
      <c r="AV373" s="331"/>
      <c r="AW373" s="331"/>
      <c r="AX373" s="331"/>
      <c r="AY373" s="330"/>
      <c r="AZ373" s="330"/>
      <c r="BA373" s="330"/>
    </row>
    <row r="374" spans="1:53" s="383" customFormat="1" ht="13.8" x14ac:dyDescent="0.45">
      <c r="A374" s="43">
        <v>2082</v>
      </c>
      <c r="B374" s="329">
        <f t="shared" si="18"/>
        <v>5179.1000000000004</v>
      </c>
      <c r="C374" s="329">
        <f t="shared" si="19"/>
        <v>90.2</v>
      </c>
      <c r="D374" s="329">
        <f t="shared" si="19"/>
        <v>13</v>
      </c>
      <c r="E374" s="329">
        <f t="shared" si="19"/>
        <v>2.2999999999999998</v>
      </c>
      <c r="F374" s="329">
        <f t="shared" si="19"/>
        <v>79.099999999999994</v>
      </c>
      <c r="G374" s="329">
        <f t="shared" si="19"/>
        <v>7</v>
      </c>
      <c r="H374" s="329">
        <f t="shared" si="19"/>
        <v>1030.7</v>
      </c>
      <c r="I374" s="329" t="str">
        <f t="shared" si="19"/>
        <v xml:space="preserve"> -   </v>
      </c>
      <c r="J374" s="329">
        <f t="shared" si="19"/>
        <v>23.2</v>
      </c>
      <c r="K374" s="329">
        <f t="shared" si="19"/>
        <v>85.5</v>
      </c>
      <c r="L374" s="329">
        <f t="shared" si="19"/>
        <v>130.5</v>
      </c>
      <c r="M374" s="329">
        <f t="shared" si="19"/>
        <v>9.8000000000000007</v>
      </c>
      <c r="N374" s="329">
        <f t="shared" si="19"/>
        <v>21.5</v>
      </c>
      <c r="O374" s="329">
        <f t="shared" si="19"/>
        <v>0.4</v>
      </c>
      <c r="P374" s="329">
        <f t="shared" si="19"/>
        <v>0.8</v>
      </c>
      <c r="Q374" s="329">
        <f t="shared" si="19"/>
        <v>2.4</v>
      </c>
      <c r="R374" s="329">
        <f t="shared" si="19"/>
        <v>13.3</v>
      </c>
      <c r="S374" s="329">
        <f t="shared" si="19"/>
        <v>17.600000000000001</v>
      </c>
      <c r="T374" s="329">
        <f t="shared" si="19"/>
        <v>0</v>
      </c>
      <c r="U374" s="329">
        <f t="shared" si="19"/>
        <v>0</v>
      </c>
      <c r="V374" s="329">
        <f t="shared" si="19"/>
        <v>69.900000000000006</v>
      </c>
      <c r="W374" s="329">
        <f t="shared" si="19"/>
        <v>15.5</v>
      </c>
      <c r="X374" s="329" t="str">
        <f t="shared" si="19"/>
        <v xml:space="preserve"> -   </v>
      </c>
      <c r="Y374" s="329">
        <f t="shared" si="19"/>
        <v>14.5</v>
      </c>
      <c r="Z374" s="329">
        <f t="shared" si="19"/>
        <v>33.1</v>
      </c>
      <c r="AA374" s="328"/>
      <c r="AB374" s="328"/>
      <c r="AC374" s="330"/>
      <c r="AD374" s="330"/>
      <c r="AE374" s="330"/>
      <c r="AF374" s="330"/>
      <c r="AG374" s="330"/>
      <c r="AH374" s="330"/>
      <c r="AI374" s="330"/>
      <c r="AJ374" s="330"/>
      <c r="AK374" s="330"/>
      <c r="AL374" s="331"/>
      <c r="AM374" s="331"/>
      <c r="AN374" s="331"/>
      <c r="AO374" s="331"/>
      <c r="AP374" s="331"/>
      <c r="AQ374" s="331"/>
      <c r="AR374" s="331"/>
      <c r="AS374" s="331"/>
      <c r="AT374" s="331"/>
      <c r="AU374" s="331"/>
      <c r="AV374" s="331"/>
      <c r="AW374" s="331"/>
      <c r="AX374" s="331"/>
      <c r="AY374" s="330"/>
      <c r="AZ374" s="330"/>
      <c r="BA374" s="330"/>
    </row>
    <row r="375" spans="1:53" s="383" customFormat="1" ht="13.8" x14ac:dyDescent="0.45">
      <c r="A375" s="43">
        <v>2083</v>
      </c>
      <c r="B375" s="329">
        <f t="shared" si="18"/>
        <v>5182.8</v>
      </c>
      <c r="C375" s="329">
        <f t="shared" si="19"/>
        <v>91.3</v>
      </c>
      <c r="D375" s="329">
        <f t="shared" si="19"/>
        <v>13.1</v>
      </c>
      <c r="E375" s="329">
        <f t="shared" si="19"/>
        <v>2.2999999999999998</v>
      </c>
      <c r="F375" s="329">
        <f t="shared" si="19"/>
        <v>78.8</v>
      </c>
      <c r="G375" s="329">
        <f t="shared" si="19"/>
        <v>7.1</v>
      </c>
      <c r="H375" s="329">
        <f t="shared" si="19"/>
        <v>1032.9000000000001</v>
      </c>
      <c r="I375" s="329" t="str">
        <f t="shared" si="19"/>
        <v xml:space="preserve"> -   </v>
      </c>
      <c r="J375" s="329">
        <f t="shared" si="19"/>
        <v>23.6</v>
      </c>
      <c r="K375" s="329">
        <f t="shared" si="19"/>
        <v>85.2</v>
      </c>
      <c r="L375" s="329">
        <f t="shared" si="19"/>
        <v>131.19999999999999</v>
      </c>
      <c r="M375" s="329">
        <f t="shared" si="19"/>
        <v>9.9</v>
      </c>
      <c r="N375" s="329">
        <f t="shared" si="19"/>
        <v>21.8</v>
      </c>
      <c r="O375" s="329">
        <f t="shared" si="19"/>
        <v>0.4</v>
      </c>
      <c r="P375" s="329">
        <f t="shared" si="19"/>
        <v>0.8</v>
      </c>
      <c r="Q375" s="329">
        <f t="shared" si="19"/>
        <v>2.2999999999999998</v>
      </c>
      <c r="R375" s="329">
        <f t="shared" si="19"/>
        <v>13.2</v>
      </c>
      <c r="S375" s="329">
        <f t="shared" si="19"/>
        <v>17.600000000000001</v>
      </c>
      <c r="T375" s="329">
        <f t="shared" si="19"/>
        <v>0</v>
      </c>
      <c r="U375" s="329">
        <f t="shared" si="19"/>
        <v>0</v>
      </c>
      <c r="V375" s="329">
        <f t="shared" si="19"/>
        <v>69.900000000000006</v>
      </c>
      <c r="W375" s="329">
        <f t="shared" si="19"/>
        <v>15.5</v>
      </c>
      <c r="X375" s="329" t="str">
        <f t="shared" si="19"/>
        <v xml:space="preserve"> -   </v>
      </c>
      <c r="Y375" s="329">
        <f t="shared" si="19"/>
        <v>14.4</v>
      </c>
      <c r="Z375" s="329">
        <f t="shared" si="19"/>
        <v>33.200000000000003</v>
      </c>
      <c r="AA375" s="328"/>
      <c r="AB375" s="328"/>
      <c r="AC375" s="330"/>
      <c r="AD375" s="330"/>
      <c r="AE375" s="330"/>
      <c r="AF375" s="330"/>
      <c r="AG375" s="330"/>
      <c r="AH375" s="330"/>
      <c r="AI375" s="330"/>
      <c r="AJ375" s="330"/>
      <c r="AK375" s="330"/>
      <c r="AL375" s="331"/>
      <c r="AM375" s="331"/>
      <c r="AN375" s="331"/>
      <c r="AO375" s="331"/>
      <c r="AP375" s="331"/>
      <c r="AQ375" s="331"/>
      <c r="AR375" s="331"/>
      <c r="AS375" s="331"/>
      <c r="AT375" s="331"/>
      <c r="AU375" s="331"/>
      <c r="AV375" s="331"/>
      <c r="AW375" s="331"/>
      <c r="AX375" s="331"/>
      <c r="AY375" s="330"/>
      <c r="AZ375" s="330"/>
      <c r="BA375" s="330"/>
    </row>
    <row r="376" spans="1:53" s="383" customFormat="1" ht="13.8" x14ac:dyDescent="0.45">
      <c r="A376" s="43">
        <v>2084</v>
      </c>
      <c r="B376" s="329">
        <f t="shared" si="18"/>
        <v>5186.1000000000004</v>
      </c>
      <c r="C376" s="329">
        <f t="shared" si="19"/>
        <v>92.4</v>
      </c>
      <c r="D376" s="329">
        <f t="shared" si="19"/>
        <v>13.1</v>
      </c>
      <c r="E376" s="329">
        <f t="shared" si="19"/>
        <v>2.2999999999999998</v>
      </c>
      <c r="F376" s="329">
        <f t="shared" si="19"/>
        <v>78.5</v>
      </c>
      <c r="G376" s="329">
        <f t="shared" si="19"/>
        <v>7.2</v>
      </c>
      <c r="H376" s="329">
        <f t="shared" si="19"/>
        <v>1034.9000000000001</v>
      </c>
      <c r="I376" s="329" t="str">
        <f t="shared" si="19"/>
        <v xml:space="preserve"> -   </v>
      </c>
      <c r="J376" s="329">
        <f t="shared" si="19"/>
        <v>23.9</v>
      </c>
      <c r="K376" s="329">
        <f t="shared" si="19"/>
        <v>85</v>
      </c>
      <c r="L376" s="329">
        <f t="shared" si="19"/>
        <v>131.9</v>
      </c>
      <c r="M376" s="329">
        <f t="shared" si="19"/>
        <v>10</v>
      </c>
      <c r="N376" s="329">
        <f t="shared" si="19"/>
        <v>22</v>
      </c>
      <c r="O376" s="329">
        <f t="shared" si="19"/>
        <v>0.4</v>
      </c>
      <c r="P376" s="329">
        <f t="shared" si="19"/>
        <v>0.8</v>
      </c>
      <c r="Q376" s="329">
        <f t="shared" si="19"/>
        <v>2.2999999999999998</v>
      </c>
      <c r="R376" s="329">
        <f t="shared" si="19"/>
        <v>13.2</v>
      </c>
      <c r="S376" s="329">
        <f t="shared" si="19"/>
        <v>17.5</v>
      </c>
      <c r="T376" s="329">
        <f t="shared" si="19"/>
        <v>0</v>
      </c>
      <c r="U376" s="329">
        <f t="shared" si="19"/>
        <v>0</v>
      </c>
      <c r="V376" s="329">
        <f t="shared" si="19"/>
        <v>69.900000000000006</v>
      </c>
      <c r="W376" s="329">
        <f t="shared" si="19"/>
        <v>15.5</v>
      </c>
      <c r="X376" s="329" t="str">
        <f t="shared" si="19"/>
        <v xml:space="preserve"> -   </v>
      </c>
      <c r="Y376" s="329">
        <f t="shared" si="19"/>
        <v>14.3</v>
      </c>
      <c r="Z376" s="329">
        <f t="shared" si="19"/>
        <v>33.299999999999997</v>
      </c>
      <c r="AA376" s="328"/>
      <c r="AB376" s="328"/>
      <c r="AC376" s="330"/>
      <c r="AD376" s="330"/>
      <c r="AE376" s="330"/>
      <c r="AF376" s="330"/>
      <c r="AG376" s="330"/>
      <c r="AH376" s="330"/>
      <c r="AI376" s="330"/>
      <c r="AJ376" s="330"/>
      <c r="AK376" s="330"/>
      <c r="AL376" s="331"/>
      <c r="AM376" s="331"/>
      <c r="AN376" s="331"/>
      <c r="AO376" s="331"/>
      <c r="AP376" s="331"/>
      <c r="AQ376" s="331"/>
      <c r="AR376" s="331"/>
      <c r="AS376" s="331"/>
      <c r="AT376" s="331"/>
      <c r="AU376" s="331"/>
      <c r="AV376" s="331"/>
      <c r="AW376" s="331"/>
      <c r="AX376" s="331"/>
      <c r="AY376" s="330"/>
      <c r="AZ376" s="330"/>
      <c r="BA376" s="330"/>
    </row>
    <row r="377" spans="1:53" s="383" customFormat="1" ht="13.8" x14ac:dyDescent="0.45">
      <c r="A377" s="43">
        <v>2085</v>
      </c>
      <c r="B377" s="329">
        <f t="shared" si="18"/>
        <v>5189.2</v>
      </c>
      <c r="C377" s="329">
        <f t="shared" si="19"/>
        <v>93.5</v>
      </c>
      <c r="D377" s="329">
        <f t="shared" si="19"/>
        <v>13.1</v>
      </c>
      <c r="E377" s="329">
        <f t="shared" si="19"/>
        <v>2.2999999999999998</v>
      </c>
      <c r="F377" s="329">
        <f t="shared" si="19"/>
        <v>78.2</v>
      </c>
      <c r="G377" s="329">
        <f t="shared" si="19"/>
        <v>7.3</v>
      </c>
      <c r="H377" s="329">
        <f t="shared" si="19"/>
        <v>1036.9000000000001</v>
      </c>
      <c r="I377" s="329" t="str">
        <f t="shared" si="19"/>
        <v xml:space="preserve"> -   </v>
      </c>
      <c r="J377" s="329">
        <f t="shared" si="19"/>
        <v>24.2</v>
      </c>
      <c r="K377" s="329">
        <f t="shared" si="19"/>
        <v>84.8</v>
      </c>
      <c r="L377" s="329">
        <f t="shared" si="19"/>
        <v>132.6</v>
      </c>
      <c r="M377" s="329">
        <f t="shared" si="19"/>
        <v>10.1</v>
      </c>
      <c r="N377" s="329">
        <f t="shared" si="19"/>
        <v>22.3</v>
      </c>
      <c r="O377" s="329">
        <f t="shared" si="19"/>
        <v>0.4</v>
      </c>
      <c r="P377" s="329">
        <f t="shared" si="19"/>
        <v>0.8</v>
      </c>
      <c r="Q377" s="329">
        <f t="shared" si="19"/>
        <v>2.2999999999999998</v>
      </c>
      <c r="R377" s="329">
        <f t="shared" si="19"/>
        <v>13.1</v>
      </c>
      <c r="S377" s="329">
        <f t="shared" si="19"/>
        <v>17.5</v>
      </c>
      <c r="T377" s="329">
        <f t="shared" si="19"/>
        <v>0</v>
      </c>
      <c r="U377" s="329">
        <f t="shared" si="19"/>
        <v>0</v>
      </c>
      <c r="V377" s="329">
        <f t="shared" si="19"/>
        <v>69.900000000000006</v>
      </c>
      <c r="W377" s="329">
        <f t="shared" si="19"/>
        <v>15.6</v>
      </c>
      <c r="X377" s="329" t="str">
        <f t="shared" si="19"/>
        <v xml:space="preserve"> -   </v>
      </c>
      <c r="Y377" s="329">
        <f t="shared" si="19"/>
        <v>14.2</v>
      </c>
      <c r="Z377" s="329">
        <f t="shared" si="19"/>
        <v>33.299999999999997</v>
      </c>
      <c r="AA377" s="328"/>
      <c r="AB377" s="328"/>
      <c r="AC377" s="330"/>
      <c r="AD377" s="330"/>
      <c r="AE377" s="330"/>
      <c r="AF377" s="330"/>
      <c r="AG377" s="330"/>
      <c r="AH377" s="330"/>
      <c r="AI377" s="330"/>
      <c r="AJ377" s="330"/>
      <c r="AK377" s="330"/>
      <c r="AL377" s="331"/>
      <c r="AM377" s="331"/>
      <c r="AN377" s="331"/>
      <c r="AO377" s="331"/>
      <c r="AP377" s="331"/>
      <c r="AQ377" s="331"/>
      <c r="AR377" s="331"/>
      <c r="AS377" s="331"/>
      <c r="AT377" s="331"/>
      <c r="AU377" s="331"/>
      <c r="AV377" s="331"/>
      <c r="AW377" s="331"/>
      <c r="AX377" s="331"/>
      <c r="AY377" s="330"/>
      <c r="AZ377" s="330"/>
      <c r="BA377" s="330"/>
    </row>
    <row r="378" spans="1:53" s="383" customFormat="1" ht="13.8" x14ac:dyDescent="0.45">
      <c r="A378" s="43">
        <v>2086</v>
      </c>
      <c r="B378" s="329">
        <f t="shared" si="18"/>
        <v>5192</v>
      </c>
      <c r="C378" s="329">
        <f t="shared" si="19"/>
        <v>94.6</v>
      </c>
      <c r="D378" s="329">
        <f t="shared" si="19"/>
        <v>13.1</v>
      </c>
      <c r="E378" s="329">
        <f t="shared" si="19"/>
        <v>2.2999999999999998</v>
      </c>
      <c r="F378" s="329">
        <f t="shared" si="19"/>
        <v>77.900000000000006</v>
      </c>
      <c r="G378" s="329">
        <f t="shared" si="19"/>
        <v>7.4</v>
      </c>
      <c r="H378" s="329">
        <f t="shared" si="19"/>
        <v>1038.9000000000001</v>
      </c>
      <c r="I378" s="329" t="str">
        <f t="shared" si="19"/>
        <v xml:space="preserve"> -   </v>
      </c>
      <c r="J378" s="329">
        <f t="shared" si="19"/>
        <v>24.6</v>
      </c>
      <c r="K378" s="329">
        <f t="shared" si="19"/>
        <v>84.5</v>
      </c>
      <c r="L378" s="329">
        <f t="shared" si="19"/>
        <v>133.30000000000001</v>
      </c>
      <c r="M378" s="329">
        <f t="shared" si="19"/>
        <v>10.199999999999999</v>
      </c>
      <c r="N378" s="329">
        <f t="shared" si="19"/>
        <v>22.5</v>
      </c>
      <c r="O378" s="329">
        <f t="shared" si="19"/>
        <v>0.4</v>
      </c>
      <c r="P378" s="329">
        <f t="shared" si="19"/>
        <v>0.8</v>
      </c>
      <c r="Q378" s="329">
        <f t="shared" si="19"/>
        <v>2.2999999999999998</v>
      </c>
      <c r="R378" s="329">
        <f t="shared" si="19"/>
        <v>13</v>
      </c>
      <c r="S378" s="329">
        <f t="shared" si="19"/>
        <v>17.399999999999999</v>
      </c>
      <c r="T378" s="329">
        <f t="shared" si="19"/>
        <v>0</v>
      </c>
      <c r="U378" s="329">
        <f t="shared" si="19"/>
        <v>0</v>
      </c>
      <c r="V378" s="329">
        <f t="shared" si="19"/>
        <v>69.900000000000006</v>
      </c>
      <c r="W378" s="329">
        <f t="shared" si="19"/>
        <v>15.6</v>
      </c>
      <c r="X378" s="329" t="str">
        <f t="shared" si="19"/>
        <v xml:space="preserve"> -   </v>
      </c>
      <c r="Y378" s="329">
        <f t="shared" si="19"/>
        <v>14</v>
      </c>
      <c r="Z378" s="329">
        <f t="shared" si="19"/>
        <v>33.4</v>
      </c>
      <c r="AA378" s="328"/>
      <c r="AB378" s="328"/>
      <c r="AC378" s="330"/>
      <c r="AD378" s="330"/>
      <c r="AE378" s="330"/>
      <c r="AF378" s="330"/>
      <c r="AG378" s="330"/>
      <c r="AH378" s="330"/>
      <c r="AI378" s="330"/>
      <c r="AJ378" s="330"/>
      <c r="AK378" s="330"/>
      <c r="AL378" s="331"/>
      <c r="AM378" s="331"/>
      <c r="AN378" s="331"/>
      <c r="AO378" s="331"/>
      <c r="AP378" s="331"/>
      <c r="AQ378" s="331"/>
      <c r="AR378" s="331"/>
      <c r="AS378" s="331"/>
      <c r="AT378" s="331"/>
      <c r="AU378" s="331"/>
      <c r="AV378" s="331"/>
      <c r="AW378" s="331"/>
      <c r="AX378" s="331"/>
      <c r="AY378" s="330"/>
      <c r="AZ378" s="330"/>
      <c r="BA378" s="330"/>
    </row>
    <row r="379" spans="1:53" s="383" customFormat="1" ht="13.8" x14ac:dyDescent="0.45">
      <c r="A379" s="43">
        <v>2087</v>
      </c>
      <c r="B379" s="329">
        <f t="shared" si="18"/>
        <v>5194.5</v>
      </c>
      <c r="C379" s="329">
        <f t="shared" si="19"/>
        <v>95.8</v>
      </c>
      <c r="D379" s="329">
        <f t="shared" si="19"/>
        <v>13.1</v>
      </c>
      <c r="E379" s="329">
        <f t="shared" si="19"/>
        <v>2.2999999999999998</v>
      </c>
      <c r="F379" s="329">
        <f t="shared" si="19"/>
        <v>77.599999999999994</v>
      </c>
      <c r="G379" s="329">
        <f t="shared" si="19"/>
        <v>7.5</v>
      </c>
      <c r="H379" s="329">
        <f t="shared" si="19"/>
        <v>1040.8</v>
      </c>
      <c r="I379" s="329" t="str">
        <f t="shared" si="19"/>
        <v xml:space="preserve"> -   </v>
      </c>
      <c r="J379" s="329">
        <f t="shared" si="19"/>
        <v>24.9</v>
      </c>
      <c r="K379" s="329">
        <f t="shared" si="19"/>
        <v>84.3</v>
      </c>
      <c r="L379" s="329">
        <f t="shared" si="19"/>
        <v>134</v>
      </c>
      <c r="M379" s="329">
        <f t="shared" si="19"/>
        <v>10.3</v>
      </c>
      <c r="N379" s="329">
        <f t="shared" si="19"/>
        <v>22.8</v>
      </c>
      <c r="O379" s="329">
        <f t="shared" si="19"/>
        <v>0.4</v>
      </c>
      <c r="P379" s="329">
        <f t="shared" si="19"/>
        <v>0.7</v>
      </c>
      <c r="Q379" s="329">
        <f t="shared" si="19"/>
        <v>2.2999999999999998</v>
      </c>
      <c r="R379" s="329">
        <f t="shared" si="19"/>
        <v>13</v>
      </c>
      <c r="S379" s="329">
        <f t="shared" si="19"/>
        <v>17.399999999999999</v>
      </c>
      <c r="T379" s="329">
        <f t="shared" si="19"/>
        <v>0</v>
      </c>
      <c r="U379" s="329">
        <f t="shared" si="19"/>
        <v>0</v>
      </c>
      <c r="V379" s="329">
        <f t="shared" si="19"/>
        <v>69.8</v>
      </c>
      <c r="W379" s="329">
        <f t="shared" si="19"/>
        <v>15.6</v>
      </c>
      <c r="X379" s="329" t="str">
        <f t="shared" si="19"/>
        <v xml:space="preserve"> -   </v>
      </c>
      <c r="Y379" s="329">
        <f t="shared" si="19"/>
        <v>13.9</v>
      </c>
      <c r="Z379" s="329">
        <f t="shared" si="19"/>
        <v>33.4</v>
      </c>
      <c r="AA379" s="328"/>
      <c r="AB379" s="328"/>
      <c r="AC379" s="330"/>
      <c r="AD379" s="330"/>
      <c r="AE379" s="330"/>
      <c r="AF379" s="330"/>
      <c r="AG379" s="330"/>
      <c r="AH379" s="330"/>
      <c r="AI379" s="330"/>
      <c r="AJ379" s="330"/>
      <c r="AK379" s="330"/>
      <c r="AL379" s="331"/>
      <c r="AM379" s="331"/>
      <c r="AN379" s="331"/>
      <c r="AO379" s="331"/>
      <c r="AP379" s="331"/>
      <c r="AQ379" s="331"/>
      <c r="AR379" s="331"/>
      <c r="AS379" s="331"/>
      <c r="AT379" s="331"/>
      <c r="AU379" s="331"/>
      <c r="AV379" s="331"/>
      <c r="AW379" s="331"/>
      <c r="AX379" s="331"/>
      <c r="AY379" s="330"/>
      <c r="AZ379" s="330"/>
      <c r="BA379" s="330"/>
    </row>
    <row r="380" spans="1:53" s="383" customFormat="1" ht="13.8" x14ac:dyDescent="0.45">
      <c r="A380" s="43">
        <v>2088</v>
      </c>
      <c r="B380" s="329">
        <f t="shared" si="18"/>
        <v>5196.7</v>
      </c>
      <c r="C380" s="329">
        <f t="shared" si="19"/>
        <v>97</v>
      </c>
      <c r="D380" s="329">
        <f t="shared" si="19"/>
        <v>13.2</v>
      </c>
      <c r="E380" s="329">
        <f t="shared" si="19"/>
        <v>2.2000000000000002</v>
      </c>
      <c r="F380" s="329">
        <f t="shared" si="19"/>
        <v>77.3</v>
      </c>
      <c r="G380" s="329">
        <f t="shared" si="19"/>
        <v>7.6</v>
      </c>
      <c r="H380" s="329">
        <f t="shared" si="19"/>
        <v>1042.7</v>
      </c>
      <c r="I380" s="329" t="str">
        <f t="shared" si="19"/>
        <v xml:space="preserve"> -   </v>
      </c>
      <c r="J380" s="329">
        <f t="shared" si="19"/>
        <v>25.3</v>
      </c>
      <c r="K380" s="329">
        <f t="shared" si="19"/>
        <v>84.1</v>
      </c>
      <c r="L380" s="329">
        <f t="shared" si="19"/>
        <v>134.69999999999999</v>
      </c>
      <c r="M380" s="329">
        <f t="shared" si="19"/>
        <v>10.4</v>
      </c>
      <c r="N380" s="329">
        <f t="shared" si="19"/>
        <v>23</v>
      </c>
      <c r="O380" s="329">
        <f t="shared" si="19"/>
        <v>0.4</v>
      </c>
      <c r="P380" s="329">
        <f t="shared" si="19"/>
        <v>0.7</v>
      </c>
      <c r="Q380" s="329">
        <f t="shared" si="19"/>
        <v>2.2999999999999998</v>
      </c>
      <c r="R380" s="329">
        <f t="shared" si="19"/>
        <v>12.9</v>
      </c>
      <c r="S380" s="329">
        <f t="shared" si="19"/>
        <v>17.399999999999999</v>
      </c>
      <c r="T380" s="329">
        <f t="shared" si="19"/>
        <v>0</v>
      </c>
      <c r="U380" s="329">
        <f t="shared" si="19"/>
        <v>0</v>
      </c>
      <c r="V380" s="329">
        <f t="shared" si="19"/>
        <v>69.8</v>
      </c>
      <c r="W380" s="329">
        <f t="shared" si="19"/>
        <v>15.7</v>
      </c>
      <c r="X380" s="329" t="str">
        <f t="shared" si="19"/>
        <v xml:space="preserve"> -   </v>
      </c>
      <c r="Y380" s="329">
        <f t="shared" si="19"/>
        <v>13.8</v>
      </c>
      <c r="Z380" s="329">
        <f t="shared" si="19"/>
        <v>33.5</v>
      </c>
      <c r="AA380" s="328"/>
      <c r="AB380" s="328"/>
      <c r="AC380" s="330"/>
      <c r="AD380" s="330"/>
      <c r="AE380" s="330"/>
      <c r="AF380" s="330"/>
      <c r="AG380" s="330"/>
      <c r="AH380" s="330"/>
      <c r="AI380" s="330"/>
      <c r="AJ380" s="330"/>
      <c r="AK380" s="330"/>
      <c r="AL380" s="331"/>
      <c r="AM380" s="331"/>
      <c r="AN380" s="331"/>
      <c r="AO380" s="331"/>
      <c r="AP380" s="331"/>
      <c r="AQ380" s="331"/>
      <c r="AR380" s="331"/>
      <c r="AS380" s="331"/>
      <c r="AT380" s="331"/>
      <c r="AU380" s="331"/>
      <c r="AV380" s="331"/>
      <c r="AW380" s="331"/>
      <c r="AX380" s="331"/>
      <c r="AY380" s="330"/>
      <c r="AZ380" s="330"/>
      <c r="BA380" s="330"/>
    </row>
    <row r="381" spans="1:53" s="383" customFormat="1" ht="13.8" x14ac:dyDescent="0.45">
      <c r="A381" s="43">
        <v>2089</v>
      </c>
      <c r="B381" s="329">
        <f t="shared" si="18"/>
        <v>5198.7</v>
      </c>
      <c r="C381" s="329">
        <f t="shared" si="19"/>
        <v>98.2</v>
      </c>
      <c r="D381" s="329">
        <f t="shared" si="19"/>
        <v>13.2</v>
      </c>
      <c r="E381" s="329">
        <f t="shared" si="19"/>
        <v>2.2000000000000002</v>
      </c>
      <c r="F381" s="329">
        <f t="shared" si="19"/>
        <v>77</v>
      </c>
      <c r="G381" s="329">
        <f t="shared" si="19"/>
        <v>7.7</v>
      </c>
      <c r="H381" s="329">
        <f t="shared" si="19"/>
        <v>1044.5</v>
      </c>
      <c r="I381" s="329" t="str">
        <f t="shared" si="19"/>
        <v xml:space="preserve"> -   </v>
      </c>
      <c r="J381" s="329">
        <f t="shared" si="19"/>
        <v>25.6</v>
      </c>
      <c r="K381" s="329">
        <f t="shared" si="19"/>
        <v>83.8</v>
      </c>
      <c r="L381" s="329">
        <f t="shared" si="19"/>
        <v>135.4</v>
      </c>
      <c r="M381" s="329">
        <f t="shared" si="19"/>
        <v>10.5</v>
      </c>
      <c r="N381" s="329">
        <f t="shared" si="19"/>
        <v>23.3</v>
      </c>
      <c r="O381" s="329">
        <f t="shared" si="19"/>
        <v>0.4</v>
      </c>
      <c r="P381" s="329">
        <f t="shared" si="19"/>
        <v>0.7</v>
      </c>
      <c r="Q381" s="329">
        <f t="shared" si="19"/>
        <v>2.2000000000000002</v>
      </c>
      <c r="R381" s="329">
        <f t="shared" si="19"/>
        <v>12.8</v>
      </c>
      <c r="S381" s="329">
        <f t="shared" si="19"/>
        <v>17.3</v>
      </c>
      <c r="T381" s="329">
        <f t="shared" si="19"/>
        <v>0</v>
      </c>
      <c r="U381" s="329">
        <f t="shared" si="19"/>
        <v>0</v>
      </c>
      <c r="V381" s="329">
        <f t="shared" si="19"/>
        <v>69.8</v>
      </c>
      <c r="W381" s="329">
        <f t="shared" si="19"/>
        <v>15.7</v>
      </c>
      <c r="X381" s="329" t="str">
        <f t="shared" si="19"/>
        <v xml:space="preserve"> -   </v>
      </c>
      <c r="Y381" s="329">
        <f t="shared" si="19"/>
        <v>13.7</v>
      </c>
      <c r="Z381" s="329">
        <f t="shared" si="19"/>
        <v>33.5</v>
      </c>
      <c r="AA381" s="328"/>
      <c r="AB381" s="328"/>
      <c r="AC381" s="330"/>
      <c r="AD381" s="330"/>
      <c r="AE381" s="330"/>
      <c r="AF381" s="330"/>
      <c r="AG381" s="330"/>
      <c r="AH381" s="330"/>
      <c r="AI381" s="330"/>
      <c r="AJ381" s="330"/>
      <c r="AK381" s="330"/>
      <c r="AL381" s="331"/>
      <c r="AM381" s="331"/>
      <c r="AN381" s="331"/>
      <c r="AO381" s="331"/>
      <c r="AP381" s="331"/>
      <c r="AQ381" s="331"/>
      <c r="AR381" s="331"/>
      <c r="AS381" s="331"/>
      <c r="AT381" s="331"/>
      <c r="AU381" s="331"/>
      <c r="AV381" s="331"/>
      <c r="AW381" s="331"/>
      <c r="AX381" s="331"/>
      <c r="AY381" s="330"/>
      <c r="AZ381" s="330"/>
      <c r="BA381" s="330"/>
    </row>
    <row r="382" spans="1:53" s="383" customFormat="1" ht="13.8" x14ac:dyDescent="0.45">
      <c r="A382" s="43">
        <v>2090</v>
      </c>
      <c r="B382" s="329">
        <f t="shared" si="18"/>
        <v>5200.3999999999996</v>
      </c>
      <c r="C382" s="329">
        <f t="shared" si="19"/>
        <v>99.4</v>
      </c>
      <c r="D382" s="329">
        <f t="shared" si="19"/>
        <v>13.2</v>
      </c>
      <c r="E382" s="329">
        <f t="shared" si="19"/>
        <v>2.2000000000000002</v>
      </c>
      <c r="F382" s="329">
        <f t="shared" si="19"/>
        <v>76.7</v>
      </c>
      <c r="G382" s="329">
        <f t="shared" si="19"/>
        <v>7.8</v>
      </c>
      <c r="H382" s="329">
        <f t="shared" si="19"/>
        <v>1046.2</v>
      </c>
      <c r="I382" s="329" t="str">
        <f t="shared" si="19"/>
        <v xml:space="preserve"> -   </v>
      </c>
      <c r="J382" s="329">
        <f t="shared" si="19"/>
        <v>26</v>
      </c>
      <c r="K382" s="329">
        <f t="shared" si="19"/>
        <v>83.6</v>
      </c>
      <c r="L382" s="329">
        <f t="shared" si="19"/>
        <v>136.19999999999999</v>
      </c>
      <c r="M382" s="329">
        <f t="shared" si="19"/>
        <v>10.6</v>
      </c>
      <c r="N382" s="329">
        <f t="shared" si="19"/>
        <v>23.6</v>
      </c>
      <c r="O382" s="329">
        <f t="shared" si="19"/>
        <v>0.4</v>
      </c>
      <c r="P382" s="329">
        <f t="shared" si="19"/>
        <v>0.7</v>
      </c>
      <c r="Q382" s="329">
        <f t="shared" si="19"/>
        <v>2.2000000000000002</v>
      </c>
      <c r="R382" s="329">
        <f t="shared" ref="C382:Z392" si="20">R289</f>
        <v>12.8</v>
      </c>
      <c r="S382" s="329">
        <f t="shared" si="20"/>
        <v>17.3</v>
      </c>
      <c r="T382" s="329">
        <f t="shared" si="20"/>
        <v>0</v>
      </c>
      <c r="U382" s="329">
        <f t="shared" si="20"/>
        <v>0</v>
      </c>
      <c r="V382" s="329">
        <f t="shared" si="20"/>
        <v>69.7</v>
      </c>
      <c r="W382" s="329">
        <f t="shared" si="20"/>
        <v>15.7</v>
      </c>
      <c r="X382" s="329" t="str">
        <f t="shared" si="20"/>
        <v xml:space="preserve"> -   </v>
      </c>
      <c r="Y382" s="329">
        <f t="shared" si="20"/>
        <v>13.5</v>
      </c>
      <c r="Z382" s="329">
        <f t="shared" si="20"/>
        <v>33.6</v>
      </c>
      <c r="AA382" s="328"/>
      <c r="AB382" s="328"/>
      <c r="AC382" s="330"/>
      <c r="AD382" s="330"/>
      <c r="AE382" s="330"/>
      <c r="AF382" s="330"/>
      <c r="AG382" s="330"/>
      <c r="AH382" s="330"/>
      <c r="AI382" s="330"/>
      <c r="AJ382" s="330"/>
      <c r="AK382" s="330"/>
      <c r="AL382" s="331"/>
      <c r="AM382" s="331"/>
      <c r="AN382" s="331"/>
      <c r="AO382" s="331"/>
      <c r="AP382" s="331"/>
      <c r="AQ382" s="331"/>
      <c r="AR382" s="331"/>
      <c r="AS382" s="331"/>
      <c r="AT382" s="331"/>
      <c r="AU382" s="331"/>
      <c r="AV382" s="331"/>
      <c r="AW382" s="331"/>
      <c r="AX382" s="331"/>
      <c r="AY382" s="330"/>
      <c r="AZ382" s="330"/>
      <c r="BA382" s="330"/>
    </row>
    <row r="383" spans="1:53" s="383" customFormat="1" ht="13.8" x14ac:dyDescent="0.45">
      <c r="A383" s="43">
        <v>2091</v>
      </c>
      <c r="B383" s="329">
        <f t="shared" si="18"/>
        <v>5201.8</v>
      </c>
      <c r="C383" s="329">
        <f t="shared" si="20"/>
        <v>100.7</v>
      </c>
      <c r="D383" s="329">
        <f t="shared" si="20"/>
        <v>13.2</v>
      </c>
      <c r="E383" s="329">
        <f t="shared" si="20"/>
        <v>2.2000000000000002</v>
      </c>
      <c r="F383" s="329">
        <f t="shared" si="20"/>
        <v>76.400000000000006</v>
      </c>
      <c r="G383" s="329">
        <f t="shared" si="20"/>
        <v>7.9</v>
      </c>
      <c r="H383" s="329">
        <f t="shared" si="20"/>
        <v>1047.9000000000001</v>
      </c>
      <c r="I383" s="329" t="str">
        <f t="shared" si="20"/>
        <v xml:space="preserve"> -   </v>
      </c>
      <c r="J383" s="329">
        <f t="shared" si="20"/>
        <v>26.4</v>
      </c>
      <c r="K383" s="329">
        <f t="shared" si="20"/>
        <v>83.4</v>
      </c>
      <c r="L383" s="329">
        <f t="shared" si="20"/>
        <v>137</v>
      </c>
      <c r="M383" s="329">
        <f t="shared" si="20"/>
        <v>10.7</v>
      </c>
      <c r="N383" s="329">
        <f t="shared" si="20"/>
        <v>23.8</v>
      </c>
      <c r="O383" s="329">
        <f t="shared" si="20"/>
        <v>0.4</v>
      </c>
      <c r="P383" s="329">
        <f t="shared" si="20"/>
        <v>0.7</v>
      </c>
      <c r="Q383" s="329">
        <f t="shared" si="20"/>
        <v>2.2000000000000002</v>
      </c>
      <c r="R383" s="329">
        <f t="shared" si="20"/>
        <v>12.7</v>
      </c>
      <c r="S383" s="329">
        <f t="shared" si="20"/>
        <v>17.3</v>
      </c>
      <c r="T383" s="329">
        <f t="shared" si="20"/>
        <v>0</v>
      </c>
      <c r="U383" s="329">
        <f t="shared" si="20"/>
        <v>0</v>
      </c>
      <c r="V383" s="329">
        <f t="shared" si="20"/>
        <v>69.7</v>
      </c>
      <c r="W383" s="329">
        <f t="shared" si="20"/>
        <v>15.7</v>
      </c>
      <c r="X383" s="329" t="str">
        <f t="shared" si="20"/>
        <v xml:space="preserve"> -   </v>
      </c>
      <c r="Y383" s="329">
        <f t="shared" si="20"/>
        <v>13.4</v>
      </c>
      <c r="Z383" s="329">
        <f t="shared" si="20"/>
        <v>33.6</v>
      </c>
      <c r="AA383" s="328"/>
      <c r="AB383" s="328"/>
      <c r="AC383" s="330"/>
      <c r="AD383" s="330"/>
      <c r="AE383" s="330"/>
      <c r="AF383" s="330"/>
      <c r="AG383" s="330"/>
      <c r="AH383" s="330"/>
      <c r="AI383" s="330"/>
      <c r="AJ383" s="330"/>
      <c r="AK383" s="330"/>
      <c r="AL383" s="331"/>
      <c r="AM383" s="331"/>
      <c r="AN383" s="331"/>
      <c r="AO383" s="331"/>
      <c r="AP383" s="331"/>
      <c r="AQ383" s="331"/>
      <c r="AR383" s="331"/>
      <c r="AS383" s="331"/>
      <c r="AT383" s="331"/>
      <c r="AU383" s="331"/>
      <c r="AV383" s="331"/>
      <c r="AW383" s="331"/>
      <c r="AX383" s="331"/>
      <c r="AY383" s="330"/>
      <c r="AZ383" s="330"/>
      <c r="BA383" s="330"/>
    </row>
    <row r="384" spans="1:53" s="383" customFormat="1" ht="13.8" x14ac:dyDescent="0.45">
      <c r="A384" s="43">
        <v>2092</v>
      </c>
      <c r="B384" s="329">
        <f t="shared" si="18"/>
        <v>5203</v>
      </c>
      <c r="C384" s="329">
        <f t="shared" si="20"/>
        <v>102</v>
      </c>
      <c r="D384" s="329">
        <f t="shared" si="20"/>
        <v>13.2</v>
      </c>
      <c r="E384" s="329">
        <f t="shared" si="20"/>
        <v>2.2000000000000002</v>
      </c>
      <c r="F384" s="329">
        <f t="shared" si="20"/>
        <v>76</v>
      </c>
      <c r="G384" s="329">
        <f t="shared" si="20"/>
        <v>8.1</v>
      </c>
      <c r="H384" s="329">
        <f t="shared" si="20"/>
        <v>1049.5</v>
      </c>
      <c r="I384" s="329" t="str">
        <f t="shared" si="20"/>
        <v xml:space="preserve"> -   </v>
      </c>
      <c r="J384" s="329">
        <f t="shared" si="20"/>
        <v>26.8</v>
      </c>
      <c r="K384" s="329">
        <f t="shared" si="20"/>
        <v>83.1</v>
      </c>
      <c r="L384" s="329">
        <f t="shared" si="20"/>
        <v>137.69999999999999</v>
      </c>
      <c r="M384" s="329">
        <f t="shared" si="20"/>
        <v>10.8</v>
      </c>
      <c r="N384" s="329">
        <f t="shared" si="20"/>
        <v>24.1</v>
      </c>
      <c r="O384" s="329">
        <f t="shared" si="20"/>
        <v>0.4</v>
      </c>
      <c r="P384" s="329">
        <f t="shared" si="20"/>
        <v>0.7</v>
      </c>
      <c r="Q384" s="329">
        <f t="shared" si="20"/>
        <v>2.2000000000000002</v>
      </c>
      <c r="R384" s="329">
        <f t="shared" si="20"/>
        <v>12.6</v>
      </c>
      <c r="S384" s="329">
        <f t="shared" si="20"/>
        <v>17.2</v>
      </c>
      <c r="T384" s="329">
        <f t="shared" si="20"/>
        <v>0</v>
      </c>
      <c r="U384" s="329">
        <f t="shared" si="20"/>
        <v>0</v>
      </c>
      <c r="V384" s="329">
        <f t="shared" si="20"/>
        <v>69.599999999999994</v>
      </c>
      <c r="W384" s="329">
        <f t="shared" si="20"/>
        <v>15.7</v>
      </c>
      <c r="X384" s="329" t="str">
        <f t="shared" si="20"/>
        <v xml:space="preserve"> -   </v>
      </c>
      <c r="Y384" s="329">
        <f t="shared" si="20"/>
        <v>13.3</v>
      </c>
      <c r="Z384" s="329">
        <f t="shared" si="20"/>
        <v>33.700000000000003</v>
      </c>
      <c r="AA384" s="328"/>
      <c r="AB384" s="328"/>
      <c r="AC384" s="330"/>
      <c r="AD384" s="330"/>
      <c r="AE384" s="330"/>
      <c r="AF384" s="330"/>
      <c r="AG384" s="330"/>
      <c r="AH384" s="330"/>
      <c r="AI384" s="330"/>
      <c r="AJ384" s="330"/>
      <c r="AK384" s="330"/>
      <c r="AL384" s="331"/>
      <c r="AM384" s="331"/>
      <c r="AN384" s="331"/>
      <c r="AO384" s="331"/>
      <c r="AP384" s="331"/>
      <c r="AQ384" s="331"/>
      <c r="AR384" s="331"/>
      <c r="AS384" s="331"/>
      <c r="AT384" s="331"/>
      <c r="AU384" s="331"/>
      <c r="AV384" s="331"/>
      <c r="AW384" s="331"/>
      <c r="AX384" s="331"/>
      <c r="AY384" s="330"/>
      <c r="AZ384" s="330"/>
      <c r="BA384" s="330"/>
    </row>
    <row r="385" spans="1:54" s="383" customFormat="1" ht="13.8" x14ac:dyDescent="0.45">
      <c r="A385" s="43">
        <v>2093</v>
      </c>
      <c r="B385" s="329">
        <f t="shared" si="18"/>
        <v>5203.8999999999996</v>
      </c>
      <c r="C385" s="329">
        <f t="shared" si="20"/>
        <v>103.3</v>
      </c>
      <c r="D385" s="329">
        <f t="shared" si="20"/>
        <v>13.2</v>
      </c>
      <c r="E385" s="329">
        <f t="shared" si="20"/>
        <v>2.2000000000000002</v>
      </c>
      <c r="F385" s="329">
        <f t="shared" si="20"/>
        <v>75.7</v>
      </c>
      <c r="G385" s="329">
        <f t="shared" si="20"/>
        <v>8.1999999999999993</v>
      </c>
      <c r="H385" s="329">
        <f t="shared" si="20"/>
        <v>1051.0999999999999</v>
      </c>
      <c r="I385" s="329" t="str">
        <f t="shared" si="20"/>
        <v xml:space="preserve"> -   </v>
      </c>
      <c r="J385" s="329">
        <f t="shared" si="20"/>
        <v>27.1</v>
      </c>
      <c r="K385" s="329">
        <f t="shared" si="20"/>
        <v>82.9</v>
      </c>
      <c r="L385" s="329">
        <f t="shared" si="20"/>
        <v>138.6</v>
      </c>
      <c r="M385" s="329">
        <f t="shared" si="20"/>
        <v>10.9</v>
      </c>
      <c r="N385" s="329">
        <f t="shared" si="20"/>
        <v>24.4</v>
      </c>
      <c r="O385" s="329">
        <f t="shared" si="20"/>
        <v>0.4</v>
      </c>
      <c r="P385" s="329">
        <f t="shared" si="20"/>
        <v>0.7</v>
      </c>
      <c r="Q385" s="329">
        <f t="shared" si="20"/>
        <v>2.2000000000000002</v>
      </c>
      <c r="R385" s="329">
        <f t="shared" si="20"/>
        <v>12.6</v>
      </c>
      <c r="S385" s="329">
        <f t="shared" si="20"/>
        <v>17.2</v>
      </c>
      <c r="T385" s="329">
        <f t="shared" si="20"/>
        <v>0</v>
      </c>
      <c r="U385" s="329">
        <f t="shared" si="20"/>
        <v>0</v>
      </c>
      <c r="V385" s="329">
        <f t="shared" si="20"/>
        <v>69.599999999999994</v>
      </c>
      <c r="W385" s="329">
        <f t="shared" si="20"/>
        <v>15.8</v>
      </c>
      <c r="X385" s="329" t="str">
        <f t="shared" si="20"/>
        <v xml:space="preserve"> -   </v>
      </c>
      <c r="Y385" s="329">
        <f t="shared" si="20"/>
        <v>13.2</v>
      </c>
      <c r="Z385" s="329">
        <f t="shared" si="20"/>
        <v>33.700000000000003</v>
      </c>
      <c r="AA385" s="328"/>
      <c r="AB385" s="328"/>
      <c r="AC385" s="330"/>
      <c r="AD385" s="330"/>
      <c r="AE385" s="330"/>
      <c r="AF385" s="330"/>
      <c r="AG385" s="330"/>
      <c r="AH385" s="330"/>
      <c r="AI385" s="330"/>
      <c r="AJ385" s="330"/>
      <c r="AK385" s="330"/>
      <c r="AL385" s="331"/>
      <c r="AM385" s="331"/>
      <c r="AN385" s="331"/>
      <c r="AO385" s="331"/>
      <c r="AP385" s="331"/>
      <c r="AQ385" s="331"/>
      <c r="AR385" s="331"/>
      <c r="AS385" s="331"/>
      <c r="AT385" s="331"/>
      <c r="AU385" s="331"/>
      <c r="AV385" s="331"/>
      <c r="AW385" s="331"/>
      <c r="AX385" s="331"/>
      <c r="AY385" s="330"/>
      <c r="AZ385" s="330"/>
      <c r="BA385" s="330"/>
    </row>
    <row r="386" spans="1:54" s="383" customFormat="1" ht="13.8" x14ac:dyDescent="0.45">
      <c r="A386" s="43">
        <v>2094</v>
      </c>
      <c r="B386" s="329">
        <f t="shared" si="18"/>
        <v>5204.6000000000004</v>
      </c>
      <c r="C386" s="329">
        <f t="shared" si="20"/>
        <v>104.6</v>
      </c>
      <c r="D386" s="329">
        <f t="shared" si="20"/>
        <v>13.2</v>
      </c>
      <c r="E386" s="329">
        <f t="shared" si="20"/>
        <v>2.2000000000000002</v>
      </c>
      <c r="F386" s="329">
        <f t="shared" si="20"/>
        <v>75.400000000000006</v>
      </c>
      <c r="G386" s="329">
        <f t="shared" si="20"/>
        <v>8.3000000000000007</v>
      </c>
      <c r="H386" s="329">
        <f t="shared" si="20"/>
        <v>1052.5999999999999</v>
      </c>
      <c r="I386" s="329" t="str">
        <f t="shared" si="20"/>
        <v xml:space="preserve"> -   </v>
      </c>
      <c r="J386" s="329">
        <f t="shared" si="20"/>
        <v>27.5</v>
      </c>
      <c r="K386" s="329">
        <f t="shared" si="20"/>
        <v>82.7</v>
      </c>
      <c r="L386" s="329">
        <f t="shared" si="20"/>
        <v>139.4</v>
      </c>
      <c r="M386" s="329">
        <f t="shared" si="20"/>
        <v>11</v>
      </c>
      <c r="N386" s="329">
        <f t="shared" si="20"/>
        <v>24.7</v>
      </c>
      <c r="O386" s="329">
        <f t="shared" si="20"/>
        <v>0.4</v>
      </c>
      <c r="P386" s="329">
        <f t="shared" si="20"/>
        <v>0.7</v>
      </c>
      <c r="Q386" s="329">
        <f t="shared" si="20"/>
        <v>2.2000000000000002</v>
      </c>
      <c r="R386" s="329">
        <f t="shared" si="20"/>
        <v>12.5</v>
      </c>
      <c r="S386" s="329">
        <f t="shared" si="20"/>
        <v>17.2</v>
      </c>
      <c r="T386" s="329">
        <f t="shared" si="20"/>
        <v>0</v>
      </c>
      <c r="U386" s="329">
        <f t="shared" si="20"/>
        <v>0</v>
      </c>
      <c r="V386" s="329">
        <f t="shared" si="20"/>
        <v>69.5</v>
      </c>
      <c r="W386" s="329">
        <f t="shared" si="20"/>
        <v>15.8</v>
      </c>
      <c r="X386" s="329" t="str">
        <f t="shared" si="20"/>
        <v xml:space="preserve"> -   </v>
      </c>
      <c r="Y386" s="329">
        <f t="shared" si="20"/>
        <v>13</v>
      </c>
      <c r="Z386" s="329">
        <f t="shared" si="20"/>
        <v>33.799999999999997</v>
      </c>
      <c r="AA386" s="328"/>
      <c r="AB386" s="328"/>
      <c r="AC386" s="330"/>
      <c r="AD386" s="330"/>
      <c r="AE386" s="330"/>
      <c r="AF386" s="330"/>
      <c r="AG386" s="330"/>
      <c r="AH386" s="330"/>
      <c r="AI386" s="330"/>
      <c r="AJ386" s="330"/>
      <c r="AK386" s="330"/>
      <c r="AL386" s="331"/>
      <c r="AM386" s="331"/>
      <c r="AN386" s="331"/>
      <c r="AO386" s="331"/>
      <c r="AP386" s="331"/>
      <c r="AQ386" s="331"/>
      <c r="AR386" s="331"/>
      <c r="AS386" s="331"/>
      <c r="AT386" s="331"/>
      <c r="AU386" s="331"/>
      <c r="AV386" s="331"/>
      <c r="AW386" s="331"/>
      <c r="AX386" s="331"/>
      <c r="AY386" s="330"/>
      <c r="AZ386" s="330"/>
      <c r="BA386" s="330"/>
    </row>
    <row r="387" spans="1:54" s="383" customFormat="1" ht="13.8" x14ac:dyDescent="0.45">
      <c r="A387" s="43">
        <v>2095</v>
      </c>
      <c r="B387" s="329">
        <f t="shared" si="18"/>
        <v>5204.8999999999996</v>
      </c>
      <c r="C387" s="329">
        <f t="shared" si="20"/>
        <v>106</v>
      </c>
      <c r="D387" s="329">
        <f t="shared" si="20"/>
        <v>13.3</v>
      </c>
      <c r="E387" s="329">
        <f t="shared" si="20"/>
        <v>2.2000000000000002</v>
      </c>
      <c r="F387" s="329">
        <f t="shared" si="20"/>
        <v>75.099999999999994</v>
      </c>
      <c r="G387" s="329">
        <f t="shared" si="20"/>
        <v>8.4</v>
      </c>
      <c r="H387" s="329">
        <f t="shared" si="20"/>
        <v>1054.0999999999999</v>
      </c>
      <c r="I387" s="329" t="str">
        <f t="shared" si="20"/>
        <v xml:space="preserve"> -   </v>
      </c>
      <c r="J387" s="329">
        <f t="shared" si="20"/>
        <v>27.9</v>
      </c>
      <c r="K387" s="329">
        <f t="shared" si="20"/>
        <v>82.5</v>
      </c>
      <c r="L387" s="329">
        <f t="shared" si="20"/>
        <v>140.19999999999999</v>
      </c>
      <c r="M387" s="329">
        <f t="shared" si="20"/>
        <v>11.2</v>
      </c>
      <c r="N387" s="329">
        <f t="shared" si="20"/>
        <v>25</v>
      </c>
      <c r="O387" s="329">
        <f t="shared" si="20"/>
        <v>0.4</v>
      </c>
      <c r="P387" s="329">
        <f t="shared" si="20"/>
        <v>0.7</v>
      </c>
      <c r="Q387" s="329">
        <f t="shared" si="20"/>
        <v>2.1</v>
      </c>
      <c r="R387" s="329">
        <f t="shared" si="20"/>
        <v>12.4</v>
      </c>
      <c r="S387" s="329">
        <f t="shared" si="20"/>
        <v>17.100000000000001</v>
      </c>
      <c r="T387" s="329">
        <f t="shared" si="20"/>
        <v>0</v>
      </c>
      <c r="U387" s="329">
        <f t="shared" si="20"/>
        <v>0</v>
      </c>
      <c r="V387" s="329">
        <f t="shared" si="20"/>
        <v>69.5</v>
      </c>
      <c r="W387" s="329">
        <f t="shared" si="20"/>
        <v>15.8</v>
      </c>
      <c r="X387" s="329" t="str">
        <f t="shared" si="20"/>
        <v xml:space="preserve"> -   </v>
      </c>
      <c r="Y387" s="329">
        <f t="shared" si="20"/>
        <v>12.9</v>
      </c>
      <c r="Z387" s="329">
        <f t="shared" si="20"/>
        <v>33.799999999999997</v>
      </c>
      <c r="AA387" s="328"/>
      <c r="AB387" s="328"/>
      <c r="AC387" s="330"/>
      <c r="AD387" s="330"/>
      <c r="AE387" s="330"/>
      <c r="AF387" s="330"/>
      <c r="AG387" s="330"/>
      <c r="AH387" s="330"/>
      <c r="AI387" s="330"/>
      <c r="AJ387" s="330"/>
      <c r="AK387" s="330"/>
      <c r="AL387" s="331"/>
      <c r="AM387" s="331"/>
      <c r="AN387" s="331"/>
      <c r="AO387" s="331"/>
      <c r="AP387" s="331"/>
      <c r="AQ387" s="331"/>
      <c r="AR387" s="331"/>
      <c r="AS387" s="331"/>
      <c r="AT387" s="331"/>
      <c r="AU387" s="331"/>
      <c r="AV387" s="331"/>
      <c r="AW387" s="331"/>
      <c r="AX387" s="331"/>
      <c r="AY387" s="330"/>
      <c r="AZ387" s="330"/>
      <c r="BA387" s="330"/>
    </row>
    <row r="388" spans="1:54" s="383" customFormat="1" ht="13.8" x14ac:dyDescent="0.45">
      <c r="A388" s="43">
        <v>2096</v>
      </c>
      <c r="B388" s="329">
        <f t="shared" si="18"/>
        <v>5205</v>
      </c>
      <c r="C388" s="329">
        <f t="shared" si="20"/>
        <v>107.4</v>
      </c>
      <c r="D388" s="329">
        <f t="shared" si="20"/>
        <v>13.3</v>
      </c>
      <c r="E388" s="329">
        <f t="shared" si="20"/>
        <v>2.2000000000000002</v>
      </c>
      <c r="F388" s="329">
        <f t="shared" si="20"/>
        <v>74.8</v>
      </c>
      <c r="G388" s="329">
        <f t="shared" si="20"/>
        <v>8.5</v>
      </c>
      <c r="H388" s="329">
        <f t="shared" si="20"/>
        <v>1055.5999999999999</v>
      </c>
      <c r="I388" s="329" t="str">
        <f t="shared" si="20"/>
        <v xml:space="preserve"> -   </v>
      </c>
      <c r="J388" s="329">
        <f t="shared" si="20"/>
        <v>28.4</v>
      </c>
      <c r="K388" s="329">
        <f t="shared" si="20"/>
        <v>82.3</v>
      </c>
      <c r="L388" s="329">
        <f t="shared" si="20"/>
        <v>141.1</v>
      </c>
      <c r="M388" s="329">
        <f t="shared" si="20"/>
        <v>11.3</v>
      </c>
      <c r="N388" s="329">
        <f t="shared" si="20"/>
        <v>25.3</v>
      </c>
      <c r="O388" s="329">
        <f t="shared" si="20"/>
        <v>0.4</v>
      </c>
      <c r="P388" s="329">
        <f t="shared" si="20"/>
        <v>0.7</v>
      </c>
      <c r="Q388" s="329">
        <f t="shared" si="20"/>
        <v>2.1</v>
      </c>
      <c r="R388" s="329">
        <f t="shared" si="20"/>
        <v>12.3</v>
      </c>
      <c r="S388" s="329">
        <f t="shared" si="20"/>
        <v>17.100000000000001</v>
      </c>
      <c r="T388" s="329">
        <f t="shared" si="20"/>
        <v>0</v>
      </c>
      <c r="U388" s="329">
        <f t="shared" si="20"/>
        <v>0</v>
      </c>
      <c r="V388" s="329">
        <f t="shared" si="20"/>
        <v>69.400000000000006</v>
      </c>
      <c r="W388" s="329">
        <f t="shared" si="20"/>
        <v>15.8</v>
      </c>
      <c r="X388" s="329" t="str">
        <f t="shared" si="20"/>
        <v xml:space="preserve"> -   </v>
      </c>
      <c r="Y388" s="329">
        <f t="shared" si="20"/>
        <v>12.8</v>
      </c>
      <c r="Z388" s="329">
        <f t="shared" si="20"/>
        <v>33.799999999999997</v>
      </c>
      <c r="AA388" s="328"/>
      <c r="AB388" s="328"/>
      <c r="AC388" s="330"/>
      <c r="AD388" s="330"/>
      <c r="AE388" s="330"/>
      <c r="AF388" s="330"/>
      <c r="AG388" s="330"/>
      <c r="AH388" s="330"/>
      <c r="AI388" s="330"/>
      <c r="AJ388" s="330"/>
      <c r="AK388" s="330"/>
      <c r="AL388" s="331"/>
      <c r="AM388" s="331"/>
      <c r="AN388" s="331"/>
      <c r="AO388" s="331"/>
      <c r="AP388" s="331"/>
      <c r="AQ388" s="331"/>
      <c r="AR388" s="331"/>
      <c r="AS388" s="331"/>
      <c r="AT388" s="331"/>
      <c r="AU388" s="331"/>
      <c r="AV388" s="331"/>
      <c r="AW388" s="331"/>
      <c r="AX388" s="331"/>
      <c r="AY388" s="330"/>
      <c r="AZ388" s="330"/>
      <c r="BA388" s="330"/>
    </row>
    <row r="389" spans="1:54" s="383" customFormat="1" ht="13.8" x14ac:dyDescent="0.45">
      <c r="A389" s="43">
        <v>2097</v>
      </c>
      <c r="B389" s="329">
        <f t="shared" si="18"/>
        <v>5204.8</v>
      </c>
      <c r="C389" s="329">
        <f t="shared" si="20"/>
        <v>108.8</v>
      </c>
      <c r="D389" s="329">
        <f t="shared" si="20"/>
        <v>13.3</v>
      </c>
      <c r="E389" s="329">
        <f t="shared" si="20"/>
        <v>2.1</v>
      </c>
      <c r="F389" s="329">
        <f t="shared" si="20"/>
        <v>74.400000000000006</v>
      </c>
      <c r="G389" s="329">
        <f t="shared" si="20"/>
        <v>8.6</v>
      </c>
      <c r="H389" s="329">
        <f t="shared" si="20"/>
        <v>1057</v>
      </c>
      <c r="I389" s="329" t="str">
        <f t="shared" si="20"/>
        <v xml:space="preserve"> -   </v>
      </c>
      <c r="J389" s="329">
        <f t="shared" si="20"/>
        <v>28.8</v>
      </c>
      <c r="K389" s="329">
        <f t="shared" si="20"/>
        <v>82</v>
      </c>
      <c r="L389" s="329">
        <f t="shared" si="20"/>
        <v>141.9</v>
      </c>
      <c r="M389" s="329">
        <f t="shared" si="20"/>
        <v>11.4</v>
      </c>
      <c r="N389" s="329">
        <f t="shared" si="20"/>
        <v>25.6</v>
      </c>
      <c r="O389" s="329">
        <f t="shared" si="20"/>
        <v>0.3</v>
      </c>
      <c r="P389" s="329">
        <f t="shared" si="20"/>
        <v>0.7</v>
      </c>
      <c r="Q389" s="329">
        <f t="shared" si="20"/>
        <v>2.1</v>
      </c>
      <c r="R389" s="329">
        <f t="shared" si="20"/>
        <v>12.3</v>
      </c>
      <c r="S389" s="329">
        <f t="shared" si="20"/>
        <v>17</v>
      </c>
      <c r="T389" s="329">
        <f t="shared" si="20"/>
        <v>0</v>
      </c>
      <c r="U389" s="329">
        <f t="shared" si="20"/>
        <v>0</v>
      </c>
      <c r="V389" s="329">
        <f t="shared" si="20"/>
        <v>69.400000000000006</v>
      </c>
      <c r="W389" s="329">
        <f t="shared" si="20"/>
        <v>15.8</v>
      </c>
      <c r="X389" s="329" t="str">
        <f t="shared" si="20"/>
        <v xml:space="preserve"> -   </v>
      </c>
      <c r="Y389" s="329">
        <f t="shared" si="20"/>
        <v>12.7</v>
      </c>
      <c r="Z389" s="329">
        <f t="shared" si="20"/>
        <v>33.9</v>
      </c>
      <c r="AA389" s="328"/>
      <c r="AB389" s="328"/>
      <c r="AC389" s="330"/>
      <c r="AD389" s="330"/>
      <c r="AE389" s="330"/>
      <c r="AF389" s="330"/>
      <c r="AG389" s="330"/>
      <c r="AH389" s="330"/>
      <c r="AI389" s="330"/>
      <c r="AJ389" s="330"/>
      <c r="AK389" s="330"/>
      <c r="AL389" s="331"/>
      <c r="AM389" s="331"/>
      <c r="AN389" s="331"/>
      <c r="AO389" s="331"/>
      <c r="AP389" s="331"/>
      <c r="AQ389" s="331"/>
      <c r="AR389" s="331"/>
      <c r="AS389" s="331"/>
      <c r="AT389" s="331"/>
      <c r="AU389" s="331"/>
      <c r="AV389" s="331"/>
      <c r="AW389" s="331"/>
      <c r="AX389" s="331"/>
      <c r="AY389" s="330"/>
      <c r="AZ389" s="330"/>
      <c r="BA389" s="330"/>
    </row>
    <row r="390" spans="1:54" s="383" customFormat="1" ht="13.8" x14ac:dyDescent="0.45">
      <c r="A390" s="43">
        <v>2098</v>
      </c>
      <c r="B390" s="329">
        <f t="shared" si="18"/>
        <v>5204.3</v>
      </c>
      <c r="C390" s="329">
        <f t="shared" si="20"/>
        <v>110.2</v>
      </c>
      <c r="D390" s="329">
        <f t="shared" si="20"/>
        <v>13.3</v>
      </c>
      <c r="E390" s="329">
        <f t="shared" si="20"/>
        <v>2.1</v>
      </c>
      <c r="F390" s="329">
        <f t="shared" si="20"/>
        <v>74.099999999999994</v>
      </c>
      <c r="G390" s="329">
        <f t="shared" si="20"/>
        <v>8.8000000000000007</v>
      </c>
      <c r="H390" s="329">
        <f t="shared" si="20"/>
        <v>1058.3</v>
      </c>
      <c r="I390" s="329" t="str">
        <f t="shared" si="20"/>
        <v xml:space="preserve"> -   </v>
      </c>
      <c r="J390" s="329">
        <f t="shared" si="20"/>
        <v>29.2</v>
      </c>
      <c r="K390" s="329">
        <f t="shared" si="20"/>
        <v>81.8</v>
      </c>
      <c r="L390" s="329">
        <f t="shared" si="20"/>
        <v>142.80000000000001</v>
      </c>
      <c r="M390" s="329">
        <f t="shared" si="20"/>
        <v>11.5</v>
      </c>
      <c r="N390" s="329">
        <f t="shared" si="20"/>
        <v>25.9</v>
      </c>
      <c r="O390" s="329">
        <f t="shared" si="20"/>
        <v>0.3</v>
      </c>
      <c r="P390" s="329">
        <f t="shared" si="20"/>
        <v>0.6</v>
      </c>
      <c r="Q390" s="329">
        <f t="shared" si="20"/>
        <v>2.1</v>
      </c>
      <c r="R390" s="329">
        <f t="shared" si="20"/>
        <v>12.2</v>
      </c>
      <c r="S390" s="329">
        <f t="shared" si="20"/>
        <v>17</v>
      </c>
      <c r="T390" s="329">
        <f t="shared" si="20"/>
        <v>0</v>
      </c>
      <c r="U390" s="329">
        <f t="shared" si="20"/>
        <v>0</v>
      </c>
      <c r="V390" s="329">
        <f t="shared" si="20"/>
        <v>69.3</v>
      </c>
      <c r="W390" s="329">
        <f t="shared" si="20"/>
        <v>15.9</v>
      </c>
      <c r="X390" s="329" t="str">
        <f t="shared" si="20"/>
        <v xml:space="preserve"> -   </v>
      </c>
      <c r="Y390" s="329">
        <f t="shared" si="20"/>
        <v>12.6</v>
      </c>
      <c r="Z390" s="329">
        <f t="shared" si="20"/>
        <v>33.9</v>
      </c>
      <c r="AA390" s="328"/>
      <c r="AB390" s="328"/>
      <c r="AC390" s="330"/>
      <c r="AD390" s="330"/>
      <c r="AE390" s="330"/>
      <c r="AF390" s="330"/>
      <c r="AG390" s="330"/>
      <c r="AH390" s="330"/>
      <c r="AI390" s="330"/>
      <c r="AJ390" s="330"/>
      <c r="AK390" s="330"/>
      <c r="AL390" s="331"/>
      <c r="AM390" s="331"/>
      <c r="AN390" s="331"/>
      <c r="AO390" s="331"/>
      <c r="AP390" s="331"/>
      <c r="AQ390" s="331"/>
      <c r="AR390" s="331"/>
      <c r="AS390" s="331"/>
      <c r="AT390" s="331"/>
      <c r="AU390" s="331"/>
      <c r="AV390" s="331"/>
      <c r="AW390" s="331"/>
      <c r="AX390" s="331"/>
      <c r="AY390" s="330"/>
      <c r="AZ390" s="330"/>
      <c r="BA390" s="330"/>
    </row>
    <row r="391" spans="1:54" s="383" customFormat="1" ht="13.8" x14ac:dyDescent="0.45">
      <c r="A391" s="43">
        <v>2099</v>
      </c>
      <c r="B391" s="329">
        <f t="shared" si="18"/>
        <v>5203.3999999999996</v>
      </c>
      <c r="C391" s="329">
        <f t="shared" si="20"/>
        <v>111.7</v>
      </c>
      <c r="D391" s="329">
        <f t="shared" si="20"/>
        <v>13.3</v>
      </c>
      <c r="E391" s="329">
        <f t="shared" si="20"/>
        <v>2.1</v>
      </c>
      <c r="F391" s="329">
        <f t="shared" si="20"/>
        <v>73.8</v>
      </c>
      <c r="G391" s="329">
        <f t="shared" si="20"/>
        <v>8.9</v>
      </c>
      <c r="H391" s="329">
        <f t="shared" si="20"/>
        <v>1059.5999999999999</v>
      </c>
      <c r="I391" s="329" t="str">
        <f t="shared" si="20"/>
        <v xml:space="preserve"> -   </v>
      </c>
      <c r="J391" s="329">
        <f t="shared" si="20"/>
        <v>29.6</v>
      </c>
      <c r="K391" s="329">
        <f t="shared" si="20"/>
        <v>81.599999999999994</v>
      </c>
      <c r="L391" s="329">
        <f t="shared" si="20"/>
        <v>143.69999999999999</v>
      </c>
      <c r="M391" s="329">
        <f t="shared" si="20"/>
        <v>11.6</v>
      </c>
      <c r="N391" s="329">
        <f t="shared" si="20"/>
        <v>26.2</v>
      </c>
      <c r="O391" s="329">
        <f t="shared" si="20"/>
        <v>0.3</v>
      </c>
      <c r="P391" s="329">
        <f t="shared" si="20"/>
        <v>0.6</v>
      </c>
      <c r="Q391" s="329">
        <f t="shared" si="20"/>
        <v>2.1</v>
      </c>
      <c r="R391" s="329">
        <f t="shared" si="20"/>
        <v>12.1</v>
      </c>
      <c r="S391" s="329">
        <f t="shared" si="20"/>
        <v>17</v>
      </c>
      <c r="T391" s="329">
        <f t="shared" si="20"/>
        <v>0</v>
      </c>
      <c r="U391" s="329">
        <f t="shared" si="20"/>
        <v>0</v>
      </c>
      <c r="V391" s="329">
        <f t="shared" si="20"/>
        <v>69.2</v>
      </c>
      <c r="W391" s="329">
        <f t="shared" si="20"/>
        <v>15.9</v>
      </c>
      <c r="X391" s="329" t="str">
        <f t="shared" si="20"/>
        <v xml:space="preserve"> -   </v>
      </c>
      <c r="Y391" s="329">
        <f t="shared" si="20"/>
        <v>12.4</v>
      </c>
      <c r="Z391" s="329">
        <f t="shared" si="20"/>
        <v>33.9</v>
      </c>
      <c r="AA391" s="328"/>
      <c r="AB391" s="328"/>
      <c r="AC391" s="330"/>
      <c r="AD391" s="330"/>
      <c r="AE391" s="330"/>
      <c r="AF391" s="330"/>
      <c r="AG391" s="330"/>
      <c r="AH391" s="330"/>
      <c r="AI391" s="330"/>
      <c r="AJ391" s="330"/>
      <c r="AK391" s="330"/>
      <c r="AL391" s="331"/>
      <c r="AM391" s="331"/>
      <c r="AN391" s="331"/>
      <c r="AO391" s="331"/>
      <c r="AP391" s="331"/>
      <c r="AQ391" s="331"/>
      <c r="AR391" s="331"/>
      <c r="AS391" s="331"/>
      <c r="AT391" s="331"/>
      <c r="AU391" s="331"/>
      <c r="AV391" s="331"/>
      <c r="AW391" s="331"/>
      <c r="AX391" s="331"/>
      <c r="AY391" s="330"/>
      <c r="AZ391" s="330"/>
      <c r="BA391" s="330"/>
    </row>
    <row r="392" spans="1:54" s="383" customFormat="1" ht="13.8" x14ac:dyDescent="0.45">
      <c r="A392" s="43">
        <v>2100</v>
      </c>
      <c r="B392" s="329">
        <f t="shared" si="18"/>
        <v>5202.3</v>
      </c>
      <c r="C392" s="329">
        <f t="shared" si="20"/>
        <v>113.2</v>
      </c>
      <c r="D392" s="329">
        <f t="shared" si="20"/>
        <v>13.3</v>
      </c>
      <c r="E392" s="329">
        <f t="shared" si="20"/>
        <v>2.1</v>
      </c>
      <c r="F392" s="329">
        <f t="shared" si="20"/>
        <v>73.5</v>
      </c>
      <c r="G392" s="329">
        <f t="shared" si="20"/>
        <v>9</v>
      </c>
      <c r="H392" s="329">
        <f t="shared" si="20"/>
        <v>1060.9000000000001</v>
      </c>
      <c r="I392" s="329" t="str">
        <f t="shared" si="20"/>
        <v xml:space="preserve"> -   </v>
      </c>
      <c r="J392" s="329">
        <f t="shared" si="20"/>
        <v>30.1</v>
      </c>
      <c r="K392" s="329">
        <f t="shared" si="20"/>
        <v>81.400000000000006</v>
      </c>
      <c r="L392" s="329">
        <f t="shared" si="20"/>
        <v>144.69999999999999</v>
      </c>
      <c r="M392" s="329">
        <f t="shared" si="20"/>
        <v>11.8</v>
      </c>
      <c r="N392" s="329">
        <f t="shared" si="20"/>
        <v>26.5</v>
      </c>
      <c r="O392" s="329">
        <f t="shared" si="20"/>
        <v>0.3</v>
      </c>
      <c r="P392" s="329">
        <f t="shared" si="20"/>
        <v>0.6</v>
      </c>
      <c r="Q392" s="329">
        <f t="shared" si="20"/>
        <v>2</v>
      </c>
      <c r="R392" s="329">
        <f t="shared" si="20"/>
        <v>12.1</v>
      </c>
      <c r="S392" s="329">
        <f t="shared" si="20"/>
        <v>16.899999999999999</v>
      </c>
      <c r="T392" s="329">
        <f t="shared" si="20"/>
        <v>0</v>
      </c>
      <c r="U392" s="329">
        <f t="shared" si="20"/>
        <v>0</v>
      </c>
      <c r="V392" s="329">
        <f t="shared" si="20"/>
        <v>69.2</v>
      </c>
      <c r="W392" s="329">
        <f t="shared" si="20"/>
        <v>15.9</v>
      </c>
      <c r="X392" s="329" t="str">
        <f t="shared" si="20"/>
        <v xml:space="preserve"> -   </v>
      </c>
      <c r="Y392" s="329">
        <f t="shared" si="20"/>
        <v>12.3</v>
      </c>
      <c r="Z392" s="329">
        <f t="shared" si="20"/>
        <v>34</v>
      </c>
      <c r="AA392" s="328"/>
      <c r="AB392" s="328"/>
      <c r="AC392" s="330"/>
      <c r="AD392" s="330"/>
      <c r="AE392" s="330"/>
      <c r="AF392" s="330"/>
      <c r="AG392" s="330"/>
      <c r="AH392" s="330"/>
      <c r="AI392" s="330"/>
      <c r="AJ392" s="330"/>
      <c r="AK392" s="330"/>
      <c r="AL392" s="331"/>
      <c r="AM392" s="331"/>
      <c r="AN392" s="331"/>
      <c r="AO392" s="331"/>
      <c r="AP392" s="331"/>
      <c r="AQ392" s="331"/>
      <c r="AR392" s="331"/>
      <c r="AS392" s="331"/>
      <c r="AT392" s="331"/>
      <c r="AU392" s="331"/>
      <c r="AV392" s="331"/>
      <c r="AW392" s="331"/>
      <c r="AX392" s="331"/>
      <c r="AY392" s="330"/>
      <c r="AZ392" s="330"/>
      <c r="BA392" s="330"/>
    </row>
    <row r="393" spans="1:54" s="346" customFormat="1" ht="49.2" x14ac:dyDescent="0.4">
      <c r="A393" s="337" t="s">
        <v>612</v>
      </c>
      <c r="B393" s="329">
        <f>SUM(B306:B342)</f>
        <v>193190.59999999998</v>
      </c>
      <c r="C393" s="329">
        <f t="shared" ref="C393:N393" si="21">SUM(C306:C342)</f>
        <v>2731.0000000000005</v>
      </c>
      <c r="D393" s="329">
        <f t="shared" si="21"/>
        <v>460.90000000000009</v>
      </c>
      <c r="E393" s="329">
        <f t="shared" si="21"/>
        <v>123.50000000000003</v>
      </c>
      <c r="F393" s="329">
        <f t="shared" si="21"/>
        <v>3111.4999999999995</v>
      </c>
      <c r="G393" s="329">
        <f t="shared" si="21"/>
        <v>223.60000000000002</v>
      </c>
      <c r="H393" s="329">
        <f t="shared" si="21"/>
        <v>32519.299999999996</v>
      </c>
      <c r="I393" s="329"/>
      <c r="J393" s="329">
        <f t="shared" si="21"/>
        <v>600</v>
      </c>
      <c r="K393" s="329">
        <f t="shared" si="21"/>
        <v>4368.2999999999993</v>
      </c>
      <c r="L393" s="329">
        <f t="shared" si="21"/>
        <v>4714</v>
      </c>
      <c r="M393" s="329">
        <f t="shared" si="21"/>
        <v>409.6</v>
      </c>
      <c r="N393" s="329">
        <f t="shared" si="21"/>
        <v>689.4</v>
      </c>
      <c r="O393" s="329">
        <f t="shared" ref="O393:Z393" si="22">SUM(O306:O342)</f>
        <v>30.900000000000002</v>
      </c>
      <c r="P393" s="329">
        <f t="shared" si="22"/>
        <v>70.300000000000011</v>
      </c>
      <c r="Q393" s="329">
        <f t="shared" si="22"/>
        <v>135.69999999999999</v>
      </c>
      <c r="R393" s="329">
        <f t="shared" si="22"/>
        <v>678.50000000000011</v>
      </c>
      <c r="S393" s="329">
        <f t="shared" si="22"/>
        <v>824.2</v>
      </c>
      <c r="T393" s="329">
        <f t="shared" si="22"/>
        <v>2.5000000000000009</v>
      </c>
      <c r="U393" s="329">
        <f t="shared" si="22"/>
        <v>0</v>
      </c>
      <c r="V393" s="329">
        <f t="shared" si="22"/>
        <v>2801.7000000000003</v>
      </c>
      <c r="W393" s="329">
        <f t="shared" si="22"/>
        <v>523.20000000000016</v>
      </c>
      <c r="X393" s="329">
        <f t="shared" si="22"/>
        <v>0</v>
      </c>
      <c r="Y393" s="329">
        <f t="shared" si="22"/>
        <v>840.6</v>
      </c>
      <c r="Z393" s="329">
        <f t="shared" si="22"/>
        <v>1160.7</v>
      </c>
      <c r="AA393" s="345" t="s">
        <v>559</v>
      </c>
      <c r="AB393" s="328">
        <f>B393+C393+D393+E393+F393+G393+H393+J393+K393+L393+M393+N393</f>
        <v>243141.69999999995</v>
      </c>
      <c r="AC393" s="330"/>
      <c r="AD393" s="330"/>
      <c r="AE393" s="330"/>
      <c r="AF393" s="330"/>
      <c r="AG393" s="330"/>
      <c r="AH393" s="330"/>
      <c r="AI393" s="330"/>
      <c r="AJ393" s="330"/>
      <c r="AK393" s="330"/>
      <c r="AL393" s="331"/>
      <c r="AM393" s="331"/>
      <c r="AN393" s="331"/>
      <c r="AO393" s="331"/>
      <c r="AP393" s="331"/>
      <c r="AQ393" s="331"/>
      <c r="AR393" s="331"/>
      <c r="AS393" s="331"/>
      <c r="AT393" s="331"/>
      <c r="AU393" s="331"/>
      <c r="AV393" s="331"/>
      <c r="AW393" s="331"/>
      <c r="AX393" s="331"/>
      <c r="AY393" s="330"/>
      <c r="AZ393" s="330"/>
      <c r="BA393" s="330"/>
    </row>
    <row r="394" spans="1:54" s="330" customFormat="1" x14ac:dyDescent="0.4">
      <c r="B394" s="331"/>
      <c r="C394" s="331"/>
      <c r="D394" s="331"/>
      <c r="E394" s="331"/>
      <c r="F394" s="331"/>
      <c r="G394" s="331"/>
      <c r="H394" s="331"/>
      <c r="I394" s="331"/>
      <c r="J394" s="331"/>
      <c r="K394" s="331"/>
      <c r="L394" s="331"/>
      <c r="M394" s="331"/>
      <c r="N394" s="331"/>
      <c r="O394" s="331"/>
      <c r="P394" s="331"/>
      <c r="Q394" s="331"/>
      <c r="R394" s="331"/>
      <c r="S394" s="331"/>
      <c r="T394" s="331"/>
      <c r="U394" s="331"/>
      <c r="V394" s="331"/>
      <c r="W394" s="331"/>
      <c r="X394" s="331"/>
      <c r="Y394" s="331"/>
      <c r="Z394" s="331"/>
      <c r="AL394" s="331"/>
      <c r="AM394" s="331"/>
      <c r="AN394" s="331"/>
      <c r="AO394" s="331"/>
      <c r="AP394" s="331"/>
      <c r="AQ394" s="331"/>
      <c r="AR394" s="331"/>
      <c r="AS394" s="331"/>
      <c r="AT394" s="331"/>
      <c r="AU394" s="331"/>
      <c r="AV394" s="331"/>
      <c r="AW394" s="331"/>
      <c r="AX394" s="331"/>
    </row>
    <row r="395" spans="1:54" s="348" customFormat="1" ht="18.600000000000001" x14ac:dyDescent="0.6">
      <c r="A395" s="334" t="s">
        <v>606</v>
      </c>
      <c r="B395" s="335"/>
      <c r="C395" s="335"/>
      <c r="D395" s="335"/>
      <c r="E395" s="335"/>
      <c r="F395" s="335"/>
      <c r="G395" s="335"/>
      <c r="H395" s="335"/>
      <c r="I395" s="335"/>
      <c r="J395" s="335"/>
      <c r="K395" s="335"/>
      <c r="L395" s="335"/>
      <c r="M395" s="335"/>
      <c r="N395" s="335"/>
      <c r="O395" s="335"/>
      <c r="P395" s="335"/>
      <c r="Q395" s="335"/>
      <c r="R395" s="335"/>
      <c r="S395" s="335"/>
      <c r="T395" s="335"/>
      <c r="U395" s="335"/>
      <c r="V395" s="335"/>
      <c r="W395" s="335"/>
      <c r="X395" s="335"/>
      <c r="Y395" s="335"/>
      <c r="Z395" s="335"/>
      <c r="AA395" s="362"/>
      <c r="AB395" s="362"/>
      <c r="AC395" s="362"/>
      <c r="AD395" s="363"/>
      <c r="AE395" s="363"/>
      <c r="AF395" s="363"/>
      <c r="AG395" s="363"/>
      <c r="AH395" s="363"/>
      <c r="AI395" s="363"/>
      <c r="AJ395" s="363"/>
      <c r="AK395" s="363"/>
      <c r="AL395" s="363"/>
      <c r="AM395" s="363"/>
      <c r="AN395" s="363"/>
      <c r="AO395" s="363"/>
      <c r="AP395" s="363"/>
      <c r="AQ395" s="363"/>
      <c r="AR395" s="363"/>
      <c r="AS395" s="363"/>
      <c r="AT395" s="363"/>
      <c r="AU395" s="363"/>
      <c r="AV395" s="363"/>
      <c r="AW395" s="363"/>
      <c r="AX395" s="363"/>
      <c r="AY395" s="363"/>
      <c r="AZ395" s="363"/>
      <c r="BA395" s="363"/>
    </row>
    <row r="396" spans="1:54" s="382" customFormat="1" ht="75" x14ac:dyDescent="0.5">
      <c r="A396" s="186"/>
      <c r="B396" s="54" t="str">
        <f>B$18</f>
        <v>"Grain" , MMT</v>
      </c>
      <c r="C396" s="54" t="str">
        <f t="shared" ref="C396:Z396" si="23">C$18</f>
        <v>Bovine Meat , MMT</v>
      </c>
      <c r="D396" s="54" t="str">
        <f t="shared" si="23"/>
        <v>Butter, Ghee , MMT</v>
      </c>
      <c r="E396" s="54" t="str">
        <f t="shared" si="23"/>
        <v>Cream , MMT</v>
      </c>
      <c r="F396" s="54" t="str">
        <f t="shared" si="23"/>
        <v>Eggs , MMT</v>
      </c>
      <c r="G396" s="54" t="str">
        <f t="shared" si="23"/>
        <v>Meat, Other , MMT</v>
      </c>
      <c r="H396" s="54" t="str">
        <f t="shared" si="23"/>
        <v>Milk - Excluding Butter , MMT</v>
      </c>
      <c r="I396" s="54" t="str">
        <f t="shared" si="23"/>
        <v>Whey , MMT</v>
      </c>
      <c r="J396" s="54" t="str">
        <f t="shared" si="23"/>
        <v>Mutton &amp; Goat Meat , MMT</v>
      </c>
      <c r="K396" s="54" t="str">
        <f t="shared" si="23"/>
        <v>Pigmeat , MMT</v>
      </c>
      <c r="L396" s="54" t="str">
        <f t="shared" si="23"/>
        <v>Poultry Meat , MMT</v>
      </c>
      <c r="M396" s="54" t="str">
        <f t="shared" si="23"/>
        <v>Fats, Animals, Raw , MMT</v>
      </c>
      <c r="N396" s="54" t="str">
        <f t="shared" si="23"/>
        <v>Offals, Edible , MMT</v>
      </c>
      <c r="O396" s="54" t="str">
        <f t="shared" si="23"/>
        <v>Aquatic Animals, Others , MMT</v>
      </c>
      <c r="P396" s="54" t="str">
        <f t="shared" si="23"/>
        <v>Aquatic Plants , MMT</v>
      </c>
      <c r="Q396" s="54" t="str">
        <f t="shared" si="23"/>
        <v>Cephalopods , MMT</v>
      </c>
      <c r="R396" s="54" t="str">
        <f t="shared" si="23"/>
        <v>Crustaceans , MMT</v>
      </c>
      <c r="S396" s="54" t="str">
        <f t="shared" si="23"/>
        <v>Demersal Fish , MMT</v>
      </c>
      <c r="T396" s="54" t="str">
        <f t="shared" si="23"/>
        <v>Fish, Body Oil , MMT</v>
      </c>
      <c r="U396" s="54" t="str">
        <f t="shared" si="23"/>
        <v>Fish, Liver Oil , MMT</v>
      </c>
      <c r="V396" s="54" t="str">
        <f t="shared" si="23"/>
        <v>Freshwater Fish , MMT</v>
      </c>
      <c r="W396" s="54" t="str">
        <f t="shared" si="23"/>
        <v>Marine Fish, Other , MMT</v>
      </c>
      <c r="X396" s="54" t="str">
        <f t="shared" si="23"/>
        <v>Meat, Aquatic Mammals , MMT</v>
      </c>
      <c r="Y396" s="54" t="str">
        <f t="shared" si="23"/>
        <v>Molluscs, Other , MMT</v>
      </c>
      <c r="Z396" s="54" t="str">
        <f t="shared" si="23"/>
        <v>Pelagic Fish , MMT</v>
      </c>
      <c r="AA396" s="372"/>
      <c r="AB396" s="384"/>
      <c r="AC396" s="384"/>
      <c r="AD396" s="372"/>
      <c r="AE396" s="384"/>
      <c r="AF396" s="384"/>
      <c r="AG396" s="384"/>
      <c r="AH396" s="384"/>
      <c r="AI396" s="384"/>
      <c r="AJ396" s="372"/>
      <c r="AK396" s="372"/>
      <c r="AL396" s="372"/>
      <c r="AM396" s="372"/>
      <c r="AN396" s="372"/>
      <c r="AO396" s="372"/>
      <c r="AP396" s="372"/>
      <c r="AQ396" s="372"/>
      <c r="AR396" s="372"/>
      <c r="AS396" s="372"/>
      <c r="AT396" s="372"/>
      <c r="AU396" s="384">
        <v>1</v>
      </c>
      <c r="AV396" s="384" t="s">
        <v>147</v>
      </c>
      <c r="AW396" s="384" t="s">
        <v>144</v>
      </c>
      <c r="AX396" s="384" t="s">
        <v>145</v>
      </c>
      <c r="AY396" s="384" t="s">
        <v>149</v>
      </c>
      <c r="AZ396" s="372"/>
      <c r="BA396" s="372"/>
      <c r="BB396" s="372"/>
    </row>
    <row r="397" spans="1:54" s="383" customFormat="1" ht="13.8" x14ac:dyDescent="0.45">
      <c r="A397" s="43">
        <v>2014</v>
      </c>
      <c r="B397" s="329">
        <f t="shared" ref="B397:Z397" si="24">(B111-B213)*$D$208</f>
        <v>0</v>
      </c>
      <c r="C397" s="329">
        <f t="shared" si="24"/>
        <v>0</v>
      </c>
      <c r="D397" s="329">
        <f t="shared" si="24"/>
        <v>0</v>
      </c>
      <c r="E397" s="329">
        <f t="shared" si="24"/>
        <v>0</v>
      </c>
      <c r="F397" s="329">
        <f t="shared" si="24"/>
        <v>0</v>
      </c>
      <c r="G397" s="329">
        <f t="shared" si="24"/>
        <v>0</v>
      </c>
      <c r="H397" s="329">
        <f t="shared" si="24"/>
        <v>0</v>
      </c>
      <c r="I397" s="329" t="e">
        <f t="shared" si="24"/>
        <v>#VALUE!</v>
      </c>
      <c r="J397" s="329">
        <f t="shared" si="24"/>
        <v>0</v>
      </c>
      <c r="K397" s="329">
        <f t="shared" si="24"/>
        <v>0</v>
      </c>
      <c r="L397" s="329">
        <f t="shared" si="24"/>
        <v>0</v>
      </c>
      <c r="M397" s="329">
        <f t="shared" si="24"/>
        <v>0</v>
      </c>
      <c r="N397" s="329">
        <f t="shared" si="24"/>
        <v>0</v>
      </c>
      <c r="O397" s="329">
        <f t="shared" si="24"/>
        <v>0</v>
      </c>
      <c r="P397" s="329">
        <f t="shared" si="24"/>
        <v>0</v>
      </c>
      <c r="Q397" s="329">
        <f t="shared" si="24"/>
        <v>0</v>
      </c>
      <c r="R397" s="329">
        <f t="shared" si="24"/>
        <v>0</v>
      </c>
      <c r="S397" s="329">
        <f t="shared" si="24"/>
        <v>0</v>
      </c>
      <c r="T397" s="329">
        <f t="shared" si="24"/>
        <v>0</v>
      </c>
      <c r="U397" s="329">
        <f t="shared" si="24"/>
        <v>0</v>
      </c>
      <c r="V397" s="329">
        <f t="shared" si="24"/>
        <v>0</v>
      </c>
      <c r="W397" s="329">
        <f t="shared" si="24"/>
        <v>0</v>
      </c>
      <c r="X397" s="329" t="e">
        <f t="shared" si="24"/>
        <v>#VALUE!</v>
      </c>
      <c r="Y397" s="329">
        <f t="shared" si="24"/>
        <v>0</v>
      </c>
      <c r="Z397" s="329">
        <f t="shared" si="24"/>
        <v>0</v>
      </c>
      <c r="AA397" s="330"/>
      <c r="AB397" s="330"/>
      <c r="AC397" s="330" t="s">
        <v>146</v>
      </c>
      <c r="AD397" s="330"/>
      <c r="AE397" s="330"/>
      <c r="AF397" s="330" t="s">
        <v>0</v>
      </c>
      <c r="AG397" s="330"/>
      <c r="AH397" s="330"/>
      <c r="AI397" s="330"/>
      <c r="AJ397" s="330"/>
      <c r="AK397" s="330"/>
      <c r="AL397" s="330"/>
      <c r="AM397" s="330"/>
      <c r="AN397" s="330"/>
      <c r="AO397" s="330"/>
      <c r="AP397" s="330"/>
      <c r="AQ397" s="330"/>
      <c r="AR397" s="330"/>
      <c r="AS397" s="330"/>
      <c r="AT397" s="330"/>
      <c r="AU397" s="330"/>
      <c r="AV397" s="330">
        <v>0</v>
      </c>
      <c r="AW397" s="330">
        <v>0</v>
      </c>
      <c r="AX397" s="330">
        <v>2.7363525051344397</v>
      </c>
      <c r="AY397" s="330"/>
      <c r="AZ397" s="330"/>
      <c r="BA397" s="330"/>
      <c r="BB397" s="330"/>
    </row>
    <row r="398" spans="1:54" s="383" customFormat="1" ht="13.8" x14ac:dyDescent="0.45">
      <c r="A398" s="43">
        <v>2015</v>
      </c>
      <c r="B398" s="329">
        <f t="shared" ref="B398:Z398" si="25">(B112-B214)*$D$208</f>
        <v>0</v>
      </c>
      <c r="C398" s="329">
        <f t="shared" si="25"/>
        <v>0</v>
      </c>
      <c r="D398" s="329">
        <f t="shared" si="25"/>
        <v>0</v>
      </c>
      <c r="E398" s="329">
        <f t="shared" si="25"/>
        <v>0</v>
      </c>
      <c r="F398" s="329">
        <f t="shared" si="25"/>
        <v>0</v>
      </c>
      <c r="G398" s="329">
        <f t="shared" si="25"/>
        <v>0</v>
      </c>
      <c r="H398" s="329">
        <f t="shared" si="25"/>
        <v>0</v>
      </c>
      <c r="I398" s="329" t="e">
        <f t="shared" si="25"/>
        <v>#VALUE!</v>
      </c>
      <c r="J398" s="329">
        <f t="shared" si="25"/>
        <v>0</v>
      </c>
      <c r="K398" s="329">
        <f t="shared" si="25"/>
        <v>0</v>
      </c>
      <c r="L398" s="329">
        <f t="shared" si="25"/>
        <v>0</v>
      </c>
      <c r="M398" s="329">
        <f t="shared" si="25"/>
        <v>0</v>
      </c>
      <c r="N398" s="329">
        <f t="shared" si="25"/>
        <v>0</v>
      </c>
      <c r="O398" s="329">
        <f t="shared" si="25"/>
        <v>0</v>
      </c>
      <c r="P398" s="329">
        <f t="shared" si="25"/>
        <v>0</v>
      </c>
      <c r="Q398" s="329">
        <f t="shared" si="25"/>
        <v>0</v>
      </c>
      <c r="R398" s="329">
        <f t="shared" si="25"/>
        <v>0</v>
      </c>
      <c r="S398" s="329">
        <f t="shared" si="25"/>
        <v>0</v>
      </c>
      <c r="T398" s="329">
        <f t="shared" si="25"/>
        <v>0</v>
      </c>
      <c r="U398" s="329">
        <f t="shared" si="25"/>
        <v>0</v>
      </c>
      <c r="V398" s="329">
        <f t="shared" si="25"/>
        <v>0</v>
      </c>
      <c r="W398" s="329">
        <f t="shared" si="25"/>
        <v>0</v>
      </c>
      <c r="X398" s="329" t="e">
        <f t="shared" si="25"/>
        <v>#VALUE!</v>
      </c>
      <c r="Y398" s="329">
        <f t="shared" si="25"/>
        <v>0</v>
      </c>
      <c r="Z398" s="329">
        <f t="shared" si="25"/>
        <v>0</v>
      </c>
      <c r="AA398" s="330"/>
      <c r="AB398" s="330"/>
      <c r="AC398" s="330" t="s">
        <v>146</v>
      </c>
      <c r="AD398" s="330"/>
      <c r="AE398" s="330"/>
      <c r="AF398" s="330" t="s">
        <v>0</v>
      </c>
      <c r="AG398" s="330"/>
      <c r="AH398" s="330"/>
      <c r="AI398" s="330"/>
      <c r="AJ398" s="330"/>
      <c r="AK398" s="330"/>
      <c r="AL398" s="330"/>
      <c r="AM398" s="330"/>
      <c r="AN398" s="330"/>
      <c r="AO398" s="330"/>
      <c r="AP398" s="330"/>
      <c r="AQ398" s="330"/>
      <c r="AR398" s="330"/>
      <c r="AS398" s="330"/>
      <c r="AT398" s="330"/>
      <c r="AU398" s="330"/>
      <c r="AV398" s="330">
        <v>55.607927717963747</v>
      </c>
      <c r="AW398" s="330">
        <v>5.5607927717963745E-2</v>
      </c>
      <c r="AX398" s="330" t="s">
        <v>148</v>
      </c>
      <c r="AY398" s="330"/>
      <c r="AZ398" s="330"/>
      <c r="BA398" s="330"/>
      <c r="BB398" s="330"/>
    </row>
    <row r="399" spans="1:54" s="383" customFormat="1" ht="13.8" x14ac:dyDescent="0.45">
      <c r="A399" s="43">
        <v>2016</v>
      </c>
      <c r="B399" s="329">
        <f t="shared" ref="B399:Z399" si="26">(B113-B215)*$D$208</f>
        <v>0</v>
      </c>
      <c r="C399" s="329">
        <f t="shared" si="26"/>
        <v>0</v>
      </c>
      <c r="D399" s="329">
        <f t="shared" si="26"/>
        <v>0</v>
      </c>
      <c r="E399" s="329">
        <f t="shared" si="26"/>
        <v>0</v>
      </c>
      <c r="F399" s="329">
        <f t="shared" si="26"/>
        <v>0</v>
      </c>
      <c r="G399" s="329">
        <f t="shared" si="26"/>
        <v>0</v>
      </c>
      <c r="H399" s="329">
        <f t="shared" si="26"/>
        <v>0</v>
      </c>
      <c r="I399" s="329" t="e">
        <f t="shared" si="26"/>
        <v>#VALUE!</v>
      </c>
      <c r="J399" s="329">
        <f t="shared" si="26"/>
        <v>0</v>
      </c>
      <c r="K399" s="329">
        <f t="shared" si="26"/>
        <v>0</v>
      </c>
      <c r="L399" s="329">
        <f t="shared" si="26"/>
        <v>0</v>
      </c>
      <c r="M399" s="329">
        <f t="shared" si="26"/>
        <v>0</v>
      </c>
      <c r="N399" s="329">
        <f t="shared" si="26"/>
        <v>0</v>
      </c>
      <c r="O399" s="329">
        <f t="shared" si="26"/>
        <v>0</v>
      </c>
      <c r="P399" s="329">
        <f t="shared" si="26"/>
        <v>0</v>
      </c>
      <c r="Q399" s="329">
        <f t="shared" si="26"/>
        <v>0</v>
      </c>
      <c r="R399" s="329">
        <f t="shared" si="26"/>
        <v>0</v>
      </c>
      <c r="S399" s="329">
        <f t="shared" si="26"/>
        <v>0</v>
      </c>
      <c r="T399" s="329">
        <f t="shared" si="26"/>
        <v>0</v>
      </c>
      <c r="U399" s="329">
        <f t="shared" si="26"/>
        <v>0</v>
      </c>
      <c r="V399" s="329">
        <f t="shared" si="26"/>
        <v>0</v>
      </c>
      <c r="W399" s="329">
        <f t="shared" si="26"/>
        <v>0</v>
      </c>
      <c r="X399" s="329" t="e">
        <f t="shared" si="26"/>
        <v>#VALUE!</v>
      </c>
      <c r="Y399" s="329">
        <f t="shared" si="26"/>
        <v>0</v>
      </c>
      <c r="Z399" s="329">
        <f t="shared" si="26"/>
        <v>0</v>
      </c>
      <c r="AA399" s="330"/>
      <c r="AB399" s="330"/>
      <c r="AC399" s="330" t="s">
        <v>146</v>
      </c>
      <c r="AD399" s="330"/>
      <c r="AE399" s="330"/>
      <c r="AF399" s="330"/>
      <c r="AG399" s="330"/>
      <c r="AH399" s="330"/>
      <c r="AI399" s="330"/>
      <c r="AJ399" s="330"/>
      <c r="AK399" s="330"/>
      <c r="AL399" s="330"/>
      <c r="AM399" s="330"/>
      <c r="AN399" s="330"/>
      <c r="AO399" s="330"/>
      <c r="AP399" s="330"/>
      <c r="AQ399" s="330"/>
      <c r="AR399" s="330"/>
      <c r="AS399" s="330"/>
      <c r="AT399" s="330"/>
      <c r="AU399" s="330"/>
      <c r="AV399" s="330">
        <v>3.6520346654817759</v>
      </c>
      <c r="AW399" s="330">
        <v>3.6520346654817758E-3</v>
      </c>
      <c r="AX399" s="330"/>
      <c r="AY399" s="330"/>
      <c r="AZ399" s="330"/>
      <c r="BA399" s="330"/>
      <c r="BB399" s="330"/>
    </row>
    <row r="400" spans="1:54" s="383" customFormat="1" ht="13.8" x14ac:dyDescent="0.45">
      <c r="A400" s="43">
        <v>2017</v>
      </c>
      <c r="B400" s="329">
        <f t="shared" ref="B400:Z400" si="27">(B114-B216)*$D$208</f>
        <v>0</v>
      </c>
      <c r="C400" s="329">
        <f t="shared" si="27"/>
        <v>0</v>
      </c>
      <c r="D400" s="329">
        <f t="shared" si="27"/>
        <v>0</v>
      </c>
      <c r="E400" s="329">
        <f t="shared" si="27"/>
        <v>0</v>
      </c>
      <c r="F400" s="329">
        <f t="shared" si="27"/>
        <v>0</v>
      </c>
      <c r="G400" s="329">
        <f t="shared" si="27"/>
        <v>0</v>
      </c>
      <c r="H400" s="329">
        <f t="shared" si="27"/>
        <v>0</v>
      </c>
      <c r="I400" s="329" t="e">
        <f t="shared" si="27"/>
        <v>#VALUE!</v>
      </c>
      <c r="J400" s="329">
        <f t="shared" si="27"/>
        <v>0</v>
      </c>
      <c r="K400" s="329">
        <f t="shared" si="27"/>
        <v>0</v>
      </c>
      <c r="L400" s="329">
        <f t="shared" si="27"/>
        <v>0</v>
      </c>
      <c r="M400" s="329">
        <f t="shared" si="27"/>
        <v>0</v>
      </c>
      <c r="N400" s="329">
        <f t="shared" si="27"/>
        <v>0</v>
      </c>
      <c r="O400" s="329">
        <f t="shared" si="27"/>
        <v>0</v>
      </c>
      <c r="P400" s="329">
        <f t="shared" si="27"/>
        <v>0</v>
      </c>
      <c r="Q400" s="329">
        <f t="shared" si="27"/>
        <v>0</v>
      </c>
      <c r="R400" s="329">
        <f t="shared" si="27"/>
        <v>0</v>
      </c>
      <c r="S400" s="329">
        <f t="shared" si="27"/>
        <v>0</v>
      </c>
      <c r="T400" s="329">
        <f t="shared" si="27"/>
        <v>0</v>
      </c>
      <c r="U400" s="329">
        <f t="shared" si="27"/>
        <v>0</v>
      </c>
      <c r="V400" s="329">
        <f t="shared" si="27"/>
        <v>0</v>
      </c>
      <c r="W400" s="329">
        <f t="shared" si="27"/>
        <v>0</v>
      </c>
      <c r="X400" s="329" t="e">
        <f t="shared" si="27"/>
        <v>#VALUE!</v>
      </c>
      <c r="Y400" s="329">
        <f t="shared" si="27"/>
        <v>0</v>
      </c>
      <c r="Z400" s="329">
        <f t="shared" si="27"/>
        <v>0</v>
      </c>
      <c r="AA400" s="330"/>
      <c r="AB400" s="330"/>
      <c r="AC400" s="330" t="s">
        <v>146</v>
      </c>
      <c r="AD400" s="330"/>
      <c r="AE400" s="330"/>
      <c r="AF400" s="330"/>
      <c r="AG400" s="330"/>
      <c r="AH400" s="330"/>
      <c r="AI400" s="330"/>
      <c r="AJ400" s="330"/>
      <c r="AK400" s="330"/>
      <c r="AL400" s="330"/>
      <c r="AM400" s="330"/>
      <c r="AN400" s="330"/>
      <c r="AO400" s="330"/>
      <c r="AP400" s="330"/>
      <c r="AQ400" s="330"/>
      <c r="AR400" s="330"/>
      <c r="AS400" s="330"/>
      <c r="AT400" s="330"/>
      <c r="AU400" s="330"/>
      <c r="AV400" s="330">
        <v>6.9821422811239362</v>
      </c>
      <c r="AW400" s="330">
        <v>6.982142281123936E-3</v>
      </c>
      <c r="AX400" s="330"/>
      <c r="AY400" s="330"/>
      <c r="AZ400" s="330"/>
      <c r="BA400" s="330"/>
      <c r="BB400" s="330"/>
    </row>
    <row r="401" spans="1:54" s="383" customFormat="1" ht="13.8" x14ac:dyDescent="0.45">
      <c r="A401" s="43">
        <v>2018</v>
      </c>
      <c r="B401" s="329">
        <f t="shared" ref="B401:Z401" si="28">(B115-B217)*$D$208</f>
        <v>0</v>
      </c>
      <c r="C401" s="329">
        <f t="shared" si="28"/>
        <v>0</v>
      </c>
      <c r="D401" s="329">
        <f t="shared" si="28"/>
        <v>0</v>
      </c>
      <c r="E401" s="329">
        <f t="shared" si="28"/>
        <v>0</v>
      </c>
      <c r="F401" s="329">
        <f t="shared" si="28"/>
        <v>0</v>
      </c>
      <c r="G401" s="329">
        <f t="shared" si="28"/>
        <v>0</v>
      </c>
      <c r="H401" s="329">
        <f t="shared" si="28"/>
        <v>0</v>
      </c>
      <c r="I401" s="329" t="e">
        <f t="shared" si="28"/>
        <v>#VALUE!</v>
      </c>
      <c r="J401" s="329">
        <f t="shared" si="28"/>
        <v>0</v>
      </c>
      <c r="K401" s="329">
        <f t="shared" si="28"/>
        <v>0</v>
      </c>
      <c r="L401" s="329">
        <f t="shared" si="28"/>
        <v>0</v>
      </c>
      <c r="M401" s="329">
        <f t="shared" si="28"/>
        <v>0</v>
      </c>
      <c r="N401" s="329">
        <f t="shared" si="28"/>
        <v>0</v>
      </c>
      <c r="O401" s="329">
        <f t="shared" si="28"/>
        <v>0</v>
      </c>
      <c r="P401" s="329">
        <f t="shared" si="28"/>
        <v>0</v>
      </c>
      <c r="Q401" s="329">
        <f t="shared" si="28"/>
        <v>0</v>
      </c>
      <c r="R401" s="329">
        <f t="shared" si="28"/>
        <v>0</v>
      </c>
      <c r="S401" s="329">
        <f t="shared" si="28"/>
        <v>0</v>
      </c>
      <c r="T401" s="329">
        <f t="shared" si="28"/>
        <v>0</v>
      </c>
      <c r="U401" s="329">
        <f t="shared" si="28"/>
        <v>0</v>
      </c>
      <c r="V401" s="329">
        <f t="shared" si="28"/>
        <v>0</v>
      </c>
      <c r="W401" s="329">
        <f t="shared" si="28"/>
        <v>0</v>
      </c>
      <c r="X401" s="329" t="e">
        <f t="shared" si="28"/>
        <v>#VALUE!</v>
      </c>
      <c r="Y401" s="329">
        <f t="shared" si="28"/>
        <v>0</v>
      </c>
      <c r="Z401" s="329">
        <f t="shared" si="28"/>
        <v>0</v>
      </c>
      <c r="AA401" s="330"/>
      <c r="AB401" s="330"/>
      <c r="AC401" s="330" t="s">
        <v>146</v>
      </c>
      <c r="AD401" s="330"/>
      <c r="AE401" s="330"/>
      <c r="AF401" s="330"/>
      <c r="AG401" s="330"/>
      <c r="AH401" s="330"/>
      <c r="AI401" s="330"/>
      <c r="AJ401" s="330"/>
      <c r="AK401" s="330"/>
      <c r="AL401" s="330"/>
      <c r="AM401" s="330"/>
      <c r="AN401" s="330"/>
      <c r="AO401" s="330"/>
      <c r="AP401" s="330"/>
      <c r="AQ401" s="330"/>
      <c r="AR401" s="330"/>
      <c r="AS401" s="330"/>
      <c r="AT401" s="330"/>
      <c r="AU401" s="330"/>
      <c r="AV401" s="330">
        <v>10.411938721757888</v>
      </c>
      <c r="AW401" s="330">
        <v>1.0411938721757889E-2</v>
      </c>
      <c r="AX401" s="330"/>
      <c r="AY401" s="330"/>
      <c r="AZ401" s="330"/>
      <c r="BA401" s="330"/>
      <c r="BB401" s="330"/>
    </row>
    <row r="402" spans="1:54" s="383" customFormat="1" ht="13.8" x14ac:dyDescent="0.45">
      <c r="A402" s="43">
        <v>2019</v>
      </c>
      <c r="B402" s="329">
        <f t="shared" ref="B402:Z402" si="29">(B116-B218)*$D$208</f>
        <v>32.084264081186319</v>
      </c>
      <c r="C402" s="329">
        <f t="shared" si="29"/>
        <v>0.74614567630665185</v>
      </c>
      <c r="D402" s="329">
        <f t="shared" si="29"/>
        <v>6.7831425118786634E-2</v>
      </c>
      <c r="E402" s="329">
        <f t="shared" si="29"/>
        <v>6.7831425118786634E-2</v>
      </c>
      <c r="F402" s="329">
        <f t="shared" si="29"/>
        <v>6.7831425118792671E-2</v>
      </c>
      <c r="G402" s="329">
        <f t="shared" si="29"/>
        <v>6.7831425118786634E-2</v>
      </c>
      <c r="H402" s="329">
        <f t="shared" si="29"/>
        <v>1.6279542028508698</v>
      </c>
      <c r="I402" s="329" t="e">
        <f>(I116-I218)*$D$208</f>
        <v>#VALUE!</v>
      </c>
      <c r="J402" s="329">
        <f t="shared" si="29"/>
        <v>0.20349427535635992</v>
      </c>
      <c r="K402" s="329">
        <f t="shared" si="29"/>
        <v>1.2887970772569353</v>
      </c>
      <c r="L402" s="329">
        <f t="shared" si="29"/>
        <v>0.94963995166302018</v>
      </c>
      <c r="M402" s="329">
        <f t="shared" si="29"/>
        <v>0.20349427535635992</v>
      </c>
      <c r="N402" s="329">
        <f t="shared" si="29"/>
        <v>0.20349427535636114</v>
      </c>
      <c r="O402" s="329">
        <f t="shared" si="29"/>
        <v>6.7831425118786939E-2</v>
      </c>
      <c r="P402" s="329">
        <f t="shared" si="29"/>
        <v>0</v>
      </c>
      <c r="Q402" s="329">
        <f t="shared" si="29"/>
        <v>0</v>
      </c>
      <c r="R402" s="329">
        <f t="shared" si="29"/>
        <v>0.13566285023757327</v>
      </c>
      <c r="S402" s="329">
        <f t="shared" si="29"/>
        <v>0.20349427535636114</v>
      </c>
      <c r="T402" s="329">
        <f t="shared" si="29"/>
        <v>0</v>
      </c>
      <c r="U402" s="329">
        <f t="shared" si="29"/>
        <v>0</v>
      </c>
      <c r="V402" s="329">
        <f t="shared" si="29"/>
        <v>0.54265140095029307</v>
      </c>
      <c r="W402" s="329">
        <f t="shared" si="29"/>
        <v>6.7831425118787841E-2</v>
      </c>
      <c r="X402" s="329" t="e">
        <f t="shared" si="29"/>
        <v>#VALUE!</v>
      </c>
      <c r="Y402" s="329">
        <f t="shared" si="29"/>
        <v>0.20349427535635872</v>
      </c>
      <c r="Z402" s="329">
        <f t="shared" si="29"/>
        <v>6.7831425118787841E-2</v>
      </c>
      <c r="AA402" s="330"/>
      <c r="AB402" s="330"/>
      <c r="AC402" s="330" t="s">
        <v>146</v>
      </c>
      <c r="AD402" s="330"/>
      <c r="AE402" s="330"/>
      <c r="AF402" s="330"/>
      <c r="AG402" s="330"/>
      <c r="AH402" s="330"/>
      <c r="AI402" s="330"/>
      <c r="AJ402" s="330"/>
      <c r="AK402" s="330"/>
      <c r="AL402" s="330"/>
      <c r="AM402" s="330"/>
      <c r="AN402" s="330"/>
      <c r="AO402" s="330"/>
      <c r="AP402" s="330"/>
      <c r="AQ402" s="330"/>
      <c r="AR402" s="330"/>
      <c r="AS402" s="330"/>
      <c r="AT402" s="330"/>
      <c r="AU402" s="330"/>
      <c r="AV402" s="330">
        <v>14.059625925775173</v>
      </c>
      <c r="AW402" s="330">
        <v>1.4059625925775173E-2</v>
      </c>
      <c r="AX402" s="330"/>
      <c r="AY402" s="330"/>
      <c r="AZ402" s="330"/>
      <c r="BA402" s="330"/>
      <c r="BB402" s="330"/>
    </row>
    <row r="403" spans="1:54" s="383" customFormat="1" ht="13.8" x14ac:dyDescent="0.45">
      <c r="A403" s="43">
        <v>2020</v>
      </c>
      <c r="B403" s="329">
        <f>(B117-B219)*$D$208</f>
        <v>64.914673838679533</v>
      </c>
      <c r="C403" s="329">
        <f t="shared" ref="C403:Z403" si="30">(C117-C219)*$D$208</f>
        <v>1.4922913526133132</v>
      </c>
      <c r="D403" s="329">
        <f t="shared" si="30"/>
        <v>0.13566285023757327</v>
      </c>
      <c r="E403" s="329">
        <f t="shared" si="30"/>
        <v>6.7831425118786634E-2</v>
      </c>
      <c r="F403" s="329">
        <f t="shared" si="30"/>
        <v>6.7831425118792671E-2</v>
      </c>
      <c r="G403" s="329">
        <f t="shared" si="30"/>
        <v>0.13566285023757388</v>
      </c>
      <c r="H403" s="329">
        <f t="shared" si="30"/>
        <v>3.4594026810581462</v>
      </c>
      <c r="I403" s="329" t="e">
        <f t="shared" si="30"/>
        <v>#VALUE!</v>
      </c>
      <c r="J403" s="329">
        <f t="shared" si="30"/>
        <v>0.27132570047514654</v>
      </c>
      <c r="K403" s="329">
        <f t="shared" si="30"/>
        <v>2.5775941545139092</v>
      </c>
      <c r="L403" s="329">
        <f t="shared" si="30"/>
        <v>1.9671113284448041</v>
      </c>
      <c r="M403" s="329">
        <f t="shared" si="30"/>
        <v>0.33915712559393441</v>
      </c>
      <c r="N403" s="329">
        <f t="shared" si="30"/>
        <v>0.40698855071272227</v>
      </c>
      <c r="O403" s="329">
        <f t="shared" si="30"/>
        <v>6.7831425118786939E-2</v>
      </c>
      <c r="P403" s="329">
        <f t="shared" si="30"/>
        <v>6.7831425118786939E-2</v>
      </c>
      <c r="Q403" s="329">
        <f t="shared" si="30"/>
        <v>6.7831425118786634E-2</v>
      </c>
      <c r="R403" s="329">
        <f t="shared" si="30"/>
        <v>0.40698855071271983</v>
      </c>
      <c r="S403" s="329">
        <f t="shared" si="30"/>
        <v>0.33915712559393441</v>
      </c>
      <c r="T403" s="329">
        <f t="shared" si="30"/>
        <v>0</v>
      </c>
      <c r="U403" s="329">
        <f t="shared" si="30"/>
        <v>0</v>
      </c>
      <c r="V403" s="329">
        <f t="shared" si="30"/>
        <v>1.153134227019379</v>
      </c>
      <c r="W403" s="329">
        <f t="shared" si="30"/>
        <v>0.13566285023757327</v>
      </c>
      <c r="X403" s="329" t="e">
        <f t="shared" si="30"/>
        <v>#VALUE!</v>
      </c>
      <c r="Y403" s="329">
        <f t="shared" si="30"/>
        <v>0.40698855071271983</v>
      </c>
      <c r="Z403" s="329">
        <f t="shared" si="30"/>
        <v>0.27132570047514654</v>
      </c>
      <c r="AA403" s="330"/>
      <c r="AB403" s="330"/>
      <c r="AC403" s="330" t="s">
        <v>146</v>
      </c>
      <c r="AD403" s="330"/>
      <c r="AE403" s="330"/>
      <c r="AF403" s="330"/>
      <c r="AG403" s="330"/>
      <c r="AH403" s="330"/>
      <c r="AI403" s="330"/>
      <c r="AJ403" s="330"/>
      <c r="AK403" s="330"/>
      <c r="AL403" s="330"/>
      <c r="AM403" s="330"/>
      <c r="AN403" s="330"/>
      <c r="AO403" s="330"/>
      <c r="AP403" s="330"/>
      <c r="AQ403" s="330"/>
      <c r="AR403" s="330"/>
      <c r="AS403" s="330"/>
      <c r="AT403" s="330"/>
      <c r="AU403" s="330"/>
      <c r="AV403" s="330">
        <v>17.67133650503148</v>
      </c>
      <c r="AW403" s="330">
        <v>1.7671336505031481E-2</v>
      </c>
      <c r="AX403" s="330"/>
      <c r="AY403" s="330"/>
      <c r="AZ403" s="330"/>
      <c r="BA403" s="330"/>
      <c r="BB403" s="330"/>
    </row>
    <row r="404" spans="1:54" s="383" customFormat="1" ht="13.8" x14ac:dyDescent="0.45">
      <c r="A404" s="43">
        <v>2021</v>
      </c>
      <c r="B404" s="329">
        <f t="shared" ref="B404:Z404" si="31">(B118-B220)*$D$208</f>
        <v>98.423397847359396</v>
      </c>
      <c r="C404" s="329">
        <f t="shared" si="31"/>
        <v>2.3062684540387481</v>
      </c>
      <c r="D404" s="329">
        <f t="shared" si="31"/>
        <v>0.27132570047514776</v>
      </c>
      <c r="E404" s="329">
        <f t="shared" si="31"/>
        <v>6.7831425118786634E-2</v>
      </c>
      <c r="F404" s="329">
        <f t="shared" si="31"/>
        <v>6.7831425118783026E-2</v>
      </c>
      <c r="G404" s="329">
        <f t="shared" si="31"/>
        <v>0.20349427535636053</v>
      </c>
      <c r="H404" s="329">
        <f t="shared" si="31"/>
        <v>5.3586825843841481</v>
      </c>
      <c r="I404" s="329" t="e">
        <f t="shared" si="31"/>
        <v>#VALUE!</v>
      </c>
      <c r="J404" s="329">
        <f t="shared" si="31"/>
        <v>0.4748199758315077</v>
      </c>
      <c r="K404" s="329">
        <f t="shared" si="31"/>
        <v>4.0020540820084296</v>
      </c>
      <c r="L404" s="329">
        <f t="shared" si="31"/>
        <v>2.9167512801078241</v>
      </c>
      <c r="M404" s="329">
        <f t="shared" si="31"/>
        <v>0.54265140095029551</v>
      </c>
      <c r="N404" s="329">
        <f t="shared" si="31"/>
        <v>0.610482826069081</v>
      </c>
      <c r="O404" s="329">
        <f t="shared" si="31"/>
        <v>6.7831425118786939E-2</v>
      </c>
      <c r="P404" s="329">
        <f t="shared" si="31"/>
        <v>0.13566285023757388</v>
      </c>
      <c r="Q404" s="329">
        <f t="shared" si="31"/>
        <v>6.7831425118786634E-2</v>
      </c>
      <c r="R404" s="329">
        <f t="shared" si="31"/>
        <v>0.54265140095029307</v>
      </c>
      <c r="S404" s="329">
        <f t="shared" si="31"/>
        <v>0.4748199758315077</v>
      </c>
      <c r="T404" s="329">
        <f t="shared" si="31"/>
        <v>0</v>
      </c>
      <c r="U404" s="329">
        <f t="shared" si="31"/>
        <v>0</v>
      </c>
      <c r="V404" s="329">
        <f t="shared" si="31"/>
        <v>1.763617053088455</v>
      </c>
      <c r="W404" s="329">
        <f t="shared" si="31"/>
        <v>0.20349427535635992</v>
      </c>
      <c r="X404" s="329" t="e">
        <f t="shared" si="31"/>
        <v>#VALUE!</v>
      </c>
      <c r="Y404" s="329">
        <f t="shared" si="31"/>
        <v>0.610482826069081</v>
      </c>
      <c r="Z404" s="329">
        <f t="shared" si="31"/>
        <v>0.33915712559393441</v>
      </c>
      <c r="AA404" s="330"/>
      <c r="AB404" s="330"/>
      <c r="AC404" s="330" t="s">
        <v>146</v>
      </c>
      <c r="AD404" s="330"/>
      <c r="AE404" s="330"/>
      <c r="AF404" s="330"/>
      <c r="AG404" s="330"/>
      <c r="AH404" s="330"/>
      <c r="AI404" s="330"/>
      <c r="AJ404" s="330"/>
      <c r="AK404" s="330"/>
      <c r="AL404" s="330"/>
      <c r="AM404" s="330"/>
      <c r="AN404" s="330"/>
      <c r="AO404" s="330"/>
      <c r="AP404" s="330"/>
      <c r="AQ404" s="330"/>
      <c r="AR404" s="330"/>
      <c r="AS404" s="330"/>
      <c r="AT404" s="330"/>
      <c r="AU404" s="330"/>
      <c r="AV404" s="330">
        <v>21.021193928330618</v>
      </c>
      <c r="AW404" s="330">
        <v>2.1021193928330618E-2</v>
      </c>
      <c r="AX404" s="330"/>
      <c r="AY404" s="330"/>
      <c r="AZ404" s="330"/>
      <c r="BA404" s="330"/>
      <c r="BB404" s="330"/>
    </row>
    <row r="405" spans="1:54" s="383" customFormat="1" ht="13.8" x14ac:dyDescent="0.45">
      <c r="A405" s="43">
        <v>2022</v>
      </c>
      <c r="B405" s="329">
        <f t="shared" ref="B405:Z405" si="32">(B119-B221)*$D$208</f>
        <v>132.61043610722837</v>
      </c>
      <c r="C405" s="329">
        <f t="shared" si="32"/>
        <v>3.1202455554642023</v>
      </c>
      <c r="D405" s="329">
        <f t="shared" si="32"/>
        <v>0.33915712559393441</v>
      </c>
      <c r="E405" s="329">
        <f t="shared" si="32"/>
        <v>6.7831425118786634E-2</v>
      </c>
      <c r="F405" s="329">
        <f t="shared" si="32"/>
        <v>6.7831425118792671E-2</v>
      </c>
      <c r="G405" s="329">
        <f t="shared" si="32"/>
        <v>0.33915712559393441</v>
      </c>
      <c r="H405" s="329">
        <f t="shared" si="32"/>
        <v>7.5292881881853591</v>
      </c>
      <c r="I405" s="329" t="e">
        <f t="shared" si="32"/>
        <v>#VALUE!</v>
      </c>
      <c r="J405" s="329">
        <f t="shared" si="32"/>
        <v>0.67831425118786881</v>
      </c>
      <c r="K405" s="329">
        <f t="shared" si="32"/>
        <v>5.4265140095029505</v>
      </c>
      <c r="L405" s="329">
        <f t="shared" si="32"/>
        <v>4.0698855071272124</v>
      </c>
      <c r="M405" s="329">
        <f t="shared" si="32"/>
        <v>0.7461456763066554</v>
      </c>
      <c r="N405" s="329">
        <f t="shared" si="32"/>
        <v>0.81397710142544211</v>
      </c>
      <c r="O405" s="329">
        <f t="shared" si="32"/>
        <v>6.7831425118786939E-2</v>
      </c>
      <c r="P405" s="329">
        <f t="shared" si="32"/>
        <v>0.13566285023757388</v>
      </c>
      <c r="Q405" s="329">
        <f t="shared" si="32"/>
        <v>6.7831425118786634E-2</v>
      </c>
      <c r="R405" s="329">
        <f t="shared" si="32"/>
        <v>0.67831425118786881</v>
      </c>
      <c r="S405" s="329">
        <f t="shared" si="32"/>
        <v>0.74614567630665662</v>
      </c>
      <c r="T405" s="329">
        <f t="shared" si="32"/>
        <v>0</v>
      </c>
      <c r="U405" s="329">
        <f t="shared" si="32"/>
        <v>0</v>
      </c>
      <c r="V405" s="329">
        <f t="shared" si="32"/>
        <v>2.3740998791575407</v>
      </c>
      <c r="W405" s="329">
        <f t="shared" si="32"/>
        <v>0.33915712559393441</v>
      </c>
      <c r="X405" s="329" t="e">
        <f t="shared" si="32"/>
        <v>#VALUE!</v>
      </c>
      <c r="Y405" s="329">
        <f t="shared" si="32"/>
        <v>0.74614567630665662</v>
      </c>
      <c r="Z405" s="329">
        <f t="shared" si="32"/>
        <v>0.4748199758315077</v>
      </c>
      <c r="AA405" s="330"/>
      <c r="AB405" s="330"/>
      <c r="AC405" s="330" t="s">
        <v>146</v>
      </c>
      <c r="AD405" s="330"/>
      <c r="AE405" s="330"/>
      <c r="AF405" s="330"/>
      <c r="AG405" s="330"/>
      <c r="AH405" s="330"/>
      <c r="AI405" s="330"/>
      <c r="AJ405" s="330"/>
      <c r="AK405" s="330"/>
      <c r="AL405" s="330"/>
      <c r="AM405" s="330"/>
      <c r="AN405" s="330"/>
      <c r="AO405" s="330"/>
      <c r="AP405" s="330"/>
      <c r="AQ405" s="330"/>
      <c r="AR405" s="330"/>
      <c r="AS405" s="330"/>
      <c r="AT405" s="330"/>
      <c r="AU405" s="330"/>
      <c r="AV405" s="330">
        <v>24.950830402391553</v>
      </c>
      <c r="AW405" s="330">
        <v>2.4950830402391554E-2</v>
      </c>
      <c r="AX405" s="330"/>
      <c r="AY405" s="330"/>
      <c r="AZ405" s="330"/>
      <c r="BA405" s="330"/>
      <c r="BB405" s="330"/>
    </row>
    <row r="406" spans="1:54" s="383" customFormat="1" ht="13.8" x14ac:dyDescent="0.45">
      <c r="A406" s="43">
        <v>2023</v>
      </c>
      <c r="B406" s="329">
        <f t="shared" ref="B406:Z406" si="33">(B120-B222)*$D$208</f>
        <v>167.47578861828455</v>
      </c>
      <c r="C406" s="329">
        <f t="shared" si="33"/>
        <v>4.0020540820084198</v>
      </c>
      <c r="D406" s="329">
        <f t="shared" si="33"/>
        <v>0.47481997583150887</v>
      </c>
      <c r="E406" s="329">
        <f t="shared" si="33"/>
        <v>6.7831425118786634E-2</v>
      </c>
      <c r="F406" s="329">
        <f t="shared" si="33"/>
        <v>0.13566285023757568</v>
      </c>
      <c r="G406" s="329">
        <f t="shared" si="33"/>
        <v>0.4748199758315077</v>
      </c>
      <c r="H406" s="329">
        <f t="shared" si="33"/>
        <v>9.767725217105296</v>
      </c>
      <c r="I406" s="329" t="e">
        <f t="shared" si="33"/>
        <v>#VALUE!</v>
      </c>
      <c r="J406" s="329">
        <f t="shared" si="33"/>
        <v>0.81397710142544455</v>
      </c>
      <c r="K406" s="329">
        <f t="shared" si="33"/>
        <v>6.8509739369974714</v>
      </c>
      <c r="L406" s="329">
        <f t="shared" si="33"/>
        <v>5.1551883090278183</v>
      </c>
      <c r="M406" s="329">
        <f t="shared" si="33"/>
        <v>0.88180852654422992</v>
      </c>
      <c r="N406" s="329">
        <f t="shared" si="33"/>
        <v>0.9496399516630154</v>
      </c>
      <c r="O406" s="329">
        <f t="shared" si="33"/>
        <v>6.7831425118786939E-2</v>
      </c>
      <c r="P406" s="329">
        <f t="shared" si="33"/>
        <v>0.20349427535636083</v>
      </c>
      <c r="Q406" s="329">
        <f t="shared" si="33"/>
        <v>0.20349427535636083</v>
      </c>
      <c r="R406" s="329">
        <f t="shared" si="33"/>
        <v>0.88180852654422992</v>
      </c>
      <c r="S406" s="329">
        <f t="shared" si="33"/>
        <v>0.9496399516630154</v>
      </c>
      <c r="T406" s="329">
        <f t="shared" si="33"/>
        <v>0</v>
      </c>
      <c r="U406" s="329">
        <f t="shared" si="33"/>
        <v>0</v>
      </c>
      <c r="V406" s="329">
        <f t="shared" si="33"/>
        <v>2.9845827052266172</v>
      </c>
      <c r="W406" s="329">
        <f t="shared" si="33"/>
        <v>0.33915712559393441</v>
      </c>
      <c r="X406" s="329" t="e">
        <f t="shared" si="33"/>
        <v>#VALUE!</v>
      </c>
      <c r="Y406" s="329">
        <f t="shared" si="33"/>
        <v>1.0174713767818031</v>
      </c>
      <c r="Z406" s="329">
        <f t="shared" si="33"/>
        <v>0.61048282606908333</v>
      </c>
      <c r="AA406" s="330"/>
      <c r="AB406" s="330"/>
      <c r="AC406" s="330" t="s">
        <v>146</v>
      </c>
      <c r="AD406" s="330"/>
      <c r="AE406" s="330"/>
      <c r="AF406" s="330"/>
      <c r="AG406" s="330"/>
      <c r="AH406" s="330"/>
      <c r="AI406" s="330"/>
      <c r="AJ406" s="330"/>
      <c r="AK406" s="330"/>
      <c r="AL406" s="330"/>
      <c r="AM406" s="330"/>
      <c r="AN406" s="330"/>
      <c r="AO406" s="330"/>
      <c r="AP406" s="330"/>
      <c r="AQ406" s="330"/>
      <c r="AR406" s="330"/>
      <c r="AS406" s="330"/>
      <c r="AT406" s="330"/>
      <c r="AU406" s="330"/>
      <c r="AV406" s="330">
        <v>28.857588241225944</v>
      </c>
      <c r="AW406" s="330">
        <v>2.8857588241225945E-2</v>
      </c>
      <c r="AX406" s="330"/>
      <c r="AY406" s="330"/>
      <c r="AZ406" s="330"/>
      <c r="BA406" s="330"/>
      <c r="BB406" s="330"/>
    </row>
    <row r="407" spans="1:54" s="383" customFormat="1" ht="13.8" x14ac:dyDescent="0.45">
      <c r="A407" s="43">
        <v>2024</v>
      </c>
      <c r="B407" s="329">
        <f t="shared" ref="B407:Z407" si="34">(B121-B223)*$D$208</f>
        <v>202.81596110517276</v>
      </c>
      <c r="C407" s="329">
        <f t="shared" si="34"/>
        <v>4.816031183433874</v>
      </c>
      <c r="D407" s="329">
        <f t="shared" si="34"/>
        <v>0.47481997583150887</v>
      </c>
      <c r="E407" s="329">
        <f t="shared" si="34"/>
        <v>0.13566285023757357</v>
      </c>
      <c r="F407" s="329">
        <f t="shared" si="34"/>
        <v>0.20349427535635872</v>
      </c>
      <c r="G407" s="329">
        <f t="shared" si="34"/>
        <v>0.54265140095029496</v>
      </c>
      <c r="H407" s="329">
        <f t="shared" si="34"/>
        <v>12.209656521381639</v>
      </c>
      <c r="I407" s="329" t="e">
        <f t="shared" si="34"/>
        <v>#VALUE!</v>
      </c>
      <c r="J407" s="329">
        <f t="shared" si="34"/>
        <v>1.085302801900591</v>
      </c>
      <c r="K407" s="329">
        <f t="shared" si="34"/>
        <v>8.3432652896107946</v>
      </c>
      <c r="L407" s="329">
        <f t="shared" si="34"/>
        <v>6.1726596858096023</v>
      </c>
      <c r="M407" s="329">
        <f t="shared" si="34"/>
        <v>1.0174713767818031</v>
      </c>
      <c r="N407" s="329">
        <f t="shared" si="34"/>
        <v>1.2209656521381644</v>
      </c>
      <c r="O407" s="329">
        <f t="shared" si="34"/>
        <v>6.7831425118786939E-2</v>
      </c>
      <c r="P407" s="329">
        <f t="shared" si="34"/>
        <v>0.20349427535636083</v>
      </c>
      <c r="Q407" s="329">
        <f t="shared" si="34"/>
        <v>0.20349427535636083</v>
      </c>
      <c r="R407" s="329">
        <f t="shared" si="34"/>
        <v>1.085302801900591</v>
      </c>
      <c r="S407" s="329">
        <f t="shared" si="34"/>
        <v>1.0853028019005886</v>
      </c>
      <c r="T407" s="329">
        <f t="shared" si="34"/>
        <v>0</v>
      </c>
      <c r="U407" s="329">
        <f t="shared" si="34"/>
        <v>0</v>
      </c>
      <c r="V407" s="329">
        <f t="shared" si="34"/>
        <v>3.5950655312957029</v>
      </c>
      <c r="W407" s="329">
        <f t="shared" si="34"/>
        <v>0.4748199758315077</v>
      </c>
      <c r="X407" s="329" t="e">
        <f t="shared" si="34"/>
        <v>#VALUE!</v>
      </c>
      <c r="Y407" s="329">
        <f t="shared" si="34"/>
        <v>1.2209656521381644</v>
      </c>
      <c r="Z407" s="329">
        <f t="shared" si="34"/>
        <v>0.74614567630665662</v>
      </c>
      <c r="AA407" s="330"/>
      <c r="AB407" s="330"/>
      <c r="AC407" s="330" t="s">
        <v>146</v>
      </c>
      <c r="AD407" s="330"/>
      <c r="AE407" s="330"/>
      <c r="AF407" s="330"/>
      <c r="AG407" s="330"/>
      <c r="AH407" s="330"/>
      <c r="AI407" s="330"/>
      <c r="AJ407" s="330"/>
      <c r="AK407" s="330"/>
      <c r="AL407" s="330"/>
      <c r="AM407" s="330"/>
      <c r="AN407" s="330"/>
      <c r="AO407" s="330"/>
      <c r="AP407" s="330"/>
      <c r="AQ407" s="330"/>
      <c r="AR407" s="330"/>
      <c r="AS407" s="330"/>
      <c r="AT407" s="330"/>
      <c r="AU407" s="330"/>
      <c r="AV407" s="330">
        <v>32.801222425050391</v>
      </c>
      <c r="AW407" s="330">
        <v>3.2801222425050389E-2</v>
      </c>
      <c r="AX407" s="330"/>
      <c r="AY407" s="330"/>
      <c r="AZ407" s="330"/>
      <c r="BA407" s="330"/>
      <c r="BB407" s="330"/>
    </row>
    <row r="408" spans="1:54" s="383" customFormat="1" ht="13.8" x14ac:dyDescent="0.45">
      <c r="A408" s="43">
        <v>2025</v>
      </c>
      <c r="B408" s="329">
        <f t="shared" ref="B408:Z408" si="35">(B122-B224)*$D$208</f>
        <v>238.9701106934863</v>
      </c>
      <c r="C408" s="329">
        <f t="shared" si="35"/>
        <v>5.6978397099780924</v>
      </c>
      <c r="D408" s="329">
        <f t="shared" si="35"/>
        <v>0.61048282606908222</v>
      </c>
      <c r="E408" s="329">
        <f t="shared" si="35"/>
        <v>0.13566285023757357</v>
      </c>
      <c r="F408" s="329">
        <f t="shared" si="35"/>
        <v>0.27132570047515137</v>
      </c>
      <c r="G408" s="329">
        <f t="shared" si="35"/>
        <v>0.67831425118786881</v>
      </c>
      <c r="H408" s="329">
        <f t="shared" si="35"/>
        <v>14.855082101014311</v>
      </c>
      <c r="I408" s="329" t="e">
        <f t="shared" si="35"/>
        <v>#VALUE!</v>
      </c>
      <c r="J408" s="329">
        <f t="shared" si="35"/>
        <v>1.2887970772569497</v>
      </c>
      <c r="K408" s="329">
        <f t="shared" si="35"/>
        <v>9.8355566422240983</v>
      </c>
      <c r="L408" s="329">
        <f t="shared" si="35"/>
        <v>7.3257939128289715</v>
      </c>
      <c r="M408" s="329">
        <f t="shared" si="35"/>
        <v>1.2209656521381631</v>
      </c>
      <c r="N408" s="329">
        <f t="shared" si="35"/>
        <v>1.4244599274945255</v>
      </c>
      <c r="O408" s="329">
        <f t="shared" si="35"/>
        <v>6.7831425118786939E-2</v>
      </c>
      <c r="P408" s="329">
        <f t="shared" si="35"/>
        <v>0.27132570047514776</v>
      </c>
      <c r="Q408" s="329">
        <f t="shared" si="35"/>
        <v>0.20349427535636083</v>
      </c>
      <c r="R408" s="329">
        <f t="shared" si="35"/>
        <v>1.2209656521381644</v>
      </c>
      <c r="S408" s="329">
        <f t="shared" si="35"/>
        <v>1.2887970772569521</v>
      </c>
      <c r="T408" s="329">
        <f t="shared" si="35"/>
        <v>0</v>
      </c>
      <c r="U408" s="329">
        <f t="shared" si="35"/>
        <v>0</v>
      </c>
      <c r="V408" s="329">
        <f t="shared" si="35"/>
        <v>4.2733797824835813</v>
      </c>
      <c r="W408" s="329">
        <f t="shared" si="35"/>
        <v>0.54265140095029551</v>
      </c>
      <c r="X408" s="329" t="e">
        <f t="shared" si="35"/>
        <v>#VALUE!</v>
      </c>
      <c r="Y408" s="329">
        <f t="shared" si="35"/>
        <v>1.4922913526133108</v>
      </c>
      <c r="Z408" s="329">
        <f t="shared" si="35"/>
        <v>0.9496399516630154</v>
      </c>
      <c r="AA408" s="330"/>
      <c r="AB408" s="330"/>
      <c r="AC408" s="330" t="s">
        <v>146</v>
      </c>
      <c r="AD408" s="330"/>
      <c r="AE408" s="330"/>
      <c r="AF408" s="330"/>
      <c r="AG408" s="330"/>
      <c r="AH408" s="330"/>
      <c r="AI408" s="330"/>
      <c r="AJ408" s="330"/>
      <c r="AK408" s="330"/>
      <c r="AL408" s="330"/>
      <c r="AM408" s="330"/>
      <c r="AN408" s="330"/>
      <c r="AO408" s="330"/>
      <c r="AP408" s="330"/>
      <c r="AQ408" s="330"/>
      <c r="AR408" s="330"/>
      <c r="AS408" s="330"/>
      <c r="AT408" s="330"/>
      <c r="AU408" s="330"/>
      <c r="AV408" s="330">
        <v>36.956900613615737</v>
      </c>
      <c r="AW408" s="330">
        <v>3.6956900613615735E-2</v>
      </c>
      <c r="AX408" s="330"/>
      <c r="AY408" s="330"/>
      <c r="AZ408" s="330"/>
      <c r="BA408" s="330"/>
      <c r="BB408" s="330"/>
    </row>
    <row r="409" spans="1:54" s="383" customFormat="1" ht="13.8" x14ac:dyDescent="0.45">
      <c r="A409" s="43">
        <v>2026</v>
      </c>
      <c r="B409" s="329">
        <f t="shared" ref="B409:Z409" si="36">(B123-B225)*$D$208</f>
        <v>275.59908025763121</v>
      </c>
      <c r="C409" s="329">
        <f t="shared" si="36"/>
        <v>6.6474796616411123</v>
      </c>
      <c r="D409" s="329">
        <f t="shared" si="36"/>
        <v>0.74614567630665662</v>
      </c>
      <c r="E409" s="329">
        <f t="shared" si="36"/>
        <v>0.13566285023757357</v>
      </c>
      <c r="F409" s="329">
        <f t="shared" si="36"/>
        <v>0.33915712559393441</v>
      </c>
      <c r="G409" s="329">
        <f t="shared" si="36"/>
        <v>0.7461456763066554</v>
      </c>
      <c r="H409" s="329">
        <f t="shared" si="36"/>
        <v>17.636170530884588</v>
      </c>
      <c r="I409" s="329" t="e">
        <f t="shared" si="36"/>
        <v>#VALUE!</v>
      </c>
      <c r="J409" s="329">
        <f t="shared" si="36"/>
        <v>1.4244599274945231</v>
      </c>
      <c r="K409" s="329">
        <f t="shared" si="36"/>
        <v>11.395679419956185</v>
      </c>
      <c r="L409" s="329">
        <f t="shared" si="36"/>
        <v>8.5467595649671431</v>
      </c>
      <c r="M409" s="329">
        <f t="shared" si="36"/>
        <v>1.4244599274945242</v>
      </c>
      <c r="N409" s="329">
        <f t="shared" si="36"/>
        <v>1.6957856279696721</v>
      </c>
      <c r="O409" s="329">
        <f t="shared" si="36"/>
        <v>6.7831425118786939E-2</v>
      </c>
      <c r="P409" s="329">
        <f t="shared" si="36"/>
        <v>0.27132570047514776</v>
      </c>
      <c r="Q409" s="329">
        <f t="shared" si="36"/>
        <v>0.20349427535636083</v>
      </c>
      <c r="R409" s="329">
        <f t="shared" si="36"/>
        <v>1.4244599274945231</v>
      </c>
      <c r="S409" s="329">
        <f t="shared" si="36"/>
        <v>1.4922913526133108</v>
      </c>
      <c r="T409" s="329">
        <f t="shared" si="36"/>
        <v>0</v>
      </c>
      <c r="U409" s="329">
        <f t="shared" si="36"/>
        <v>0</v>
      </c>
      <c r="V409" s="329">
        <f t="shared" si="36"/>
        <v>4.9516940336714503</v>
      </c>
      <c r="W409" s="329">
        <f t="shared" si="36"/>
        <v>0.54265140095029551</v>
      </c>
      <c r="X409" s="329" t="e">
        <f t="shared" si="36"/>
        <v>#VALUE!</v>
      </c>
      <c r="Y409" s="329">
        <f t="shared" si="36"/>
        <v>1.6279542028508842</v>
      </c>
      <c r="Z409" s="329">
        <f t="shared" si="36"/>
        <v>1.0174713767818055</v>
      </c>
      <c r="AA409" s="330"/>
      <c r="AB409" s="330"/>
      <c r="AC409" s="330" t="s">
        <v>146</v>
      </c>
      <c r="AD409" s="330"/>
      <c r="AE409" s="330"/>
      <c r="AF409" s="330"/>
      <c r="AG409" s="330"/>
      <c r="AH409" s="330"/>
      <c r="AI409" s="330"/>
      <c r="AJ409" s="330"/>
      <c r="AK409" s="330"/>
      <c r="AL409" s="330"/>
      <c r="AM409" s="330"/>
      <c r="AN409" s="330"/>
      <c r="AO409" s="330"/>
      <c r="AP409" s="330"/>
      <c r="AQ409" s="330"/>
      <c r="AR409" s="330"/>
      <c r="AS409" s="330"/>
      <c r="AT409" s="330"/>
      <c r="AU409" s="330"/>
      <c r="AV409" s="330">
        <v>41.061568549535913</v>
      </c>
      <c r="AW409" s="330">
        <v>4.1061568549535916E-2</v>
      </c>
      <c r="AX409" s="330"/>
      <c r="AY409" s="330"/>
      <c r="AZ409" s="330"/>
      <c r="BA409" s="330"/>
      <c r="BB409" s="330"/>
    </row>
    <row r="410" spans="1:54" s="383" customFormat="1" ht="13.8" x14ac:dyDescent="0.45">
      <c r="A410" s="43">
        <v>2027</v>
      </c>
      <c r="B410" s="329">
        <f t="shared" ref="B410:Z410" si="37">(B124-B226)*$D$208</f>
        <v>312.838532647845</v>
      </c>
      <c r="C410" s="329">
        <f t="shared" si="37"/>
        <v>7.5292881881853395</v>
      </c>
      <c r="D410" s="329">
        <f t="shared" si="37"/>
        <v>0.81397710142544211</v>
      </c>
      <c r="E410" s="329">
        <f t="shared" si="37"/>
        <v>0.20349427535636053</v>
      </c>
      <c r="F410" s="329">
        <f t="shared" si="37"/>
        <v>0.47481997583151009</v>
      </c>
      <c r="G410" s="329">
        <f t="shared" si="37"/>
        <v>0.81397710142544211</v>
      </c>
      <c r="H410" s="329">
        <f t="shared" si="37"/>
        <v>20.688584661229999</v>
      </c>
      <c r="I410" s="329" t="e">
        <f t="shared" si="37"/>
        <v>#VALUE!</v>
      </c>
      <c r="J410" s="329">
        <f t="shared" si="37"/>
        <v>1.6279542028508867</v>
      </c>
      <c r="K410" s="329">
        <f t="shared" si="37"/>
        <v>12.95580219768831</v>
      </c>
      <c r="L410" s="329">
        <f t="shared" si="37"/>
        <v>9.6998937919865131</v>
      </c>
      <c r="M410" s="329">
        <f t="shared" si="37"/>
        <v>1.6279542028508853</v>
      </c>
      <c r="N410" s="329">
        <f t="shared" si="37"/>
        <v>1.967111328444821</v>
      </c>
      <c r="O410" s="329">
        <f t="shared" si="37"/>
        <v>0.1356628502375738</v>
      </c>
      <c r="P410" s="329">
        <f t="shared" si="37"/>
        <v>0.40698855071272105</v>
      </c>
      <c r="Q410" s="329">
        <f t="shared" si="37"/>
        <v>0.27132570047514748</v>
      </c>
      <c r="R410" s="329">
        <f t="shared" si="37"/>
        <v>1.6279542028508867</v>
      </c>
      <c r="S410" s="329">
        <f t="shared" si="37"/>
        <v>1.6957856279696721</v>
      </c>
      <c r="T410" s="329">
        <f t="shared" si="37"/>
        <v>0</v>
      </c>
      <c r="U410" s="329">
        <f t="shared" si="37"/>
        <v>0</v>
      </c>
      <c r="V410" s="329">
        <f t="shared" si="37"/>
        <v>5.6978397099781022</v>
      </c>
      <c r="W410" s="329">
        <f t="shared" si="37"/>
        <v>0.67831425118786881</v>
      </c>
      <c r="X410" s="329" t="e">
        <f t="shared" si="37"/>
        <v>#VALUE!</v>
      </c>
      <c r="Y410" s="329">
        <f t="shared" si="37"/>
        <v>1.8314484782072478</v>
      </c>
      <c r="Z410" s="329">
        <f t="shared" si="37"/>
        <v>1.2209656521381644</v>
      </c>
      <c r="AA410" s="330"/>
      <c r="AB410" s="330"/>
      <c r="AC410" s="330" t="s">
        <v>146</v>
      </c>
      <c r="AD410" s="330"/>
      <c r="AE410" s="330"/>
      <c r="AF410" s="330"/>
      <c r="AG410" s="330"/>
      <c r="AH410" s="330"/>
      <c r="AI410" s="330"/>
      <c r="AJ410" s="330"/>
      <c r="AK410" s="330"/>
      <c r="AL410" s="330"/>
      <c r="AM410" s="330"/>
      <c r="AN410" s="330"/>
      <c r="AO410" s="330"/>
      <c r="AP410" s="330"/>
      <c r="AQ410" s="330"/>
      <c r="AR410" s="330"/>
      <c r="AS410" s="330"/>
      <c r="AT410" s="330"/>
      <c r="AU410" s="330"/>
      <c r="AV410" s="330">
        <v>44.893542142561465</v>
      </c>
      <c r="AW410" s="330">
        <v>4.4893542142561464E-2</v>
      </c>
      <c r="AX410" s="330"/>
      <c r="AY410" s="330"/>
      <c r="AZ410" s="330"/>
      <c r="BA410" s="330"/>
      <c r="BB410" s="330"/>
    </row>
    <row r="411" spans="1:54" s="383" customFormat="1" ht="13.8" x14ac:dyDescent="0.45">
      <c r="A411" s="43">
        <v>2028</v>
      </c>
      <c r="B411" s="329">
        <f t="shared" ref="B411:Z411" si="38">(B125-B227)*$D$208</f>
        <v>350.62063643900979</v>
      </c>
      <c r="C411" s="329">
        <f t="shared" si="38"/>
        <v>8.5467595649671431</v>
      </c>
      <c r="D411" s="329">
        <f t="shared" si="38"/>
        <v>0.9496399516630154</v>
      </c>
      <c r="E411" s="329">
        <f t="shared" si="38"/>
        <v>0.27132570047514748</v>
      </c>
      <c r="F411" s="329">
        <f t="shared" si="38"/>
        <v>0.54265140095029307</v>
      </c>
      <c r="G411" s="329">
        <f t="shared" si="38"/>
        <v>1.0174713767818031</v>
      </c>
      <c r="H411" s="329">
        <f t="shared" si="38"/>
        <v>23.808830216694211</v>
      </c>
      <c r="I411" s="329" t="e">
        <f t="shared" si="38"/>
        <v>#VALUE!</v>
      </c>
      <c r="J411" s="329">
        <f t="shared" si="38"/>
        <v>1.8992799033260332</v>
      </c>
      <c r="K411" s="329">
        <f t="shared" si="38"/>
        <v>14.515924975420397</v>
      </c>
      <c r="L411" s="329">
        <f t="shared" si="38"/>
        <v>10.988690869243467</v>
      </c>
      <c r="M411" s="329">
        <f t="shared" si="38"/>
        <v>1.8314484782072464</v>
      </c>
      <c r="N411" s="329">
        <f t="shared" si="38"/>
        <v>2.2384370289199675</v>
      </c>
      <c r="O411" s="329">
        <f t="shared" si="38"/>
        <v>0.1356628502375738</v>
      </c>
      <c r="P411" s="329">
        <f t="shared" si="38"/>
        <v>0.40698855071272105</v>
      </c>
      <c r="Q411" s="329">
        <f t="shared" si="38"/>
        <v>0.33915712559393441</v>
      </c>
      <c r="R411" s="329">
        <f t="shared" si="38"/>
        <v>1.8314484782072453</v>
      </c>
      <c r="S411" s="329">
        <f t="shared" si="38"/>
        <v>1.8314484782072478</v>
      </c>
      <c r="T411" s="329">
        <f t="shared" si="38"/>
        <v>0</v>
      </c>
      <c r="U411" s="329">
        <f t="shared" si="38"/>
        <v>0</v>
      </c>
      <c r="V411" s="329">
        <f t="shared" si="38"/>
        <v>6.3761539611659703</v>
      </c>
      <c r="W411" s="329">
        <f t="shared" si="38"/>
        <v>0.81397710142544333</v>
      </c>
      <c r="X411" s="329" t="e">
        <f t="shared" si="38"/>
        <v>#VALUE!</v>
      </c>
      <c r="Y411" s="329">
        <f t="shared" si="38"/>
        <v>2.1027741786823944</v>
      </c>
      <c r="Z411" s="329">
        <f t="shared" si="38"/>
        <v>1.3566285023757376</v>
      </c>
      <c r="AA411" s="330"/>
      <c r="AB411" s="330"/>
      <c r="AC411" s="330" t="s">
        <v>146</v>
      </c>
      <c r="AD411" s="330"/>
      <c r="AE411" s="330"/>
      <c r="AF411" s="330"/>
      <c r="AG411" s="330"/>
      <c r="AH411" s="330"/>
      <c r="AI411" s="330"/>
      <c r="AJ411" s="330"/>
      <c r="AK411" s="330"/>
      <c r="AL411" s="330"/>
      <c r="AM411" s="330"/>
      <c r="AN411" s="330"/>
      <c r="AO411" s="330"/>
      <c r="AP411" s="330"/>
      <c r="AQ411" s="330"/>
      <c r="AR411" s="330"/>
      <c r="AS411" s="330"/>
      <c r="AT411" s="330"/>
      <c r="AU411" s="330"/>
      <c r="AV411" s="330">
        <v>49.282104199794496</v>
      </c>
      <c r="AW411" s="330">
        <v>4.9282104199794494E-2</v>
      </c>
      <c r="AX411" s="330"/>
      <c r="AY411" s="330"/>
      <c r="AZ411" s="330"/>
      <c r="BA411" s="330"/>
      <c r="BB411" s="330"/>
    </row>
    <row r="412" spans="1:54" s="383" customFormat="1" ht="13.8" x14ac:dyDescent="0.45">
      <c r="A412" s="43">
        <v>2029</v>
      </c>
      <c r="B412" s="329">
        <f t="shared" ref="B412:Z412" si="39">(B126-B228)*$D$208</f>
        <v>389.01322305624274</v>
      </c>
      <c r="C412" s="329">
        <f t="shared" si="39"/>
        <v>9.5642309417489457</v>
      </c>
      <c r="D412" s="329">
        <f t="shared" si="39"/>
        <v>1.0853028019005899</v>
      </c>
      <c r="E412" s="329">
        <f t="shared" si="39"/>
        <v>0.27132570047514748</v>
      </c>
      <c r="F412" s="329">
        <f t="shared" si="39"/>
        <v>0.74614567630665185</v>
      </c>
      <c r="G412" s="329">
        <f t="shared" si="39"/>
        <v>1.0853028019005904</v>
      </c>
      <c r="H412" s="329">
        <f t="shared" si="39"/>
        <v>27.132570047514754</v>
      </c>
      <c r="I412" s="329" t="e">
        <f t="shared" si="39"/>
        <v>#VALUE!</v>
      </c>
      <c r="J412" s="329">
        <f t="shared" si="39"/>
        <v>2.1027741786823917</v>
      </c>
      <c r="K412" s="329">
        <f t="shared" si="39"/>
        <v>16.143879178271266</v>
      </c>
      <c r="L412" s="329">
        <f t="shared" si="39"/>
        <v>12.277487946500422</v>
      </c>
      <c r="M412" s="329">
        <f t="shared" si="39"/>
        <v>2.0349427535636062</v>
      </c>
      <c r="N412" s="329">
        <f t="shared" si="39"/>
        <v>2.4419313042763289</v>
      </c>
      <c r="O412" s="329">
        <f t="shared" si="39"/>
        <v>0.20349427535636061</v>
      </c>
      <c r="P412" s="329">
        <f t="shared" si="39"/>
        <v>0.40698855071272105</v>
      </c>
      <c r="Q412" s="329">
        <f t="shared" si="39"/>
        <v>0.33915712559393441</v>
      </c>
      <c r="R412" s="329">
        <f t="shared" si="39"/>
        <v>2.1027741786823944</v>
      </c>
      <c r="S412" s="329">
        <f t="shared" si="39"/>
        <v>2.1027741786823944</v>
      </c>
      <c r="T412" s="329">
        <f t="shared" si="39"/>
        <v>0</v>
      </c>
      <c r="U412" s="329">
        <f t="shared" si="39"/>
        <v>0</v>
      </c>
      <c r="V412" s="329">
        <f t="shared" si="39"/>
        <v>7.0544682123538394</v>
      </c>
      <c r="W412" s="329">
        <f t="shared" si="39"/>
        <v>0.81397710142544211</v>
      </c>
      <c r="X412" s="329" t="e">
        <f t="shared" si="39"/>
        <v>#VALUE!</v>
      </c>
      <c r="Y412" s="329">
        <f t="shared" si="39"/>
        <v>2.306268454038753</v>
      </c>
      <c r="Z412" s="329">
        <f t="shared" si="39"/>
        <v>1.4922913526133086</v>
      </c>
      <c r="AA412" s="330"/>
      <c r="AB412" s="330"/>
      <c r="AC412" s="330" t="s">
        <v>146</v>
      </c>
      <c r="AD412" s="330"/>
      <c r="AE412" s="330"/>
      <c r="AF412" s="330"/>
      <c r="AG412" s="330"/>
      <c r="AH412" s="330"/>
      <c r="AI412" s="330"/>
      <c r="AJ412" s="330"/>
      <c r="AK412" s="330"/>
      <c r="AL412" s="330"/>
      <c r="AM412" s="330"/>
      <c r="AN412" s="330"/>
      <c r="AO412" s="330"/>
      <c r="AP412" s="330"/>
      <c r="AQ412" s="330"/>
      <c r="AR412" s="330"/>
      <c r="AS412" s="330"/>
      <c r="AT412" s="330"/>
      <c r="AU412" s="330"/>
      <c r="AV412" s="330">
        <v>53.793273745012442</v>
      </c>
      <c r="AW412" s="330">
        <v>5.3793273745012443E-2</v>
      </c>
      <c r="AX412" s="330"/>
      <c r="AY412" s="330"/>
      <c r="AZ412" s="330"/>
      <c r="BA412" s="330"/>
      <c r="BB412" s="330"/>
    </row>
    <row r="413" spans="1:54" s="383" customFormat="1" ht="13.8" x14ac:dyDescent="0.45">
      <c r="A413" s="43">
        <v>2030</v>
      </c>
      <c r="B413" s="329">
        <f t="shared" ref="B413:Z413" si="40">(B127-B229)*$D$208</f>
        <v>427.94846107442618</v>
      </c>
      <c r="C413" s="329">
        <f t="shared" si="40"/>
        <v>10.581702318530759</v>
      </c>
      <c r="D413" s="329">
        <f t="shared" si="40"/>
        <v>1.1531342270193765</v>
      </c>
      <c r="E413" s="329">
        <f t="shared" si="40"/>
        <v>0.27132570047514748</v>
      </c>
      <c r="F413" s="329">
        <f t="shared" si="40"/>
        <v>0.81397710142544455</v>
      </c>
      <c r="G413" s="329">
        <f t="shared" si="40"/>
        <v>1.1531342270193772</v>
      </c>
      <c r="H413" s="329">
        <f t="shared" si="40"/>
        <v>30.727635578810425</v>
      </c>
      <c r="I413" s="329" t="e">
        <f t="shared" si="40"/>
        <v>#VALUE!</v>
      </c>
      <c r="J413" s="329">
        <f t="shared" si="40"/>
        <v>2.3740998791575407</v>
      </c>
      <c r="K413" s="329">
        <f t="shared" si="40"/>
        <v>17.839664806240958</v>
      </c>
      <c r="L413" s="329">
        <f t="shared" si="40"/>
        <v>13.566285023757377</v>
      </c>
      <c r="M413" s="329">
        <f t="shared" si="40"/>
        <v>2.2384370289199662</v>
      </c>
      <c r="N413" s="329">
        <f t="shared" si="40"/>
        <v>2.7132570047514752</v>
      </c>
      <c r="O413" s="329">
        <f t="shared" si="40"/>
        <v>0.20349427535636061</v>
      </c>
      <c r="P413" s="329">
        <f t="shared" si="40"/>
        <v>0.47481997583150798</v>
      </c>
      <c r="Q413" s="329">
        <f t="shared" si="40"/>
        <v>0.33915712559393441</v>
      </c>
      <c r="R413" s="329">
        <f t="shared" si="40"/>
        <v>2.2384370289199675</v>
      </c>
      <c r="S413" s="329">
        <f t="shared" si="40"/>
        <v>2.306268454038753</v>
      </c>
      <c r="T413" s="329">
        <f t="shared" si="40"/>
        <v>0</v>
      </c>
      <c r="U413" s="329">
        <f t="shared" si="40"/>
        <v>0</v>
      </c>
      <c r="V413" s="329">
        <f t="shared" si="40"/>
        <v>7.8006138886604912</v>
      </c>
      <c r="W413" s="329">
        <f t="shared" si="40"/>
        <v>0.9496399516630154</v>
      </c>
      <c r="X413" s="329" t="e">
        <f t="shared" si="40"/>
        <v>#VALUE!</v>
      </c>
      <c r="Y413" s="329">
        <f t="shared" si="40"/>
        <v>2.5097627293951166</v>
      </c>
      <c r="Z413" s="329">
        <f t="shared" si="40"/>
        <v>1.6957856279696744</v>
      </c>
      <c r="AA413" s="330"/>
      <c r="AB413" s="330"/>
      <c r="AC413" s="330" t="s">
        <v>146</v>
      </c>
      <c r="AD413" s="330"/>
      <c r="AE413" s="330"/>
      <c r="AF413" s="330"/>
      <c r="AG413" s="330"/>
      <c r="AH413" s="330"/>
      <c r="AI413" s="330"/>
      <c r="AJ413" s="330"/>
      <c r="AK413" s="330"/>
      <c r="AL413" s="330"/>
      <c r="AM413" s="330"/>
      <c r="AN413" s="330"/>
      <c r="AO413" s="330"/>
      <c r="AP413" s="330"/>
      <c r="AQ413" s="330"/>
      <c r="AR413" s="330"/>
      <c r="AS413" s="330"/>
      <c r="AT413" s="330"/>
      <c r="AU413" s="330"/>
      <c r="AV413" s="330">
        <v>58.276208053908768</v>
      </c>
      <c r="AW413" s="330">
        <v>5.8276208053908769E-2</v>
      </c>
      <c r="AX413" s="330"/>
      <c r="AY413" s="330"/>
      <c r="AZ413" s="330"/>
      <c r="BA413" s="330"/>
      <c r="BB413" s="330"/>
    </row>
    <row r="414" spans="1:54" s="383" customFormat="1" ht="13.8" x14ac:dyDescent="0.45">
      <c r="A414" s="43">
        <v>2031</v>
      </c>
      <c r="B414" s="329">
        <f t="shared" ref="B414:Z414" si="41">(B128-B230)*$D$208</f>
        <v>465.79839629070938</v>
      </c>
      <c r="C414" s="329">
        <f t="shared" si="41"/>
        <v>11.599173695312553</v>
      </c>
      <c r="D414" s="329">
        <f t="shared" si="41"/>
        <v>1.2887970772569497</v>
      </c>
      <c r="E414" s="329">
        <f t="shared" si="41"/>
        <v>0.33915712559393441</v>
      </c>
      <c r="F414" s="329">
        <f t="shared" si="41"/>
        <v>0.94963995166302018</v>
      </c>
      <c r="G414" s="329">
        <f t="shared" si="41"/>
        <v>1.356628502375737</v>
      </c>
      <c r="H414" s="329">
        <f t="shared" si="41"/>
        <v>34.119206834749768</v>
      </c>
      <c r="I414" s="329" t="e">
        <f t="shared" si="41"/>
        <v>#VALUE!</v>
      </c>
      <c r="J414" s="329">
        <f t="shared" si="41"/>
        <v>2.5775941545139021</v>
      </c>
      <c r="K414" s="329">
        <f t="shared" si="41"/>
        <v>19.467619009091848</v>
      </c>
      <c r="L414" s="329">
        <f t="shared" si="41"/>
        <v>14.855082101014331</v>
      </c>
      <c r="M414" s="329">
        <f t="shared" si="41"/>
        <v>2.4419313042763275</v>
      </c>
      <c r="N414" s="329">
        <f t="shared" si="41"/>
        <v>2.9845827052266243</v>
      </c>
      <c r="O414" s="329">
        <f t="shared" si="41"/>
        <v>0.20349427535636061</v>
      </c>
      <c r="P414" s="329">
        <f t="shared" si="41"/>
        <v>0.47481997583150798</v>
      </c>
      <c r="Q414" s="329">
        <f t="shared" si="41"/>
        <v>0.40698855071272105</v>
      </c>
      <c r="R414" s="329">
        <f t="shared" si="41"/>
        <v>2.5097627293951139</v>
      </c>
      <c r="S414" s="329">
        <f t="shared" si="41"/>
        <v>2.5097627293951166</v>
      </c>
      <c r="T414" s="329">
        <f t="shared" si="41"/>
        <v>0</v>
      </c>
      <c r="U414" s="329">
        <f t="shared" si="41"/>
        <v>0</v>
      </c>
      <c r="V414" s="329">
        <f t="shared" si="41"/>
        <v>8.4789281398483602</v>
      </c>
      <c r="W414" s="329">
        <f t="shared" si="41"/>
        <v>1.0174713767818031</v>
      </c>
      <c r="X414" s="329" t="e">
        <f t="shared" si="41"/>
        <v>#VALUE!</v>
      </c>
      <c r="Y414" s="329">
        <f t="shared" si="41"/>
        <v>2.7132570047514752</v>
      </c>
      <c r="Z414" s="329">
        <f t="shared" si="41"/>
        <v>1.8314484782072453</v>
      </c>
      <c r="AA414" s="330"/>
      <c r="AB414" s="330"/>
      <c r="AC414" s="330" t="s">
        <v>146</v>
      </c>
      <c r="AD414" s="330"/>
      <c r="AE414" s="330"/>
      <c r="AF414" s="330"/>
      <c r="AG414" s="330"/>
      <c r="AH414" s="330"/>
      <c r="AI414" s="330"/>
      <c r="AJ414" s="330"/>
      <c r="AK414" s="330"/>
      <c r="AL414" s="330"/>
      <c r="AM414" s="330"/>
      <c r="AN414" s="330"/>
      <c r="AO414" s="330"/>
      <c r="AP414" s="330"/>
      <c r="AQ414" s="330"/>
      <c r="AR414" s="330"/>
      <c r="AS414" s="330"/>
      <c r="AT414" s="330"/>
      <c r="AU414" s="330"/>
      <c r="AV414" s="330">
        <v>62.953370860212793</v>
      </c>
      <c r="AW414" s="330">
        <v>6.2953370860212798E-2</v>
      </c>
      <c r="AX414" s="330"/>
      <c r="AY414" s="330"/>
      <c r="AZ414" s="330"/>
      <c r="BA414" s="330"/>
      <c r="BB414" s="330"/>
    </row>
    <row r="415" spans="1:54" s="383" customFormat="1" ht="13.8" x14ac:dyDescent="0.45">
      <c r="A415" s="43">
        <v>2032</v>
      </c>
      <c r="B415" s="329">
        <f t="shared" ref="B415:Z415" si="42">(B129-B231)*$D$208</f>
        <v>503.98748863258652</v>
      </c>
      <c r="C415" s="329">
        <f t="shared" si="42"/>
        <v>12.616645072094355</v>
      </c>
      <c r="D415" s="329">
        <f t="shared" si="42"/>
        <v>1.4244599274945242</v>
      </c>
      <c r="E415" s="329">
        <f t="shared" si="42"/>
        <v>0.33915712559393441</v>
      </c>
      <c r="F415" s="329">
        <f t="shared" si="42"/>
        <v>1.0174713767818031</v>
      </c>
      <c r="G415" s="329">
        <f t="shared" si="42"/>
        <v>1.4244599274945249</v>
      </c>
      <c r="H415" s="329">
        <f t="shared" si="42"/>
        <v>37.646440940926716</v>
      </c>
      <c r="I415" s="329" t="e">
        <f t="shared" si="42"/>
        <v>#VALUE!</v>
      </c>
      <c r="J415" s="329">
        <f t="shared" si="42"/>
        <v>2.7810884298702607</v>
      </c>
      <c r="K415" s="329">
        <f t="shared" si="42"/>
        <v>21.027741786823935</v>
      </c>
      <c r="L415" s="329">
        <f t="shared" si="42"/>
        <v>16.076047753152501</v>
      </c>
      <c r="M415" s="329">
        <f t="shared" si="42"/>
        <v>2.6454255796326884</v>
      </c>
      <c r="N415" s="329">
        <f t="shared" si="42"/>
        <v>3.2559084057017706</v>
      </c>
      <c r="O415" s="329">
        <f t="shared" si="42"/>
        <v>0.20349427535636061</v>
      </c>
      <c r="P415" s="329">
        <f t="shared" si="42"/>
        <v>0.54265140095029496</v>
      </c>
      <c r="Q415" s="329">
        <f t="shared" si="42"/>
        <v>0.40698855071272105</v>
      </c>
      <c r="R415" s="329">
        <f t="shared" si="42"/>
        <v>2.5775941545139021</v>
      </c>
      <c r="S415" s="329">
        <f t="shared" si="42"/>
        <v>2.6454255796326875</v>
      </c>
      <c r="T415" s="329">
        <f t="shared" si="42"/>
        <v>0</v>
      </c>
      <c r="U415" s="329">
        <f t="shared" si="42"/>
        <v>0</v>
      </c>
      <c r="V415" s="329">
        <f t="shared" si="42"/>
        <v>9.1572423910362293</v>
      </c>
      <c r="W415" s="329">
        <f t="shared" si="42"/>
        <v>1.0853028019005899</v>
      </c>
      <c r="X415" s="329" t="e">
        <f t="shared" si="42"/>
        <v>#VALUE!</v>
      </c>
      <c r="Y415" s="329">
        <f t="shared" si="42"/>
        <v>2.9845827052266216</v>
      </c>
      <c r="Z415" s="329">
        <f t="shared" si="42"/>
        <v>2.034942753563604</v>
      </c>
      <c r="AA415" s="330"/>
      <c r="AB415" s="330"/>
      <c r="AC415" s="330" t="s">
        <v>146</v>
      </c>
      <c r="AD415" s="330"/>
      <c r="AE415" s="330"/>
      <c r="AF415" s="330"/>
      <c r="AG415" s="330"/>
      <c r="AH415" s="330"/>
      <c r="AI415" s="330"/>
      <c r="AJ415" s="330"/>
      <c r="AK415" s="330"/>
      <c r="AL415" s="330"/>
      <c r="AM415" s="330"/>
      <c r="AN415" s="330"/>
      <c r="AO415" s="330"/>
      <c r="AP415" s="330"/>
      <c r="AQ415" s="330"/>
      <c r="AR415" s="330"/>
      <c r="AS415" s="330"/>
      <c r="AT415" s="330"/>
      <c r="AU415" s="330"/>
      <c r="AV415" s="330">
        <v>67.565350478529325</v>
      </c>
      <c r="AW415" s="330">
        <v>6.7565350478529324E-2</v>
      </c>
      <c r="AX415" s="330"/>
      <c r="AY415" s="330"/>
      <c r="AZ415" s="330"/>
      <c r="BA415" s="330"/>
      <c r="BB415" s="330"/>
    </row>
    <row r="416" spans="1:54" s="383" customFormat="1" ht="13.8" x14ac:dyDescent="0.45">
      <c r="A416" s="43">
        <v>2033</v>
      </c>
      <c r="B416" s="329">
        <f t="shared" ref="B416:Z416" si="43">(B130-B232)*$D$208</f>
        <v>542.38007524981958</v>
      </c>
      <c r="C416" s="329">
        <f t="shared" si="43"/>
        <v>13.701947873994943</v>
      </c>
      <c r="D416" s="329">
        <f t="shared" si="43"/>
        <v>1.5601227777320976</v>
      </c>
      <c r="E416" s="329">
        <f t="shared" si="43"/>
        <v>0.33915712559393441</v>
      </c>
      <c r="F416" s="329">
        <f t="shared" si="43"/>
        <v>1.220965652138162</v>
      </c>
      <c r="G416" s="329">
        <f t="shared" si="43"/>
        <v>1.5601227777320987</v>
      </c>
      <c r="H416" s="329">
        <f t="shared" si="43"/>
        <v>41.445000747578803</v>
      </c>
      <c r="I416" s="329" t="e">
        <f t="shared" si="43"/>
        <v>#VALUE!</v>
      </c>
      <c r="J416" s="329">
        <f t="shared" si="43"/>
        <v>3.1202455554641975</v>
      </c>
      <c r="K416" s="329">
        <f t="shared" si="43"/>
        <v>22.587864564556039</v>
      </c>
      <c r="L416" s="329">
        <f t="shared" si="43"/>
        <v>17.432676255528239</v>
      </c>
      <c r="M416" s="329">
        <f t="shared" si="43"/>
        <v>2.8489198549890484</v>
      </c>
      <c r="N416" s="329">
        <f t="shared" si="43"/>
        <v>3.5272341061769175</v>
      </c>
      <c r="O416" s="329">
        <f t="shared" si="43"/>
        <v>0.27132570047514748</v>
      </c>
      <c r="P416" s="329">
        <f t="shared" si="43"/>
        <v>0.54265140095029496</v>
      </c>
      <c r="Q416" s="329">
        <f t="shared" si="43"/>
        <v>0.40698855071272105</v>
      </c>
      <c r="R416" s="329">
        <f t="shared" si="43"/>
        <v>2.7810884298702607</v>
      </c>
      <c r="S416" s="329">
        <f t="shared" si="43"/>
        <v>2.8489198549890484</v>
      </c>
      <c r="T416" s="329">
        <f t="shared" si="43"/>
        <v>0</v>
      </c>
      <c r="U416" s="329">
        <f t="shared" si="43"/>
        <v>0</v>
      </c>
      <c r="V416" s="329">
        <f t="shared" si="43"/>
        <v>9.9033880673428811</v>
      </c>
      <c r="W416" s="329">
        <f t="shared" si="43"/>
        <v>1.1531342270193765</v>
      </c>
      <c r="X416" s="329" t="e">
        <f t="shared" si="43"/>
        <v>#VALUE!</v>
      </c>
      <c r="Y416" s="329">
        <f t="shared" si="43"/>
        <v>3.1202455554641952</v>
      </c>
      <c r="Z416" s="329">
        <f t="shared" si="43"/>
        <v>2.1706056038011821</v>
      </c>
      <c r="AA416" s="330"/>
      <c r="AB416" s="330"/>
      <c r="AC416" s="330" t="s">
        <v>146</v>
      </c>
      <c r="AD416" s="330"/>
      <c r="AE416" s="330"/>
      <c r="AF416" s="330"/>
      <c r="AG416" s="330"/>
      <c r="AH416" s="330"/>
      <c r="AI416" s="330"/>
      <c r="AJ416" s="330"/>
      <c r="AK416" s="330"/>
      <c r="AL416" s="330"/>
      <c r="AM416" s="330"/>
      <c r="AN416" s="330"/>
      <c r="AO416" s="330"/>
      <c r="AP416" s="330"/>
      <c r="AQ416" s="330"/>
      <c r="AR416" s="330"/>
      <c r="AS416" s="330"/>
      <c r="AT416" s="330"/>
      <c r="AU416" s="330"/>
      <c r="AV416" s="330">
        <v>71.902319932048883</v>
      </c>
      <c r="AW416" s="330">
        <v>7.1902319932048889E-2</v>
      </c>
      <c r="AX416" s="330"/>
      <c r="AY416" s="330"/>
      <c r="AZ416" s="330"/>
      <c r="BA416" s="330"/>
      <c r="BB416" s="330"/>
    </row>
    <row r="417" spans="1:54" s="383" customFormat="1" ht="13.8" x14ac:dyDescent="0.45">
      <c r="A417" s="43">
        <v>2034</v>
      </c>
      <c r="B417" s="329">
        <f t="shared" ref="B417:Z417" si="44">(B131-B233)*$D$208</f>
        <v>581.11181899264704</v>
      </c>
      <c r="C417" s="329">
        <f t="shared" si="44"/>
        <v>14.787250675895539</v>
      </c>
      <c r="D417" s="329">
        <f t="shared" si="44"/>
        <v>1.6279542028508842</v>
      </c>
      <c r="E417" s="329">
        <f t="shared" si="44"/>
        <v>0.40698855071272133</v>
      </c>
      <c r="F417" s="329">
        <f t="shared" si="44"/>
        <v>1.2887970772569546</v>
      </c>
      <c r="G417" s="329">
        <f t="shared" si="44"/>
        <v>1.6279542028508853</v>
      </c>
      <c r="H417" s="329">
        <f t="shared" si="44"/>
        <v>45.243560554230882</v>
      </c>
      <c r="I417" s="329" t="e">
        <f t="shared" si="44"/>
        <v>#VALUE!</v>
      </c>
      <c r="J417" s="329">
        <f t="shared" si="44"/>
        <v>3.3237398308205588</v>
      </c>
      <c r="K417" s="329">
        <f t="shared" si="44"/>
        <v>24.215818767406908</v>
      </c>
      <c r="L417" s="329">
        <f t="shared" si="44"/>
        <v>18.721473332785177</v>
      </c>
      <c r="M417" s="329">
        <f t="shared" si="44"/>
        <v>3.0524141303454098</v>
      </c>
      <c r="N417" s="329">
        <f t="shared" si="44"/>
        <v>3.8663912317708515</v>
      </c>
      <c r="O417" s="329">
        <f t="shared" si="44"/>
        <v>0.27132570047514748</v>
      </c>
      <c r="P417" s="329">
        <f t="shared" si="44"/>
        <v>0.61048282606908189</v>
      </c>
      <c r="Q417" s="329">
        <f t="shared" si="44"/>
        <v>0.47481997583150798</v>
      </c>
      <c r="R417" s="329">
        <f t="shared" si="44"/>
        <v>2.9845827052266216</v>
      </c>
      <c r="S417" s="329">
        <f t="shared" si="44"/>
        <v>3.0524141303454098</v>
      </c>
      <c r="T417" s="329">
        <f t="shared" si="44"/>
        <v>0</v>
      </c>
      <c r="U417" s="329">
        <f t="shared" si="44"/>
        <v>0</v>
      </c>
      <c r="V417" s="329">
        <f t="shared" si="44"/>
        <v>10.649533743649533</v>
      </c>
      <c r="W417" s="329">
        <f t="shared" si="44"/>
        <v>1.2209656521381644</v>
      </c>
      <c r="X417" s="329" t="e">
        <f t="shared" si="44"/>
        <v>#VALUE!</v>
      </c>
      <c r="Y417" s="329">
        <f t="shared" si="44"/>
        <v>3.3915712559393443</v>
      </c>
      <c r="Z417" s="329">
        <f t="shared" si="44"/>
        <v>2.3740998791575407</v>
      </c>
      <c r="AA417" s="330"/>
      <c r="AB417" s="330"/>
      <c r="AC417" s="330" t="s">
        <v>146</v>
      </c>
      <c r="AD417" s="330"/>
      <c r="AE417" s="330"/>
      <c r="AF417" s="330"/>
      <c r="AG417" s="330"/>
      <c r="AH417" s="330"/>
      <c r="AI417" s="330"/>
      <c r="AJ417" s="330"/>
      <c r="AK417" s="330"/>
      <c r="AL417" s="330"/>
      <c r="AM417" s="330"/>
      <c r="AN417" s="330"/>
      <c r="AO417" s="330"/>
      <c r="AP417" s="330"/>
      <c r="AQ417" s="330"/>
      <c r="AR417" s="330"/>
      <c r="AS417" s="330"/>
      <c r="AT417" s="330"/>
      <c r="AU417" s="330"/>
      <c r="AV417" s="330">
        <v>76.756581651918665</v>
      </c>
      <c r="AW417" s="330">
        <v>7.6756581651918662E-2</v>
      </c>
      <c r="AX417" s="330"/>
      <c r="AY417" s="330"/>
      <c r="AZ417" s="330"/>
      <c r="BA417" s="330"/>
      <c r="BB417" s="330"/>
    </row>
    <row r="418" spans="1:54" s="383" customFormat="1" ht="13.8" x14ac:dyDescent="0.45">
      <c r="A418" s="43">
        <v>2035</v>
      </c>
      <c r="B418" s="329">
        <f t="shared" ref="B418:Z418" si="45">(B132-B234)*$D$208</f>
        <v>620.11488843594952</v>
      </c>
      <c r="C418" s="329">
        <f t="shared" si="45"/>
        <v>15.940384902914918</v>
      </c>
      <c r="D418" s="329">
        <f t="shared" si="45"/>
        <v>1.7636170530884587</v>
      </c>
      <c r="E418" s="329">
        <f t="shared" si="45"/>
        <v>0.40698855071272133</v>
      </c>
      <c r="F418" s="329">
        <f t="shared" si="45"/>
        <v>1.4922913526133132</v>
      </c>
      <c r="G418" s="329">
        <f t="shared" si="45"/>
        <v>1.7636170530884587</v>
      </c>
      <c r="H418" s="329">
        <f t="shared" si="45"/>
        <v>49.313446061358015</v>
      </c>
      <c r="I418" s="329" t="e">
        <f t="shared" si="45"/>
        <v>#VALUE!</v>
      </c>
      <c r="J418" s="329">
        <f t="shared" si="45"/>
        <v>3.5950655312957052</v>
      </c>
      <c r="K418" s="329">
        <f t="shared" si="45"/>
        <v>25.775941545139016</v>
      </c>
      <c r="L418" s="329">
        <f t="shared" si="45"/>
        <v>20.078101835160911</v>
      </c>
      <c r="M418" s="329">
        <f t="shared" si="45"/>
        <v>3.3237398308205575</v>
      </c>
      <c r="N418" s="329">
        <f t="shared" si="45"/>
        <v>4.1377169322460006</v>
      </c>
      <c r="O418" s="329">
        <f t="shared" si="45"/>
        <v>0.27132570047514748</v>
      </c>
      <c r="P418" s="329">
        <f t="shared" si="45"/>
        <v>0.61048282606908189</v>
      </c>
      <c r="Q418" s="329">
        <f t="shared" si="45"/>
        <v>0.54265140095029518</v>
      </c>
      <c r="R418" s="329">
        <f t="shared" si="45"/>
        <v>3.1880769805829852</v>
      </c>
      <c r="S418" s="329">
        <f t="shared" si="45"/>
        <v>3.2559084057017706</v>
      </c>
      <c r="T418" s="329">
        <f t="shared" si="45"/>
        <v>0</v>
      </c>
      <c r="U418" s="329">
        <f t="shared" si="45"/>
        <v>0</v>
      </c>
      <c r="V418" s="329">
        <f t="shared" si="45"/>
        <v>11.327847994837411</v>
      </c>
      <c r="W418" s="329">
        <f t="shared" si="45"/>
        <v>1.2887970772569497</v>
      </c>
      <c r="X418" s="329" t="e">
        <f t="shared" si="45"/>
        <v>#VALUE!</v>
      </c>
      <c r="Y418" s="329">
        <f t="shared" si="45"/>
        <v>3.5272341061769175</v>
      </c>
      <c r="Z418" s="329">
        <f t="shared" si="45"/>
        <v>2.5097627293951166</v>
      </c>
      <c r="AA418" s="330"/>
      <c r="AB418" s="330"/>
      <c r="AC418" s="330" t="s">
        <v>146</v>
      </c>
      <c r="AD418" s="330"/>
      <c r="AE418" s="330"/>
      <c r="AF418" s="330"/>
      <c r="AG418" s="330"/>
      <c r="AH418" s="330"/>
      <c r="AI418" s="330"/>
      <c r="AJ418" s="330"/>
      <c r="AK418" s="330"/>
      <c r="AL418" s="330"/>
      <c r="AM418" s="330"/>
      <c r="AN418" s="330"/>
      <c r="AO418" s="330"/>
      <c r="AP418" s="330"/>
      <c r="AQ418" s="330"/>
      <c r="AR418" s="330"/>
      <c r="AS418" s="330"/>
      <c r="AT418" s="330"/>
      <c r="AU418" s="330"/>
      <c r="AV418" s="330">
        <v>81.878061336534245</v>
      </c>
      <c r="AW418" s="330">
        <v>8.1878061336534247E-2</v>
      </c>
      <c r="AX418" s="330"/>
      <c r="AY418" s="330"/>
      <c r="AZ418" s="330"/>
      <c r="BA418" s="330"/>
      <c r="BB418" s="330"/>
    </row>
    <row r="419" spans="1:54" s="383" customFormat="1" ht="13.8" x14ac:dyDescent="0.45">
      <c r="A419" s="43">
        <v>2036</v>
      </c>
      <c r="B419" s="329">
        <f t="shared" ref="B419:Z419" si="46">(B133-B235)*$D$208</f>
        <v>659.45711500484651</v>
      </c>
      <c r="C419" s="329">
        <f t="shared" si="46"/>
        <v>17.093519129934297</v>
      </c>
      <c r="D419" s="329">
        <f t="shared" si="46"/>
        <v>1.8992799033260319</v>
      </c>
      <c r="E419" s="329">
        <f t="shared" si="46"/>
        <v>0.40698855071272133</v>
      </c>
      <c r="F419" s="329">
        <f t="shared" si="46"/>
        <v>1.6279542028508891</v>
      </c>
      <c r="G419" s="329">
        <f t="shared" si="46"/>
        <v>1.8992799033260332</v>
      </c>
      <c r="H419" s="329">
        <f t="shared" si="46"/>
        <v>53.518994418722912</v>
      </c>
      <c r="I419" s="329" t="e">
        <f t="shared" si="46"/>
        <v>#VALUE!</v>
      </c>
      <c r="J419" s="329">
        <f t="shared" si="46"/>
        <v>3.8663912317708515</v>
      </c>
      <c r="K419" s="329">
        <f t="shared" si="46"/>
        <v>27.403895747989893</v>
      </c>
      <c r="L419" s="329">
        <f t="shared" si="46"/>
        <v>21.434730337536649</v>
      </c>
      <c r="M419" s="329">
        <f t="shared" si="46"/>
        <v>3.4594026810581306</v>
      </c>
      <c r="N419" s="329">
        <f t="shared" si="46"/>
        <v>4.4090426327211469</v>
      </c>
      <c r="O419" s="329">
        <f t="shared" si="46"/>
        <v>0.27132570047514748</v>
      </c>
      <c r="P419" s="329">
        <f t="shared" si="46"/>
        <v>0.6783142511878687</v>
      </c>
      <c r="Q419" s="329">
        <f t="shared" si="46"/>
        <v>0.61048282606908222</v>
      </c>
      <c r="R419" s="329">
        <f t="shared" si="46"/>
        <v>3.3915712559393443</v>
      </c>
      <c r="S419" s="329">
        <f t="shared" si="46"/>
        <v>3.459402681058132</v>
      </c>
      <c r="T419" s="329">
        <f t="shared" si="46"/>
        <v>0</v>
      </c>
      <c r="U419" s="329">
        <f t="shared" si="46"/>
        <v>0</v>
      </c>
      <c r="V419" s="329">
        <f t="shared" si="46"/>
        <v>12.073993671144063</v>
      </c>
      <c r="W419" s="329">
        <f t="shared" si="46"/>
        <v>1.3566285023757376</v>
      </c>
      <c r="X419" s="329" t="e">
        <f t="shared" si="46"/>
        <v>#VALUE!</v>
      </c>
      <c r="Y419" s="329">
        <f t="shared" si="46"/>
        <v>3.7307283815332783</v>
      </c>
      <c r="Z419" s="329">
        <f t="shared" si="46"/>
        <v>2.7132570047514752</v>
      </c>
      <c r="AA419" s="330"/>
      <c r="AB419" s="330"/>
      <c r="AC419" s="330" t="s">
        <v>146</v>
      </c>
      <c r="AD419" s="330"/>
      <c r="AE419" s="330"/>
      <c r="AF419" s="330"/>
      <c r="AG419" s="330"/>
      <c r="AH419" s="330"/>
      <c r="AI419" s="330"/>
      <c r="AJ419" s="330"/>
      <c r="AK419" s="330"/>
      <c r="AL419" s="330"/>
      <c r="AM419" s="330"/>
      <c r="AN419" s="330"/>
      <c r="AO419" s="330"/>
      <c r="AP419" s="330"/>
      <c r="AQ419" s="330"/>
      <c r="AR419" s="330"/>
      <c r="AS419" s="330"/>
      <c r="AT419" s="330"/>
      <c r="AU419" s="330"/>
      <c r="AV419" s="330">
        <v>86.909674477814278</v>
      </c>
      <c r="AW419" s="330">
        <v>8.690967447781428E-2</v>
      </c>
      <c r="AX419" s="330"/>
      <c r="AY419" s="330"/>
      <c r="AZ419" s="330"/>
      <c r="BA419" s="330"/>
      <c r="BB419" s="330"/>
    </row>
    <row r="420" spans="1:54" s="383" customFormat="1" ht="13.8" x14ac:dyDescent="0.45">
      <c r="A420" s="43">
        <v>2037</v>
      </c>
      <c r="B420" s="329">
        <f t="shared" ref="B420:Z420" si="47">(B134-B236)*$D$208</f>
        <v>699.0028358490988</v>
      </c>
      <c r="C420" s="329">
        <f t="shared" si="47"/>
        <v>18.246653356953676</v>
      </c>
      <c r="D420" s="329">
        <f t="shared" si="47"/>
        <v>2.0349427535636062</v>
      </c>
      <c r="E420" s="329">
        <f t="shared" si="47"/>
        <v>0.47481997583150798</v>
      </c>
      <c r="F420" s="329">
        <f t="shared" si="47"/>
        <v>1.763617053088455</v>
      </c>
      <c r="G420" s="329">
        <f t="shared" si="47"/>
        <v>2.102774178682393</v>
      </c>
      <c r="H420" s="329">
        <f t="shared" si="47"/>
        <v>57.860205626325175</v>
      </c>
      <c r="I420" s="329" t="e">
        <f t="shared" si="47"/>
        <v>#VALUE!</v>
      </c>
      <c r="J420" s="329">
        <f t="shared" si="47"/>
        <v>4.1377169322459979</v>
      </c>
      <c r="K420" s="329">
        <f t="shared" si="47"/>
        <v>29.031849950840794</v>
      </c>
      <c r="L420" s="329">
        <f t="shared" si="47"/>
        <v>22.791358839912387</v>
      </c>
      <c r="M420" s="329">
        <f t="shared" si="47"/>
        <v>3.662896956414492</v>
      </c>
      <c r="N420" s="329">
        <f t="shared" si="47"/>
        <v>4.6803683331962942</v>
      </c>
      <c r="O420" s="329">
        <f t="shared" si="47"/>
        <v>0.27132570047514748</v>
      </c>
      <c r="P420" s="329">
        <f t="shared" si="47"/>
        <v>0.74614567630665563</v>
      </c>
      <c r="Q420" s="329">
        <f t="shared" si="47"/>
        <v>0.61048282606908222</v>
      </c>
      <c r="R420" s="329">
        <f t="shared" si="47"/>
        <v>3.5950655312957052</v>
      </c>
      <c r="S420" s="329">
        <f t="shared" si="47"/>
        <v>3.5950655312957052</v>
      </c>
      <c r="T420" s="329">
        <f t="shared" si="47"/>
        <v>0</v>
      </c>
      <c r="U420" s="329">
        <f t="shared" si="47"/>
        <v>0</v>
      </c>
      <c r="V420" s="329">
        <f t="shared" si="47"/>
        <v>12.820139347450715</v>
      </c>
      <c r="W420" s="329">
        <f t="shared" si="47"/>
        <v>1.4244599274945231</v>
      </c>
      <c r="X420" s="329" t="e">
        <f t="shared" si="47"/>
        <v>#VALUE!</v>
      </c>
      <c r="Y420" s="329">
        <f t="shared" si="47"/>
        <v>3.9342226568896397</v>
      </c>
      <c r="Z420" s="329">
        <f t="shared" si="47"/>
        <v>2.8489198549890462</v>
      </c>
      <c r="AA420" s="330"/>
      <c r="AB420" s="330"/>
      <c r="AC420" s="330" t="s">
        <v>146</v>
      </c>
      <c r="AD420" s="330"/>
      <c r="AE420" s="330"/>
      <c r="AF420" s="330"/>
      <c r="AG420" s="330"/>
      <c r="AH420" s="330"/>
      <c r="AI420" s="330"/>
      <c r="AJ420" s="330"/>
      <c r="AK420" s="330"/>
      <c r="AL420" s="330"/>
      <c r="AM420" s="330"/>
      <c r="AN420" s="330"/>
      <c r="AO420" s="330"/>
      <c r="AP420" s="330"/>
      <c r="AQ420" s="330"/>
      <c r="AR420" s="330"/>
      <c r="AS420" s="330"/>
      <c r="AT420" s="330"/>
      <c r="AU420" s="330"/>
      <c r="AV420" s="330">
        <v>92.111506464596701</v>
      </c>
      <c r="AW420" s="330">
        <v>9.2111506464596704E-2</v>
      </c>
      <c r="AX420" s="330"/>
      <c r="AY420" s="330"/>
      <c r="AZ420" s="330"/>
      <c r="BA420" s="330"/>
      <c r="BB420" s="330"/>
    </row>
    <row r="421" spans="1:54" s="383" customFormat="1" ht="13.8" x14ac:dyDescent="0.45">
      <c r="A421" s="43">
        <v>2038</v>
      </c>
      <c r="B421" s="329">
        <f t="shared" ref="B421:Z421" si="48">(B135-B237)*$D$208</f>
        <v>738.81988239382656</v>
      </c>
      <c r="C421" s="329">
        <f t="shared" si="48"/>
        <v>19.399787583973044</v>
      </c>
      <c r="D421" s="329">
        <f t="shared" si="48"/>
        <v>2.1706056038011807</v>
      </c>
      <c r="E421" s="329">
        <f t="shared" si="48"/>
        <v>0.47481997583150798</v>
      </c>
      <c r="F421" s="329">
        <f t="shared" si="48"/>
        <v>1.9671113284448234</v>
      </c>
      <c r="G421" s="329">
        <f t="shared" si="48"/>
        <v>2.1706056038011798</v>
      </c>
      <c r="H421" s="329">
        <f t="shared" si="48"/>
        <v>62.2692482590464</v>
      </c>
      <c r="I421" s="329" t="e">
        <f t="shared" si="48"/>
        <v>#VALUE!</v>
      </c>
      <c r="J421" s="329">
        <f t="shared" si="48"/>
        <v>4.4090426327211469</v>
      </c>
      <c r="K421" s="329">
        <f t="shared" si="48"/>
        <v>30.59197272857288</v>
      </c>
      <c r="L421" s="329">
        <f t="shared" si="48"/>
        <v>24.21581876740693</v>
      </c>
      <c r="M421" s="329">
        <f t="shared" si="48"/>
        <v>3.8663912317708529</v>
      </c>
      <c r="N421" s="329">
        <f t="shared" si="48"/>
        <v>5.0195254587902305</v>
      </c>
      <c r="O421" s="329">
        <f t="shared" si="48"/>
        <v>0.33915712559393441</v>
      </c>
      <c r="P421" s="329">
        <f t="shared" si="48"/>
        <v>0.74614567630665563</v>
      </c>
      <c r="Q421" s="329">
        <f t="shared" si="48"/>
        <v>0.61048282606908222</v>
      </c>
      <c r="R421" s="329">
        <f t="shared" si="48"/>
        <v>3.7307283815332783</v>
      </c>
      <c r="S421" s="329">
        <f t="shared" si="48"/>
        <v>3.7985598066520638</v>
      </c>
      <c r="T421" s="329">
        <f t="shared" si="48"/>
        <v>0</v>
      </c>
      <c r="U421" s="329">
        <f t="shared" si="48"/>
        <v>0</v>
      </c>
      <c r="V421" s="329">
        <f t="shared" si="48"/>
        <v>13.566285023757377</v>
      </c>
      <c r="W421" s="329">
        <f t="shared" si="48"/>
        <v>1.4922913526133108</v>
      </c>
      <c r="X421" s="329" t="e">
        <f t="shared" si="48"/>
        <v>#VALUE!</v>
      </c>
      <c r="Y421" s="329">
        <f t="shared" si="48"/>
        <v>4.205548357364786</v>
      </c>
      <c r="Z421" s="329">
        <f t="shared" si="48"/>
        <v>3.0524141303454098</v>
      </c>
      <c r="AA421" s="330"/>
      <c r="AB421" s="330"/>
      <c r="AC421" s="330" t="s">
        <v>146</v>
      </c>
      <c r="AD421" s="330"/>
      <c r="AE421" s="330"/>
      <c r="AF421" s="330"/>
      <c r="AG421" s="330"/>
      <c r="AH421" s="330"/>
      <c r="AI421" s="330"/>
      <c r="AJ421" s="330"/>
      <c r="AK421" s="330"/>
      <c r="AL421" s="330"/>
      <c r="AM421" s="330"/>
      <c r="AN421" s="330"/>
      <c r="AO421" s="330"/>
      <c r="AP421" s="330"/>
      <c r="AQ421" s="330"/>
      <c r="AR421" s="330"/>
      <c r="AS421" s="330"/>
      <c r="AT421" s="330"/>
      <c r="AU421" s="330"/>
      <c r="AV421" s="330">
        <v>97.236083223157323</v>
      </c>
      <c r="AW421" s="330">
        <v>9.7236083223157327E-2</v>
      </c>
      <c r="AX421" s="330"/>
      <c r="AY421" s="330"/>
      <c r="AZ421" s="330"/>
      <c r="BA421" s="330"/>
      <c r="BB421" s="330"/>
    </row>
    <row r="422" spans="1:54" s="383" customFormat="1" ht="13.8" x14ac:dyDescent="0.45">
      <c r="A422" s="43">
        <v>2039</v>
      </c>
      <c r="B422" s="329">
        <f t="shared" ref="B422:Z422" si="49">(B136-B238)*$D$208</f>
        <v>778.90825463902991</v>
      </c>
      <c r="C422" s="329">
        <f t="shared" si="49"/>
        <v>20.620753236111206</v>
      </c>
      <c r="D422" s="329">
        <f t="shared" si="49"/>
        <v>2.2384370289199675</v>
      </c>
      <c r="E422" s="329">
        <f t="shared" si="49"/>
        <v>0.47481997583150798</v>
      </c>
      <c r="F422" s="329">
        <f t="shared" si="49"/>
        <v>2.1706056038011723</v>
      </c>
      <c r="G422" s="329">
        <f t="shared" si="49"/>
        <v>2.3062684540387535</v>
      </c>
      <c r="H422" s="329">
        <f t="shared" si="49"/>
        <v>66.881785167123951</v>
      </c>
      <c r="I422" s="329" t="e">
        <f t="shared" si="49"/>
        <v>#VALUE!</v>
      </c>
      <c r="J422" s="329">
        <f t="shared" si="49"/>
        <v>4.7481997583150815</v>
      </c>
      <c r="K422" s="329">
        <f t="shared" si="49"/>
        <v>32.219926931423757</v>
      </c>
      <c r="L422" s="329">
        <f t="shared" si="49"/>
        <v>25.640278694901451</v>
      </c>
      <c r="M422" s="329">
        <f t="shared" si="49"/>
        <v>4.1377169322460006</v>
      </c>
      <c r="N422" s="329">
        <f t="shared" si="49"/>
        <v>5.2908511592653751</v>
      </c>
      <c r="O422" s="329">
        <f t="shared" si="49"/>
        <v>0.33915712559393441</v>
      </c>
      <c r="P422" s="329">
        <f t="shared" si="49"/>
        <v>0.81397710142544244</v>
      </c>
      <c r="Q422" s="329">
        <f t="shared" si="49"/>
        <v>0.67831425118786914</v>
      </c>
      <c r="R422" s="329">
        <f t="shared" si="49"/>
        <v>3.934222656889637</v>
      </c>
      <c r="S422" s="329">
        <f t="shared" si="49"/>
        <v>4.0020540820084278</v>
      </c>
      <c r="T422" s="329">
        <f t="shared" si="49"/>
        <v>6.7831425118786884E-2</v>
      </c>
      <c r="U422" s="329">
        <f t="shared" si="49"/>
        <v>0</v>
      </c>
      <c r="V422" s="329">
        <f t="shared" si="49"/>
        <v>14.312430700064038</v>
      </c>
      <c r="W422" s="329">
        <f t="shared" si="49"/>
        <v>1.5601227777320987</v>
      </c>
      <c r="X422" s="329" t="e">
        <f t="shared" si="49"/>
        <v>#VALUE!</v>
      </c>
      <c r="Y422" s="329">
        <f t="shared" si="49"/>
        <v>4.4090426327211469</v>
      </c>
      <c r="Z422" s="329">
        <f t="shared" si="49"/>
        <v>3.2559084057017684</v>
      </c>
      <c r="AA422" s="330"/>
      <c r="AB422" s="330"/>
      <c r="AC422" s="330" t="s">
        <v>146</v>
      </c>
      <c r="AD422" s="330"/>
      <c r="AE422" s="330"/>
      <c r="AF422" s="330"/>
      <c r="AG422" s="330"/>
      <c r="AH422" s="330"/>
      <c r="AI422" s="330"/>
      <c r="AJ422" s="330"/>
      <c r="AK422" s="330"/>
      <c r="AL422" s="330"/>
      <c r="AM422" s="330"/>
      <c r="AN422" s="330"/>
      <c r="AO422" s="330"/>
      <c r="AP422" s="330"/>
      <c r="AQ422" s="330"/>
      <c r="AR422" s="330"/>
      <c r="AS422" s="330"/>
      <c r="AT422" s="330"/>
      <c r="AU422" s="330"/>
      <c r="AV422" s="330">
        <v>102.09216649835979</v>
      </c>
      <c r="AW422" s="330">
        <v>0.10209216649835978</v>
      </c>
      <c r="AX422" s="330"/>
      <c r="AY422" s="330"/>
      <c r="AZ422" s="330"/>
      <c r="BA422" s="330"/>
      <c r="BB422" s="330"/>
    </row>
    <row r="423" spans="1:54" s="383" customFormat="1" ht="13.8" x14ac:dyDescent="0.45">
      <c r="A423" s="43">
        <v>2040</v>
      </c>
      <c r="B423" s="329">
        <f t="shared" ref="B423:Z423" si="50">(B137-B239)*$D$208</f>
        <v>819.13228973446996</v>
      </c>
      <c r="C423" s="329">
        <f t="shared" si="50"/>
        <v>21.909550313368161</v>
      </c>
      <c r="D423" s="329">
        <f t="shared" si="50"/>
        <v>2.4419313042763275</v>
      </c>
      <c r="E423" s="329">
        <f t="shared" si="50"/>
        <v>0.54265140095029496</v>
      </c>
      <c r="F423" s="329">
        <f t="shared" si="50"/>
        <v>2.3062684540387579</v>
      </c>
      <c r="G423" s="329">
        <f t="shared" si="50"/>
        <v>2.441931304276328</v>
      </c>
      <c r="H423" s="329">
        <f t="shared" si="50"/>
        <v>71.697816350557687</v>
      </c>
      <c r="I423" s="329" t="e">
        <f t="shared" si="50"/>
        <v>#VALUE!</v>
      </c>
      <c r="J423" s="329">
        <f t="shared" si="50"/>
        <v>5.0195254587902305</v>
      </c>
      <c r="K423" s="329">
        <f t="shared" si="50"/>
        <v>33.780049709155875</v>
      </c>
      <c r="L423" s="329">
        <f t="shared" si="50"/>
        <v>27.064738622395961</v>
      </c>
      <c r="M423" s="329">
        <f t="shared" si="50"/>
        <v>4.3412112076023597</v>
      </c>
      <c r="N423" s="329">
        <f t="shared" si="50"/>
        <v>5.6978397099780995</v>
      </c>
      <c r="O423" s="329">
        <f t="shared" si="50"/>
        <v>0.33915712559393441</v>
      </c>
      <c r="P423" s="329">
        <f t="shared" si="50"/>
        <v>0.81397710142544244</v>
      </c>
      <c r="Q423" s="329">
        <f t="shared" si="50"/>
        <v>0.67831425118786914</v>
      </c>
      <c r="R423" s="329">
        <f t="shared" si="50"/>
        <v>4.205548357364786</v>
      </c>
      <c r="S423" s="329">
        <f t="shared" si="50"/>
        <v>4.205548357364786</v>
      </c>
      <c r="T423" s="329">
        <f t="shared" si="50"/>
        <v>6.7831425118786884E-2</v>
      </c>
      <c r="U423" s="329">
        <f t="shared" si="50"/>
        <v>0</v>
      </c>
      <c r="V423" s="329">
        <f t="shared" si="50"/>
        <v>15.05857637637069</v>
      </c>
      <c r="W423" s="329">
        <f t="shared" si="50"/>
        <v>1.6279542028508842</v>
      </c>
      <c r="X423" s="329" t="e">
        <f t="shared" si="50"/>
        <v>#VALUE!</v>
      </c>
      <c r="Y423" s="329">
        <f t="shared" si="50"/>
        <v>4.612536908077506</v>
      </c>
      <c r="Z423" s="329">
        <f t="shared" si="50"/>
        <v>3.459402681058132</v>
      </c>
      <c r="AA423" s="330"/>
      <c r="AB423" s="330"/>
      <c r="AC423" s="330" t="s">
        <v>146</v>
      </c>
      <c r="AD423" s="330"/>
      <c r="AE423" s="330"/>
      <c r="AF423" s="330"/>
      <c r="AG423" s="330"/>
      <c r="AH423" s="330"/>
      <c r="AI423" s="330"/>
      <c r="AJ423" s="330"/>
      <c r="AK423" s="330"/>
      <c r="AL423" s="330"/>
      <c r="AM423" s="330"/>
      <c r="AN423" s="330"/>
      <c r="AO423" s="330"/>
      <c r="AP423" s="330"/>
      <c r="AQ423" s="330"/>
      <c r="AR423" s="330"/>
      <c r="AS423" s="330"/>
      <c r="AT423" s="330"/>
      <c r="AU423" s="330"/>
      <c r="AV423" s="330">
        <v>107.40686879248221</v>
      </c>
      <c r="AW423" s="330">
        <v>0.10740686879248221</v>
      </c>
      <c r="AX423" s="330"/>
      <c r="AY423" s="330"/>
      <c r="AZ423" s="330"/>
      <c r="BA423" s="330"/>
      <c r="BB423" s="330"/>
    </row>
    <row r="424" spans="1:54" s="383" customFormat="1" ht="13.8" x14ac:dyDescent="0.45">
      <c r="A424" s="43">
        <v>2041</v>
      </c>
      <c r="B424" s="329">
        <f t="shared" ref="B424:Z424" si="51">(B138-B240)*$D$208</f>
        <v>859.62765053038629</v>
      </c>
      <c r="C424" s="329">
        <f t="shared" si="51"/>
        <v>23.130515965506323</v>
      </c>
      <c r="D424" s="329">
        <f t="shared" si="51"/>
        <v>2.5775941545139007</v>
      </c>
      <c r="E424" s="329">
        <f t="shared" si="51"/>
        <v>0.47481997583150798</v>
      </c>
      <c r="F424" s="329">
        <f t="shared" si="51"/>
        <v>2.5097627293951166</v>
      </c>
      <c r="G424" s="329">
        <f t="shared" si="51"/>
        <v>2.5775941545139012</v>
      </c>
      <c r="H424" s="329">
        <f t="shared" si="51"/>
        <v>76.649510384229174</v>
      </c>
      <c r="I424" s="329" t="e">
        <f t="shared" si="51"/>
        <v>#VALUE!</v>
      </c>
      <c r="J424" s="329">
        <f t="shared" si="51"/>
        <v>5.3586825843841623</v>
      </c>
      <c r="K424" s="329">
        <f t="shared" si="51"/>
        <v>35.408003912006755</v>
      </c>
      <c r="L424" s="329">
        <f t="shared" si="51"/>
        <v>28.557029975009272</v>
      </c>
      <c r="M424" s="329">
        <f t="shared" si="51"/>
        <v>4.5447054829587206</v>
      </c>
      <c r="N424" s="329">
        <f t="shared" si="51"/>
        <v>5.9691654104532459</v>
      </c>
      <c r="O424" s="329">
        <f t="shared" si="51"/>
        <v>0.33915712559393441</v>
      </c>
      <c r="P424" s="329">
        <f t="shared" si="51"/>
        <v>0.88180852654422937</v>
      </c>
      <c r="Q424" s="329">
        <f t="shared" si="51"/>
        <v>0.74614567630665607</v>
      </c>
      <c r="R424" s="329">
        <f t="shared" si="51"/>
        <v>4.3412112076023597</v>
      </c>
      <c r="S424" s="329">
        <f t="shared" si="51"/>
        <v>4.4090426327211469</v>
      </c>
      <c r="T424" s="329">
        <f t="shared" si="51"/>
        <v>6.7831425118786884E-2</v>
      </c>
      <c r="U424" s="329">
        <f t="shared" si="51"/>
        <v>0</v>
      </c>
      <c r="V424" s="329">
        <f t="shared" si="51"/>
        <v>15.736890627558559</v>
      </c>
      <c r="W424" s="329">
        <f t="shared" si="51"/>
        <v>1.6957856279696721</v>
      </c>
      <c r="X424" s="329" t="e">
        <f t="shared" si="51"/>
        <v>#VALUE!</v>
      </c>
      <c r="Y424" s="329">
        <f t="shared" si="51"/>
        <v>4.7481997583150815</v>
      </c>
      <c r="Z424" s="329">
        <f t="shared" si="51"/>
        <v>3.5950655312957029</v>
      </c>
      <c r="AA424" s="330"/>
      <c r="AB424" s="330"/>
      <c r="AC424" s="330" t="s">
        <v>146</v>
      </c>
      <c r="AD424" s="330"/>
      <c r="AE424" s="330"/>
      <c r="AF424" s="330"/>
      <c r="AG424" s="330"/>
      <c r="AH424" s="330"/>
      <c r="AI424" s="330"/>
      <c r="AJ424" s="330"/>
      <c r="AK424" s="330"/>
      <c r="AL424" s="330"/>
      <c r="AM424" s="330"/>
      <c r="AN424" s="330"/>
      <c r="AO424" s="330"/>
      <c r="AP424" s="330"/>
      <c r="AQ424" s="330"/>
      <c r="AR424" s="330"/>
      <c r="AS424" s="330"/>
      <c r="AT424" s="330"/>
      <c r="AU424" s="330"/>
      <c r="AV424" s="330">
        <v>113.13311518397705</v>
      </c>
      <c r="AW424" s="330">
        <v>0.11313311518397705</v>
      </c>
      <c r="AX424" s="330"/>
      <c r="AY424" s="330"/>
      <c r="AZ424" s="330"/>
      <c r="BA424" s="330"/>
      <c r="BB424" s="330"/>
    </row>
    <row r="425" spans="1:54" s="383" customFormat="1" ht="13.8" x14ac:dyDescent="0.45">
      <c r="A425" s="43">
        <v>2042</v>
      </c>
      <c r="B425" s="329">
        <f t="shared" ref="B425:Z425" si="52">(B139-B241)*$D$208</f>
        <v>900.25867417653933</v>
      </c>
      <c r="C425" s="329">
        <f t="shared" si="52"/>
        <v>24.419313042763278</v>
      </c>
      <c r="D425" s="329">
        <f t="shared" si="52"/>
        <v>2.7132570047514752</v>
      </c>
      <c r="E425" s="329">
        <f t="shared" si="52"/>
        <v>0.54265140095029496</v>
      </c>
      <c r="F425" s="329">
        <f t="shared" si="52"/>
        <v>2.7132570047514752</v>
      </c>
      <c r="G425" s="329">
        <f t="shared" si="52"/>
        <v>2.7810884298702621</v>
      </c>
      <c r="H425" s="329">
        <f t="shared" si="52"/>
        <v>81.736867268138198</v>
      </c>
      <c r="I425" s="329" t="e">
        <f t="shared" si="52"/>
        <v>#VALUE!</v>
      </c>
      <c r="J425" s="329">
        <f t="shared" si="52"/>
        <v>5.6978397099780995</v>
      </c>
      <c r="K425" s="329">
        <f t="shared" si="52"/>
        <v>37.035958114857635</v>
      </c>
      <c r="L425" s="329">
        <f t="shared" si="52"/>
        <v>30.049321327622586</v>
      </c>
      <c r="M425" s="329">
        <f t="shared" si="52"/>
        <v>4.7481997583150832</v>
      </c>
      <c r="N425" s="329">
        <f t="shared" si="52"/>
        <v>6.3761539611659659</v>
      </c>
      <c r="O425" s="329">
        <f t="shared" si="52"/>
        <v>0.33915712559393441</v>
      </c>
      <c r="P425" s="329">
        <f t="shared" si="52"/>
        <v>0.81397710142544266</v>
      </c>
      <c r="Q425" s="329">
        <f t="shared" si="52"/>
        <v>0.74614567630665607</v>
      </c>
      <c r="R425" s="329">
        <f t="shared" si="52"/>
        <v>4.5447054829587232</v>
      </c>
      <c r="S425" s="329">
        <f t="shared" si="52"/>
        <v>4.5447054829587206</v>
      </c>
      <c r="T425" s="329">
        <f t="shared" si="52"/>
        <v>6.7831425118786884E-2</v>
      </c>
      <c r="U425" s="329">
        <f t="shared" si="52"/>
        <v>0</v>
      </c>
      <c r="V425" s="329">
        <f t="shared" si="52"/>
        <v>16.550867728984002</v>
      </c>
      <c r="W425" s="329">
        <f t="shared" si="52"/>
        <v>1.7636170530884574</v>
      </c>
      <c r="X425" s="329" t="e">
        <f t="shared" si="52"/>
        <v>#VALUE!</v>
      </c>
      <c r="Y425" s="329">
        <f t="shared" si="52"/>
        <v>4.8838626085526551</v>
      </c>
      <c r="Z425" s="329">
        <f t="shared" si="52"/>
        <v>3.7985598066520665</v>
      </c>
      <c r="AA425" s="330"/>
      <c r="AB425" s="330"/>
      <c r="AC425" s="330" t="s">
        <v>146</v>
      </c>
      <c r="AD425" s="330"/>
      <c r="AE425" s="330"/>
      <c r="AF425" s="330"/>
      <c r="AG425" s="330"/>
      <c r="AH425" s="330"/>
      <c r="AI425" s="330"/>
      <c r="AJ425" s="330"/>
      <c r="AK425" s="330"/>
      <c r="AL425" s="330"/>
      <c r="AM425" s="330"/>
      <c r="AN425" s="330"/>
      <c r="AO425" s="330"/>
      <c r="AP425" s="330"/>
      <c r="AQ425" s="330"/>
      <c r="AR425" s="330"/>
      <c r="AS425" s="330"/>
      <c r="AT425" s="330"/>
      <c r="AU425" s="330"/>
      <c r="AV425" s="330">
        <v>118.70701424714207</v>
      </c>
      <c r="AW425" s="330">
        <v>0.11870701424714207</v>
      </c>
      <c r="AX425" s="330"/>
      <c r="AY425" s="330"/>
      <c r="AZ425" s="330"/>
      <c r="BA425" s="330"/>
      <c r="BB425" s="330"/>
    </row>
    <row r="426" spans="1:54" s="383" customFormat="1" ht="13.8" x14ac:dyDescent="0.45">
      <c r="A426" s="43">
        <v>2043</v>
      </c>
      <c r="B426" s="329">
        <f t="shared" ref="B426:Z426" si="53">(B140-B242)*$D$208</f>
        <v>941.16102352316796</v>
      </c>
      <c r="C426" s="329">
        <f t="shared" si="53"/>
        <v>25.775941545139016</v>
      </c>
      <c r="D426" s="329">
        <f t="shared" si="53"/>
        <v>2.8489198549890484</v>
      </c>
      <c r="E426" s="329">
        <f t="shared" si="53"/>
        <v>0.54265140095029496</v>
      </c>
      <c r="F426" s="329">
        <f t="shared" si="53"/>
        <v>2.9167512801078437</v>
      </c>
      <c r="G426" s="329">
        <f t="shared" si="53"/>
        <v>2.8489198549890498</v>
      </c>
      <c r="H426" s="329">
        <f t="shared" si="53"/>
        <v>87.027718427403613</v>
      </c>
      <c r="I426" s="329" t="e">
        <f t="shared" si="53"/>
        <v>#VALUE!</v>
      </c>
      <c r="J426" s="329">
        <f t="shared" si="53"/>
        <v>6.0369968355720314</v>
      </c>
      <c r="K426" s="329">
        <f t="shared" si="53"/>
        <v>38.663912317708522</v>
      </c>
      <c r="L426" s="329">
        <f t="shared" si="53"/>
        <v>31.5416126802359</v>
      </c>
      <c r="M426" s="329">
        <f t="shared" si="53"/>
        <v>5.0195254587902296</v>
      </c>
      <c r="N426" s="329">
        <f t="shared" si="53"/>
        <v>6.6474796616411149</v>
      </c>
      <c r="O426" s="329">
        <f t="shared" si="53"/>
        <v>0.40698855071272128</v>
      </c>
      <c r="P426" s="329">
        <f t="shared" si="53"/>
        <v>0.88180852654422959</v>
      </c>
      <c r="Q426" s="329">
        <f t="shared" si="53"/>
        <v>0.7461456763066554</v>
      </c>
      <c r="R426" s="329">
        <f t="shared" si="53"/>
        <v>4.680368333196296</v>
      </c>
      <c r="S426" s="329">
        <f t="shared" si="53"/>
        <v>4.7481997583150815</v>
      </c>
      <c r="T426" s="329">
        <f t="shared" si="53"/>
        <v>6.7831425118786884E-2</v>
      </c>
      <c r="U426" s="329">
        <f t="shared" si="53"/>
        <v>0</v>
      </c>
      <c r="V426" s="329">
        <f t="shared" si="53"/>
        <v>17.229181980171862</v>
      </c>
      <c r="W426" s="329">
        <f t="shared" si="53"/>
        <v>1.8314484782072453</v>
      </c>
      <c r="X426" s="329" t="e">
        <f t="shared" si="53"/>
        <v>#VALUE!</v>
      </c>
      <c r="Y426" s="329">
        <f t="shared" si="53"/>
        <v>5.087356883909016</v>
      </c>
      <c r="Z426" s="329">
        <f t="shared" si="53"/>
        <v>4.0020540820084252</v>
      </c>
      <c r="AA426" s="330"/>
      <c r="AB426" s="330"/>
      <c r="AC426" s="330" t="s">
        <v>146</v>
      </c>
      <c r="AD426" s="330"/>
      <c r="AE426" s="330"/>
      <c r="AF426" s="330"/>
      <c r="AG426" s="330"/>
      <c r="AH426" s="330"/>
      <c r="AI426" s="330"/>
      <c r="AJ426" s="330"/>
      <c r="AK426" s="330"/>
      <c r="AL426" s="330"/>
      <c r="AM426" s="330"/>
      <c r="AN426" s="330"/>
      <c r="AO426" s="330"/>
      <c r="AP426" s="330"/>
      <c r="AQ426" s="330"/>
      <c r="AR426" s="330"/>
      <c r="AS426" s="330"/>
      <c r="AT426" s="330"/>
      <c r="AU426" s="330"/>
      <c r="AV426" s="330">
        <v>124.41816954669966</v>
      </c>
      <c r="AW426" s="330">
        <v>0.12441816954669965</v>
      </c>
      <c r="AX426" s="330"/>
      <c r="AY426" s="330"/>
      <c r="AZ426" s="330"/>
      <c r="BA426" s="330"/>
      <c r="BB426" s="330"/>
    </row>
    <row r="427" spans="1:54" s="383" customFormat="1" ht="13.8" x14ac:dyDescent="0.45">
      <c r="A427" s="43">
        <v>2044</v>
      </c>
      <c r="B427" s="329">
        <f t="shared" ref="B427:Z427" si="54">(B141-B243)*$D$208</f>
        <v>982.19903572003409</v>
      </c>
      <c r="C427" s="329">
        <f t="shared" si="54"/>
        <v>27.132570047514754</v>
      </c>
      <c r="D427" s="329">
        <f t="shared" si="54"/>
        <v>2.9845827052266229</v>
      </c>
      <c r="E427" s="329">
        <f t="shared" si="54"/>
        <v>0.54265140095029496</v>
      </c>
      <c r="F427" s="329">
        <f t="shared" si="54"/>
        <v>3.1202455554642023</v>
      </c>
      <c r="G427" s="329">
        <f t="shared" si="54"/>
        <v>3.0524141303454098</v>
      </c>
      <c r="H427" s="329">
        <f t="shared" si="54"/>
        <v>92.386401011787683</v>
      </c>
      <c r="I427" s="329" t="e">
        <f t="shared" si="54"/>
        <v>#VALUE!</v>
      </c>
      <c r="J427" s="329">
        <f t="shared" si="54"/>
        <v>6.3761539611659659</v>
      </c>
      <c r="K427" s="329">
        <f t="shared" si="54"/>
        <v>40.22403509544062</v>
      </c>
      <c r="L427" s="329">
        <f t="shared" si="54"/>
        <v>33.033904032849222</v>
      </c>
      <c r="M427" s="329">
        <f t="shared" si="54"/>
        <v>5.2230197341465896</v>
      </c>
      <c r="N427" s="329">
        <f t="shared" si="54"/>
        <v>7.0544682123538349</v>
      </c>
      <c r="O427" s="329">
        <f t="shared" si="54"/>
        <v>0.40698855071272128</v>
      </c>
      <c r="P427" s="329">
        <f t="shared" si="54"/>
        <v>0.88180852654422959</v>
      </c>
      <c r="Q427" s="329">
        <f t="shared" si="54"/>
        <v>0.7461456763066554</v>
      </c>
      <c r="R427" s="329">
        <f t="shared" si="54"/>
        <v>4.8838626085526551</v>
      </c>
      <c r="S427" s="329">
        <f t="shared" si="54"/>
        <v>4.9516940336714432</v>
      </c>
      <c r="T427" s="329">
        <f t="shared" si="54"/>
        <v>6.7831425118786884E-2</v>
      </c>
      <c r="U427" s="329">
        <f t="shared" si="54"/>
        <v>0</v>
      </c>
      <c r="V427" s="329">
        <f t="shared" si="54"/>
        <v>18.043159081597306</v>
      </c>
      <c r="W427" s="329">
        <f t="shared" si="54"/>
        <v>1.8992799033260332</v>
      </c>
      <c r="X427" s="329" t="e">
        <f t="shared" si="54"/>
        <v>#VALUE!</v>
      </c>
      <c r="Y427" s="329">
        <f t="shared" si="54"/>
        <v>5.2908511592653769</v>
      </c>
      <c r="Z427" s="329">
        <f t="shared" si="54"/>
        <v>4.2055483573647834</v>
      </c>
      <c r="AA427" s="330"/>
      <c r="AB427" s="330"/>
      <c r="AC427" s="330" t="s">
        <v>146</v>
      </c>
      <c r="AD427" s="330"/>
      <c r="AE427" s="330"/>
      <c r="AF427" s="330"/>
      <c r="AG427" s="330"/>
      <c r="AH427" s="330"/>
      <c r="AI427" s="330"/>
      <c r="AJ427" s="330"/>
      <c r="AK427" s="330"/>
      <c r="AL427" s="330"/>
      <c r="AM427" s="330"/>
      <c r="AN427" s="330"/>
      <c r="AO427" s="330"/>
      <c r="AP427" s="330"/>
      <c r="AQ427" s="330"/>
      <c r="AR427" s="330"/>
      <c r="AS427" s="330"/>
      <c r="AT427" s="330"/>
      <c r="AU427" s="330"/>
      <c r="AV427" s="330">
        <v>130.03748990244151</v>
      </c>
      <c r="AW427" s="330">
        <v>0.13003748990244152</v>
      </c>
      <c r="AX427" s="330"/>
      <c r="AY427" s="330"/>
      <c r="AZ427" s="330"/>
      <c r="BA427" s="330"/>
      <c r="BB427" s="330"/>
    </row>
    <row r="428" spans="1:54" s="383" customFormat="1" ht="13.8" x14ac:dyDescent="0.45">
      <c r="A428" s="43">
        <v>2045</v>
      </c>
      <c r="B428" s="329">
        <f t="shared" ref="B428:Z428" si="55">(B142-B244)*$D$208</f>
        <v>1023.440542192256</v>
      </c>
      <c r="C428" s="329">
        <f t="shared" si="55"/>
        <v>28.489198549890489</v>
      </c>
      <c r="D428" s="329">
        <f t="shared" si="55"/>
        <v>3.1880769805829829</v>
      </c>
      <c r="E428" s="329">
        <f t="shared" si="55"/>
        <v>0.61048282606908189</v>
      </c>
      <c r="F428" s="329">
        <f t="shared" si="55"/>
        <v>3.323739830820561</v>
      </c>
      <c r="G428" s="329">
        <f t="shared" si="55"/>
        <v>3.2559084057017698</v>
      </c>
      <c r="H428" s="329">
        <f t="shared" si="55"/>
        <v>97.948577871528315</v>
      </c>
      <c r="I428" s="329" t="e">
        <f t="shared" si="55"/>
        <v>#VALUE!</v>
      </c>
      <c r="J428" s="329">
        <f t="shared" si="55"/>
        <v>6.7153110867599013</v>
      </c>
      <c r="K428" s="329">
        <f t="shared" si="55"/>
        <v>41.851989298291507</v>
      </c>
      <c r="L428" s="329">
        <f t="shared" si="55"/>
        <v>34.594026810581298</v>
      </c>
      <c r="M428" s="329">
        <f t="shared" si="55"/>
        <v>5.4265140095029505</v>
      </c>
      <c r="N428" s="329">
        <f t="shared" si="55"/>
        <v>7.325793912828984</v>
      </c>
      <c r="O428" s="329">
        <f t="shared" si="55"/>
        <v>0.40698855071272128</v>
      </c>
      <c r="P428" s="329">
        <f t="shared" si="55"/>
        <v>0.9496399516630164</v>
      </c>
      <c r="Q428" s="329">
        <f t="shared" si="55"/>
        <v>0.81397710142544244</v>
      </c>
      <c r="R428" s="329">
        <f t="shared" si="55"/>
        <v>5.087356883909016</v>
      </c>
      <c r="S428" s="329">
        <f t="shared" si="55"/>
        <v>5.087356883909016</v>
      </c>
      <c r="T428" s="329">
        <f t="shared" si="55"/>
        <v>6.7831425118786884E-2</v>
      </c>
      <c r="U428" s="329">
        <f t="shared" si="55"/>
        <v>0</v>
      </c>
      <c r="V428" s="329">
        <f t="shared" si="55"/>
        <v>18.78930475790396</v>
      </c>
      <c r="W428" s="329">
        <f t="shared" si="55"/>
        <v>1.9671113284448185</v>
      </c>
      <c r="X428" s="329" t="e">
        <f t="shared" si="55"/>
        <v>#VALUE!</v>
      </c>
      <c r="Y428" s="329">
        <f t="shared" si="55"/>
        <v>5.5621768597405241</v>
      </c>
      <c r="Z428" s="329">
        <f t="shared" si="55"/>
        <v>4.4090426327211469</v>
      </c>
      <c r="AA428" s="330"/>
      <c r="AB428" s="330"/>
      <c r="AC428" s="330" t="s">
        <v>146</v>
      </c>
      <c r="AD428" s="330"/>
      <c r="AE428" s="330"/>
      <c r="AF428" s="330"/>
      <c r="AG428" s="330"/>
      <c r="AH428" s="330"/>
      <c r="AI428" s="330"/>
      <c r="AJ428" s="330"/>
      <c r="AK428" s="330"/>
      <c r="AL428" s="330"/>
      <c r="AM428" s="330"/>
      <c r="AN428" s="330"/>
      <c r="AO428" s="330"/>
      <c r="AP428" s="330"/>
      <c r="AQ428" s="330"/>
      <c r="AR428" s="330"/>
      <c r="AS428" s="330"/>
      <c r="AT428" s="330"/>
      <c r="AU428" s="330"/>
      <c r="AV428" s="330">
        <v>135.40200704568053</v>
      </c>
      <c r="AW428" s="330">
        <v>0.13540200704568053</v>
      </c>
      <c r="AX428" s="330"/>
      <c r="AY428" s="330"/>
      <c r="AZ428" s="330"/>
      <c r="BA428" s="330"/>
      <c r="BB428" s="330"/>
    </row>
    <row r="429" spans="1:54" s="383" customFormat="1" ht="13.8" x14ac:dyDescent="0.45">
      <c r="A429" s="43">
        <v>2046</v>
      </c>
      <c r="B429" s="329">
        <f t="shared" ref="B429:Z429" si="56">(B143-B245)*$D$208</f>
        <v>1064.7498800895976</v>
      </c>
      <c r="C429" s="329">
        <f t="shared" si="56"/>
        <v>29.91365847738501</v>
      </c>
      <c r="D429" s="329">
        <f t="shared" si="56"/>
        <v>3.2559084057017706</v>
      </c>
      <c r="E429" s="329">
        <f t="shared" si="56"/>
        <v>0.61048282606908189</v>
      </c>
      <c r="F429" s="329">
        <f t="shared" si="56"/>
        <v>3.5950655312957029</v>
      </c>
      <c r="G429" s="329">
        <f t="shared" si="56"/>
        <v>3.3915712559393447</v>
      </c>
      <c r="H429" s="329">
        <f t="shared" si="56"/>
        <v>103.71424900662505</v>
      </c>
      <c r="I429" s="329" t="e">
        <f t="shared" si="56"/>
        <v>#VALUE!</v>
      </c>
      <c r="J429" s="329">
        <f t="shared" si="56"/>
        <v>7.0544682123538349</v>
      </c>
      <c r="K429" s="329">
        <f t="shared" si="56"/>
        <v>43.479943501142394</v>
      </c>
      <c r="L429" s="329">
        <f t="shared" si="56"/>
        <v>36.154149588313409</v>
      </c>
      <c r="M429" s="329">
        <f t="shared" si="56"/>
        <v>5.6978397099780969</v>
      </c>
      <c r="N429" s="329">
        <f t="shared" si="56"/>
        <v>7.7327824635417031</v>
      </c>
      <c r="O429" s="329">
        <f t="shared" si="56"/>
        <v>0.40698855071272128</v>
      </c>
      <c r="P429" s="329">
        <f t="shared" si="56"/>
        <v>0.9496399516630164</v>
      </c>
      <c r="Q429" s="329">
        <f t="shared" si="56"/>
        <v>0.81397710142544244</v>
      </c>
      <c r="R429" s="329">
        <f t="shared" si="56"/>
        <v>5.2230197341465896</v>
      </c>
      <c r="S429" s="329">
        <f t="shared" si="56"/>
        <v>5.358682584384165</v>
      </c>
      <c r="T429" s="329">
        <f t="shared" si="56"/>
        <v>6.7831425118786884E-2</v>
      </c>
      <c r="U429" s="329">
        <f t="shared" si="56"/>
        <v>0</v>
      </c>
      <c r="V429" s="329">
        <f t="shared" si="56"/>
        <v>19.603281859329414</v>
      </c>
      <c r="W429" s="329">
        <f t="shared" si="56"/>
        <v>2.0349427535636062</v>
      </c>
      <c r="X429" s="329" t="e">
        <f t="shared" si="56"/>
        <v>#VALUE!</v>
      </c>
      <c r="Y429" s="329">
        <f t="shared" si="56"/>
        <v>5.6978397099780969</v>
      </c>
      <c r="Z429" s="329">
        <f t="shared" si="56"/>
        <v>4.5447054829587179</v>
      </c>
      <c r="AA429" s="330"/>
      <c r="AB429" s="330"/>
      <c r="AC429" s="330" t="s">
        <v>146</v>
      </c>
      <c r="AD429" s="330"/>
      <c r="AE429" s="330"/>
      <c r="AF429" s="330"/>
      <c r="AG429" s="330"/>
      <c r="AH429" s="330"/>
      <c r="AI429" s="330"/>
      <c r="AJ429" s="330"/>
      <c r="AK429" s="330"/>
      <c r="AL429" s="330"/>
      <c r="AM429" s="330"/>
      <c r="AN429" s="330"/>
      <c r="AO429" s="330"/>
      <c r="AP429" s="330"/>
      <c r="AQ429" s="330"/>
      <c r="AR429" s="330"/>
      <c r="AS429" s="330"/>
      <c r="AT429" s="330"/>
      <c r="AU429" s="330"/>
      <c r="AV429" s="330">
        <v>141.1452304928597</v>
      </c>
      <c r="AW429" s="330">
        <v>0.14114523049285971</v>
      </c>
      <c r="AX429" s="330"/>
      <c r="AY429" s="330"/>
      <c r="AZ429" s="330"/>
      <c r="BA429" s="330"/>
      <c r="BB429" s="330"/>
    </row>
    <row r="430" spans="1:54" s="383" customFormat="1" ht="13.8" x14ac:dyDescent="0.45">
      <c r="A430" s="43">
        <v>2047</v>
      </c>
      <c r="B430" s="329">
        <f t="shared" ref="B430:Z430" si="57">(B144-B246)*$D$208</f>
        <v>1106.1270494120577</v>
      </c>
      <c r="C430" s="329">
        <f t="shared" si="57"/>
        <v>31.338118404879541</v>
      </c>
      <c r="D430" s="329">
        <f t="shared" si="57"/>
        <v>3.459402681058132</v>
      </c>
      <c r="E430" s="329">
        <f t="shared" si="57"/>
        <v>0.61048282606908189</v>
      </c>
      <c r="F430" s="329">
        <f t="shared" si="57"/>
        <v>3.7985598066520616</v>
      </c>
      <c r="G430" s="329">
        <f t="shared" si="57"/>
        <v>3.5272341061769179</v>
      </c>
      <c r="H430" s="329">
        <f t="shared" si="57"/>
        <v>109.68341441707842</v>
      </c>
      <c r="I430" s="329" t="e">
        <f t="shared" si="57"/>
        <v>#VALUE!</v>
      </c>
      <c r="J430" s="329">
        <f t="shared" si="57"/>
        <v>7.3936253379477712</v>
      </c>
      <c r="K430" s="329">
        <f t="shared" si="57"/>
        <v>45.040066278874491</v>
      </c>
      <c r="L430" s="329">
        <f t="shared" si="57"/>
        <v>37.714272366045513</v>
      </c>
      <c r="M430" s="329">
        <f t="shared" si="57"/>
        <v>5.9013339853344595</v>
      </c>
      <c r="N430" s="329">
        <f t="shared" si="57"/>
        <v>8.0719395891356385</v>
      </c>
      <c r="O430" s="329">
        <f t="shared" si="57"/>
        <v>0.40698855071272128</v>
      </c>
      <c r="P430" s="329">
        <f t="shared" si="57"/>
        <v>1.0174713767818033</v>
      </c>
      <c r="Q430" s="329">
        <f t="shared" si="57"/>
        <v>0.81397710142544244</v>
      </c>
      <c r="R430" s="329">
        <f t="shared" si="57"/>
        <v>5.3586825843841623</v>
      </c>
      <c r="S430" s="329">
        <f t="shared" si="57"/>
        <v>5.4943454346217386</v>
      </c>
      <c r="T430" s="329">
        <f t="shared" si="57"/>
        <v>6.7831425118786884E-2</v>
      </c>
      <c r="U430" s="329">
        <f t="shared" si="57"/>
        <v>0</v>
      </c>
      <c r="V430" s="329">
        <f t="shared" si="57"/>
        <v>20.281596110517281</v>
      </c>
      <c r="W430" s="329">
        <f t="shared" si="57"/>
        <v>2.1027741786823917</v>
      </c>
      <c r="X430" s="329" t="e">
        <f t="shared" si="57"/>
        <v>#VALUE!</v>
      </c>
      <c r="Y430" s="329">
        <f t="shared" si="57"/>
        <v>5.9013339853344577</v>
      </c>
      <c r="Z430" s="329">
        <f t="shared" si="57"/>
        <v>4.7481997583150815</v>
      </c>
      <c r="AA430" s="330"/>
      <c r="AB430" s="330"/>
      <c r="AC430" s="330" t="s">
        <v>146</v>
      </c>
      <c r="AD430" s="330"/>
      <c r="AE430" s="330"/>
      <c r="AF430" s="330"/>
      <c r="AG430" s="330"/>
      <c r="AH430" s="330"/>
      <c r="AI430" s="330"/>
      <c r="AJ430" s="330"/>
      <c r="AK430" s="330"/>
      <c r="AL430" s="330"/>
      <c r="AM430" s="330"/>
      <c r="AN430" s="330"/>
      <c r="AO430" s="330"/>
      <c r="AP430" s="330"/>
      <c r="AQ430" s="330"/>
      <c r="AR430" s="330"/>
      <c r="AS430" s="330"/>
      <c r="AT430" s="330"/>
      <c r="AU430" s="330"/>
      <c r="AV430" s="330">
        <v>147.44166499445555</v>
      </c>
      <c r="AW430" s="330">
        <v>0.14744166499445555</v>
      </c>
      <c r="AX430" s="330"/>
      <c r="AY430" s="330"/>
      <c r="AZ430" s="330"/>
      <c r="BA430" s="330"/>
      <c r="BB430" s="330"/>
    </row>
    <row r="431" spans="1:54" s="383" customFormat="1" ht="13.8" x14ac:dyDescent="0.45">
      <c r="A431" s="43">
        <v>2048</v>
      </c>
      <c r="B431" s="329">
        <f t="shared" ref="B431:Z431" si="58">(B145-B247)*$D$208</f>
        <v>1147.7077130098739</v>
      </c>
      <c r="C431" s="329">
        <f t="shared" si="58"/>
        <v>32.830409757492852</v>
      </c>
      <c r="D431" s="329">
        <f t="shared" si="58"/>
        <v>3.5950655312957038</v>
      </c>
      <c r="E431" s="329">
        <f t="shared" si="58"/>
        <v>0.67831425118786881</v>
      </c>
      <c r="F431" s="329">
        <f t="shared" si="58"/>
        <v>4.0698855071272124</v>
      </c>
      <c r="G431" s="329">
        <f t="shared" si="58"/>
        <v>3.6628969564144911</v>
      </c>
      <c r="H431" s="329">
        <f t="shared" si="58"/>
        <v>115.72041125265035</v>
      </c>
      <c r="I431" s="329" t="e">
        <f t="shared" si="58"/>
        <v>#VALUE!</v>
      </c>
      <c r="J431" s="329">
        <f t="shared" si="58"/>
        <v>7.7327824635417048</v>
      </c>
      <c r="K431" s="329">
        <f t="shared" si="58"/>
        <v>46.668020481725364</v>
      </c>
      <c r="L431" s="329">
        <f t="shared" si="58"/>
        <v>39.27439514377761</v>
      </c>
      <c r="M431" s="329">
        <f t="shared" si="58"/>
        <v>6.1048282606908177</v>
      </c>
      <c r="N431" s="329">
        <f t="shared" si="58"/>
        <v>8.4789281398483602</v>
      </c>
      <c r="O431" s="329">
        <f t="shared" si="58"/>
        <v>0.47481997583150815</v>
      </c>
      <c r="P431" s="329">
        <f t="shared" si="58"/>
        <v>1.0174713767818033</v>
      </c>
      <c r="Q431" s="329">
        <f t="shared" si="58"/>
        <v>0.88180852654422937</v>
      </c>
      <c r="R431" s="329">
        <f t="shared" si="58"/>
        <v>5.6300082848593114</v>
      </c>
      <c r="S431" s="329">
        <f t="shared" si="58"/>
        <v>5.6978397099780969</v>
      </c>
      <c r="T431" s="329">
        <f t="shared" si="58"/>
        <v>6.7831425118786884E-2</v>
      </c>
      <c r="U431" s="329">
        <f t="shared" si="58"/>
        <v>0</v>
      </c>
      <c r="V431" s="329">
        <f t="shared" si="58"/>
        <v>21.095573211942718</v>
      </c>
      <c r="W431" s="329">
        <f t="shared" si="58"/>
        <v>2.1027741786823917</v>
      </c>
      <c r="X431" s="329" t="e">
        <f t="shared" si="58"/>
        <v>#VALUE!</v>
      </c>
      <c r="Y431" s="329">
        <f t="shared" si="58"/>
        <v>6.036996835572034</v>
      </c>
      <c r="Z431" s="329">
        <f t="shared" si="58"/>
        <v>5.0195254587902278</v>
      </c>
      <c r="AA431" s="330"/>
      <c r="AB431" s="330"/>
      <c r="AC431" s="330" t="s">
        <v>146</v>
      </c>
      <c r="AD431" s="330"/>
      <c r="AE431" s="330"/>
      <c r="AF431" s="330"/>
      <c r="AG431" s="330"/>
      <c r="AH431" s="330"/>
      <c r="AI431" s="330"/>
      <c r="AJ431" s="330"/>
      <c r="AK431" s="330"/>
      <c r="AL431" s="330"/>
      <c r="AM431" s="330"/>
      <c r="AN431" s="330"/>
      <c r="AO431" s="330"/>
      <c r="AP431" s="330"/>
      <c r="AQ431" s="330"/>
      <c r="AR431" s="330"/>
      <c r="AS431" s="330"/>
      <c r="AT431" s="330"/>
      <c r="AU431" s="330"/>
      <c r="AV431" s="330">
        <v>153.51908878842076</v>
      </c>
      <c r="AW431" s="330">
        <v>0.15351908878842077</v>
      </c>
      <c r="AX431" s="330"/>
      <c r="AY431" s="330"/>
      <c r="AZ431" s="330"/>
      <c r="BA431" s="330"/>
      <c r="BB431" s="330"/>
    </row>
    <row r="432" spans="1:54" s="383" customFormat="1" ht="13.8" x14ac:dyDescent="0.45">
      <c r="A432" s="43">
        <v>2049</v>
      </c>
      <c r="B432" s="329">
        <f t="shared" ref="B432:Z432" si="59">(B146-B248)*$D$208</f>
        <v>1189.3562080328095</v>
      </c>
      <c r="C432" s="329">
        <f t="shared" si="59"/>
        <v>34.322701110106159</v>
      </c>
      <c r="D432" s="329">
        <f t="shared" si="59"/>
        <v>3.7985598066520665</v>
      </c>
      <c r="E432" s="329">
        <f t="shared" si="59"/>
        <v>0.67831425118786881</v>
      </c>
      <c r="F432" s="329">
        <f t="shared" si="59"/>
        <v>4.2733797824835715</v>
      </c>
      <c r="G432" s="329">
        <f t="shared" si="59"/>
        <v>3.8663912317708529</v>
      </c>
      <c r="H432" s="329">
        <f t="shared" si="59"/>
        <v>121.89307093846006</v>
      </c>
      <c r="I432" s="329" t="e">
        <f t="shared" si="59"/>
        <v>#VALUE!</v>
      </c>
      <c r="J432" s="329">
        <f t="shared" si="59"/>
        <v>8.207602439373213</v>
      </c>
      <c r="K432" s="329">
        <f t="shared" si="59"/>
        <v>48.228143259457468</v>
      </c>
      <c r="L432" s="329">
        <f t="shared" si="59"/>
        <v>40.970180771747273</v>
      </c>
      <c r="M432" s="329">
        <f t="shared" si="59"/>
        <v>6.3083225360471804</v>
      </c>
      <c r="N432" s="329">
        <f t="shared" si="59"/>
        <v>8.885916690561082</v>
      </c>
      <c r="O432" s="329">
        <f t="shared" si="59"/>
        <v>0.47481997583150815</v>
      </c>
      <c r="P432" s="329">
        <f t="shared" si="59"/>
        <v>1.0174713767818033</v>
      </c>
      <c r="Q432" s="329">
        <f t="shared" si="59"/>
        <v>0.88180852654422937</v>
      </c>
      <c r="R432" s="329">
        <f t="shared" si="59"/>
        <v>5.765671135096885</v>
      </c>
      <c r="S432" s="329">
        <f t="shared" si="59"/>
        <v>5.8335025602156705</v>
      </c>
      <c r="T432" s="329">
        <f t="shared" si="59"/>
        <v>6.7831425118786884E-2</v>
      </c>
      <c r="U432" s="329">
        <f t="shared" si="59"/>
        <v>0</v>
      </c>
      <c r="V432" s="329">
        <f t="shared" si="59"/>
        <v>21.773887463130585</v>
      </c>
      <c r="W432" s="329">
        <f t="shared" si="59"/>
        <v>2.1706056038011798</v>
      </c>
      <c r="X432" s="329" t="e">
        <f t="shared" si="59"/>
        <v>#VALUE!</v>
      </c>
      <c r="Y432" s="329">
        <f t="shared" si="59"/>
        <v>6.2404911109283949</v>
      </c>
      <c r="Z432" s="329">
        <f t="shared" si="59"/>
        <v>5.1551883090278041</v>
      </c>
      <c r="AA432" s="330"/>
      <c r="AB432" s="330"/>
      <c r="AC432" s="330" t="s">
        <v>146</v>
      </c>
      <c r="AD432" s="330"/>
      <c r="AE432" s="330"/>
      <c r="AF432" s="330"/>
      <c r="AG432" s="330"/>
      <c r="AH432" s="330"/>
      <c r="AI432" s="330"/>
      <c r="AJ432" s="330"/>
      <c r="AK432" s="330"/>
      <c r="AL432" s="330"/>
      <c r="AM432" s="330"/>
      <c r="AN432" s="330"/>
      <c r="AO432" s="330"/>
      <c r="AP432" s="330"/>
      <c r="AQ432" s="330"/>
      <c r="AR432" s="330"/>
      <c r="AS432" s="330"/>
      <c r="AT432" s="330"/>
      <c r="AU432" s="330"/>
      <c r="AV432" s="330">
        <v>159.69497517491371</v>
      </c>
      <c r="AW432" s="330">
        <v>0.15969497517491371</v>
      </c>
      <c r="AX432" s="330"/>
      <c r="AY432" s="330"/>
      <c r="AZ432" s="330"/>
      <c r="BA432" s="330"/>
      <c r="BB432" s="330"/>
    </row>
    <row r="433" spans="1:54" s="383" customFormat="1" ht="13.8" x14ac:dyDescent="0.45">
      <c r="A433" s="43">
        <v>2050</v>
      </c>
      <c r="B433" s="329">
        <f t="shared" ref="B433:Z433" si="60">(B147-B249)*$D$208</f>
        <v>1231.0725344808634</v>
      </c>
      <c r="C433" s="329">
        <f t="shared" si="60"/>
        <v>35.882823887838263</v>
      </c>
      <c r="D433" s="329">
        <f t="shared" si="60"/>
        <v>3.9342226568896383</v>
      </c>
      <c r="E433" s="329">
        <f t="shared" si="60"/>
        <v>0.7461456763066554</v>
      </c>
      <c r="F433" s="329">
        <f t="shared" si="60"/>
        <v>4.5447054829587232</v>
      </c>
      <c r="G433" s="329">
        <f t="shared" si="60"/>
        <v>4.0698855071272124</v>
      </c>
      <c r="H433" s="329">
        <f t="shared" si="60"/>
        <v>128.26922489962601</v>
      </c>
      <c r="I433" s="329" t="e">
        <f t="shared" si="60"/>
        <v>#VALUE!</v>
      </c>
      <c r="J433" s="329">
        <f t="shared" si="60"/>
        <v>8.5467595649671448</v>
      </c>
      <c r="K433" s="329">
        <f t="shared" si="60"/>
        <v>49.788266037189572</v>
      </c>
      <c r="L433" s="329">
        <f t="shared" si="60"/>
        <v>42.530303549479378</v>
      </c>
      <c r="M433" s="329">
        <f t="shared" si="60"/>
        <v>6.5796482365223268</v>
      </c>
      <c r="N433" s="329">
        <f t="shared" si="60"/>
        <v>9.292905241273802</v>
      </c>
      <c r="O433" s="329">
        <f t="shared" si="60"/>
        <v>0.47481997583150815</v>
      </c>
      <c r="P433" s="329">
        <f t="shared" si="60"/>
        <v>1.0853028019005901</v>
      </c>
      <c r="Q433" s="329">
        <f t="shared" si="60"/>
        <v>0.94963995166301629</v>
      </c>
      <c r="R433" s="329">
        <f t="shared" si="60"/>
        <v>5.9013339853344595</v>
      </c>
      <c r="S433" s="329">
        <f t="shared" si="60"/>
        <v>6.0369968355720314</v>
      </c>
      <c r="T433" s="329">
        <f t="shared" si="60"/>
        <v>6.7831425118786884E-2</v>
      </c>
      <c r="U433" s="329">
        <f t="shared" si="60"/>
        <v>0</v>
      </c>
      <c r="V433" s="329">
        <f t="shared" si="60"/>
        <v>22.520033139437245</v>
      </c>
      <c r="W433" s="329">
        <f t="shared" si="60"/>
        <v>2.2384370289199675</v>
      </c>
      <c r="X433" s="329" t="e">
        <f t="shared" si="60"/>
        <v>#VALUE!</v>
      </c>
      <c r="Y433" s="329">
        <f t="shared" si="60"/>
        <v>6.3761539611659659</v>
      </c>
      <c r="Z433" s="329">
        <f t="shared" si="60"/>
        <v>5.3586825843841623</v>
      </c>
      <c r="AA433" s="328" t="s">
        <v>564</v>
      </c>
      <c r="AB433" s="328">
        <f>B433+C433+D433+E433+F433+G433+H433+J433+K433+L433+M433+N433</f>
        <v>1525.257425221042</v>
      </c>
      <c r="AC433" s="330" t="s">
        <v>146</v>
      </c>
      <c r="AD433" s="330"/>
      <c r="AE433" s="330"/>
      <c r="AF433" s="330"/>
      <c r="AG433" s="330"/>
      <c r="AH433" s="330"/>
      <c r="AI433" s="330"/>
      <c r="AJ433" s="330"/>
      <c r="AK433" s="330"/>
      <c r="AL433" s="330"/>
      <c r="AM433" s="330"/>
      <c r="AN433" s="330"/>
      <c r="AO433" s="330"/>
      <c r="AP433" s="330"/>
      <c r="AQ433" s="330"/>
      <c r="AR433" s="330"/>
      <c r="AS433" s="330"/>
      <c r="AT433" s="330"/>
      <c r="AU433" s="330"/>
      <c r="AV433" s="330">
        <v>165.76232792363336</v>
      </c>
      <c r="AW433" s="330">
        <v>0.16576232792363335</v>
      </c>
      <c r="AX433" s="330"/>
      <c r="AY433" s="330"/>
      <c r="AZ433" s="330"/>
      <c r="BA433" s="330"/>
      <c r="BB433" s="330"/>
    </row>
    <row r="434" spans="1:54" s="383" customFormat="1" ht="13.8" x14ac:dyDescent="0.45">
      <c r="A434" s="43">
        <v>2051</v>
      </c>
      <c r="B434" s="329">
        <f t="shared" ref="B434:Z434" si="61">(B148-B250)*$D$208</f>
        <v>1242.0612253501063</v>
      </c>
      <c r="C434" s="329">
        <f t="shared" si="61"/>
        <v>36.425475288788554</v>
      </c>
      <c r="D434" s="329">
        <f t="shared" si="61"/>
        <v>4.0020540820084252</v>
      </c>
      <c r="E434" s="329">
        <f t="shared" si="61"/>
        <v>0.7461456763066554</v>
      </c>
      <c r="F434" s="329">
        <f t="shared" si="61"/>
        <v>4.612536908077506</v>
      </c>
      <c r="G434" s="329">
        <f t="shared" si="61"/>
        <v>4.1377169322459997</v>
      </c>
      <c r="H434" s="329">
        <f t="shared" si="61"/>
        <v>130.98248190437741</v>
      </c>
      <c r="I434" s="329" t="e">
        <f t="shared" si="61"/>
        <v>#VALUE!</v>
      </c>
      <c r="J434" s="329">
        <f t="shared" si="61"/>
        <v>8.6824224152047211</v>
      </c>
      <c r="K434" s="329">
        <f t="shared" si="61"/>
        <v>49.991760312545921</v>
      </c>
      <c r="L434" s="329">
        <f t="shared" si="61"/>
        <v>43.005123525310886</v>
      </c>
      <c r="M434" s="329">
        <f t="shared" si="61"/>
        <v>6.6474796616411149</v>
      </c>
      <c r="N434" s="329">
        <f t="shared" si="61"/>
        <v>9.3607366663925902</v>
      </c>
      <c r="O434" s="329">
        <f t="shared" si="61"/>
        <v>0.47481997583150815</v>
      </c>
      <c r="P434" s="329">
        <f t="shared" si="61"/>
        <v>1.0174713767818031</v>
      </c>
      <c r="Q434" s="329">
        <f t="shared" si="61"/>
        <v>0.94963995166301629</v>
      </c>
      <c r="R434" s="329">
        <f t="shared" si="61"/>
        <v>5.9013339853344595</v>
      </c>
      <c r="S434" s="329">
        <f t="shared" si="61"/>
        <v>6.0369968355720314</v>
      </c>
      <c r="T434" s="329">
        <f t="shared" si="61"/>
        <v>6.7831425118786884E-2</v>
      </c>
      <c r="U434" s="329">
        <f t="shared" si="61"/>
        <v>0</v>
      </c>
      <c r="V434" s="329">
        <f t="shared" si="61"/>
        <v>22.723527414793605</v>
      </c>
      <c r="W434" s="329">
        <f t="shared" si="61"/>
        <v>2.1706056038011807</v>
      </c>
      <c r="X434" s="329" t="e">
        <f t="shared" si="61"/>
        <v>#VALUE!</v>
      </c>
      <c r="Y434" s="329">
        <f t="shared" si="61"/>
        <v>6.3761539611659659</v>
      </c>
      <c r="Z434" s="329">
        <f t="shared" si="61"/>
        <v>5.4943454346217386</v>
      </c>
      <c r="AA434" s="328"/>
      <c r="AB434" s="328"/>
      <c r="AC434" s="330"/>
      <c r="AD434" s="330"/>
      <c r="AE434" s="330"/>
      <c r="AF434" s="330"/>
      <c r="AG434" s="330"/>
      <c r="AH434" s="330"/>
      <c r="AI434" s="330"/>
      <c r="AJ434" s="330"/>
      <c r="AK434" s="330"/>
      <c r="AL434" s="330"/>
      <c r="AM434" s="330"/>
      <c r="AN434" s="330"/>
      <c r="AO434" s="330"/>
      <c r="AP434" s="330"/>
      <c r="AQ434" s="330"/>
      <c r="AR434" s="330"/>
      <c r="AS434" s="330"/>
      <c r="AT434" s="330"/>
      <c r="AU434" s="330"/>
      <c r="AV434" s="330"/>
      <c r="AW434" s="330"/>
      <c r="AX434" s="330"/>
      <c r="AY434" s="330"/>
      <c r="AZ434" s="330"/>
      <c r="BA434" s="330"/>
      <c r="BB434" s="330"/>
    </row>
    <row r="435" spans="1:54" s="383" customFormat="1" ht="13.8" x14ac:dyDescent="0.45">
      <c r="A435" s="43">
        <v>2052</v>
      </c>
      <c r="B435" s="329">
        <f t="shared" ref="B435:Z435" si="62">(B149-B251)*$D$208</f>
        <v>1252.8464219439936</v>
      </c>
      <c r="C435" s="329">
        <f t="shared" si="62"/>
        <v>36.90029526462007</v>
      </c>
      <c r="D435" s="329">
        <f t="shared" si="62"/>
        <v>4.0020540820084261</v>
      </c>
      <c r="E435" s="329">
        <f t="shared" si="62"/>
        <v>0.7461456763066554</v>
      </c>
      <c r="F435" s="329">
        <f t="shared" si="62"/>
        <v>4.7481997583150815</v>
      </c>
      <c r="G435" s="329">
        <f t="shared" si="62"/>
        <v>4.1377169322459997</v>
      </c>
      <c r="H435" s="329">
        <f t="shared" si="62"/>
        <v>133.76357033424776</v>
      </c>
      <c r="I435" s="329" t="e">
        <f t="shared" si="62"/>
        <v>#VALUE!</v>
      </c>
      <c r="J435" s="329">
        <f t="shared" si="62"/>
        <v>8.885916690561082</v>
      </c>
      <c r="K435" s="329">
        <f t="shared" si="62"/>
        <v>50.127423162783508</v>
      </c>
      <c r="L435" s="329">
        <f t="shared" si="62"/>
        <v>43.412112076023597</v>
      </c>
      <c r="M435" s="329">
        <f t="shared" si="62"/>
        <v>6.647479661641114</v>
      </c>
      <c r="N435" s="329">
        <f>(N149-N251)*$D$208</f>
        <v>9.4963995166301629</v>
      </c>
      <c r="O435" s="329">
        <f t="shared" si="62"/>
        <v>0.40698855071272133</v>
      </c>
      <c r="P435" s="329">
        <f t="shared" si="62"/>
        <v>1.0174713767818031</v>
      </c>
      <c r="Q435" s="329">
        <f t="shared" si="62"/>
        <v>0.94963995166301629</v>
      </c>
      <c r="R435" s="329">
        <f t="shared" si="62"/>
        <v>5.9691654104532459</v>
      </c>
      <c r="S435" s="329">
        <f t="shared" si="62"/>
        <v>6.0369968355720314</v>
      </c>
      <c r="T435" s="329">
        <f t="shared" si="62"/>
        <v>6.7831425118786884E-2</v>
      </c>
      <c r="U435" s="329">
        <f t="shared" si="62"/>
        <v>0</v>
      </c>
      <c r="V435" s="329">
        <f t="shared" si="62"/>
        <v>22.859190265031181</v>
      </c>
      <c r="W435" s="329">
        <f t="shared" si="62"/>
        <v>2.1706056038011798</v>
      </c>
      <c r="X435" s="329" t="e">
        <f t="shared" si="62"/>
        <v>#VALUE!</v>
      </c>
      <c r="Y435" s="329">
        <f t="shared" si="62"/>
        <v>6.3761539611659686</v>
      </c>
      <c r="Z435" s="329">
        <f t="shared" si="62"/>
        <v>5.4943454346217386</v>
      </c>
      <c r="AA435" s="328"/>
      <c r="AB435" s="328"/>
      <c r="AC435" s="330"/>
      <c r="AD435" s="330"/>
      <c r="AE435" s="330"/>
      <c r="AF435" s="330"/>
      <c r="AG435" s="330"/>
      <c r="AH435" s="330"/>
      <c r="AI435" s="330"/>
      <c r="AJ435" s="330"/>
      <c r="AK435" s="330"/>
      <c r="AL435" s="330"/>
      <c r="AM435" s="330"/>
      <c r="AN435" s="330"/>
      <c r="AO435" s="330"/>
      <c r="AP435" s="330"/>
      <c r="AQ435" s="330"/>
      <c r="AR435" s="330"/>
      <c r="AS435" s="330"/>
      <c r="AT435" s="330"/>
      <c r="AU435" s="330"/>
      <c r="AV435" s="330"/>
      <c r="AW435" s="330"/>
      <c r="AX435" s="330"/>
      <c r="AY435" s="330"/>
      <c r="AZ435" s="330"/>
      <c r="BA435" s="330"/>
      <c r="BB435" s="330"/>
    </row>
    <row r="436" spans="1:54" s="383" customFormat="1" ht="13.8" x14ac:dyDescent="0.45">
      <c r="A436" s="43">
        <v>2053</v>
      </c>
      <c r="B436" s="329">
        <f t="shared" ref="B436:Z436" si="63">(B150-B252)*$D$208</f>
        <v>1263.6316185378805</v>
      </c>
      <c r="C436" s="329">
        <f t="shared" si="63"/>
        <v>37.442946665570361</v>
      </c>
      <c r="D436" s="329">
        <f t="shared" si="63"/>
        <v>4.0020540820084278</v>
      </c>
      <c r="E436" s="329">
        <f t="shared" si="63"/>
        <v>0.7461456763066554</v>
      </c>
      <c r="F436" s="329">
        <f t="shared" si="63"/>
        <v>4.8160311834338643</v>
      </c>
      <c r="G436" s="329">
        <f t="shared" si="63"/>
        <v>4.2733797824835733</v>
      </c>
      <c r="H436" s="329">
        <f t="shared" si="63"/>
        <v>136.61249018923684</v>
      </c>
      <c r="I436" s="329" t="e">
        <f t="shared" si="63"/>
        <v>#VALUE!</v>
      </c>
      <c r="J436" s="329">
        <f t="shared" si="63"/>
        <v>9.0215795407986548</v>
      </c>
      <c r="K436" s="329">
        <f t="shared" si="63"/>
        <v>50.263086013021073</v>
      </c>
      <c r="L436" s="329">
        <f t="shared" si="63"/>
        <v>43.954763476973895</v>
      </c>
      <c r="M436" s="329">
        <f t="shared" si="63"/>
        <v>6.6474796616411149</v>
      </c>
      <c r="N436" s="329">
        <f t="shared" si="63"/>
        <v>9.6998937919865238</v>
      </c>
      <c r="O436" s="329">
        <f t="shared" si="63"/>
        <v>0.40698855071272133</v>
      </c>
      <c r="P436" s="329">
        <f t="shared" si="63"/>
        <v>1.0174713767818031</v>
      </c>
      <c r="Q436" s="329">
        <f t="shared" si="63"/>
        <v>0.94963995166301629</v>
      </c>
      <c r="R436" s="329">
        <f t="shared" si="63"/>
        <v>5.9691654104532459</v>
      </c>
      <c r="S436" s="329">
        <f t="shared" si="63"/>
        <v>6.1048282606908195</v>
      </c>
      <c r="T436" s="329">
        <f t="shared" si="63"/>
        <v>6.7831425118786884E-2</v>
      </c>
      <c r="U436" s="329">
        <f t="shared" si="63"/>
        <v>0</v>
      </c>
      <c r="V436" s="329">
        <f t="shared" si="63"/>
        <v>23.06268454038754</v>
      </c>
      <c r="W436" s="329">
        <f t="shared" si="63"/>
        <v>2.1706056038011807</v>
      </c>
      <c r="X436" s="329" t="e">
        <f t="shared" si="63"/>
        <v>#VALUE!</v>
      </c>
      <c r="Y436" s="329">
        <f t="shared" si="63"/>
        <v>6.3083225360471804</v>
      </c>
      <c r="Z436" s="329">
        <f t="shared" si="63"/>
        <v>5.630008284859314</v>
      </c>
      <c r="AA436" s="328"/>
      <c r="AB436" s="328"/>
      <c r="AC436" s="330"/>
      <c r="AD436" s="330"/>
      <c r="AE436" s="330"/>
      <c r="AF436" s="330"/>
      <c r="AG436" s="330"/>
      <c r="AH436" s="330"/>
      <c r="AI436" s="330"/>
      <c r="AJ436" s="330"/>
      <c r="AK436" s="330"/>
      <c r="AL436" s="330"/>
      <c r="AM436" s="330"/>
      <c r="AN436" s="330"/>
      <c r="AO436" s="330"/>
      <c r="AP436" s="330"/>
      <c r="AQ436" s="330"/>
      <c r="AR436" s="330"/>
      <c r="AS436" s="330"/>
      <c r="AT436" s="330"/>
      <c r="AU436" s="330"/>
      <c r="AV436" s="330"/>
      <c r="AW436" s="330"/>
      <c r="AX436" s="330"/>
      <c r="AY436" s="330"/>
      <c r="AZ436" s="330"/>
      <c r="BA436" s="330"/>
      <c r="BB436" s="330"/>
    </row>
    <row r="437" spans="1:54" s="383" customFormat="1" ht="13.8" x14ac:dyDescent="0.45">
      <c r="A437" s="43">
        <v>2054</v>
      </c>
      <c r="B437" s="329">
        <f t="shared" ref="B437:Z437" si="64">(B151-B253)*$D$208</f>
        <v>1274.28115228153</v>
      </c>
      <c r="C437" s="329">
        <f t="shared" si="64"/>
        <v>37.985598066520652</v>
      </c>
      <c r="D437" s="329">
        <f t="shared" si="64"/>
        <v>4.1377169322460006</v>
      </c>
      <c r="E437" s="329">
        <f t="shared" si="64"/>
        <v>0.67831425118786881</v>
      </c>
      <c r="F437" s="329">
        <f t="shared" si="64"/>
        <v>5.0195254587902234</v>
      </c>
      <c r="G437" s="329">
        <f t="shared" si="64"/>
        <v>4.3412112076023597</v>
      </c>
      <c r="H437" s="329">
        <f t="shared" si="64"/>
        <v>139.46141004422577</v>
      </c>
      <c r="I437" s="329" t="e">
        <f t="shared" si="64"/>
        <v>#VALUE!</v>
      </c>
      <c r="J437" s="329">
        <f t="shared" si="64"/>
        <v>9.2250738161550139</v>
      </c>
      <c r="K437" s="329">
        <f t="shared" si="64"/>
        <v>50.330917438139856</v>
      </c>
      <c r="L437" s="329">
        <f t="shared" si="64"/>
        <v>44.361752027686627</v>
      </c>
      <c r="M437" s="329">
        <f t="shared" si="64"/>
        <v>6.7831425118786886</v>
      </c>
      <c r="N437" s="329">
        <f t="shared" si="64"/>
        <v>9.8355566422240983</v>
      </c>
      <c r="O437" s="329">
        <f t="shared" si="64"/>
        <v>0.40698855071272133</v>
      </c>
      <c r="P437" s="329">
        <f t="shared" si="64"/>
        <v>1.0174713767818031</v>
      </c>
      <c r="Q437" s="329">
        <f t="shared" si="64"/>
        <v>0.88180852654422959</v>
      </c>
      <c r="R437" s="329">
        <f t="shared" si="64"/>
        <v>5.9691654104532459</v>
      </c>
      <c r="S437" s="329">
        <f t="shared" si="64"/>
        <v>6.1048282606908195</v>
      </c>
      <c r="T437" s="329">
        <f t="shared" si="64"/>
        <v>6.7831425118786884E-2</v>
      </c>
      <c r="U437" s="329">
        <f t="shared" si="64"/>
        <v>0</v>
      </c>
      <c r="V437" s="329">
        <f t="shared" si="64"/>
        <v>23.198347390625116</v>
      </c>
      <c r="W437" s="329">
        <f t="shared" si="64"/>
        <v>2.1706056038011807</v>
      </c>
      <c r="X437" s="329" t="e">
        <f t="shared" si="64"/>
        <v>#VALUE!</v>
      </c>
      <c r="Y437" s="329">
        <f t="shared" si="64"/>
        <v>6.3083225360471804</v>
      </c>
      <c r="Z437" s="329">
        <f t="shared" si="64"/>
        <v>5.6300082848593096</v>
      </c>
      <c r="AA437" s="328"/>
      <c r="AB437" s="328"/>
      <c r="AC437" s="330"/>
      <c r="AD437" s="330"/>
      <c r="AE437" s="330"/>
      <c r="AF437" s="330"/>
      <c r="AG437" s="330"/>
      <c r="AH437" s="330"/>
      <c r="AI437" s="330"/>
      <c r="AJ437" s="330"/>
      <c r="AK437" s="330"/>
      <c r="AL437" s="330"/>
      <c r="AM437" s="330"/>
      <c r="AN437" s="330"/>
      <c r="AO437" s="330"/>
      <c r="AP437" s="330"/>
      <c r="AQ437" s="330"/>
      <c r="AR437" s="330"/>
      <c r="AS437" s="330"/>
      <c r="AT437" s="330"/>
      <c r="AU437" s="330"/>
      <c r="AV437" s="330"/>
      <c r="AW437" s="330"/>
      <c r="AX437" s="330"/>
      <c r="AY437" s="330"/>
      <c r="AZ437" s="330"/>
      <c r="BA437" s="330"/>
      <c r="BB437" s="330"/>
    </row>
    <row r="438" spans="1:54" s="383" customFormat="1" ht="13.8" x14ac:dyDescent="0.45">
      <c r="A438" s="43">
        <v>2055</v>
      </c>
      <c r="B438" s="329">
        <f t="shared" ref="B438:Z438" si="65">(B152-B254)*$D$208</f>
        <v>1284.7950231749426</v>
      </c>
      <c r="C438" s="329">
        <f t="shared" si="65"/>
        <v>38.59608089258974</v>
      </c>
      <c r="D438" s="329">
        <f t="shared" si="65"/>
        <v>4.1377169322459979</v>
      </c>
      <c r="E438" s="329">
        <f t="shared" si="65"/>
        <v>0.67831425118786881</v>
      </c>
      <c r="F438" s="329">
        <f t="shared" si="65"/>
        <v>5.087356883909016</v>
      </c>
      <c r="G438" s="329">
        <f t="shared" si="65"/>
        <v>4.4090426327211469</v>
      </c>
      <c r="H438" s="329">
        <f t="shared" si="65"/>
        <v>142.31032989921485</v>
      </c>
      <c r="I438" s="329" t="e">
        <f t="shared" si="65"/>
        <v>#VALUE!</v>
      </c>
      <c r="J438" s="329">
        <f t="shared" si="65"/>
        <v>9.2929052412738038</v>
      </c>
      <c r="K438" s="329">
        <f t="shared" si="65"/>
        <v>50.466580288377443</v>
      </c>
      <c r="L438" s="329">
        <f t="shared" si="65"/>
        <v>44.768740578399331</v>
      </c>
      <c r="M438" s="329">
        <f t="shared" si="65"/>
        <v>6.7831425118786886</v>
      </c>
      <c r="N438" s="329">
        <f t="shared" si="65"/>
        <v>9.9712194924616693</v>
      </c>
      <c r="O438" s="329">
        <f t="shared" si="65"/>
        <v>0.40698855071272133</v>
      </c>
      <c r="P438" s="329">
        <f t="shared" si="65"/>
        <v>1.0174713767818031</v>
      </c>
      <c r="Q438" s="329">
        <f t="shared" si="65"/>
        <v>0.88180852654422959</v>
      </c>
      <c r="R438" s="329">
        <f t="shared" si="65"/>
        <v>5.9013339853344577</v>
      </c>
      <c r="S438" s="329">
        <f t="shared" si="65"/>
        <v>6.1048282606908195</v>
      </c>
      <c r="T438" s="329">
        <f t="shared" si="65"/>
        <v>6.7831425118786884E-2</v>
      </c>
      <c r="U438" s="329">
        <f t="shared" si="65"/>
        <v>0</v>
      </c>
      <c r="V438" s="329">
        <f t="shared" si="65"/>
        <v>23.334010240862693</v>
      </c>
      <c r="W438" s="329">
        <f t="shared" si="65"/>
        <v>2.1706056038011798</v>
      </c>
      <c r="X438" s="329" t="e">
        <f t="shared" si="65"/>
        <v>#VALUE!</v>
      </c>
      <c r="Y438" s="329">
        <f t="shared" si="65"/>
        <v>6.3083225360471804</v>
      </c>
      <c r="Z438" s="329">
        <f t="shared" si="65"/>
        <v>5.6978397099780969</v>
      </c>
      <c r="AA438" s="328"/>
      <c r="AB438" s="328"/>
      <c r="AC438" s="330"/>
      <c r="AD438" s="330"/>
      <c r="AE438" s="330"/>
      <c r="AF438" s="330"/>
      <c r="AG438" s="330"/>
      <c r="AH438" s="330"/>
      <c r="AI438" s="330"/>
      <c r="AJ438" s="330"/>
      <c r="AK438" s="330"/>
      <c r="AL438" s="330"/>
      <c r="AM438" s="330"/>
      <c r="AN438" s="330"/>
      <c r="AO438" s="330"/>
      <c r="AP438" s="330"/>
      <c r="AQ438" s="330"/>
      <c r="AR438" s="330"/>
      <c r="AS438" s="330"/>
      <c r="AT438" s="330"/>
      <c r="AU438" s="330"/>
      <c r="AV438" s="330"/>
      <c r="AW438" s="330"/>
      <c r="AX438" s="330"/>
      <c r="AY438" s="330"/>
      <c r="AZ438" s="330"/>
      <c r="BA438" s="330"/>
      <c r="BB438" s="330"/>
    </row>
    <row r="439" spans="1:54" s="383" customFormat="1" ht="13.8" x14ac:dyDescent="0.45">
      <c r="A439" s="43">
        <v>2056</v>
      </c>
      <c r="B439" s="329">
        <f t="shared" ref="B439:Z439" si="66">(B153-B255)*$D$208</f>
        <v>1295.2410626432354</v>
      </c>
      <c r="C439" s="329">
        <f t="shared" si="66"/>
        <v>39.138732293540045</v>
      </c>
      <c r="D439" s="329">
        <f t="shared" si="66"/>
        <v>4.205548357364786</v>
      </c>
      <c r="E439" s="329">
        <f t="shared" si="66"/>
        <v>0.67831425118786881</v>
      </c>
      <c r="F439" s="329">
        <f t="shared" si="66"/>
        <v>5.1551883090278086</v>
      </c>
      <c r="G439" s="329">
        <f t="shared" si="66"/>
        <v>4.4090426327211469</v>
      </c>
      <c r="H439" s="329">
        <f t="shared" si="66"/>
        <v>145.15924975420393</v>
      </c>
      <c r="I439" s="329" t="e">
        <f t="shared" si="66"/>
        <v>#VALUE!</v>
      </c>
      <c r="J439" s="329">
        <f t="shared" si="66"/>
        <v>9.4963995166301629</v>
      </c>
      <c r="K439" s="329">
        <f t="shared" si="66"/>
        <v>50.602243138615016</v>
      </c>
      <c r="L439" s="329">
        <f t="shared" si="66"/>
        <v>45.311391979349636</v>
      </c>
      <c r="M439" s="329">
        <f t="shared" si="66"/>
        <v>6.8509739369974731</v>
      </c>
      <c r="N439" s="329">
        <f t="shared" si="66"/>
        <v>10.039050917580459</v>
      </c>
      <c r="O439" s="329">
        <f t="shared" si="66"/>
        <v>0.40698855071272133</v>
      </c>
      <c r="P439" s="329">
        <f t="shared" si="66"/>
        <v>0.94963995166301629</v>
      </c>
      <c r="Q439" s="329">
        <f t="shared" si="66"/>
        <v>0.94963995166301662</v>
      </c>
      <c r="R439" s="329">
        <f t="shared" si="66"/>
        <v>5.969165410453245</v>
      </c>
      <c r="S439" s="329">
        <f t="shared" si="66"/>
        <v>6.1048282606908195</v>
      </c>
      <c r="T439" s="329">
        <f t="shared" si="66"/>
        <v>6.7831425118786884E-2</v>
      </c>
      <c r="U439" s="329">
        <f t="shared" si="66"/>
        <v>0</v>
      </c>
      <c r="V439" s="329">
        <f t="shared" si="66"/>
        <v>23.469673091100258</v>
      </c>
      <c r="W439" s="329">
        <f t="shared" si="66"/>
        <v>2.1027741786823917</v>
      </c>
      <c r="X439" s="329" t="e">
        <f t="shared" si="66"/>
        <v>#VALUE!</v>
      </c>
      <c r="Y439" s="329">
        <f t="shared" si="66"/>
        <v>6.3083225360471777</v>
      </c>
      <c r="Z439" s="329">
        <f t="shared" si="66"/>
        <v>5.8335025602156731</v>
      </c>
      <c r="AA439" s="328"/>
      <c r="AB439" s="328"/>
      <c r="AC439" s="330"/>
      <c r="AD439" s="330"/>
      <c r="AE439" s="330"/>
      <c r="AF439" s="330"/>
      <c r="AG439" s="330"/>
      <c r="AH439" s="330"/>
      <c r="AI439" s="330"/>
      <c r="AJ439" s="330"/>
      <c r="AK439" s="330"/>
      <c r="AL439" s="330"/>
      <c r="AM439" s="330"/>
      <c r="AN439" s="330"/>
      <c r="AO439" s="330"/>
      <c r="AP439" s="330"/>
      <c r="AQ439" s="330"/>
      <c r="AR439" s="330"/>
      <c r="AS439" s="330"/>
      <c r="AT439" s="330"/>
      <c r="AU439" s="330"/>
      <c r="AV439" s="330"/>
      <c r="AW439" s="330"/>
      <c r="AX439" s="330"/>
      <c r="AY439" s="330"/>
      <c r="AZ439" s="330"/>
      <c r="BA439" s="330"/>
      <c r="BB439" s="330"/>
    </row>
    <row r="440" spans="1:54" s="383" customFormat="1" ht="13.8" x14ac:dyDescent="0.45">
      <c r="A440" s="43">
        <v>2057</v>
      </c>
      <c r="B440" s="329">
        <f t="shared" ref="B440:Z440" si="67">(B154-B256)*$D$208</f>
        <v>1305.5514392612911</v>
      </c>
      <c r="C440" s="329">
        <f t="shared" si="67"/>
        <v>39.749215119609119</v>
      </c>
      <c r="D440" s="329">
        <f t="shared" si="67"/>
        <v>4.2733797824835724</v>
      </c>
      <c r="E440" s="329">
        <f t="shared" si="67"/>
        <v>0.67831425118786881</v>
      </c>
      <c r="F440" s="329">
        <f t="shared" si="67"/>
        <v>5.2908511592653751</v>
      </c>
      <c r="G440" s="329">
        <f t="shared" si="67"/>
        <v>4.4768740578399342</v>
      </c>
      <c r="H440" s="329">
        <f t="shared" si="67"/>
        <v>148.008169609193</v>
      </c>
      <c r="I440" s="329" t="e">
        <f t="shared" si="67"/>
        <v>#VALUE!</v>
      </c>
      <c r="J440" s="329">
        <f t="shared" si="67"/>
        <v>9.6998937919865238</v>
      </c>
      <c r="K440" s="329">
        <f t="shared" si="67"/>
        <v>50.670074563733799</v>
      </c>
      <c r="L440" s="329">
        <f t="shared" si="67"/>
        <v>45.718380530062362</v>
      </c>
      <c r="M440" s="329">
        <f t="shared" si="67"/>
        <v>6.9188053621162622</v>
      </c>
      <c r="N440" s="329">
        <f t="shared" si="67"/>
        <v>10.174713767818032</v>
      </c>
      <c r="O440" s="329">
        <f t="shared" si="67"/>
        <v>0.40698855071272133</v>
      </c>
      <c r="P440" s="329">
        <f t="shared" si="67"/>
        <v>1.0174713767818031</v>
      </c>
      <c r="Q440" s="329">
        <f t="shared" si="67"/>
        <v>0.94963995166301662</v>
      </c>
      <c r="R440" s="329">
        <f t="shared" si="67"/>
        <v>5.969165410453245</v>
      </c>
      <c r="S440" s="329">
        <f t="shared" si="67"/>
        <v>6.1726596858096068</v>
      </c>
      <c r="T440" s="329">
        <f t="shared" si="67"/>
        <v>6.7831425118786884E-2</v>
      </c>
      <c r="U440" s="329">
        <f t="shared" si="67"/>
        <v>0</v>
      </c>
      <c r="V440" s="329">
        <f t="shared" si="67"/>
        <v>23.605335941337831</v>
      </c>
      <c r="W440" s="329">
        <f t="shared" si="67"/>
        <v>2.102774178682393</v>
      </c>
      <c r="X440" s="329" t="e">
        <f t="shared" si="67"/>
        <v>#VALUE!</v>
      </c>
      <c r="Y440" s="329">
        <f t="shared" si="67"/>
        <v>6.3083225360471804</v>
      </c>
      <c r="Z440" s="329">
        <f t="shared" si="67"/>
        <v>5.8335025602156731</v>
      </c>
      <c r="AA440" s="328"/>
      <c r="AB440" s="328"/>
      <c r="AC440" s="330"/>
      <c r="AD440" s="330"/>
      <c r="AE440" s="330"/>
      <c r="AF440" s="330"/>
      <c r="AG440" s="330"/>
      <c r="AH440" s="330"/>
      <c r="AI440" s="330"/>
      <c r="AJ440" s="330"/>
      <c r="AK440" s="330"/>
      <c r="AL440" s="330"/>
      <c r="AM440" s="330"/>
      <c r="AN440" s="330"/>
      <c r="AO440" s="330"/>
      <c r="AP440" s="330"/>
      <c r="AQ440" s="330"/>
      <c r="AR440" s="330"/>
      <c r="AS440" s="330"/>
      <c r="AT440" s="330"/>
      <c r="AU440" s="330"/>
      <c r="AV440" s="330"/>
      <c r="AW440" s="330"/>
      <c r="AX440" s="330"/>
      <c r="AY440" s="330"/>
      <c r="AZ440" s="330"/>
      <c r="BA440" s="330"/>
      <c r="BB440" s="330"/>
    </row>
    <row r="441" spans="1:54" s="383" customFormat="1" ht="13.8" x14ac:dyDescent="0.45">
      <c r="A441" s="43">
        <v>2058</v>
      </c>
      <c r="B441" s="329">
        <f t="shared" ref="B441:Z441" si="68">(B155-B257)*$D$208</f>
        <v>1315.7261530291089</v>
      </c>
      <c r="C441" s="329">
        <f t="shared" si="68"/>
        <v>40.29186652055941</v>
      </c>
      <c r="D441" s="329">
        <f t="shared" si="68"/>
        <v>4.2733797824835742</v>
      </c>
      <c r="E441" s="329">
        <f t="shared" si="68"/>
        <v>0.67831425118786881</v>
      </c>
      <c r="F441" s="329">
        <f t="shared" si="68"/>
        <v>5.4265140095029505</v>
      </c>
      <c r="G441" s="329">
        <f t="shared" si="68"/>
        <v>4.5447054829587215</v>
      </c>
      <c r="H441" s="329">
        <f t="shared" si="68"/>
        <v>150.85708946418194</v>
      </c>
      <c r="I441" s="329" t="e">
        <f t="shared" si="68"/>
        <v>#VALUE!</v>
      </c>
      <c r="J441" s="329">
        <f t="shared" si="68"/>
        <v>9.9033880673428865</v>
      </c>
      <c r="K441" s="329">
        <f t="shared" si="68"/>
        <v>50.737905988852596</v>
      </c>
      <c r="L441" s="329">
        <f t="shared" si="68"/>
        <v>46.193200505893863</v>
      </c>
      <c r="M441" s="329">
        <f t="shared" si="68"/>
        <v>6.9188053621162613</v>
      </c>
      <c r="N441" s="329">
        <f t="shared" si="68"/>
        <v>10.310376618055605</v>
      </c>
      <c r="O441" s="329">
        <f t="shared" si="68"/>
        <v>0.40698855071272133</v>
      </c>
      <c r="P441" s="329">
        <f t="shared" si="68"/>
        <v>1.0174713767818031</v>
      </c>
      <c r="Q441" s="329">
        <f t="shared" si="68"/>
        <v>0.94963995166301662</v>
      </c>
      <c r="R441" s="329">
        <f t="shared" si="68"/>
        <v>5.969165410453245</v>
      </c>
      <c r="S441" s="329">
        <f t="shared" si="68"/>
        <v>6.1726596858096068</v>
      </c>
      <c r="T441" s="329">
        <f t="shared" si="68"/>
        <v>6.7831425118786884E-2</v>
      </c>
      <c r="U441" s="329">
        <f t="shared" si="68"/>
        <v>0</v>
      </c>
      <c r="V441" s="329">
        <f t="shared" si="68"/>
        <v>23.740998791575407</v>
      </c>
      <c r="W441" s="329">
        <f t="shared" si="68"/>
        <v>2.102774178682393</v>
      </c>
      <c r="X441" s="329" t="e">
        <f t="shared" si="68"/>
        <v>#VALUE!</v>
      </c>
      <c r="Y441" s="329">
        <f t="shared" si="68"/>
        <v>6.2404911109283949</v>
      </c>
      <c r="Z441" s="329">
        <f t="shared" si="68"/>
        <v>5.9691654104532432</v>
      </c>
      <c r="AA441" s="328"/>
      <c r="AB441" s="328"/>
      <c r="AC441" s="330"/>
      <c r="AD441" s="330"/>
      <c r="AE441" s="330"/>
      <c r="AF441" s="330"/>
      <c r="AG441" s="330"/>
      <c r="AH441" s="330"/>
      <c r="AI441" s="330"/>
      <c r="AJ441" s="330"/>
      <c r="AK441" s="330"/>
      <c r="AL441" s="330"/>
      <c r="AM441" s="330"/>
      <c r="AN441" s="330"/>
      <c r="AO441" s="330"/>
      <c r="AP441" s="330"/>
      <c r="AQ441" s="330"/>
      <c r="AR441" s="330"/>
      <c r="AS441" s="330"/>
      <c r="AT441" s="330"/>
      <c r="AU441" s="330"/>
      <c r="AV441" s="330"/>
      <c r="AW441" s="330"/>
      <c r="AX441" s="330"/>
      <c r="AY441" s="330"/>
      <c r="AZ441" s="330"/>
      <c r="BA441" s="330"/>
      <c r="BB441" s="330"/>
    </row>
    <row r="442" spans="1:54" s="383" customFormat="1" ht="13.8" x14ac:dyDescent="0.45">
      <c r="A442" s="43">
        <v>2059</v>
      </c>
      <c r="B442" s="329">
        <f t="shared" ref="B442:Z442" si="69">(B156-B258)*$D$208</f>
        <v>1325.8330353718079</v>
      </c>
      <c r="C442" s="329">
        <f t="shared" si="69"/>
        <v>40.902349346628476</v>
      </c>
      <c r="D442" s="329">
        <f t="shared" si="69"/>
        <v>4.3412112076023597</v>
      </c>
      <c r="E442" s="329">
        <f t="shared" si="69"/>
        <v>0.67831425118786881</v>
      </c>
      <c r="F442" s="329">
        <f t="shared" si="69"/>
        <v>5.4943454346217333</v>
      </c>
      <c r="G442" s="329">
        <f t="shared" si="69"/>
        <v>4.6125369080775078</v>
      </c>
      <c r="H442" s="329">
        <f t="shared" si="69"/>
        <v>153.77384074428988</v>
      </c>
      <c r="I442" s="329" t="e">
        <f t="shared" si="69"/>
        <v>#VALUE!</v>
      </c>
      <c r="J442" s="329">
        <f t="shared" si="69"/>
        <v>9.9712194924616711</v>
      </c>
      <c r="K442" s="329">
        <f t="shared" si="69"/>
        <v>50.805737413971379</v>
      </c>
      <c r="L442" s="329">
        <f t="shared" si="69"/>
        <v>46.668020481725371</v>
      </c>
      <c r="M442" s="329">
        <f t="shared" si="69"/>
        <v>6.9866367872350494</v>
      </c>
      <c r="N442" s="329">
        <f t="shared" si="69"/>
        <v>10.513870893411964</v>
      </c>
      <c r="O442" s="329">
        <f t="shared" si="69"/>
        <v>0.40698855071272133</v>
      </c>
      <c r="P442" s="329">
        <f t="shared" si="69"/>
        <v>1.0174713767818031</v>
      </c>
      <c r="Q442" s="329">
        <f t="shared" si="69"/>
        <v>0.94963995166301662</v>
      </c>
      <c r="R442" s="329">
        <f t="shared" si="69"/>
        <v>5.9691654104532459</v>
      </c>
      <c r="S442" s="329">
        <f t="shared" si="69"/>
        <v>6.1726596858096068</v>
      </c>
      <c r="T442" s="329">
        <f t="shared" si="69"/>
        <v>6.7831425118786884E-2</v>
      </c>
      <c r="U442" s="329">
        <f t="shared" si="69"/>
        <v>0</v>
      </c>
      <c r="V442" s="329">
        <f t="shared" si="69"/>
        <v>23.876661641812984</v>
      </c>
      <c r="W442" s="329">
        <f t="shared" si="69"/>
        <v>2.1027741786823944</v>
      </c>
      <c r="X442" s="329" t="e">
        <f t="shared" si="69"/>
        <v>#VALUE!</v>
      </c>
      <c r="Y442" s="329">
        <f t="shared" si="69"/>
        <v>6.2404911109283923</v>
      </c>
      <c r="Z442" s="329">
        <f t="shared" si="69"/>
        <v>6.0369968355720314</v>
      </c>
      <c r="AA442" s="328"/>
      <c r="AB442" s="328"/>
      <c r="AC442" s="330"/>
      <c r="AD442" s="330"/>
      <c r="AE442" s="330"/>
      <c r="AF442" s="330"/>
      <c r="AG442" s="330"/>
      <c r="AH442" s="330"/>
      <c r="AI442" s="330"/>
      <c r="AJ442" s="330"/>
      <c r="AK442" s="330"/>
      <c r="AL442" s="330"/>
      <c r="AM442" s="330"/>
      <c r="AN442" s="330"/>
      <c r="AO442" s="330"/>
      <c r="AP442" s="330"/>
      <c r="AQ442" s="330"/>
      <c r="AR442" s="330"/>
      <c r="AS442" s="330"/>
      <c r="AT442" s="330"/>
      <c r="AU442" s="330"/>
      <c r="AV442" s="330"/>
      <c r="AW442" s="330"/>
      <c r="AX442" s="330"/>
      <c r="AY442" s="330"/>
      <c r="AZ442" s="330"/>
      <c r="BA442" s="330"/>
      <c r="BB442" s="330"/>
    </row>
    <row r="443" spans="1:54" s="383" customFormat="1" ht="13.8" x14ac:dyDescent="0.45">
      <c r="A443" s="43">
        <v>2060</v>
      </c>
      <c r="B443" s="329">
        <f t="shared" ref="B443:Z443" si="70">(B157-B259)*$D$208</f>
        <v>1335.8042548642702</v>
      </c>
      <c r="C443" s="329">
        <f t="shared" si="70"/>
        <v>41.512832172697571</v>
      </c>
      <c r="D443" s="329">
        <f t="shared" si="70"/>
        <v>4.3412112076023606</v>
      </c>
      <c r="E443" s="329">
        <f t="shared" si="70"/>
        <v>0.74614567630665574</v>
      </c>
      <c r="F443" s="329">
        <f t="shared" si="70"/>
        <v>5.6300082848593096</v>
      </c>
      <c r="G443" s="329">
        <f t="shared" si="70"/>
        <v>4.7481997583150823</v>
      </c>
      <c r="H443" s="329">
        <f t="shared" si="70"/>
        <v>156.62276059927882</v>
      </c>
      <c r="I443" s="329" t="e">
        <f t="shared" si="70"/>
        <v>#VALUE!</v>
      </c>
      <c r="J443" s="329">
        <f t="shared" si="70"/>
        <v>10.174713767818032</v>
      </c>
      <c r="K443" s="329">
        <f t="shared" si="70"/>
        <v>50.873568839090161</v>
      </c>
      <c r="L443" s="329">
        <f t="shared" si="70"/>
        <v>47.142840457556893</v>
      </c>
      <c r="M443" s="329">
        <f t="shared" si="70"/>
        <v>6.9866367872350477</v>
      </c>
      <c r="N443" s="329">
        <f t="shared" si="70"/>
        <v>10.649533743649542</v>
      </c>
      <c r="O443" s="329">
        <f t="shared" si="70"/>
        <v>0.40698855071272133</v>
      </c>
      <c r="P443" s="329">
        <f t="shared" si="70"/>
        <v>0.94963995166301629</v>
      </c>
      <c r="Q443" s="329">
        <f t="shared" si="70"/>
        <v>0.88180852654422937</v>
      </c>
      <c r="R443" s="329">
        <f t="shared" si="70"/>
        <v>5.9691654104532459</v>
      </c>
      <c r="S443" s="329">
        <f t="shared" si="70"/>
        <v>6.1726596858096068</v>
      </c>
      <c r="T443" s="329">
        <f t="shared" si="70"/>
        <v>6.7831425118786884E-2</v>
      </c>
      <c r="U443" s="329">
        <f t="shared" si="70"/>
        <v>0</v>
      </c>
      <c r="V443" s="329">
        <f t="shared" si="70"/>
        <v>23.944493066931766</v>
      </c>
      <c r="W443" s="329">
        <f t="shared" si="70"/>
        <v>2.0349427535636075</v>
      </c>
      <c r="X443" s="329" t="e">
        <f t="shared" si="70"/>
        <v>#VALUE!</v>
      </c>
      <c r="Y443" s="329">
        <f t="shared" si="70"/>
        <v>6.2404911109283923</v>
      </c>
      <c r="Z443" s="329">
        <f t="shared" si="70"/>
        <v>6.1048282606908195</v>
      </c>
      <c r="AA443" s="328"/>
      <c r="AB443" s="328"/>
      <c r="AC443" s="330"/>
      <c r="AD443" s="330"/>
      <c r="AE443" s="330"/>
      <c r="AF443" s="330"/>
      <c r="AG443" s="330"/>
      <c r="AH443" s="330"/>
      <c r="AI443" s="330"/>
      <c r="AJ443" s="330"/>
      <c r="AK443" s="330"/>
      <c r="AL443" s="330"/>
      <c r="AM443" s="330"/>
      <c r="AN443" s="330"/>
      <c r="AO443" s="330"/>
      <c r="AP443" s="330"/>
      <c r="AQ443" s="330"/>
      <c r="AR443" s="330"/>
      <c r="AS443" s="330"/>
      <c r="AT443" s="330"/>
      <c r="AU443" s="330"/>
      <c r="AV443" s="330"/>
      <c r="AW443" s="330"/>
      <c r="AX443" s="330"/>
      <c r="AY443" s="330"/>
      <c r="AZ443" s="330"/>
      <c r="BA443" s="330"/>
      <c r="BB443" s="330"/>
    </row>
    <row r="444" spans="1:54" s="383" customFormat="1" ht="13.8" x14ac:dyDescent="0.45">
      <c r="A444" s="43">
        <v>2061</v>
      </c>
      <c r="B444" s="329">
        <f t="shared" ref="B444:Z444" si="71">(B158-B260)*$D$208</f>
        <v>1345.7754743567318</v>
      </c>
      <c r="C444" s="329">
        <f t="shared" si="71"/>
        <v>42.123314998766652</v>
      </c>
      <c r="D444" s="329">
        <f t="shared" si="71"/>
        <v>4.4768740578399342</v>
      </c>
      <c r="E444" s="329">
        <f t="shared" si="71"/>
        <v>0.74614567630665574</v>
      </c>
      <c r="F444" s="329">
        <f t="shared" si="71"/>
        <v>5.6978397099780924</v>
      </c>
      <c r="G444" s="329">
        <f t="shared" si="71"/>
        <v>4.8160311834338687</v>
      </c>
      <c r="H444" s="329">
        <f t="shared" si="71"/>
        <v>159.53951187938677</v>
      </c>
      <c r="I444" s="329" t="e">
        <f t="shared" si="71"/>
        <v>#VALUE!</v>
      </c>
      <c r="J444" s="329">
        <f t="shared" si="71"/>
        <v>10.378208043174393</v>
      </c>
      <c r="K444" s="329">
        <f t="shared" si="71"/>
        <v>50.941400264208951</v>
      </c>
      <c r="L444" s="329">
        <f t="shared" si="71"/>
        <v>47.549829008269597</v>
      </c>
      <c r="M444" s="329">
        <f t="shared" si="71"/>
        <v>7.122299637472624</v>
      </c>
      <c r="N444" s="329">
        <f t="shared" si="71"/>
        <v>10.853028019005903</v>
      </c>
      <c r="O444" s="329">
        <f t="shared" si="71"/>
        <v>0.40698855071272133</v>
      </c>
      <c r="P444" s="329">
        <f t="shared" si="71"/>
        <v>0.94963995166301629</v>
      </c>
      <c r="Q444" s="329">
        <f t="shared" si="71"/>
        <v>0.88180852654422937</v>
      </c>
      <c r="R444" s="329">
        <f t="shared" si="71"/>
        <v>5.9691654104532459</v>
      </c>
      <c r="S444" s="329">
        <f t="shared" si="71"/>
        <v>6.1726596858096068</v>
      </c>
      <c r="T444" s="329">
        <f t="shared" si="71"/>
        <v>6.7831425118786884E-2</v>
      </c>
      <c r="U444" s="329">
        <f t="shared" si="71"/>
        <v>0</v>
      </c>
      <c r="V444" s="329">
        <f t="shared" si="71"/>
        <v>24.147987342288136</v>
      </c>
      <c r="W444" s="329">
        <f t="shared" si="71"/>
        <v>2.102774178682393</v>
      </c>
      <c r="X444" s="329" t="e">
        <f t="shared" si="71"/>
        <v>#VALUE!</v>
      </c>
      <c r="Y444" s="329">
        <f t="shared" si="71"/>
        <v>6.172659685809605</v>
      </c>
      <c r="Z444" s="329">
        <f t="shared" si="71"/>
        <v>6.1048282606908195</v>
      </c>
      <c r="AA444" s="328"/>
      <c r="AB444" s="328"/>
      <c r="AC444" s="330"/>
      <c r="AD444" s="330"/>
      <c r="AE444" s="330"/>
      <c r="AF444" s="330"/>
      <c r="AG444" s="330"/>
      <c r="AH444" s="330"/>
      <c r="AI444" s="330"/>
      <c r="AJ444" s="330"/>
      <c r="AK444" s="330"/>
      <c r="AL444" s="330"/>
      <c r="AM444" s="330"/>
      <c r="AN444" s="330"/>
      <c r="AO444" s="330"/>
      <c r="AP444" s="330"/>
      <c r="AQ444" s="330"/>
      <c r="AR444" s="330"/>
      <c r="AS444" s="330"/>
      <c r="AT444" s="330"/>
      <c r="AU444" s="330"/>
      <c r="AV444" s="330"/>
      <c r="AW444" s="330"/>
      <c r="AX444" s="330"/>
      <c r="AY444" s="330"/>
      <c r="AZ444" s="330"/>
      <c r="BA444" s="330"/>
      <c r="BB444" s="330"/>
    </row>
    <row r="445" spans="1:54" s="383" customFormat="1" ht="13.8" x14ac:dyDescent="0.45">
      <c r="A445" s="43">
        <v>2062</v>
      </c>
      <c r="B445" s="329">
        <f t="shared" ref="B445:Z445" si="72">(B159-B261)*$D$208</f>
        <v>1355.6110309989558</v>
      </c>
      <c r="C445" s="329">
        <f t="shared" si="72"/>
        <v>42.733797824835747</v>
      </c>
      <c r="D445" s="329">
        <f t="shared" si="72"/>
        <v>4.4768740578399351</v>
      </c>
      <c r="E445" s="329">
        <f t="shared" si="72"/>
        <v>0.67831425118786881</v>
      </c>
      <c r="F445" s="329">
        <f t="shared" si="72"/>
        <v>5.8335025602156678</v>
      </c>
      <c r="G445" s="329">
        <f t="shared" si="72"/>
        <v>4.8838626085526551</v>
      </c>
      <c r="H445" s="329">
        <f t="shared" si="72"/>
        <v>162.38843173437584</v>
      </c>
      <c r="I445" s="329" t="e">
        <f t="shared" si="72"/>
        <v>#VALUE!</v>
      </c>
      <c r="J445" s="329">
        <f t="shared" si="72"/>
        <v>10.513870893411967</v>
      </c>
      <c r="K445" s="329">
        <f t="shared" si="72"/>
        <v>51.009231689327748</v>
      </c>
      <c r="L445" s="329">
        <f t="shared" si="72"/>
        <v>48.02464898410112</v>
      </c>
      <c r="M445" s="329">
        <f t="shared" si="72"/>
        <v>7.1222996374726222</v>
      </c>
      <c r="N445" s="329">
        <f t="shared" si="72"/>
        <v>10.988690869243477</v>
      </c>
      <c r="O445" s="329">
        <f t="shared" si="72"/>
        <v>0.40698855071272133</v>
      </c>
      <c r="P445" s="329">
        <f t="shared" si="72"/>
        <v>0.94963995166301629</v>
      </c>
      <c r="Q445" s="329">
        <f t="shared" si="72"/>
        <v>0.88180852654422937</v>
      </c>
      <c r="R445" s="329">
        <f t="shared" si="72"/>
        <v>5.9691654104532459</v>
      </c>
      <c r="S445" s="329">
        <f t="shared" si="72"/>
        <v>6.1726596858096068</v>
      </c>
      <c r="T445" s="329">
        <f t="shared" si="72"/>
        <v>6.7831425118786884E-2</v>
      </c>
      <c r="U445" s="329">
        <f t="shared" si="72"/>
        <v>0</v>
      </c>
      <c r="V445" s="329">
        <f t="shared" si="72"/>
        <v>24.215818767406919</v>
      </c>
      <c r="W445" s="329">
        <f t="shared" si="72"/>
        <v>2.0349427535636062</v>
      </c>
      <c r="X445" s="329" t="e">
        <f t="shared" si="72"/>
        <v>#VALUE!</v>
      </c>
      <c r="Y445" s="329">
        <f t="shared" si="72"/>
        <v>6.1726596858096068</v>
      </c>
      <c r="Z445" s="329">
        <f t="shared" si="72"/>
        <v>6.1726596858096068</v>
      </c>
      <c r="AA445" s="328"/>
      <c r="AB445" s="328"/>
      <c r="AC445" s="330"/>
      <c r="AD445" s="330"/>
      <c r="AE445" s="330"/>
      <c r="AF445" s="330"/>
      <c r="AG445" s="330"/>
      <c r="AH445" s="330"/>
      <c r="AI445" s="330"/>
      <c r="AJ445" s="330"/>
      <c r="AK445" s="330"/>
      <c r="AL445" s="330"/>
      <c r="AM445" s="330"/>
      <c r="AN445" s="330"/>
      <c r="AO445" s="330"/>
      <c r="AP445" s="330"/>
      <c r="AQ445" s="330"/>
      <c r="AR445" s="330"/>
      <c r="AS445" s="330"/>
      <c r="AT445" s="330"/>
      <c r="AU445" s="330"/>
      <c r="AV445" s="330"/>
      <c r="AW445" s="330"/>
      <c r="AX445" s="330"/>
      <c r="AY445" s="330"/>
      <c r="AZ445" s="330"/>
      <c r="BA445" s="330"/>
      <c r="BB445" s="330"/>
    </row>
    <row r="446" spans="1:54" s="383" customFormat="1" ht="13.8" x14ac:dyDescent="0.45">
      <c r="A446" s="43">
        <v>2063</v>
      </c>
      <c r="B446" s="329">
        <f t="shared" ref="B446:Z446" si="73">(B160-B262)*$D$208</f>
        <v>1365.3787562160614</v>
      </c>
      <c r="C446" s="329">
        <f t="shared" si="73"/>
        <v>43.344280650904821</v>
      </c>
      <c r="D446" s="329">
        <f t="shared" si="73"/>
        <v>4.5447054829587206</v>
      </c>
      <c r="E446" s="329">
        <f t="shared" si="73"/>
        <v>0.67831425118786881</v>
      </c>
      <c r="F446" s="329">
        <f t="shared" si="73"/>
        <v>5.9013339853344506</v>
      </c>
      <c r="G446" s="329">
        <f t="shared" si="73"/>
        <v>4.9516940336714432</v>
      </c>
      <c r="H446" s="329">
        <f t="shared" si="73"/>
        <v>165.30518301448359</v>
      </c>
      <c r="I446" s="329" t="e">
        <f t="shared" si="73"/>
        <v>#VALUE!</v>
      </c>
      <c r="J446" s="329">
        <f t="shared" si="73"/>
        <v>10.785196593887116</v>
      </c>
      <c r="K446" s="329">
        <f t="shared" si="73"/>
        <v>51.009231689327727</v>
      </c>
      <c r="L446" s="329">
        <f t="shared" si="73"/>
        <v>48.567300385051411</v>
      </c>
      <c r="M446" s="329">
        <f t="shared" si="73"/>
        <v>7.1222996374726222</v>
      </c>
      <c r="N446" s="329">
        <f t="shared" si="73"/>
        <v>11.124353719481048</v>
      </c>
      <c r="O446" s="329">
        <f t="shared" si="73"/>
        <v>0.40698855071272133</v>
      </c>
      <c r="P446" s="329">
        <f t="shared" si="73"/>
        <v>0.94963995166301629</v>
      </c>
      <c r="Q446" s="329">
        <f t="shared" si="73"/>
        <v>0.94963995166301596</v>
      </c>
      <c r="R446" s="329">
        <f t="shared" si="73"/>
        <v>5.9013339853344577</v>
      </c>
      <c r="S446" s="329">
        <f t="shared" si="73"/>
        <v>6.2404911109283949</v>
      </c>
      <c r="T446" s="329">
        <f t="shared" si="73"/>
        <v>6.7831425118786884E-2</v>
      </c>
      <c r="U446" s="329">
        <f t="shared" si="73"/>
        <v>0</v>
      </c>
      <c r="V446" s="329">
        <f t="shared" si="73"/>
        <v>24.351481617644495</v>
      </c>
      <c r="W446" s="329">
        <f t="shared" si="73"/>
        <v>2.0349427535636062</v>
      </c>
      <c r="X446" s="329" t="e">
        <f t="shared" si="73"/>
        <v>#VALUE!</v>
      </c>
      <c r="Y446" s="329">
        <f t="shared" si="73"/>
        <v>6.172659685809605</v>
      </c>
      <c r="Z446" s="329">
        <f t="shared" si="73"/>
        <v>6.3083225360471777</v>
      </c>
      <c r="AA446" s="328"/>
      <c r="AB446" s="328"/>
      <c r="AC446" s="330"/>
      <c r="AD446" s="330"/>
      <c r="AE446" s="330"/>
      <c r="AF446" s="330"/>
      <c r="AG446" s="330"/>
      <c r="AH446" s="330"/>
      <c r="AI446" s="330"/>
      <c r="AJ446" s="330"/>
      <c r="AK446" s="330"/>
      <c r="AL446" s="330"/>
      <c r="AM446" s="330"/>
      <c r="AN446" s="330"/>
      <c r="AO446" s="330"/>
      <c r="AP446" s="330"/>
      <c r="AQ446" s="330"/>
      <c r="AR446" s="330"/>
      <c r="AS446" s="330"/>
      <c r="AT446" s="330"/>
      <c r="AU446" s="330"/>
      <c r="AV446" s="330"/>
      <c r="AW446" s="330"/>
      <c r="AX446" s="330"/>
      <c r="AY446" s="330"/>
      <c r="AZ446" s="330"/>
      <c r="BA446" s="330"/>
      <c r="BB446" s="330"/>
    </row>
    <row r="447" spans="1:54" s="383" customFormat="1" ht="13.8" x14ac:dyDescent="0.45">
      <c r="A447" s="43">
        <v>2064</v>
      </c>
      <c r="B447" s="329">
        <f t="shared" ref="B447:Z447" si="74">(B161-B263)*$D$208</f>
        <v>1375.078650008048</v>
      </c>
      <c r="C447" s="329">
        <f t="shared" si="74"/>
        <v>44.022594902092692</v>
      </c>
      <c r="D447" s="329">
        <f t="shared" si="74"/>
        <v>4.5447054829587206</v>
      </c>
      <c r="E447" s="329">
        <f t="shared" si="74"/>
        <v>0.67831425118786881</v>
      </c>
      <c r="F447" s="329">
        <f t="shared" si="74"/>
        <v>6.0369968355720269</v>
      </c>
      <c r="G447" s="329">
        <f t="shared" si="74"/>
        <v>5.0195254587902287</v>
      </c>
      <c r="H447" s="329">
        <f t="shared" si="74"/>
        <v>168.28976571971035</v>
      </c>
      <c r="I447" s="329" t="e">
        <f t="shared" si="74"/>
        <v>#VALUE!</v>
      </c>
      <c r="J447" s="329">
        <f t="shared" si="74"/>
        <v>10.988690869243477</v>
      </c>
      <c r="K447" s="329">
        <f t="shared" si="74"/>
        <v>51.077063114446517</v>
      </c>
      <c r="L447" s="329">
        <f t="shared" si="74"/>
        <v>49.042120360882912</v>
      </c>
      <c r="M447" s="329">
        <f t="shared" si="74"/>
        <v>7.2579624877101958</v>
      </c>
      <c r="N447" s="329">
        <f t="shared" si="74"/>
        <v>11.260016569718621</v>
      </c>
      <c r="O447" s="329">
        <f t="shared" si="74"/>
        <v>0.40698855071272133</v>
      </c>
      <c r="P447" s="329">
        <f t="shared" si="74"/>
        <v>0.88180852654422937</v>
      </c>
      <c r="Q447" s="329">
        <f t="shared" si="74"/>
        <v>0.94963995166301596</v>
      </c>
      <c r="R447" s="329">
        <f t="shared" si="74"/>
        <v>5.969165410453245</v>
      </c>
      <c r="S447" s="329">
        <f t="shared" si="74"/>
        <v>6.2404911109283949</v>
      </c>
      <c r="T447" s="329">
        <f t="shared" si="74"/>
        <v>6.7831425118786884E-2</v>
      </c>
      <c r="U447" s="329">
        <f t="shared" si="74"/>
        <v>0</v>
      </c>
      <c r="V447" s="329">
        <f t="shared" si="74"/>
        <v>24.419313042763278</v>
      </c>
      <c r="W447" s="329">
        <f t="shared" si="74"/>
        <v>2.0349427535636062</v>
      </c>
      <c r="X447" s="329" t="e">
        <f t="shared" si="74"/>
        <v>#VALUE!</v>
      </c>
      <c r="Y447" s="329">
        <f t="shared" si="74"/>
        <v>6.1726596858096068</v>
      </c>
      <c r="Z447" s="329">
        <f t="shared" si="74"/>
        <v>6.3761539611659703</v>
      </c>
      <c r="AA447" s="328"/>
      <c r="AB447" s="328"/>
      <c r="AC447" s="330"/>
      <c r="AD447" s="330"/>
      <c r="AE447" s="330"/>
      <c r="AF447" s="330"/>
      <c r="AG447" s="330"/>
      <c r="AH447" s="330"/>
      <c r="AI447" s="330"/>
      <c r="AJ447" s="330"/>
      <c r="AK447" s="330"/>
      <c r="AL447" s="330"/>
      <c r="AM447" s="330"/>
      <c r="AN447" s="330"/>
      <c r="AO447" s="330"/>
      <c r="AP447" s="330"/>
      <c r="AQ447" s="330"/>
      <c r="AR447" s="330"/>
      <c r="AS447" s="330"/>
      <c r="AT447" s="330"/>
      <c r="AU447" s="330"/>
      <c r="AV447" s="330"/>
      <c r="AW447" s="330"/>
      <c r="AX447" s="330"/>
      <c r="AY447" s="330"/>
      <c r="AZ447" s="330"/>
      <c r="BA447" s="330"/>
      <c r="BB447" s="330"/>
    </row>
    <row r="448" spans="1:54" s="383" customFormat="1" ht="13.8" x14ac:dyDescent="0.45">
      <c r="A448" s="43">
        <v>2065</v>
      </c>
      <c r="B448" s="329">
        <f t="shared" ref="B448:Z448" si="75">(B162-B264)*$D$208</f>
        <v>1384.7107123749151</v>
      </c>
      <c r="C448" s="329">
        <f t="shared" si="75"/>
        <v>44.633077728161766</v>
      </c>
      <c r="D448" s="329">
        <f t="shared" si="75"/>
        <v>4.6125369080775087</v>
      </c>
      <c r="E448" s="329">
        <f t="shared" si="75"/>
        <v>0.67831425118786881</v>
      </c>
      <c r="F448" s="329">
        <f t="shared" si="75"/>
        <v>6.1048282606908195</v>
      </c>
      <c r="G448" s="329">
        <f t="shared" si="75"/>
        <v>5.0873568839090169</v>
      </c>
      <c r="H448" s="329">
        <f t="shared" si="75"/>
        <v>171.13868557469928</v>
      </c>
      <c r="I448" s="329" t="e">
        <f t="shared" si="75"/>
        <v>#VALUE!</v>
      </c>
      <c r="J448" s="329">
        <f t="shared" si="75"/>
        <v>11.12435371948105</v>
      </c>
      <c r="K448" s="329">
        <f t="shared" si="75"/>
        <v>51.144894539565314</v>
      </c>
      <c r="L448" s="329">
        <f t="shared" si="75"/>
        <v>49.51694033671442</v>
      </c>
      <c r="M448" s="329">
        <f t="shared" si="75"/>
        <v>7.2579624877101967</v>
      </c>
      <c r="N448" s="329">
        <f t="shared" si="75"/>
        <v>11.463510845074982</v>
      </c>
      <c r="O448" s="329">
        <f t="shared" si="75"/>
        <v>0.40698855071272133</v>
      </c>
      <c r="P448" s="329">
        <f t="shared" si="75"/>
        <v>0.88180852654422937</v>
      </c>
      <c r="Q448" s="329">
        <f t="shared" si="75"/>
        <v>0.88180852654422937</v>
      </c>
      <c r="R448" s="329">
        <f t="shared" si="75"/>
        <v>5.9013339853344595</v>
      </c>
      <c r="S448" s="329">
        <f t="shared" si="75"/>
        <v>6.2404911109283949</v>
      </c>
      <c r="T448" s="329">
        <f t="shared" si="75"/>
        <v>6.7831425118786884E-2</v>
      </c>
      <c r="U448" s="329">
        <f t="shared" si="75"/>
        <v>0</v>
      </c>
      <c r="V448" s="329">
        <f t="shared" si="75"/>
        <v>24.554975893000844</v>
      </c>
      <c r="W448" s="329">
        <f t="shared" si="75"/>
        <v>1.9671113284448198</v>
      </c>
      <c r="X448" s="329" t="e">
        <f t="shared" si="75"/>
        <v>#VALUE!</v>
      </c>
      <c r="Y448" s="329">
        <f t="shared" si="75"/>
        <v>6.1048282606908195</v>
      </c>
      <c r="Z448" s="329">
        <f t="shared" si="75"/>
        <v>6.443985386284754</v>
      </c>
      <c r="AA448" s="328"/>
      <c r="AB448" s="328"/>
      <c r="AC448" s="330"/>
      <c r="AD448" s="330"/>
      <c r="AE448" s="330"/>
      <c r="AF448" s="330"/>
      <c r="AG448" s="330"/>
      <c r="AH448" s="330"/>
      <c r="AI448" s="330"/>
      <c r="AJ448" s="330"/>
      <c r="AK448" s="330"/>
      <c r="AL448" s="330"/>
      <c r="AM448" s="330"/>
      <c r="AN448" s="330"/>
      <c r="AO448" s="330"/>
      <c r="AP448" s="330"/>
      <c r="AQ448" s="330"/>
      <c r="AR448" s="330"/>
      <c r="AS448" s="330"/>
      <c r="AT448" s="330"/>
      <c r="AU448" s="330"/>
      <c r="AV448" s="330"/>
      <c r="AW448" s="330"/>
      <c r="AX448" s="330"/>
      <c r="AY448" s="330"/>
      <c r="AZ448" s="330"/>
      <c r="BA448" s="330"/>
      <c r="BB448" s="330"/>
    </row>
    <row r="449" spans="1:54" s="383" customFormat="1" ht="13.8" x14ac:dyDescent="0.45">
      <c r="A449" s="43">
        <v>2066</v>
      </c>
      <c r="B449" s="329">
        <f t="shared" ref="B449:Z449" si="76">(B163-B265)*$D$208</f>
        <v>1394.2749433166643</v>
      </c>
      <c r="C449" s="329">
        <f t="shared" si="76"/>
        <v>45.379223404468426</v>
      </c>
      <c r="D449" s="329">
        <f t="shared" si="76"/>
        <v>4.6125369080775069</v>
      </c>
      <c r="E449" s="329">
        <f t="shared" si="76"/>
        <v>0.67831425118786881</v>
      </c>
      <c r="F449" s="329">
        <f t="shared" si="76"/>
        <v>6.2404911109283949</v>
      </c>
      <c r="G449" s="329">
        <f t="shared" si="76"/>
        <v>5.1551883090278023</v>
      </c>
      <c r="H449" s="329">
        <f t="shared" si="76"/>
        <v>174.12326827992595</v>
      </c>
      <c r="I449" s="329" t="e">
        <f t="shared" si="76"/>
        <v>#VALUE!</v>
      </c>
      <c r="J449" s="329">
        <f t="shared" si="76"/>
        <v>11.395679419956199</v>
      </c>
      <c r="K449" s="329">
        <f t="shared" si="76"/>
        <v>51.144894539565314</v>
      </c>
      <c r="L449" s="329">
        <f t="shared" si="76"/>
        <v>49.991760312545942</v>
      </c>
      <c r="M449" s="329">
        <f t="shared" si="76"/>
        <v>7.325793912828984</v>
      </c>
      <c r="N449" s="329">
        <f t="shared" si="76"/>
        <v>11.599173695312555</v>
      </c>
      <c r="O449" s="329">
        <f t="shared" si="76"/>
        <v>0.40698855071272133</v>
      </c>
      <c r="P449" s="329">
        <f t="shared" si="76"/>
        <v>0.88180852654422937</v>
      </c>
      <c r="Q449" s="329">
        <f t="shared" si="76"/>
        <v>0.88180852654422937</v>
      </c>
      <c r="R449" s="329">
        <f t="shared" si="76"/>
        <v>5.9691654104532459</v>
      </c>
      <c r="S449" s="329">
        <f t="shared" si="76"/>
        <v>6.2404911109283949</v>
      </c>
      <c r="T449" s="329">
        <f t="shared" si="76"/>
        <v>6.7831425118786884E-2</v>
      </c>
      <c r="U449" s="329">
        <f t="shared" si="76"/>
        <v>0</v>
      </c>
      <c r="V449" s="329">
        <f t="shared" si="76"/>
        <v>24.690638743238427</v>
      </c>
      <c r="W449" s="329">
        <f t="shared" si="76"/>
        <v>1.9671113284448198</v>
      </c>
      <c r="X449" s="329" t="e">
        <f t="shared" si="76"/>
        <v>#VALUE!</v>
      </c>
      <c r="Y449" s="329">
        <f t="shared" si="76"/>
        <v>6.1048282606908195</v>
      </c>
      <c r="Z449" s="329">
        <f t="shared" si="76"/>
        <v>6.5118168114035413</v>
      </c>
      <c r="AA449" s="328"/>
      <c r="AB449" s="328"/>
      <c r="AC449" s="330"/>
      <c r="AD449" s="330"/>
      <c r="AE449" s="330"/>
      <c r="AF449" s="330"/>
      <c r="AG449" s="330"/>
      <c r="AH449" s="330"/>
      <c r="AI449" s="330"/>
      <c r="AJ449" s="330"/>
      <c r="AK449" s="330"/>
      <c r="AL449" s="330"/>
      <c r="AM449" s="330"/>
      <c r="AN449" s="330"/>
      <c r="AO449" s="330"/>
      <c r="AP449" s="330"/>
      <c r="AQ449" s="330"/>
      <c r="AR449" s="330"/>
      <c r="AS449" s="330"/>
      <c r="AT449" s="330"/>
      <c r="AU449" s="330"/>
      <c r="AV449" s="330"/>
      <c r="AW449" s="330"/>
      <c r="AX449" s="330"/>
      <c r="AY449" s="330"/>
      <c r="AZ449" s="330"/>
      <c r="BA449" s="330"/>
      <c r="BB449" s="330"/>
    </row>
    <row r="450" spans="1:54" s="383" customFormat="1" ht="13.8" x14ac:dyDescent="0.45">
      <c r="A450" s="43">
        <v>2067</v>
      </c>
      <c r="B450" s="329">
        <f t="shared" ref="B450:Z450" si="77">(B164-B266)*$D$208</f>
        <v>1403.7713428332945</v>
      </c>
      <c r="C450" s="329">
        <f t="shared" si="77"/>
        <v>45.989706230537514</v>
      </c>
      <c r="D450" s="329">
        <f t="shared" si="77"/>
        <v>4.6803683331962951</v>
      </c>
      <c r="E450" s="329">
        <f t="shared" si="77"/>
        <v>0.67831425118786881</v>
      </c>
      <c r="F450" s="329">
        <f t="shared" si="77"/>
        <v>6.3083225360471875</v>
      </c>
      <c r="G450" s="329">
        <f t="shared" si="77"/>
        <v>5.2230197341465896</v>
      </c>
      <c r="H450" s="329">
        <f t="shared" si="77"/>
        <v>177.04001956003384</v>
      </c>
      <c r="I450" s="329" t="e">
        <f t="shared" si="77"/>
        <v>#VALUE!</v>
      </c>
      <c r="J450" s="329">
        <f t="shared" si="77"/>
        <v>11.531342270193772</v>
      </c>
      <c r="K450" s="329">
        <f t="shared" si="77"/>
        <v>51.1448945395653</v>
      </c>
      <c r="L450" s="329">
        <f t="shared" si="77"/>
        <v>50.466580288377443</v>
      </c>
      <c r="M450" s="329">
        <f t="shared" si="77"/>
        <v>7.3936253379477694</v>
      </c>
      <c r="N450" s="329">
        <f t="shared" si="77"/>
        <v>11.734836545550133</v>
      </c>
      <c r="O450" s="329">
        <f t="shared" si="77"/>
        <v>0.40698855071272133</v>
      </c>
      <c r="P450" s="329">
        <f t="shared" si="77"/>
        <v>0.94963995166301629</v>
      </c>
      <c r="Q450" s="329">
        <f t="shared" si="77"/>
        <v>0.88180852654422937</v>
      </c>
      <c r="R450" s="329">
        <f t="shared" si="77"/>
        <v>5.9013339853344577</v>
      </c>
      <c r="S450" s="329">
        <f t="shared" si="77"/>
        <v>6.2404911109283923</v>
      </c>
      <c r="T450" s="329">
        <f t="shared" si="77"/>
        <v>6.7831425118786884E-2</v>
      </c>
      <c r="U450" s="329">
        <f t="shared" si="77"/>
        <v>0</v>
      </c>
      <c r="V450" s="329">
        <f t="shared" si="77"/>
        <v>24.75847016835721</v>
      </c>
      <c r="W450" s="329">
        <f t="shared" si="77"/>
        <v>1.9671113284448185</v>
      </c>
      <c r="X450" s="329" t="e">
        <f t="shared" si="77"/>
        <v>#VALUE!</v>
      </c>
      <c r="Y450" s="329">
        <f t="shared" si="77"/>
        <v>6.036996835572034</v>
      </c>
      <c r="Z450" s="329">
        <f t="shared" si="77"/>
        <v>6.579648236522325</v>
      </c>
      <c r="AA450" s="328"/>
      <c r="AB450" s="328"/>
      <c r="AC450" s="330"/>
      <c r="AD450" s="330"/>
      <c r="AE450" s="330"/>
      <c r="AF450" s="330"/>
      <c r="AG450" s="330"/>
      <c r="AH450" s="330"/>
      <c r="AI450" s="330"/>
      <c r="AJ450" s="330"/>
      <c r="AK450" s="330"/>
      <c r="AL450" s="330"/>
      <c r="AM450" s="330"/>
      <c r="AN450" s="330"/>
      <c r="AO450" s="330"/>
      <c r="AP450" s="330"/>
      <c r="AQ450" s="330"/>
      <c r="AR450" s="330"/>
      <c r="AS450" s="330"/>
      <c r="AT450" s="330"/>
      <c r="AU450" s="330"/>
      <c r="AV450" s="330"/>
      <c r="AW450" s="330"/>
      <c r="AX450" s="330"/>
      <c r="AY450" s="330"/>
      <c r="AZ450" s="330"/>
      <c r="BA450" s="330"/>
      <c r="BB450" s="330"/>
    </row>
    <row r="451" spans="1:54" s="383" customFormat="1" ht="13.8" x14ac:dyDescent="0.45">
      <c r="A451" s="43">
        <v>2068</v>
      </c>
      <c r="B451" s="329">
        <f t="shared" ref="B451:Z451" si="78">(B165-B267)*$D$208</f>
        <v>1413.1999109248056</v>
      </c>
      <c r="C451" s="329">
        <f t="shared" si="78"/>
        <v>46.735851906844154</v>
      </c>
      <c r="D451" s="329">
        <f t="shared" si="78"/>
        <v>4.7481997583150806</v>
      </c>
      <c r="E451" s="329">
        <f t="shared" si="78"/>
        <v>0.74614567630665574</v>
      </c>
      <c r="F451" s="329">
        <f t="shared" si="78"/>
        <v>6.443985386284754</v>
      </c>
      <c r="G451" s="329">
        <f t="shared" si="78"/>
        <v>5.3586825843841641</v>
      </c>
      <c r="H451" s="329">
        <f t="shared" si="78"/>
        <v>179.95677084014156</v>
      </c>
      <c r="I451" s="329" t="e">
        <f t="shared" si="78"/>
        <v>#VALUE!</v>
      </c>
      <c r="J451" s="329">
        <f t="shared" si="78"/>
        <v>11.802667970668915</v>
      </c>
      <c r="K451" s="329">
        <f t="shared" si="78"/>
        <v>51.212725964684097</v>
      </c>
      <c r="L451" s="329">
        <f t="shared" si="78"/>
        <v>51.009231689327727</v>
      </c>
      <c r="M451" s="329">
        <f t="shared" si="78"/>
        <v>7.3936253379477703</v>
      </c>
      <c r="N451" s="329">
        <f t="shared" si="78"/>
        <v>11.938330820906492</v>
      </c>
      <c r="O451" s="329">
        <f t="shared" si="78"/>
        <v>0.33915712559393441</v>
      </c>
      <c r="P451" s="329">
        <f t="shared" si="78"/>
        <v>0.88180852654422959</v>
      </c>
      <c r="Q451" s="329">
        <f t="shared" si="78"/>
        <v>0.94963995166301629</v>
      </c>
      <c r="R451" s="329">
        <f t="shared" si="78"/>
        <v>5.9013339853344595</v>
      </c>
      <c r="S451" s="329">
        <f t="shared" si="78"/>
        <v>6.2404911109283923</v>
      </c>
      <c r="T451" s="329">
        <f t="shared" si="78"/>
        <v>6.7831425118786884E-2</v>
      </c>
      <c r="U451" s="329">
        <f t="shared" si="78"/>
        <v>0</v>
      </c>
      <c r="V451" s="329">
        <f t="shared" si="78"/>
        <v>24.894133018594786</v>
      </c>
      <c r="W451" s="329">
        <f t="shared" si="78"/>
        <v>1.9671113284448185</v>
      </c>
      <c r="X451" s="329" t="e">
        <f t="shared" si="78"/>
        <v>#VALUE!</v>
      </c>
      <c r="Y451" s="329">
        <f t="shared" si="78"/>
        <v>6.0369968355720314</v>
      </c>
      <c r="Z451" s="329">
        <f t="shared" si="78"/>
        <v>6.6474796616411123</v>
      </c>
      <c r="AA451" s="328"/>
      <c r="AB451" s="328"/>
      <c r="AC451" s="330"/>
      <c r="AD451" s="330"/>
      <c r="AE451" s="330"/>
      <c r="AF451" s="330"/>
      <c r="AG451" s="330"/>
      <c r="AH451" s="330"/>
      <c r="AI451" s="330"/>
      <c r="AJ451" s="330"/>
      <c r="AK451" s="330"/>
      <c r="AL451" s="330"/>
      <c r="AM451" s="330"/>
      <c r="AN451" s="330"/>
      <c r="AO451" s="330"/>
      <c r="AP451" s="330"/>
      <c r="AQ451" s="330"/>
      <c r="AR451" s="330"/>
      <c r="AS451" s="330"/>
      <c r="AT451" s="330"/>
      <c r="AU451" s="330"/>
      <c r="AV451" s="330"/>
      <c r="AW451" s="330"/>
      <c r="AX451" s="330"/>
      <c r="AY451" s="330"/>
      <c r="AZ451" s="330"/>
      <c r="BA451" s="330"/>
      <c r="BB451" s="330"/>
    </row>
    <row r="452" spans="1:54" s="383" customFormat="1" ht="13.8" x14ac:dyDescent="0.45">
      <c r="A452" s="43">
        <v>2069</v>
      </c>
      <c r="B452" s="329">
        <f t="shared" ref="B452:Z452" si="79">(B166-B268)*$D$208</f>
        <v>1422.5606475911989</v>
      </c>
      <c r="C452" s="329">
        <f t="shared" si="79"/>
        <v>47.414166158032025</v>
      </c>
      <c r="D452" s="329">
        <f t="shared" si="79"/>
        <v>4.7481997583150815</v>
      </c>
      <c r="E452" s="329">
        <f t="shared" si="79"/>
        <v>0.67831425118786881</v>
      </c>
      <c r="F452" s="329">
        <f t="shared" si="79"/>
        <v>6.5796482365223294</v>
      </c>
      <c r="G452" s="329">
        <f t="shared" si="79"/>
        <v>5.4265140095029496</v>
      </c>
      <c r="H452" s="329">
        <f t="shared" si="79"/>
        <v>182.94135354536826</v>
      </c>
      <c r="I452" s="329" t="e">
        <f t="shared" si="79"/>
        <v>#VALUE!</v>
      </c>
      <c r="J452" s="329">
        <f t="shared" si="79"/>
        <v>11.93833082090649</v>
      </c>
      <c r="K452" s="329">
        <f t="shared" si="79"/>
        <v>51.212725964684097</v>
      </c>
      <c r="L452" s="329">
        <f t="shared" si="79"/>
        <v>51.551883090278032</v>
      </c>
      <c r="M452" s="329">
        <f t="shared" si="79"/>
        <v>7.4614567630665567</v>
      </c>
      <c r="N452" s="329">
        <f t="shared" si="79"/>
        <v>12.141825096262853</v>
      </c>
      <c r="O452" s="329">
        <f t="shared" si="79"/>
        <v>0.40698855071272128</v>
      </c>
      <c r="P452" s="329">
        <f t="shared" si="79"/>
        <v>0.88180852654422959</v>
      </c>
      <c r="Q452" s="329">
        <f t="shared" si="79"/>
        <v>0.88180852654422937</v>
      </c>
      <c r="R452" s="329">
        <f t="shared" si="79"/>
        <v>5.9691654104532459</v>
      </c>
      <c r="S452" s="329">
        <f t="shared" si="79"/>
        <v>6.2404911109283923</v>
      </c>
      <c r="T452" s="329">
        <f t="shared" si="79"/>
        <v>6.7831425118786884E-2</v>
      </c>
      <c r="U452" s="329">
        <f t="shared" si="79"/>
        <v>0</v>
      </c>
      <c r="V452" s="329">
        <f t="shared" si="79"/>
        <v>24.961964443713569</v>
      </c>
      <c r="W452" s="329">
        <f t="shared" si="79"/>
        <v>1.8992799033260319</v>
      </c>
      <c r="X452" s="329" t="e">
        <f t="shared" si="79"/>
        <v>#VALUE!</v>
      </c>
      <c r="Y452" s="329">
        <f t="shared" si="79"/>
        <v>6.0369968355720314</v>
      </c>
      <c r="Z452" s="329">
        <f t="shared" si="79"/>
        <v>6.7153110867599048</v>
      </c>
      <c r="AA452" s="328"/>
      <c r="AB452" s="328"/>
      <c r="AC452" s="330"/>
      <c r="AD452" s="330"/>
      <c r="AE452" s="330"/>
      <c r="AF452" s="330"/>
      <c r="AG452" s="330"/>
      <c r="AH452" s="330"/>
      <c r="AI452" s="330"/>
      <c r="AJ452" s="330"/>
      <c r="AK452" s="330"/>
      <c r="AL452" s="330"/>
      <c r="AM452" s="330"/>
      <c r="AN452" s="330"/>
      <c r="AO452" s="330"/>
      <c r="AP452" s="330"/>
      <c r="AQ452" s="330"/>
      <c r="AR452" s="330"/>
      <c r="AS452" s="330"/>
      <c r="AT452" s="330"/>
      <c r="AU452" s="330"/>
      <c r="AV452" s="330"/>
      <c r="AW452" s="330"/>
      <c r="AX452" s="330"/>
      <c r="AY452" s="330"/>
      <c r="AZ452" s="330"/>
      <c r="BA452" s="330"/>
      <c r="BB452" s="330"/>
    </row>
    <row r="453" spans="1:54" s="383" customFormat="1" ht="13.8" x14ac:dyDescent="0.45">
      <c r="A453" s="43">
        <v>2070</v>
      </c>
      <c r="B453" s="329">
        <f t="shared" ref="B453:Z453" si="80">(B167-B269)*$D$208</f>
        <v>1431.8535528324721</v>
      </c>
      <c r="C453" s="329">
        <f t="shared" si="80"/>
        <v>48.160311834338685</v>
      </c>
      <c r="D453" s="329">
        <f t="shared" si="80"/>
        <v>4.8160311834338696</v>
      </c>
      <c r="E453" s="329">
        <f t="shared" si="80"/>
        <v>0.67831425118786881</v>
      </c>
      <c r="F453" s="329">
        <f t="shared" si="80"/>
        <v>6.6474796616411123</v>
      </c>
      <c r="G453" s="329">
        <f t="shared" si="80"/>
        <v>5.4943454346217386</v>
      </c>
      <c r="H453" s="329">
        <f t="shared" si="80"/>
        <v>185.79027340035717</v>
      </c>
      <c r="I453" s="329" t="e">
        <f t="shared" si="80"/>
        <v>#VALUE!</v>
      </c>
      <c r="J453" s="329">
        <f t="shared" si="80"/>
        <v>12.141825096262851</v>
      </c>
      <c r="K453" s="329">
        <f t="shared" si="80"/>
        <v>51.280557389802887</v>
      </c>
      <c r="L453" s="329">
        <f t="shared" si="80"/>
        <v>52.026703066109548</v>
      </c>
      <c r="M453" s="329">
        <f t="shared" si="80"/>
        <v>7.5292881881853448</v>
      </c>
      <c r="N453" s="329">
        <f t="shared" si="80"/>
        <v>12.277487946500427</v>
      </c>
      <c r="O453" s="329">
        <f t="shared" si="80"/>
        <v>0.40698855071272128</v>
      </c>
      <c r="P453" s="329">
        <f t="shared" si="80"/>
        <v>0.88180852654422959</v>
      </c>
      <c r="Q453" s="329">
        <f t="shared" si="80"/>
        <v>0.88180852654422937</v>
      </c>
      <c r="R453" s="329">
        <f t="shared" si="80"/>
        <v>5.9013339853344577</v>
      </c>
      <c r="S453" s="329">
        <f t="shared" si="80"/>
        <v>6.2404911109283923</v>
      </c>
      <c r="T453" s="329">
        <f t="shared" si="80"/>
        <v>6.7831425118786884E-2</v>
      </c>
      <c r="U453" s="329">
        <f t="shared" si="80"/>
        <v>0</v>
      </c>
      <c r="V453" s="329">
        <f t="shared" si="80"/>
        <v>25.029795868832352</v>
      </c>
      <c r="W453" s="329">
        <f t="shared" si="80"/>
        <v>1.8992799033260319</v>
      </c>
      <c r="X453" s="329" t="e">
        <f t="shared" si="80"/>
        <v>#VALUE!</v>
      </c>
      <c r="Y453" s="329">
        <f t="shared" si="80"/>
        <v>5.9691654104532459</v>
      </c>
      <c r="Z453" s="329">
        <f t="shared" si="80"/>
        <v>6.7831425118786886</v>
      </c>
      <c r="AA453" s="328"/>
      <c r="AB453" s="328"/>
      <c r="AC453" s="330"/>
      <c r="AD453" s="330"/>
      <c r="AE453" s="330"/>
      <c r="AF453" s="330"/>
      <c r="AG453" s="330"/>
      <c r="AH453" s="330"/>
      <c r="AI453" s="330"/>
      <c r="AJ453" s="330"/>
      <c r="AK453" s="330"/>
      <c r="AL453" s="330"/>
      <c r="AM453" s="330"/>
      <c r="AN453" s="330"/>
      <c r="AO453" s="330"/>
      <c r="AP453" s="330"/>
      <c r="AQ453" s="330"/>
      <c r="AR453" s="330"/>
      <c r="AS453" s="330"/>
      <c r="AT453" s="330"/>
      <c r="AU453" s="330"/>
      <c r="AV453" s="330"/>
      <c r="AW453" s="330"/>
      <c r="AX453" s="330"/>
      <c r="AY453" s="330"/>
      <c r="AZ453" s="330"/>
      <c r="BA453" s="330"/>
      <c r="BB453" s="330"/>
    </row>
    <row r="454" spans="1:54" s="383" customFormat="1" ht="13.8" x14ac:dyDescent="0.45">
      <c r="A454" s="43">
        <v>2071</v>
      </c>
      <c r="B454" s="329">
        <f t="shared" ref="B454:Z454" si="81">(B168-B270)*$D$208</f>
        <v>1441.0786266486273</v>
      </c>
      <c r="C454" s="329">
        <f t="shared" si="81"/>
        <v>48.838626085526556</v>
      </c>
      <c r="D454" s="329">
        <f t="shared" si="81"/>
        <v>4.8160311834338687</v>
      </c>
      <c r="E454" s="329">
        <f t="shared" si="81"/>
        <v>0.67831425118786881</v>
      </c>
      <c r="F454" s="329">
        <f t="shared" si="81"/>
        <v>6.7153110867598951</v>
      </c>
      <c r="G454" s="329">
        <f t="shared" si="81"/>
        <v>5.5621768597405241</v>
      </c>
      <c r="H454" s="329">
        <f t="shared" si="81"/>
        <v>188.84268753070259</v>
      </c>
      <c r="I454" s="329" t="e">
        <f t="shared" si="81"/>
        <v>#VALUE!</v>
      </c>
      <c r="J454" s="329">
        <f t="shared" si="81"/>
        <v>12.413150796738</v>
      </c>
      <c r="K454" s="329">
        <f t="shared" si="81"/>
        <v>51.28055738980288</v>
      </c>
      <c r="L454" s="329">
        <f t="shared" si="81"/>
        <v>52.569354467059831</v>
      </c>
      <c r="M454" s="329">
        <f t="shared" si="81"/>
        <v>7.5971196133041303</v>
      </c>
      <c r="N454" s="329">
        <f t="shared" si="81"/>
        <v>12.413150796738</v>
      </c>
      <c r="O454" s="329">
        <f t="shared" si="81"/>
        <v>0.40698855071272128</v>
      </c>
      <c r="P454" s="329">
        <f t="shared" si="81"/>
        <v>0.88180852654422959</v>
      </c>
      <c r="Q454" s="329">
        <f t="shared" si="81"/>
        <v>0.88180852654422937</v>
      </c>
      <c r="R454" s="329">
        <f t="shared" si="81"/>
        <v>5.9013339853344577</v>
      </c>
      <c r="S454" s="329">
        <f t="shared" si="81"/>
        <v>6.3083225360471804</v>
      </c>
      <c r="T454" s="329">
        <f t="shared" si="81"/>
        <v>6.7831425118786884E-2</v>
      </c>
      <c r="U454" s="329">
        <f t="shared" si="81"/>
        <v>0</v>
      </c>
      <c r="V454" s="329">
        <f t="shared" si="81"/>
        <v>25.165458719069928</v>
      </c>
      <c r="W454" s="329">
        <f t="shared" si="81"/>
        <v>1.8992799033260332</v>
      </c>
      <c r="X454" s="329" t="e">
        <f t="shared" si="81"/>
        <v>#VALUE!</v>
      </c>
      <c r="Y454" s="329">
        <f t="shared" si="81"/>
        <v>5.969165410453245</v>
      </c>
      <c r="Z454" s="329">
        <f t="shared" si="81"/>
        <v>6.8509739369974758</v>
      </c>
      <c r="AA454" s="328"/>
      <c r="AB454" s="328"/>
      <c r="AC454" s="330"/>
      <c r="AD454" s="330"/>
      <c r="AE454" s="330"/>
      <c r="AF454" s="330"/>
      <c r="AG454" s="330"/>
      <c r="AH454" s="330"/>
      <c r="AI454" s="330"/>
      <c r="AJ454" s="330"/>
      <c r="AK454" s="330"/>
      <c r="AL454" s="330"/>
      <c r="AM454" s="330"/>
      <c r="AN454" s="330"/>
      <c r="AO454" s="330"/>
      <c r="AP454" s="330"/>
      <c r="AQ454" s="330"/>
      <c r="AR454" s="330"/>
      <c r="AS454" s="330"/>
      <c r="AT454" s="330"/>
      <c r="AU454" s="330"/>
      <c r="AV454" s="330"/>
      <c r="AW454" s="330"/>
      <c r="AX454" s="330"/>
      <c r="AY454" s="330"/>
      <c r="AZ454" s="330"/>
      <c r="BA454" s="330"/>
      <c r="BB454" s="330"/>
    </row>
    <row r="455" spans="1:54" s="383" customFormat="1" ht="13.8" x14ac:dyDescent="0.45">
      <c r="A455" s="43">
        <v>2072</v>
      </c>
      <c r="B455" s="329">
        <f t="shared" ref="B455:Z455" si="82">(B169-B271)*$D$208</f>
        <v>1450.2358690396636</v>
      </c>
      <c r="C455" s="329">
        <f t="shared" si="82"/>
        <v>49.584771761833203</v>
      </c>
      <c r="D455" s="329">
        <f t="shared" si="82"/>
        <v>4.883862608552656</v>
      </c>
      <c r="E455" s="329">
        <f t="shared" si="82"/>
        <v>0.67831425118786881</v>
      </c>
      <c r="F455" s="329">
        <f t="shared" si="82"/>
        <v>6.8509739369974714</v>
      </c>
      <c r="G455" s="329">
        <f t="shared" si="82"/>
        <v>5.6978397099780986</v>
      </c>
      <c r="H455" s="329">
        <f t="shared" si="82"/>
        <v>191.75943881081054</v>
      </c>
      <c r="I455" s="329" t="e">
        <f t="shared" si="82"/>
        <v>#VALUE!</v>
      </c>
      <c r="J455" s="329">
        <f t="shared" si="82"/>
        <v>12.616645072094361</v>
      </c>
      <c r="K455" s="329">
        <f t="shared" si="82"/>
        <v>51.280557389802887</v>
      </c>
      <c r="L455" s="329">
        <f t="shared" si="82"/>
        <v>53.112005868010115</v>
      </c>
      <c r="M455" s="329">
        <f t="shared" si="82"/>
        <v>7.5971196133041312</v>
      </c>
      <c r="N455" s="329">
        <f t="shared" si="82"/>
        <v>12.616645072094361</v>
      </c>
      <c r="O455" s="329">
        <f t="shared" si="82"/>
        <v>0.40698855071272128</v>
      </c>
      <c r="P455" s="329">
        <f t="shared" si="82"/>
        <v>0.81397710142544266</v>
      </c>
      <c r="Q455" s="329">
        <f t="shared" si="82"/>
        <v>0.88180852654422937</v>
      </c>
      <c r="R455" s="329">
        <f t="shared" si="82"/>
        <v>5.9013339853344577</v>
      </c>
      <c r="S455" s="329">
        <f t="shared" si="82"/>
        <v>6.2404911109283923</v>
      </c>
      <c r="T455" s="329">
        <f t="shared" si="82"/>
        <v>6.7831425118786884E-2</v>
      </c>
      <c r="U455" s="329">
        <f t="shared" si="82"/>
        <v>0</v>
      </c>
      <c r="V455" s="329">
        <f t="shared" si="82"/>
        <v>25.301121569307504</v>
      </c>
      <c r="W455" s="329">
        <f t="shared" si="82"/>
        <v>1.8992799033260332</v>
      </c>
      <c r="X455" s="329" t="e">
        <f t="shared" si="82"/>
        <v>#VALUE!</v>
      </c>
      <c r="Y455" s="329">
        <f t="shared" si="82"/>
        <v>5.9013339853344577</v>
      </c>
      <c r="Z455" s="329">
        <f t="shared" si="82"/>
        <v>6.9188053621162586</v>
      </c>
      <c r="AA455" s="328"/>
      <c r="AB455" s="328"/>
      <c r="AC455" s="330"/>
      <c r="AD455" s="330"/>
      <c r="AE455" s="330"/>
      <c r="AF455" s="330"/>
      <c r="AG455" s="330"/>
      <c r="AH455" s="330"/>
      <c r="AI455" s="330"/>
      <c r="AJ455" s="330"/>
      <c r="AK455" s="330"/>
      <c r="AL455" s="330"/>
      <c r="AM455" s="330"/>
      <c r="AN455" s="330"/>
      <c r="AO455" s="330"/>
      <c r="AP455" s="330"/>
      <c r="AQ455" s="330"/>
      <c r="AR455" s="330"/>
      <c r="AS455" s="330"/>
      <c r="AT455" s="330"/>
      <c r="AU455" s="330"/>
      <c r="AV455" s="330"/>
      <c r="AW455" s="330"/>
      <c r="AX455" s="330"/>
      <c r="AY455" s="330"/>
      <c r="AZ455" s="330"/>
      <c r="BA455" s="330"/>
      <c r="BB455" s="330"/>
    </row>
    <row r="456" spans="1:54" s="383" customFormat="1" ht="13.8" x14ac:dyDescent="0.45">
      <c r="A456" s="43">
        <v>2073</v>
      </c>
      <c r="B456" s="329">
        <f t="shared" ref="B456:Z456" si="83">(B170-B272)*$D$208</f>
        <v>1459.3252800055807</v>
      </c>
      <c r="C456" s="329">
        <f t="shared" si="83"/>
        <v>50.398748863258639</v>
      </c>
      <c r="D456" s="329">
        <f t="shared" si="83"/>
        <v>4.9516940336714415</v>
      </c>
      <c r="E456" s="329">
        <f t="shared" si="83"/>
        <v>0.67831425118786881</v>
      </c>
      <c r="F456" s="329">
        <f t="shared" si="83"/>
        <v>6.918805362116264</v>
      </c>
      <c r="G456" s="329">
        <f t="shared" si="83"/>
        <v>5.765671135096885</v>
      </c>
      <c r="H456" s="329">
        <f t="shared" si="83"/>
        <v>194.67619009091834</v>
      </c>
      <c r="I456" s="329" t="e">
        <f t="shared" si="83"/>
        <v>#VALUE!</v>
      </c>
      <c r="J456" s="329">
        <f t="shared" si="83"/>
        <v>12.820139347450722</v>
      </c>
      <c r="K456" s="329">
        <f t="shared" si="83"/>
        <v>51.28055738980288</v>
      </c>
      <c r="L456" s="329">
        <f t="shared" si="83"/>
        <v>53.65465726896042</v>
      </c>
      <c r="M456" s="329">
        <f t="shared" si="83"/>
        <v>7.7327824635417048</v>
      </c>
      <c r="N456" s="329">
        <f t="shared" si="83"/>
        <v>12.820139347450722</v>
      </c>
      <c r="O456" s="329">
        <f t="shared" si="83"/>
        <v>0.40698855071272128</v>
      </c>
      <c r="P456" s="329">
        <f t="shared" si="83"/>
        <v>0.81397710142544266</v>
      </c>
      <c r="Q456" s="329">
        <f t="shared" si="83"/>
        <v>0.81397710142544244</v>
      </c>
      <c r="R456" s="329">
        <f t="shared" si="83"/>
        <v>5.9013339853344595</v>
      </c>
      <c r="S456" s="329">
        <f t="shared" si="83"/>
        <v>6.2404911109283923</v>
      </c>
      <c r="T456" s="329">
        <f t="shared" si="83"/>
        <v>6.7831425118786884E-2</v>
      </c>
      <c r="U456" s="329">
        <f t="shared" si="83"/>
        <v>0</v>
      </c>
      <c r="V456" s="329">
        <f t="shared" si="83"/>
        <v>25.368952994426298</v>
      </c>
      <c r="W456" s="329">
        <f t="shared" si="83"/>
        <v>1.8314484782072453</v>
      </c>
      <c r="X456" s="329" t="e">
        <f t="shared" si="83"/>
        <v>#VALUE!</v>
      </c>
      <c r="Y456" s="329">
        <f t="shared" si="83"/>
        <v>5.8335025602156731</v>
      </c>
      <c r="Z456" s="329">
        <f t="shared" si="83"/>
        <v>6.9866367872350468</v>
      </c>
      <c r="AA456" s="328"/>
      <c r="AB456" s="328"/>
      <c r="AC456" s="330"/>
      <c r="AD456" s="330"/>
      <c r="AE456" s="330"/>
      <c r="AF456" s="330"/>
      <c r="AG456" s="330"/>
      <c r="AH456" s="330"/>
      <c r="AI456" s="330"/>
      <c r="AJ456" s="330"/>
      <c r="AK456" s="330"/>
      <c r="AL456" s="330"/>
      <c r="AM456" s="330"/>
      <c r="AN456" s="330"/>
      <c r="AO456" s="330"/>
      <c r="AP456" s="330"/>
      <c r="AQ456" s="330"/>
      <c r="AR456" s="330"/>
      <c r="AS456" s="330"/>
      <c r="AT456" s="330"/>
      <c r="AU456" s="330"/>
      <c r="AV456" s="330"/>
      <c r="AW456" s="330"/>
      <c r="AX456" s="330"/>
      <c r="AY456" s="330"/>
      <c r="AZ456" s="330"/>
      <c r="BA456" s="330"/>
      <c r="BB456" s="330"/>
    </row>
    <row r="457" spans="1:54" s="383" customFormat="1" ht="13.8" x14ac:dyDescent="0.45">
      <c r="A457" s="43">
        <v>2074</v>
      </c>
      <c r="B457" s="329">
        <f t="shared" ref="B457:Z457" si="84">(B171-B273)*$D$208</f>
        <v>1468.4146909714984</v>
      </c>
      <c r="C457" s="329">
        <f t="shared" si="84"/>
        <v>51.07706311444651</v>
      </c>
      <c r="D457" s="329">
        <f t="shared" si="84"/>
        <v>4.9516940336714432</v>
      </c>
      <c r="E457" s="329">
        <f t="shared" si="84"/>
        <v>0.67831425118786881</v>
      </c>
      <c r="F457" s="329">
        <f t="shared" si="84"/>
        <v>7.0544682123538296</v>
      </c>
      <c r="G457" s="329">
        <f t="shared" si="84"/>
        <v>5.8335025602156731</v>
      </c>
      <c r="H457" s="329">
        <f t="shared" si="84"/>
        <v>197.66077279614487</v>
      </c>
      <c r="I457" s="329" t="e">
        <f t="shared" si="84"/>
        <v>#VALUE!</v>
      </c>
      <c r="J457" s="329">
        <f t="shared" si="84"/>
        <v>13.023633622807079</v>
      </c>
      <c r="K457" s="329">
        <f t="shared" si="84"/>
        <v>51.28055738980288</v>
      </c>
      <c r="L457" s="329">
        <f t="shared" si="84"/>
        <v>54.197308669910718</v>
      </c>
      <c r="M457" s="329">
        <f t="shared" si="84"/>
        <v>7.8006138886604912</v>
      </c>
      <c r="N457" s="329">
        <f t="shared" si="84"/>
        <v>13.023633622807083</v>
      </c>
      <c r="O457" s="329">
        <f t="shared" si="84"/>
        <v>0.40698855071272128</v>
      </c>
      <c r="P457" s="329">
        <f t="shared" si="84"/>
        <v>0.81397710142544266</v>
      </c>
      <c r="Q457" s="329">
        <f t="shared" si="84"/>
        <v>0.88180852654422937</v>
      </c>
      <c r="R457" s="329">
        <f t="shared" si="84"/>
        <v>5.8335025602156714</v>
      </c>
      <c r="S457" s="329">
        <f t="shared" si="84"/>
        <v>6.3083225360471777</v>
      </c>
      <c r="T457" s="329">
        <f t="shared" si="84"/>
        <v>6.7831425118786884E-2</v>
      </c>
      <c r="U457" s="329">
        <f t="shared" si="84"/>
        <v>0</v>
      </c>
      <c r="V457" s="329">
        <f t="shared" si="84"/>
        <v>25.436784419545081</v>
      </c>
      <c r="W457" s="329">
        <f t="shared" si="84"/>
        <v>1.8314484782072453</v>
      </c>
      <c r="X457" s="329" t="e">
        <f t="shared" si="84"/>
        <v>#VALUE!</v>
      </c>
      <c r="Y457" s="329">
        <f t="shared" si="84"/>
        <v>5.9013339853344577</v>
      </c>
      <c r="Z457" s="329">
        <f t="shared" si="84"/>
        <v>7.0544682123538394</v>
      </c>
      <c r="AA457" s="328"/>
      <c r="AB457" s="328"/>
      <c r="AC457" s="330"/>
      <c r="AD457" s="330"/>
      <c r="AE457" s="330"/>
      <c r="AF457" s="330"/>
      <c r="AG457" s="330"/>
      <c r="AH457" s="330"/>
      <c r="AI457" s="330"/>
      <c r="AJ457" s="330"/>
      <c r="AK457" s="330"/>
      <c r="AL457" s="330"/>
      <c r="AM457" s="330"/>
      <c r="AN457" s="330"/>
      <c r="AO457" s="330"/>
      <c r="AP457" s="330"/>
      <c r="AQ457" s="330"/>
      <c r="AR457" s="330"/>
      <c r="AS457" s="330"/>
      <c r="AT457" s="330"/>
      <c r="AU457" s="330"/>
      <c r="AV457" s="330"/>
      <c r="AW457" s="330"/>
      <c r="AX457" s="330"/>
      <c r="AY457" s="330"/>
      <c r="AZ457" s="330"/>
      <c r="BA457" s="330"/>
      <c r="BB457" s="330"/>
    </row>
    <row r="458" spans="1:54" s="383" customFormat="1" ht="13.8" x14ac:dyDescent="0.45">
      <c r="A458" s="43">
        <v>2075</v>
      </c>
      <c r="B458" s="329">
        <f t="shared" ref="B458:Z458" si="85">(B172-B274)*$D$208</f>
        <v>1477.4362705122974</v>
      </c>
      <c r="C458" s="329">
        <f t="shared" si="85"/>
        <v>51.891040215871961</v>
      </c>
      <c r="D458" s="329">
        <f t="shared" si="85"/>
        <v>5.0195254587902305</v>
      </c>
      <c r="E458" s="329">
        <f t="shared" si="85"/>
        <v>0.67831425118786881</v>
      </c>
      <c r="F458" s="329">
        <f t="shared" si="85"/>
        <v>7.1222996374726222</v>
      </c>
      <c r="G458" s="329">
        <f t="shared" si="85"/>
        <v>5.9013339853344595</v>
      </c>
      <c r="H458" s="329">
        <f t="shared" si="85"/>
        <v>200.64535550137171</v>
      </c>
      <c r="I458" s="329" t="e">
        <f t="shared" si="85"/>
        <v>#VALUE!</v>
      </c>
      <c r="J458" s="329">
        <f t="shared" si="85"/>
        <v>13.29495932328223</v>
      </c>
      <c r="K458" s="329">
        <f t="shared" si="85"/>
        <v>51.280557389802887</v>
      </c>
      <c r="L458" s="329">
        <f t="shared" si="85"/>
        <v>54.739960070861002</v>
      </c>
      <c r="M458" s="329">
        <f t="shared" si="85"/>
        <v>7.8006138886604921</v>
      </c>
      <c r="N458" s="329">
        <f t="shared" si="85"/>
        <v>13.159296473044657</v>
      </c>
      <c r="O458" s="329">
        <f t="shared" si="85"/>
        <v>0.40698855071272128</v>
      </c>
      <c r="P458" s="329">
        <f t="shared" si="85"/>
        <v>0.81397710142544266</v>
      </c>
      <c r="Q458" s="329">
        <f t="shared" si="85"/>
        <v>0.88180852654422937</v>
      </c>
      <c r="R458" s="329">
        <f t="shared" si="85"/>
        <v>5.8335025602156731</v>
      </c>
      <c r="S458" s="329">
        <f t="shared" si="85"/>
        <v>6.3083225360471777</v>
      </c>
      <c r="T458" s="329">
        <f t="shared" si="85"/>
        <v>6.7831425118786884E-2</v>
      </c>
      <c r="U458" s="329">
        <f t="shared" si="85"/>
        <v>0</v>
      </c>
      <c r="V458" s="329">
        <f t="shared" si="85"/>
        <v>25.504615844663864</v>
      </c>
      <c r="W458" s="329">
        <f t="shared" si="85"/>
        <v>1.7636170530884587</v>
      </c>
      <c r="X458" s="329" t="e">
        <f t="shared" si="85"/>
        <v>#VALUE!</v>
      </c>
      <c r="Y458" s="329">
        <f t="shared" si="85"/>
        <v>5.8335025602156714</v>
      </c>
      <c r="Z458" s="329">
        <f t="shared" si="85"/>
        <v>7.1222996374726222</v>
      </c>
      <c r="AA458" s="328"/>
      <c r="AB458" s="328"/>
      <c r="AC458" s="330"/>
      <c r="AD458" s="330"/>
      <c r="AE458" s="330"/>
      <c r="AF458" s="330"/>
      <c r="AG458" s="330"/>
      <c r="AH458" s="330"/>
      <c r="AI458" s="330"/>
      <c r="AJ458" s="330"/>
      <c r="AK458" s="330"/>
      <c r="AL458" s="330"/>
      <c r="AM458" s="330"/>
      <c r="AN458" s="330"/>
      <c r="AO458" s="330"/>
      <c r="AP458" s="330"/>
      <c r="AQ458" s="330"/>
      <c r="AR458" s="330"/>
      <c r="AS458" s="330"/>
      <c r="AT458" s="330"/>
      <c r="AU458" s="330"/>
      <c r="AV458" s="330"/>
      <c r="AW458" s="330"/>
      <c r="AX458" s="330"/>
      <c r="AY458" s="330"/>
      <c r="AZ458" s="330"/>
      <c r="BA458" s="330"/>
      <c r="BB458" s="330"/>
    </row>
    <row r="459" spans="1:54" s="383" customFormat="1" ht="13.8" x14ac:dyDescent="0.45">
      <c r="A459" s="43">
        <v>2076</v>
      </c>
      <c r="B459" s="329">
        <f t="shared" ref="B459:Z459" si="86">(B173-B275)*$D$208</f>
        <v>1486.322187202858</v>
      </c>
      <c r="C459" s="329">
        <f t="shared" si="86"/>
        <v>52.637185892178614</v>
      </c>
      <c r="D459" s="329">
        <f t="shared" si="86"/>
        <v>5.087356883909016</v>
      </c>
      <c r="E459" s="329">
        <f t="shared" si="86"/>
        <v>0.61048282606908189</v>
      </c>
      <c r="F459" s="329">
        <f t="shared" si="86"/>
        <v>7.1901310625914059</v>
      </c>
      <c r="G459" s="329">
        <f t="shared" si="86"/>
        <v>5.9691654104532459</v>
      </c>
      <c r="H459" s="329">
        <f t="shared" si="86"/>
        <v>203.62993820659824</v>
      </c>
      <c r="I459" s="329" t="e">
        <f t="shared" si="86"/>
        <v>#VALUE!</v>
      </c>
      <c r="J459" s="329">
        <f t="shared" si="86"/>
        <v>13.498453598638591</v>
      </c>
      <c r="K459" s="329">
        <f t="shared" si="86"/>
        <v>51.348388814921663</v>
      </c>
      <c r="L459" s="329">
        <f t="shared" si="86"/>
        <v>55.35044289693009</v>
      </c>
      <c r="M459" s="329">
        <f t="shared" si="86"/>
        <v>7.8684453137792794</v>
      </c>
      <c r="N459" s="329">
        <f t="shared" si="86"/>
        <v>13.362790748401018</v>
      </c>
      <c r="O459" s="329">
        <f t="shared" si="86"/>
        <v>0.40698855071272128</v>
      </c>
      <c r="P459" s="329">
        <f t="shared" si="86"/>
        <v>0.81397710142544255</v>
      </c>
      <c r="Q459" s="329">
        <f t="shared" si="86"/>
        <v>0.88180852654422937</v>
      </c>
      <c r="R459" s="329">
        <f t="shared" si="86"/>
        <v>5.9013339853344595</v>
      </c>
      <c r="S459" s="329">
        <f t="shared" si="86"/>
        <v>6.2404911109283923</v>
      </c>
      <c r="T459" s="329">
        <f t="shared" si="86"/>
        <v>6.7831425118786884E-2</v>
      </c>
      <c r="U459" s="329">
        <f t="shared" si="86"/>
        <v>0</v>
      </c>
      <c r="V459" s="329">
        <f t="shared" si="86"/>
        <v>25.572447269782657</v>
      </c>
      <c r="W459" s="329">
        <f t="shared" si="86"/>
        <v>1.8314484782072464</v>
      </c>
      <c r="X459" s="329" t="e">
        <f t="shared" si="86"/>
        <v>#VALUE!</v>
      </c>
      <c r="Y459" s="329">
        <f t="shared" si="86"/>
        <v>5.765671135096885</v>
      </c>
      <c r="Z459" s="329">
        <f t="shared" si="86"/>
        <v>7.2579624877101985</v>
      </c>
      <c r="AA459" s="328"/>
      <c r="AB459" s="328"/>
      <c r="AC459" s="330"/>
      <c r="AD459" s="330"/>
      <c r="AE459" s="330"/>
      <c r="AF459" s="330"/>
      <c r="AG459" s="330"/>
      <c r="AH459" s="330"/>
      <c r="AI459" s="330"/>
      <c r="AJ459" s="330"/>
      <c r="AK459" s="330"/>
      <c r="AL459" s="330"/>
      <c r="AM459" s="330"/>
      <c r="AN459" s="330"/>
      <c r="AO459" s="330"/>
      <c r="AP459" s="330"/>
      <c r="AQ459" s="330"/>
      <c r="AR459" s="330"/>
      <c r="AS459" s="330"/>
      <c r="AT459" s="330"/>
      <c r="AU459" s="330"/>
      <c r="AV459" s="330"/>
      <c r="AW459" s="330"/>
      <c r="AX459" s="330"/>
      <c r="AY459" s="330"/>
      <c r="AZ459" s="330"/>
      <c r="BA459" s="330"/>
      <c r="BB459" s="330"/>
    </row>
    <row r="460" spans="1:54" s="383" customFormat="1" ht="13.8" x14ac:dyDescent="0.45">
      <c r="A460" s="43">
        <v>2077</v>
      </c>
      <c r="B460" s="329">
        <f t="shared" ref="B460:Z460" si="87">(B174-B276)*$D$208</f>
        <v>1495.2081038934193</v>
      </c>
      <c r="C460" s="329">
        <f t="shared" si="87"/>
        <v>53.518994418722855</v>
      </c>
      <c r="D460" s="329">
        <f t="shared" si="87"/>
        <v>5.087356883909016</v>
      </c>
      <c r="E460" s="329">
        <f t="shared" si="87"/>
        <v>0.67831425118786881</v>
      </c>
      <c r="F460" s="329">
        <f t="shared" si="87"/>
        <v>7.2579624877101985</v>
      </c>
      <c r="G460" s="329">
        <f t="shared" si="87"/>
        <v>6.1048282606908204</v>
      </c>
      <c r="H460" s="329">
        <f t="shared" si="87"/>
        <v>206.54668948670604</v>
      </c>
      <c r="I460" s="329" t="e">
        <f t="shared" si="87"/>
        <v>#VALUE!</v>
      </c>
      <c r="J460" s="329">
        <f t="shared" si="87"/>
        <v>13.701947873994952</v>
      </c>
      <c r="K460" s="329">
        <f t="shared" si="87"/>
        <v>51.34838881492167</v>
      </c>
      <c r="L460" s="329">
        <f t="shared" si="87"/>
        <v>55.960925722999178</v>
      </c>
      <c r="M460" s="329">
        <f t="shared" si="87"/>
        <v>8.0041081640168521</v>
      </c>
      <c r="N460" s="329">
        <f t="shared" si="87"/>
        <v>13.566285023757377</v>
      </c>
      <c r="O460" s="329">
        <f t="shared" si="87"/>
        <v>0.40698855071272128</v>
      </c>
      <c r="P460" s="329">
        <f t="shared" si="87"/>
        <v>0.81397710142544255</v>
      </c>
      <c r="Q460" s="329">
        <f t="shared" si="87"/>
        <v>0.81397710142544266</v>
      </c>
      <c r="R460" s="329">
        <f t="shared" si="87"/>
        <v>5.8335025602156714</v>
      </c>
      <c r="S460" s="329">
        <f t="shared" si="87"/>
        <v>6.2404911109283923</v>
      </c>
      <c r="T460" s="329">
        <f t="shared" si="87"/>
        <v>6.7831425118786884E-2</v>
      </c>
      <c r="U460" s="329">
        <f t="shared" si="87"/>
        <v>0</v>
      </c>
      <c r="V460" s="329">
        <f t="shared" si="87"/>
        <v>25.708110120020233</v>
      </c>
      <c r="W460" s="329">
        <f t="shared" si="87"/>
        <v>1.7636170530884598</v>
      </c>
      <c r="X460" s="329" t="e">
        <f t="shared" si="87"/>
        <v>#VALUE!</v>
      </c>
      <c r="Y460" s="329">
        <f t="shared" si="87"/>
        <v>5.765671135096885</v>
      </c>
      <c r="Z460" s="329">
        <f t="shared" si="87"/>
        <v>7.3257939128289813</v>
      </c>
      <c r="AA460" s="328"/>
      <c r="AB460" s="328"/>
      <c r="AC460" s="330"/>
      <c r="AD460" s="330"/>
      <c r="AE460" s="330"/>
      <c r="AF460" s="330"/>
      <c r="AG460" s="330"/>
      <c r="AH460" s="330"/>
      <c r="AI460" s="330"/>
      <c r="AJ460" s="330"/>
      <c r="AK460" s="330"/>
      <c r="AL460" s="330"/>
      <c r="AM460" s="330"/>
      <c r="AN460" s="330"/>
      <c r="AO460" s="330"/>
      <c r="AP460" s="330"/>
      <c r="AQ460" s="330"/>
      <c r="AR460" s="330"/>
      <c r="AS460" s="330"/>
      <c r="AT460" s="330"/>
      <c r="AU460" s="330"/>
      <c r="AV460" s="330"/>
      <c r="AW460" s="330"/>
      <c r="AX460" s="330"/>
      <c r="AY460" s="330"/>
      <c r="AZ460" s="330"/>
      <c r="BA460" s="330"/>
      <c r="BB460" s="330"/>
    </row>
    <row r="461" spans="1:54" s="383" customFormat="1" ht="13.8" x14ac:dyDescent="0.45">
      <c r="A461" s="43">
        <v>2078</v>
      </c>
      <c r="B461" s="329">
        <f t="shared" ref="B461:Z461" si="88">(B175-B277)*$D$208</f>
        <v>1503.9583577337432</v>
      </c>
      <c r="C461" s="329">
        <f t="shared" si="88"/>
        <v>54.332971520148291</v>
      </c>
      <c r="D461" s="329">
        <f t="shared" si="88"/>
        <v>5.087356883909016</v>
      </c>
      <c r="E461" s="329">
        <f t="shared" si="88"/>
        <v>0.67831425118786881</v>
      </c>
      <c r="F461" s="329">
        <f t="shared" si="88"/>
        <v>7.3936253379477641</v>
      </c>
      <c r="G461" s="329">
        <f t="shared" si="88"/>
        <v>6.1726596858096068</v>
      </c>
      <c r="H461" s="329">
        <f t="shared" si="88"/>
        <v>209.53127219193274</v>
      </c>
      <c r="I461" s="329" t="e">
        <f t="shared" si="88"/>
        <v>#VALUE!</v>
      </c>
      <c r="J461" s="329">
        <f t="shared" si="88"/>
        <v>13.973273574470095</v>
      </c>
      <c r="K461" s="329">
        <f t="shared" si="88"/>
        <v>51.28055738980288</v>
      </c>
      <c r="L461" s="329">
        <f t="shared" si="88"/>
        <v>56.503577123949462</v>
      </c>
      <c r="M461" s="329">
        <f t="shared" si="88"/>
        <v>8.0719395891356385</v>
      </c>
      <c r="N461" s="329">
        <f t="shared" si="88"/>
        <v>13.701947873994952</v>
      </c>
      <c r="O461" s="329">
        <f t="shared" si="88"/>
        <v>0.40698855071272128</v>
      </c>
      <c r="P461" s="329">
        <f t="shared" si="88"/>
        <v>0.81397710142544255</v>
      </c>
      <c r="Q461" s="329">
        <f t="shared" si="88"/>
        <v>0.81397710142544266</v>
      </c>
      <c r="R461" s="329">
        <f t="shared" si="88"/>
        <v>5.8335025602156705</v>
      </c>
      <c r="S461" s="329">
        <f t="shared" si="88"/>
        <v>6.3083225360471804</v>
      </c>
      <c r="T461" s="329">
        <f t="shared" si="88"/>
        <v>6.7831425118786884E-2</v>
      </c>
      <c r="U461" s="329">
        <f t="shared" si="88"/>
        <v>0</v>
      </c>
      <c r="V461" s="329">
        <f t="shared" si="88"/>
        <v>25.708110120020223</v>
      </c>
      <c r="W461" s="329">
        <f t="shared" si="88"/>
        <v>1.7636170530884598</v>
      </c>
      <c r="X461" s="329" t="e">
        <f t="shared" si="88"/>
        <v>#VALUE!</v>
      </c>
      <c r="Y461" s="329">
        <f t="shared" si="88"/>
        <v>5.765671135096885</v>
      </c>
      <c r="Z461" s="329">
        <f t="shared" si="88"/>
        <v>7.3936253379477694</v>
      </c>
      <c r="AA461" s="328"/>
      <c r="AB461" s="328"/>
      <c r="AC461" s="330"/>
      <c r="AD461" s="330"/>
      <c r="AE461" s="330"/>
      <c r="AF461" s="330"/>
      <c r="AG461" s="330"/>
      <c r="AH461" s="330"/>
      <c r="AI461" s="330"/>
      <c r="AJ461" s="330"/>
      <c r="AK461" s="330"/>
      <c r="AL461" s="330"/>
      <c r="AM461" s="330"/>
      <c r="AN461" s="330"/>
      <c r="AO461" s="330"/>
      <c r="AP461" s="330"/>
      <c r="AQ461" s="330"/>
      <c r="AR461" s="330"/>
      <c r="AS461" s="330"/>
      <c r="AT461" s="330"/>
      <c r="AU461" s="330"/>
      <c r="AV461" s="330"/>
      <c r="AW461" s="330"/>
      <c r="AX461" s="330"/>
      <c r="AY461" s="330"/>
      <c r="AZ461" s="330"/>
      <c r="BA461" s="330"/>
      <c r="BB461" s="330"/>
    </row>
    <row r="462" spans="1:54" s="383" customFormat="1" ht="13.8" x14ac:dyDescent="0.45">
      <c r="A462" s="43">
        <v>2079</v>
      </c>
      <c r="B462" s="329">
        <f t="shared" ref="B462:Z462" si="89">(B176-B278)*$D$208</f>
        <v>1512.7086115740665</v>
      </c>
      <c r="C462" s="329">
        <f t="shared" si="89"/>
        <v>55.146948621573742</v>
      </c>
      <c r="D462" s="329">
        <f t="shared" si="89"/>
        <v>5.1551883090278015</v>
      </c>
      <c r="E462" s="329">
        <f t="shared" si="89"/>
        <v>0.67831425118786881</v>
      </c>
      <c r="F462" s="329">
        <f t="shared" si="89"/>
        <v>7.4614567630665567</v>
      </c>
      <c r="G462" s="329">
        <f t="shared" si="89"/>
        <v>6.3083225360471804</v>
      </c>
      <c r="H462" s="329">
        <f t="shared" si="89"/>
        <v>212.44802347204055</v>
      </c>
      <c r="I462" s="329" t="e">
        <f t="shared" si="89"/>
        <v>#VALUE!</v>
      </c>
      <c r="J462" s="329">
        <f t="shared" si="89"/>
        <v>14.244599274945244</v>
      </c>
      <c r="K462" s="329">
        <f t="shared" si="89"/>
        <v>51.280557389802887</v>
      </c>
      <c r="L462" s="329">
        <f t="shared" si="89"/>
        <v>57.114059950018543</v>
      </c>
      <c r="M462" s="329">
        <f t="shared" si="89"/>
        <v>8.0719395891356385</v>
      </c>
      <c r="N462" s="329">
        <f t="shared" si="89"/>
        <v>13.973273574470099</v>
      </c>
      <c r="O462" s="329">
        <f t="shared" si="89"/>
        <v>0.40698855071272128</v>
      </c>
      <c r="P462" s="329">
        <f t="shared" si="89"/>
        <v>0.81397710142544255</v>
      </c>
      <c r="Q462" s="329">
        <f t="shared" si="89"/>
        <v>0.88180852654422959</v>
      </c>
      <c r="R462" s="329">
        <f t="shared" si="89"/>
        <v>5.765671135096885</v>
      </c>
      <c r="S462" s="329">
        <f t="shared" si="89"/>
        <v>6.3083225360471804</v>
      </c>
      <c r="T462" s="329">
        <f t="shared" si="89"/>
        <v>6.7831425118786884E-2</v>
      </c>
      <c r="U462" s="329">
        <f t="shared" si="89"/>
        <v>0</v>
      </c>
      <c r="V462" s="329">
        <f t="shared" si="89"/>
        <v>25.843772970257799</v>
      </c>
      <c r="W462" s="329">
        <f t="shared" si="89"/>
        <v>1.7636170530884598</v>
      </c>
      <c r="X462" s="329" t="e">
        <f t="shared" si="89"/>
        <v>#VALUE!</v>
      </c>
      <c r="Y462" s="329">
        <f t="shared" si="89"/>
        <v>5.6978397099780986</v>
      </c>
      <c r="Z462" s="329">
        <f t="shared" si="89"/>
        <v>7.4614567630665567</v>
      </c>
      <c r="AA462" s="328"/>
      <c r="AB462" s="328"/>
      <c r="AC462" s="330"/>
      <c r="AD462" s="330"/>
      <c r="AE462" s="330"/>
      <c r="AF462" s="330"/>
      <c r="AG462" s="330"/>
      <c r="AH462" s="330"/>
      <c r="AI462" s="330"/>
      <c r="AJ462" s="330"/>
      <c r="AK462" s="330"/>
      <c r="AL462" s="330"/>
      <c r="AM462" s="330"/>
      <c r="AN462" s="330"/>
      <c r="AO462" s="330"/>
      <c r="AP462" s="330"/>
      <c r="AQ462" s="330"/>
      <c r="AR462" s="330"/>
      <c r="AS462" s="330"/>
      <c r="AT462" s="330"/>
      <c r="AU462" s="330"/>
      <c r="AV462" s="330"/>
      <c r="AW462" s="330"/>
      <c r="AX462" s="330"/>
      <c r="AY462" s="330"/>
      <c r="AZ462" s="330"/>
      <c r="BA462" s="330"/>
      <c r="BB462" s="330"/>
    </row>
    <row r="463" spans="1:54" s="383" customFormat="1" ht="13.8" x14ac:dyDescent="0.45">
      <c r="A463" s="43">
        <v>2080</v>
      </c>
      <c r="B463" s="329">
        <f t="shared" ref="B463:Z463" si="90">(B177-B279)*$D$208</f>
        <v>1521.3232025641516</v>
      </c>
      <c r="C463" s="329">
        <f t="shared" si="90"/>
        <v>56.028757148117961</v>
      </c>
      <c r="D463" s="329">
        <f t="shared" si="90"/>
        <v>5.2230197341465896</v>
      </c>
      <c r="E463" s="329">
        <f t="shared" si="90"/>
        <v>0.67831425118786881</v>
      </c>
      <c r="F463" s="329">
        <f t="shared" si="90"/>
        <v>7.597119613304133</v>
      </c>
      <c r="G463" s="329">
        <f t="shared" si="90"/>
        <v>6.3761539611659668</v>
      </c>
      <c r="H463" s="329">
        <f t="shared" si="90"/>
        <v>215.50043760238594</v>
      </c>
      <c r="I463" s="329" t="e">
        <f t="shared" si="90"/>
        <v>#VALUE!</v>
      </c>
      <c r="J463" s="329">
        <f t="shared" si="90"/>
        <v>14.515924975420392</v>
      </c>
      <c r="K463" s="329">
        <f t="shared" si="90"/>
        <v>51.348388814921663</v>
      </c>
      <c r="L463" s="329">
        <f t="shared" si="90"/>
        <v>57.792374201206435</v>
      </c>
      <c r="M463" s="329">
        <f t="shared" si="90"/>
        <v>8.1397710142544248</v>
      </c>
      <c r="N463" s="329">
        <f t="shared" si="90"/>
        <v>14.108936424707673</v>
      </c>
      <c r="O463" s="329">
        <f t="shared" si="90"/>
        <v>0.40698855071272128</v>
      </c>
      <c r="P463" s="329">
        <f t="shared" si="90"/>
        <v>0.74614567630665563</v>
      </c>
      <c r="Q463" s="329">
        <f t="shared" si="90"/>
        <v>0.88180852654422959</v>
      </c>
      <c r="R463" s="329">
        <f t="shared" si="90"/>
        <v>5.765671135096885</v>
      </c>
      <c r="S463" s="329">
        <f t="shared" si="90"/>
        <v>6.3083225360471804</v>
      </c>
      <c r="T463" s="329">
        <f t="shared" si="90"/>
        <v>6.7831425118786884E-2</v>
      </c>
      <c r="U463" s="329">
        <f t="shared" si="90"/>
        <v>0</v>
      </c>
      <c r="V463" s="329">
        <f t="shared" si="90"/>
        <v>25.911604395376582</v>
      </c>
      <c r="W463" s="329">
        <f t="shared" si="90"/>
        <v>1.6957856279696721</v>
      </c>
      <c r="X463" s="329" t="e">
        <f t="shared" si="90"/>
        <v>#VALUE!</v>
      </c>
      <c r="Y463" s="329">
        <f t="shared" si="90"/>
        <v>5.6300082848593114</v>
      </c>
      <c r="Z463" s="329">
        <f t="shared" si="90"/>
        <v>7.5292881881853448</v>
      </c>
      <c r="AA463" s="328"/>
      <c r="AB463" s="328"/>
      <c r="AC463" s="330"/>
      <c r="AD463" s="330"/>
      <c r="AE463" s="330"/>
      <c r="AF463" s="330"/>
      <c r="AG463" s="330"/>
      <c r="AH463" s="330"/>
      <c r="AI463" s="330"/>
      <c r="AJ463" s="330"/>
      <c r="AK463" s="330"/>
      <c r="AL463" s="330"/>
      <c r="AM463" s="330"/>
      <c r="AN463" s="330"/>
      <c r="AO463" s="330"/>
      <c r="AP463" s="330"/>
      <c r="AQ463" s="330"/>
      <c r="AR463" s="330"/>
      <c r="AS463" s="330"/>
      <c r="AT463" s="330"/>
      <c r="AU463" s="330"/>
      <c r="AV463" s="330"/>
      <c r="AW463" s="330"/>
      <c r="AX463" s="330"/>
      <c r="AY463" s="330"/>
      <c r="AZ463" s="330"/>
      <c r="BA463" s="330"/>
      <c r="BB463" s="330"/>
    </row>
    <row r="464" spans="1:54" s="383" customFormat="1" ht="13.8" x14ac:dyDescent="0.45">
      <c r="A464" s="43">
        <v>2081</v>
      </c>
      <c r="B464" s="329">
        <f t="shared" ref="B464:Z464" si="91">(B178-B280)*$D$208</f>
        <v>1530.0056249793565</v>
      </c>
      <c r="C464" s="329">
        <f t="shared" si="91"/>
        <v>56.910565674662195</v>
      </c>
      <c r="D464" s="329">
        <f t="shared" si="91"/>
        <v>5.2230197341465905</v>
      </c>
      <c r="E464" s="329">
        <f t="shared" si="91"/>
        <v>0.67831425118786881</v>
      </c>
      <c r="F464" s="329">
        <f t="shared" si="91"/>
        <v>7.6649510384229158</v>
      </c>
      <c r="G464" s="329">
        <f t="shared" si="91"/>
        <v>6.4439853862847549</v>
      </c>
      <c r="H464" s="329">
        <f t="shared" si="91"/>
        <v>218.41718888249375</v>
      </c>
      <c r="I464" s="329" t="e">
        <f t="shared" si="91"/>
        <v>#VALUE!</v>
      </c>
      <c r="J464" s="329">
        <f t="shared" si="91"/>
        <v>14.787250675895541</v>
      </c>
      <c r="K464" s="329">
        <f t="shared" si="91"/>
        <v>51.280557389802887</v>
      </c>
      <c r="L464" s="329">
        <f t="shared" si="91"/>
        <v>58.402857027275502</v>
      </c>
      <c r="M464" s="329">
        <f t="shared" si="91"/>
        <v>8.207602439373213</v>
      </c>
      <c r="N464" s="329">
        <f t="shared" si="91"/>
        <v>14.380262125182815</v>
      </c>
      <c r="O464" s="329">
        <f t="shared" si="91"/>
        <v>0.33915712559393441</v>
      </c>
      <c r="P464" s="329">
        <f t="shared" si="91"/>
        <v>0.74614567630665563</v>
      </c>
      <c r="Q464" s="329">
        <f t="shared" si="91"/>
        <v>0.81397710142544266</v>
      </c>
      <c r="R464" s="329">
        <f t="shared" si="91"/>
        <v>5.7656711350968859</v>
      </c>
      <c r="S464" s="329">
        <f t="shared" si="91"/>
        <v>6.3083225360471804</v>
      </c>
      <c r="T464" s="329">
        <f t="shared" si="91"/>
        <v>6.7831425118786884E-2</v>
      </c>
      <c r="U464" s="329">
        <f t="shared" si="91"/>
        <v>0</v>
      </c>
      <c r="V464" s="329">
        <f t="shared" si="91"/>
        <v>25.979435820495375</v>
      </c>
      <c r="W464" s="329">
        <f t="shared" si="91"/>
        <v>1.6957856279696721</v>
      </c>
      <c r="X464" s="329" t="e">
        <f t="shared" si="91"/>
        <v>#VALUE!</v>
      </c>
      <c r="Y464" s="329">
        <f t="shared" si="91"/>
        <v>5.6300082848593114</v>
      </c>
      <c r="Z464" s="329">
        <f t="shared" si="91"/>
        <v>7.5292881881853448</v>
      </c>
      <c r="AA464" s="328"/>
      <c r="AB464" s="328"/>
      <c r="AC464" s="330"/>
      <c r="AD464" s="330"/>
      <c r="AE464" s="330"/>
      <c r="AF464" s="330"/>
      <c r="AG464" s="330"/>
      <c r="AH464" s="330"/>
      <c r="AI464" s="330"/>
      <c r="AJ464" s="330"/>
      <c r="AK464" s="330"/>
      <c r="AL464" s="330"/>
      <c r="AM464" s="330"/>
      <c r="AN464" s="330"/>
      <c r="AO464" s="330"/>
      <c r="AP464" s="330"/>
      <c r="AQ464" s="330"/>
      <c r="AR464" s="330"/>
      <c r="AS464" s="330"/>
      <c r="AT464" s="330"/>
      <c r="AU464" s="330"/>
      <c r="AV464" s="330"/>
      <c r="AW464" s="330"/>
      <c r="AX464" s="330"/>
      <c r="AY464" s="330"/>
      <c r="AZ464" s="330"/>
      <c r="BA464" s="330"/>
      <c r="BB464" s="330"/>
    </row>
    <row r="465" spans="1:54" s="383" customFormat="1" ht="13.8" x14ac:dyDescent="0.45">
      <c r="A465" s="43">
        <v>2082</v>
      </c>
      <c r="B465" s="329">
        <f t="shared" ref="B465:Z465" si="92">(B179-B281)*$D$208</f>
        <v>1429.1402958277206</v>
      </c>
      <c r="C465" s="329">
        <f t="shared" si="92"/>
        <v>55.146948621573735</v>
      </c>
      <c r="D465" s="329">
        <f t="shared" si="92"/>
        <v>5.2230197341465896</v>
      </c>
      <c r="E465" s="329">
        <f t="shared" si="92"/>
        <v>0.61048282606908222</v>
      </c>
      <c r="F465" s="329">
        <f t="shared" si="92"/>
        <v>7.3936253379477739</v>
      </c>
      <c r="G465" s="329">
        <f t="shared" si="92"/>
        <v>5.5621768597405241</v>
      </c>
      <c r="H465" s="329">
        <f t="shared" si="92"/>
        <v>218.82417743320642</v>
      </c>
      <c r="I465" s="329" t="e">
        <f t="shared" si="92"/>
        <v>#VALUE!</v>
      </c>
      <c r="J465" s="329">
        <f t="shared" si="92"/>
        <v>14.855082101014329</v>
      </c>
      <c r="K465" s="329">
        <f t="shared" si="92"/>
        <v>50.602243138615009</v>
      </c>
      <c r="L465" s="329">
        <f t="shared" si="92"/>
        <v>55.282611471811308</v>
      </c>
      <c r="M465" s="329">
        <f t="shared" si="92"/>
        <v>8.0041081640168521</v>
      </c>
      <c r="N465" s="329">
        <f t="shared" si="92"/>
        <v>13.29495932328223</v>
      </c>
      <c r="O465" s="329">
        <f t="shared" si="92"/>
        <v>0.33915712559393441</v>
      </c>
      <c r="P465" s="329">
        <f t="shared" si="92"/>
        <v>0.74614567630665563</v>
      </c>
      <c r="Q465" s="329">
        <f t="shared" si="92"/>
        <v>0.81397710142544266</v>
      </c>
      <c r="R465" s="329">
        <f t="shared" si="92"/>
        <v>5.8335025602156705</v>
      </c>
      <c r="S465" s="329">
        <f t="shared" si="92"/>
        <v>5.9691654104532432</v>
      </c>
      <c r="T465" s="329">
        <f t="shared" si="92"/>
        <v>0</v>
      </c>
      <c r="U465" s="329">
        <f t="shared" si="92"/>
        <v>0</v>
      </c>
      <c r="V465" s="329">
        <f t="shared" si="92"/>
        <v>25.029795868832352</v>
      </c>
      <c r="W465" s="329">
        <f t="shared" si="92"/>
        <v>1.4244599274945255</v>
      </c>
      <c r="X465" s="329" t="e">
        <f t="shared" si="92"/>
        <v>#VALUE!</v>
      </c>
      <c r="Y465" s="329">
        <f t="shared" si="92"/>
        <v>5.6300082848593114</v>
      </c>
      <c r="Z465" s="329">
        <f t="shared" si="92"/>
        <v>6.6474796616411123</v>
      </c>
      <c r="AA465" s="328"/>
      <c r="AB465" s="328"/>
      <c r="AC465" s="330"/>
      <c r="AD465" s="330"/>
      <c r="AE465" s="330"/>
      <c r="AF465" s="330"/>
      <c r="AG465" s="330"/>
      <c r="AH465" s="330"/>
      <c r="AI465" s="330"/>
      <c r="AJ465" s="330"/>
      <c r="AK465" s="330"/>
      <c r="AL465" s="330"/>
      <c r="AM465" s="330"/>
      <c r="AN465" s="330"/>
      <c r="AO465" s="330"/>
      <c r="AP465" s="330"/>
      <c r="AQ465" s="330"/>
      <c r="AR465" s="330"/>
      <c r="AS465" s="330"/>
      <c r="AT465" s="330"/>
      <c r="AU465" s="330"/>
      <c r="AV465" s="330"/>
      <c r="AW465" s="330"/>
      <c r="AX465" s="330"/>
      <c r="AY465" s="330"/>
      <c r="AZ465" s="330"/>
      <c r="BA465" s="330"/>
      <c r="BB465" s="330"/>
    </row>
    <row r="466" spans="1:54" s="383" customFormat="1" ht="13.8" x14ac:dyDescent="0.45">
      <c r="A466" s="43">
        <v>2083</v>
      </c>
      <c r="B466" s="329">
        <f t="shared" ref="B466:Z466" si="93">(B180-B282)*$D$208</f>
        <v>1436.8052468661435</v>
      </c>
      <c r="C466" s="329">
        <f t="shared" si="93"/>
        <v>56.028757148117968</v>
      </c>
      <c r="D466" s="329">
        <f t="shared" si="93"/>
        <v>5.2230197341465905</v>
      </c>
      <c r="E466" s="329">
        <f t="shared" si="93"/>
        <v>0.61048282606908222</v>
      </c>
      <c r="F466" s="329">
        <f t="shared" si="93"/>
        <v>7.4614567630665567</v>
      </c>
      <c r="G466" s="329">
        <f t="shared" si="93"/>
        <v>5.6300082848593114</v>
      </c>
      <c r="H466" s="329">
        <f t="shared" si="93"/>
        <v>221.67309728819549</v>
      </c>
      <c r="I466" s="329" t="e">
        <f t="shared" si="93"/>
        <v>#VALUE!</v>
      </c>
      <c r="J466" s="329">
        <f t="shared" si="93"/>
        <v>15.058576376370684</v>
      </c>
      <c r="K466" s="329">
        <f t="shared" si="93"/>
        <v>50.602243138615016</v>
      </c>
      <c r="L466" s="329">
        <f t="shared" si="93"/>
        <v>55.893094297880396</v>
      </c>
      <c r="M466" s="329">
        <f t="shared" si="93"/>
        <v>8.0719395891356385</v>
      </c>
      <c r="N466" s="329">
        <f t="shared" si="93"/>
        <v>13.498453598638591</v>
      </c>
      <c r="O466" s="329">
        <f t="shared" si="93"/>
        <v>0.33915712559393441</v>
      </c>
      <c r="P466" s="329">
        <f t="shared" si="93"/>
        <v>0.74614567630665563</v>
      </c>
      <c r="Q466" s="329">
        <f t="shared" si="93"/>
        <v>0.88180852654422959</v>
      </c>
      <c r="R466" s="329">
        <f t="shared" si="93"/>
        <v>5.8335025602156731</v>
      </c>
      <c r="S466" s="329">
        <f t="shared" si="93"/>
        <v>5.9691654104532432</v>
      </c>
      <c r="T466" s="329">
        <f t="shared" si="93"/>
        <v>0</v>
      </c>
      <c r="U466" s="329">
        <f t="shared" si="93"/>
        <v>0</v>
      </c>
      <c r="V466" s="329">
        <f t="shared" si="93"/>
        <v>25.097627293951145</v>
      </c>
      <c r="W466" s="329">
        <f t="shared" si="93"/>
        <v>1.4244599274945255</v>
      </c>
      <c r="X466" s="329" t="e">
        <f t="shared" si="93"/>
        <v>#VALUE!</v>
      </c>
      <c r="Y466" s="329">
        <f t="shared" si="93"/>
        <v>5.562176859740525</v>
      </c>
      <c r="Z466" s="329">
        <f t="shared" si="93"/>
        <v>6.7153110867599004</v>
      </c>
      <c r="AA466" s="328"/>
      <c r="AB466" s="328"/>
      <c r="AC466" s="330"/>
      <c r="AD466" s="330"/>
      <c r="AE466" s="330"/>
      <c r="AF466" s="330"/>
      <c r="AG466" s="330"/>
      <c r="AH466" s="330"/>
      <c r="AI466" s="330"/>
      <c r="AJ466" s="330"/>
      <c r="AK466" s="330"/>
      <c r="AL466" s="330"/>
      <c r="AM466" s="330"/>
      <c r="AN466" s="330"/>
      <c r="AO466" s="330"/>
      <c r="AP466" s="330"/>
      <c r="AQ466" s="330"/>
      <c r="AR466" s="330"/>
      <c r="AS466" s="330"/>
      <c r="AT466" s="330"/>
      <c r="AU466" s="330"/>
      <c r="AV466" s="330"/>
      <c r="AW466" s="330"/>
      <c r="AX466" s="330"/>
      <c r="AY466" s="330"/>
      <c r="AZ466" s="330"/>
      <c r="BA466" s="330"/>
      <c r="BB466" s="330"/>
    </row>
    <row r="467" spans="1:54" s="383" customFormat="1" ht="13.8" x14ac:dyDescent="0.45">
      <c r="A467" s="43">
        <v>2084</v>
      </c>
      <c r="B467" s="329">
        <f t="shared" ref="B467:Z467" si="94">(B181-B283)*$D$208</f>
        <v>1444.4701979045667</v>
      </c>
      <c r="C467" s="329">
        <f t="shared" si="94"/>
        <v>56.910565674662195</v>
      </c>
      <c r="D467" s="329">
        <f t="shared" si="94"/>
        <v>5.2230197341465905</v>
      </c>
      <c r="E467" s="329">
        <f t="shared" si="94"/>
        <v>0.61048282606908222</v>
      </c>
      <c r="F467" s="329">
        <f t="shared" si="94"/>
        <v>7.5292881881853395</v>
      </c>
      <c r="G467" s="329">
        <f t="shared" si="94"/>
        <v>5.765671135096885</v>
      </c>
      <c r="H467" s="329">
        <f t="shared" si="94"/>
        <v>224.65767999342202</v>
      </c>
      <c r="I467" s="329" t="e">
        <f t="shared" si="94"/>
        <v>#VALUE!</v>
      </c>
      <c r="J467" s="329">
        <f t="shared" si="94"/>
        <v>15.397733501964623</v>
      </c>
      <c r="K467" s="329">
        <f t="shared" si="94"/>
        <v>50.602243138615009</v>
      </c>
      <c r="L467" s="329">
        <f t="shared" si="94"/>
        <v>56.435745698830679</v>
      </c>
      <c r="M467" s="329">
        <f t="shared" si="94"/>
        <v>8.1397710142544248</v>
      </c>
      <c r="N467" s="329">
        <f t="shared" si="94"/>
        <v>13.701947873994952</v>
      </c>
      <c r="O467" s="329">
        <f t="shared" si="94"/>
        <v>0.33915712559393441</v>
      </c>
      <c r="P467" s="329">
        <f t="shared" si="94"/>
        <v>0.74614567630665563</v>
      </c>
      <c r="Q467" s="329">
        <f t="shared" si="94"/>
        <v>0.81397710142544266</v>
      </c>
      <c r="R467" s="329">
        <f t="shared" si="94"/>
        <v>5.765671135096885</v>
      </c>
      <c r="S467" s="329">
        <f t="shared" si="94"/>
        <v>5.9691654104532459</v>
      </c>
      <c r="T467" s="329">
        <f t="shared" si="94"/>
        <v>0</v>
      </c>
      <c r="U467" s="329">
        <f t="shared" si="94"/>
        <v>0</v>
      </c>
      <c r="V467" s="329">
        <f t="shared" si="94"/>
        <v>25.097627293951145</v>
      </c>
      <c r="W467" s="329">
        <f t="shared" si="94"/>
        <v>1.4244599274945255</v>
      </c>
      <c r="X467" s="329" t="e">
        <f t="shared" si="94"/>
        <v>#VALUE!</v>
      </c>
      <c r="Y467" s="329">
        <f t="shared" si="94"/>
        <v>5.494345434621736</v>
      </c>
      <c r="Z467" s="329">
        <f t="shared" si="94"/>
        <v>6.7153110867599048</v>
      </c>
      <c r="AA467" s="328"/>
      <c r="AB467" s="328"/>
      <c r="AC467" s="330"/>
      <c r="AD467" s="330"/>
      <c r="AE467" s="330"/>
      <c r="AF467" s="330"/>
      <c r="AG467" s="330"/>
      <c r="AH467" s="330"/>
      <c r="AI467" s="330"/>
      <c r="AJ467" s="330"/>
      <c r="AK467" s="330"/>
      <c r="AL467" s="330"/>
      <c r="AM467" s="330"/>
      <c r="AN467" s="330"/>
      <c r="AO467" s="330"/>
      <c r="AP467" s="330"/>
      <c r="AQ467" s="330"/>
      <c r="AR467" s="330"/>
      <c r="AS467" s="330"/>
      <c r="AT467" s="330"/>
      <c r="AU467" s="330"/>
      <c r="AV467" s="330"/>
      <c r="AW467" s="330"/>
      <c r="AX467" s="330"/>
      <c r="AY467" s="330"/>
      <c r="AZ467" s="330"/>
      <c r="BA467" s="330"/>
      <c r="BB467" s="330"/>
    </row>
    <row r="468" spans="1:54" s="383" customFormat="1" ht="13.8" x14ac:dyDescent="0.45">
      <c r="A468" s="43">
        <v>2085</v>
      </c>
      <c r="B468" s="329">
        <f t="shared" ref="B468:Z468" si="95">(B182-B284)*$D$208</f>
        <v>1452.0673175178706</v>
      </c>
      <c r="C468" s="329">
        <f t="shared" si="95"/>
        <v>57.860205626325218</v>
      </c>
      <c r="D468" s="329">
        <f t="shared" si="95"/>
        <v>5.290851159265376</v>
      </c>
      <c r="E468" s="329">
        <f t="shared" si="95"/>
        <v>0.61048282606908222</v>
      </c>
      <c r="F468" s="329">
        <f t="shared" si="95"/>
        <v>7.597119613304133</v>
      </c>
      <c r="G468" s="329">
        <f t="shared" si="95"/>
        <v>5.8335025602156731</v>
      </c>
      <c r="H468" s="329">
        <f t="shared" si="95"/>
        <v>227.57443127353</v>
      </c>
      <c r="I468" s="329" t="e">
        <f t="shared" si="95"/>
        <v>#VALUE!</v>
      </c>
      <c r="J468" s="329">
        <f t="shared" si="95"/>
        <v>15.669059202439769</v>
      </c>
      <c r="K468" s="329">
        <f t="shared" si="95"/>
        <v>50.534411713496233</v>
      </c>
      <c r="L468" s="329">
        <f t="shared" si="95"/>
        <v>57.04622852489976</v>
      </c>
      <c r="M468" s="329">
        <f t="shared" si="95"/>
        <v>8.207602439373213</v>
      </c>
      <c r="N468" s="329">
        <f t="shared" si="95"/>
        <v>13.837610724232524</v>
      </c>
      <c r="O468" s="329">
        <f t="shared" si="95"/>
        <v>0.33915712559393441</v>
      </c>
      <c r="P468" s="329">
        <f t="shared" si="95"/>
        <v>0.67831425118786881</v>
      </c>
      <c r="Q468" s="329">
        <f t="shared" si="95"/>
        <v>0.81397710142544266</v>
      </c>
      <c r="R468" s="329">
        <f t="shared" si="95"/>
        <v>5.7656711350968859</v>
      </c>
      <c r="S468" s="329">
        <f t="shared" si="95"/>
        <v>5.9691654104532459</v>
      </c>
      <c r="T468" s="329">
        <f t="shared" si="95"/>
        <v>0</v>
      </c>
      <c r="U468" s="329">
        <f t="shared" si="95"/>
        <v>0</v>
      </c>
      <c r="V468" s="329">
        <f t="shared" si="95"/>
        <v>25.165458719069928</v>
      </c>
      <c r="W468" s="329">
        <f t="shared" si="95"/>
        <v>1.3566285023757387</v>
      </c>
      <c r="X468" s="329" t="e">
        <f t="shared" si="95"/>
        <v>#VALUE!</v>
      </c>
      <c r="Y468" s="329">
        <f t="shared" si="95"/>
        <v>5.4265140095029505</v>
      </c>
      <c r="Z468" s="329">
        <f t="shared" si="95"/>
        <v>6.8509739369974758</v>
      </c>
      <c r="AA468" s="328"/>
      <c r="AB468" s="328"/>
      <c r="AC468" s="330"/>
      <c r="AD468" s="330"/>
      <c r="AE468" s="330"/>
      <c r="AF468" s="330"/>
      <c r="AG468" s="330"/>
      <c r="AH468" s="330"/>
      <c r="AI468" s="330"/>
      <c r="AJ468" s="330"/>
      <c r="AK468" s="330"/>
      <c r="AL468" s="330"/>
      <c r="AM468" s="330"/>
      <c r="AN468" s="330"/>
      <c r="AO468" s="330"/>
      <c r="AP468" s="330"/>
      <c r="AQ468" s="330"/>
      <c r="AR468" s="330"/>
      <c r="AS468" s="330"/>
      <c r="AT468" s="330"/>
      <c r="AU468" s="330"/>
      <c r="AV468" s="330"/>
      <c r="AW468" s="330"/>
      <c r="AX468" s="330"/>
      <c r="AY468" s="330"/>
      <c r="AZ468" s="330"/>
      <c r="BA468" s="330"/>
      <c r="BB468" s="330"/>
    </row>
    <row r="469" spans="1:54" s="383" customFormat="1" ht="13.8" x14ac:dyDescent="0.45">
      <c r="A469" s="43">
        <v>2086</v>
      </c>
      <c r="B469" s="329">
        <f t="shared" ref="B469:Z469" si="96">(B183-B285)*$D$208</f>
        <v>1459.5966057060562</v>
      </c>
      <c r="C469" s="329">
        <f t="shared" si="96"/>
        <v>58.809845577988234</v>
      </c>
      <c r="D469" s="329">
        <f t="shared" si="96"/>
        <v>5.3586825843841641</v>
      </c>
      <c r="E469" s="329">
        <f t="shared" si="96"/>
        <v>0.61048282606908222</v>
      </c>
      <c r="F469" s="329">
        <f t="shared" si="96"/>
        <v>7.6649510384229158</v>
      </c>
      <c r="G469" s="329">
        <f t="shared" si="96"/>
        <v>5.9013339853344595</v>
      </c>
      <c r="H469" s="329">
        <f t="shared" si="96"/>
        <v>230.4911825536378</v>
      </c>
      <c r="I469" s="329" t="e">
        <f t="shared" si="96"/>
        <v>#VALUE!</v>
      </c>
      <c r="J469" s="329">
        <f t="shared" si="96"/>
        <v>15.940384902914918</v>
      </c>
      <c r="K469" s="329">
        <f t="shared" si="96"/>
        <v>50.534411713496226</v>
      </c>
      <c r="L469" s="329">
        <f t="shared" si="96"/>
        <v>57.724542776087631</v>
      </c>
      <c r="M469" s="329">
        <f t="shared" si="96"/>
        <v>8.2754338644919994</v>
      </c>
      <c r="N469" s="329">
        <f t="shared" si="96"/>
        <v>14.10893642470767</v>
      </c>
      <c r="O469" s="329">
        <f t="shared" si="96"/>
        <v>0.33915712559393441</v>
      </c>
      <c r="P469" s="329">
        <f t="shared" si="96"/>
        <v>0.67831425118786881</v>
      </c>
      <c r="Q469" s="329">
        <f t="shared" si="96"/>
        <v>0.81397710142544266</v>
      </c>
      <c r="R469" s="329">
        <f t="shared" si="96"/>
        <v>5.765671135096885</v>
      </c>
      <c r="S469" s="329">
        <f t="shared" si="96"/>
        <v>6.036996835572034</v>
      </c>
      <c r="T469" s="329">
        <f t="shared" si="96"/>
        <v>0</v>
      </c>
      <c r="U469" s="329">
        <f t="shared" si="96"/>
        <v>0</v>
      </c>
      <c r="V469" s="329">
        <f t="shared" si="96"/>
        <v>25.165458719069928</v>
      </c>
      <c r="W469" s="329">
        <f t="shared" si="96"/>
        <v>1.3566285023757387</v>
      </c>
      <c r="X469" s="329" t="e">
        <f t="shared" si="96"/>
        <v>#VALUE!</v>
      </c>
      <c r="Y469" s="329">
        <f t="shared" si="96"/>
        <v>5.4943454346217386</v>
      </c>
      <c r="Z469" s="329">
        <f t="shared" si="96"/>
        <v>6.8509739369974758</v>
      </c>
      <c r="AA469" s="328"/>
      <c r="AB469" s="328"/>
      <c r="AC469" s="330"/>
      <c r="AD469" s="330"/>
      <c r="AE469" s="330"/>
      <c r="AF469" s="330"/>
      <c r="AG469" s="330"/>
      <c r="AH469" s="330"/>
      <c r="AI469" s="330"/>
      <c r="AJ469" s="330"/>
      <c r="AK469" s="330"/>
      <c r="AL469" s="330"/>
      <c r="AM469" s="330"/>
      <c r="AN469" s="330"/>
      <c r="AO469" s="330"/>
      <c r="AP469" s="330"/>
      <c r="AQ469" s="330"/>
      <c r="AR469" s="330"/>
      <c r="AS469" s="330"/>
      <c r="AT469" s="330"/>
      <c r="AU469" s="330"/>
      <c r="AV469" s="330"/>
      <c r="AW469" s="330"/>
      <c r="AX469" s="330"/>
      <c r="AY469" s="330"/>
      <c r="AZ469" s="330"/>
      <c r="BA469" s="330"/>
      <c r="BB469" s="330"/>
    </row>
    <row r="470" spans="1:54" s="383" customFormat="1" ht="13.8" x14ac:dyDescent="0.45">
      <c r="A470" s="43">
        <v>2087</v>
      </c>
      <c r="B470" s="329">
        <f t="shared" ref="B470:Z470" si="97">(B184-B286)*$D$208</f>
        <v>1467.1258938942412</v>
      </c>
      <c r="C470" s="329">
        <f t="shared" si="97"/>
        <v>59.759485529651251</v>
      </c>
      <c r="D470" s="329">
        <f t="shared" si="97"/>
        <v>5.3586825843841641</v>
      </c>
      <c r="E470" s="329">
        <f t="shared" si="97"/>
        <v>0.61048282606908222</v>
      </c>
      <c r="F470" s="329">
        <f t="shared" si="97"/>
        <v>7.7327824635417084</v>
      </c>
      <c r="G470" s="329">
        <f t="shared" si="97"/>
        <v>6.0369968355720314</v>
      </c>
      <c r="H470" s="329">
        <f t="shared" si="97"/>
        <v>233.40793383374574</v>
      </c>
      <c r="I470" s="329" t="e">
        <f t="shared" si="97"/>
        <v>#VALUE!</v>
      </c>
      <c r="J470" s="329">
        <f t="shared" si="97"/>
        <v>16.211710603390063</v>
      </c>
      <c r="K470" s="329">
        <f t="shared" si="97"/>
        <v>50.534411713496233</v>
      </c>
      <c r="L470" s="329">
        <f t="shared" si="97"/>
        <v>58.335025602156719</v>
      </c>
      <c r="M470" s="329">
        <f t="shared" si="97"/>
        <v>8.3432652896107875</v>
      </c>
      <c r="N470" s="329">
        <f t="shared" si="97"/>
        <v>14.244599274945243</v>
      </c>
      <c r="O470" s="329">
        <f t="shared" si="97"/>
        <v>0.33915712559393441</v>
      </c>
      <c r="P470" s="329">
        <f t="shared" si="97"/>
        <v>0.74614567630665574</v>
      </c>
      <c r="Q470" s="329">
        <f t="shared" si="97"/>
        <v>0.81397710142544266</v>
      </c>
      <c r="R470" s="329">
        <f t="shared" si="97"/>
        <v>5.765671135096885</v>
      </c>
      <c r="S470" s="329">
        <f t="shared" si="97"/>
        <v>5.9691654104532459</v>
      </c>
      <c r="T470" s="329">
        <f t="shared" si="97"/>
        <v>0</v>
      </c>
      <c r="U470" s="329">
        <f t="shared" si="97"/>
        <v>0</v>
      </c>
      <c r="V470" s="329">
        <f t="shared" si="97"/>
        <v>25.301121569307504</v>
      </c>
      <c r="W470" s="329">
        <f t="shared" si="97"/>
        <v>1.3566285023757387</v>
      </c>
      <c r="X470" s="329" t="e">
        <f t="shared" si="97"/>
        <v>#VALUE!</v>
      </c>
      <c r="Y470" s="329">
        <f t="shared" si="97"/>
        <v>5.4265140095029496</v>
      </c>
      <c r="Z470" s="329">
        <f t="shared" si="97"/>
        <v>6.9866367872350512</v>
      </c>
      <c r="AA470" s="328"/>
      <c r="AB470" s="328"/>
      <c r="AC470" s="330"/>
      <c r="AD470" s="330"/>
      <c r="AE470" s="330"/>
      <c r="AF470" s="330"/>
      <c r="AG470" s="330"/>
      <c r="AH470" s="330"/>
      <c r="AI470" s="330"/>
      <c r="AJ470" s="330"/>
      <c r="AK470" s="330"/>
      <c r="AL470" s="330"/>
      <c r="AM470" s="330"/>
      <c r="AN470" s="330"/>
      <c r="AO470" s="330"/>
      <c r="AP470" s="330"/>
      <c r="AQ470" s="330"/>
      <c r="AR470" s="330"/>
      <c r="AS470" s="330"/>
      <c r="AT470" s="330"/>
      <c r="AU470" s="330"/>
      <c r="AV470" s="330"/>
      <c r="AW470" s="330"/>
      <c r="AX470" s="330"/>
      <c r="AY470" s="330"/>
      <c r="AZ470" s="330"/>
      <c r="BA470" s="330"/>
      <c r="BB470" s="330"/>
    </row>
    <row r="471" spans="1:54" s="383" customFormat="1" ht="13.8" x14ac:dyDescent="0.45">
      <c r="A471" s="43">
        <v>2088</v>
      </c>
      <c r="B471" s="329">
        <f t="shared" ref="B471:Z471" si="98">(B185-B287)*$D$208</f>
        <v>1474.5873506573084</v>
      </c>
      <c r="C471" s="329">
        <f t="shared" si="98"/>
        <v>60.70912548131426</v>
      </c>
      <c r="D471" s="329">
        <f t="shared" si="98"/>
        <v>5.358682584384165</v>
      </c>
      <c r="E471" s="329">
        <f t="shared" si="98"/>
        <v>0.67831425118786881</v>
      </c>
      <c r="F471" s="329">
        <f t="shared" si="98"/>
        <v>7.8684453137792838</v>
      </c>
      <c r="G471" s="329">
        <f t="shared" si="98"/>
        <v>6.1048282606908204</v>
      </c>
      <c r="H471" s="329">
        <f t="shared" si="98"/>
        <v>236.32468511385341</v>
      </c>
      <c r="I471" s="329" t="e">
        <f t="shared" si="98"/>
        <v>#VALUE!</v>
      </c>
      <c r="J471" s="329">
        <f t="shared" si="98"/>
        <v>16.483036303865212</v>
      </c>
      <c r="K471" s="329">
        <f t="shared" si="98"/>
        <v>50.466580288377443</v>
      </c>
      <c r="L471" s="329">
        <f t="shared" si="98"/>
        <v>59.01333985334459</v>
      </c>
      <c r="M471" s="329">
        <f t="shared" si="98"/>
        <v>8.4789281398483585</v>
      </c>
      <c r="N471" s="329">
        <f t="shared" si="98"/>
        <v>14.515924975420392</v>
      </c>
      <c r="O471" s="329">
        <f t="shared" si="98"/>
        <v>0.33915712559393441</v>
      </c>
      <c r="P471" s="329">
        <f t="shared" si="98"/>
        <v>0.74614567630665574</v>
      </c>
      <c r="Q471" s="329">
        <f t="shared" si="98"/>
        <v>0.74614567630665574</v>
      </c>
      <c r="R471" s="329">
        <f t="shared" si="98"/>
        <v>5.7656711350968841</v>
      </c>
      <c r="S471" s="329">
        <f t="shared" si="98"/>
        <v>5.9691654104532459</v>
      </c>
      <c r="T471" s="329">
        <f t="shared" si="98"/>
        <v>0</v>
      </c>
      <c r="U471" s="329">
        <f t="shared" si="98"/>
        <v>0</v>
      </c>
      <c r="V471" s="329">
        <f t="shared" si="98"/>
        <v>25.301121569307504</v>
      </c>
      <c r="W471" s="329">
        <f t="shared" si="98"/>
        <v>1.2887970772569521</v>
      </c>
      <c r="X471" s="329" t="e">
        <f t="shared" si="98"/>
        <v>#VALUE!</v>
      </c>
      <c r="Y471" s="329">
        <f t="shared" si="98"/>
        <v>5.3586825843841623</v>
      </c>
      <c r="Z471" s="329">
        <f t="shared" si="98"/>
        <v>6.9866367872350468</v>
      </c>
      <c r="AA471" s="328"/>
      <c r="AB471" s="328"/>
      <c r="AC471" s="330"/>
      <c r="AD471" s="330"/>
      <c r="AE471" s="330"/>
      <c r="AF471" s="330"/>
      <c r="AG471" s="330"/>
      <c r="AH471" s="330"/>
      <c r="AI471" s="330"/>
      <c r="AJ471" s="330"/>
      <c r="AK471" s="330"/>
      <c r="AL471" s="330"/>
      <c r="AM471" s="330"/>
      <c r="AN471" s="330"/>
      <c r="AO471" s="330"/>
      <c r="AP471" s="330"/>
      <c r="AQ471" s="330"/>
      <c r="AR471" s="330"/>
      <c r="AS471" s="330"/>
      <c r="AT471" s="330"/>
      <c r="AU471" s="330"/>
      <c r="AV471" s="330"/>
      <c r="AW471" s="330"/>
      <c r="AX471" s="330"/>
      <c r="AY471" s="330"/>
      <c r="AZ471" s="330"/>
      <c r="BA471" s="330"/>
      <c r="BB471" s="330"/>
    </row>
    <row r="472" spans="1:54" s="383" customFormat="1" ht="13.8" x14ac:dyDescent="0.45">
      <c r="A472" s="43">
        <v>2089</v>
      </c>
      <c r="B472" s="329">
        <f t="shared" ref="B472:Z472" si="99">(B186-B288)*$D$208</f>
        <v>1482.0488074203749</v>
      </c>
      <c r="C472" s="329">
        <f t="shared" si="99"/>
        <v>61.726596858096052</v>
      </c>
      <c r="D472" s="329">
        <f t="shared" si="99"/>
        <v>5.4265140095029505</v>
      </c>
      <c r="E472" s="329">
        <f t="shared" si="99"/>
        <v>0.61048282606908189</v>
      </c>
      <c r="F472" s="329">
        <f t="shared" si="99"/>
        <v>7.9362767388980666</v>
      </c>
      <c r="G472" s="329">
        <f t="shared" si="99"/>
        <v>6.1726596858096068</v>
      </c>
      <c r="H472" s="329">
        <f t="shared" si="99"/>
        <v>239.24143639396135</v>
      </c>
      <c r="I472" s="329" t="e">
        <f t="shared" si="99"/>
        <v>#VALUE!</v>
      </c>
      <c r="J472" s="329">
        <f t="shared" si="99"/>
        <v>16.822193429459144</v>
      </c>
      <c r="K472" s="329">
        <f t="shared" si="99"/>
        <v>50.466580288377436</v>
      </c>
      <c r="L472" s="329">
        <f t="shared" si="99"/>
        <v>59.759485529651236</v>
      </c>
      <c r="M472" s="329">
        <f t="shared" si="99"/>
        <v>8.5467595649671484</v>
      </c>
      <c r="N472" s="329">
        <f t="shared" si="99"/>
        <v>14.719419250776753</v>
      </c>
      <c r="O472" s="329">
        <f t="shared" si="99"/>
        <v>0.33915712559393441</v>
      </c>
      <c r="P472" s="329">
        <f t="shared" si="99"/>
        <v>0.67831425118786881</v>
      </c>
      <c r="Q472" s="329">
        <f t="shared" si="99"/>
        <v>0.81397710142544244</v>
      </c>
      <c r="R472" s="329">
        <f t="shared" si="99"/>
        <v>5.765671135096885</v>
      </c>
      <c r="S472" s="329">
        <f t="shared" si="99"/>
        <v>5.9691654104532459</v>
      </c>
      <c r="T472" s="329">
        <f t="shared" si="99"/>
        <v>0</v>
      </c>
      <c r="U472" s="329">
        <f t="shared" si="99"/>
        <v>0</v>
      </c>
      <c r="V472" s="329">
        <f t="shared" si="99"/>
        <v>25.301121569307504</v>
      </c>
      <c r="W472" s="329">
        <f t="shared" si="99"/>
        <v>1.2887970772569521</v>
      </c>
      <c r="X472" s="329" t="e">
        <f t="shared" si="99"/>
        <v>#VALUE!</v>
      </c>
      <c r="Y472" s="329">
        <f t="shared" si="99"/>
        <v>5.2908511592653769</v>
      </c>
      <c r="Z472" s="329">
        <f t="shared" si="99"/>
        <v>7.1222996374726222</v>
      </c>
      <c r="AA472" s="328"/>
      <c r="AB472" s="328"/>
      <c r="AC472" s="330"/>
      <c r="AD472" s="330"/>
      <c r="AE472" s="330"/>
      <c r="AF472" s="330"/>
      <c r="AG472" s="330"/>
      <c r="AH472" s="330"/>
      <c r="AI472" s="330"/>
      <c r="AJ472" s="330"/>
      <c r="AK472" s="330"/>
      <c r="AL472" s="330"/>
      <c r="AM472" s="330"/>
      <c r="AN472" s="330"/>
      <c r="AO472" s="330"/>
      <c r="AP472" s="330"/>
      <c r="AQ472" s="330"/>
      <c r="AR472" s="330"/>
      <c r="AS472" s="330"/>
      <c r="AT472" s="330"/>
      <c r="AU472" s="330"/>
      <c r="AV472" s="330"/>
      <c r="AW472" s="330"/>
      <c r="AX472" s="330"/>
      <c r="AY472" s="330"/>
      <c r="AZ472" s="330"/>
      <c r="BA472" s="330"/>
      <c r="BB472" s="330"/>
    </row>
    <row r="473" spans="1:54" s="383" customFormat="1" ht="13.8" x14ac:dyDescent="0.45">
      <c r="A473" s="43">
        <v>2090</v>
      </c>
      <c r="B473" s="329">
        <f t="shared" ref="B473:Z473" si="100">(B187-B289)*$D$208</f>
        <v>1489.4424327583224</v>
      </c>
      <c r="C473" s="329">
        <f t="shared" si="100"/>
        <v>62.744068234877865</v>
      </c>
      <c r="D473" s="329">
        <f t="shared" si="100"/>
        <v>5.4265140095029505</v>
      </c>
      <c r="E473" s="329">
        <f t="shared" si="100"/>
        <v>0.61048282606908189</v>
      </c>
      <c r="F473" s="329">
        <f t="shared" si="100"/>
        <v>8.0041081640168503</v>
      </c>
      <c r="G473" s="329">
        <f t="shared" si="100"/>
        <v>6.3083225360471804</v>
      </c>
      <c r="H473" s="329">
        <f t="shared" si="100"/>
        <v>242.15818767406915</v>
      </c>
      <c r="I473" s="329" t="e">
        <f t="shared" si="100"/>
        <v>#VALUE!</v>
      </c>
      <c r="J473" s="329">
        <f t="shared" si="100"/>
        <v>17.093519129934297</v>
      </c>
      <c r="K473" s="329">
        <f t="shared" si="100"/>
        <v>50.466580288377443</v>
      </c>
      <c r="L473" s="329">
        <f t="shared" si="100"/>
        <v>60.369968355720324</v>
      </c>
      <c r="M473" s="329">
        <f t="shared" si="100"/>
        <v>8.6145909900859348</v>
      </c>
      <c r="N473" s="329">
        <f t="shared" si="100"/>
        <v>14.922913526133113</v>
      </c>
      <c r="O473" s="329">
        <f t="shared" si="100"/>
        <v>0.33915712559393441</v>
      </c>
      <c r="P473" s="329">
        <f t="shared" si="100"/>
        <v>0.67831425118786881</v>
      </c>
      <c r="Q473" s="329">
        <f t="shared" si="100"/>
        <v>0.81397710142544244</v>
      </c>
      <c r="R473" s="329">
        <f t="shared" si="100"/>
        <v>5.6978397099780969</v>
      </c>
      <c r="S473" s="329">
        <f t="shared" si="100"/>
        <v>5.9691654104532459</v>
      </c>
      <c r="T473" s="329">
        <f t="shared" si="100"/>
        <v>0</v>
      </c>
      <c r="U473" s="329">
        <f t="shared" si="100"/>
        <v>0</v>
      </c>
      <c r="V473" s="329">
        <f t="shared" si="100"/>
        <v>25.368952994426287</v>
      </c>
      <c r="W473" s="329">
        <f t="shared" si="100"/>
        <v>1.2887970772569521</v>
      </c>
      <c r="X473" s="329" t="e">
        <f t="shared" si="100"/>
        <v>#VALUE!</v>
      </c>
      <c r="Y473" s="329">
        <f t="shared" si="100"/>
        <v>5.2908511592653769</v>
      </c>
      <c r="Z473" s="329">
        <f t="shared" si="100"/>
        <v>7.1222996374726222</v>
      </c>
      <c r="AA473" s="328"/>
      <c r="AB473" s="328"/>
      <c r="AC473" s="330"/>
      <c r="AD473" s="330"/>
      <c r="AE473" s="330"/>
      <c r="AF473" s="330"/>
      <c r="AG473" s="330"/>
      <c r="AH473" s="330"/>
      <c r="AI473" s="330"/>
      <c r="AJ473" s="330"/>
      <c r="AK473" s="330"/>
      <c r="AL473" s="330"/>
      <c r="AM473" s="330"/>
      <c r="AN473" s="330"/>
      <c r="AO473" s="330"/>
      <c r="AP473" s="330"/>
      <c r="AQ473" s="330"/>
      <c r="AR473" s="330"/>
      <c r="AS473" s="330"/>
      <c r="AT473" s="330"/>
      <c r="AU473" s="330"/>
      <c r="AV473" s="330"/>
      <c r="AW473" s="330"/>
      <c r="AX473" s="330"/>
      <c r="AY473" s="330"/>
      <c r="AZ473" s="330"/>
      <c r="BA473" s="330"/>
      <c r="BB473" s="330"/>
    </row>
    <row r="474" spans="1:54" s="383" customFormat="1" ht="13.8" x14ac:dyDescent="0.45">
      <c r="A474" s="43">
        <v>2091</v>
      </c>
      <c r="B474" s="329">
        <f t="shared" ref="B474:Z474" si="101">(B188-B290)*$D$208</f>
        <v>1496.7682266711508</v>
      </c>
      <c r="C474" s="329">
        <f t="shared" si="101"/>
        <v>63.693708186540874</v>
      </c>
      <c r="D474" s="329">
        <f t="shared" si="101"/>
        <v>5.4943454346217386</v>
      </c>
      <c r="E474" s="329">
        <f t="shared" si="101"/>
        <v>0.61048282606908189</v>
      </c>
      <c r="F474" s="329">
        <f t="shared" si="101"/>
        <v>8.0719395891356331</v>
      </c>
      <c r="G474" s="329">
        <f t="shared" si="101"/>
        <v>6.3761539611659668</v>
      </c>
      <c r="H474" s="329">
        <f t="shared" si="101"/>
        <v>245.07493895417696</v>
      </c>
      <c r="I474" s="329" t="e">
        <f t="shared" si="101"/>
        <v>#VALUE!</v>
      </c>
      <c r="J474" s="329">
        <f t="shared" si="101"/>
        <v>17.364844830409442</v>
      </c>
      <c r="K474" s="329">
        <f t="shared" si="101"/>
        <v>50.398748863258639</v>
      </c>
      <c r="L474" s="329">
        <f t="shared" si="101"/>
        <v>61.048282606908195</v>
      </c>
      <c r="M474" s="329">
        <f t="shared" si="101"/>
        <v>8.6824224152047211</v>
      </c>
      <c r="N474" s="329">
        <f t="shared" si="101"/>
        <v>15.194239226608262</v>
      </c>
      <c r="O474" s="329">
        <f t="shared" si="101"/>
        <v>0.33915712559393441</v>
      </c>
      <c r="P474" s="329">
        <f t="shared" si="101"/>
        <v>0.67831425118786881</v>
      </c>
      <c r="Q474" s="329">
        <f t="shared" si="101"/>
        <v>0.81397710142544244</v>
      </c>
      <c r="R474" s="329">
        <f t="shared" si="101"/>
        <v>5.6978397099780995</v>
      </c>
      <c r="S474" s="329">
        <f t="shared" si="101"/>
        <v>5.9691654104532459</v>
      </c>
      <c r="T474" s="329">
        <f t="shared" si="101"/>
        <v>0</v>
      </c>
      <c r="U474" s="329">
        <f t="shared" si="101"/>
        <v>0</v>
      </c>
      <c r="V474" s="329">
        <f t="shared" si="101"/>
        <v>25.368952994426287</v>
      </c>
      <c r="W474" s="329">
        <f t="shared" si="101"/>
        <v>1.2887970772569521</v>
      </c>
      <c r="X474" s="329" t="e">
        <f t="shared" si="101"/>
        <v>#VALUE!</v>
      </c>
      <c r="Y474" s="329">
        <f t="shared" si="101"/>
        <v>5.290851159265376</v>
      </c>
      <c r="Z474" s="329">
        <f t="shared" si="101"/>
        <v>7.1901310625914103</v>
      </c>
      <c r="AA474" s="328"/>
      <c r="AB474" s="328"/>
      <c r="AC474" s="330"/>
      <c r="AD474" s="330"/>
      <c r="AE474" s="330"/>
      <c r="AF474" s="330"/>
      <c r="AG474" s="330"/>
      <c r="AH474" s="330"/>
      <c r="AI474" s="330"/>
      <c r="AJ474" s="330"/>
      <c r="AK474" s="330"/>
      <c r="AL474" s="330"/>
      <c r="AM474" s="330"/>
      <c r="AN474" s="330"/>
      <c r="AO474" s="330"/>
      <c r="AP474" s="330"/>
      <c r="AQ474" s="330"/>
      <c r="AR474" s="330"/>
      <c r="AS474" s="330"/>
      <c r="AT474" s="330"/>
      <c r="AU474" s="330"/>
      <c r="AV474" s="330"/>
      <c r="AW474" s="330"/>
      <c r="AX474" s="330"/>
      <c r="AY474" s="330"/>
      <c r="AZ474" s="330"/>
      <c r="BA474" s="330"/>
      <c r="BB474" s="330"/>
    </row>
    <row r="475" spans="1:54" s="383" customFormat="1" ht="13.8" x14ac:dyDescent="0.45">
      <c r="A475" s="43">
        <v>2092</v>
      </c>
      <c r="B475" s="329">
        <f t="shared" ref="B475:Z475" si="102">(B189-B291)*$D$208</f>
        <v>1504.0261891588616</v>
      </c>
      <c r="C475" s="329">
        <f t="shared" si="102"/>
        <v>64.77901098844147</v>
      </c>
      <c r="D475" s="329">
        <f t="shared" si="102"/>
        <v>5.5621768597405241</v>
      </c>
      <c r="E475" s="329">
        <f t="shared" si="102"/>
        <v>0.61048282606908189</v>
      </c>
      <c r="F475" s="329">
        <f t="shared" si="102"/>
        <v>8.1397710142544248</v>
      </c>
      <c r="G475" s="329">
        <f t="shared" si="102"/>
        <v>6.4439853862847549</v>
      </c>
      <c r="H475" s="329">
        <f t="shared" si="102"/>
        <v>248.05952165940366</v>
      </c>
      <c r="I475" s="329" t="e">
        <f t="shared" si="102"/>
        <v>#VALUE!</v>
      </c>
      <c r="J475" s="329">
        <f t="shared" si="102"/>
        <v>17.704001956003374</v>
      </c>
      <c r="K475" s="329">
        <f t="shared" si="102"/>
        <v>50.466580288377443</v>
      </c>
      <c r="L475" s="329">
        <f t="shared" si="102"/>
        <v>61.862259708333646</v>
      </c>
      <c r="M475" s="329">
        <f t="shared" si="102"/>
        <v>8.8180852654422939</v>
      </c>
      <c r="N475" s="329">
        <f t="shared" si="102"/>
        <v>15.39773350196462</v>
      </c>
      <c r="O475" s="329">
        <f t="shared" si="102"/>
        <v>0.33915712559393441</v>
      </c>
      <c r="P475" s="329">
        <f t="shared" si="102"/>
        <v>0.67831425118786881</v>
      </c>
      <c r="Q475" s="329">
        <f t="shared" si="102"/>
        <v>0.7461456763066554</v>
      </c>
      <c r="R475" s="329">
        <f t="shared" si="102"/>
        <v>5.6978397099780986</v>
      </c>
      <c r="S475" s="329">
        <f t="shared" si="102"/>
        <v>5.9691654104532459</v>
      </c>
      <c r="T475" s="329">
        <f t="shared" si="102"/>
        <v>0</v>
      </c>
      <c r="U475" s="329">
        <f t="shared" si="102"/>
        <v>0</v>
      </c>
      <c r="V475" s="329">
        <f t="shared" si="102"/>
        <v>25.504615844663874</v>
      </c>
      <c r="W475" s="329">
        <f t="shared" si="102"/>
        <v>1.2209656521381644</v>
      </c>
      <c r="X475" s="329" t="e">
        <f t="shared" si="102"/>
        <v>#VALUE!</v>
      </c>
      <c r="Y475" s="329">
        <f t="shared" si="102"/>
        <v>5.2230197341465896</v>
      </c>
      <c r="Z475" s="329">
        <f t="shared" si="102"/>
        <v>7.2579624877101931</v>
      </c>
      <c r="AA475" s="328"/>
      <c r="AB475" s="328"/>
      <c r="AC475" s="330"/>
      <c r="AD475" s="330"/>
      <c r="AE475" s="330"/>
      <c r="AF475" s="330"/>
      <c r="AG475" s="330"/>
      <c r="AH475" s="330"/>
      <c r="AI475" s="330"/>
      <c r="AJ475" s="330"/>
      <c r="AK475" s="330"/>
      <c r="AL475" s="330"/>
      <c r="AM475" s="330"/>
      <c r="AN475" s="330"/>
      <c r="AO475" s="330"/>
      <c r="AP475" s="330"/>
      <c r="AQ475" s="330"/>
      <c r="AR475" s="330"/>
      <c r="AS475" s="330"/>
      <c r="AT475" s="330"/>
      <c r="AU475" s="330"/>
      <c r="AV475" s="330"/>
      <c r="AW475" s="330"/>
      <c r="AX475" s="330"/>
      <c r="AY475" s="330"/>
      <c r="AZ475" s="330"/>
      <c r="BA475" s="330"/>
      <c r="BB475" s="330"/>
    </row>
    <row r="476" spans="1:54" s="383" customFormat="1" ht="13.8" x14ac:dyDescent="0.45">
      <c r="A476" s="43">
        <v>2093</v>
      </c>
      <c r="B476" s="329">
        <f t="shared" ref="B476:Z476" si="103">(B190-B292)*$D$208</f>
        <v>1511.2841516465717</v>
      </c>
      <c r="C476" s="329">
        <f t="shared" si="103"/>
        <v>65.796482365223284</v>
      </c>
      <c r="D476" s="329">
        <f t="shared" si="103"/>
        <v>5.5621768597405241</v>
      </c>
      <c r="E476" s="329">
        <f t="shared" si="103"/>
        <v>0.61048282606908189</v>
      </c>
      <c r="F476" s="329">
        <f t="shared" si="103"/>
        <v>8.2076024393732094</v>
      </c>
      <c r="G476" s="329">
        <f t="shared" si="103"/>
        <v>6.5118168114035413</v>
      </c>
      <c r="H476" s="329">
        <f t="shared" si="103"/>
        <v>250.97627293951146</v>
      </c>
      <c r="I476" s="329" t="e">
        <f t="shared" si="103"/>
        <v>#VALUE!</v>
      </c>
      <c r="J476" s="329">
        <f t="shared" si="103"/>
        <v>18.043159081597313</v>
      </c>
      <c r="K476" s="329">
        <f t="shared" si="103"/>
        <v>50.466580288377443</v>
      </c>
      <c r="L476" s="329">
        <f t="shared" si="103"/>
        <v>62.540573959521517</v>
      </c>
      <c r="M476" s="329">
        <f t="shared" si="103"/>
        <v>8.885916690561082</v>
      </c>
      <c r="N476" s="329">
        <f t="shared" si="103"/>
        <v>15.601227777320982</v>
      </c>
      <c r="O476" s="329">
        <f t="shared" si="103"/>
        <v>0.27132570047514754</v>
      </c>
      <c r="P476" s="329">
        <f t="shared" si="103"/>
        <v>0.67831425118786881</v>
      </c>
      <c r="Q476" s="329">
        <f t="shared" si="103"/>
        <v>0.7461456763066554</v>
      </c>
      <c r="R476" s="329">
        <f t="shared" si="103"/>
        <v>5.6300082848593105</v>
      </c>
      <c r="S476" s="329">
        <f t="shared" si="103"/>
        <v>5.9691654104532459</v>
      </c>
      <c r="T476" s="329">
        <f t="shared" si="103"/>
        <v>0</v>
      </c>
      <c r="U476" s="329">
        <f t="shared" si="103"/>
        <v>0</v>
      </c>
      <c r="V476" s="329">
        <f t="shared" si="103"/>
        <v>25.504615844663874</v>
      </c>
      <c r="W476" s="329">
        <f t="shared" si="103"/>
        <v>1.1531342270193765</v>
      </c>
      <c r="X476" s="329" t="e">
        <f t="shared" si="103"/>
        <v>#VALUE!</v>
      </c>
      <c r="Y476" s="329">
        <f t="shared" si="103"/>
        <v>5.1551883090278041</v>
      </c>
      <c r="Z476" s="329">
        <f t="shared" si="103"/>
        <v>7.3257939128289813</v>
      </c>
      <c r="AA476" s="328"/>
      <c r="AB476" s="328"/>
      <c r="AC476" s="330"/>
      <c r="AD476" s="330"/>
      <c r="AE476" s="330"/>
      <c r="AF476" s="330"/>
      <c r="AG476" s="330"/>
      <c r="AH476" s="330"/>
      <c r="AI476" s="330"/>
      <c r="AJ476" s="330"/>
      <c r="AK476" s="330"/>
      <c r="AL476" s="330"/>
      <c r="AM476" s="330"/>
      <c r="AN476" s="330"/>
      <c r="AO476" s="330"/>
      <c r="AP476" s="330"/>
      <c r="AQ476" s="330"/>
      <c r="AR476" s="330"/>
      <c r="AS476" s="330"/>
      <c r="AT476" s="330"/>
      <c r="AU476" s="330"/>
      <c r="AV476" s="330"/>
      <c r="AW476" s="330"/>
      <c r="AX476" s="330"/>
      <c r="AY476" s="330"/>
      <c r="AZ476" s="330"/>
      <c r="BA476" s="330"/>
      <c r="BB476" s="330"/>
    </row>
    <row r="477" spans="1:54" s="383" customFormat="1" ht="13.8" x14ac:dyDescent="0.45">
      <c r="A477" s="43">
        <v>2094</v>
      </c>
      <c r="B477" s="329">
        <f t="shared" ref="B477:Z477" si="104">(B191-B293)*$D$208</f>
        <v>1518.4064512840444</v>
      </c>
      <c r="C477" s="329">
        <f t="shared" si="104"/>
        <v>66.949616592242663</v>
      </c>
      <c r="D477" s="329">
        <f t="shared" si="104"/>
        <v>5.6300082848593114</v>
      </c>
      <c r="E477" s="329">
        <f t="shared" si="104"/>
        <v>0.61048282606908189</v>
      </c>
      <c r="F477" s="329">
        <f t="shared" si="104"/>
        <v>8.2754338644919923</v>
      </c>
      <c r="G477" s="329">
        <f t="shared" si="104"/>
        <v>6.6474796616411149</v>
      </c>
      <c r="H477" s="329">
        <f t="shared" si="104"/>
        <v>253.89302421961941</v>
      </c>
      <c r="I477" s="329" t="e">
        <f t="shared" si="104"/>
        <v>#VALUE!</v>
      </c>
      <c r="J477" s="329">
        <f t="shared" si="104"/>
        <v>18.382316207191245</v>
      </c>
      <c r="K477" s="329">
        <f t="shared" si="104"/>
        <v>50.398748863258653</v>
      </c>
      <c r="L477" s="329">
        <f t="shared" si="104"/>
        <v>63.286719635828149</v>
      </c>
      <c r="M477" s="329">
        <f t="shared" si="104"/>
        <v>9.0215795407986565</v>
      </c>
      <c r="N477" s="329">
        <f t="shared" si="104"/>
        <v>15.804722052677343</v>
      </c>
      <c r="O477" s="329">
        <f t="shared" si="104"/>
        <v>0.27132570047514754</v>
      </c>
      <c r="P477" s="329">
        <f t="shared" si="104"/>
        <v>0.610482826069082</v>
      </c>
      <c r="Q477" s="329">
        <f t="shared" si="104"/>
        <v>0.7461456763066554</v>
      </c>
      <c r="R477" s="329">
        <f t="shared" si="104"/>
        <v>5.6300082848593114</v>
      </c>
      <c r="S477" s="329">
        <f t="shared" si="104"/>
        <v>5.9013339853344577</v>
      </c>
      <c r="T477" s="329">
        <f t="shared" si="104"/>
        <v>0</v>
      </c>
      <c r="U477" s="329">
        <f t="shared" si="104"/>
        <v>0</v>
      </c>
      <c r="V477" s="329">
        <f t="shared" si="104"/>
        <v>25.572447269782657</v>
      </c>
      <c r="W477" s="329">
        <f t="shared" si="104"/>
        <v>1.1531342270193765</v>
      </c>
      <c r="X477" s="329" t="e">
        <f t="shared" si="104"/>
        <v>#VALUE!</v>
      </c>
      <c r="Y477" s="329">
        <f t="shared" si="104"/>
        <v>5.1551883090278041</v>
      </c>
      <c r="Z477" s="329">
        <f t="shared" si="104"/>
        <v>7.3257939128289857</v>
      </c>
      <c r="AA477" s="328"/>
      <c r="AB477" s="328"/>
      <c r="AC477" s="330"/>
      <c r="AD477" s="330"/>
      <c r="AE477" s="330"/>
      <c r="AF477" s="330"/>
      <c r="AG477" s="330"/>
      <c r="AH477" s="330"/>
      <c r="AI477" s="330"/>
      <c r="AJ477" s="330"/>
      <c r="AK477" s="330"/>
      <c r="AL477" s="330"/>
      <c r="AM477" s="330"/>
      <c r="AN477" s="330"/>
      <c r="AO477" s="330"/>
      <c r="AP477" s="330"/>
      <c r="AQ477" s="330"/>
      <c r="AR477" s="330"/>
      <c r="AS477" s="330"/>
      <c r="AT477" s="330"/>
      <c r="AU477" s="330"/>
      <c r="AV477" s="330"/>
      <c r="AW477" s="330"/>
      <c r="AX477" s="330"/>
      <c r="AY477" s="330"/>
      <c r="AZ477" s="330"/>
      <c r="BA477" s="330"/>
      <c r="BB477" s="330"/>
    </row>
    <row r="478" spans="1:54" s="383" customFormat="1" ht="13.8" x14ac:dyDescent="0.45">
      <c r="A478" s="43">
        <v>2095</v>
      </c>
      <c r="B478" s="329">
        <f t="shared" ref="B478:Z478" si="105">(B192-B294)*$D$208</f>
        <v>1525.5965823466361</v>
      </c>
      <c r="C478" s="329">
        <f t="shared" si="105"/>
        <v>68.034919394143245</v>
      </c>
      <c r="D478" s="329">
        <f t="shared" si="105"/>
        <v>5.6300082848593114</v>
      </c>
      <c r="E478" s="329">
        <f t="shared" si="105"/>
        <v>0.61048282606908189</v>
      </c>
      <c r="F478" s="329">
        <f t="shared" si="105"/>
        <v>8.3432652896107946</v>
      </c>
      <c r="G478" s="329">
        <f t="shared" si="105"/>
        <v>6.7153110867599013</v>
      </c>
      <c r="H478" s="329">
        <f t="shared" si="105"/>
        <v>256.80977549972721</v>
      </c>
      <c r="I478" s="329" t="e">
        <f t="shared" si="105"/>
        <v>#VALUE!</v>
      </c>
      <c r="J478" s="329">
        <f t="shared" si="105"/>
        <v>18.72147333278518</v>
      </c>
      <c r="K478" s="329">
        <f t="shared" si="105"/>
        <v>50.39874886325866</v>
      </c>
      <c r="L478" s="329">
        <f t="shared" si="105"/>
        <v>64.1006967372536</v>
      </c>
      <c r="M478" s="329">
        <f t="shared" si="105"/>
        <v>9.0215795407986565</v>
      </c>
      <c r="N478" s="329">
        <f t="shared" si="105"/>
        <v>16.076047753152494</v>
      </c>
      <c r="O478" s="329">
        <f t="shared" si="105"/>
        <v>0.27132570047514754</v>
      </c>
      <c r="P478" s="329">
        <f t="shared" si="105"/>
        <v>0.610482826069082</v>
      </c>
      <c r="Q478" s="329">
        <f t="shared" si="105"/>
        <v>0.81397710142544244</v>
      </c>
      <c r="R478" s="329">
        <f t="shared" si="105"/>
        <v>5.6300082848593105</v>
      </c>
      <c r="S478" s="329">
        <f t="shared" si="105"/>
        <v>5.9691654104532432</v>
      </c>
      <c r="T478" s="329">
        <f t="shared" si="105"/>
        <v>0</v>
      </c>
      <c r="U478" s="329">
        <f t="shared" si="105"/>
        <v>0</v>
      </c>
      <c r="V478" s="329">
        <f t="shared" si="105"/>
        <v>25.572447269782657</v>
      </c>
      <c r="W478" s="329">
        <f t="shared" si="105"/>
        <v>1.1531342270193765</v>
      </c>
      <c r="X478" s="329" t="e">
        <f t="shared" si="105"/>
        <v>#VALUE!</v>
      </c>
      <c r="Y478" s="329">
        <f t="shared" si="105"/>
        <v>5.1551883090278023</v>
      </c>
      <c r="Z478" s="329">
        <f t="shared" si="105"/>
        <v>7.4614567630665567</v>
      </c>
      <c r="AA478" s="328"/>
      <c r="AB478" s="328"/>
      <c r="AC478" s="330"/>
      <c r="AD478" s="330"/>
      <c r="AE478" s="330"/>
      <c r="AF478" s="330"/>
      <c r="AG478" s="330"/>
      <c r="AH478" s="330"/>
      <c r="AI478" s="330"/>
      <c r="AJ478" s="330"/>
      <c r="AK478" s="330"/>
      <c r="AL478" s="330"/>
      <c r="AM478" s="330"/>
      <c r="AN478" s="330"/>
      <c r="AO478" s="330"/>
      <c r="AP478" s="330"/>
      <c r="AQ478" s="330"/>
      <c r="AR478" s="330"/>
      <c r="AS478" s="330"/>
      <c r="AT478" s="330"/>
      <c r="AU478" s="330"/>
      <c r="AV478" s="330"/>
      <c r="AW478" s="330"/>
      <c r="AX478" s="330"/>
      <c r="AY478" s="330"/>
      <c r="AZ478" s="330"/>
      <c r="BA478" s="330"/>
      <c r="BB478" s="330"/>
    </row>
    <row r="479" spans="1:54" s="383" customFormat="1" ht="13.8" x14ac:dyDescent="0.45">
      <c r="A479" s="43">
        <v>2096</v>
      </c>
      <c r="B479" s="329">
        <f t="shared" ref="B479:Z479" si="106">(B193-B295)*$D$208</f>
        <v>1532.6510505589895</v>
      </c>
      <c r="C479" s="329">
        <f t="shared" si="106"/>
        <v>69.120222196043841</v>
      </c>
      <c r="D479" s="329">
        <f t="shared" si="106"/>
        <v>5.6300082848593114</v>
      </c>
      <c r="E479" s="329">
        <f t="shared" si="106"/>
        <v>0.54265140095029496</v>
      </c>
      <c r="F479" s="329">
        <f t="shared" si="106"/>
        <v>8.4110967147295774</v>
      </c>
      <c r="G479" s="329">
        <f t="shared" si="106"/>
        <v>6.8509739369974758</v>
      </c>
      <c r="H479" s="329">
        <f t="shared" si="106"/>
        <v>259.65869535471631</v>
      </c>
      <c r="I479" s="329" t="e">
        <f t="shared" si="106"/>
        <v>#VALUE!</v>
      </c>
      <c r="J479" s="329">
        <f t="shared" si="106"/>
        <v>18.992799033260326</v>
      </c>
      <c r="K479" s="329">
        <f t="shared" si="106"/>
        <v>50.330917438139871</v>
      </c>
      <c r="L479" s="329">
        <f t="shared" si="106"/>
        <v>64.846842413560253</v>
      </c>
      <c r="M479" s="329">
        <f t="shared" si="106"/>
        <v>9.1572423910362293</v>
      </c>
      <c r="N479" s="329">
        <f t="shared" si="106"/>
        <v>16.27954202850885</v>
      </c>
      <c r="O479" s="329">
        <f t="shared" si="106"/>
        <v>0.27132570047514754</v>
      </c>
      <c r="P479" s="329">
        <f t="shared" si="106"/>
        <v>0.610482826069082</v>
      </c>
      <c r="Q479" s="329">
        <f t="shared" si="106"/>
        <v>0.74614567630665574</v>
      </c>
      <c r="R479" s="329">
        <f t="shared" si="106"/>
        <v>5.6300082848593114</v>
      </c>
      <c r="S479" s="329">
        <f t="shared" si="106"/>
        <v>5.9691654104532432</v>
      </c>
      <c r="T479" s="329">
        <f t="shared" si="106"/>
        <v>0</v>
      </c>
      <c r="U479" s="329">
        <f t="shared" si="106"/>
        <v>0</v>
      </c>
      <c r="V479" s="329">
        <f t="shared" si="106"/>
        <v>25.572447269782646</v>
      </c>
      <c r="W479" s="329">
        <f t="shared" si="106"/>
        <v>1.1531342270193765</v>
      </c>
      <c r="X479" s="329" t="e">
        <f t="shared" si="106"/>
        <v>#VALUE!</v>
      </c>
      <c r="Y479" s="329">
        <f t="shared" si="106"/>
        <v>5.087356883909016</v>
      </c>
      <c r="Z479" s="329">
        <f t="shared" si="106"/>
        <v>7.5292881881853448</v>
      </c>
      <c r="AA479" s="328"/>
      <c r="AB479" s="328"/>
      <c r="AC479" s="330"/>
      <c r="AD479" s="330"/>
      <c r="AE479" s="330"/>
      <c r="AF479" s="330"/>
      <c r="AG479" s="330"/>
      <c r="AH479" s="330"/>
      <c r="AI479" s="330"/>
      <c r="AJ479" s="330"/>
      <c r="AK479" s="330"/>
      <c r="AL479" s="330"/>
      <c r="AM479" s="330"/>
      <c r="AN479" s="330"/>
      <c r="AO479" s="330"/>
      <c r="AP479" s="330"/>
      <c r="AQ479" s="330"/>
      <c r="AR479" s="330"/>
      <c r="AS479" s="330"/>
      <c r="AT479" s="330"/>
      <c r="AU479" s="330"/>
      <c r="AV479" s="330"/>
      <c r="AW479" s="330"/>
      <c r="AX479" s="330"/>
      <c r="AY479" s="330"/>
      <c r="AZ479" s="330"/>
      <c r="BA479" s="330"/>
      <c r="BB479" s="330"/>
    </row>
    <row r="480" spans="1:54" s="383" customFormat="1" ht="13.8" x14ac:dyDescent="0.45">
      <c r="A480" s="43">
        <v>2097</v>
      </c>
      <c r="B480" s="329">
        <f t="shared" ref="B480:Z480" si="107">(B194-B296)*$D$208</f>
        <v>1539.6376873462248</v>
      </c>
      <c r="C480" s="329">
        <f t="shared" si="107"/>
        <v>70.27335642306322</v>
      </c>
      <c r="D480" s="329">
        <f t="shared" si="107"/>
        <v>5.6978397099780969</v>
      </c>
      <c r="E480" s="329">
        <f t="shared" si="107"/>
        <v>0.61048282606908189</v>
      </c>
      <c r="F480" s="329">
        <f t="shared" si="107"/>
        <v>8.5467595649671431</v>
      </c>
      <c r="G480" s="329">
        <f t="shared" si="107"/>
        <v>6.9188053621162622</v>
      </c>
      <c r="H480" s="329">
        <f t="shared" si="107"/>
        <v>262.57544663482395</v>
      </c>
      <c r="I480" s="329" t="e">
        <f t="shared" si="107"/>
        <v>#VALUE!</v>
      </c>
      <c r="J480" s="329">
        <f t="shared" si="107"/>
        <v>19.331956158854258</v>
      </c>
      <c r="K480" s="329">
        <f t="shared" si="107"/>
        <v>50.39874886325866</v>
      </c>
      <c r="L480" s="329">
        <f t="shared" si="107"/>
        <v>65.66081951498569</v>
      </c>
      <c r="M480" s="329">
        <f t="shared" si="107"/>
        <v>9.2250738161550156</v>
      </c>
      <c r="N480" s="329">
        <f t="shared" si="107"/>
        <v>16.550867728983999</v>
      </c>
      <c r="O480" s="329">
        <f t="shared" si="107"/>
        <v>0.33915712559393441</v>
      </c>
      <c r="P480" s="329">
        <f t="shared" si="107"/>
        <v>0.610482826069082</v>
      </c>
      <c r="Q480" s="329">
        <f t="shared" si="107"/>
        <v>0.74614567630665574</v>
      </c>
      <c r="R480" s="329">
        <f t="shared" si="107"/>
        <v>5.5621768597405241</v>
      </c>
      <c r="S480" s="329">
        <f t="shared" si="107"/>
        <v>5.9691654104532459</v>
      </c>
      <c r="T480" s="329">
        <f t="shared" si="107"/>
        <v>0</v>
      </c>
      <c r="U480" s="329">
        <f t="shared" si="107"/>
        <v>0</v>
      </c>
      <c r="V480" s="329">
        <f t="shared" si="107"/>
        <v>25.572447269782646</v>
      </c>
      <c r="W480" s="329">
        <f t="shared" si="107"/>
        <v>1.1531342270193765</v>
      </c>
      <c r="X480" s="329" t="e">
        <f t="shared" si="107"/>
        <v>#VALUE!</v>
      </c>
      <c r="Y480" s="329">
        <f t="shared" si="107"/>
        <v>5.0195254587902305</v>
      </c>
      <c r="Z480" s="329">
        <f t="shared" si="107"/>
        <v>7.5292881881853448</v>
      </c>
      <c r="AA480" s="328"/>
      <c r="AB480" s="328"/>
      <c r="AC480" s="330"/>
      <c r="AD480" s="330"/>
      <c r="AE480" s="330"/>
      <c r="AF480" s="330"/>
      <c r="AG480" s="330"/>
      <c r="AH480" s="330"/>
      <c r="AI480" s="330"/>
      <c r="AJ480" s="330"/>
      <c r="AK480" s="330"/>
      <c r="AL480" s="330"/>
      <c r="AM480" s="330"/>
      <c r="AN480" s="330"/>
      <c r="AO480" s="330"/>
      <c r="AP480" s="330"/>
      <c r="AQ480" s="330"/>
      <c r="AR480" s="330"/>
      <c r="AS480" s="330"/>
      <c r="AT480" s="330"/>
      <c r="AU480" s="330"/>
      <c r="AV480" s="330"/>
      <c r="AW480" s="330"/>
      <c r="AX480" s="330"/>
      <c r="AY480" s="330"/>
      <c r="AZ480" s="330"/>
      <c r="BA480" s="330"/>
      <c r="BB480" s="330"/>
    </row>
    <row r="481" spans="1:54" s="383" customFormat="1" ht="13.8" x14ac:dyDescent="0.45">
      <c r="A481" s="43">
        <v>2098</v>
      </c>
      <c r="B481" s="329">
        <f t="shared" ref="B481:Z481" si="108">(B195-B297)*$D$208</f>
        <v>1546.5564927083408</v>
      </c>
      <c r="C481" s="329">
        <f t="shared" si="108"/>
        <v>71.494322075201367</v>
      </c>
      <c r="D481" s="329">
        <f t="shared" si="108"/>
        <v>5.6978397099780969</v>
      </c>
      <c r="E481" s="329">
        <f t="shared" si="108"/>
        <v>0.61048282606908189</v>
      </c>
      <c r="F481" s="329">
        <f t="shared" si="108"/>
        <v>8.5467595649671519</v>
      </c>
      <c r="G481" s="329">
        <f t="shared" si="108"/>
        <v>6.9866367872350494</v>
      </c>
      <c r="H481" s="329">
        <f t="shared" si="108"/>
        <v>265.56002934005062</v>
      </c>
      <c r="I481" s="329" t="e">
        <f t="shared" si="108"/>
        <v>#VALUE!</v>
      </c>
      <c r="J481" s="329">
        <f t="shared" si="108"/>
        <v>19.671113284448197</v>
      </c>
      <c r="K481" s="329">
        <f t="shared" si="108"/>
        <v>50.330917438139871</v>
      </c>
      <c r="L481" s="329">
        <f t="shared" si="108"/>
        <v>66.47479661641114</v>
      </c>
      <c r="M481" s="329">
        <f t="shared" si="108"/>
        <v>9.3607366663925902</v>
      </c>
      <c r="N481" s="329">
        <f t="shared" si="108"/>
        <v>16.822193429459148</v>
      </c>
      <c r="O481" s="329">
        <f t="shared" si="108"/>
        <v>0.33915712559393441</v>
      </c>
      <c r="P481" s="329">
        <f t="shared" si="108"/>
        <v>0.67831425118786881</v>
      </c>
      <c r="Q481" s="329">
        <f t="shared" si="108"/>
        <v>0.74614567630665574</v>
      </c>
      <c r="R481" s="329">
        <f t="shared" si="108"/>
        <v>5.5621768597405241</v>
      </c>
      <c r="S481" s="329">
        <f t="shared" si="108"/>
        <v>5.9691654104532459</v>
      </c>
      <c r="T481" s="329">
        <f t="shared" si="108"/>
        <v>0</v>
      </c>
      <c r="U481" s="329">
        <f t="shared" si="108"/>
        <v>0</v>
      </c>
      <c r="V481" s="329">
        <f t="shared" si="108"/>
        <v>25.64027869490144</v>
      </c>
      <c r="W481" s="329">
        <f t="shared" si="108"/>
        <v>1.0853028019005899</v>
      </c>
      <c r="X481" s="329" t="e">
        <f t="shared" si="108"/>
        <v>#VALUE!</v>
      </c>
      <c r="Y481" s="329">
        <f t="shared" si="108"/>
        <v>4.9516940336714415</v>
      </c>
      <c r="Z481" s="329">
        <f t="shared" si="108"/>
        <v>7.597119613304133</v>
      </c>
      <c r="AA481" s="328"/>
      <c r="AB481" s="328"/>
      <c r="AC481" s="330"/>
      <c r="AD481" s="330"/>
      <c r="AE481" s="330"/>
      <c r="AF481" s="330"/>
      <c r="AG481" s="330"/>
      <c r="AH481" s="330"/>
      <c r="AI481" s="330"/>
      <c r="AJ481" s="330"/>
      <c r="AK481" s="330"/>
      <c r="AL481" s="330"/>
      <c r="AM481" s="330"/>
      <c r="AN481" s="330"/>
      <c r="AO481" s="330"/>
      <c r="AP481" s="330"/>
      <c r="AQ481" s="330"/>
      <c r="AR481" s="330"/>
      <c r="AS481" s="330"/>
      <c r="AT481" s="330"/>
      <c r="AU481" s="330"/>
      <c r="AV481" s="330"/>
      <c r="AW481" s="330"/>
      <c r="AX481" s="330"/>
      <c r="AY481" s="330"/>
      <c r="AZ481" s="330"/>
      <c r="BA481" s="330"/>
      <c r="BB481" s="330"/>
    </row>
    <row r="482" spans="1:54" s="383" customFormat="1" ht="13.8" x14ac:dyDescent="0.45">
      <c r="A482" s="43">
        <v>2099</v>
      </c>
      <c r="B482" s="329">
        <f t="shared" ref="B482:Z482" si="109">(B196-B298)*$D$208</f>
        <v>1553.4074666453387</v>
      </c>
      <c r="C482" s="329">
        <f t="shared" si="109"/>
        <v>72.715287727339543</v>
      </c>
      <c r="D482" s="329">
        <f t="shared" si="109"/>
        <v>5.765671135096885</v>
      </c>
      <c r="E482" s="329">
        <f t="shared" si="109"/>
        <v>0.61048282606908189</v>
      </c>
      <c r="F482" s="329">
        <f t="shared" si="109"/>
        <v>8.6145909900859365</v>
      </c>
      <c r="G482" s="329">
        <f t="shared" si="109"/>
        <v>7.0544682123538358</v>
      </c>
      <c r="H482" s="329">
        <f t="shared" si="109"/>
        <v>268.47678062015859</v>
      </c>
      <c r="I482" s="329" t="e">
        <f t="shared" si="109"/>
        <v>#VALUE!</v>
      </c>
      <c r="J482" s="329">
        <f t="shared" si="109"/>
        <v>20.078101835160918</v>
      </c>
      <c r="K482" s="329">
        <f t="shared" si="109"/>
        <v>50.330917438139878</v>
      </c>
      <c r="L482" s="329">
        <f t="shared" si="109"/>
        <v>67.356605142955374</v>
      </c>
      <c r="M482" s="329">
        <f t="shared" si="109"/>
        <v>9.4963995166301647</v>
      </c>
      <c r="N482" s="329">
        <f t="shared" si="109"/>
        <v>17.093519129934293</v>
      </c>
      <c r="O482" s="329">
        <f t="shared" si="109"/>
        <v>0.33915712559393441</v>
      </c>
      <c r="P482" s="329">
        <f t="shared" si="109"/>
        <v>0.610482826069082</v>
      </c>
      <c r="Q482" s="329">
        <f t="shared" si="109"/>
        <v>0.74614567630665574</v>
      </c>
      <c r="R482" s="329">
        <f t="shared" si="109"/>
        <v>5.4943454346217369</v>
      </c>
      <c r="S482" s="329">
        <f t="shared" si="109"/>
        <v>5.9013339853344577</v>
      </c>
      <c r="T482" s="329">
        <f t="shared" si="109"/>
        <v>0</v>
      </c>
      <c r="U482" s="329">
        <f t="shared" si="109"/>
        <v>0</v>
      </c>
      <c r="V482" s="329">
        <f t="shared" si="109"/>
        <v>25.708110120020223</v>
      </c>
      <c r="W482" s="329">
        <f t="shared" si="109"/>
        <v>1.017471376781802</v>
      </c>
      <c r="X482" s="329" t="e">
        <f t="shared" si="109"/>
        <v>#VALUE!</v>
      </c>
      <c r="Y482" s="329">
        <f t="shared" si="109"/>
        <v>5.0195254587902296</v>
      </c>
      <c r="Z482" s="329">
        <f t="shared" si="109"/>
        <v>7.7327824635417031</v>
      </c>
      <c r="AA482" s="328"/>
      <c r="AB482" s="328"/>
      <c r="AC482" s="330"/>
      <c r="AD482" s="330"/>
      <c r="AE482" s="330"/>
      <c r="AF482" s="330"/>
      <c r="AG482" s="330"/>
      <c r="AH482" s="330"/>
      <c r="AI482" s="330"/>
      <c r="AJ482" s="330"/>
      <c r="AK482" s="330"/>
      <c r="AL482" s="330"/>
      <c r="AM482" s="330"/>
      <c r="AN482" s="330"/>
      <c r="AO482" s="330"/>
      <c r="AP482" s="330"/>
      <c r="AQ482" s="330"/>
      <c r="AR482" s="330"/>
      <c r="AS482" s="330"/>
      <c r="AT482" s="330"/>
      <c r="AU482" s="330"/>
      <c r="AV482" s="330"/>
      <c r="AW482" s="330"/>
      <c r="AX482" s="330"/>
      <c r="AY482" s="330"/>
      <c r="AZ482" s="330"/>
      <c r="BA482" s="330"/>
      <c r="BB482" s="330"/>
    </row>
    <row r="483" spans="1:54" s="383" customFormat="1" ht="13.8" x14ac:dyDescent="0.45">
      <c r="A483" s="43">
        <v>2100</v>
      </c>
      <c r="B483" s="329">
        <f t="shared" ref="B483:Z483" si="110">(B197-B299)*$D$208</f>
        <v>1560.1227777320983</v>
      </c>
      <c r="C483" s="329">
        <f t="shared" si="110"/>
        <v>73.936253379477691</v>
      </c>
      <c r="D483" s="329">
        <f t="shared" si="110"/>
        <v>5.765671135096885</v>
      </c>
      <c r="E483" s="329">
        <f t="shared" si="110"/>
        <v>0.61048282606908189</v>
      </c>
      <c r="F483" s="329">
        <f t="shared" si="110"/>
        <v>8.6824224152047194</v>
      </c>
      <c r="G483" s="329">
        <f t="shared" si="110"/>
        <v>7.1901310625914103</v>
      </c>
      <c r="H483" s="329">
        <f t="shared" si="110"/>
        <v>271.39353190026623</v>
      </c>
      <c r="I483" s="329" t="e">
        <f t="shared" si="110"/>
        <v>#VALUE!</v>
      </c>
      <c r="J483" s="329">
        <f t="shared" si="110"/>
        <v>20.349427535636064</v>
      </c>
      <c r="K483" s="329">
        <f t="shared" si="110"/>
        <v>50.263086013021073</v>
      </c>
      <c r="L483" s="329">
        <f t="shared" si="110"/>
        <v>68.17058224438081</v>
      </c>
      <c r="M483" s="329">
        <f t="shared" si="110"/>
        <v>9.5642309417489493</v>
      </c>
      <c r="N483" s="329">
        <f t="shared" si="110"/>
        <v>17.364844830409442</v>
      </c>
      <c r="O483" s="329">
        <f t="shared" si="110"/>
        <v>0.33915712559393441</v>
      </c>
      <c r="P483" s="329">
        <f t="shared" si="110"/>
        <v>0.610482826069082</v>
      </c>
      <c r="Q483" s="329">
        <f t="shared" si="110"/>
        <v>0.74614567630665574</v>
      </c>
      <c r="R483" s="329">
        <f t="shared" si="110"/>
        <v>5.4265140095029514</v>
      </c>
      <c r="S483" s="329">
        <f t="shared" si="110"/>
        <v>5.9691654104532459</v>
      </c>
      <c r="T483" s="329">
        <f t="shared" si="110"/>
        <v>0</v>
      </c>
      <c r="U483" s="329">
        <f t="shared" si="110"/>
        <v>0</v>
      </c>
      <c r="V483" s="329">
        <f t="shared" si="110"/>
        <v>25.64027869490144</v>
      </c>
      <c r="W483" s="329">
        <f t="shared" si="110"/>
        <v>1.017471376781802</v>
      </c>
      <c r="X483" s="329" t="e">
        <f t="shared" si="110"/>
        <v>#VALUE!</v>
      </c>
      <c r="Y483" s="329">
        <f t="shared" si="110"/>
        <v>4.9516940336714432</v>
      </c>
      <c r="Z483" s="329">
        <f t="shared" si="110"/>
        <v>7.7327824635417031</v>
      </c>
      <c r="AA483" s="328"/>
      <c r="AB483" s="328"/>
      <c r="AC483" s="330"/>
      <c r="AD483" s="330"/>
      <c r="AE483" s="330"/>
      <c r="AF483" s="330"/>
      <c r="AG483" s="330"/>
      <c r="AH483" s="330"/>
      <c r="AI483" s="330"/>
      <c r="AJ483" s="330"/>
      <c r="AK483" s="330"/>
      <c r="AL483" s="330"/>
      <c r="AM483" s="330"/>
      <c r="AN483" s="330"/>
      <c r="AO483" s="330"/>
      <c r="AP483" s="330"/>
      <c r="AQ483" s="330"/>
      <c r="AR483" s="330"/>
      <c r="AS483" s="330"/>
      <c r="AT483" s="330"/>
      <c r="AU483" s="330"/>
      <c r="AV483" s="330"/>
      <c r="AW483" s="330"/>
      <c r="AX483" s="330"/>
      <c r="AY483" s="330"/>
      <c r="AZ483" s="330"/>
      <c r="BA483" s="330"/>
      <c r="BB483" s="330"/>
    </row>
    <row r="484" spans="1:54" s="346" customFormat="1" ht="61.8" x14ac:dyDescent="0.45">
      <c r="A484" s="337" t="s">
        <v>611</v>
      </c>
      <c r="B484" s="329">
        <f t="shared" ref="B484:H484" si="111">SUM(B397:B433)</f>
        <v>19547.727922157123</v>
      </c>
      <c r="C484" s="329">
        <f t="shared" si="111"/>
        <v>524.20125331798499</v>
      </c>
      <c r="D484" s="329">
        <f t="shared" si="111"/>
        <v>57.92803705144398</v>
      </c>
      <c r="E484" s="329">
        <f t="shared" si="111"/>
        <v>12.006162246025276</v>
      </c>
      <c r="F484" s="329">
        <f t="shared" si="111"/>
        <v>54.468634370385907</v>
      </c>
      <c r="G484" s="329">
        <f t="shared" si="111"/>
        <v>58.9455084282258</v>
      </c>
      <c r="H484" s="329">
        <f t="shared" si="111"/>
        <v>1709.8267329692612</v>
      </c>
      <c r="I484" s="329"/>
      <c r="J484" s="329">
        <f>SUM(J397:J433)</f>
        <v>120.94343098679703</v>
      </c>
      <c r="K484" s="329">
        <f>SUM(K397:K433)</f>
        <v>803.66672480738714</v>
      </c>
      <c r="L484" s="329">
        <f>SUM(L397:L433)</f>
        <v>646.36564995692015</v>
      </c>
      <c r="M484" s="329">
        <f>SUM(M397:M433)</f>
        <v>103.44292330615001</v>
      </c>
      <c r="N484" s="329">
        <f>SUM(N397:N433)</f>
        <v>135.39152453709863</v>
      </c>
      <c r="O484" s="329">
        <f t="shared" ref="O484:Z484" si="112">SUM(O397:O433)</f>
        <v>8.1397710142544248</v>
      </c>
      <c r="P484" s="329">
        <f t="shared" si="112"/>
        <v>19.060630458379109</v>
      </c>
      <c r="Q484" s="329">
        <f t="shared" si="112"/>
        <v>15.87255347779613</v>
      </c>
      <c r="R484" s="329">
        <f t="shared" si="112"/>
        <v>98.491229272478549</v>
      </c>
      <c r="S484" s="329">
        <f t="shared" si="112"/>
        <v>100.05135205021064</v>
      </c>
      <c r="T484" s="329">
        <f t="shared" si="112"/>
        <v>0.81397710142544277</v>
      </c>
      <c r="U484" s="329">
        <f t="shared" si="112"/>
        <v>0</v>
      </c>
      <c r="V484" s="329">
        <f t="shared" si="112"/>
        <v>357.53944180112563</v>
      </c>
      <c r="W484" s="329">
        <f t="shared" si="112"/>
        <v>38.935238018183661</v>
      </c>
      <c r="X484" s="329" t="e">
        <f t="shared" si="112"/>
        <v>#VALUE!</v>
      </c>
      <c r="Y484" s="329">
        <f t="shared" si="112"/>
        <v>108.53028019005899</v>
      </c>
      <c r="Z484" s="329">
        <f t="shared" si="112"/>
        <v>81.329878717425458</v>
      </c>
      <c r="AA484" s="345" t="s">
        <v>560</v>
      </c>
      <c r="AB484" s="328">
        <f>B484+C484+D484+E484+F484+G484+H484+J484+K484+L484+M484+N484</f>
        <v>23774.914504134802</v>
      </c>
      <c r="AC484" s="330"/>
      <c r="AD484" s="330"/>
      <c r="AE484" s="330"/>
      <c r="AF484" s="330"/>
      <c r="AG484" s="330"/>
      <c r="AH484" s="330"/>
      <c r="AI484" s="330"/>
      <c r="AJ484" s="330"/>
      <c r="AK484" s="330"/>
      <c r="AL484" s="330"/>
      <c r="AM484" s="330"/>
      <c r="AN484" s="330"/>
      <c r="AO484" s="330"/>
      <c r="AP484" s="330"/>
      <c r="AQ484" s="330"/>
      <c r="AR484" s="330"/>
      <c r="AS484" s="330"/>
      <c r="AT484" s="330"/>
      <c r="AU484" s="330"/>
      <c r="AV484" s="330"/>
      <c r="AW484" s="330"/>
      <c r="AX484" s="330"/>
      <c r="AY484" s="330"/>
      <c r="AZ484" s="330"/>
      <c r="BA484" s="330"/>
      <c r="BB484" s="330"/>
    </row>
    <row r="485" spans="1:54" s="330" customFormat="1" x14ac:dyDescent="0.4">
      <c r="A485" s="347"/>
      <c r="B485" s="331"/>
      <c r="C485" s="331"/>
      <c r="D485" s="331"/>
      <c r="E485" s="331"/>
      <c r="F485" s="331"/>
      <c r="G485" s="331"/>
      <c r="H485" s="331"/>
      <c r="I485" s="331"/>
      <c r="J485" s="331"/>
      <c r="K485" s="331"/>
      <c r="L485" s="331"/>
      <c r="M485" s="331"/>
      <c r="N485" s="331"/>
      <c r="O485" s="331"/>
      <c r="P485" s="331"/>
      <c r="Q485" s="331"/>
      <c r="R485" s="331"/>
      <c r="S485" s="331"/>
      <c r="T485" s="331"/>
      <c r="U485" s="331"/>
      <c r="V485" s="331"/>
      <c r="W485" s="331"/>
      <c r="X485" s="331"/>
      <c r="Y485" s="331"/>
      <c r="Z485" s="331"/>
      <c r="AA485" s="69"/>
      <c r="AB485" s="343"/>
    </row>
    <row r="486" spans="1:54" s="330" customFormat="1" x14ac:dyDescent="0.4">
      <c r="A486" s="347"/>
      <c r="B486" s="331"/>
      <c r="C486" s="331"/>
      <c r="D486" s="331"/>
      <c r="E486" s="331"/>
      <c r="F486" s="331"/>
      <c r="G486" s="331"/>
      <c r="H486" s="331"/>
      <c r="I486" s="331"/>
      <c r="J486" s="331"/>
      <c r="K486" s="331"/>
      <c r="L486" s="331"/>
      <c r="M486" s="331"/>
      <c r="N486" s="331"/>
      <c r="O486" s="331"/>
      <c r="P486" s="331"/>
      <c r="Q486" s="331"/>
      <c r="R486" s="331"/>
      <c r="S486" s="331"/>
      <c r="T486" s="331"/>
      <c r="U486" s="331"/>
      <c r="V486" s="331"/>
      <c r="W486" s="331"/>
      <c r="X486" s="331"/>
      <c r="Y486" s="331"/>
      <c r="Z486" s="331"/>
      <c r="AA486" s="69"/>
      <c r="AB486" s="343"/>
    </row>
    <row r="487" spans="1:54" s="330" customFormat="1" x14ac:dyDescent="0.4">
      <c r="A487" s="351" t="s">
        <v>613</v>
      </c>
      <c r="B487" s="352"/>
      <c r="C487" s="352"/>
      <c r="D487" s="352"/>
      <c r="E487" s="331"/>
      <c r="F487" s="331"/>
      <c r="G487" s="331"/>
      <c r="H487" s="331"/>
      <c r="I487" s="331"/>
      <c r="J487" s="331"/>
      <c r="K487" s="331"/>
      <c r="L487" s="331"/>
      <c r="M487" s="331"/>
      <c r="N487" s="331"/>
      <c r="O487" s="331"/>
      <c r="P487" s="331"/>
      <c r="Q487" s="331"/>
      <c r="R487" s="331"/>
      <c r="S487" s="331"/>
      <c r="T487" s="331"/>
      <c r="U487" s="331"/>
      <c r="V487" s="331"/>
      <c r="W487" s="331"/>
      <c r="X487" s="331"/>
      <c r="Y487" s="331"/>
      <c r="Z487" s="331"/>
      <c r="AA487" s="69"/>
      <c r="AB487" s="343"/>
    </row>
    <row r="488" spans="1:54" s="330" customFormat="1" ht="14.4" x14ac:dyDescent="0.55000000000000004">
      <c r="A488" s="710" t="s">
        <v>780</v>
      </c>
      <c r="B488" s="390"/>
      <c r="C488" s="390"/>
      <c r="D488" s="390"/>
      <c r="E488" s="331"/>
      <c r="F488" s="331"/>
      <c r="G488" s="331"/>
      <c r="H488" s="331"/>
      <c r="I488" s="331"/>
      <c r="J488" s="331"/>
      <c r="K488" s="331"/>
      <c r="L488" s="331"/>
      <c r="M488" s="331"/>
      <c r="N488" s="331"/>
      <c r="O488" s="331"/>
      <c r="P488" s="331"/>
      <c r="Q488" s="331"/>
      <c r="R488" s="331"/>
      <c r="S488" s="331"/>
      <c r="T488" s="331"/>
      <c r="U488" s="331"/>
      <c r="V488" s="331"/>
      <c r="W488" s="331"/>
      <c r="X488" s="331"/>
      <c r="Y488" s="331"/>
      <c r="Z488" s="331"/>
      <c r="AA488" s="69"/>
      <c r="AB488" s="343"/>
    </row>
    <row r="489" spans="1:54" s="330" customFormat="1" x14ac:dyDescent="0.4">
      <c r="A489" s="353" t="s">
        <v>614</v>
      </c>
      <c r="B489" s="353" t="s">
        <v>615</v>
      </c>
      <c r="C489" s="353" t="s">
        <v>616</v>
      </c>
      <c r="D489" s="353" t="s">
        <v>617</v>
      </c>
      <c r="E489" s="331"/>
      <c r="F489" s="331"/>
      <c r="G489" s="331"/>
      <c r="H489" s="331"/>
      <c r="I489" s="331"/>
      <c r="J489" s="331"/>
      <c r="K489" s="331"/>
      <c r="L489" s="331"/>
      <c r="M489" s="331"/>
      <c r="N489" s="331"/>
      <c r="O489" s="331"/>
      <c r="P489" s="331"/>
      <c r="Q489" s="331"/>
      <c r="R489" s="331"/>
      <c r="S489" s="331"/>
      <c r="T489" s="331"/>
      <c r="U489" s="331"/>
      <c r="V489" s="331"/>
      <c r="W489" s="331"/>
      <c r="X489" s="331"/>
      <c r="Y489" s="331"/>
      <c r="Z489" s="331"/>
      <c r="AA489" s="69"/>
      <c r="AB489" s="343"/>
    </row>
    <row r="490" spans="1:54" s="330" customFormat="1" x14ac:dyDescent="0.4">
      <c r="A490" s="354" t="s">
        <v>618</v>
      </c>
      <c r="B490" s="355" t="s">
        <v>619</v>
      </c>
      <c r="C490" s="356">
        <v>10.43</v>
      </c>
      <c r="D490" s="356">
        <v>21.18</v>
      </c>
      <c r="E490" s="331"/>
      <c r="F490" s="331"/>
      <c r="G490" s="331"/>
      <c r="H490" s="331"/>
      <c r="I490" s="331"/>
      <c r="J490" s="331"/>
      <c r="K490" s="331"/>
      <c r="L490" s="331"/>
      <c r="M490" s="331"/>
      <c r="N490" s="331"/>
      <c r="O490" s="331"/>
      <c r="P490" s="331"/>
      <c r="Q490" s="331"/>
      <c r="R490" s="331"/>
      <c r="S490" s="331"/>
      <c r="T490" s="331"/>
      <c r="U490" s="331"/>
      <c r="V490" s="331"/>
      <c r="W490" s="331"/>
      <c r="X490" s="331"/>
      <c r="Y490" s="331"/>
      <c r="Z490" s="331"/>
      <c r="AA490" s="69"/>
      <c r="AB490" s="343"/>
    </row>
    <row r="491" spans="1:54" s="330" customFormat="1" x14ac:dyDescent="0.4">
      <c r="A491" s="357" t="s">
        <v>631</v>
      </c>
      <c r="B491" s="355" t="s">
        <v>621</v>
      </c>
      <c r="C491" s="356">
        <v>18.04</v>
      </c>
      <c r="D491" s="356">
        <v>32.78</v>
      </c>
      <c r="E491" s="331"/>
      <c r="F491" s="331"/>
      <c r="G491" s="331"/>
      <c r="H491" s="331"/>
      <c r="I491" s="331"/>
      <c r="J491" s="331"/>
      <c r="K491" s="331"/>
      <c r="L491" s="331"/>
      <c r="M491" s="331"/>
      <c r="N491" s="331"/>
      <c r="O491" s="331"/>
      <c r="P491" s="331"/>
      <c r="Q491" s="331"/>
      <c r="R491" s="331"/>
      <c r="S491" s="331"/>
      <c r="T491" s="331"/>
      <c r="U491" s="331"/>
      <c r="V491" s="331"/>
      <c r="W491" s="331"/>
      <c r="X491" s="331"/>
      <c r="Y491" s="331"/>
      <c r="Z491" s="331"/>
      <c r="AA491" s="69"/>
      <c r="AB491" s="343"/>
    </row>
    <row r="492" spans="1:54" s="330" customFormat="1" x14ac:dyDescent="0.4">
      <c r="A492" s="358" t="s">
        <v>632</v>
      </c>
      <c r="B492" s="355" t="s">
        <v>623</v>
      </c>
      <c r="C492" s="356">
        <v>35.26</v>
      </c>
      <c r="D492" s="356">
        <v>56.99</v>
      </c>
      <c r="E492" s="331"/>
      <c r="F492" s="331"/>
      <c r="G492" s="331"/>
      <c r="H492" s="331"/>
      <c r="I492" s="331"/>
      <c r="J492" s="331"/>
      <c r="K492" s="331"/>
      <c r="L492" s="331"/>
      <c r="M492" s="331"/>
      <c r="N492" s="331"/>
      <c r="O492" s="331"/>
      <c r="P492" s="331"/>
      <c r="Q492" s="331"/>
      <c r="R492" s="331"/>
      <c r="S492" s="331"/>
      <c r="T492" s="331"/>
      <c r="U492" s="331"/>
      <c r="V492" s="331"/>
      <c r="W492" s="331"/>
      <c r="X492" s="331"/>
      <c r="Y492" s="331"/>
      <c r="Z492" s="331"/>
      <c r="AA492" s="69"/>
      <c r="AB492" s="343"/>
    </row>
    <row r="493" spans="1:54" s="330" customFormat="1" x14ac:dyDescent="0.4">
      <c r="A493" s="359" t="s">
        <v>624</v>
      </c>
      <c r="B493" s="355" t="s">
        <v>625</v>
      </c>
      <c r="C493" s="356">
        <v>51.04</v>
      </c>
      <c r="D493" s="356">
        <v>84.86</v>
      </c>
      <c r="E493" s="331"/>
      <c r="F493" s="736">
        <f>C492/C493</f>
        <v>0.69083072100313481</v>
      </c>
      <c r="G493" s="331"/>
      <c r="H493" s="331"/>
      <c r="I493" s="331"/>
      <c r="J493" s="331"/>
      <c r="K493" s="331"/>
      <c r="L493" s="331"/>
      <c r="M493" s="331"/>
      <c r="N493" s="331"/>
      <c r="O493" s="331"/>
      <c r="P493" s="331"/>
      <c r="Q493" s="331"/>
      <c r="R493" s="331"/>
      <c r="S493" s="331"/>
      <c r="T493" s="331"/>
      <c r="U493" s="331"/>
      <c r="V493" s="331"/>
      <c r="W493" s="331"/>
      <c r="X493" s="331"/>
      <c r="Y493" s="331"/>
      <c r="Z493" s="331"/>
      <c r="AA493" s="69"/>
      <c r="AB493" s="343"/>
    </row>
    <row r="494" spans="1:54" s="330" customFormat="1" x14ac:dyDescent="0.4">
      <c r="A494" s="360" t="s">
        <v>626</v>
      </c>
      <c r="B494" s="344" t="s">
        <v>627</v>
      </c>
      <c r="C494" s="747">
        <f>1-C495</f>
        <v>0.30916927899686519</v>
      </c>
      <c r="D494" s="737">
        <f>1-D495</f>
        <v>0.32842328541126553</v>
      </c>
      <c r="E494" s="331"/>
      <c r="F494" s="331"/>
      <c r="G494" s="331"/>
      <c r="H494" s="331"/>
      <c r="I494" s="331"/>
      <c r="J494" s="331"/>
      <c r="K494" s="331"/>
      <c r="L494" s="331"/>
      <c r="M494" s="331"/>
      <c r="N494" s="331"/>
      <c r="O494" s="331"/>
      <c r="P494" s="331"/>
      <c r="Q494" s="331"/>
      <c r="R494" s="331"/>
      <c r="S494" s="331"/>
      <c r="T494" s="331"/>
      <c r="U494" s="331"/>
      <c r="V494" s="331"/>
      <c r="W494" s="331"/>
      <c r="X494" s="331"/>
      <c r="Y494" s="331"/>
      <c r="Z494" s="331"/>
      <c r="AA494" s="69"/>
      <c r="AB494" s="343"/>
    </row>
    <row r="495" spans="1:54" s="330" customFormat="1" ht="12.6" thickBot="1" x14ac:dyDescent="0.45">
      <c r="A495" s="360" t="s">
        <v>628</v>
      </c>
      <c r="B495" s="344" t="s">
        <v>627</v>
      </c>
      <c r="C495" s="748">
        <f>C492/C493</f>
        <v>0.69083072100313481</v>
      </c>
      <c r="D495" s="738">
        <f>D492/D493</f>
        <v>0.67157671458873447</v>
      </c>
      <c r="E495" s="331"/>
      <c r="F495" s="331"/>
      <c r="G495" s="331"/>
      <c r="H495" s="331"/>
      <c r="I495" s="331"/>
      <c r="J495" s="331"/>
      <c r="K495" s="331"/>
      <c r="L495" s="331"/>
      <c r="M495" s="331"/>
      <c r="N495" s="331"/>
      <c r="O495" s="331"/>
      <c r="P495" s="331"/>
      <c r="Q495" s="331"/>
      <c r="R495" s="331"/>
      <c r="S495" s="331"/>
      <c r="T495" s="331"/>
      <c r="U495" s="331"/>
      <c r="V495" s="331"/>
      <c r="W495" s="331"/>
      <c r="X495" s="331"/>
      <c r="Y495" s="331"/>
      <c r="Z495" s="331"/>
      <c r="AA495" s="69"/>
      <c r="AB495" s="343"/>
    </row>
    <row r="496" spans="1:54" s="330" customFormat="1" x14ac:dyDescent="0.4">
      <c r="A496" s="347"/>
      <c r="B496" s="331"/>
      <c r="C496" s="331"/>
      <c r="D496" s="331"/>
      <c r="E496" s="331"/>
      <c r="F496" s="331"/>
      <c r="G496" s="331"/>
      <c r="H496" s="331"/>
      <c r="I496" s="331"/>
      <c r="J496" s="331"/>
      <c r="K496" s="331"/>
      <c r="L496" s="331"/>
      <c r="M496" s="331"/>
      <c r="N496" s="331"/>
      <c r="O496" s="331"/>
      <c r="P496" s="331"/>
      <c r="Q496" s="331"/>
      <c r="R496" s="331"/>
      <c r="S496" s="331"/>
      <c r="T496" s="331"/>
      <c r="U496" s="331"/>
      <c r="V496" s="331"/>
      <c r="W496" s="331"/>
      <c r="X496" s="331"/>
      <c r="Y496" s="331"/>
      <c r="Z496" s="331"/>
      <c r="AA496" s="69"/>
      <c r="AB496" s="343"/>
    </row>
    <row r="497" spans="1:32" s="330" customFormat="1" ht="18.600000000000001" x14ac:dyDescent="0.6">
      <c r="A497" s="334" t="s">
        <v>607</v>
      </c>
      <c r="B497" s="338"/>
      <c r="C497" s="338"/>
      <c r="D497" s="338"/>
      <c r="E497" s="338"/>
      <c r="F497" s="338"/>
      <c r="G497" s="338"/>
      <c r="H497" s="338"/>
      <c r="I497" s="338"/>
      <c r="J497" s="338"/>
      <c r="K497" s="338"/>
      <c r="L497" s="338"/>
      <c r="M497" s="338"/>
      <c r="N497" s="338"/>
      <c r="O497" s="338"/>
      <c r="P497" s="338"/>
      <c r="Q497" s="338"/>
      <c r="R497" s="338"/>
      <c r="S497" s="338"/>
      <c r="T497" s="338"/>
      <c r="U497" s="338"/>
      <c r="V497" s="338"/>
      <c r="W497" s="338"/>
      <c r="X497" s="338"/>
      <c r="Y497" s="338"/>
      <c r="Z497" s="338"/>
      <c r="AA497" s="343"/>
      <c r="AB497" s="343"/>
    </row>
    <row r="498" spans="1:32" s="330" customFormat="1" ht="18.600000000000001" x14ac:dyDescent="0.6">
      <c r="A498" s="334" t="s">
        <v>630</v>
      </c>
      <c r="B498" s="335"/>
      <c r="C498" s="335"/>
      <c r="D498" s="335"/>
      <c r="E498" s="335"/>
      <c r="F498" s="335"/>
      <c r="G498" s="335"/>
      <c r="H498" s="335"/>
      <c r="I498" s="335"/>
      <c r="J498" s="335"/>
      <c r="K498" s="335"/>
      <c r="L498" s="335"/>
      <c r="M498" s="335"/>
      <c r="N498" s="335"/>
      <c r="O498" s="335"/>
      <c r="P498" s="335"/>
      <c r="Q498" s="335"/>
      <c r="R498" s="335"/>
      <c r="S498" s="335"/>
      <c r="T498" s="335"/>
      <c r="U498" s="335"/>
      <c r="V498" s="335"/>
      <c r="W498" s="335"/>
      <c r="X498" s="335"/>
      <c r="Y498" s="335"/>
      <c r="Z498" s="335"/>
      <c r="AA498" s="362"/>
      <c r="AB498" s="362"/>
    </row>
    <row r="499" spans="1:32" s="330" customFormat="1" ht="45" x14ac:dyDescent="0.5">
      <c r="A499" s="111"/>
      <c r="B499" s="54" t="str">
        <f>B$18</f>
        <v>"Grain" , MMT</v>
      </c>
      <c r="C499" s="54" t="str">
        <f t="shared" ref="C499:Z499" si="113">C$18</f>
        <v>Bovine Meat , MMT</v>
      </c>
      <c r="D499" s="54" t="str">
        <f t="shared" si="113"/>
        <v>Butter, Ghee , MMT</v>
      </c>
      <c r="E499" s="54" t="str">
        <f t="shared" si="113"/>
        <v>Cream , MMT</v>
      </c>
      <c r="F499" s="54" t="str">
        <f t="shared" si="113"/>
        <v>Eggs , MMT</v>
      </c>
      <c r="G499" s="54" t="str">
        <f t="shared" si="113"/>
        <v>Meat, Other , MMT</v>
      </c>
      <c r="H499" s="54" t="str">
        <f t="shared" si="113"/>
        <v>Milk - Excluding Butter , MMT</v>
      </c>
      <c r="I499" s="54" t="str">
        <f t="shared" si="113"/>
        <v>Whey , MMT</v>
      </c>
      <c r="J499" s="54" t="str">
        <f t="shared" si="113"/>
        <v>Mutton &amp; Goat Meat , MMT</v>
      </c>
      <c r="K499" s="54" t="str">
        <f t="shared" si="113"/>
        <v>Pigmeat , MMT</v>
      </c>
      <c r="L499" s="54" t="str">
        <f t="shared" si="113"/>
        <v>Poultry Meat , MMT</v>
      </c>
      <c r="M499" s="54" t="str">
        <f t="shared" si="113"/>
        <v>Fats, Animals, Raw , MMT</v>
      </c>
      <c r="N499" s="54" t="str">
        <f t="shared" si="113"/>
        <v>Offals, Edible , MMT</v>
      </c>
      <c r="O499" s="54" t="str">
        <f t="shared" si="113"/>
        <v>Aquatic Animals, Others , MMT</v>
      </c>
      <c r="P499" s="54" t="str">
        <f t="shared" si="113"/>
        <v>Aquatic Plants , MMT</v>
      </c>
      <c r="Q499" s="54" t="str">
        <f t="shared" si="113"/>
        <v>Cephalopods , MMT</v>
      </c>
      <c r="R499" s="54" t="str">
        <f t="shared" si="113"/>
        <v>Crustaceans , MMT</v>
      </c>
      <c r="S499" s="54" t="str">
        <f t="shared" si="113"/>
        <v>Demersal Fish , MMT</v>
      </c>
      <c r="T499" s="54" t="str">
        <f t="shared" si="113"/>
        <v>Fish, Body Oil , MMT</v>
      </c>
      <c r="U499" s="54" t="str">
        <f t="shared" si="113"/>
        <v>Fish, Liver Oil , MMT</v>
      </c>
      <c r="V499" s="54" t="str">
        <f t="shared" si="113"/>
        <v>Freshwater Fish , MMT</v>
      </c>
      <c r="W499" s="54" t="str">
        <f t="shared" si="113"/>
        <v>Marine Fish, Other , MMT</v>
      </c>
      <c r="X499" s="54" t="str">
        <f t="shared" si="113"/>
        <v>Meat, Aquatic Mammals , MMT</v>
      </c>
      <c r="Y499" s="54" t="str">
        <f t="shared" si="113"/>
        <v>Molluscs, Other , MMT</v>
      </c>
      <c r="Z499" s="54" t="str">
        <f t="shared" si="113"/>
        <v>Pelagic Fish , MMT</v>
      </c>
      <c r="AA499" s="364"/>
      <c r="AB499" s="364"/>
    </row>
    <row r="500" spans="1:32" s="330" customFormat="1" ht="13.8" x14ac:dyDescent="0.45">
      <c r="A500" s="43">
        <v>2014</v>
      </c>
      <c r="B500" s="408">
        <v>4946.8</v>
      </c>
      <c r="C500" s="408">
        <v>73.099999999999994</v>
      </c>
      <c r="D500" s="408">
        <v>11.3</v>
      </c>
      <c r="E500" s="408">
        <v>3.6</v>
      </c>
      <c r="F500" s="408">
        <v>69.900000000000006</v>
      </c>
      <c r="G500" s="408">
        <v>6.7</v>
      </c>
      <c r="H500" s="408">
        <v>721.6</v>
      </c>
      <c r="I500" s="408" t="s">
        <v>779</v>
      </c>
      <c r="J500" s="408">
        <v>15.4</v>
      </c>
      <c r="K500" s="408">
        <v>121.8</v>
      </c>
      <c r="L500" s="408">
        <v>118.6</v>
      </c>
      <c r="M500" s="408">
        <v>12.6</v>
      </c>
      <c r="N500" s="408">
        <v>18.100000000000001</v>
      </c>
      <c r="O500" s="408">
        <v>1.1000000000000001</v>
      </c>
      <c r="P500" s="408">
        <v>1.7</v>
      </c>
      <c r="Q500" s="408">
        <v>5</v>
      </c>
      <c r="R500" s="408">
        <v>17.100000000000001</v>
      </c>
      <c r="S500" s="408">
        <v>23.8</v>
      </c>
      <c r="T500" s="408">
        <v>0.1</v>
      </c>
      <c r="U500" s="408">
        <v>0</v>
      </c>
      <c r="V500" s="408">
        <v>68.7</v>
      </c>
      <c r="W500" s="408">
        <v>12.6</v>
      </c>
      <c r="X500" s="408" t="s">
        <v>779</v>
      </c>
      <c r="Y500" s="408">
        <v>25.5</v>
      </c>
      <c r="Z500" s="408">
        <v>30.1</v>
      </c>
      <c r="AA500" s="343"/>
      <c r="AB500" s="332"/>
      <c r="AF500" s="708"/>
    </row>
    <row r="501" spans="1:32" s="330" customFormat="1" ht="13.8" x14ac:dyDescent="0.45">
      <c r="A501" s="43">
        <v>2015</v>
      </c>
      <c r="B501" s="407">
        <v>5024</v>
      </c>
      <c r="C501" s="407">
        <v>72.099999999999994</v>
      </c>
      <c r="D501" s="407">
        <v>11.4</v>
      </c>
      <c r="E501" s="407">
        <v>3.6</v>
      </c>
      <c r="F501" s="407">
        <v>72.400000000000006</v>
      </c>
      <c r="G501" s="407">
        <v>6.6</v>
      </c>
      <c r="H501" s="407">
        <v>728.5</v>
      </c>
      <c r="I501" s="407" t="s">
        <v>779</v>
      </c>
      <c r="J501" s="407">
        <v>15.7</v>
      </c>
      <c r="K501" s="407">
        <v>124.6</v>
      </c>
      <c r="L501" s="407">
        <v>122.6</v>
      </c>
      <c r="M501" s="407">
        <v>12.6</v>
      </c>
      <c r="N501" s="407">
        <v>18.399999999999999</v>
      </c>
      <c r="O501" s="407">
        <v>1.1000000000000001</v>
      </c>
      <c r="P501" s="407">
        <v>1.8</v>
      </c>
      <c r="Q501" s="407">
        <v>5</v>
      </c>
      <c r="R501" s="407">
        <v>19.100000000000001</v>
      </c>
      <c r="S501" s="407">
        <v>23.6</v>
      </c>
      <c r="T501" s="407">
        <v>0.1</v>
      </c>
      <c r="U501" s="407">
        <v>0</v>
      </c>
      <c r="V501" s="407">
        <v>71.5</v>
      </c>
      <c r="W501" s="407">
        <v>13.9</v>
      </c>
      <c r="X501" s="407" t="s">
        <v>779</v>
      </c>
      <c r="Y501" s="407">
        <v>25.4</v>
      </c>
      <c r="Z501" s="407">
        <v>30.4</v>
      </c>
      <c r="AA501" s="343"/>
      <c r="AB501" s="332"/>
      <c r="AF501" s="708"/>
    </row>
    <row r="502" spans="1:32" s="330" customFormat="1" ht="13.8" x14ac:dyDescent="0.45">
      <c r="A502" s="43">
        <v>2016</v>
      </c>
      <c r="B502" s="407">
        <v>5056.8</v>
      </c>
      <c r="C502" s="407">
        <v>71.8</v>
      </c>
      <c r="D502" s="407">
        <v>11.7</v>
      </c>
      <c r="E502" s="407">
        <v>3.6</v>
      </c>
      <c r="F502" s="407">
        <v>74.599999999999994</v>
      </c>
      <c r="G502" s="407">
        <v>6.7</v>
      </c>
      <c r="H502" s="407">
        <v>746.8</v>
      </c>
      <c r="I502" s="407" t="s">
        <v>779</v>
      </c>
      <c r="J502" s="407">
        <v>15.6</v>
      </c>
      <c r="K502" s="407">
        <v>126.7</v>
      </c>
      <c r="L502" s="407">
        <v>123.9</v>
      </c>
      <c r="M502" s="407">
        <v>12.7</v>
      </c>
      <c r="N502" s="407">
        <v>19</v>
      </c>
      <c r="O502" s="407">
        <v>1.1000000000000001</v>
      </c>
      <c r="P502" s="407">
        <v>2</v>
      </c>
      <c r="Q502" s="407">
        <v>4</v>
      </c>
      <c r="R502" s="407">
        <v>19.8</v>
      </c>
      <c r="S502" s="407">
        <v>23.4</v>
      </c>
      <c r="T502" s="407">
        <v>0.1</v>
      </c>
      <c r="U502" s="407">
        <v>0</v>
      </c>
      <c r="V502" s="407">
        <v>73.8</v>
      </c>
      <c r="W502" s="407">
        <v>14.6</v>
      </c>
      <c r="X502" s="407" t="s">
        <v>779</v>
      </c>
      <c r="Y502" s="407">
        <v>24.9</v>
      </c>
      <c r="Z502" s="407">
        <v>29.5</v>
      </c>
      <c r="AA502" s="343"/>
      <c r="AB502" s="332"/>
      <c r="AF502" s="708"/>
    </row>
    <row r="503" spans="1:32" s="330" customFormat="1" ht="13.8" x14ac:dyDescent="0.45">
      <c r="A503" s="43">
        <v>2017</v>
      </c>
      <c r="B503" s="407">
        <v>5127.8999999999996</v>
      </c>
      <c r="C503" s="407">
        <v>73</v>
      </c>
      <c r="D503" s="407">
        <v>12</v>
      </c>
      <c r="E503" s="407">
        <v>3.7</v>
      </c>
      <c r="F503" s="407">
        <v>75.599999999999994</v>
      </c>
      <c r="G503" s="407">
        <v>6.4</v>
      </c>
      <c r="H503" s="407">
        <v>763.6</v>
      </c>
      <c r="I503" s="407" t="s">
        <v>779</v>
      </c>
      <c r="J503" s="407">
        <v>15.6</v>
      </c>
      <c r="K503" s="407">
        <v>128.5</v>
      </c>
      <c r="L503" s="407">
        <v>126.7</v>
      </c>
      <c r="M503" s="407">
        <v>12.7</v>
      </c>
      <c r="N503" s="407">
        <v>18.7</v>
      </c>
      <c r="O503" s="407">
        <v>1.1000000000000001</v>
      </c>
      <c r="P503" s="407">
        <v>2.6</v>
      </c>
      <c r="Q503" s="407">
        <v>4</v>
      </c>
      <c r="R503" s="407">
        <v>20.2</v>
      </c>
      <c r="S503" s="407">
        <v>23.9</v>
      </c>
      <c r="T503" s="407">
        <v>0.1</v>
      </c>
      <c r="U503" s="407">
        <v>0</v>
      </c>
      <c r="V503" s="407">
        <v>77</v>
      </c>
      <c r="W503" s="407">
        <v>13.7</v>
      </c>
      <c r="X503" s="407" t="s">
        <v>779</v>
      </c>
      <c r="Y503" s="407">
        <v>25.2</v>
      </c>
      <c r="Z503" s="407">
        <v>29.9</v>
      </c>
      <c r="AA503" s="343"/>
      <c r="AB503" s="332"/>
      <c r="AF503" s="708"/>
    </row>
    <row r="504" spans="1:32" s="330" customFormat="1" ht="13.8" x14ac:dyDescent="0.45">
      <c r="A504" s="43">
        <v>2018</v>
      </c>
      <c r="B504" s="407">
        <v>5196.1000000000004</v>
      </c>
      <c r="C504" s="407">
        <v>75.8</v>
      </c>
      <c r="D504" s="407">
        <v>12.3</v>
      </c>
      <c r="E504" s="407">
        <v>3.7</v>
      </c>
      <c r="F504" s="407">
        <v>77.400000000000006</v>
      </c>
      <c r="G504" s="407">
        <v>6.5</v>
      </c>
      <c r="H504" s="407">
        <v>786.1</v>
      </c>
      <c r="I504" s="407" t="s">
        <v>779</v>
      </c>
      <c r="J504" s="407">
        <v>15.8</v>
      </c>
      <c r="K504" s="407">
        <v>131</v>
      </c>
      <c r="L504" s="407">
        <v>128.69999999999999</v>
      </c>
      <c r="M504" s="407">
        <v>12.9</v>
      </c>
      <c r="N504" s="407">
        <v>19</v>
      </c>
      <c r="O504" s="407">
        <v>1.1000000000000001</v>
      </c>
      <c r="P504" s="407">
        <v>2.6</v>
      </c>
      <c r="Q504" s="407">
        <v>4</v>
      </c>
      <c r="R504" s="407">
        <v>20.3</v>
      </c>
      <c r="S504" s="407">
        <v>24.1</v>
      </c>
      <c r="T504" s="407">
        <v>0.1</v>
      </c>
      <c r="U504" s="407">
        <v>0</v>
      </c>
      <c r="V504" s="407">
        <v>77.099999999999994</v>
      </c>
      <c r="W504" s="407">
        <v>13.8</v>
      </c>
      <c r="X504" s="407" t="s">
        <v>779</v>
      </c>
      <c r="Y504" s="407">
        <v>25.3</v>
      </c>
      <c r="Z504" s="407">
        <v>29.6</v>
      </c>
      <c r="AA504" s="343"/>
      <c r="AB504" s="332"/>
      <c r="AF504" s="708"/>
    </row>
    <row r="505" spans="1:32" s="330" customFormat="1" ht="13.8" x14ac:dyDescent="0.45">
      <c r="A505" s="43">
        <v>2019</v>
      </c>
      <c r="B505" s="407">
        <v>5190.5</v>
      </c>
      <c r="C505" s="407">
        <v>75.3</v>
      </c>
      <c r="D505" s="407">
        <v>12.3</v>
      </c>
      <c r="E505" s="407">
        <v>3.7</v>
      </c>
      <c r="F505" s="407">
        <v>78.099999999999994</v>
      </c>
      <c r="G505" s="407">
        <v>6.4</v>
      </c>
      <c r="H505" s="407">
        <v>794.7</v>
      </c>
      <c r="I505" s="407" t="s">
        <v>779</v>
      </c>
      <c r="J505" s="407">
        <v>15.8</v>
      </c>
      <c r="K505" s="407">
        <v>129.80000000000001</v>
      </c>
      <c r="L505" s="407">
        <v>128.4</v>
      </c>
      <c r="M505" s="407">
        <v>12.7</v>
      </c>
      <c r="N505" s="407">
        <v>18.8</v>
      </c>
      <c r="O505" s="407">
        <v>1</v>
      </c>
      <c r="P505" s="407">
        <v>2.5</v>
      </c>
      <c r="Q505" s="407">
        <v>4</v>
      </c>
      <c r="R505" s="407">
        <v>20</v>
      </c>
      <c r="S505" s="407">
        <v>23.9</v>
      </c>
      <c r="T505" s="407">
        <v>0.1</v>
      </c>
      <c r="U505" s="407">
        <v>0</v>
      </c>
      <c r="V505" s="407">
        <v>77</v>
      </c>
      <c r="W505" s="407">
        <v>13.6</v>
      </c>
      <c r="X505" s="407" t="s">
        <v>779</v>
      </c>
      <c r="Y505" s="407">
        <v>25</v>
      </c>
      <c r="Z505" s="407">
        <v>29.8</v>
      </c>
      <c r="AA505" s="343"/>
      <c r="AB505" s="332"/>
      <c r="AF505" s="708"/>
    </row>
    <row r="506" spans="1:32" s="330" customFormat="1" ht="13.8" x14ac:dyDescent="0.45">
      <c r="A506" s="43">
        <v>2020</v>
      </c>
      <c r="B506" s="407">
        <v>5191.2</v>
      </c>
      <c r="C506" s="407">
        <v>75.099999999999994</v>
      </c>
      <c r="D506" s="407">
        <v>12.3</v>
      </c>
      <c r="E506" s="407">
        <v>3.7</v>
      </c>
      <c r="F506" s="407">
        <v>79.099999999999994</v>
      </c>
      <c r="G506" s="407">
        <v>6.3</v>
      </c>
      <c r="H506" s="407">
        <v>804.1</v>
      </c>
      <c r="I506" s="407" t="s">
        <v>779</v>
      </c>
      <c r="J506" s="407">
        <v>15.8</v>
      </c>
      <c r="K506" s="407">
        <v>129</v>
      </c>
      <c r="L506" s="407">
        <v>128.4</v>
      </c>
      <c r="M506" s="407">
        <v>12.5</v>
      </c>
      <c r="N506" s="407">
        <v>18.8</v>
      </c>
      <c r="O506" s="407">
        <v>1</v>
      </c>
      <c r="P506" s="407">
        <v>2.5</v>
      </c>
      <c r="Q506" s="407">
        <v>3.9</v>
      </c>
      <c r="R506" s="407">
        <v>19.899999999999999</v>
      </c>
      <c r="S506" s="407">
        <v>23.7</v>
      </c>
      <c r="T506" s="407">
        <v>0.1</v>
      </c>
      <c r="U506" s="407">
        <v>0</v>
      </c>
      <c r="V506" s="407">
        <v>76.900000000000006</v>
      </c>
      <c r="W506" s="407">
        <v>13.7</v>
      </c>
      <c r="X506" s="407" t="s">
        <v>779</v>
      </c>
      <c r="Y506" s="407">
        <v>24.8</v>
      </c>
      <c r="Z506" s="407">
        <v>29.9</v>
      </c>
      <c r="AA506" s="343"/>
      <c r="AB506" s="332"/>
      <c r="AF506" s="708"/>
    </row>
    <row r="507" spans="1:32" s="330" customFormat="1" ht="13.8" x14ac:dyDescent="0.45">
      <c r="A507" s="43">
        <v>2021</v>
      </c>
      <c r="B507" s="407">
        <v>5186</v>
      </c>
      <c r="C507" s="407">
        <v>74.7</v>
      </c>
      <c r="D507" s="407">
        <v>12.3</v>
      </c>
      <c r="E507" s="407">
        <v>3.6</v>
      </c>
      <c r="F507" s="407">
        <v>80</v>
      </c>
      <c r="G507" s="407">
        <v>6.3</v>
      </c>
      <c r="H507" s="407">
        <v>812.4</v>
      </c>
      <c r="I507" s="407" t="s">
        <v>779</v>
      </c>
      <c r="J507" s="407">
        <v>15.8</v>
      </c>
      <c r="K507" s="407">
        <v>128</v>
      </c>
      <c r="L507" s="407">
        <v>128.19999999999999</v>
      </c>
      <c r="M507" s="407">
        <v>12.3</v>
      </c>
      <c r="N507" s="407">
        <v>18.7</v>
      </c>
      <c r="O507" s="407">
        <v>1</v>
      </c>
      <c r="P507" s="407">
        <v>2.4</v>
      </c>
      <c r="Q507" s="407">
        <v>3.9</v>
      </c>
      <c r="R507" s="407">
        <v>19.7</v>
      </c>
      <c r="S507" s="407">
        <v>23.6</v>
      </c>
      <c r="T507" s="407">
        <v>0.1</v>
      </c>
      <c r="U507" s="407">
        <v>0</v>
      </c>
      <c r="V507" s="407">
        <v>76.7</v>
      </c>
      <c r="W507" s="407">
        <v>13.7</v>
      </c>
      <c r="X507" s="407" t="s">
        <v>779</v>
      </c>
      <c r="Y507" s="407">
        <v>24.6</v>
      </c>
      <c r="Z507" s="407">
        <v>30</v>
      </c>
      <c r="AA507" s="343"/>
      <c r="AB507" s="332"/>
      <c r="AF507" s="708"/>
    </row>
    <row r="508" spans="1:32" s="330" customFormat="1" ht="13.8" x14ac:dyDescent="0.45">
      <c r="A508" s="43">
        <v>2022</v>
      </c>
      <c r="B508" s="407">
        <v>5178.8</v>
      </c>
      <c r="C508" s="407">
        <v>74.3</v>
      </c>
      <c r="D508" s="407">
        <v>12.3</v>
      </c>
      <c r="E508" s="407">
        <v>3.6</v>
      </c>
      <c r="F508" s="407">
        <v>80.7</v>
      </c>
      <c r="G508" s="407">
        <v>6.2</v>
      </c>
      <c r="H508" s="407">
        <v>820.4</v>
      </c>
      <c r="I508" s="407" t="s">
        <v>779</v>
      </c>
      <c r="J508" s="407">
        <v>15.8</v>
      </c>
      <c r="K508" s="407">
        <v>126.8</v>
      </c>
      <c r="L508" s="407">
        <v>128</v>
      </c>
      <c r="M508" s="407">
        <v>12.1</v>
      </c>
      <c r="N508" s="407">
        <v>18.600000000000001</v>
      </c>
      <c r="O508" s="407">
        <v>1</v>
      </c>
      <c r="P508" s="407">
        <v>2.2999999999999998</v>
      </c>
      <c r="Q508" s="407">
        <v>3.9</v>
      </c>
      <c r="R508" s="407">
        <v>19.600000000000001</v>
      </c>
      <c r="S508" s="407">
        <v>23.4</v>
      </c>
      <c r="T508" s="407">
        <v>0.1</v>
      </c>
      <c r="U508" s="407">
        <v>0</v>
      </c>
      <c r="V508" s="407">
        <v>76.5</v>
      </c>
      <c r="W508" s="407">
        <v>13.7</v>
      </c>
      <c r="X508" s="407" t="s">
        <v>779</v>
      </c>
      <c r="Y508" s="407">
        <v>24.4</v>
      </c>
      <c r="Z508" s="407">
        <v>30.1</v>
      </c>
      <c r="AA508" s="343"/>
      <c r="AB508" s="332"/>
      <c r="AF508" s="708"/>
    </row>
    <row r="509" spans="1:32" s="330" customFormat="1" ht="13.8" x14ac:dyDescent="0.45">
      <c r="A509" s="43">
        <v>2023</v>
      </c>
      <c r="B509" s="407">
        <v>5169.6000000000004</v>
      </c>
      <c r="C509" s="407">
        <v>73.900000000000006</v>
      </c>
      <c r="D509" s="407">
        <v>12.3</v>
      </c>
      <c r="E509" s="407">
        <v>3.6</v>
      </c>
      <c r="F509" s="407">
        <v>81.5</v>
      </c>
      <c r="G509" s="407">
        <v>6.1</v>
      </c>
      <c r="H509" s="407">
        <v>827.9</v>
      </c>
      <c r="I509" s="407" t="s">
        <v>779</v>
      </c>
      <c r="J509" s="407">
        <v>15.8</v>
      </c>
      <c r="K509" s="407">
        <v>125.6</v>
      </c>
      <c r="L509" s="407">
        <v>127.6</v>
      </c>
      <c r="M509" s="407">
        <v>11.9</v>
      </c>
      <c r="N509" s="407">
        <v>18.5</v>
      </c>
      <c r="O509" s="407">
        <v>0.9</v>
      </c>
      <c r="P509" s="407">
        <v>2.2999999999999998</v>
      </c>
      <c r="Q509" s="407">
        <v>3.8</v>
      </c>
      <c r="R509" s="407">
        <v>19.399999999999999</v>
      </c>
      <c r="S509" s="407">
        <v>23.2</v>
      </c>
      <c r="T509" s="407">
        <v>0.1</v>
      </c>
      <c r="U509" s="407">
        <v>0</v>
      </c>
      <c r="V509" s="407">
        <v>76.2</v>
      </c>
      <c r="W509" s="407">
        <v>13.7</v>
      </c>
      <c r="X509" s="407" t="s">
        <v>779</v>
      </c>
      <c r="Y509" s="407">
        <v>24.2</v>
      </c>
      <c r="Z509" s="407">
        <v>30.2</v>
      </c>
      <c r="AA509" s="343"/>
      <c r="AB509" s="332"/>
      <c r="AF509" s="708"/>
    </row>
    <row r="510" spans="1:32" s="330" customFormat="1" ht="13.8" x14ac:dyDescent="0.45">
      <c r="A510" s="43">
        <v>2024</v>
      </c>
      <c r="B510" s="407">
        <v>5158.6000000000004</v>
      </c>
      <c r="C510" s="407">
        <v>73.400000000000006</v>
      </c>
      <c r="D510" s="407">
        <v>12.3</v>
      </c>
      <c r="E510" s="407">
        <v>3.5</v>
      </c>
      <c r="F510" s="407">
        <v>82.2</v>
      </c>
      <c r="G510" s="407">
        <v>6</v>
      </c>
      <c r="H510" s="407">
        <v>835.1</v>
      </c>
      <c r="I510" s="407" t="s">
        <v>779</v>
      </c>
      <c r="J510" s="407">
        <v>15.7</v>
      </c>
      <c r="K510" s="407">
        <v>124.2</v>
      </c>
      <c r="L510" s="407">
        <v>127.1</v>
      </c>
      <c r="M510" s="407">
        <v>11.7</v>
      </c>
      <c r="N510" s="407">
        <v>18.399999999999999</v>
      </c>
      <c r="O510" s="407">
        <v>0.9</v>
      </c>
      <c r="P510" s="407">
        <v>2.2000000000000002</v>
      </c>
      <c r="Q510" s="407">
        <v>3.8</v>
      </c>
      <c r="R510" s="407">
        <v>19.2</v>
      </c>
      <c r="S510" s="407">
        <v>23</v>
      </c>
      <c r="T510" s="407">
        <v>0.1</v>
      </c>
      <c r="U510" s="407">
        <v>0</v>
      </c>
      <c r="V510" s="407">
        <v>75.900000000000006</v>
      </c>
      <c r="W510" s="407">
        <v>13.7</v>
      </c>
      <c r="X510" s="407" t="s">
        <v>779</v>
      </c>
      <c r="Y510" s="407">
        <v>23.9</v>
      </c>
      <c r="Z510" s="407">
        <v>30.3</v>
      </c>
      <c r="AA510" s="343"/>
      <c r="AB510" s="332"/>
      <c r="AF510" s="708"/>
    </row>
    <row r="511" spans="1:32" s="330" customFormat="1" ht="13.8" x14ac:dyDescent="0.45">
      <c r="A511" s="43">
        <v>2025</v>
      </c>
      <c r="B511" s="407">
        <v>5146</v>
      </c>
      <c r="C511" s="407">
        <v>72.8</v>
      </c>
      <c r="D511" s="407">
        <v>12.3</v>
      </c>
      <c r="E511" s="407">
        <v>3.5</v>
      </c>
      <c r="F511" s="407">
        <v>82.8</v>
      </c>
      <c r="G511" s="407">
        <v>6</v>
      </c>
      <c r="H511" s="407">
        <v>841.9</v>
      </c>
      <c r="I511" s="407" t="s">
        <v>779</v>
      </c>
      <c r="J511" s="407">
        <v>15.6</v>
      </c>
      <c r="K511" s="407">
        <v>122.8</v>
      </c>
      <c r="L511" s="407">
        <v>126.6</v>
      </c>
      <c r="M511" s="407">
        <v>11.5</v>
      </c>
      <c r="N511" s="407">
        <v>18.3</v>
      </c>
      <c r="O511" s="407">
        <v>0.9</v>
      </c>
      <c r="P511" s="407">
        <v>2.1</v>
      </c>
      <c r="Q511" s="407">
        <v>3.8</v>
      </c>
      <c r="R511" s="407">
        <v>19</v>
      </c>
      <c r="S511" s="407">
        <v>22.8</v>
      </c>
      <c r="T511" s="407">
        <v>0.1</v>
      </c>
      <c r="U511" s="407">
        <v>0</v>
      </c>
      <c r="V511" s="407">
        <v>75.599999999999994</v>
      </c>
      <c r="W511" s="407">
        <v>13.7</v>
      </c>
      <c r="X511" s="407" t="s">
        <v>779</v>
      </c>
      <c r="Y511" s="407">
        <v>23.6</v>
      </c>
      <c r="Z511" s="407">
        <v>30.4</v>
      </c>
      <c r="AA511" s="343"/>
      <c r="AB511" s="332"/>
      <c r="AF511" s="708"/>
    </row>
    <row r="512" spans="1:32" s="330" customFormat="1" ht="13.8" x14ac:dyDescent="0.45">
      <c r="A512" s="43">
        <v>2026</v>
      </c>
      <c r="B512" s="407">
        <v>5131.8</v>
      </c>
      <c r="C512" s="407">
        <v>72.2</v>
      </c>
      <c r="D512" s="407">
        <v>12.2</v>
      </c>
      <c r="E512" s="407">
        <v>3.5</v>
      </c>
      <c r="F512" s="407">
        <v>83.4</v>
      </c>
      <c r="G512" s="407">
        <v>5.9</v>
      </c>
      <c r="H512" s="407">
        <v>848.2</v>
      </c>
      <c r="I512" s="407" t="s">
        <v>779</v>
      </c>
      <c r="J512" s="407">
        <v>15.6</v>
      </c>
      <c r="K512" s="407">
        <v>121.2</v>
      </c>
      <c r="L512" s="407">
        <v>126.1</v>
      </c>
      <c r="M512" s="407">
        <v>11.2</v>
      </c>
      <c r="N512" s="407">
        <v>18.2</v>
      </c>
      <c r="O512" s="407">
        <v>0.9</v>
      </c>
      <c r="P512" s="407">
        <v>2.1</v>
      </c>
      <c r="Q512" s="407">
        <v>3.7</v>
      </c>
      <c r="R512" s="407">
        <v>18.8</v>
      </c>
      <c r="S512" s="407">
        <v>22.6</v>
      </c>
      <c r="T512" s="407">
        <v>0.1</v>
      </c>
      <c r="U512" s="407">
        <v>0</v>
      </c>
      <c r="V512" s="407">
        <v>75.2</v>
      </c>
      <c r="W512" s="407">
        <v>13.7</v>
      </c>
      <c r="X512" s="407" t="s">
        <v>779</v>
      </c>
      <c r="Y512" s="407">
        <v>23.4</v>
      </c>
      <c r="Z512" s="407">
        <v>30.4</v>
      </c>
      <c r="AA512" s="343"/>
      <c r="AB512" s="332"/>
      <c r="AF512" s="708"/>
    </row>
    <row r="513" spans="1:32" s="330" customFormat="1" ht="13.8" x14ac:dyDescent="0.45">
      <c r="A513" s="43">
        <v>2027</v>
      </c>
      <c r="B513" s="407">
        <v>5116.1000000000004</v>
      </c>
      <c r="C513" s="407">
        <v>71.599999999999994</v>
      </c>
      <c r="D513" s="407">
        <v>12.2</v>
      </c>
      <c r="E513" s="407">
        <v>3.4</v>
      </c>
      <c r="F513" s="407">
        <v>84</v>
      </c>
      <c r="G513" s="407">
        <v>5.8</v>
      </c>
      <c r="H513" s="407">
        <v>854.2</v>
      </c>
      <c r="I513" s="407" t="s">
        <v>779</v>
      </c>
      <c r="J513" s="407">
        <v>15.5</v>
      </c>
      <c r="K513" s="407">
        <v>119.6</v>
      </c>
      <c r="L513" s="407">
        <v>125.4</v>
      </c>
      <c r="M513" s="407">
        <v>11</v>
      </c>
      <c r="N513" s="407">
        <v>18.100000000000001</v>
      </c>
      <c r="O513" s="407">
        <v>0.8</v>
      </c>
      <c r="P513" s="407">
        <v>2</v>
      </c>
      <c r="Q513" s="407">
        <v>3.7</v>
      </c>
      <c r="R513" s="407">
        <v>18.5</v>
      </c>
      <c r="S513" s="407">
        <v>22.3</v>
      </c>
      <c r="T513" s="407">
        <v>0.1</v>
      </c>
      <c r="U513" s="407">
        <v>0</v>
      </c>
      <c r="V513" s="407">
        <v>74.8</v>
      </c>
      <c r="W513" s="407">
        <v>13.7</v>
      </c>
      <c r="X513" s="407" t="s">
        <v>779</v>
      </c>
      <c r="Y513" s="407">
        <v>23.1</v>
      </c>
      <c r="Z513" s="407">
        <v>30.5</v>
      </c>
      <c r="AA513" s="343"/>
      <c r="AB513" s="332"/>
      <c r="AF513" s="708"/>
    </row>
    <row r="514" spans="1:32" s="330" customFormat="1" ht="13.8" x14ac:dyDescent="0.45">
      <c r="A514" s="43">
        <v>2028</v>
      </c>
      <c r="B514" s="407">
        <v>5098.8999999999996</v>
      </c>
      <c r="C514" s="407">
        <v>70.900000000000006</v>
      </c>
      <c r="D514" s="407">
        <v>12.1</v>
      </c>
      <c r="E514" s="407">
        <v>3.4</v>
      </c>
      <c r="F514" s="407">
        <v>84.5</v>
      </c>
      <c r="G514" s="407">
        <v>5.7</v>
      </c>
      <c r="H514" s="407">
        <v>859.7</v>
      </c>
      <c r="I514" s="407" t="s">
        <v>779</v>
      </c>
      <c r="J514" s="407">
        <v>15.4</v>
      </c>
      <c r="K514" s="407">
        <v>117.9</v>
      </c>
      <c r="L514" s="407">
        <v>124.7</v>
      </c>
      <c r="M514" s="407">
        <v>10.8</v>
      </c>
      <c r="N514" s="407">
        <v>17.899999999999999</v>
      </c>
      <c r="O514" s="407">
        <v>0.8</v>
      </c>
      <c r="P514" s="407">
        <v>1.9</v>
      </c>
      <c r="Q514" s="407">
        <v>3.6</v>
      </c>
      <c r="R514" s="407">
        <v>18.3</v>
      </c>
      <c r="S514" s="407">
        <v>22.1</v>
      </c>
      <c r="T514" s="407">
        <v>0.1</v>
      </c>
      <c r="U514" s="407">
        <v>0</v>
      </c>
      <c r="V514" s="407">
        <v>74.3</v>
      </c>
      <c r="W514" s="407">
        <v>13.7</v>
      </c>
      <c r="X514" s="407" t="s">
        <v>779</v>
      </c>
      <c r="Y514" s="407">
        <v>22.8</v>
      </c>
      <c r="Z514" s="407">
        <v>30.5</v>
      </c>
      <c r="AA514" s="343"/>
      <c r="AB514" s="332"/>
      <c r="AF514" s="708"/>
    </row>
    <row r="515" spans="1:32" s="330" customFormat="1" ht="13.8" x14ac:dyDescent="0.45">
      <c r="A515" s="43">
        <v>2029</v>
      </c>
      <c r="B515" s="407">
        <v>5080.3</v>
      </c>
      <c r="C515" s="407">
        <v>70.2</v>
      </c>
      <c r="D515" s="407">
        <v>12.1</v>
      </c>
      <c r="E515" s="407">
        <v>3.3</v>
      </c>
      <c r="F515" s="407">
        <v>84.9</v>
      </c>
      <c r="G515" s="407">
        <v>5.6</v>
      </c>
      <c r="H515" s="407">
        <v>864.9</v>
      </c>
      <c r="I515" s="407" t="s">
        <v>779</v>
      </c>
      <c r="J515" s="407">
        <v>15.3</v>
      </c>
      <c r="K515" s="407">
        <v>116.1</v>
      </c>
      <c r="L515" s="407">
        <v>123.9</v>
      </c>
      <c r="M515" s="407">
        <v>10.5</v>
      </c>
      <c r="N515" s="407">
        <v>17.7</v>
      </c>
      <c r="O515" s="407">
        <v>0.8</v>
      </c>
      <c r="P515" s="407">
        <v>1.9</v>
      </c>
      <c r="Q515" s="407">
        <v>3.6</v>
      </c>
      <c r="R515" s="407">
        <v>18.100000000000001</v>
      </c>
      <c r="S515" s="407">
        <v>21.8</v>
      </c>
      <c r="T515" s="407">
        <v>0.1</v>
      </c>
      <c r="U515" s="407">
        <v>0</v>
      </c>
      <c r="V515" s="407">
        <v>73.8</v>
      </c>
      <c r="W515" s="407">
        <v>13.7</v>
      </c>
      <c r="X515" s="407" t="s">
        <v>779</v>
      </c>
      <c r="Y515" s="407">
        <v>22.5</v>
      </c>
      <c r="Z515" s="407">
        <v>30.6</v>
      </c>
      <c r="AA515" s="343"/>
      <c r="AB515" s="332"/>
      <c r="AF515" s="708"/>
    </row>
    <row r="516" spans="1:32" s="330" customFormat="1" ht="13.8" x14ac:dyDescent="0.45">
      <c r="A516" s="43">
        <v>2030</v>
      </c>
      <c r="B516" s="407">
        <v>5060.3999999999996</v>
      </c>
      <c r="C516" s="407">
        <v>69.400000000000006</v>
      </c>
      <c r="D516" s="407">
        <v>12</v>
      </c>
      <c r="E516" s="407">
        <v>3.3</v>
      </c>
      <c r="F516" s="407">
        <v>85.3</v>
      </c>
      <c r="G516" s="407">
        <v>5.5</v>
      </c>
      <c r="H516" s="407">
        <v>869.7</v>
      </c>
      <c r="I516" s="407" t="s">
        <v>779</v>
      </c>
      <c r="J516" s="407">
        <v>15.2</v>
      </c>
      <c r="K516" s="407">
        <v>114.2</v>
      </c>
      <c r="L516" s="407">
        <v>123</v>
      </c>
      <c r="M516" s="407">
        <v>10.199999999999999</v>
      </c>
      <c r="N516" s="407">
        <v>17.600000000000001</v>
      </c>
      <c r="O516" s="407">
        <v>0.8</v>
      </c>
      <c r="P516" s="407">
        <v>1.8</v>
      </c>
      <c r="Q516" s="407">
        <v>3.5</v>
      </c>
      <c r="R516" s="407">
        <v>17.8</v>
      </c>
      <c r="S516" s="407">
        <v>21.6</v>
      </c>
      <c r="T516" s="407">
        <v>0.1</v>
      </c>
      <c r="U516" s="407">
        <v>0</v>
      </c>
      <c r="V516" s="407">
        <v>73.3</v>
      </c>
      <c r="W516" s="407">
        <v>13.7</v>
      </c>
      <c r="X516" s="407" t="s">
        <v>779</v>
      </c>
      <c r="Y516" s="407">
        <v>22.2</v>
      </c>
      <c r="Z516" s="407">
        <v>30.6</v>
      </c>
      <c r="AA516" s="343"/>
      <c r="AB516" s="332"/>
      <c r="AF516" s="708"/>
    </row>
    <row r="517" spans="1:32" s="330" customFormat="1" ht="13.8" x14ac:dyDescent="0.45">
      <c r="A517" s="43">
        <v>2031</v>
      </c>
      <c r="B517" s="407">
        <v>5033.6000000000004</v>
      </c>
      <c r="C517" s="407">
        <v>68.5</v>
      </c>
      <c r="D517" s="407">
        <v>11.9</v>
      </c>
      <c r="E517" s="407">
        <v>3.2</v>
      </c>
      <c r="F517" s="407">
        <v>85.6</v>
      </c>
      <c r="G517" s="407">
        <v>5.3</v>
      </c>
      <c r="H517" s="407">
        <v>872.8</v>
      </c>
      <c r="I517" s="407" t="s">
        <v>779</v>
      </c>
      <c r="J517" s="407">
        <v>15</v>
      </c>
      <c r="K517" s="407">
        <v>111.7</v>
      </c>
      <c r="L517" s="407">
        <v>121.8</v>
      </c>
      <c r="M517" s="407">
        <v>9.9</v>
      </c>
      <c r="N517" s="407">
        <v>17.3</v>
      </c>
      <c r="O517" s="407">
        <v>0.7</v>
      </c>
      <c r="P517" s="407">
        <v>1.7</v>
      </c>
      <c r="Q517" s="407">
        <v>3.5</v>
      </c>
      <c r="R517" s="407">
        <v>17.5</v>
      </c>
      <c r="S517" s="407">
        <v>21.3</v>
      </c>
      <c r="T517" s="407">
        <v>0.1</v>
      </c>
      <c r="U517" s="407">
        <v>0</v>
      </c>
      <c r="V517" s="407">
        <v>72.7</v>
      </c>
      <c r="W517" s="407">
        <v>13.7</v>
      </c>
      <c r="X517" s="407" t="s">
        <v>779</v>
      </c>
      <c r="Y517" s="407">
        <v>21.8</v>
      </c>
      <c r="Z517" s="407">
        <v>30.5</v>
      </c>
      <c r="AA517" s="343"/>
      <c r="AB517" s="332"/>
      <c r="AF517" s="708"/>
    </row>
    <row r="518" spans="1:32" s="330" customFormat="1" ht="13.8" x14ac:dyDescent="0.45">
      <c r="A518" s="43">
        <v>2032</v>
      </c>
      <c r="B518" s="407">
        <v>5005.8999999999996</v>
      </c>
      <c r="C518" s="407">
        <v>67.5</v>
      </c>
      <c r="D518" s="407">
        <v>11.9</v>
      </c>
      <c r="E518" s="407">
        <v>3.2</v>
      </c>
      <c r="F518" s="407">
        <v>85.8</v>
      </c>
      <c r="G518" s="407">
        <v>5.2</v>
      </c>
      <c r="H518" s="407">
        <v>875.5</v>
      </c>
      <c r="I518" s="407" t="s">
        <v>779</v>
      </c>
      <c r="J518" s="407">
        <v>14.8</v>
      </c>
      <c r="K518" s="407">
        <v>109.2</v>
      </c>
      <c r="L518" s="407">
        <v>120.5</v>
      </c>
      <c r="M518" s="407">
        <v>9.6</v>
      </c>
      <c r="N518" s="407">
        <v>17</v>
      </c>
      <c r="O518" s="407">
        <v>0.7</v>
      </c>
      <c r="P518" s="407">
        <v>1.7</v>
      </c>
      <c r="Q518" s="407">
        <v>3.4</v>
      </c>
      <c r="R518" s="407">
        <v>17.2</v>
      </c>
      <c r="S518" s="407">
        <v>21</v>
      </c>
      <c r="T518" s="407">
        <v>0.1</v>
      </c>
      <c r="U518" s="407">
        <v>0</v>
      </c>
      <c r="V518" s="407">
        <v>72</v>
      </c>
      <c r="W518" s="407">
        <v>13.6</v>
      </c>
      <c r="X518" s="407" t="s">
        <v>779</v>
      </c>
      <c r="Y518" s="407">
        <v>21.4</v>
      </c>
      <c r="Z518" s="407">
        <v>30.5</v>
      </c>
      <c r="AA518" s="343"/>
      <c r="AB518" s="332"/>
      <c r="AF518" s="708"/>
    </row>
    <row r="519" spans="1:32" s="330" customFormat="1" ht="13.8" x14ac:dyDescent="0.45">
      <c r="A519" s="43">
        <v>2033</v>
      </c>
      <c r="B519" s="407">
        <v>4977.5</v>
      </c>
      <c r="C519" s="407">
        <v>66.400000000000006</v>
      </c>
      <c r="D519" s="407">
        <v>11.8</v>
      </c>
      <c r="E519" s="407">
        <v>3.1</v>
      </c>
      <c r="F519" s="407">
        <v>86</v>
      </c>
      <c r="G519" s="407">
        <v>5.0999999999999996</v>
      </c>
      <c r="H519" s="407">
        <v>877.9</v>
      </c>
      <c r="I519" s="407" t="s">
        <v>779</v>
      </c>
      <c r="J519" s="407">
        <v>14.6</v>
      </c>
      <c r="K519" s="407">
        <v>106.7</v>
      </c>
      <c r="L519" s="407">
        <v>119.2</v>
      </c>
      <c r="M519" s="407">
        <v>9.3000000000000007</v>
      </c>
      <c r="N519" s="407">
        <v>16.8</v>
      </c>
      <c r="O519" s="407">
        <v>0.7</v>
      </c>
      <c r="P519" s="407">
        <v>1.6</v>
      </c>
      <c r="Q519" s="407">
        <v>3.4</v>
      </c>
      <c r="R519" s="407">
        <v>16.899999999999999</v>
      </c>
      <c r="S519" s="407">
        <v>20.7</v>
      </c>
      <c r="T519" s="407">
        <v>0</v>
      </c>
      <c r="U519" s="407">
        <v>0</v>
      </c>
      <c r="V519" s="407">
        <v>71.3</v>
      </c>
      <c r="W519" s="407">
        <v>13.6</v>
      </c>
      <c r="X519" s="407" t="s">
        <v>779</v>
      </c>
      <c r="Y519" s="407">
        <v>21</v>
      </c>
      <c r="Z519" s="407">
        <v>30.5</v>
      </c>
      <c r="AA519" s="343"/>
      <c r="AB519" s="332"/>
      <c r="AF519" s="708"/>
    </row>
    <row r="520" spans="1:32" s="330" customFormat="1" ht="13.8" x14ac:dyDescent="0.45">
      <c r="A520" s="43">
        <v>2034</v>
      </c>
      <c r="B520" s="407">
        <v>4948.3</v>
      </c>
      <c r="C520" s="407">
        <v>65.400000000000006</v>
      </c>
      <c r="D520" s="407">
        <v>11.7</v>
      </c>
      <c r="E520" s="407">
        <v>3.1</v>
      </c>
      <c r="F520" s="407">
        <v>86.1</v>
      </c>
      <c r="G520" s="407">
        <v>5</v>
      </c>
      <c r="H520" s="407">
        <v>880</v>
      </c>
      <c r="I520" s="407" t="s">
        <v>779</v>
      </c>
      <c r="J520" s="407">
        <v>14.4</v>
      </c>
      <c r="K520" s="407">
        <v>104.1</v>
      </c>
      <c r="L520" s="407">
        <v>117.8</v>
      </c>
      <c r="M520" s="407">
        <v>9</v>
      </c>
      <c r="N520" s="407">
        <v>16.5</v>
      </c>
      <c r="O520" s="407">
        <v>0.7</v>
      </c>
      <c r="P520" s="407">
        <v>1.5</v>
      </c>
      <c r="Q520" s="407">
        <v>3.3</v>
      </c>
      <c r="R520" s="407">
        <v>16.600000000000001</v>
      </c>
      <c r="S520" s="407">
        <v>20.399999999999999</v>
      </c>
      <c r="T520" s="407">
        <v>0</v>
      </c>
      <c r="U520" s="407">
        <v>0</v>
      </c>
      <c r="V520" s="407">
        <v>70.599999999999994</v>
      </c>
      <c r="W520" s="407">
        <v>13.5</v>
      </c>
      <c r="X520" s="407" t="s">
        <v>779</v>
      </c>
      <c r="Y520" s="407">
        <v>20.6</v>
      </c>
      <c r="Z520" s="407">
        <v>30.4</v>
      </c>
      <c r="AA520" s="343"/>
      <c r="AB520" s="332"/>
      <c r="AF520" s="708"/>
    </row>
    <row r="521" spans="1:32" s="330" customFormat="1" ht="13.8" x14ac:dyDescent="0.45">
      <c r="A521" s="43">
        <v>2035</v>
      </c>
      <c r="B521" s="407">
        <v>4918.3999999999996</v>
      </c>
      <c r="C521" s="407">
        <v>64.3</v>
      </c>
      <c r="D521" s="407">
        <v>11.6</v>
      </c>
      <c r="E521" s="407">
        <v>3</v>
      </c>
      <c r="F521" s="407">
        <v>86.2</v>
      </c>
      <c r="G521" s="407">
        <v>4.8</v>
      </c>
      <c r="H521" s="407">
        <v>881.7</v>
      </c>
      <c r="I521" s="407" t="s">
        <v>779</v>
      </c>
      <c r="J521" s="407">
        <v>14.2</v>
      </c>
      <c r="K521" s="407">
        <v>101.5</v>
      </c>
      <c r="L521" s="407">
        <v>116.4</v>
      </c>
      <c r="M521" s="407">
        <v>8.6999999999999993</v>
      </c>
      <c r="N521" s="407">
        <v>16.2</v>
      </c>
      <c r="O521" s="407">
        <v>0.6</v>
      </c>
      <c r="P521" s="407">
        <v>1.4</v>
      </c>
      <c r="Q521" s="407">
        <v>3.2</v>
      </c>
      <c r="R521" s="407">
        <v>16.3</v>
      </c>
      <c r="S521" s="407">
        <v>20.100000000000001</v>
      </c>
      <c r="T521" s="407">
        <v>0</v>
      </c>
      <c r="U521" s="407">
        <v>0</v>
      </c>
      <c r="V521" s="407">
        <v>69.8</v>
      </c>
      <c r="W521" s="407">
        <v>13.5</v>
      </c>
      <c r="X521" s="407" t="s">
        <v>779</v>
      </c>
      <c r="Y521" s="407">
        <v>20.2</v>
      </c>
      <c r="Z521" s="407">
        <v>30.4</v>
      </c>
      <c r="AA521" s="343"/>
      <c r="AB521" s="332"/>
      <c r="AF521" s="708"/>
    </row>
    <row r="522" spans="1:32" s="330" customFormat="1" ht="13.8" x14ac:dyDescent="0.45">
      <c r="A522" s="43">
        <v>2036</v>
      </c>
      <c r="B522" s="407">
        <v>4887.8999999999996</v>
      </c>
      <c r="C522" s="407">
        <v>63.2</v>
      </c>
      <c r="D522" s="407">
        <v>11.5</v>
      </c>
      <c r="E522" s="407">
        <v>3</v>
      </c>
      <c r="F522" s="407">
        <v>86.3</v>
      </c>
      <c r="G522" s="407">
        <v>4.7</v>
      </c>
      <c r="H522" s="407">
        <v>883.2</v>
      </c>
      <c r="I522" s="407" t="s">
        <v>779</v>
      </c>
      <c r="J522" s="407">
        <v>14</v>
      </c>
      <c r="K522" s="407">
        <v>98.8</v>
      </c>
      <c r="L522" s="407">
        <v>115</v>
      </c>
      <c r="M522" s="407">
        <v>8.4</v>
      </c>
      <c r="N522" s="407">
        <v>15.9</v>
      </c>
      <c r="O522" s="407">
        <v>0.6</v>
      </c>
      <c r="P522" s="407">
        <v>1.4</v>
      </c>
      <c r="Q522" s="407">
        <v>3.2</v>
      </c>
      <c r="R522" s="407">
        <v>16</v>
      </c>
      <c r="S522" s="407">
        <v>19.8</v>
      </c>
      <c r="T522" s="407">
        <v>0</v>
      </c>
      <c r="U522" s="407">
        <v>0</v>
      </c>
      <c r="V522" s="407">
        <v>69.099999999999994</v>
      </c>
      <c r="W522" s="407">
        <v>13.5</v>
      </c>
      <c r="X522" s="407" t="s">
        <v>779</v>
      </c>
      <c r="Y522" s="407">
        <v>19.899999999999999</v>
      </c>
      <c r="Z522" s="407">
        <v>30.3</v>
      </c>
      <c r="AA522" s="343"/>
      <c r="AB522" s="332"/>
      <c r="AF522" s="708"/>
    </row>
    <row r="523" spans="1:32" s="330" customFormat="1" ht="13.8" x14ac:dyDescent="0.45">
      <c r="A523" s="43">
        <v>2037</v>
      </c>
      <c r="B523" s="407">
        <v>4856.8</v>
      </c>
      <c r="C523" s="407">
        <v>62</v>
      </c>
      <c r="D523" s="407">
        <v>11.4</v>
      </c>
      <c r="E523" s="407">
        <v>2.9</v>
      </c>
      <c r="F523" s="407">
        <v>86.4</v>
      </c>
      <c r="G523" s="407">
        <v>4.5999999999999996</v>
      </c>
      <c r="H523" s="407">
        <v>884.3</v>
      </c>
      <c r="I523" s="407" t="s">
        <v>779</v>
      </c>
      <c r="J523" s="407">
        <v>13.8</v>
      </c>
      <c r="K523" s="407">
        <v>96.2</v>
      </c>
      <c r="L523" s="407">
        <v>113.5</v>
      </c>
      <c r="M523" s="407">
        <v>8.1</v>
      </c>
      <c r="N523" s="407">
        <v>15.6</v>
      </c>
      <c r="O523" s="407">
        <v>0.6</v>
      </c>
      <c r="P523" s="407">
        <v>1.3</v>
      </c>
      <c r="Q523" s="407">
        <v>3.1</v>
      </c>
      <c r="R523" s="407">
        <v>15.7</v>
      </c>
      <c r="S523" s="407">
        <v>19.5</v>
      </c>
      <c r="T523" s="407">
        <v>0</v>
      </c>
      <c r="U523" s="407">
        <v>0</v>
      </c>
      <c r="V523" s="407">
        <v>68.3</v>
      </c>
      <c r="W523" s="407">
        <v>13.4</v>
      </c>
      <c r="X523" s="407" t="s">
        <v>779</v>
      </c>
      <c r="Y523" s="407">
        <v>19.5</v>
      </c>
      <c r="Z523" s="407">
        <v>30.3</v>
      </c>
      <c r="AA523" s="343"/>
      <c r="AB523" s="332"/>
      <c r="AF523" s="708"/>
    </row>
    <row r="524" spans="1:32" s="330" customFormat="1" ht="13.8" x14ac:dyDescent="0.45">
      <c r="A524" s="43">
        <v>2038</v>
      </c>
      <c r="B524" s="407">
        <v>4825</v>
      </c>
      <c r="C524" s="407">
        <v>60.8</v>
      </c>
      <c r="D524" s="407">
        <v>11.3</v>
      </c>
      <c r="E524" s="407">
        <v>2.9</v>
      </c>
      <c r="F524" s="407">
        <v>86.4</v>
      </c>
      <c r="G524" s="407">
        <v>4.4000000000000004</v>
      </c>
      <c r="H524" s="407">
        <v>885.1</v>
      </c>
      <c r="I524" s="407" t="s">
        <v>779</v>
      </c>
      <c r="J524" s="407">
        <v>13.5</v>
      </c>
      <c r="K524" s="407">
        <v>93.5</v>
      </c>
      <c r="L524" s="407">
        <v>112</v>
      </c>
      <c r="M524" s="407">
        <v>7.8</v>
      </c>
      <c r="N524" s="407">
        <v>15.3</v>
      </c>
      <c r="O524" s="407">
        <v>0.5</v>
      </c>
      <c r="P524" s="407">
        <v>1.2</v>
      </c>
      <c r="Q524" s="407">
        <v>3.1</v>
      </c>
      <c r="R524" s="407">
        <v>15.4</v>
      </c>
      <c r="S524" s="407">
        <v>19.2</v>
      </c>
      <c r="T524" s="407">
        <v>0</v>
      </c>
      <c r="U524" s="407">
        <v>0</v>
      </c>
      <c r="V524" s="407">
        <v>67.5</v>
      </c>
      <c r="W524" s="407">
        <v>13.4</v>
      </c>
      <c r="X524" s="407" t="s">
        <v>779</v>
      </c>
      <c r="Y524" s="407">
        <v>19.100000000000001</v>
      </c>
      <c r="Z524" s="407">
        <v>30.2</v>
      </c>
      <c r="AA524" s="343"/>
      <c r="AB524" s="332"/>
      <c r="AF524" s="708"/>
    </row>
    <row r="525" spans="1:32" s="330" customFormat="1" ht="13.8" x14ac:dyDescent="0.45">
      <c r="A525" s="43">
        <v>2039</v>
      </c>
      <c r="B525" s="407">
        <v>4792.5</v>
      </c>
      <c r="C525" s="407">
        <v>59.6</v>
      </c>
      <c r="D525" s="407">
        <v>11.1</v>
      </c>
      <c r="E525" s="407">
        <v>2.8</v>
      </c>
      <c r="F525" s="407">
        <v>86.4</v>
      </c>
      <c r="G525" s="407">
        <v>4.3</v>
      </c>
      <c r="H525" s="407">
        <v>885.5</v>
      </c>
      <c r="I525" s="407" t="s">
        <v>779</v>
      </c>
      <c r="J525" s="407">
        <v>13.3</v>
      </c>
      <c r="K525" s="407">
        <v>90.8</v>
      </c>
      <c r="L525" s="407">
        <v>110.4</v>
      </c>
      <c r="M525" s="407">
        <v>7.5</v>
      </c>
      <c r="N525" s="407">
        <v>15</v>
      </c>
      <c r="O525" s="407">
        <v>0.5</v>
      </c>
      <c r="P525" s="407">
        <v>1.2</v>
      </c>
      <c r="Q525" s="407">
        <v>3</v>
      </c>
      <c r="R525" s="407">
        <v>15.1</v>
      </c>
      <c r="S525" s="407">
        <v>18.899999999999999</v>
      </c>
      <c r="T525" s="407">
        <v>0</v>
      </c>
      <c r="U525" s="407">
        <v>0</v>
      </c>
      <c r="V525" s="407">
        <v>66.8</v>
      </c>
      <c r="W525" s="407">
        <v>13.4</v>
      </c>
      <c r="X525" s="407" t="s">
        <v>779</v>
      </c>
      <c r="Y525" s="407">
        <v>18.7</v>
      </c>
      <c r="Z525" s="407">
        <v>30.1</v>
      </c>
      <c r="AA525" s="343"/>
      <c r="AB525" s="332"/>
      <c r="AF525" s="708"/>
    </row>
    <row r="526" spans="1:32" s="330" customFormat="1" ht="13.8" x14ac:dyDescent="0.45">
      <c r="A526" s="43">
        <v>2040</v>
      </c>
      <c r="B526" s="407">
        <v>4759.3</v>
      </c>
      <c r="C526" s="407">
        <v>58.3</v>
      </c>
      <c r="D526" s="407">
        <v>11</v>
      </c>
      <c r="E526" s="407">
        <v>2.8</v>
      </c>
      <c r="F526" s="407">
        <v>86.4</v>
      </c>
      <c r="G526" s="407">
        <v>4.0999999999999996</v>
      </c>
      <c r="H526" s="407">
        <v>885.6</v>
      </c>
      <c r="I526" s="407" t="s">
        <v>779</v>
      </c>
      <c r="J526" s="407">
        <v>13</v>
      </c>
      <c r="K526" s="407">
        <v>88.1</v>
      </c>
      <c r="L526" s="407">
        <v>108.8</v>
      </c>
      <c r="M526" s="407">
        <v>7.2</v>
      </c>
      <c r="N526" s="407">
        <v>14.6</v>
      </c>
      <c r="O526" s="407">
        <v>0.5</v>
      </c>
      <c r="P526" s="407">
        <v>1.1000000000000001</v>
      </c>
      <c r="Q526" s="407">
        <v>3</v>
      </c>
      <c r="R526" s="407">
        <v>14.8</v>
      </c>
      <c r="S526" s="407">
        <v>18.600000000000001</v>
      </c>
      <c r="T526" s="407">
        <v>0</v>
      </c>
      <c r="U526" s="407">
        <v>0</v>
      </c>
      <c r="V526" s="407">
        <v>65.900000000000006</v>
      </c>
      <c r="W526" s="407">
        <v>13.3</v>
      </c>
      <c r="X526" s="407" t="s">
        <v>779</v>
      </c>
      <c r="Y526" s="407">
        <v>18.3</v>
      </c>
      <c r="Z526" s="407">
        <v>30</v>
      </c>
      <c r="AA526" s="343"/>
      <c r="AB526" s="332"/>
      <c r="AF526" s="708"/>
    </row>
    <row r="527" spans="1:32" s="330" customFormat="1" ht="13.8" x14ac:dyDescent="0.45">
      <c r="A527" s="43">
        <v>2041</v>
      </c>
      <c r="B527" s="407">
        <v>4725.3999999999996</v>
      </c>
      <c r="C527" s="407">
        <v>57</v>
      </c>
      <c r="D527" s="407">
        <v>10.9</v>
      </c>
      <c r="E527" s="407">
        <v>2.7</v>
      </c>
      <c r="F527" s="407">
        <v>86.3</v>
      </c>
      <c r="G527" s="407">
        <v>4</v>
      </c>
      <c r="H527" s="407">
        <v>885.3</v>
      </c>
      <c r="I527" s="407" t="s">
        <v>779</v>
      </c>
      <c r="J527" s="407">
        <v>12.7</v>
      </c>
      <c r="K527" s="407">
        <v>85.3</v>
      </c>
      <c r="L527" s="407">
        <v>107.2</v>
      </c>
      <c r="M527" s="407">
        <v>6.8</v>
      </c>
      <c r="N527" s="407">
        <v>14.3</v>
      </c>
      <c r="O527" s="407">
        <v>0.5</v>
      </c>
      <c r="P527" s="407">
        <v>1</v>
      </c>
      <c r="Q527" s="407">
        <v>2.9</v>
      </c>
      <c r="R527" s="407">
        <v>14.5</v>
      </c>
      <c r="S527" s="407">
        <v>18.3</v>
      </c>
      <c r="T527" s="407">
        <v>0</v>
      </c>
      <c r="U527" s="407">
        <v>0</v>
      </c>
      <c r="V527" s="407">
        <v>65.099999999999994</v>
      </c>
      <c r="W527" s="407">
        <v>13.3</v>
      </c>
      <c r="X527" s="407" t="s">
        <v>779</v>
      </c>
      <c r="Y527" s="407">
        <v>17.899999999999999</v>
      </c>
      <c r="Z527" s="407">
        <v>29.9</v>
      </c>
      <c r="AA527" s="343"/>
      <c r="AB527" s="332"/>
      <c r="AF527" s="708"/>
    </row>
    <row r="528" spans="1:32" s="330" customFormat="1" ht="13.8" x14ac:dyDescent="0.45">
      <c r="A528" s="43">
        <v>2042</v>
      </c>
      <c r="B528" s="407">
        <v>4690.8</v>
      </c>
      <c r="C528" s="407">
        <v>55.7</v>
      </c>
      <c r="D528" s="407">
        <v>10.7</v>
      </c>
      <c r="E528" s="407">
        <v>2.7</v>
      </c>
      <c r="F528" s="407">
        <v>86.2</v>
      </c>
      <c r="G528" s="407">
        <v>3.8</v>
      </c>
      <c r="H528" s="407">
        <v>884.7</v>
      </c>
      <c r="I528" s="407" t="s">
        <v>779</v>
      </c>
      <c r="J528" s="407">
        <v>12.5</v>
      </c>
      <c r="K528" s="407">
        <v>82.6</v>
      </c>
      <c r="L528" s="407">
        <v>105.5</v>
      </c>
      <c r="M528" s="407">
        <v>6.5</v>
      </c>
      <c r="N528" s="407">
        <v>14</v>
      </c>
      <c r="O528" s="407">
        <v>0.4</v>
      </c>
      <c r="P528" s="407">
        <v>1</v>
      </c>
      <c r="Q528" s="407">
        <v>2.8</v>
      </c>
      <c r="R528" s="407">
        <v>14.2</v>
      </c>
      <c r="S528" s="407">
        <v>18</v>
      </c>
      <c r="T528" s="407">
        <v>0</v>
      </c>
      <c r="U528" s="407">
        <v>0</v>
      </c>
      <c r="V528" s="407">
        <v>64.3</v>
      </c>
      <c r="W528" s="407">
        <v>13.3</v>
      </c>
      <c r="X528" s="407" t="s">
        <v>779</v>
      </c>
      <c r="Y528" s="407">
        <v>17.5</v>
      </c>
      <c r="Z528" s="407">
        <v>29.9</v>
      </c>
      <c r="AA528" s="343"/>
      <c r="AB528" s="332"/>
      <c r="AF528" s="708"/>
    </row>
    <row r="529" spans="1:57" s="330" customFormat="1" ht="13.8" x14ac:dyDescent="0.45">
      <c r="A529" s="43">
        <v>2043</v>
      </c>
      <c r="B529" s="407">
        <v>4655.3999999999996</v>
      </c>
      <c r="C529" s="407">
        <v>54.3</v>
      </c>
      <c r="D529" s="407">
        <v>10.6</v>
      </c>
      <c r="E529" s="407">
        <v>2.6</v>
      </c>
      <c r="F529" s="407">
        <v>86.1</v>
      </c>
      <c r="G529" s="407">
        <v>3.7</v>
      </c>
      <c r="H529" s="407">
        <v>883.7</v>
      </c>
      <c r="I529" s="407" t="s">
        <v>779</v>
      </c>
      <c r="J529" s="407">
        <v>12.2</v>
      </c>
      <c r="K529" s="407">
        <v>79.8</v>
      </c>
      <c r="L529" s="407">
        <v>103.8</v>
      </c>
      <c r="M529" s="407">
        <v>6.2</v>
      </c>
      <c r="N529" s="407">
        <v>13.6</v>
      </c>
      <c r="O529" s="407">
        <v>0.4</v>
      </c>
      <c r="P529" s="407">
        <v>0.9</v>
      </c>
      <c r="Q529" s="407">
        <v>2.8</v>
      </c>
      <c r="R529" s="407">
        <v>13.9</v>
      </c>
      <c r="S529" s="407">
        <v>17.7</v>
      </c>
      <c r="T529" s="407">
        <v>0</v>
      </c>
      <c r="U529" s="407">
        <v>0</v>
      </c>
      <c r="V529" s="407">
        <v>63.4</v>
      </c>
      <c r="W529" s="407">
        <v>13.2</v>
      </c>
      <c r="X529" s="407" t="s">
        <v>779</v>
      </c>
      <c r="Y529" s="407">
        <v>17.100000000000001</v>
      </c>
      <c r="Z529" s="407">
        <v>29.8</v>
      </c>
      <c r="AA529" s="343"/>
      <c r="AB529" s="332"/>
      <c r="AF529" s="708"/>
    </row>
    <row r="530" spans="1:57" s="330" customFormat="1" ht="13.8" x14ac:dyDescent="0.45">
      <c r="A530" s="43">
        <v>2044</v>
      </c>
      <c r="B530" s="407">
        <v>4619.3</v>
      </c>
      <c r="C530" s="407">
        <v>52.9</v>
      </c>
      <c r="D530" s="407">
        <v>10.4</v>
      </c>
      <c r="E530" s="407">
        <v>2.6</v>
      </c>
      <c r="F530" s="407">
        <v>85.9</v>
      </c>
      <c r="G530" s="407">
        <v>3.5</v>
      </c>
      <c r="H530" s="407">
        <v>882.3</v>
      </c>
      <c r="I530" s="407" t="s">
        <v>779</v>
      </c>
      <c r="J530" s="407">
        <v>11.9</v>
      </c>
      <c r="K530" s="407">
        <v>77</v>
      </c>
      <c r="L530" s="407">
        <v>102.1</v>
      </c>
      <c r="M530" s="407">
        <v>5.8</v>
      </c>
      <c r="N530" s="407">
        <v>13.2</v>
      </c>
      <c r="O530" s="407">
        <v>0.4</v>
      </c>
      <c r="P530" s="407">
        <v>0.9</v>
      </c>
      <c r="Q530" s="407">
        <v>2.7</v>
      </c>
      <c r="R530" s="407">
        <v>13.6</v>
      </c>
      <c r="S530" s="407">
        <v>17.399999999999999</v>
      </c>
      <c r="T530" s="407">
        <v>0</v>
      </c>
      <c r="U530" s="407">
        <v>0</v>
      </c>
      <c r="V530" s="407">
        <v>62.5</v>
      </c>
      <c r="W530" s="407">
        <v>13.2</v>
      </c>
      <c r="X530" s="407" t="s">
        <v>779</v>
      </c>
      <c r="Y530" s="407">
        <v>16.7</v>
      </c>
      <c r="Z530" s="407">
        <v>29.6</v>
      </c>
      <c r="AA530" s="343"/>
      <c r="AB530" s="332"/>
      <c r="AF530" s="708"/>
    </row>
    <row r="531" spans="1:57" s="330" customFormat="1" ht="13.8" x14ac:dyDescent="0.45">
      <c r="A531" s="43">
        <v>2045</v>
      </c>
      <c r="B531" s="407">
        <v>4582.5</v>
      </c>
      <c r="C531" s="407">
        <v>51.5</v>
      </c>
      <c r="D531" s="407">
        <v>10.3</v>
      </c>
      <c r="E531" s="407">
        <v>2.5</v>
      </c>
      <c r="F531" s="407">
        <v>85.7</v>
      </c>
      <c r="G531" s="407">
        <v>3.3</v>
      </c>
      <c r="H531" s="407">
        <v>880.6</v>
      </c>
      <c r="I531" s="407" t="s">
        <v>779</v>
      </c>
      <c r="J531" s="407">
        <v>11.6</v>
      </c>
      <c r="K531" s="407">
        <v>74.099999999999994</v>
      </c>
      <c r="L531" s="407">
        <v>100.3</v>
      </c>
      <c r="M531" s="407">
        <v>5.5</v>
      </c>
      <c r="N531" s="407">
        <v>12.8</v>
      </c>
      <c r="O531" s="407">
        <v>0.4</v>
      </c>
      <c r="P531" s="407">
        <v>0.8</v>
      </c>
      <c r="Q531" s="407">
        <v>2.7</v>
      </c>
      <c r="R531" s="407">
        <v>13.3</v>
      </c>
      <c r="S531" s="407">
        <v>17.100000000000001</v>
      </c>
      <c r="T531" s="407">
        <v>0</v>
      </c>
      <c r="U531" s="407">
        <v>0</v>
      </c>
      <c r="V531" s="407">
        <v>61.7</v>
      </c>
      <c r="W531" s="407">
        <v>13.2</v>
      </c>
      <c r="X531" s="407" t="s">
        <v>779</v>
      </c>
      <c r="Y531" s="407">
        <v>16.3</v>
      </c>
      <c r="Z531" s="407">
        <v>29.5</v>
      </c>
      <c r="AA531" s="343"/>
      <c r="AB531" s="332"/>
      <c r="AF531" s="708"/>
    </row>
    <row r="532" spans="1:57" s="330" customFormat="1" ht="13.8" x14ac:dyDescent="0.45">
      <c r="A532" s="43">
        <v>2046</v>
      </c>
      <c r="B532" s="407">
        <v>4544.8999999999996</v>
      </c>
      <c r="C532" s="407">
        <v>50</v>
      </c>
      <c r="D532" s="407">
        <v>10.1</v>
      </c>
      <c r="E532" s="407">
        <v>2.5</v>
      </c>
      <c r="F532" s="407">
        <v>85.5</v>
      </c>
      <c r="G532" s="407">
        <v>3.1</v>
      </c>
      <c r="H532" s="407">
        <v>878.5</v>
      </c>
      <c r="I532" s="407" t="s">
        <v>779</v>
      </c>
      <c r="J532" s="407">
        <v>11.2</v>
      </c>
      <c r="K532" s="407">
        <v>71.3</v>
      </c>
      <c r="L532" s="407">
        <v>98.4</v>
      </c>
      <c r="M532" s="407">
        <v>5.2</v>
      </c>
      <c r="N532" s="407">
        <v>12.4</v>
      </c>
      <c r="O532" s="407">
        <v>0.3</v>
      </c>
      <c r="P532" s="407">
        <v>0.7</v>
      </c>
      <c r="Q532" s="407">
        <v>2.6</v>
      </c>
      <c r="R532" s="407">
        <v>13</v>
      </c>
      <c r="S532" s="407">
        <v>16.8</v>
      </c>
      <c r="T532" s="407">
        <v>0</v>
      </c>
      <c r="U532" s="407">
        <v>0</v>
      </c>
      <c r="V532" s="407">
        <v>60.8</v>
      </c>
      <c r="W532" s="407">
        <v>13.1</v>
      </c>
      <c r="X532" s="407" t="s">
        <v>779</v>
      </c>
      <c r="Y532" s="407">
        <v>15.9</v>
      </c>
      <c r="Z532" s="407">
        <v>29.4</v>
      </c>
      <c r="AA532" s="343"/>
      <c r="AB532" s="332"/>
      <c r="AF532" s="708"/>
    </row>
    <row r="533" spans="1:57" s="330" customFormat="1" ht="13.8" x14ac:dyDescent="0.45">
      <c r="A533" s="43">
        <v>2047</v>
      </c>
      <c r="B533" s="407">
        <v>4506.6000000000004</v>
      </c>
      <c r="C533" s="407">
        <v>48.5</v>
      </c>
      <c r="D533" s="407">
        <v>10</v>
      </c>
      <c r="E533" s="407">
        <v>2.4</v>
      </c>
      <c r="F533" s="407">
        <v>85.3</v>
      </c>
      <c r="G533" s="407">
        <v>3</v>
      </c>
      <c r="H533" s="407">
        <v>876.1</v>
      </c>
      <c r="I533" s="407" t="s">
        <v>779</v>
      </c>
      <c r="J533" s="407">
        <v>10.9</v>
      </c>
      <c r="K533" s="407">
        <v>68.5</v>
      </c>
      <c r="L533" s="407">
        <v>96.6</v>
      </c>
      <c r="M533" s="407">
        <v>4.8</v>
      </c>
      <c r="N533" s="407">
        <v>12</v>
      </c>
      <c r="O533" s="407">
        <v>0.3</v>
      </c>
      <c r="P533" s="407">
        <v>0.7</v>
      </c>
      <c r="Q533" s="407">
        <v>2.6</v>
      </c>
      <c r="R533" s="407">
        <v>12.6</v>
      </c>
      <c r="S533" s="407">
        <v>16.5</v>
      </c>
      <c r="T533" s="407">
        <v>0</v>
      </c>
      <c r="U533" s="407">
        <v>0</v>
      </c>
      <c r="V533" s="407">
        <v>59.8</v>
      </c>
      <c r="W533" s="407">
        <v>13.1</v>
      </c>
      <c r="X533" s="407" t="s">
        <v>779</v>
      </c>
      <c r="Y533" s="407">
        <v>15.5</v>
      </c>
      <c r="Z533" s="407">
        <v>29.3</v>
      </c>
      <c r="AA533" s="343"/>
      <c r="AB533" s="332"/>
      <c r="AF533" s="708"/>
    </row>
    <row r="534" spans="1:57" s="330" customFormat="1" ht="13.8" x14ac:dyDescent="0.45">
      <c r="A534" s="43">
        <v>2048</v>
      </c>
      <c r="B534" s="407">
        <v>4467.5</v>
      </c>
      <c r="C534" s="407">
        <v>46.9</v>
      </c>
      <c r="D534" s="407">
        <v>9.8000000000000007</v>
      </c>
      <c r="E534" s="407">
        <v>2.4</v>
      </c>
      <c r="F534" s="407">
        <v>85</v>
      </c>
      <c r="G534" s="407">
        <v>2.8</v>
      </c>
      <c r="H534" s="407">
        <v>873.2</v>
      </c>
      <c r="I534" s="407" t="s">
        <v>779</v>
      </c>
      <c r="J534" s="407">
        <v>10.6</v>
      </c>
      <c r="K534" s="407">
        <v>65.599999999999994</v>
      </c>
      <c r="L534" s="407">
        <v>94.7</v>
      </c>
      <c r="M534" s="407">
        <v>4.5</v>
      </c>
      <c r="N534" s="407">
        <v>11.6</v>
      </c>
      <c r="O534" s="407">
        <v>0.3</v>
      </c>
      <c r="P534" s="407">
        <v>0.6</v>
      </c>
      <c r="Q534" s="407">
        <v>2.5</v>
      </c>
      <c r="R534" s="407">
        <v>12.3</v>
      </c>
      <c r="S534" s="407">
        <v>16.2</v>
      </c>
      <c r="T534" s="407">
        <v>0</v>
      </c>
      <c r="U534" s="407">
        <v>0</v>
      </c>
      <c r="V534" s="407">
        <v>58.9</v>
      </c>
      <c r="W534" s="407">
        <v>13.1</v>
      </c>
      <c r="X534" s="407" t="s">
        <v>779</v>
      </c>
      <c r="Y534" s="407">
        <v>15.1</v>
      </c>
      <c r="Z534" s="407">
        <v>29.2</v>
      </c>
      <c r="AA534" s="343"/>
      <c r="AB534" s="332"/>
      <c r="AF534" s="708"/>
    </row>
    <row r="535" spans="1:57" s="330" customFormat="1" ht="13.8" x14ac:dyDescent="0.45">
      <c r="A535" s="43">
        <v>2049</v>
      </c>
      <c r="B535" s="407">
        <v>4427.7</v>
      </c>
      <c r="C535" s="407">
        <v>45.3</v>
      </c>
      <c r="D535" s="407">
        <v>9.6</v>
      </c>
      <c r="E535" s="407">
        <v>2.2999999999999998</v>
      </c>
      <c r="F535" s="407">
        <v>84.7</v>
      </c>
      <c r="G535" s="407">
        <v>2.6</v>
      </c>
      <c r="H535" s="407">
        <v>870</v>
      </c>
      <c r="I535" s="407" t="s">
        <v>779</v>
      </c>
      <c r="J535" s="407">
        <v>10.199999999999999</v>
      </c>
      <c r="K535" s="407">
        <v>62.7</v>
      </c>
      <c r="L535" s="407">
        <v>92.7</v>
      </c>
      <c r="M535" s="407">
        <v>4.2</v>
      </c>
      <c r="N535" s="407">
        <v>11.2</v>
      </c>
      <c r="O535" s="407">
        <v>0.3</v>
      </c>
      <c r="P535" s="407">
        <v>0.6</v>
      </c>
      <c r="Q535" s="407">
        <v>2.4</v>
      </c>
      <c r="R535" s="407">
        <v>12</v>
      </c>
      <c r="S535" s="407">
        <v>15.9</v>
      </c>
      <c r="T535" s="407">
        <v>0</v>
      </c>
      <c r="U535" s="407">
        <v>0</v>
      </c>
      <c r="V535" s="407">
        <v>58</v>
      </c>
      <c r="W535" s="407">
        <v>13</v>
      </c>
      <c r="X535" s="407" t="s">
        <v>779</v>
      </c>
      <c r="Y535" s="407">
        <v>14.7</v>
      </c>
      <c r="Z535" s="407">
        <v>29</v>
      </c>
      <c r="AA535" s="343"/>
      <c r="AB535" s="332"/>
      <c r="AF535" s="708"/>
    </row>
    <row r="536" spans="1:57" s="664" customFormat="1" ht="14.1" x14ac:dyDescent="0.5">
      <c r="A536" s="651">
        <v>2050</v>
      </c>
      <c r="B536" s="665">
        <v>4387.2</v>
      </c>
      <c r="C536" s="665">
        <v>43.6</v>
      </c>
      <c r="D536" s="665">
        <v>9.4</v>
      </c>
      <c r="E536" s="665">
        <v>2.2999999999999998</v>
      </c>
      <c r="F536" s="665">
        <v>84.4</v>
      </c>
      <c r="G536" s="665">
        <v>2.4</v>
      </c>
      <c r="H536" s="665">
        <v>866.3</v>
      </c>
      <c r="I536" s="665" t="s">
        <v>779</v>
      </c>
      <c r="J536" s="665">
        <v>9.8000000000000007</v>
      </c>
      <c r="K536" s="665">
        <v>59.8</v>
      </c>
      <c r="L536" s="665">
        <v>90.7</v>
      </c>
      <c r="M536" s="665">
        <v>3.8</v>
      </c>
      <c r="N536" s="665">
        <v>10.8</v>
      </c>
      <c r="O536" s="665">
        <v>0.2</v>
      </c>
      <c r="P536" s="665">
        <v>0.5</v>
      </c>
      <c r="Q536" s="665">
        <v>2.4</v>
      </c>
      <c r="R536" s="665">
        <v>11.7</v>
      </c>
      <c r="S536" s="665">
        <v>15.6</v>
      </c>
      <c r="T536" s="665">
        <v>0</v>
      </c>
      <c r="U536" s="665">
        <v>0</v>
      </c>
      <c r="V536" s="665">
        <v>57</v>
      </c>
      <c r="W536" s="665">
        <v>13</v>
      </c>
      <c r="X536" s="665" t="s">
        <v>779</v>
      </c>
      <c r="Y536" s="665">
        <v>14.4</v>
      </c>
      <c r="Z536" s="665">
        <v>28.9</v>
      </c>
      <c r="AA536" s="653" t="s">
        <v>564</v>
      </c>
      <c r="AB536" s="653">
        <f>B536+C536+D536+E536+F536+G536+H536+J536+K536+L536+M536+N536</f>
        <v>5570.5</v>
      </c>
      <c r="AC536" s="654">
        <f>SUM(C536:Z536)</f>
        <v>1327.0000000000002</v>
      </c>
      <c r="AF536" s="709"/>
      <c r="BE536" s="330"/>
    </row>
    <row r="537" spans="1:57" s="330" customFormat="1" ht="13.8" x14ac:dyDescent="0.45">
      <c r="A537" s="43">
        <v>2051</v>
      </c>
      <c r="B537" s="407">
        <v>4402.5</v>
      </c>
      <c r="C537" s="407">
        <v>44</v>
      </c>
      <c r="D537" s="407">
        <v>9.5</v>
      </c>
      <c r="E537" s="407">
        <v>2.2999999999999998</v>
      </c>
      <c r="F537" s="407">
        <v>84.3</v>
      </c>
      <c r="G537" s="407">
        <v>2.4</v>
      </c>
      <c r="H537" s="407">
        <v>869.9</v>
      </c>
      <c r="I537" s="407" t="s">
        <v>779</v>
      </c>
      <c r="J537" s="407">
        <v>9.9</v>
      </c>
      <c r="K537" s="407">
        <v>59.8</v>
      </c>
      <c r="L537" s="407">
        <v>91.1</v>
      </c>
      <c r="M537" s="407">
        <v>3.8</v>
      </c>
      <c r="N537" s="407">
        <v>10.9</v>
      </c>
      <c r="O537" s="407">
        <v>0.2</v>
      </c>
      <c r="P537" s="407">
        <v>0.5</v>
      </c>
      <c r="Q537" s="407">
        <v>2.4</v>
      </c>
      <c r="R537" s="407">
        <v>11.7</v>
      </c>
      <c r="S537" s="407">
        <v>15.6</v>
      </c>
      <c r="T537" s="407">
        <v>0</v>
      </c>
      <c r="U537" s="407">
        <v>0</v>
      </c>
      <c r="V537" s="407">
        <v>57.2</v>
      </c>
      <c r="W537" s="407">
        <v>13.1</v>
      </c>
      <c r="X537" s="407" t="s">
        <v>779</v>
      </c>
      <c r="Y537" s="407">
        <v>14.3</v>
      </c>
      <c r="Z537" s="407">
        <v>29</v>
      </c>
      <c r="AA537" s="328"/>
      <c r="AB537" s="328"/>
      <c r="AF537" s="708"/>
    </row>
    <row r="538" spans="1:57" s="330" customFormat="1" ht="13.8" x14ac:dyDescent="0.45">
      <c r="A538" s="43">
        <v>2052</v>
      </c>
      <c r="B538" s="407">
        <v>4417.2</v>
      </c>
      <c r="C538" s="407">
        <v>44.4</v>
      </c>
      <c r="D538" s="407">
        <v>9.5</v>
      </c>
      <c r="E538" s="407">
        <v>2.2000000000000002</v>
      </c>
      <c r="F538" s="407">
        <v>84.2</v>
      </c>
      <c r="G538" s="407">
        <v>2.5</v>
      </c>
      <c r="H538" s="407">
        <v>873.3</v>
      </c>
      <c r="I538" s="407" t="s">
        <v>779</v>
      </c>
      <c r="J538" s="407">
        <v>10</v>
      </c>
      <c r="K538" s="407">
        <v>59.7</v>
      </c>
      <c r="L538" s="407">
        <v>91.5</v>
      </c>
      <c r="M538" s="407">
        <v>3.9</v>
      </c>
      <c r="N538" s="407">
        <v>10.9</v>
      </c>
      <c r="O538" s="407">
        <v>0.2</v>
      </c>
      <c r="P538" s="407">
        <v>0.5</v>
      </c>
      <c r="Q538" s="407">
        <v>2.4</v>
      </c>
      <c r="R538" s="407">
        <v>11.7</v>
      </c>
      <c r="S538" s="407">
        <v>15.6</v>
      </c>
      <c r="T538" s="407">
        <v>0</v>
      </c>
      <c r="U538" s="407">
        <v>0</v>
      </c>
      <c r="V538" s="407">
        <v>57.4</v>
      </c>
      <c r="W538" s="407">
        <v>13.2</v>
      </c>
      <c r="X538" s="407" t="s">
        <v>779</v>
      </c>
      <c r="Y538" s="407">
        <v>14.2</v>
      </c>
      <c r="Z538" s="407">
        <v>29.1</v>
      </c>
      <c r="AA538" s="328"/>
      <c r="AB538" s="328"/>
      <c r="AF538" s="708"/>
    </row>
    <row r="539" spans="1:57" s="330" customFormat="1" ht="13.8" x14ac:dyDescent="0.45">
      <c r="A539" s="43">
        <v>2053</v>
      </c>
      <c r="B539" s="407">
        <v>4431.1000000000004</v>
      </c>
      <c r="C539" s="407">
        <v>44.8</v>
      </c>
      <c r="D539" s="407">
        <v>9.6</v>
      </c>
      <c r="E539" s="407">
        <v>2.2000000000000002</v>
      </c>
      <c r="F539" s="407">
        <v>84.1</v>
      </c>
      <c r="G539" s="407">
        <v>2.5</v>
      </c>
      <c r="H539" s="407">
        <v>876.6</v>
      </c>
      <c r="I539" s="407" t="s">
        <v>779</v>
      </c>
      <c r="J539" s="407">
        <v>10.1</v>
      </c>
      <c r="K539" s="407">
        <v>59.6</v>
      </c>
      <c r="L539" s="407">
        <v>91.9</v>
      </c>
      <c r="M539" s="407">
        <v>3.9</v>
      </c>
      <c r="N539" s="407">
        <v>11</v>
      </c>
      <c r="O539" s="407">
        <v>0.2</v>
      </c>
      <c r="P539" s="407">
        <v>0.5</v>
      </c>
      <c r="Q539" s="407">
        <v>2.2999999999999998</v>
      </c>
      <c r="R539" s="407">
        <v>11.6</v>
      </c>
      <c r="S539" s="407">
        <v>15.6</v>
      </c>
      <c r="T539" s="407">
        <v>0</v>
      </c>
      <c r="U539" s="407">
        <v>0</v>
      </c>
      <c r="V539" s="407">
        <v>57.5</v>
      </c>
      <c r="W539" s="407">
        <v>13.3</v>
      </c>
      <c r="X539" s="407" t="s">
        <v>779</v>
      </c>
      <c r="Y539" s="407">
        <v>14.1</v>
      </c>
      <c r="Z539" s="407">
        <v>29.2</v>
      </c>
      <c r="AA539" s="328"/>
      <c r="AB539" s="328"/>
      <c r="AF539" s="708"/>
    </row>
    <row r="540" spans="1:57" s="330" customFormat="1" ht="13.8" x14ac:dyDescent="0.45">
      <c r="A540" s="43">
        <v>2054</v>
      </c>
      <c r="B540" s="407">
        <v>4444.3999999999996</v>
      </c>
      <c r="C540" s="407">
        <v>45.2</v>
      </c>
      <c r="D540" s="407">
        <v>9.6</v>
      </c>
      <c r="E540" s="407">
        <v>2.2000000000000002</v>
      </c>
      <c r="F540" s="407">
        <v>84</v>
      </c>
      <c r="G540" s="407">
        <v>2.6</v>
      </c>
      <c r="H540" s="407">
        <v>879.8</v>
      </c>
      <c r="I540" s="407" t="s">
        <v>779</v>
      </c>
      <c r="J540" s="407">
        <v>10.199999999999999</v>
      </c>
      <c r="K540" s="407">
        <v>59.5</v>
      </c>
      <c r="L540" s="407">
        <v>92.3</v>
      </c>
      <c r="M540" s="407">
        <v>3.9</v>
      </c>
      <c r="N540" s="407">
        <v>11.1</v>
      </c>
      <c r="O540" s="407">
        <v>0.2</v>
      </c>
      <c r="P540" s="407">
        <v>0.5</v>
      </c>
      <c r="Q540" s="407">
        <v>2.2999999999999998</v>
      </c>
      <c r="R540" s="407">
        <v>11.6</v>
      </c>
      <c r="S540" s="407">
        <v>15.6</v>
      </c>
      <c r="T540" s="407">
        <v>0</v>
      </c>
      <c r="U540" s="407">
        <v>0</v>
      </c>
      <c r="V540" s="407">
        <v>57.7</v>
      </c>
      <c r="W540" s="407">
        <v>13.4</v>
      </c>
      <c r="X540" s="407" t="s">
        <v>779</v>
      </c>
      <c r="Y540" s="407">
        <v>14.1</v>
      </c>
      <c r="Z540" s="407">
        <v>29.3</v>
      </c>
      <c r="AA540" s="328"/>
      <c r="AB540" s="328"/>
      <c r="AF540" s="708"/>
    </row>
    <row r="541" spans="1:57" s="330" customFormat="1" ht="13.8" x14ac:dyDescent="0.45">
      <c r="A541" s="43">
        <v>2055</v>
      </c>
      <c r="B541" s="407">
        <v>4457.1000000000004</v>
      </c>
      <c r="C541" s="407">
        <v>45.6</v>
      </c>
      <c r="D541" s="407">
        <v>9.6</v>
      </c>
      <c r="E541" s="407">
        <v>2.2000000000000002</v>
      </c>
      <c r="F541" s="407">
        <v>83.9</v>
      </c>
      <c r="G541" s="407">
        <v>2.6</v>
      </c>
      <c r="H541" s="407">
        <v>882.8</v>
      </c>
      <c r="I541" s="407" t="s">
        <v>779</v>
      </c>
      <c r="J541" s="407">
        <v>10.4</v>
      </c>
      <c r="K541" s="407">
        <v>59.4</v>
      </c>
      <c r="L541" s="407">
        <v>92.7</v>
      </c>
      <c r="M541" s="407">
        <v>4</v>
      </c>
      <c r="N541" s="407">
        <v>11.2</v>
      </c>
      <c r="O541" s="407">
        <v>0.2</v>
      </c>
      <c r="P541" s="407">
        <v>0.5</v>
      </c>
      <c r="Q541" s="407">
        <v>2.2999999999999998</v>
      </c>
      <c r="R541" s="407">
        <v>11.6</v>
      </c>
      <c r="S541" s="407">
        <v>15.5</v>
      </c>
      <c r="T541" s="407">
        <v>0</v>
      </c>
      <c r="U541" s="407">
        <v>0</v>
      </c>
      <c r="V541" s="407">
        <v>57.8</v>
      </c>
      <c r="W541" s="407">
        <v>13.4</v>
      </c>
      <c r="X541" s="407" t="s">
        <v>779</v>
      </c>
      <c r="Y541" s="407">
        <v>14</v>
      </c>
      <c r="Z541" s="407">
        <v>29.4</v>
      </c>
      <c r="AA541" s="328"/>
      <c r="AB541" s="328"/>
      <c r="AF541" s="708"/>
    </row>
    <row r="542" spans="1:57" s="330" customFormat="1" ht="13.8" x14ac:dyDescent="0.45">
      <c r="A542" s="43">
        <v>2056</v>
      </c>
      <c r="B542" s="407">
        <v>4469</v>
      </c>
      <c r="C542" s="407">
        <v>45.9</v>
      </c>
      <c r="D542" s="407">
        <v>9.6999999999999993</v>
      </c>
      <c r="E542" s="407">
        <v>2.2000000000000002</v>
      </c>
      <c r="F542" s="407">
        <v>83.7</v>
      </c>
      <c r="G542" s="407">
        <v>2.6</v>
      </c>
      <c r="H542" s="407">
        <v>885.7</v>
      </c>
      <c r="I542" s="407" t="s">
        <v>779</v>
      </c>
      <c r="J542" s="407">
        <v>10.5</v>
      </c>
      <c r="K542" s="407">
        <v>59.2</v>
      </c>
      <c r="L542" s="407">
        <v>93</v>
      </c>
      <c r="M542" s="407">
        <v>4</v>
      </c>
      <c r="N542" s="407">
        <v>11.3</v>
      </c>
      <c r="O542" s="407">
        <v>0.2</v>
      </c>
      <c r="P542" s="407">
        <v>0.5</v>
      </c>
      <c r="Q542" s="407">
        <v>2.2999999999999998</v>
      </c>
      <c r="R542" s="407">
        <v>11.5</v>
      </c>
      <c r="S542" s="407">
        <v>15.5</v>
      </c>
      <c r="T542" s="407">
        <v>0</v>
      </c>
      <c r="U542" s="407">
        <v>0</v>
      </c>
      <c r="V542" s="407">
        <v>58</v>
      </c>
      <c r="W542" s="407">
        <v>13.5</v>
      </c>
      <c r="X542" s="407" t="s">
        <v>779</v>
      </c>
      <c r="Y542" s="407">
        <v>13.9</v>
      </c>
      <c r="Z542" s="407">
        <v>29.5</v>
      </c>
      <c r="AA542" s="328"/>
      <c r="AB542" s="328"/>
      <c r="AF542" s="708"/>
    </row>
    <row r="543" spans="1:57" s="330" customFormat="1" ht="13.8" x14ac:dyDescent="0.45">
      <c r="A543" s="43">
        <v>2057</v>
      </c>
      <c r="B543" s="407">
        <v>4480.3999999999996</v>
      </c>
      <c r="C543" s="407">
        <v>46.3</v>
      </c>
      <c r="D543" s="407">
        <v>9.6999999999999993</v>
      </c>
      <c r="E543" s="407">
        <v>2.2000000000000002</v>
      </c>
      <c r="F543" s="407">
        <v>83.6</v>
      </c>
      <c r="G543" s="407">
        <v>2.7</v>
      </c>
      <c r="H543" s="407">
        <v>888.5</v>
      </c>
      <c r="I543" s="407" t="s">
        <v>779</v>
      </c>
      <c r="J543" s="407">
        <v>10.6</v>
      </c>
      <c r="K543" s="407">
        <v>59.1</v>
      </c>
      <c r="L543" s="407">
        <v>93.4</v>
      </c>
      <c r="M543" s="407">
        <v>4</v>
      </c>
      <c r="N543" s="407">
        <v>11.4</v>
      </c>
      <c r="O543" s="407">
        <v>0.2</v>
      </c>
      <c r="P543" s="407">
        <v>0.5</v>
      </c>
      <c r="Q543" s="407">
        <v>2.2999999999999998</v>
      </c>
      <c r="R543" s="407">
        <v>11.5</v>
      </c>
      <c r="S543" s="407">
        <v>15.5</v>
      </c>
      <c r="T543" s="407">
        <v>0</v>
      </c>
      <c r="U543" s="407">
        <v>0</v>
      </c>
      <c r="V543" s="407">
        <v>58.1</v>
      </c>
      <c r="W543" s="407">
        <v>13.6</v>
      </c>
      <c r="X543" s="407" t="s">
        <v>779</v>
      </c>
      <c r="Y543" s="407">
        <v>13.8</v>
      </c>
      <c r="Z543" s="407">
        <v>29.6</v>
      </c>
      <c r="AA543" s="328"/>
      <c r="AB543" s="328"/>
      <c r="AF543" s="708"/>
    </row>
    <row r="544" spans="1:57" s="330" customFormat="1" ht="13.8" x14ac:dyDescent="0.45">
      <c r="A544" s="43">
        <v>2058</v>
      </c>
      <c r="B544" s="407">
        <v>4491.1000000000004</v>
      </c>
      <c r="C544" s="407">
        <v>46.7</v>
      </c>
      <c r="D544" s="407">
        <v>9.6999999999999993</v>
      </c>
      <c r="E544" s="407">
        <v>2.2000000000000002</v>
      </c>
      <c r="F544" s="407">
        <v>83.4</v>
      </c>
      <c r="G544" s="407">
        <v>2.7</v>
      </c>
      <c r="H544" s="407">
        <v>891.1</v>
      </c>
      <c r="I544" s="407" t="s">
        <v>779</v>
      </c>
      <c r="J544" s="407">
        <v>10.7</v>
      </c>
      <c r="K544" s="407">
        <v>58.9</v>
      </c>
      <c r="L544" s="407">
        <v>93.7</v>
      </c>
      <c r="M544" s="407">
        <v>4</v>
      </c>
      <c r="N544" s="407">
        <v>11.5</v>
      </c>
      <c r="O544" s="407">
        <v>0.2</v>
      </c>
      <c r="P544" s="407">
        <v>0.5</v>
      </c>
      <c r="Q544" s="407">
        <v>2.2999999999999998</v>
      </c>
      <c r="R544" s="407">
        <v>11.5</v>
      </c>
      <c r="S544" s="407">
        <v>15.5</v>
      </c>
      <c r="T544" s="407">
        <v>0</v>
      </c>
      <c r="U544" s="407">
        <v>0</v>
      </c>
      <c r="V544" s="407">
        <v>58.2</v>
      </c>
      <c r="W544" s="407">
        <v>13.7</v>
      </c>
      <c r="X544" s="407" t="s">
        <v>779</v>
      </c>
      <c r="Y544" s="407">
        <v>13.7</v>
      </c>
      <c r="Z544" s="407">
        <v>29.7</v>
      </c>
      <c r="AA544" s="328"/>
      <c r="AB544" s="328"/>
      <c r="AF544" s="708"/>
    </row>
    <row r="545" spans="1:32" s="330" customFormat="1" ht="13.8" x14ac:dyDescent="0.45">
      <c r="A545" s="43">
        <v>2059</v>
      </c>
      <c r="B545" s="407">
        <v>4501.2</v>
      </c>
      <c r="C545" s="407">
        <v>47.1</v>
      </c>
      <c r="D545" s="407">
        <v>9.6999999999999993</v>
      </c>
      <c r="E545" s="407">
        <v>2.2000000000000002</v>
      </c>
      <c r="F545" s="407">
        <v>83.2</v>
      </c>
      <c r="G545" s="407">
        <v>2.8</v>
      </c>
      <c r="H545" s="407">
        <v>893.6</v>
      </c>
      <c r="I545" s="407" t="s">
        <v>779</v>
      </c>
      <c r="J545" s="407">
        <v>10.8</v>
      </c>
      <c r="K545" s="407">
        <v>58.8</v>
      </c>
      <c r="L545" s="407">
        <v>94</v>
      </c>
      <c r="M545" s="407">
        <v>4.0999999999999996</v>
      </c>
      <c r="N545" s="407">
        <v>11.6</v>
      </c>
      <c r="O545" s="407">
        <v>0.2</v>
      </c>
      <c r="P545" s="407">
        <v>0.5</v>
      </c>
      <c r="Q545" s="407">
        <v>2.2999999999999998</v>
      </c>
      <c r="R545" s="407">
        <v>11.4</v>
      </c>
      <c r="S545" s="407">
        <v>15.5</v>
      </c>
      <c r="T545" s="407">
        <v>0</v>
      </c>
      <c r="U545" s="407">
        <v>0</v>
      </c>
      <c r="V545" s="407">
        <v>58.3</v>
      </c>
      <c r="W545" s="407">
        <v>13.8</v>
      </c>
      <c r="X545" s="407" t="s">
        <v>779</v>
      </c>
      <c r="Y545" s="407">
        <v>13.6</v>
      </c>
      <c r="Z545" s="407">
        <v>29.8</v>
      </c>
      <c r="AA545" s="328"/>
      <c r="AB545" s="328"/>
      <c r="AF545" s="708"/>
    </row>
    <row r="546" spans="1:32" s="330" customFormat="1" ht="13.8" x14ac:dyDescent="0.45">
      <c r="A546" s="43">
        <v>2060</v>
      </c>
      <c r="B546" s="407">
        <v>4510.8</v>
      </c>
      <c r="C546" s="407">
        <v>47.5</v>
      </c>
      <c r="D546" s="407">
        <v>9.8000000000000007</v>
      </c>
      <c r="E546" s="407">
        <v>2.2000000000000002</v>
      </c>
      <c r="F546" s="407">
        <v>83</v>
      </c>
      <c r="G546" s="407">
        <v>2.8</v>
      </c>
      <c r="H546" s="407">
        <v>896</v>
      </c>
      <c r="I546" s="407" t="s">
        <v>779</v>
      </c>
      <c r="J546" s="407">
        <v>10.9</v>
      </c>
      <c r="K546" s="407">
        <v>58.6</v>
      </c>
      <c r="L546" s="407">
        <v>94.4</v>
      </c>
      <c r="M546" s="407">
        <v>4.0999999999999996</v>
      </c>
      <c r="N546" s="407">
        <v>11.7</v>
      </c>
      <c r="O546" s="407">
        <v>0.2</v>
      </c>
      <c r="P546" s="407">
        <v>0.5</v>
      </c>
      <c r="Q546" s="407">
        <v>2.2999999999999998</v>
      </c>
      <c r="R546" s="407">
        <v>11.4</v>
      </c>
      <c r="S546" s="407">
        <v>15.4</v>
      </c>
      <c r="T546" s="407">
        <v>0</v>
      </c>
      <c r="U546" s="407">
        <v>0</v>
      </c>
      <c r="V546" s="407">
        <v>58.4</v>
      </c>
      <c r="W546" s="407">
        <v>13.8</v>
      </c>
      <c r="X546" s="407" t="s">
        <v>779</v>
      </c>
      <c r="Y546" s="407">
        <v>13.5</v>
      </c>
      <c r="Z546" s="407">
        <v>29.9</v>
      </c>
      <c r="AA546" s="328"/>
      <c r="AB546" s="328"/>
      <c r="AF546" s="708"/>
    </row>
    <row r="547" spans="1:32" s="330" customFormat="1" ht="13.8" x14ac:dyDescent="0.45">
      <c r="A547" s="43">
        <v>2061</v>
      </c>
      <c r="B547" s="408">
        <v>4519.8</v>
      </c>
      <c r="C547" s="408">
        <v>47.9</v>
      </c>
      <c r="D547" s="408">
        <v>9.8000000000000007</v>
      </c>
      <c r="E547" s="408">
        <v>2.2000000000000002</v>
      </c>
      <c r="F547" s="408">
        <v>82.8</v>
      </c>
      <c r="G547" s="408">
        <v>2.8</v>
      </c>
      <c r="H547" s="408">
        <v>898.2</v>
      </c>
      <c r="I547" s="408" t="s">
        <v>779</v>
      </c>
      <c r="J547" s="408">
        <v>11</v>
      </c>
      <c r="K547" s="408">
        <v>58.4</v>
      </c>
      <c r="L547" s="408">
        <v>94.7</v>
      </c>
      <c r="M547" s="408">
        <v>4.0999999999999996</v>
      </c>
      <c r="N547" s="408">
        <v>11.8</v>
      </c>
      <c r="O547" s="408">
        <v>0.2</v>
      </c>
      <c r="P547" s="408">
        <v>0.5</v>
      </c>
      <c r="Q547" s="408">
        <v>2.2000000000000002</v>
      </c>
      <c r="R547" s="408">
        <v>11.4</v>
      </c>
      <c r="S547" s="408">
        <v>15.4</v>
      </c>
      <c r="T547" s="408">
        <v>0</v>
      </c>
      <c r="U547" s="408">
        <v>0</v>
      </c>
      <c r="V547" s="408">
        <v>58.5</v>
      </c>
      <c r="W547" s="408">
        <v>13.9</v>
      </c>
      <c r="X547" s="408" t="s">
        <v>779</v>
      </c>
      <c r="Y547" s="408">
        <v>13.4</v>
      </c>
      <c r="Z547" s="408">
        <v>30</v>
      </c>
      <c r="AA547" s="328"/>
      <c r="AB547" s="328"/>
      <c r="AF547" s="708"/>
    </row>
    <row r="548" spans="1:32" s="330" customFormat="1" ht="13.8" x14ac:dyDescent="0.45">
      <c r="A548" s="43">
        <v>2062</v>
      </c>
      <c r="B548" s="408">
        <v>4528.3</v>
      </c>
      <c r="C548" s="408">
        <v>48.3</v>
      </c>
      <c r="D548" s="408">
        <v>9.8000000000000007</v>
      </c>
      <c r="E548" s="408">
        <v>2.1</v>
      </c>
      <c r="F548" s="408">
        <v>82.6</v>
      </c>
      <c r="G548" s="408">
        <v>2.9</v>
      </c>
      <c r="H548" s="408">
        <v>900.3</v>
      </c>
      <c r="I548" s="408" t="s">
        <v>779</v>
      </c>
      <c r="J548" s="408">
        <v>11.2</v>
      </c>
      <c r="K548" s="408">
        <v>58.2</v>
      </c>
      <c r="L548" s="408">
        <v>95</v>
      </c>
      <c r="M548" s="408">
        <v>4.2</v>
      </c>
      <c r="N548" s="408">
        <v>11.9</v>
      </c>
      <c r="O548" s="408">
        <v>0.2</v>
      </c>
      <c r="P548" s="408">
        <v>0.5</v>
      </c>
      <c r="Q548" s="408">
        <v>2.2000000000000002</v>
      </c>
      <c r="R548" s="408">
        <v>11.3</v>
      </c>
      <c r="S548" s="408">
        <v>15.4</v>
      </c>
      <c r="T548" s="408">
        <v>0</v>
      </c>
      <c r="U548" s="408">
        <v>0</v>
      </c>
      <c r="V548" s="408">
        <v>58.5</v>
      </c>
      <c r="W548" s="408">
        <v>14</v>
      </c>
      <c r="X548" s="408" t="s">
        <v>779</v>
      </c>
      <c r="Y548" s="408">
        <v>13.3</v>
      </c>
      <c r="Z548" s="408">
        <v>30</v>
      </c>
      <c r="AA548" s="328"/>
      <c r="AB548" s="328"/>
      <c r="AF548" s="708"/>
    </row>
    <row r="549" spans="1:32" s="330" customFormat="1" ht="13.8" x14ac:dyDescent="0.45">
      <c r="A549" s="43">
        <v>2063</v>
      </c>
      <c r="B549" s="408">
        <v>4536.3999999999996</v>
      </c>
      <c r="C549" s="408">
        <v>48.7</v>
      </c>
      <c r="D549" s="408">
        <v>9.8000000000000007</v>
      </c>
      <c r="E549" s="408">
        <v>2.1</v>
      </c>
      <c r="F549" s="408">
        <v>82.3</v>
      </c>
      <c r="G549" s="408">
        <v>2.9</v>
      </c>
      <c r="H549" s="408">
        <v>902.3</v>
      </c>
      <c r="I549" s="408" t="s">
        <v>779</v>
      </c>
      <c r="J549" s="408">
        <v>11.3</v>
      </c>
      <c r="K549" s="408">
        <v>58.1</v>
      </c>
      <c r="L549" s="408">
        <v>95.3</v>
      </c>
      <c r="M549" s="408">
        <v>4.2</v>
      </c>
      <c r="N549" s="408">
        <v>12</v>
      </c>
      <c r="O549" s="408">
        <v>0.2</v>
      </c>
      <c r="P549" s="408">
        <v>0.5</v>
      </c>
      <c r="Q549" s="408">
        <v>2.2000000000000002</v>
      </c>
      <c r="R549" s="408">
        <v>11.3</v>
      </c>
      <c r="S549" s="408">
        <v>15.4</v>
      </c>
      <c r="T549" s="408">
        <v>0</v>
      </c>
      <c r="U549" s="408">
        <v>0</v>
      </c>
      <c r="V549" s="408">
        <v>58.6</v>
      </c>
      <c r="W549" s="408">
        <v>14</v>
      </c>
      <c r="X549" s="408" t="s">
        <v>779</v>
      </c>
      <c r="Y549" s="408">
        <v>13.2</v>
      </c>
      <c r="Z549" s="408">
        <v>30.1</v>
      </c>
      <c r="AA549" s="328"/>
      <c r="AB549" s="328"/>
      <c r="AF549" s="708"/>
    </row>
    <row r="550" spans="1:32" s="330" customFormat="1" ht="13.8" x14ac:dyDescent="0.45">
      <c r="A550" s="43">
        <v>2064</v>
      </c>
      <c r="B550" s="408">
        <v>4543.8999999999996</v>
      </c>
      <c r="C550" s="408">
        <v>49.1</v>
      </c>
      <c r="D550" s="408">
        <v>9.9</v>
      </c>
      <c r="E550" s="408">
        <v>2.1</v>
      </c>
      <c r="F550" s="408">
        <v>82.1</v>
      </c>
      <c r="G550" s="408">
        <v>3</v>
      </c>
      <c r="H550" s="408">
        <v>904.2</v>
      </c>
      <c r="I550" s="408" t="s">
        <v>779</v>
      </c>
      <c r="J550" s="408">
        <v>11.4</v>
      </c>
      <c r="K550" s="408">
        <v>57.9</v>
      </c>
      <c r="L550" s="408">
        <v>95.6</v>
      </c>
      <c r="M550" s="408">
        <v>4.2</v>
      </c>
      <c r="N550" s="408">
        <v>12</v>
      </c>
      <c r="O550" s="408">
        <v>0.2</v>
      </c>
      <c r="P550" s="408">
        <v>0.5</v>
      </c>
      <c r="Q550" s="408">
        <v>2.2000000000000002</v>
      </c>
      <c r="R550" s="408">
        <v>11.2</v>
      </c>
      <c r="S550" s="408">
        <v>15.3</v>
      </c>
      <c r="T550" s="408">
        <v>0</v>
      </c>
      <c r="U550" s="408">
        <v>0</v>
      </c>
      <c r="V550" s="408">
        <v>58.7</v>
      </c>
      <c r="W550" s="408">
        <v>14.1</v>
      </c>
      <c r="X550" s="408" t="s">
        <v>779</v>
      </c>
      <c r="Y550" s="408">
        <v>13.1</v>
      </c>
      <c r="Z550" s="408">
        <v>30.2</v>
      </c>
      <c r="AA550" s="328"/>
      <c r="AB550" s="328"/>
      <c r="AF550" s="708"/>
    </row>
    <row r="551" spans="1:32" s="330" customFormat="1" ht="13.8" x14ac:dyDescent="0.45">
      <c r="A551" s="43">
        <v>2065</v>
      </c>
      <c r="B551" s="408">
        <v>4550.8999999999996</v>
      </c>
      <c r="C551" s="408">
        <v>49.5</v>
      </c>
      <c r="D551" s="408">
        <v>9.9</v>
      </c>
      <c r="E551" s="408">
        <v>2.1</v>
      </c>
      <c r="F551" s="408">
        <v>81.8</v>
      </c>
      <c r="G551" s="408">
        <v>3</v>
      </c>
      <c r="H551" s="408">
        <v>906</v>
      </c>
      <c r="I551" s="408" t="s">
        <v>779</v>
      </c>
      <c r="J551" s="408">
        <v>11.5</v>
      </c>
      <c r="K551" s="408">
        <v>57.7</v>
      </c>
      <c r="L551" s="408">
        <v>95.9</v>
      </c>
      <c r="M551" s="408">
        <v>4.2</v>
      </c>
      <c r="N551" s="408">
        <v>12.1</v>
      </c>
      <c r="O551" s="408">
        <v>0.2</v>
      </c>
      <c r="P551" s="408">
        <v>0.4</v>
      </c>
      <c r="Q551" s="408">
        <v>2.2000000000000002</v>
      </c>
      <c r="R551" s="408">
        <v>11.2</v>
      </c>
      <c r="S551" s="408">
        <v>15.3</v>
      </c>
      <c r="T551" s="408">
        <v>0</v>
      </c>
      <c r="U551" s="408">
        <v>0</v>
      </c>
      <c r="V551" s="408">
        <v>58.8</v>
      </c>
      <c r="W551" s="408">
        <v>14.2</v>
      </c>
      <c r="X551" s="408" t="s">
        <v>779</v>
      </c>
      <c r="Y551" s="408">
        <v>13</v>
      </c>
      <c r="Z551" s="408">
        <v>30.2</v>
      </c>
      <c r="AA551" s="328"/>
      <c r="AB551" s="328"/>
      <c r="AF551" s="708"/>
    </row>
    <row r="552" spans="1:32" s="330" customFormat="1" ht="13.8" x14ac:dyDescent="0.45">
      <c r="A552" s="43">
        <v>2066</v>
      </c>
      <c r="B552" s="408">
        <v>4557.6000000000004</v>
      </c>
      <c r="C552" s="408">
        <v>50</v>
      </c>
      <c r="D552" s="408">
        <v>9.9</v>
      </c>
      <c r="E552" s="408">
        <v>2.1</v>
      </c>
      <c r="F552" s="408">
        <v>81.5</v>
      </c>
      <c r="G552" s="408">
        <v>3.1</v>
      </c>
      <c r="H552" s="408">
        <v>907.7</v>
      </c>
      <c r="I552" s="408" t="s">
        <v>779</v>
      </c>
      <c r="J552" s="408">
        <v>11.6</v>
      </c>
      <c r="K552" s="408">
        <v>57.5</v>
      </c>
      <c r="L552" s="408">
        <v>96.2</v>
      </c>
      <c r="M552" s="408">
        <v>4.3</v>
      </c>
      <c r="N552" s="408">
        <v>12.2</v>
      </c>
      <c r="O552" s="408">
        <v>0.2</v>
      </c>
      <c r="P552" s="408">
        <v>0.4</v>
      </c>
      <c r="Q552" s="408">
        <v>2.2000000000000002</v>
      </c>
      <c r="R552" s="408">
        <v>11.1</v>
      </c>
      <c r="S552" s="408">
        <v>15.3</v>
      </c>
      <c r="T552" s="408">
        <v>0</v>
      </c>
      <c r="U552" s="408">
        <v>0</v>
      </c>
      <c r="V552" s="408">
        <v>58.8</v>
      </c>
      <c r="W552" s="408">
        <v>14.2</v>
      </c>
      <c r="X552" s="408" t="s">
        <v>779</v>
      </c>
      <c r="Y552" s="408">
        <v>12.9</v>
      </c>
      <c r="Z552" s="408">
        <v>30.3</v>
      </c>
      <c r="AA552" s="328"/>
      <c r="AB552" s="328"/>
      <c r="AF552" s="708"/>
    </row>
    <row r="553" spans="1:32" s="330" customFormat="1" ht="13.8" x14ac:dyDescent="0.45">
      <c r="A553" s="43">
        <v>2067</v>
      </c>
      <c r="B553" s="408">
        <v>4563.7</v>
      </c>
      <c r="C553" s="408">
        <v>50.4</v>
      </c>
      <c r="D553" s="408">
        <v>9.9</v>
      </c>
      <c r="E553" s="408">
        <v>2.1</v>
      </c>
      <c r="F553" s="408">
        <v>81.3</v>
      </c>
      <c r="G553" s="408">
        <v>3.1</v>
      </c>
      <c r="H553" s="408">
        <v>909.3</v>
      </c>
      <c r="I553" s="408" t="s">
        <v>779</v>
      </c>
      <c r="J553" s="408">
        <v>11.8</v>
      </c>
      <c r="K553" s="408">
        <v>57.3</v>
      </c>
      <c r="L553" s="408">
        <v>96.5</v>
      </c>
      <c r="M553" s="408">
        <v>4.3</v>
      </c>
      <c r="N553" s="408">
        <v>12.3</v>
      </c>
      <c r="O553" s="408">
        <v>0.2</v>
      </c>
      <c r="P553" s="408">
        <v>0.4</v>
      </c>
      <c r="Q553" s="408">
        <v>2.2000000000000002</v>
      </c>
      <c r="R553" s="408">
        <v>11.1</v>
      </c>
      <c r="S553" s="408">
        <v>15.3</v>
      </c>
      <c r="T553" s="408">
        <v>0</v>
      </c>
      <c r="U553" s="408">
        <v>0</v>
      </c>
      <c r="V553" s="408">
        <v>58.9</v>
      </c>
      <c r="W553" s="408">
        <v>14.3</v>
      </c>
      <c r="X553" s="408" t="s">
        <v>779</v>
      </c>
      <c r="Y553" s="408">
        <v>12.8</v>
      </c>
      <c r="Z553" s="408">
        <v>30.4</v>
      </c>
      <c r="AA553" s="328"/>
      <c r="AB553" s="328"/>
      <c r="AF553" s="708"/>
    </row>
    <row r="554" spans="1:32" s="330" customFormat="1" ht="13.8" x14ac:dyDescent="0.45">
      <c r="A554" s="43">
        <v>2068</v>
      </c>
      <c r="B554" s="408">
        <v>4569.5</v>
      </c>
      <c r="C554" s="408">
        <v>50.8</v>
      </c>
      <c r="D554" s="408">
        <v>9.9</v>
      </c>
      <c r="E554" s="408">
        <v>2.1</v>
      </c>
      <c r="F554" s="408">
        <v>81</v>
      </c>
      <c r="G554" s="408">
        <v>3.2</v>
      </c>
      <c r="H554" s="408">
        <v>910.8</v>
      </c>
      <c r="I554" s="408" t="s">
        <v>779</v>
      </c>
      <c r="J554" s="408">
        <v>11.9</v>
      </c>
      <c r="K554" s="408">
        <v>57.1</v>
      </c>
      <c r="L554" s="408">
        <v>96.8</v>
      </c>
      <c r="M554" s="408">
        <v>4.3</v>
      </c>
      <c r="N554" s="408">
        <v>12.4</v>
      </c>
      <c r="O554" s="408">
        <v>0.2</v>
      </c>
      <c r="P554" s="408">
        <v>0.4</v>
      </c>
      <c r="Q554" s="408">
        <v>2.1</v>
      </c>
      <c r="R554" s="408">
        <v>11</v>
      </c>
      <c r="S554" s="408">
        <v>15.2</v>
      </c>
      <c r="T554" s="408">
        <v>0</v>
      </c>
      <c r="U554" s="408">
        <v>0</v>
      </c>
      <c r="V554" s="408">
        <v>58.9</v>
      </c>
      <c r="W554" s="408">
        <v>14.4</v>
      </c>
      <c r="X554" s="408" t="s">
        <v>779</v>
      </c>
      <c r="Y554" s="408">
        <v>12.7</v>
      </c>
      <c r="Z554" s="408">
        <v>30.4</v>
      </c>
      <c r="AA554" s="328"/>
      <c r="AB554" s="328"/>
      <c r="AF554" s="708"/>
    </row>
    <row r="555" spans="1:32" s="330" customFormat="1" ht="13.8" x14ac:dyDescent="0.45">
      <c r="A555" s="43">
        <v>2069</v>
      </c>
      <c r="B555" s="408">
        <v>4574.8</v>
      </c>
      <c r="C555" s="408">
        <v>51.2</v>
      </c>
      <c r="D555" s="408">
        <v>9.9</v>
      </c>
      <c r="E555" s="408">
        <v>2.1</v>
      </c>
      <c r="F555" s="408">
        <v>80.7</v>
      </c>
      <c r="G555" s="408">
        <v>3.2</v>
      </c>
      <c r="H555" s="408">
        <v>912.2</v>
      </c>
      <c r="I555" s="408" t="s">
        <v>779</v>
      </c>
      <c r="J555" s="408">
        <v>12</v>
      </c>
      <c r="K555" s="408">
        <v>56.9</v>
      </c>
      <c r="L555" s="408">
        <v>97.1</v>
      </c>
      <c r="M555" s="408">
        <v>4.4000000000000004</v>
      </c>
      <c r="N555" s="408">
        <v>12.5</v>
      </c>
      <c r="O555" s="408">
        <v>0.2</v>
      </c>
      <c r="P555" s="408">
        <v>0.4</v>
      </c>
      <c r="Q555" s="408">
        <v>2.1</v>
      </c>
      <c r="R555" s="408">
        <v>11</v>
      </c>
      <c r="S555" s="408">
        <v>15.2</v>
      </c>
      <c r="T555" s="408">
        <v>0</v>
      </c>
      <c r="U555" s="408">
        <v>0</v>
      </c>
      <c r="V555" s="408">
        <v>58.9</v>
      </c>
      <c r="W555" s="408">
        <v>14.4</v>
      </c>
      <c r="X555" s="408" t="s">
        <v>779</v>
      </c>
      <c r="Y555" s="408">
        <v>12.6</v>
      </c>
      <c r="Z555" s="408">
        <v>30.5</v>
      </c>
      <c r="AA555" s="328"/>
      <c r="AB555" s="328"/>
      <c r="AF555" s="708"/>
    </row>
    <row r="556" spans="1:32" s="330" customFormat="1" ht="13.8" x14ac:dyDescent="0.45">
      <c r="A556" s="43">
        <v>2070</v>
      </c>
      <c r="B556" s="408">
        <v>4579.7</v>
      </c>
      <c r="C556" s="408">
        <v>51.7</v>
      </c>
      <c r="D556" s="408">
        <v>10</v>
      </c>
      <c r="E556" s="408">
        <v>2.1</v>
      </c>
      <c r="F556" s="408">
        <v>80.400000000000006</v>
      </c>
      <c r="G556" s="408">
        <v>3.3</v>
      </c>
      <c r="H556" s="408">
        <v>913.5</v>
      </c>
      <c r="I556" s="408" t="s">
        <v>779</v>
      </c>
      <c r="J556" s="408">
        <v>12.1</v>
      </c>
      <c r="K556" s="408">
        <v>56.6</v>
      </c>
      <c r="L556" s="408">
        <v>97.4</v>
      </c>
      <c r="M556" s="408">
        <v>4.4000000000000004</v>
      </c>
      <c r="N556" s="408">
        <v>12.6</v>
      </c>
      <c r="O556" s="408">
        <v>0.2</v>
      </c>
      <c r="P556" s="408">
        <v>0.4</v>
      </c>
      <c r="Q556" s="408">
        <v>2.1</v>
      </c>
      <c r="R556" s="408">
        <v>10.9</v>
      </c>
      <c r="S556" s="408">
        <v>15.2</v>
      </c>
      <c r="T556" s="408">
        <v>0</v>
      </c>
      <c r="U556" s="408">
        <v>0</v>
      </c>
      <c r="V556" s="408">
        <v>59</v>
      </c>
      <c r="W556" s="408">
        <v>14.5</v>
      </c>
      <c r="X556" s="408" t="s">
        <v>779</v>
      </c>
      <c r="Y556" s="408">
        <v>12.5</v>
      </c>
      <c r="Z556" s="408">
        <v>30.5</v>
      </c>
      <c r="AA556" s="328"/>
      <c r="AB556" s="328"/>
      <c r="AF556" s="708"/>
    </row>
    <row r="557" spans="1:32" s="330" customFormat="1" ht="13.8" x14ac:dyDescent="0.45">
      <c r="A557" s="43">
        <v>2071</v>
      </c>
      <c r="B557" s="408">
        <v>4584.3</v>
      </c>
      <c r="C557" s="408">
        <v>52.1</v>
      </c>
      <c r="D557" s="408">
        <v>10</v>
      </c>
      <c r="E557" s="408">
        <v>2.1</v>
      </c>
      <c r="F557" s="408">
        <v>80.099999999999994</v>
      </c>
      <c r="G557" s="408">
        <v>3.3</v>
      </c>
      <c r="H557" s="408">
        <v>914.7</v>
      </c>
      <c r="I557" s="408" t="s">
        <v>779</v>
      </c>
      <c r="J557" s="408">
        <v>12.3</v>
      </c>
      <c r="K557" s="408">
        <v>56.4</v>
      </c>
      <c r="L557" s="408">
        <v>97.7</v>
      </c>
      <c r="M557" s="408">
        <v>4.4000000000000004</v>
      </c>
      <c r="N557" s="408">
        <v>12.7</v>
      </c>
      <c r="O557" s="408">
        <v>0.2</v>
      </c>
      <c r="P557" s="408">
        <v>0.4</v>
      </c>
      <c r="Q557" s="408">
        <v>2.1</v>
      </c>
      <c r="R557" s="408">
        <v>10.9</v>
      </c>
      <c r="S557" s="408">
        <v>15.1</v>
      </c>
      <c r="T557" s="408">
        <v>0</v>
      </c>
      <c r="U557" s="408">
        <v>0</v>
      </c>
      <c r="V557" s="408">
        <v>59</v>
      </c>
      <c r="W557" s="408">
        <v>14.6</v>
      </c>
      <c r="X557" s="408" t="s">
        <v>779</v>
      </c>
      <c r="Y557" s="408">
        <v>12.4</v>
      </c>
      <c r="Z557" s="408">
        <v>30.6</v>
      </c>
      <c r="AA557" s="328"/>
      <c r="AB557" s="328"/>
      <c r="AF557" s="708"/>
    </row>
    <row r="558" spans="1:32" s="330" customFormat="1" ht="13.8" x14ac:dyDescent="0.45">
      <c r="A558" s="43">
        <v>2072</v>
      </c>
      <c r="B558" s="408">
        <v>4588.3999999999996</v>
      </c>
      <c r="C558" s="408">
        <v>52.6</v>
      </c>
      <c r="D558" s="408">
        <v>10</v>
      </c>
      <c r="E558" s="408">
        <v>2</v>
      </c>
      <c r="F558" s="408">
        <v>79.8</v>
      </c>
      <c r="G558" s="408">
        <v>3.4</v>
      </c>
      <c r="H558" s="408">
        <v>915.8</v>
      </c>
      <c r="I558" s="408" t="s">
        <v>779</v>
      </c>
      <c r="J558" s="408">
        <v>12.4</v>
      </c>
      <c r="K558" s="408">
        <v>56.2</v>
      </c>
      <c r="L558" s="408">
        <v>98</v>
      </c>
      <c r="M558" s="408">
        <v>4.5</v>
      </c>
      <c r="N558" s="408">
        <v>12.8</v>
      </c>
      <c r="O558" s="408">
        <v>0.2</v>
      </c>
      <c r="P558" s="408">
        <v>0.4</v>
      </c>
      <c r="Q558" s="408">
        <v>2.1</v>
      </c>
      <c r="R558" s="408">
        <v>10.8</v>
      </c>
      <c r="S558" s="408">
        <v>15.1</v>
      </c>
      <c r="T558" s="408">
        <v>0</v>
      </c>
      <c r="U558" s="408">
        <v>0</v>
      </c>
      <c r="V558" s="408">
        <v>59</v>
      </c>
      <c r="W558" s="408">
        <v>14.6</v>
      </c>
      <c r="X558" s="408" t="s">
        <v>779</v>
      </c>
      <c r="Y558" s="408">
        <v>12.3</v>
      </c>
      <c r="Z558" s="408">
        <v>30.6</v>
      </c>
      <c r="AA558" s="328"/>
      <c r="AB558" s="328"/>
      <c r="AF558" s="708"/>
    </row>
    <row r="559" spans="1:32" s="330" customFormat="1" ht="13.8" x14ac:dyDescent="0.45">
      <c r="A559" s="43">
        <v>2073</v>
      </c>
      <c r="B559" s="408">
        <v>4592.2</v>
      </c>
      <c r="C559" s="408">
        <v>53</v>
      </c>
      <c r="D559" s="408">
        <v>10</v>
      </c>
      <c r="E559" s="408">
        <v>2</v>
      </c>
      <c r="F559" s="408">
        <v>79.5</v>
      </c>
      <c r="G559" s="408">
        <v>3.4</v>
      </c>
      <c r="H559" s="408">
        <v>916.8</v>
      </c>
      <c r="I559" s="408" t="s">
        <v>779</v>
      </c>
      <c r="J559" s="408">
        <v>12.5</v>
      </c>
      <c r="K559" s="408">
        <v>56</v>
      </c>
      <c r="L559" s="408">
        <v>98.2</v>
      </c>
      <c r="M559" s="408">
        <v>4.5</v>
      </c>
      <c r="N559" s="408">
        <v>13</v>
      </c>
      <c r="O559" s="408">
        <v>0.2</v>
      </c>
      <c r="P559" s="408">
        <v>0.4</v>
      </c>
      <c r="Q559" s="408">
        <v>2.1</v>
      </c>
      <c r="R559" s="408">
        <v>10.8</v>
      </c>
      <c r="S559" s="408">
        <v>15.1</v>
      </c>
      <c r="T559" s="408">
        <v>0</v>
      </c>
      <c r="U559" s="408">
        <v>0</v>
      </c>
      <c r="V559" s="408">
        <v>59.1</v>
      </c>
      <c r="W559" s="408">
        <v>14.7</v>
      </c>
      <c r="X559" s="408" t="s">
        <v>779</v>
      </c>
      <c r="Y559" s="408">
        <v>12.2</v>
      </c>
      <c r="Z559" s="408">
        <v>30.7</v>
      </c>
      <c r="AA559" s="328"/>
      <c r="AB559" s="328"/>
      <c r="AF559" s="708"/>
    </row>
    <row r="560" spans="1:32" s="330" customFormat="1" ht="13.8" x14ac:dyDescent="0.45">
      <c r="A560" s="43">
        <v>2074</v>
      </c>
      <c r="B560" s="408">
        <v>4595.6000000000004</v>
      </c>
      <c r="C560" s="408">
        <v>53.5</v>
      </c>
      <c r="D560" s="408">
        <v>10</v>
      </c>
      <c r="E560" s="408">
        <v>2</v>
      </c>
      <c r="F560" s="408">
        <v>79.2</v>
      </c>
      <c r="G560" s="408">
        <v>3.5</v>
      </c>
      <c r="H560" s="408">
        <v>917.7</v>
      </c>
      <c r="I560" s="408" t="s">
        <v>779</v>
      </c>
      <c r="J560" s="408">
        <v>12.7</v>
      </c>
      <c r="K560" s="408">
        <v>55.8</v>
      </c>
      <c r="L560" s="408">
        <v>98.5</v>
      </c>
      <c r="M560" s="408">
        <v>4.5</v>
      </c>
      <c r="N560" s="408">
        <v>13.1</v>
      </c>
      <c r="O560" s="408">
        <v>0.2</v>
      </c>
      <c r="P560" s="408">
        <v>0.4</v>
      </c>
      <c r="Q560" s="408">
        <v>2</v>
      </c>
      <c r="R560" s="408">
        <v>10.7</v>
      </c>
      <c r="S560" s="408">
        <v>15.1</v>
      </c>
      <c r="T560" s="408">
        <v>0</v>
      </c>
      <c r="U560" s="408">
        <v>0</v>
      </c>
      <c r="V560" s="408">
        <v>59.1</v>
      </c>
      <c r="W560" s="408">
        <v>14.7</v>
      </c>
      <c r="X560" s="408" t="s">
        <v>779</v>
      </c>
      <c r="Y560" s="408">
        <v>12.1</v>
      </c>
      <c r="Z560" s="408">
        <v>30.7</v>
      </c>
      <c r="AA560" s="328"/>
      <c r="AB560" s="328"/>
      <c r="AF560" s="708"/>
    </row>
    <row r="561" spans="1:32" s="330" customFormat="1" ht="13.8" x14ac:dyDescent="0.45">
      <c r="A561" s="43">
        <v>2075</v>
      </c>
      <c r="B561" s="408">
        <v>4598.6000000000004</v>
      </c>
      <c r="C561" s="408">
        <v>54</v>
      </c>
      <c r="D561" s="408">
        <v>10</v>
      </c>
      <c r="E561" s="408">
        <v>2</v>
      </c>
      <c r="F561" s="408">
        <v>78.900000000000006</v>
      </c>
      <c r="G561" s="408">
        <v>3.5</v>
      </c>
      <c r="H561" s="408">
        <v>918.6</v>
      </c>
      <c r="I561" s="408" t="s">
        <v>779</v>
      </c>
      <c r="J561" s="408">
        <v>12.8</v>
      </c>
      <c r="K561" s="408">
        <v>55.6</v>
      </c>
      <c r="L561" s="408">
        <v>98.8</v>
      </c>
      <c r="M561" s="408">
        <v>4.5999999999999996</v>
      </c>
      <c r="N561" s="408">
        <v>13.2</v>
      </c>
      <c r="O561" s="408">
        <v>0.2</v>
      </c>
      <c r="P561" s="408">
        <v>0.4</v>
      </c>
      <c r="Q561" s="408">
        <v>2</v>
      </c>
      <c r="R561" s="408">
        <v>10.7</v>
      </c>
      <c r="S561" s="408">
        <v>15</v>
      </c>
      <c r="T561" s="408">
        <v>0</v>
      </c>
      <c r="U561" s="408">
        <v>0</v>
      </c>
      <c r="V561" s="408">
        <v>59.1</v>
      </c>
      <c r="W561" s="408">
        <v>14.8</v>
      </c>
      <c r="X561" s="408" t="s">
        <v>779</v>
      </c>
      <c r="Y561" s="408">
        <v>12</v>
      </c>
      <c r="Z561" s="408">
        <v>30.8</v>
      </c>
      <c r="AA561" s="328"/>
      <c r="AB561" s="328"/>
      <c r="AF561" s="708"/>
    </row>
    <row r="562" spans="1:32" s="330" customFormat="1" ht="13.8" x14ac:dyDescent="0.45">
      <c r="A562" s="43">
        <v>2076</v>
      </c>
      <c r="B562" s="408">
        <v>4601.3</v>
      </c>
      <c r="C562" s="408">
        <v>54.4</v>
      </c>
      <c r="D562" s="408">
        <v>10</v>
      </c>
      <c r="E562" s="408">
        <v>2</v>
      </c>
      <c r="F562" s="408">
        <v>78.599999999999994</v>
      </c>
      <c r="G562" s="408">
        <v>3.6</v>
      </c>
      <c r="H562" s="408">
        <v>919.3</v>
      </c>
      <c r="I562" s="408" t="s">
        <v>779</v>
      </c>
      <c r="J562" s="408">
        <v>13</v>
      </c>
      <c r="K562" s="408">
        <v>55.3</v>
      </c>
      <c r="L562" s="408">
        <v>99.1</v>
      </c>
      <c r="M562" s="408">
        <v>4.5999999999999996</v>
      </c>
      <c r="N562" s="408">
        <v>13.3</v>
      </c>
      <c r="O562" s="408">
        <v>0.2</v>
      </c>
      <c r="P562" s="408">
        <v>0.4</v>
      </c>
      <c r="Q562" s="408">
        <v>2</v>
      </c>
      <c r="R562" s="408">
        <v>10.6</v>
      </c>
      <c r="S562" s="408">
        <v>15</v>
      </c>
      <c r="T562" s="408">
        <v>0</v>
      </c>
      <c r="U562" s="408">
        <v>0</v>
      </c>
      <c r="V562" s="408">
        <v>59.1</v>
      </c>
      <c r="W562" s="408">
        <v>14.9</v>
      </c>
      <c r="X562" s="408" t="s">
        <v>779</v>
      </c>
      <c r="Y562" s="408">
        <v>11.9</v>
      </c>
      <c r="Z562" s="408">
        <v>30.8</v>
      </c>
      <c r="AA562" s="328"/>
      <c r="AB562" s="328"/>
      <c r="AF562" s="708"/>
    </row>
    <row r="563" spans="1:32" s="330" customFormat="1" ht="13.8" x14ac:dyDescent="0.45">
      <c r="A563" s="43">
        <v>2077</v>
      </c>
      <c r="B563" s="408">
        <v>4603.6000000000004</v>
      </c>
      <c r="C563" s="408">
        <v>54.9</v>
      </c>
      <c r="D563" s="408">
        <v>10</v>
      </c>
      <c r="E563" s="408">
        <v>2</v>
      </c>
      <c r="F563" s="408">
        <v>78.2</v>
      </c>
      <c r="G563" s="408">
        <v>3.6</v>
      </c>
      <c r="H563" s="408">
        <v>920</v>
      </c>
      <c r="I563" s="408" t="s">
        <v>779</v>
      </c>
      <c r="J563" s="408">
        <v>13.1</v>
      </c>
      <c r="K563" s="408">
        <v>55.1</v>
      </c>
      <c r="L563" s="408">
        <v>99.4</v>
      </c>
      <c r="M563" s="408">
        <v>4.7</v>
      </c>
      <c r="N563" s="408">
        <v>13.4</v>
      </c>
      <c r="O563" s="408">
        <v>0.2</v>
      </c>
      <c r="P563" s="408">
        <v>0.4</v>
      </c>
      <c r="Q563" s="408">
        <v>2</v>
      </c>
      <c r="R563" s="408">
        <v>10.6</v>
      </c>
      <c r="S563" s="408">
        <v>15</v>
      </c>
      <c r="T563" s="408">
        <v>0</v>
      </c>
      <c r="U563" s="408">
        <v>0</v>
      </c>
      <c r="V563" s="408">
        <v>59.1</v>
      </c>
      <c r="W563" s="408">
        <v>14.9</v>
      </c>
      <c r="X563" s="408" t="s">
        <v>779</v>
      </c>
      <c r="Y563" s="408">
        <v>11.8</v>
      </c>
      <c r="Z563" s="408">
        <v>30.9</v>
      </c>
      <c r="AA563" s="328"/>
      <c r="AB563" s="328"/>
      <c r="AF563" s="708"/>
    </row>
    <row r="564" spans="1:32" s="330" customFormat="1" ht="13.8" x14ac:dyDescent="0.45">
      <c r="A564" s="43">
        <v>2078</v>
      </c>
      <c r="B564" s="408">
        <v>4605.6000000000004</v>
      </c>
      <c r="C564" s="408">
        <v>55.4</v>
      </c>
      <c r="D564" s="408">
        <v>10</v>
      </c>
      <c r="E564" s="408">
        <v>2</v>
      </c>
      <c r="F564" s="408">
        <v>77.900000000000006</v>
      </c>
      <c r="G564" s="408">
        <v>3.7</v>
      </c>
      <c r="H564" s="408">
        <v>920.7</v>
      </c>
      <c r="I564" s="408" t="s">
        <v>779</v>
      </c>
      <c r="J564" s="408">
        <v>13.2</v>
      </c>
      <c r="K564" s="408">
        <v>54.9</v>
      </c>
      <c r="L564" s="408">
        <v>99.7</v>
      </c>
      <c r="M564" s="408">
        <v>4.7</v>
      </c>
      <c r="N564" s="408">
        <v>13.5</v>
      </c>
      <c r="O564" s="408">
        <v>0.2</v>
      </c>
      <c r="P564" s="408">
        <v>0.4</v>
      </c>
      <c r="Q564" s="408">
        <v>2</v>
      </c>
      <c r="R564" s="408">
        <v>10.5</v>
      </c>
      <c r="S564" s="408">
        <v>14.9</v>
      </c>
      <c r="T564" s="408">
        <v>0</v>
      </c>
      <c r="U564" s="408">
        <v>0</v>
      </c>
      <c r="V564" s="408">
        <v>59.1</v>
      </c>
      <c r="W564" s="408">
        <v>15</v>
      </c>
      <c r="X564" s="408" t="s">
        <v>779</v>
      </c>
      <c r="Y564" s="408">
        <v>11.7</v>
      </c>
      <c r="Z564" s="408">
        <v>30.9</v>
      </c>
      <c r="AA564" s="328"/>
      <c r="AB564" s="328"/>
      <c r="AF564" s="708"/>
    </row>
    <row r="565" spans="1:32" s="330" customFormat="1" ht="13.8" x14ac:dyDescent="0.45">
      <c r="A565" s="43">
        <v>2079</v>
      </c>
      <c r="B565" s="408">
        <v>4607.2</v>
      </c>
      <c r="C565" s="408">
        <v>55.9</v>
      </c>
      <c r="D565" s="408">
        <v>10</v>
      </c>
      <c r="E565" s="408">
        <v>2</v>
      </c>
      <c r="F565" s="408">
        <v>77.599999999999994</v>
      </c>
      <c r="G565" s="408">
        <v>3.8</v>
      </c>
      <c r="H565" s="408">
        <v>921.2</v>
      </c>
      <c r="I565" s="408" t="s">
        <v>779</v>
      </c>
      <c r="J565" s="408">
        <v>13.4</v>
      </c>
      <c r="K565" s="408">
        <v>54.7</v>
      </c>
      <c r="L565" s="408">
        <v>100</v>
      </c>
      <c r="M565" s="408">
        <v>4.7</v>
      </c>
      <c r="N565" s="408">
        <v>13.6</v>
      </c>
      <c r="O565" s="408">
        <v>0.2</v>
      </c>
      <c r="P565" s="408">
        <v>0.4</v>
      </c>
      <c r="Q565" s="408">
        <v>2</v>
      </c>
      <c r="R565" s="408">
        <v>10.5</v>
      </c>
      <c r="S565" s="408">
        <v>14.9</v>
      </c>
      <c r="T565" s="408">
        <v>0</v>
      </c>
      <c r="U565" s="408">
        <v>0</v>
      </c>
      <c r="V565" s="408">
        <v>59.1</v>
      </c>
      <c r="W565" s="408">
        <v>15</v>
      </c>
      <c r="X565" s="408" t="s">
        <v>779</v>
      </c>
      <c r="Y565" s="408">
        <v>11.6</v>
      </c>
      <c r="Z565" s="408">
        <v>31</v>
      </c>
      <c r="AA565" s="328"/>
      <c r="AB565" s="328"/>
      <c r="AF565" s="708"/>
    </row>
    <row r="566" spans="1:32" s="330" customFormat="1" ht="13.8" x14ac:dyDescent="0.45">
      <c r="A566" s="43">
        <v>2080</v>
      </c>
      <c r="B566" s="408">
        <v>4608.5</v>
      </c>
      <c r="C566" s="408">
        <v>56.4</v>
      </c>
      <c r="D566" s="408">
        <v>10</v>
      </c>
      <c r="E566" s="408">
        <v>2</v>
      </c>
      <c r="F566" s="408">
        <v>77.2</v>
      </c>
      <c r="G566" s="408">
        <v>3.8</v>
      </c>
      <c r="H566" s="408">
        <v>921.7</v>
      </c>
      <c r="I566" s="408" t="s">
        <v>779</v>
      </c>
      <c r="J566" s="408">
        <v>13.5</v>
      </c>
      <c r="K566" s="408">
        <v>54.4</v>
      </c>
      <c r="L566" s="408">
        <v>100.3</v>
      </c>
      <c r="M566" s="408">
        <v>4.8</v>
      </c>
      <c r="N566" s="408">
        <v>13.7</v>
      </c>
      <c r="O566" s="408">
        <v>0.2</v>
      </c>
      <c r="P566" s="408">
        <v>0.4</v>
      </c>
      <c r="Q566" s="408">
        <v>1.9</v>
      </c>
      <c r="R566" s="408">
        <v>10.4</v>
      </c>
      <c r="S566" s="408">
        <v>14.9</v>
      </c>
      <c r="T566" s="408">
        <v>0</v>
      </c>
      <c r="U566" s="408">
        <v>0</v>
      </c>
      <c r="V566" s="408">
        <v>59</v>
      </c>
      <c r="W566" s="408">
        <v>15.1</v>
      </c>
      <c r="X566" s="408" t="s">
        <v>779</v>
      </c>
      <c r="Y566" s="408">
        <v>11.5</v>
      </c>
      <c r="Z566" s="408">
        <v>31</v>
      </c>
      <c r="AA566" s="328"/>
      <c r="AB566" s="328"/>
      <c r="AF566" s="708"/>
    </row>
    <row r="567" spans="1:32" s="330" customFormat="1" ht="13.8" x14ac:dyDescent="0.45">
      <c r="A567" s="43">
        <v>2081</v>
      </c>
      <c r="B567" s="408">
        <v>4609.3999999999996</v>
      </c>
      <c r="C567" s="408">
        <v>56.9</v>
      </c>
      <c r="D567" s="408">
        <v>10</v>
      </c>
      <c r="E567" s="408">
        <v>1.9</v>
      </c>
      <c r="F567" s="408">
        <v>76.900000000000006</v>
      </c>
      <c r="G567" s="408">
        <v>3.9</v>
      </c>
      <c r="H567" s="408">
        <v>922.1</v>
      </c>
      <c r="I567" s="408" t="s">
        <v>779</v>
      </c>
      <c r="J567" s="408">
        <v>13.7</v>
      </c>
      <c r="K567" s="408">
        <v>54.2</v>
      </c>
      <c r="L567" s="408">
        <v>100.6</v>
      </c>
      <c r="M567" s="408">
        <v>4.8</v>
      </c>
      <c r="N567" s="408">
        <v>13.9</v>
      </c>
      <c r="O567" s="408">
        <v>0.2</v>
      </c>
      <c r="P567" s="408">
        <v>0.4</v>
      </c>
      <c r="Q567" s="408">
        <v>1.9</v>
      </c>
      <c r="R567" s="408">
        <v>10.4</v>
      </c>
      <c r="S567" s="408">
        <v>14.8</v>
      </c>
      <c r="T567" s="408">
        <v>0</v>
      </c>
      <c r="U567" s="408">
        <v>0</v>
      </c>
      <c r="V567" s="408">
        <v>59</v>
      </c>
      <c r="W567" s="408">
        <v>15.1</v>
      </c>
      <c r="X567" s="408" t="s">
        <v>779</v>
      </c>
      <c r="Y567" s="408">
        <v>11.4</v>
      </c>
      <c r="Z567" s="408">
        <v>31</v>
      </c>
      <c r="AA567" s="328"/>
      <c r="AB567" s="328"/>
      <c r="AF567" s="708"/>
    </row>
    <row r="568" spans="1:32" s="330" customFormat="1" ht="13.8" x14ac:dyDescent="0.45">
      <c r="A568" s="43">
        <v>2082</v>
      </c>
      <c r="B568" s="408">
        <v>4417.7</v>
      </c>
      <c r="C568" s="408">
        <v>54.6</v>
      </c>
      <c r="D568" s="408">
        <v>9.6999999999999993</v>
      </c>
      <c r="E568" s="408">
        <v>1.9</v>
      </c>
      <c r="F568" s="408">
        <v>74.099999999999994</v>
      </c>
      <c r="G568" s="408">
        <v>3.4</v>
      </c>
      <c r="H568" s="408">
        <v>890.9</v>
      </c>
      <c r="I568" s="408" t="s">
        <v>779</v>
      </c>
      <c r="J568" s="408">
        <v>13.6</v>
      </c>
      <c r="K568" s="408">
        <v>53.3</v>
      </c>
      <c r="L568" s="408">
        <v>95.2</v>
      </c>
      <c r="M568" s="408">
        <v>4.7</v>
      </c>
      <c r="N568" s="408">
        <v>13</v>
      </c>
      <c r="O568" s="408">
        <v>0.2</v>
      </c>
      <c r="P568" s="408">
        <v>0.4</v>
      </c>
      <c r="Q568" s="408">
        <v>1.9</v>
      </c>
      <c r="R568" s="408">
        <v>10</v>
      </c>
      <c r="S568" s="408">
        <v>14.2</v>
      </c>
      <c r="T568" s="408">
        <v>0</v>
      </c>
      <c r="U568" s="408">
        <v>0</v>
      </c>
      <c r="V568" s="408">
        <v>55.6</v>
      </c>
      <c r="W568" s="408">
        <v>14.6</v>
      </c>
      <c r="X568" s="408" t="s">
        <v>779</v>
      </c>
      <c r="Y568" s="408">
        <v>11.3</v>
      </c>
      <c r="Z568" s="408">
        <v>29.4</v>
      </c>
      <c r="AA568" s="328"/>
      <c r="AB568" s="328"/>
      <c r="AF568" s="708"/>
    </row>
    <row r="569" spans="1:32" s="330" customFormat="1" ht="13.8" x14ac:dyDescent="0.45">
      <c r="A569" s="43">
        <v>2083</v>
      </c>
      <c r="B569" s="408">
        <v>4417.5</v>
      </c>
      <c r="C569" s="408">
        <v>55.1</v>
      </c>
      <c r="D569" s="408">
        <v>9.6999999999999993</v>
      </c>
      <c r="E569" s="408">
        <v>1.9</v>
      </c>
      <c r="F569" s="408">
        <v>73.8</v>
      </c>
      <c r="G569" s="408">
        <v>3.4</v>
      </c>
      <c r="H569" s="408">
        <v>891.2</v>
      </c>
      <c r="I569" s="408" t="s">
        <v>779</v>
      </c>
      <c r="J569" s="408">
        <v>13.8</v>
      </c>
      <c r="K569" s="408">
        <v>53.1</v>
      </c>
      <c r="L569" s="408">
        <v>95.5</v>
      </c>
      <c r="M569" s="408">
        <v>4.7</v>
      </c>
      <c r="N569" s="408">
        <v>13.1</v>
      </c>
      <c r="O569" s="408">
        <v>0.2</v>
      </c>
      <c r="P569" s="408">
        <v>0.4</v>
      </c>
      <c r="Q569" s="408">
        <v>1.9</v>
      </c>
      <c r="R569" s="408">
        <v>9.9</v>
      </c>
      <c r="S569" s="408">
        <v>14.1</v>
      </c>
      <c r="T569" s="408">
        <v>0</v>
      </c>
      <c r="U569" s="408">
        <v>0</v>
      </c>
      <c r="V569" s="408">
        <v>55.6</v>
      </c>
      <c r="W569" s="408">
        <v>14.7</v>
      </c>
      <c r="X569" s="408" t="s">
        <v>779</v>
      </c>
      <c r="Y569" s="408">
        <v>11.2</v>
      </c>
      <c r="Z569" s="408">
        <v>29.4</v>
      </c>
      <c r="AA569" s="328"/>
      <c r="AB569" s="328"/>
      <c r="AF569" s="708"/>
    </row>
    <row r="570" spans="1:32" s="330" customFormat="1" ht="13.8" x14ac:dyDescent="0.45">
      <c r="A570" s="43">
        <v>2084</v>
      </c>
      <c r="B570" s="408">
        <v>4417</v>
      </c>
      <c r="C570" s="408">
        <v>55.6</v>
      </c>
      <c r="D570" s="408">
        <v>9.6999999999999993</v>
      </c>
      <c r="E570" s="408">
        <v>1.9</v>
      </c>
      <c r="F570" s="408">
        <v>73.5</v>
      </c>
      <c r="G570" s="408">
        <v>3.4</v>
      </c>
      <c r="H570" s="408">
        <v>891.4</v>
      </c>
      <c r="I570" s="408" t="s">
        <v>779</v>
      </c>
      <c r="J570" s="408">
        <v>14</v>
      </c>
      <c r="K570" s="408">
        <v>52.8</v>
      </c>
      <c r="L570" s="408">
        <v>95.8</v>
      </c>
      <c r="M570" s="408">
        <v>4.8</v>
      </c>
      <c r="N570" s="408">
        <v>13.2</v>
      </c>
      <c r="O570" s="408">
        <v>0.2</v>
      </c>
      <c r="P570" s="408">
        <v>0.4</v>
      </c>
      <c r="Q570" s="408">
        <v>1.9</v>
      </c>
      <c r="R570" s="408">
        <v>9.9</v>
      </c>
      <c r="S570" s="408">
        <v>14.1</v>
      </c>
      <c r="T570" s="408">
        <v>0</v>
      </c>
      <c r="U570" s="408">
        <v>0</v>
      </c>
      <c r="V570" s="408">
        <v>55.5</v>
      </c>
      <c r="W570" s="408">
        <v>14.7</v>
      </c>
      <c r="X570" s="408" t="s">
        <v>779</v>
      </c>
      <c r="Y570" s="408">
        <v>11.1</v>
      </c>
      <c r="Z570" s="408">
        <v>29.4</v>
      </c>
      <c r="AA570" s="328"/>
      <c r="AB570" s="328"/>
      <c r="AF570" s="708"/>
    </row>
    <row r="571" spans="1:32" s="330" customFormat="1" ht="13.8" x14ac:dyDescent="0.45">
      <c r="A571" s="43">
        <v>2085</v>
      </c>
      <c r="B571" s="408">
        <v>4416.2</v>
      </c>
      <c r="C571" s="408">
        <v>56.2</v>
      </c>
      <c r="D571" s="408">
        <v>9.6999999999999993</v>
      </c>
      <c r="E571" s="408">
        <v>1.9</v>
      </c>
      <c r="F571" s="408">
        <v>73.099999999999994</v>
      </c>
      <c r="G571" s="408">
        <v>3.5</v>
      </c>
      <c r="H571" s="408">
        <v>891.5</v>
      </c>
      <c r="I571" s="408" t="s">
        <v>779</v>
      </c>
      <c r="J571" s="408">
        <v>14.1</v>
      </c>
      <c r="K571" s="408">
        <v>52.6</v>
      </c>
      <c r="L571" s="408">
        <v>96.1</v>
      </c>
      <c r="M571" s="408">
        <v>4.8</v>
      </c>
      <c r="N571" s="408">
        <v>13.3</v>
      </c>
      <c r="O571" s="408">
        <v>0.2</v>
      </c>
      <c r="P571" s="408">
        <v>0.4</v>
      </c>
      <c r="Q571" s="408">
        <v>1.9</v>
      </c>
      <c r="R571" s="408">
        <v>9.8000000000000007</v>
      </c>
      <c r="S571" s="408">
        <v>14.1</v>
      </c>
      <c r="T571" s="408">
        <v>0</v>
      </c>
      <c r="U571" s="408">
        <v>0</v>
      </c>
      <c r="V571" s="408">
        <v>55.5</v>
      </c>
      <c r="W571" s="408">
        <v>14.8</v>
      </c>
      <c r="X571" s="408" t="s">
        <v>779</v>
      </c>
      <c r="Y571" s="408">
        <v>11</v>
      </c>
      <c r="Z571" s="408">
        <v>29.4</v>
      </c>
      <c r="AA571" s="328"/>
      <c r="AB571" s="328"/>
      <c r="AF571" s="708"/>
    </row>
    <row r="572" spans="1:32" s="330" customFormat="1" ht="13.8" x14ac:dyDescent="0.45">
      <c r="A572" s="43">
        <v>2086</v>
      </c>
      <c r="B572" s="408">
        <v>4415.2</v>
      </c>
      <c r="C572" s="408">
        <v>56.7</v>
      </c>
      <c r="D572" s="408">
        <v>9.6999999999999993</v>
      </c>
      <c r="E572" s="408">
        <v>1.8</v>
      </c>
      <c r="F572" s="408">
        <v>72.8</v>
      </c>
      <c r="G572" s="408">
        <v>3.6</v>
      </c>
      <c r="H572" s="408">
        <v>891.7</v>
      </c>
      <c r="I572" s="408" t="s">
        <v>779</v>
      </c>
      <c r="J572" s="408">
        <v>14.3</v>
      </c>
      <c r="K572" s="408">
        <v>52.4</v>
      </c>
      <c r="L572" s="408">
        <v>96.4</v>
      </c>
      <c r="M572" s="408">
        <v>4.9000000000000004</v>
      </c>
      <c r="N572" s="408">
        <v>13.4</v>
      </c>
      <c r="O572" s="408">
        <v>0.2</v>
      </c>
      <c r="P572" s="408">
        <v>0.3</v>
      </c>
      <c r="Q572" s="408">
        <v>1.8</v>
      </c>
      <c r="R572" s="408">
        <v>9.8000000000000007</v>
      </c>
      <c r="S572" s="408">
        <v>14</v>
      </c>
      <c r="T572" s="408">
        <v>0</v>
      </c>
      <c r="U572" s="408">
        <v>0</v>
      </c>
      <c r="V572" s="408">
        <v>55.4</v>
      </c>
      <c r="W572" s="408">
        <v>14.8</v>
      </c>
      <c r="X572" s="408" t="s">
        <v>779</v>
      </c>
      <c r="Y572" s="408">
        <v>10.9</v>
      </c>
      <c r="Z572" s="408">
        <v>29.5</v>
      </c>
      <c r="AA572" s="328"/>
      <c r="AB572" s="328"/>
      <c r="AF572" s="708"/>
    </row>
    <row r="573" spans="1:32" s="330" customFormat="1" ht="13.8" x14ac:dyDescent="0.45">
      <c r="A573" s="43">
        <v>2087</v>
      </c>
      <c r="B573" s="408">
        <v>4413.8999999999996</v>
      </c>
      <c r="C573" s="408">
        <v>57.2</v>
      </c>
      <c r="D573" s="408">
        <v>9.6999999999999993</v>
      </c>
      <c r="E573" s="408">
        <v>1.8</v>
      </c>
      <c r="F573" s="408">
        <v>72.400000000000006</v>
      </c>
      <c r="G573" s="408">
        <v>3.6</v>
      </c>
      <c r="H573" s="408">
        <v>891.7</v>
      </c>
      <c r="I573" s="408" t="s">
        <v>779</v>
      </c>
      <c r="J573" s="408">
        <v>14.4</v>
      </c>
      <c r="K573" s="408">
        <v>52.1</v>
      </c>
      <c r="L573" s="408">
        <v>96.6</v>
      </c>
      <c r="M573" s="408">
        <v>4.9000000000000004</v>
      </c>
      <c r="N573" s="408">
        <v>13.5</v>
      </c>
      <c r="O573" s="408">
        <v>0.2</v>
      </c>
      <c r="P573" s="408">
        <v>0.3</v>
      </c>
      <c r="Q573" s="408">
        <v>1.8</v>
      </c>
      <c r="R573" s="408">
        <v>9.6999999999999993</v>
      </c>
      <c r="S573" s="408">
        <v>14</v>
      </c>
      <c r="T573" s="408">
        <v>0</v>
      </c>
      <c r="U573" s="408">
        <v>0</v>
      </c>
      <c r="V573" s="408">
        <v>55.4</v>
      </c>
      <c r="W573" s="408">
        <v>14.8</v>
      </c>
      <c r="X573" s="408" t="s">
        <v>779</v>
      </c>
      <c r="Y573" s="408">
        <v>10.7</v>
      </c>
      <c r="Z573" s="408">
        <v>29.5</v>
      </c>
      <c r="AA573" s="328"/>
      <c r="AB573" s="328"/>
      <c r="AF573" s="708"/>
    </row>
    <row r="574" spans="1:32" s="330" customFormat="1" ht="13.8" x14ac:dyDescent="0.45">
      <c r="A574" s="43">
        <v>2088</v>
      </c>
      <c r="B574" s="408">
        <v>4412.3999999999996</v>
      </c>
      <c r="C574" s="408">
        <v>57.8</v>
      </c>
      <c r="D574" s="408">
        <v>9.6999999999999993</v>
      </c>
      <c r="E574" s="408">
        <v>1.8</v>
      </c>
      <c r="F574" s="408">
        <v>72</v>
      </c>
      <c r="G574" s="408">
        <v>3.7</v>
      </c>
      <c r="H574" s="408">
        <v>891.7</v>
      </c>
      <c r="I574" s="408" t="s">
        <v>779</v>
      </c>
      <c r="J574" s="408">
        <v>14.6</v>
      </c>
      <c r="K574" s="408">
        <v>51.9</v>
      </c>
      <c r="L574" s="408">
        <v>96.9</v>
      </c>
      <c r="M574" s="408">
        <v>5</v>
      </c>
      <c r="N574" s="408">
        <v>13.7</v>
      </c>
      <c r="O574" s="408">
        <v>0.2</v>
      </c>
      <c r="P574" s="408">
        <v>0.3</v>
      </c>
      <c r="Q574" s="408">
        <v>1.8</v>
      </c>
      <c r="R574" s="408">
        <v>9.6999999999999993</v>
      </c>
      <c r="S574" s="408">
        <v>14</v>
      </c>
      <c r="T574" s="408">
        <v>0</v>
      </c>
      <c r="U574" s="408">
        <v>0</v>
      </c>
      <c r="V574" s="408">
        <v>55.3</v>
      </c>
      <c r="W574" s="408">
        <v>14.9</v>
      </c>
      <c r="X574" s="408" t="s">
        <v>779</v>
      </c>
      <c r="Y574" s="408">
        <v>10.6</v>
      </c>
      <c r="Z574" s="408">
        <v>29.5</v>
      </c>
      <c r="AA574" s="328"/>
      <c r="AB574" s="328"/>
      <c r="AF574" s="708"/>
    </row>
    <row r="575" spans="1:32" s="330" customFormat="1" ht="13.8" x14ac:dyDescent="0.45">
      <c r="A575" s="43">
        <v>2089</v>
      </c>
      <c r="B575" s="408">
        <v>4410.6000000000004</v>
      </c>
      <c r="C575" s="408">
        <v>58.4</v>
      </c>
      <c r="D575" s="408">
        <v>9.6999999999999993</v>
      </c>
      <c r="E575" s="408">
        <v>1.8</v>
      </c>
      <c r="F575" s="408">
        <v>71.7</v>
      </c>
      <c r="G575" s="408">
        <v>3.7</v>
      </c>
      <c r="H575" s="408">
        <v>891.7</v>
      </c>
      <c r="I575" s="408" t="s">
        <v>779</v>
      </c>
      <c r="J575" s="408">
        <v>14.8</v>
      </c>
      <c r="K575" s="408">
        <v>51.7</v>
      </c>
      <c r="L575" s="408">
        <v>97.2</v>
      </c>
      <c r="M575" s="408">
        <v>5</v>
      </c>
      <c r="N575" s="408">
        <v>13.8</v>
      </c>
      <c r="O575" s="408">
        <v>0.2</v>
      </c>
      <c r="P575" s="408">
        <v>0.3</v>
      </c>
      <c r="Q575" s="408">
        <v>1.8</v>
      </c>
      <c r="R575" s="408">
        <v>9.6</v>
      </c>
      <c r="S575" s="408">
        <v>13.9</v>
      </c>
      <c r="T575" s="408">
        <v>0</v>
      </c>
      <c r="U575" s="408">
        <v>0</v>
      </c>
      <c r="V575" s="408">
        <v>55.3</v>
      </c>
      <c r="W575" s="408">
        <v>14.9</v>
      </c>
      <c r="X575" s="408" t="s">
        <v>779</v>
      </c>
      <c r="Y575" s="408">
        <v>10.5</v>
      </c>
      <c r="Z575" s="408">
        <v>29.5</v>
      </c>
      <c r="AA575" s="328"/>
      <c r="AB575" s="328"/>
      <c r="AF575" s="708"/>
    </row>
    <row r="576" spans="1:32" s="330" customFormat="1" ht="13.8" x14ac:dyDescent="0.45">
      <c r="A576" s="43">
        <v>2090</v>
      </c>
      <c r="B576" s="408">
        <v>4408.6000000000004</v>
      </c>
      <c r="C576" s="408">
        <v>59</v>
      </c>
      <c r="D576" s="408">
        <v>9.6999999999999993</v>
      </c>
      <c r="E576" s="408">
        <v>1.8</v>
      </c>
      <c r="F576" s="408">
        <v>71.3</v>
      </c>
      <c r="G576" s="408">
        <v>3.8</v>
      </c>
      <c r="H576" s="408">
        <v>891.6</v>
      </c>
      <c r="I576" s="408" t="s">
        <v>779</v>
      </c>
      <c r="J576" s="408">
        <v>15</v>
      </c>
      <c r="K576" s="408">
        <v>51.5</v>
      </c>
      <c r="L576" s="408">
        <v>97.5</v>
      </c>
      <c r="M576" s="408">
        <v>5.0999999999999996</v>
      </c>
      <c r="N576" s="408">
        <v>13.9</v>
      </c>
      <c r="O576" s="408">
        <v>0.2</v>
      </c>
      <c r="P576" s="408">
        <v>0.3</v>
      </c>
      <c r="Q576" s="408">
        <v>1.8</v>
      </c>
      <c r="R576" s="408">
        <v>9.5</v>
      </c>
      <c r="S576" s="408">
        <v>13.9</v>
      </c>
      <c r="T576" s="408">
        <v>0</v>
      </c>
      <c r="U576" s="408">
        <v>0</v>
      </c>
      <c r="V576" s="408">
        <v>55.2</v>
      </c>
      <c r="W576" s="408">
        <v>15</v>
      </c>
      <c r="X576" s="408" t="s">
        <v>779</v>
      </c>
      <c r="Y576" s="408">
        <v>10.4</v>
      </c>
      <c r="Z576" s="408">
        <v>29.5</v>
      </c>
      <c r="AA576" s="328"/>
      <c r="AB576" s="328"/>
      <c r="AF576" s="708"/>
    </row>
    <row r="577" spans="1:53" s="330" customFormat="1" ht="13.8" x14ac:dyDescent="0.45">
      <c r="A577" s="43">
        <v>2091</v>
      </c>
      <c r="B577" s="408">
        <v>4406.3999999999996</v>
      </c>
      <c r="C577" s="408">
        <v>59.5</v>
      </c>
      <c r="D577" s="408">
        <v>9.6999999999999993</v>
      </c>
      <c r="E577" s="408">
        <v>1.8</v>
      </c>
      <c r="F577" s="408">
        <v>71</v>
      </c>
      <c r="G577" s="408">
        <v>3.8</v>
      </c>
      <c r="H577" s="408">
        <v>891.4</v>
      </c>
      <c r="I577" s="408" t="s">
        <v>779</v>
      </c>
      <c r="J577" s="408">
        <v>15.1</v>
      </c>
      <c r="K577" s="408">
        <v>51.3</v>
      </c>
      <c r="L577" s="408">
        <v>97.9</v>
      </c>
      <c r="M577" s="408">
        <v>5.0999999999999996</v>
      </c>
      <c r="N577" s="408">
        <v>14</v>
      </c>
      <c r="O577" s="408">
        <v>0.2</v>
      </c>
      <c r="P577" s="408">
        <v>0.3</v>
      </c>
      <c r="Q577" s="408">
        <v>1.8</v>
      </c>
      <c r="R577" s="408">
        <v>9.5</v>
      </c>
      <c r="S577" s="408">
        <v>13.9</v>
      </c>
      <c r="T577" s="408">
        <v>0</v>
      </c>
      <c r="U577" s="408">
        <v>0</v>
      </c>
      <c r="V577" s="408">
        <v>55.1</v>
      </c>
      <c r="W577" s="408">
        <v>15</v>
      </c>
      <c r="X577" s="408" t="s">
        <v>779</v>
      </c>
      <c r="Y577" s="408">
        <v>10.3</v>
      </c>
      <c r="Z577" s="408">
        <v>29.5</v>
      </c>
      <c r="AA577" s="328"/>
      <c r="AB577" s="328"/>
      <c r="AF577" s="708"/>
    </row>
    <row r="578" spans="1:53" s="330" customFormat="1" ht="13.8" x14ac:dyDescent="0.45">
      <c r="A578" s="43">
        <v>2092</v>
      </c>
      <c r="B578" s="408">
        <v>4403.8999999999996</v>
      </c>
      <c r="C578" s="408">
        <v>60.1</v>
      </c>
      <c r="D578" s="408">
        <v>9.6999999999999993</v>
      </c>
      <c r="E578" s="408">
        <v>1.8</v>
      </c>
      <c r="F578" s="408">
        <v>70.599999999999994</v>
      </c>
      <c r="G578" s="408">
        <v>3.9</v>
      </c>
      <c r="H578" s="408">
        <v>891.2</v>
      </c>
      <c r="I578" s="408" t="s">
        <v>779</v>
      </c>
      <c r="J578" s="408">
        <v>15.3</v>
      </c>
      <c r="K578" s="408">
        <v>51</v>
      </c>
      <c r="L578" s="408">
        <v>98.2</v>
      </c>
      <c r="M578" s="408">
        <v>5.2</v>
      </c>
      <c r="N578" s="408">
        <v>14.2</v>
      </c>
      <c r="O578" s="408">
        <v>0.2</v>
      </c>
      <c r="P578" s="408">
        <v>0.3</v>
      </c>
      <c r="Q578" s="408">
        <v>1.7</v>
      </c>
      <c r="R578" s="408">
        <v>9.4</v>
      </c>
      <c r="S578" s="408">
        <v>13.8</v>
      </c>
      <c r="T578" s="408">
        <v>0</v>
      </c>
      <c r="U578" s="408">
        <v>0</v>
      </c>
      <c r="V578" s="408">
        <v>55.1</v>
      </c>
      <c r="W578" s="408">
        <v>15</v>
      </c>
      <c r="X578" s="408" t="s">
        <v>779</v>
      </c>
      <c r="Y578" s="408">
        <v>10.199999999999999</v>
      </c>
      <c r="Z578" s="408">
        <v>29.5</v>
      </c>
      <c r="AA578" s="328"/>
      <c r="AB578" s="328"/>
      <c r="AF578" s="708"/>
    </row>
    <row r="579" spans="1:53" s="330" customFormat="1" ht="13.8" x14ac:dyDescent="0.45">
      <c r="A579" s="43">
        <v>2093</v>
      </c>
      <c r="B579" s="408">
        <v>4401.2</v>
      </c>
      <c r="C579" s="408">
        <v>60.8</v>
      </c>
      <c r="D579" s="408">
        <v>9.6999999999999993</v>
      </c>
      <c r="E579" s="408">
        <v>1.8</v>
      </c>
      <c r="F579" s="408">
        <v>70.3</v>
      </c>
      <c r="G579" s="408">
        <v>3.9</v>
      </c>
      <c r="H579" s="408">
        <v>891</v>
      </c>
      <c r="I579" s="408" t="s">
        <v>779</v>
      </c>
      <c r="J579" s="408">
        <v>15.5</v>
      </c>
      <c r="K579" s="408">
        <v>50.8</v>
      </c>
      <c r="L579" s="408">
        <v>98.5</v>
      </c>
      <c r="M579" s="408">
        <v>5.2</v>
      </c>
      <c r="N579" s="408">
        <v>14.3</v>
      </c>
      <c r="O579" s="408">
        <v>0.2</v>
      </c>
      <c r="P579" s="408">
        <v>0.3</v>
      </c>
      <c r="Q579" s="408">
        <v>1.7</v>
      </c>
      <c r="R579" s="408">
        <v>9.4</v>
      </c>
      <c r="S579" s="408">
        <v>13.8</v>
      </c>
      <c r="T579" s="408">
        <v>0</v>
      </c>
      <c r="U579" s="408">
        <v>0</v>
      </c>
      <c r="V579" s="408">
        <v>55</v>
      </c>
      <c r="W579" s="408">
        <v>15.1</v>
      </c>
      <c r="X579" s="408" t="s">
        <v>779</v>
      </c>
      <c r="Y579" s="408">
        <v>10.1</v>
      </c>
      <c r="Z579" s="408">
        <v>29.5</v>
      </c>
      <c r="AA579" s="328"/>
      <c r="AB579" s="328"/>
      <c r="AF579" s="708"/>
    </row>
    <row r="580" spans="1:53" s="330" customFormat="1" ht="13.8" x14ac:dyDescent="0.45">
      <c r="A580" s="43">
        <v>2094</v>
      </c>
      <c r="B580" s="408">
        <v>4398.2</v>
      </c>
      <c r="C580" s="408">
        <v>61.4</v>
      </c>
      <c r="D580" s="408">
        <v>9.6999999999999993</v>
      </c>
      <c r="E580" s="408">
        <v>1.8</v>
      </c>
      <c r="F580" s="408">
        <v>69.900000000000006</v>
      </c>
      <c r="G580" s="408">
        <v>4</v>
      </c>
      <c r="H580" s="408">
        <v>890.7</v>
      </c>
      <c r="I580" s="408" t="s">
        <v>779</v>
      </c>
      <c r="J580" s="408">
        <v>15.7</v>
      </c>
      <c r="K580" s="408">
        <v>50.6</v>
      </c>
      <c r="L580" s="408">
        <v>98.8</v>
      </c>
      <c r="M580" s="408">
        <v>5.3</v>
      </c>
      <c r="N580" s="408">
        <v>14.4</v>
      </c>
      <c r="O580" s="408">
        <v>0.2</v>
      </c>
      <c r="P580" s="408">
        <v>0.3</v>
      </c>
      <c r="Q580" s="408">
        <v>1.7</v>
      </c>
      <c r="R580" s="408">
        <v>9.3000000000000007</v>
      </c>
      <c r="S580" s="408">
        <v>13.7</v>
      </c>
      <c r="T580" s="408">
        <v>0</v>
      </c>
      <c r="U580" s="408">
        <v>0</v>
      </c>
      <c r="V580" s="408">
        <v>54.9</v>
      </c>
      <c r="W580" s="408">
        <v>15.1</v>
      </c>
      <c r="X580" s="408" t="s">
        <v>779</v>
      </c>
      <c r="Y580" s="408">
        <v>10</v>
      </c>
      <c r="Z580" s="408">
        <v>29.5</v>
      </c>
      <c r="AA580" s="328"/>
      <c r="AB580" s="328"/>
      <c r="AF580" s="708"/>
    </row>
    <row r="581" spans="1:53" s="330" customFormat="1" ht="13.8" x14ac:dyDescent="0.45">
      <c r="A581" s="43">
        <v>2095</v>
      </c>
      <c r="B581" s="408">
        <v>4395</v>
      </c>
      <c r="C581" s="408">
        <v>62</v>
      </c>
      <c r="D581" s="408">
        <v>9.6999999999999993</v>
      </c>
      <c r="E581" s="408">
        <v>1.8</v>
      </c>
      <c r="F581" s="408">
        <v>69.5</v>
      </c>
      <c r="G581" s="408">
        <v>4</v>
      </c>
      <c r="H581" s="408">
        <v>890.3</v>
      </c>
      <c r="I581" s="408" t="s">
        <v>779</v>
      </c>
      <c r="J581" s="408">
        <v>15.9</v>
      </c>
      <c r="K581" s="408">
        <v>50.4</v>
      </c>
      <c r="L581" s="408">
        <v>99.2</v>
      </c>
      <c r="M581" s="408">
        <v>5.3</v>
      </c>
      <c r="N581" s="408">
        <v>14.6</v>
      </c>
      <c r="O581" s="408">
        <v>0.2</v>
      </c>
      <c r="P581" s="408">
        <v>0.3</v>
      </c>
      <c r="Q581" s="408">
        <v>1.7</v>
      </c>
      <c r="R581" s="408">
        <v>9.1999999999999993</v>
      </c>
      <c r="S581" s="408">
        <v>13.7</v>
      </c>
      <c r="T581" s="408">
        <v>0</v>
      </c>
      <c r="U581" s="408">
        <v>0</v>
      </c>
      <c r="V581" s="408">
        <v>54.9</v>
      </c>
      <c r="W581" s="408">
        <v>15.1</v>
      </c>
      <c r="X581" s="408" t="s">
        <v>779</v>
      </c>
      <c r="Y581" s="408">
        <v>9.9</v>
      </c>
      <c r="Z581" s="408">
        <v>29.6</v>
      </c>
      <c r="AA581" s="328"/>
      <c r="AB581" s="328"/>
      <c r="AF581" s="708"/>
    </row>
    <row r="582" spans="1:53" s="330" customFormat="1" ht="13.8" x14ac:dyDescent="0.45">
      <c r="A582" s="43">
        <v>2096</v>
      </c>
      <c r="B582" s="408">
        <v>4391.5</v>
      </c>
      <c r="C582" s="408">
        <v>62.7</v>
      </c>
      <c r="D582" s="408">
        <v>9.6999999999999993</v>
      </c>
      <c r="E582" s="408">
        <v>1.7</v>
      </c>
      <c r="F582" s="408">
        <v>69.2</v>
      </c>
      <c r="G582" s="408">
        <v>4.0999999999999996</v>
      </c>
      <c r="H582" s="408">
        <v>889.9</v>
      </c>
      <c r="I582" s="408" t="s">
        <v>779</v>
      </c>
      <c r="J582" s="408">
        <v>16.100000000000001</v>
      </c>
      <c r="K582" s="408">
        <v>50.2</v>
      </c>
      <c r="L582" s="408">
        <v>99.5</v>
      </c>
      <c r="M582" s="408">
        <v>5.4</v>
      </c>
      <c r="N582" s="408">
        <v>14.7</v>
      </c>
      <c r="O582" s="408">
        <v>0.2</v>
      </c>
      <c r="P582" s="408">
        <v>0.3</v>
      </c>
      <c r="Q582" s="408">
        <v>1.7</v>
      </c>
      <c r="R582" s="408">
        <v>9.1999999999999993</v>
      </c>
      <c r="S582" s="408">
        <v>13.7</v>
      </c>
      <c r="T582" s="408">
        <v>0</v>
      </c>
      <c r="U582" s="408">
        <v>0</v>
      </c>
      <c r="V582" s="408">
        <v>54.8</v>
      </c>
      <c r="W582" s="408">
        <v>15.2</v>
      </c>
      <c r="X582" s="408" t="s">
        <v>779</v>
      </c>
      <c r="Y582" s="408">
        <v>9.8000000000000007</v>
      </c>
      <c r="Z582" s="408">
        <v>29.6</v>
      </c>
      <c r="AA582" s="328"/>
      <c r="AB582" s="328"/>
      <c r="AF582" s="708"/>
    </row>
    <row r="583" spans="1:53" s="330" customFormat="1" ht="13.8" x14ac:dyDescent="0.45">
      <c r="A583" s="43">
        <v>2097</v>
      </c>
      <c r="B583" s="408">
        <v>4387.8</v>
      </c>
      <c r="C583" s="408">
        <v>63.3</v>
      </c>
      <c r="D583" s="408">
        <v>9.6999999999999993</v>
      </c>
      <c r="E583" s="408">
        <v>1.7</v>
      </c>
      <c r="F583" s="408">
        <v>68.8</v>
      </c>
      <c r="G583" s="408">
        <v>4.2</v>
      </c>
      <c r="H583" s="408">
        <v>889.5</v>
      </c>
      <c r="I583" s="408" t="s">
        <v>779</v>
      </c>
      <c r="J583" s="408">
        <v>16.3</v>
      </c>
      <c r="K583" s="408">
        <v>50</v>
      </c>
      <c r="L583" s="408">
        <v>99.9</v>
      </c>
      <c r="M583" s="408">
        <v>5.5</v>
      </c>
      <c r="N583" s="408">
        <v>14.8</v>
      </c>
      <c r="O583" s="408">
        <v>0.2</v>
      </c>
      <c r="P583" s="408">
        <v>0.3</v>
      </c>
      <c r="Q583" s="408">
        <v>1.7</v>
      </c>
      <c r="R583" s="408">
        <v>9.1</v>
      </c>
      <c r="S583" s="408">
        <v>13.6</v>
      </c>
      <c r="T583" s="408">
        <v>0</v>
      </c>
      <c r="U583" s="408">
        <v>0</v>
      </c>
      <c r="V583" s="408">
        <v>54.7</v>
      </c>
      <c r="W583" s="408">
        <v>15.2</v>
      </c>
      <c r="X583" s="408" t="s">
        <v>779</v>
      </c>
      <c r="Y583" s="408">
        <v>9.6999999999999993</v>
      </c>
      <c r="Z583" s="408">
        <v>29.6</v>
      </c>
      <c r="AA583" s="328"/>
      <c r="AB583" s="328"/>
      <c r="AF583" s="708"/>
    </row>
    <row r="584" spans="1:53" s="330" customFormat="1" ht="13.8" x14ac:dyDescent="0.45">
      <c r="A584" s="43">
        <v>2098</v>
      </c>
      <c r="B584" s="408">
        <v>4383.8</v>
      </c>
      <c r="C584" s="408">
        <v>64</v>
      </c>
      <c r="D584" s="408">
        <v>9.6999999999999993</v>
      </c>
      <c r="E584" s="408">
        <v>1.7</v>
      </c>
      <c r="F584" s="408">
        <v>68.400000000000006</v>
      </c>
      <c r="G584" s="408">
        <v>4.2</v>
      </c>
      <c r="H584" s="408">
        <v>889</v>
      </c>
      <c r="I584" s="408" t="s">
        <v>779</v>
      </c>
      <c r="J584" s="408">
        <v>16.5</v>
      </c>
      <c r="K584" s="408">
        <v>49.7</v>
      </c>
      <c r="L584" s="408">
        <v>100.2</v>
      </c>
      <c r="M584" s="408">
        <v>5.5</v>
      </c>
      <c r="N584" s="408">
        <v>15</v>
      </c>
      <c r="O584" s="408">
        <v>0.2</v>
      </c>
      <c r="P584" s="408">
        <v>0.3</v>
      </c>
      <c r="Q584" s="408">
        <v>1.7</v>
      </c>
      <c r="R584" s="408">
        <v>9.1</v>
      </c>
      <c r="S584" s="408">
        <v>13.6</v>
      </c>
      <c r="T584" s="408">
        <v>0</v>
      </c>
      <c r="U584" s="408">
        <v>0</v>
      </c>
      <c r="V584" s="408">
        <v>54.6</v>
      </c>
      <c r="W584" s="408">
        <v>15.2</v>
      </c>
      <c r="X584" s="408" t="s">
        <v>779</v>
      </c>
      <c r="Y584" s="408">
        <v>9.6</v>
      </c>
      <c r="Z584" s="408">
        <v>29.6</v>
      </c>
      <c r="AA584" s="328"/>
      <c r="AB584" s="328"/>
      <c r="AF584" s="708"/>
    </row>
    <row r="585" spans="1:53" s="330" customFormat="1" ht="13.8" x14ac:dyDescent="0.45">
      <c r="A585" s="43">
        <v>2099</v>
      </c>
      <c r="B585" s="408">
        <v>4379.6000000000004</v>
      </c>
      <c r="C585" s="408">
        <v>64.7</v>
      </c>
      <c r="D585" s="408">
        <v>9.6</v>
      </c>
      <c r="E585" s="408">
        <v>1.7</v>
      </c>
      <c r="F585" s="408">
        <v>68.099999999999994</v>
      </c>
      <c r="G585" s="408">
        <v>4.3</v>
      </c>
      <c r="H585" s="408">
        <v>888.5</v>
      </c>
      <c r="I585" s="408" t="s">
        <v>779</v>
      </c>
      <c r="J585" s="408">
        <v>16.7</v>
      </c>
      <c r="K585" s="408">
        <v>49.5</v>
      </c>
      <c r="L585" s="408">
        <v>100.6</v>
      </c>
      <c r="M585" s="408">
        <v>5.6</v>
      </c>
      <c r="N585" s="408">
        <v>15.1</v>
      </c>
      <c r="O585" s="408">
        <v>0.2</v>
      </c>
      <c r="P585" s="408">
        <v>0.3</v>
      </c>
      <c r="Q585" s="408">
        <v>1.6</v>
      </c>
      <c r="R585" s="408">
        <v>9</v>
      </c>
      <c r="S585" s="408">
        <v>13.6</v>
      </c>
      <c r="T585" s="408">
        <v>0</v>
      </c>
      <c r="U585" s="408">
        <v>0</v>
      </c>
      <c r="V585" s="408">
        <v>54.5</v>
      </c>
      <c r="W585" s="408">
        <v>15.2</v>
      </c>
      <c r="X585" s="408" t="s">
        <v>779</v>
      </c>
      <c r="Y585" s="408">
        <v>9.5</v>
      </c>
      <c r="Z585" s="408">
        <v>29.6</v>
      </c>
      <c r="AA585" s="328"/>
      <c r="AB585" s="328"/>
      <c r="AF585" s="708"/>
    </row>
    <row r="586" spans="1:53" s="330" customFormat="1" ht="13.8" x14ac:dyDescent="0.45">
      <c r="A586" s="43">
        <v>2100</v>
      </c>
      <c r="B586" s="408">
        <v>4375</v>
      </c>
      <c r="C586" s="408">
        <v>65.400000000000006</v>
      </c>
      <c r="D586" s="408">
        <v>9.6</v>
      </c>
      <c r="E586" s="408">
        <v>1.7</v>
      </c>
      <c r="F586" s="408">
        <v>67.7</v>
      </c>
      <c r="G586" s="408">
        <v>4.3</v>
      </c>
      <c r="H586" s="408">
        <v>887.9</v>
      </c>
      <c r="I586" s="408" t="s">
        <v>779</v>
      </c>
      <c r="J586" s="408">
        <v>16.899999999999999</v>
      </c>
      <c r="K586" s="408">
        <v>49.3</v>
      </c>
      <c r="L586" s="408">
        <v>101</v>
      </c>
      <c r="M586" s="408">
        <v>5.6</v>
      </c>
      <c r="N586" s="408">
        <v>15.3</v>
      </c>
      <c r="O586" s="408">
        <v>0.2</v>
      </c>
      <c r="P586" s="408">
        <v>0.3</v>
      </c>
      <c r="Q586" s="408">
        <v>1.6</v>
      </c>
      <c r="R586" s="408">
        <v>8.9</v>
      </c>
      <c r="S586" s="408">
        <v>13.5</v>
      </c>
      <c r="T586" s="408">
        <v>0</v>
      </c>
      <c r="U586" s="408">
        <v>0</v>
      </c>
      <c r="V586" s="408">
        <v>54.5</v>
      </c>
      <c r="W586" s="408">
        <v>15.3</v>
      </c>
      <c r="X586" s="408" t="s">
        <v>779</v>
      </c>
      <c r="Y586" s="408">
        <v>9.4</v>
      </c>
      <c r="Z586" s="408">
        <v>29.5</v>
      </c>
      <c r="AA586" s="328"/>
      <c r="AB586" s="328"/>
      <c r="AF586" s="708"/>
    </row>
    <row r="587" spans="1:53" s="330" customFormat="1" ht="49.2" x14ac:dyDescent="0.4">
      <c r="A587" s="337" t="s">
        <v>612</v>
      </c>
      <c r="B587" s="329">
        <f t="shared" ref="B587:H587" si="114">SUM(B500:B536)</f>
        <v>181672.29999999996</v>
      </c>
      <c r="C587" s="329">
        <f t="shared" si="114"/>
        <v>2381.3000000000002</v>
      </c>
      <c r="D587" s="329">
        <f t="shared" si="114"/>
        <v>422.40000000000003</v>
      </c>
      <c r="E587" s="329">
        <f t="shared" si="114"/>
        <v>115.29999999999998</v>
      </c>
      <c r="F587" s="329">
        <f t="shared" si="114"/>
        <v>3073.1</v>
      </c>
      <c r="G587" s="329">
        <f t="shared" si="114"/>
        <v>184.4</v>
      </c>
      <c r="H587" s="329">
        <f t="shared" si="114"/>
        <v>31372.099999999995</v>
      </c>
      <c r="I587" s="329"/>
      <c r="J587" s="329">
        <f t="shared" ref="J587:Z587" si="115">SUM(J500:J536)</f>
        <v>519.6</v>
      </c>
      <c r="K587" s="329">
        <f t="shared" si="115"/>
        <v>3835.0999999999995</v>
      </c>
      <c r="L587" s="329">
        <f t="shared" si="115"/>
        <v>4285.3</v>
      </c>
      <c r="M587" s="329">
        <f t="shared" si="115"/>
        <v>340.7</v>
      </c>
      <c r="N587" s="329">
        <f t="shared" si="115"/>
        <v>598.90000000000009</v>
      </c>
      <c r="O587" s="329">
        <f t="shared" si="115"/>
        <v>25.900000000000002</v>
      </c>
      <c r="P587" s="329">
        <f t="shared" si="115"/>
        <v>58.500000000000007</v>
      </c>
      <c r="Q587" s="329">
        <f t="shared" si="115"/>
        <v>125.8</v>
      </c>
      <c r="R587" s="329">
        <f t="shared" si="115"/>
        <v>617.40000000000009</v>
      </c>
      <c r="S587" s="329">
        <f t="shared" si="115"/>
        <v>761.80000000000018</v>
      </c>
      <c r="T587" s="329">
        <f t="shared" si="115"/>
        <v>1.9000000000000006</v>
      </c>
      <c r="U587" s="329">
        <f t="shared" si="115"/>
        <v>0</v>
      </c>
      <c r="V587" s="329">
        <f t="shared" si="115"/>
        <v>2579.8000000000002</v>
      </c>
      <c r="W587" s="329">
        <f t="shared" si="115"/>
        <v>499.29999999999995</v>
      </c>
      <c r="X587" s="329">
        <f t="shared" si="115"/>
        <v>0</v>
      </c>
      <c r="Y587" s="329">
        <f t="shared" si="115"/>
        <v>772.40000000000009</v>
      </c>
      <c r="Z587" s="329">
        <f t="shared" si="115"/>
        <v>1110.4999999999998</v>
      </c>
      <c r="AA587" s="345" t="s">
        <v>559</v>
      </c>
      <c r="AB587" s="328">
        <f>B587+C587+D587+E587+F587+G587+H587+J587+K587+L587+M587+N587</f>
        <v>228800.49999999994</v>
      </c>
    </row>
    <row r="590" spans="1:53" s="370" customFormat="1" ht="18.600000000000001" x14ac:dyDescent="0.6">
      <c r="A590" s="334" t="s">
        <v>607</v>
      </c>
      <c r="B590" s="338"/>
      <c r="C590" s="338"/>
      <c r="D590" s="338"/>
      <c r="E590" s="338"/>
      <c r="F590" s="338"/>
      <c r="G590" s="338"/>
      <c r="H590" s="338"/>
      <c r="I590" s="338"/>
      <c r="J590" s="338"/>
      <c r="K590" s="338"/>
      <c r="L590" s="338"/>
      <c r="M590" s="338"/>
      <c r="N590" s="338"/>
      <c r="O590" s="338"/>
      <c r="P590" s="338"/>
      <c r="Q590" s="338"/>
      <c r="R590" s="338"/>
      <c r="S590" s="338"/>
      <c r="T590" s="338"/>
      <c r="U590" s="338"/>
      <c r="V590" s="338"/>
      <c r="W590" s="338"/>
      <c r="X590" s="338"/>
      <c r="Y590" s="338"/>
      <c r="Z590" s="338"/>
      <c r="AA590" s="343"/>
      <c r="AB590" s="343"/>
      <c r="AC590" s="343"/>
      <c r="AD590" s="332"/>
      <c r="AE590" s="332"/>
      <c r="AF590" s="332"/>
      <c r="AG590" s="332"/>
      <c r="AH590" s="332"/>
      <c r="AI590" s="332"/>
      <c r="AJ590" s="332"/>
      <c r="AK590" s="332"/>
      <c r="AL590" s="332"/>
      <c r="AM590" s="332"/>
      <c r="AN590" s="332"/>
      <c r="AO590" s="332"/>
      <c r="AP590" s="332"/>
      <c r="AQ590" s="332"/>
      <c r="AR590" s="332"/>
      <c r="AS590" s="332"/>
      <c r="AT590" s="332"/>
    </row>
    <row r="591" spans="1:53" s="348" customFormat="1" ht="18.600000000000001" x14ac:dyDescent="0.6">
      <c r="A591" s="334" t="s">
        <v>175</v>
      </c>
      <c r="B591" s="335"/>
      <c r="C591" s="335"/>
      <c r="D591" s="335"/>
      <c r="E591" s="335"/>
      <c r="F591" s="335"/>
      <c r="G591" s="335"/>
      <c r="H591" s="335"/>
      <c r="I591" s="335"/>
      <c r="J591" s="335"/>
      <c r="K591" s="335"/>
      <c r="L591" s="335"/>
      <c r="M591" s="335"/>
      <c r="N591" s="335"/>
      <c r="O591" s="335"/>
      <c r="P591" s="335"/>
      <c r="Q591" s="335"/>
      <c r="R591" s="335"/>
      <c r="S591" s="335"/>
      <c r="T591" s="335"/>
      <c r="U591" s="335"/>
      <c r="V591" s="335"/>
      <c r="W591" s="335"/>
      <c r="X591" s="335"/>
      <c r="Y591" s="335"/>
      <c r="Z591" s="335"/>
      <c r="AA591" s="362"/>
      <c r="AB591" s="362"/>
      <c r="AC591" s="362"/>
      <c r="AD591" s="363"/>
      <c r="AE591" s="363"/>
      <c r="AF591" s="363"/>
      <c r="AG591" s="363"/>
      <c r="AH591" s="363"/>
      <c r="AI591" s="363"/>
      <c r="AJ591" s="363"/>
      <c r="AK591" s="363"/>
      <c r="AL591" s="363"/>
      <c r="AM591" s="363"/>
      <c r="AN591" s="363"/>
      <c r="AO591" s="363"/>
      <c r="AP591" s="363"/>
      <c r="AQ591" s="363"/>
      <c r="AR591" s="363"/>
      <c r="AS591" s="363"/>
      <c r="AT591" s="363"/>
      <c r="AU591" s="363"/>
      <c r="AV591" s="363"/>
      <c r="AW591" s="363"/>
      <c r="AX591" s="363"/>
      <c r="AY591" s="363"/>
      <c r="AZ591" s="363"/>
      <c r="BA591" s="363"/>
    </row>
    <row r="592" spans="1:53" s="366" customFormat="1" ht="45" x14ac:dyDescent="0.5">
      <c r="A592" s="111"/>
      <c r="B592" s="54" t="str">
        <f>B$18</f>
        <v>"Grain" , MMT</v>
      </c>
      <c r="C592" s="54" t="str">
        <f t="shared" ref="C592:Z592" si="116">C$18</f>
        <v>Bovine Meat , MMT</v>
      </c>
      <c r="D592" s="54" t="str">
        <f t="shared" si="116"/>
        <v>Butter, Ghee , MMT</v>
      </c>
      <c r="E592" s="54" t="str">
        <f t="shared" si="116"/>
        <v>Cream , MMT</v>
      </c>
      <c r="F592" s="54" t="str">
        <f t="shared" si="116"/>
        <v>Eggs , MMT</v>
      </c>
      <c r="G592" s="54" t="str">
        <f t="shared" si="116"/>
        <v>Meat, Other , MMT</v>
      </c>
      <c r="H592" s="54" t="str">
        <f t="shared" si="116"/>
        <v>Milk - Excluding Butter , MMT</v>
      </c>
      <c r="I592" s="54" t="str">
        <f t="shared" si="116"/>
        <v>Whey , MMT</v>
      </c>
      <c r="J592" s="54" t="str">
        <f t="shared" si="116"/>
        <v>Mutton &amp; Goat Meat , MMT</v>
      </c>
      <c r="K592" s="54" t="str">
        <f t="shared" si="116"/>
        <v>Pigmeat , MMT</v>
      </c>
      <c r="L592" s="54" t="str">
        <f t="shared" si="116"/>
        <v>Poultry Meat , MMT</v>
      </c>
      <c r="M592" s="54" t="str">
        <f t="shared" si="116"/>
        <v>Fats, Animals, Raw , MMT</v>
      </c>
      <c r="N592" s="54" t="str">
        <f t="shared" si="116"/>
        <v>Offals, Edible , MMT</v>
      </c>
      <c r="O592" s="54" t="str">
        <f t="shared" si="116"/>
        <v>Aquatic Animals, Others , MMT</v>
      </c>
      <c r="P592" s="54" t="str">
        <f t="shared" si="116"/>
        <v>Aquatic Plants , MMT</v>
      </c>
      <c r="Q592" s="54" t="str">
        <f t="shared" si="116"/>
        <v>Cephalopods , MMT</v>
      </c>
      <c r="R592" s="54" t="str">
        <f t="shared" si="116"/>
        <v>Crustaceans , MMT</v>
      </c>
      <c r="S592" s="54" t="str">
        <f t="shared" si="116"/>
        <v>Demersal Fish , MMT</v>
      </c>
      <c r="T592" s="54" t="str">
        <f t="shared" si="116"/>
        <v>Fish, Body Oil , MMT</v>
      </c>
      <c r="U592" s="54" t="str">
        <f t="shared" si="116"/>
        <v>Fish, Liver Oil , MMT</v>
      </c>
      <c r="V592" s="54" t="str">
        <f t="shared" si="116"/>
        <v>Freshwater Fish , MMT</v>
      </c>
      <c r="W592" s="54" t="str">
        <f t="shared" si="116"/>
        <v>Marine Fish, Other , MMT</v>
      </c>
      <c r="X592" s="54" t="str">
        <f t="shared" si="116"/>
        <v>Meat, Aquatic Mammals , MMT</v>
      </c>
      <c r="Y592" s="54" t="str">
        <f t="shared" si="116"/>
        <v>Molluscs, Other , MMT</v>
      </c>
      <c r="Z592" s="54" t="str">
        <f t="shared" si="116"/>
        <v>Pelagic Fish , MMT</v>
      </c>
      <c r="AA592" s="364"/>
      <c r="AB592" s="364"/>
      <c r="AC592" s="364"/>
      <c r="AD592" s="364"/>
      <c r="AE592" s="364"/>
      <c r="AF592" s="364"/>
      <c r="AG592" s="364"/>
      <c r="AH592" s="364"/>
      <c r="AI592" s="364"/>
      <c r="AJ592" s="364"/>
      <c r="AK592" s="364"/>
      <c r="AL592" s="364"/>
      <c r="AM592" s="364"/>
      <c r="AN592" s="364"/>
      <c r="AO592" s="364"/>
      <c r="AP592" s="364"/>
      <c r="AQ592" s="364"/>
      <c r="AR592" s="364"/>
      <c r="AS592" s="364"/>
      <c r="AT592" s="364"/>
      <c r="AU592" s="364"/>
      <c r="AV592" s="364"/>
      <c r="AW592" s="364"/>
      <c r="AX592" s="364"/>
      <c r="AY592" s="364"/>
      <c r="AZ592" s="364"/>
      <c r="BA592" s="364"/>
    </row>
    <row r="593" spans="1:53" ht="13.8" x14ac:dyDescent="0.45">
      <c r="A593" s="43">
        <v>2014</v>
      </c>
      <c r="B593" s="329">
        <f>B500</f>
        <v>4946.8</v>
      </c>
      <c r="C593" s="329">
        <f t="shared" ref="C593:Z593" si="117">C500</f>
        <v>73.099999999999994</v>
      </c>
      <c r="D593" s="329">
        <f t="shared" si="117"/>
        <v>11.3</v>
      </c>
      <c r="E593" s="329">
        <f t="shared" si="117"/>
        <v>3.6</v>
      </c>
      <c r="F593" s="329">
        <f t="shared" si="117"/>
        <v>69.900000000000006</v>
      </c>
      <c r="G593" s="329">
        <f t="shared" si="117"/>
        <v>6.7</v>
      </c>
      <c r="H593" s="329">
        <f t="shared" si="117"/>
        <v>721.6</v>
      </c>
      <c r="I593" s="329" t="str">
        <f t="shared" si="117"/>
        <v xml:space="preserve"> -   </v>
      </c>
      <c r="J593" s="329">
        <f t="shared" si="117"/>
        <v>15.4</v>
      </c>
      <c r="K593" s="329">
        <f t="shared" si="117"/>
        <v>121.8</v>
      </c>
      <c r="L593" s="329">
        <f t="shared" si="117"/>
        <v>118.6</v>
      </c>
      <c r="M593" s="329">
        <f t="shared" si="117"/>
        <v>12.6</v>
      </c>
      <c r="N593" s="329">
        <f t="shared" si="117"/>
        <v>18.100000000000001</v>
      </c>
      <c r="O593" s="329">
        <f t="shared" si="117"/>
        <v>1.1000000000000001</v>
      </c>
      <c r="P593" s="329">
        <f t="shared" si="117"/>
        <v>1.7</v>
      </c>
      <c r="Q593" s="329">
        <f t="shared" si="117"/>
        <v>5</v>
      </c>
      <c r="R593" s="329">
        <f t="shared" si="117"/>
        <v>17.100000000000001</v>
      </c>
      <c r="S593" s="329">
        <f t="shared" si="117"/>
        <v>23.8</v>
      </c>
      <c r="T593" s="329">
        <f t="shared" si="117"/>
        <v>0.1</v>
      </c>
      <c r="U593" s="329">
        <f t="shared" si="117"/>
        <v>0</v>
      </c>
      <c r="V593" s="329">
        <f t="shared" si="117"/>
        <v>68.7</v>
      </c>
      <c r="W593" s="329">
        <f t="shared" si="117"/>
        <v>12.6</v>
      </c>
      <c r="X593" s="329" t="str">
        <f t="shared" si="117"/>
        <v xml:space="preserve"> -   </v>
      </c>
      <c r="Y593" s="329">
        <f t="shared" si="117"/>
        <v>25.5</v>
      </c>
      <c r="Z593" s="329">
        <f t="shared" si="117"/>
        <v>30.1</v>
      </c>
      <c r="AB593" s="332"/>
      <c r="AC593" s="332"/>
    </row>
    <row r="594" spans="1:53" ht="13.8" x14ac:dyDescent="0.45">
      <c r="A594" s="43">
        <v>2015</v>
      </c>
      <c r="B594" s="329">
        <f t="shared" ref="B594:Z594" si="118">B501</f>
        <v>5024</v>
      </c>
      <c r="C594" s="329">
        <f t="shared" si="118"/>
        <v>72.099999999999994</v>
      </c>
      <c r="D594" s="329">
        <f t="shared" si="118"/>
        <v>11.4</v>
      </c>
      <c r="E594" s="329">
        <f t="shared" si="118"/>
        <v>3.6</v>
      </c>
      <c r="F594" s="329">
        <f t="shared" si="118"/>
        <v>72.400000000000006</v>
      </c>
      <c r="G594" s="329">
        <f t="shared" si="118"/>
        <v>6.6</v>
      </c>
      <c r="H594" s="329">
        <f t="shared" si="118"/>
        <v>728.5</v>
      </c>
      <c r="I594" s="329" t="str">
        <f t="shared" si="118"/>
        <v xml:space="preserve"> -   </v>
      </c>
      <c r="J594" s="329">
        <f t="shared" si="118"/>
        <v>15.7</v>
      </c>
      <c r="K594" s="329">
        <f t="shared" si="118"/>
        <v>124.6</v>
      </c>
      <c r="L594" s="329">
        <f t="shared" si="118"/>
        <v>122.6</v>
      </c>
      <c r="M594" s="329">
        <f t="shared" si="118"/>
        <v>12.6</v>
      </c>
      <c r="N594" s="329">
        <f t="shared" si="118"/>
        <v>18.399999999999999</v>
      </c>
      <c r="O594" s="329">
        <f t="shared" si="118"/>
        <v>1.1000000000000001</v>
      </c>
      <c r="P594" s="329">
        <f t="shared" si="118"/>
        <v>1.8</v>
      </c>
      <c r="Q594" s="329">
        <f t="shared" si="118"/>
        <v>5</v>
      </c>
      <c r="R594" s="329">
        <f t="shared" si="118"/>
        <v>19.100000000000001</v>
      </c>
      <c r="S594" s="329">
        <f t="shared" si="118"/>
        <v>23.6</v>
      </c>
      <c r="T594" s="329">
        <f t="shared" si="118"/>
        <v>0.1</v>
      </c>
      <c r="U594" s="329">
        <f t="shared" si="118"/>
        <v>0</v>
      </c>
      <c r="V594" s="329">
        <f t="shared" si="118"/>
        <v>71.5</v>
      </c>
      <c r="W594" s="329">
        <f t="shared" si="118"/>
        <v>13.9</v>
      </c>
      <c r="X594" s="329" t="str">
        <f t="shared" si="118"/>
        <v xml:space="preserve"> -   </v>
      </c>
      <c r="Y594" s="329">
        <f t="shared" si="118"/>
        <v>25.4</v>
      </c>
      <c r="Z594" s="329">
        <f t="shared" si="118"/>
        <v>30.4</v>
      </c>
      <c r="AB594" s="332"/>
      <c r="AC594" s="332"/>
    </row>
    <row r="595" spans="1:53" ht="13.8" x14ac:dyDescent="0.45">
      <c r="A595" s="43">
        <v>2016</v>
      </c>
      <c r="B595" s="329">
        <f t="shared" ref="B595:Z595" si="119">B502</f>
        <v>5056.8</v>
      </c>
      <c r="C595" s="329">
        <f t="shared" si="119"/>
        <v>71.8</v>
      </c>
      <c r="D595" s="329">
        <f t="shared" si="119"/>
        <v>11.7</v>
      </c>
      <c r="E595" s="329">
        <f t="shared" si="119"/>
        <v>3.6</v>
      </c>
      <c r="F595" s="329">
        <f t="shared" si="119"/>
        <v>74.599999999999994</v>
      </c>
      <c r="G595" s="329">
        <f t="shared" si="119"/>
        <v>6.7</v>
      </c>
      <c r="H595" s="329">
        <f t="shared" si="119"/>
        <v>746.8</v>
      </c>
      <c r="I595" s="329" t="str">
        <f t="shared" si="119"/>
        <v xml:space="preserve"> -   </v>
      </c>
      <c r="J595" s="329">
        <f t="shared" si="119"/>
        <v>15.6</v>
      </c>
      <c r="K595" s="329">
        <f t="shared" si="119"/>
        <v>126.7</v>
      </c>
      <c r="L595" s="329">
        <f t="shared" si="119"/>
        <v>123.9</v>
      </c>
      <c r="M595" s="329">
        <f t="shared" si="119"/>
        <v>12.7</v>
      </c>
      <c r="N595" s="329">
        <f t="shared" si="119"/>
        <v>19</v>
      </c>
      <c r="O595" s="329">
        <f t="shared" si="119"/>
        <v>1.1000000000000001</v>
      </c>
      <c r="P595" s="329">
        <f t="shared" si="119"/>
        <v>2</v>
      </c>
      <c r="Q595" s="329">
        <f t="shared" si="119"/>
        <v>4</v>
      </c>
      <c r="R595" s="329">
        <f t="shared" si="119"/>
        <v>19.8</v>
      </c>
      <c r="S595" s="329">
        <f t="shared" si="119"/>
        <v>23.4</v>
      </c>
      <c r="T595" s="329">
        <f t="shared" si="119"/>
        <v>0.1</v>
      </c>
      <c r="U595" s="329">
        <f t="shared" si="119"/>
        <v>0</v>
      </c>
      <c r="V595" s="329">
        <f t="shared" si="119"/>
        <v>73.8</v>
      </c>
      <c r="W595" s="329">
        <f t="shared" si="119"/>
        <v>14.6</v>
      </c>
      <c r="X595" s="329" t="str">
        <f t="shared" si="119"/>
        <v xml:space="preserve"> -   </v>
      </c>
      <c r="Y595" s="329">
        <f t="shared" si="119"/>
        <v>24.9</v>
      </c>
      <c r="Z595" s="329">
        <f t="shared" si="119"/>
        <v>29.5</v>
      </c>
      <c r="AB595" s="332"/>
      <c r="AC595" s="332"/>
    </row>
    <row r="596" spans="1:53" ht="13.8" x14ac:dyDescent="0.45">
      <c r="A596" s="43">
        <v>2017</v>
      </c>
      <c r="B596" s="329">
        <f t="shared" ref="B596:Z596" si="120">B503</f>
        <v>5127.8999999999996</v>
      </c>
      <c r="C596" s="329">
        <f t="shared" si="120"/>
        <v>73</v>
      </c>
      <c r="D596" s="329">
        <f t="shared" si="120"/>
        <v>12</v>
      </c>
      <c r="E596" s="329">
        <f t="shared" si="120"/>
        <v>3.7</v>
      </c>
      <c r="F596" s="329">
        <f t="shared" si="120"/>
        <v>75.599999999999994</v>
      </c>
      <c r="G596" s="329">
        <f t="shared" si="120"/>
        <v>6.4</v>
      </c>
      <c r="H596" s="329">
        <f t="shared" si="120"/>
        <v>763.6</v>
      </c>
      <c r="I596" s="329" t="str">
        <f t="shared" si="120"/>
        <v xml:space="preserve"> -   </v>
      </c>
      <c r="J596" s="329">
        <f t="shared" si="120"/>
        <v>15.6</v>
      </c>
      <c r="K596" s="329">
        <f t="shared" si="120"/>
        <v>128.5</v>
      </c>
      <c r="L596" s="329">
        <f t="shared" si="120"/>
        <v>126.7</v>
      </c>
      <c r="M596" s="329">
        <f t="shared" si="120"/>
        <v>12.7</v>
      </c>
      <c r="N596" s="329">
        <f t="shared" si="120"/>
        <v>18.7</v>
      </c>
      <c r="O596" s="329">
        <f t="shared" si="120"/>
        <v>1.1000000000000001</v>
      </c>
      <c r="P596" s="329">
        <f t="shared" si="120"/>
        <v>2.6</v>
      </c>
      <c r="Q596" s="329">
        <f t="shared" si="120"/>
        <v>4</v>
      </c>
      <c r="R596" s="329">
        <f t="shared" si="120"/>
        <v>20.2</v>
      </c>
      <c r="S596" s="329">
        <f t="shared" si="120"/>
        <v>23.9</v>
      </c>
      <c r="T596" s="329">
        <f t="shared" si="120"/>
        <v>0.1</v>
      </c>
      <c r="U596" s="329">
        <f t="shared" si="120"/>
        <v>0</v>
      </c>
      <c r="V596" s="329">
        <f t="shared" si="120"/>
        <v>77</v>
      </c>
      <c r="W596" s="329">
        <f t="shared" si="120"/>
        <v>13.7</v>
      </c>
      <c r="X596" s="329" t="str">
        <f t="shared" si="120"/>
        <v xml:space="preserve"> -   </v>
      </c>
      <c r="Y596" s="329">
        <f t="shared" si="120"/>
        <v>25.2</v>
      </c>
      <c r="Z596" s="329">
        <f t="shared" si="120"/>
        <v>29.9</v>
      </c>
      <c r="AB596" s="332"/>
      <c r="AC596" s="332"/>
    </row>
    <row r="597" spans="1:53" ht="13.8" x14ac:dyDescent="0.45">
      <c r="A597" s="43">
        <v>2018</v>
      </c>
      <c r="B597" s="329">
        <f t="shared" ref="B597:Z597" si="121">B504</f>
        <v>5196.1000000000004</v>
      </c>
      <c r="C597" s="329">
        <f t="shared" si="121"/>
        <v>75.8</v>
      </c>
      <c r="D597" s="329">
        <f t="shared" si="121"/>
        <v>12.3</v>
      </c>
      <c r="E597" s="329">
        <f t="shared" si="121"/>
        <v>3.7</v>
      </c>
      <c r="F597" s="329">
        <f t="shared" si="121"/>
        <v>77.400000000000006</v>
      </c>
      <c r="G597" s="329">
        <f t="shared" si="121"/>
        <v>6.5</v>
      </c>
      <c r="H597" s="329">
        <f t="shared" si="121"/>
        <v>786.1</v>
      </c>
      <c r="I597" s="329" t="str">
        <f t="shared" si="121"/>
        <v xml:space="preserve"> -   </v>
      </c>
      <c r="J597" s="329">
        <f t="shared" si="121"/>
        <v>15.8</v>
      </c>
      <c r="K597" s="329">
        <f t="shared" si="121"/>
        <v>131</v>
      </c>
      <c r="L597" s="329">
        <f t="shared" si="121"/>
        <v>128.69999999999999</v>
      </c>
      <c r="M597" s="329">
        <f t="shared" si="121"/>
        <v>12.9</v>
      </c>
      <c r="N597" s="329">
        <f t="shared" si="121"/>
        <v>19</v>
      </c>
      <c r="O597" s="329">
        <f t="shared" si="121"/>
        <v>1.1000000000000001</v>
      </c>
      <c r="P597" s="329">
        <f t="shared" si="121"/>
        <v>2.6</v>
      </c>
      <c r="Q597" s="329">
        <f t="shared" si="121"/>
        <v>4</v>
      </c>
      <c r="R597" s="329">
        <f t="shared" si="121"/>
        <v>20.3</v>
      </c>
      <c r="S597" s="329">
        <f t="shared" si="121"/>
        <v>24.1</v>
      </c>
      <c r="T597" s="329">
        <f t="shared" si="121"/>
        <v>0.1</v>
      </c>
      <c r="U597" s="329">
        <f t="shared" si="121"/>
        <v>0</v>
      </c>
      <c r="V597" s="329">
        <f t="shared" si="121"/>
        <v>77.099999999999994</v>
      </c>
      <c r="W597" s="329">
        <f t="shared" si="121"/>
        <v>13.8</v>
      </c>
      <c r="X597" s="329" t="str">
        <f t="shared" si="121"/>
        <v xml:space="preserve"> -   </v>
      </c>
      <c r="Y597" s="329">
        <f t="shared" si="121"/>
        <v>25.3</v>
      </c>
      <c r="Z597" s="329">
        <f t="shared" si="121"/>
        <v>29.6</v>
      </c>
      <c r="AB597" s="332"/>
      <c r="AC597" s="332"/>
    </row>
    <row r="598" spans="1:53" ht="13.8" x14ac:dyDescent="0.45">
      <c r="A598" s="43">
        <v>2019</v>
      </c>
      <c r="B598" s="329">
        <f t="shared" ref="B598:Z598" si="122">B505</f>
        <v>5190.5</v>
      </c>
      <c r="C598" s="329">
        <f t="shared" si="122"/>
        <v>75.3</v>
      </c>
      <c r="D598" s="329">
        <f t="shared" si="122"/>
        <v>12.3</v>
      </c>
      <c r="E598" s="329">
        <f t="shared" si="122"/>
        <v>3.7</v>
      </c>
      <c r="F598" s="329">
        <f t="shared" si="122"/>
        <v>78.099999999999994</v>
      </c>
      <c r="G598" s="329">
        <f t="shared" si="122"/>
        <v>6.4</v>
      </c>
      <c r="H598" s="329">
        <f t="shared" si="122"/>
        <v>794.7</v>
      </c>
      <c r="I598" s="329" t="str">
        <f t="shared" si="122"/>
        <v xml:space="preserve"> -   </v>
      </c>
      <c r="J598" s="329">
        <f t="shared" si="122"/>
        <v>15.8</v>
      </c>
      <c r="K598" s="329">
        <f t="shared" si="122"/>
        <v>129.80000000000001</v>
      </c>
      <c r="L598" s="329">
        <f t="shared" si="122"/>
        <v>128.4</v>
      </c>
      <c r="M598" s="329">
        <f t="shared" si="122"/>
        <v>12.7</v>
      </c>
      <c r="N598" s="329">
        <f t="shared" si="122"/>
        <v>18.8</v>
      </c>
      <c r="O598" s="329">
        <f t="shared" si="122"/>
        <v>1</v>
      </c>
      <c r="P598" s="329">
        <f t="shared" si="122"/>
        <v>2.5</v>
      </c>
      <c r="Q598" s="329">
        <f t="shared" si="122"/>
        <v>4</v>
      </c>
      <c r="R598" s="329">
        <f t="shared" si="122"/>
        <v>20</v>
      </c>
      <c r="S598" s="329">
        <f t="shared" si="122"/>
        <v>23.9</v>
      </c>
      <c r="T598" s="329">
        <f t="shared" si="122"/>
        <v>0.1</v>
      </c>
      <c r="U598" s="329">
        <f t="shared" si="122"/>
        <v>0</v>
      </c>
      <c r="V598" s="329">
        <f t="shared" si="122"/>
        <v>77</v>
      </c>
      <c r="W598" s="329">
        <f t="shared" si="122"/>
        <v>13.6</v>
      </c>
      <c r="X598" s="329" t="str">
        <f t="shared" si="122"/>
        <v xml:space="preserve"> -   </v>
      </c>
      <c r="Y598" s="329">
        <f t="shared" si="122"/>
        <v>25</v>
      </c>
      <c r="Z598" s="329">
        <f t="shared" si="122"/>
        <v>29.8</v>
      </c>
      <c r="AB598" s="332"/>
      <c r="AC598" s="332"/>
    </row>
    <row r="599" spans="1:53" ht="13.8" x14ac:dyDescent="0.45">
      <c r="A599" s="43">
        <v>2020</v>
      </c>
      <c r="B599" s="329">
        <f t="shared" ref="B599:Z599" si="123">B506</f>
        <v>5191.2</v>
      </c>
      <c r="C599" s="329">
        <f t="shared" si="123"/>
        <v>75.099999999999994</v>
      </c>
      <c r="D599" s="329">
        <f t="shared" si="123"/>
        <v>12.3</v>
      </c>
      <c r="E599" s="329">
        <f t="shared" si="123"/>
        <v>3.7</v>
      </c>
      <c r="F599" s="329">
        <f t="shared" si="123"/>
        <v>79.099999999999994</v>
      </c>
      <c r="G599" s="329">
        <f t="shared" si="123"/>
        <v>6.3</v>
      </c>
      <c r="H599" s="329">
        <f t="shared" si="123"/>
        <v>804.1</v>
      </c>
      <c r="I599" s="329" t="str">
        <f t="shared" si="123"/>
        <v xml:space="preserve"> -   </v>
      </c>
      <c r="J599" s="329">
        <f t="shared" si="123"/>
        <v>15.8</v>
      </c>
      <c r="K599" s="329">
        <f t="shared" si="123"/>
        <v>129</v>
      </c>
      <c r="L599" s="329">
        <f t="shared" si="123"/>
        <v>128.4</v>
      </c>
      <c r="M599" s="329">
        <f t="shared" si="123"/>
        <v>12.5</v>
      </c>
      <c r="N599" s="329">
        <f t="shared" si="123"/>
        <v>18.8</v>
      </c>
      <c r="O599" s="329">
        <f t="shared" si="123"/>
        <v>1</v>
      </c>
      <c r="P599" s="329">
        <f t="shared" si="123"/>
        <v>2.5</v>
      </c>
      <c r="Q599" s="329">
        <f t="shared" si="123"/>
        <v>3.9</v>
      </c>
      <c r="R599" s="329">
        <f t="shared" si="123"/>
        <v>19.899999999999999</v>
      </c>
      <c r="S599" s="329">
        <f t="shared" si="123"/>
        <v>23.7</v>
      </c>
      <c r="T599" s="329">
        <f t="shared" si="123"/>
        <v>0.1</v>
      </c>
      <c r="U599" s="329">
        <f t="shared" si="123"/>
        <v>0</v>
      </c>
      <c r="V599" s="329">
        <f t="shared" si="123"/>
        <v>76.900000000000006</v>
      </c>
      <c r="W599" s="329">
        <f t="shared" si="123"/>
        <v>13.7</v>
      </c>
      <c r="X599" s="329" t="str">
        <f t="shared" si="123"/>
        <v xml:space="preserve"> -   </v>
      </c>
      <c r="Y599" s="329">
        <f t="shared" si="123"/>
        <v>24.8</v>
      </c>
      <c r="Z599" s="329">
        <f t="shared" si="123"/>
        <v>29.9</v>
      </c>
      <c r="AB599" s="332"/>
      <c r="AC599" s="332"/>
    </row>
    <row r="600" spans="1:53" ht="13.8" x14ac:dyDescent="0.45">
      <c r="A600" s="43">
        <v>2021</v>
      </c>
      <c r="B600" s="329">
        <f t="shared" ref="B600:Z600" si="124">B507</f>
        <v>5186</v>
      </c>
      <c r="C600" s="329">
        <f t="shared" si="124"/>
        <v>74.7</v>
      </c>
      <c r="D600" s="329">
        <f t="shared" si="124"/>
        <v>12.3</v>
      </c>
      <c r="E600" s="329">
        <f t="shared" si="124"/>
        <v>3.6</v>
      </c>
      <c r="F600" s="329">
        <f t="shared" si="124"/>
        <v>80</v>
      </c>
      <c r="G600" s="329">
        <f t="shared" si="124"/>
        <v>6.3</v>
      </c>
      <c r="H600" s="329">
        <f t="shared" si="124"/>
        <v>812.4</v>
      </c>
      <c r="I600" s="329" t="str">
        <f t="shared" si="124"/>
        <v xml:space="preserve"> -   </v>
      </c>
      <c r="J600" s="329">
        <f t="shared" si="124"/>
        <v>15.8</v>
      </c>
      <c r="K600" s="329">
        <f t="shared" si="124"/>
        <v>128</v>
      </c>
      <c r="L600" s="329">
        <f t="shared" si="124"/>
        <v>128.19999999999999</v>
      </c>
      <c r="M600" s="329">
        <f t="shared" si="124"/>
        <v>12.3</v>
      </c>
      <c r="N600" s="329">
        <f t="shared" si="124"/>
        <v>18.7</v>
      </c>
      <c r="O600" s="329">
        <f t="shared" si="124"/>
        <v>1</v>
      </c>
      <c r="P600" s="329">
        <f t="shared" si="124"/>
        <v>2.4</v>
      </c>
      <c r="Q600" s="329">
        <f t="shared" si="124"/>
        <v>3.9</v>
      </c>
      <c r="R600" s="329">
        <f t="shared" si="124"/>
        <v>19.7</v>
      </c>
      <c r="S600" s="329">
        <f t="shared" si="124"/>
        <v>23.6</v>
      </c>
      <c r="T600" s="329">
        <f t="shared" si="124"/>
        <v>0.1</v>
      </c>
      <c r="U600" s="329">
        <f t="shared" si="124"/>
        <v>0</v>
      </c>
      <c r="V600" s="329">
        <f t="shared" si="124"/>
        <v>76.7</v>
      </c>
      <c r="W600" s="329">
        <f t="shared" si="124"/>
        <v>13.7</v>
      </c>
      <c r="X600" s="329" t="str">
        <f t="shared" si="124"/>
        <v xml:space="preserve"> -   </v>
      </c>
      <c r="Y600" s="329">
        <f t="shared" si="124"/>
        <v>24.6</v>
      </c>
      <c r="Z600" s="329">
        <f t="shared" si="124"/>
        <v>30</v>
      </c>
      <c r="AB600" s="332"/>
      <c r="AC600" s="332"/>
    </row>
    <row r="601" spans="1:53" ht="13.8" x14ac:dyDescent="0.45">
      <c r="A601" s="43">
        <v>2022</v>
      </c>
      <c r="B601" s="329">
        <f t="shared" ref="B601:Z601" si="125">B508</f>
        <v>5178.8</v>
      </c>
      <c r="C601" s="329">
        <f t="shared" si="125"/>
        <v>74.3</v>
      </c>
      <c r="D601" s="329">
        <f t="shared" si="125"/>
        <v>12.3</v>
      </c>
      <c r="E601" s="329">
        <f t="shared" si="125"/>
        <v>3.6</v>
      </c>
      <c r="F601" s="329">
        <f t="shared" si="125"/>
        <v>80.7</v>
      </c>
      <c r="G601" s="329">
        <f t="shared" si="125"/>
        <v>6.2</v>
      </c>
      <c r="H601" s="329">
        <f t="shared" si="125"/>
        <v>820.4</v>
      </c>
      <c r="I601" s="329" t="str">
        <f t="shared" si="125"/>
        <v xml:space="preserve"> -   </v>
      </c>
      <c r="J601" s="329">
        <f t="shared" si="125"/>
        <v>15.8</v>
      </c>
      <c r="K601" s="329">
        <f t="shared" si="125"/>
        <v>126.8</v>
      </c>
      <c r="L601" s="329">
        <f t="shared" si="125"/>
        <v>128</v>
      </c>
      <c r="M601" s="329">
        <f t="shared" si="125"/>
        <v>12.1</v>
      </c>
      <c r="N601" s="329">
        <f t="shared" si="125"/>
        <v>18.600000000000001</v>
      </c>
      <c r="O601" s="329">
        <f t="shared" si="125"/>
        <v>1</v>
      </c>
      <c r="P601" s="329">
        <f t="shared" si="125"/>
        <v>2.2999999999999998</v>
      </c>
      <c r="Q601" s="329">
        <f t="shared" si="125"/>
        <v>3.9</v>
      </c>
      <c r="R601" s="329">
        <f t="shared" si="125"/>
        <v>19.600000000000001</v>
      </c>
      <c r="S601" s="329">
        <f t="shared" si="125"/>
        <v>23.4</v>
      </c>
      <c r="T601" s="329">
        <f t="shared" si="125"/>
        <v>0.1</v>
      </c>
      <c r="U601" s="329">
        <f t="shared" si="125"/>
        <v>0</v>
      </c>
      <c r="V601" s="329">
        <f t="shared" si="125"/>
        <v>76.5</v>
      </c>
      <c r="W601" s="329">
        <f t="shared" si="125"/>
        <v>13.7</v>
      </c>
      <c r="X601" s="329" t="str">
        <f t="shared" si="125"/>
        <v xml:space="preserve"> -   </v>
      </c>
      <c r="Y601" s="329">
        <f t="shared" si="125"/>
        <v>24.4</v>
      </c>
      <c r="Z601" s="329">
        <f t="shared" si="125"/>
        <v>30.1</v>
      </c>
      <c r="AB601" s="332"/>
      <c r="AC601" s="332"/>
    </row>
    <row r="602" spans="1:53" ht="13.8" x14ac:dyDescent="0.45">
      <c r="A602" s="43">
        <v>2023</v>
      </c>
      <c r="B602" s="329">
        <f t="shared" ref="B602:Z602" si="126">B509</f>
        <v>5169.6000000000004</v>
      </c>
      <c r="C602" s="329">
        <f t="shared" si="126"/>
        <v>73.900000000000006</v>
      </c>
      <c r="D602" s="329">
        <f t="shared" si="126"/>
        <v>12.3</v>
      </c>
      <c r="E602" s="329">
        <f t="shared" si="126"/>
        <v>3.6</v>
      </c>
      <c r="F602" s="329">
        <f t="shared" si="126"/>
        <v>81.5</v>
      </c>
      <c r="G602" s="329">
        <f t="shared" si="126"/>
        <v>6.1</v>
      </c>
      <c r="H602" s="329">
        <f t="shared" si="126"/>
        <v>827.9</v>
      </c>
      <c r="I602" s="329" t="str">
        <f t="shared" si="126"/>
        <v xml:space="preserve"> -   </v>
      </c>
      <c r="J602" s="329">
        <f t="shared" si="126"/>
        <v>15.8</v>
      </c>
      <c r="K602" s="329">
        <f t="shared" si="126"/>
        <v>125.6</v>
      </c>
      <c r="L602" s="329">
        <f t="shared" si="126"/>
        <v>127.6</v>
      </c>
      <c r="M602" s="329">
        <f t="shared" si="126"/>
        <v>11.9</v>
      </c>
      <c r="N602" s="329">
        <f t="shared" si="126"/>
        <v>18.5</v>
      </c>
      <c r="O602" s="329">
        <f t="shared" si="126"/>
        <v>0.9</v>
      </c>
      <c r="P602" s="329">
        <f t="shared" si="126"/>
        <v>2.2999999999999998</v>
      </c>
      <c r="Q602" s="329">
        <f t="shared" si="126"/>
        <v>3.8</v>
      </c>
      <c r="R602" s="329">
        <f t="shared" si="126"/>
        <v>19.399999999999999</v>
      </c>
      <c r="S602" s="329">
        <f t="shared" si="126"/>
        <v>23.2</v>
      </c>
      <c r="T602" s="329">
        <f t="shared" si="126"/>
        <v>0.1</v>
      </c>
      <c r="U602" s="329">
        <f t="shared" si="126"/>
        <v>0</v>
      </c>
      <c r="V602" s="329">
        <f t="shared" si="126"/>
        <v>76.2</v>
      </c>
      <c r="W602" s="329">
        <f t="shared" si="126"/>
        <v>13.7</v>
      </c>
      <c r="X602" s="329" t="str">
        <f t="shared" si="126"/>
        <v xml:space="preserve"> -   </v>
      </c>
      <c r="Y602" s="329">
        <f t="shared" si="126"/>
        <v>24.2</v>
      </c>
      <c r="Z602" s="329">
        <f t="shared" si="126"/>
        <v>30.2</v>
      </c>
      <c r="AB602" s="332"/>
      <c r="AC602" s="332"/>
    </row>
    <row r="603" spans="1:53" ht="13.8" x14ac:dyDescent="0.45">
      <c r="A603" s="43">
        <v>2024</v>
      </c>
      <c r="B603" s="329">
        <f t="shared" ref="B603:Z603" si="127">B510</f>
        <v>5158.6000000000004</v>
      </c>
      <c r="C603" s="329">
        <f t="shared" si="127"/>
        <v>73.400000000000006</v>
      </c>
      <c r="D603" s="329">
        <f t="shared" si="127"/>
        <v>12.3</v>
      </c>
      <c r="E603" s="329">
        <f t="shared" si="127"/>
        <v>3.5</v>
      </c>
      <c r="F603" s="329">
        <f t="shared" si="127"/>
        <v>82.2</v>
      </c>
      <c r="G603" s="329">
        <f t="shared" si="127"/>
        <v>6</v>
      </c>
      <c r="H603" s="329">
        <f t="shared" si="127"/>
        <v>835.1</v>
      </c>
      <c r="I603" s="329" t="str">
        <f t="shared" si="127"/>
        <v xml:space="preserve"> -   </v>
      </c>
      <c r="J603" s="329">
        <f t="shared" si="127"/>
        <v>15.7</v>
      </c>
      <c r="K603" s="329">
        <f t="shared" si="127"/>
        <v>124.2</v>
      </c>
      <c r="L603" s="329">
        <f t="shared" si="127"/>
        <v>127.1</v>
      </c>
      <c r="M603" s="329">
        <f t="shared" si="127"/>
        <v>11.7</v>
      </c>
      <c r="N603" s="329">
        <f t="shared" si="127"/>
        <v>18.399999999999999</v>
      </c>
      <c r="O603" s="329">
        <f t="shared" si="127"/>
        <v>0.9</v>
      </c>
      <c r="P603" s="329">
        <f t="shared" si="127"/>
        <v>2.2000000000000002</v>
      </c>
      <c r="Q603" s="329">
        <f t="shared" si="127"/>
        <v>3.8</v>
      </c>
      <c r="R603" s="329">
        <f t="shared" si="127"/>
        <v>19.2</v>
      </c>
      <c r="S603" s="329">
        <f t="shared" si="127"/>
        <v>23</v>
      </c>
      <c r="T603" s="329">
        <f t="shared" si="127"/>
        <v>0.1</v>
      </c>
      <c r="U603" s="329">
        <f t="shared" si="127"/>
        <v>0</v>
      </c>
      <c r="V603" s="329">
        <f t="shared" si="127"/>
        <v>75.900000000000006</v>
      </c>
      <c r="W603" s="329">
        <f t="shared" si="127"/>
        <v>13.7</v>
      </c>
      <c r="X603" s="329" t="str">
        <f t="shared" si="127"/>
        <v xml:space="preserve"> -   </v>
      </c>
      <c r="Y603" s="329">
        <f t="shared" si="127"/>
        <v>23.9</v>
      </c>
      <c r="Z603" s="329">
        <f t="shared" si="127"/>
        <v>30.3</v>
      </c>
      <c r="AB603" s="332"/>
      <c r="AC603" s="332"/>
      <c r="AD603" s="367"/>
      <c r="AE603" s="367"/>
      <c r="AF603" s="367"/>
      <c r="AG603" s="367"/>
      <c r="AH603" s="367"/>
      <c r="AI603" s="367"/>
      <c r="AJ603" s="367"/>
      <c r="AK603" s="367"/>
      <c r="AL603" s="367"/>
      <c r="AM603" s="367"/>
      <c r="AN603" s="367"/>
      <c r="AO603" s="367"/>
      <c r="AP603" s="367"/>
      <c r="AQ603" s="367"/>
      <c r="AR603" s="367"/>
      <c r="AS603" s="367"/>
      <c r="AT603" s="367"/>
      <c r="AU603" s="367"/>
      <c r="AV603" s="367"/>
      <c r="AW603" s="367"/>
      <c r="AX603" s="367"/>
      <c r="AY603" s="367"/>
      <c r="AZ603" s="367"/>
      <c r="BA603" s="367"/>
    </row>
    <row r="604" spans="1:53" ht="13.8" x14ac:dyDescent="0.45">
      <c r="A604" s="43">
        <v>2025</v>
      </c>
      <c r="B604" s="329">
        <f t="shared" ref="B604:Z604" si="128">B511</f>
        <v>5146</v>
      </c>
      <c r="C604" s="329">
        <f t="shared" si="128"/>
        <v>72.8</v>
      </c>
      <c r="D604" s="329">
        <f t="shared" si="128"/>
        <v>12.3</v>
      </c>
      <c r="E604" s="329">
        <f t="shared" si="128"/>
        <v>3.5</v>
      </c>
      <c r="F604" s="329">
        <f t="shared" si="128"/>
        <v>82.8</v>
      </c>
      <c r="G604" s="329">
        <f t="shared" si="128"/>
        <v>6</v>
      </c>
      <c r="H604" s="329">
        <f t="shared" si="128"/>
        <v>841.9</v>
      </c>
      <c r="I604" s="329" t="str">
        <f t="shared" si="128"/>
        <v xml:space="preserve"> -   </v>
      </c>
      <c r="J604" s="329">
        <f t="shared" si="128"/>
        <v>15.6</v>
      </c>
      <c r="K604" s="329">
        <f t="shared" si="128"/>
        <v>122.8</v>
      </c>
      <c r="L604" s="329">
        <f t="shared" si="128"/>
        <v>126.6</v>
      </c>
      <c r="M604" s="329">
        <f t="shared" si="128"/>
        <v>11.5</v>
      </c>
      <c r="N604" s="329">
        <f t="shared" si="128"/>
        <v>18.3</v>
      </c>
      <c r="O604" s="329">
        <f t="shared" si="128"/>
        <v>0.9</v>
      </c>
      <c r="P604" s="329">
        <f t="shared" si="128"/>
        <v>2.1</v>
      </c>
      <c r="Q604" s="329">
        <f t="shared" si="128"/>
        <v>3.8</v>
      </c>
      <c r="R604" s="329">
        <f t="shared" si="128"/>
        <v>19</v>
      </c>
      <c r="S604" s="329">
        <f t="shared" si="128"/>
        <v>22.8</v>
      </c>
      <c r="T604" s="329">
        <f t="shared" si="128"/>
        <v>0.1</v>
      </c>
      <c r="U604" s="329">
        <f t="shared" si="128"/>
        <v>0</v>
      </c>
      <c r="V604" s="329">
        <f t="shared" si="128"/>
        <v>75.599999999999994</v>
      </c>
      <c r="W604" s="329">
        <f t="shared" si="128"/>
        <v>13.7</v>
      </c>
      <c r="X604" s="329" t="str">
        <f t="shared" si="128"/>
        <v xml:space="preserve"> -   </v>
      </c>
      <c r="Y604" s="329">
        <f t="shared" si="128"/>
        <v>23.6</v>
      </c>
      <c r="Z604" s="329">
        <f t="shared" si="128"/>
        <v>30.4</v>
      </c>
      <c r="AB604" s="332"/>
      <c r="AC604" s="332"/>
      <c r="AD604" s="367"/>
      <c r="AE604" s="367"/>
      <c r="AF604" s="367"/>
      <c r="AG604" s="367"/>
      <c r="AH604" s="367"/>
      <c r="AI604" s="367"/>
      <c r="AJ604" s="367"/>
      <c r="AK604" s="367"/>
      <c r="AL604" s="367"/>
      <c r="AM604" s="367"/>
      <c r="AN604" s="367"/>
      <c r="AO604" s="367"/>
      <c r="AP604" s="367"/>
      <c r="AQ604" s="367"/>
      <c r="AR604" s="367"/>
      <c r="AS604" s="367"/>
      <c r="AT604" s="367"/>
      <c r="AU604" s="367"/>
      <c r="AV604" s="367"/>
      <c r="AW604" s="367"/>
      <c r="AX604" s="367"/>
      <c r="AY604" s="367"/>
      <c r="AZ604" s="367"/>
      <c r="BA604" s="367"/>
    </row>
    <row r="605" spans="1:53" ht="13.8" x14ac:dyDescent="0.45">
      <c r="A605" s="43">
        <v>2026</v>
      </c>
      <c r="B605" s="329">
        <f t="shared" ref="B605:Z605" si="129">B512</f>
        <v>5131.8</v>
      </c>
      <c r="C605" s="329">
        <f t="shared" si="129"/>
        <v>72.2</v>
      </c>
      <c r="D605" s="329">
        <f t="shared" si="129"/>
        <v>12.2</v>
      </c>
      <c r="E605" s="329">
        <f t="shared" si="129"/>
        <v>3.5</v>
      </c>
      <c r="F605" s="329">
        <f t="shared" si="129"/>
        <v>83.4</v>
      </c>
      <c r="G605" s="329">
        <f t="shared" si="129"/>
        <v>5.9</v>
      </c>
      <c r="H605" s="329">
        <f t="shared" si="129"/>
        <v>848.2</v>
      </c>
      <c r="I605" s="329" t="str">
        <f t="shared" si="129"/>
        <v xml:space="preserve"> -   </v>
      </c>
      <c r="J605" s="329">
        <f t="shared" si="129"/>
        <v>15.6</v>
      </c>
      <c r="K605" s="329">
        <f t="shared" si="129"/>
        <v>121.2</v>
      </c>
      <c r="L605" s="329">
        <f t="shared" si="129"/>
        <v>126.1</v>
      </c>
      <c r="M605" s="329">
        <f t="shared" si="129"/>
        <v>11.2</v>
      </c>
      <c r="N605" s="329">
        <f t="shared" si="129"/>
        <v>18.2</v>
      </c>
      <c r="O605" s="329">
        <f t="shared" si="129"/>
        <v>0.9</v>
      </c>
      <c r="P605" s="329">
        <f t="shared" si="129"/>
        <v>2.1</v>
      </c>
      <c r="Q605" s="329">
        <f t="shared" si="129"/>
        <v>3.7</v>
      </c>
      <c r="R605" s="329">
        <f t="shared" si="129"/>
        <v>18.8</v>
      </c>
      <c r="S605" s="329">
        <f t="shared" si="129"/>
        <v>22.6</v>
      </c>
      <c r="T605" s="329">
        <f t="shared" si="129"/>
        <v>0.1</v>
      </c>
      <c r="U605" s="329">
        <f t="shared" si="129"/>
        <v>0</v>
      </c>
      <c r="V605" s="329">
        <f t="shared" si="129"/>
        <v>75.2</v>
      </c>
      <c r="W605" s="329">
        <f t="shared" si="129"/>
        <v>13.7</v>
      </c>
      <c r="X605" s="329" t="str">
        <f t="shared" si="129"/>
        <v xml:space="preserve"> -   </v>
      </c>
      <c r="Y605" s="329">
        <f t="shared" si="129"/>
        <v>23.4</v>
      </c>
      <c r="Z605" s="329">
        <f t="shared" si="129"/>
        <v>30.4</v>
      </c>
      <c r="AB605" s="332"/>
      <c r="AC605" s="332"/>
      <c r="AD605" s="367"/>
      <c r="AE605" s="367"/>
      <c r="AF605" s="367"/>
      <c r="AG605" s="367"/>
      <c r="AH605" s="367"/>
      <c r="AI605" s="367"/>
      <c r="AJ605" s="367"/>
      <c r="AK605" s="367"/>
      <c r="AL605" s="367"/>
      <c r="AM605" s="367"/>
      <c r="AN605" s="367"/>
      <c r="AO605" s="367"/>
      <c r="AP605" s="367"/>
      <c r="AQ605" s="367"/>
      <c r="AR605" s="367"/>
      <c r="AS605" s="367"/>
      <c r="AT605" s="367"/>
      <c r="AU605" s="367"/>
      <c r="AV605" s="367"/>
      <c r="AW605" s="367"/>
      <c r="AX605" s="367"/>
      <c r="AY605" s="367"/>
      <c r="AZ605" s="367"/>
      <c r="BA605" s="367"/>
    </row>
    <row r="606" spans="1:53" ht="13.8" x14ac:dyDescent="0.45">
      <c r="A606" s="43">
        <v>2027</v>
      </c>
      <c r="B606" s="329">
        <f t="shared" ref="B606:Z606" si="130">B513</f>
        <v>5116.1000000000004</v>
      </c>
      <c r="C606" s="329">
        <f t="shared" si="130"/>
        <v>71.599999999999994</v>
      </c>
      <c r="D606" s="329">
        <f t="shared" si="130"/>
        <v>12.2</v>
      </c>
      <c r="E606" s="329">
        <f t="shared" si="130"/>
        <v>3.4</v>
      </c>
      <c r="F606" s="329">
        <f t="shared" si="130"/>
        <v>84</v>
      </c>
      <c r="G606" s="329">
        <f t="shared" si="130"/>
        <v>5.8</v>
      </c>
      <c r="H606" s="329">
        <f t="shared" si="130"/>
        <v>854.2</v>
      </c>
      <c r="I606" s="329" t="str">
        <f t="shared" si="130"/>
        <v xml:space="preserve"> -   </v>
      </c>
      <c r="J606" s="329">
        <f t="shared" si="130"/>
        <v>15.5</v>
      </c>
      <c r="K606" s="329">
        <f t="shared" si="130"/>
        <v>119.6</v>
      </c>
      <c r="L606" s="329">
        <f t="shared" si="130"/>
        <v>125.4</v>
      </c>
      <c r="M606" s="329">
        <f t="shared" si="130"/>
        <v>11</v>
      </c>
      <c r="N606" s="329">
        <f t="shared" si="130"/>
        <v>18.100000000000001</v>
      </c>
      <c r="O606" s="329">
        <f t="shared" si="130"/>
        <v>0.8</v>
      </c>
      <c r="P606" s="329">
        <f t="shared" si="130"/>
        <v>2</v>
      </c>
      <c r="Q606" s="329">
        <f t="shared" si="130"/>
        <v>3.7</v>
      </c>
      <c r="R606" s="329">
        <f t="shared" si="130"/>
        <v>18.5</v>
      </c>
      <c r="S606" s="329">
        <f t="shared" si="130"/>
        <v>22.3</v>
      </c>
      <c r="T606" s="329">
        <f t="shared" si="130"/>
        <v>0.1</v>
      </c>
      <c r="U606" s="329">
        <f t="shared" si="130"/>
        <v>0</v>
      </c>
      <c r="V606" s="329">
        <f t="shared" si="130"/>
        <v>74.8</v>
      </c>
      <c r="W606" s="329">
        <f t="shared" si="130"/>
        <v>13.7</v>
      </c>
      <c r="X606" s="329" t="str">
        <f t="shared" si="130"/>
        <v xml:space="preserve"> -   </v>
      </c>
      <c r="Y606" s="329">
        <f t="shared" si="130"/>
        <v>23.1</v>
      </c>
      <c r="Z606" s="329">
        <f t="shared" si="130"/>
        <v>30.5</v>
      </c>
      <c r="AB606" s="332"/>
      <c r="AC606" s="332"/>
      <c r="AD606" s="367"/>
      <c r="AE606" s="367"/>
      <c r="AF606" s="367"/>
      <c r="AG606" s="367"/>
      <c r="AH606" s="367"/>
      <c r="AI606" s="367"/>
      <c r="AJ606" s="367"/>
      <c r="AK606" s="367"/>
      <c r="AL606" s="367"/>
      <c r="AM606" s="367"/>
      <c r="AN606" s="367"/>
      <c r="AO606" s="367"/>
      <c r="AP606" s="367"/>
      <c r="AQ606" s="367"/>
      <c r="AR606" s="367"/>
      <c r="AS606" s="367"/>
      <c r="AT606" s="367"/>
      <c r="AU606" s="367"/>
      <c r="AV606" s="367"/>
      <c r="AW606" s="367"/>
      <c r="AX606" s="367"/>
      <c r="AY606" s="367"/>
      <c r="AZ606" s="367"/>
      <c r="BA606" s="367"/>
    </row>
    <row r="607" spans="1:53" ht="13.8" x14ac:dyDescent="0.45">
      <c r="A607" s="43">
        <v>2028</v>
      </c>
      <c r="B607" s="329">
        <f t="shared" ref="B607:Z607" si="131">B514</f>
        <v>5098.8999999999996</v>
      </c>
      <c r="C607" s="329">
        <f t="shared" si="131"/>
        <v>70.900000000000006</v>
      </c>
      <c r="D607" s="329">
        <f t="shared" si="131"/>
        <v>12.1</v>
      </c>
      <c r="E607" s="329">
        <f t="shared" si="131"/>
        <v>3.4</v>
      </c>
      <c r="F607" s="329">
        <f t="shared" si="131"/>
        <v>84.5</v>
      </c>
      <c r="G607" s="329">
        <f t="shared" si="131"/>
        <v>5.7</v>
      </c>
      <c r="H607" s="329">
        <f t="shared" si="131"/>
        <v>859.7</v>
      </c>
      <c r="I607" s="329" t="str">
        <f t="shared" si="131"/>
        <v xml:space="preserve"> -   </v>
      </c>
      <c r="J607" s="329">
        <f t="shared" si="131"/>
        <v>15.4</v>
      </c>
      <c r="K607" s="329">
        <f t="shared" si="131"/>
        <v>117.9</v>
      </c>
      <c r="L607" s="329">
        <f t="shared" si="131"/>
        <v>124.7</v>
      </c>
      <c r="M607" s="329">
        <f t="shared" si="131"/>
        <v>10.8</v>
      </c>
      <c r="N607" s="329">
        <f t="shared" si="131"/>
        <v>17.899999999999999</v>
      </c>
      <c r="O607" s="329">
        <f t="shared" si="131"/>
        <v>0.8</v>
      </c>
      <c r="P607" s="329">
        <f t="shared" si="131"/>
        <v>1.9</v>
      </c>
      <c r="Q607" s="329">
        <f t="shared" si="131"/>
        <v>3.6</v>
      </c>
      <c r="R607" s="329">
        <f t="shared" si="131"/>
        <v>18.3</v>
      </c>
      <c r="S607" s="329">
        <f t="shared" si="131"/>
        <v>22.1</v>
      </c>
      <c r="T607" s="329">
        <f t="shared" si="131"/>
        <v>0.1</v>
      </c>
      <c r="U607" s="329">
        <f t="shared" si="131"/>
        <v>0</v>
      </c>
      <c r="V607" s="329">
        <f t="shared" si="131"/>
        <v>74.3</v>
      </c>
      <c r="W607" s="329">
        <f t="shared" si="131"/>
        <v>13.7</v>
      </c>
      <c r="X607" s="329" t="str">
        <f t="shared" si="131"/>
        <v xml:space="preserve"> -   </v>
      </c>
      <c r="Y607" s="329">
        <f t="shared" si="131"/>
        <v>22.8</v>
      </c>
      <c r="Z607" s="329">
        <f t="shared" si="131"/>
        <v>30.5</v>
      </c>
      <c r="AB607" s="332"/>
      <c r="AC607" s="332"/>
      <c r="AD607" s="367"/>
      <c r="AE607" s="367"/>
      <c r="AF607" s="367"/>
      <c r="AG607" s="367"/>
      <c r="AH607" s="367"/>
      <c r="AI607" s="367"/>
      <c r="AJ607" s="367"/>
      <c r="AK607" s="367"/>
      <c r="AL607" s="367"/>
      <c r="AM607" s="367"/>
      <c r="AN607" s="367"/>
      <c r="AO607" s="367"/>
      <c r="AP607" s="367"/>
      <c r="AQ607" s="367"/>
      <c r="AR607" s="367"/>
      <c r="AS607" s="367"/>
      <c r="AT607" s="367"/>
      <c r="AU607" s="367"/>
      <c r="AV607" s="367"/>
      <c r="AW607" s="367"/>
      <c r="AX607" s="367"/>
      <c r="AY607" s="367"/>
      <c r="AZ607" s="367"/>
      <c r="BA607" s="367"/>
    </row>
    <row r="608" spans="1:53" ht="13.8" x14ac:dyDescent="0.45">
      <c r="A608" s="43">
        <v>2029</v>
      </c>
      <c r="B608" s="329">
        <f t="shared" ref="B608:Z608" si="132">B515</f>
        <v>5080.3</v>
      </c>
      <c r="C608" s="329">
        <f t="shared" si="132"/>
        <v>70.2</v>
      </c>
      <c r="D608" s="329">
        <f t="shared" si="132"/>
        <v>12.1</v>
      </c>
      <c r="E608" s="329">
        <f t="shared" si="132"/>
        <v>3.3</v>
      </c>
      <c r="F608" s="329">
        <f t="shared" si="132"/>
        <v>84.9</v>
      </c>
      <c r="G608" s="329">
        <f t="shared" si="132"/>
        <v>5.6</v>
      </c>
      <c r="H608" s="329">
        <f t="shared" si="132"/>
        <v>864.9</v>
      </c>
      <c r="I608" s="329" t="str">
        <f t="shared" si="132"/>
        <v xml:space="preserve"> -   </v>
      </c>
      <c r="J608" s="329">
        <f t="shared" si="132"/>
        <v>15.3</v>
      </c>
      <c r="K608" s="329">
        <f t="shared" si="132"/>
        <v>116.1</v>
      </c>
      <c r="L608" s="329">
        <f t="shared" si="132"/>
        <v>123.9</v>
      </c>
      <c r="M608" s="329">
        <f t="shared" si="132"/>
        <v>10.5</v>
      </c>
      <c r="N608" s="329">
        <f t="shared" si="132"/>
        <v>17.7</v>
      </c>
      <c r="O608" s="329">
        <f t="shared" si="132"/>
        <v>0.8</v>
      </c>
      <c r="P608" s="329">
        <f t="shared" si="132"/>
        <v>1.9</v>
      </c>
      <c r="Q608" s="329">
        <f t="shared" si="132"/>
        <v>3.6</v>
      </c>
      <c r="R608" s="329">
        <f t="shared" si="132"/>
        <v>18.100000000000001</v>
      </c>
      <c r="S608" s="329">
        <f t="shared" si="132"/>
        <v>21.8</v>
      </c>
      <c r="T608" s="329">
        <f t="shared" si="132"/>
        <v>0.1</v>
      </c>
      <c r="U608" s="329">
        <f t="shared" si="132"/>
        <v>0</v>
      </c>
      <c r="V608" s="329">
        <f t="shared" si="132"/>
        <v>73.8</v>
      </c>
      <c r="W608" s="329">
        <f t="shared" si="132"/>
        <v>13.7</v>
      </c>
      <c r="X608" s="329" t="str">
        <f t="shared" si="132"/>
        <v xml:space="preserve"> -   </v>
      </c>
      <c r="Y608" s="329">
        <f t="shared" si="132"/>
        <v>22.5</v>
      </c>
      <c r="Z608" s="329">
        <f t="shared" si="132"/>
        <v>30.6</v>
      </c>
      <c r="AB608" s="332"/>
      <c r="AC608" s="332"/>
      <c r="AD608" s="367"/>
      <c r="AE608" s="367"/>
      <c r="AF608" s="367"/>
      <c r="AG608" s="367"/>
      <c r="AH608" s="367"/>
      <c r="AI608" s="367"/>
      <c r="AJ608" s="367"/>
      <c r="AK608" s="367"/>
      <c r="AL608" s="367"/>
      <c r="AM608" s="367"/>
      <c r="AN608" s="367"/>
      <c r="AO608" s="367"/>
      <c r="AP608" s="367"/>
      <c r="AQ608" s="367"/>
      <c r="AR608" s="367"/>
      <c r="AS608" s="367"/>
      <c r="AT608" s="367"/>
      <c r="AU608" s="367"/>
      <c r="AV608" s="367"/>
      <c r="AW608" s="367"/>
      <c r="AX608" s="367"/>
      <c r="AY608" s="367"/>
      <c r="AZ608" s="367"/>
      <c r="BA608" s="367"/>
    </row>
    <row r="609" spans="1:53" ht="13.8" x14ac:dyDescent="0.45">
      <c r="A609" s="43">
        <v>2030</v>
      </c>
      <c r="B609" s="329">
        <f t="shared" ref="B609:Z609" si="133">B516</f>
        <v>5060.3999999999996</v>
      </c>
      <c r="C609" s="329">
        <f t="shared" si="133"/>
        <v>69.400000000000006</v>
      </c>
      <c r="D609" s="329">
        <f t="shared" si="133"/>
        <v>12</v>
      </c>
      <c r="E609" s="329">
        <f t="shared" si="133"/>
        <v>3.3</v>
      </c>
      <c r="F609" s="329">
        <f t="shared" si="133"/>
        <v>85.3</v>
      </c>
      <c r="G609" s="329">
        <f t="shared" si="133"/>
        <v>5.5</v>
      </c>
      <c r="H609" s="329">
        <f t="shared" si="133"/>
        <v>869.7</v>
      </c>
      <c r="I609" s="329" t="str">
        <f t="shared" si="133"/>
        <v xml:space="preserve"> -   </v>
      </c>
      <c r="J609" s="329">
        <f t="shared" si="133"/>
        <v>15.2</v>
      </c>
      <c r="K609" s="329">
        <f t="shared" si="133"/>
        <v>114.2</v>
      </c>
      <c r="L609" s="329">
        <f t="shared" si="133"/>
        <v>123</v>
      </c>
      <c r="M609" s="329">
        <f t="shared" si="133"/>
        <v>10.199999999999999</v>
      </c>
      <c r="N609" s="329">
        <f t="shared" si="133"/>
        <v>17.600000000000001</v>
      </c>
      <c r="O609" s="329">
        <f t="shared" si="133"/>
        <v>0.8</v>
      </c>
      <c r="P609" s="329">
        <f t="shared" si="133"/>
        <v>1.8</v>
      </c>
      <c r="Q609" s="329">
        <f t="shared" si="133"/>
        <v>3.5</v>
      </c>
      <c r="R609" s="329">
        <f t="shared" si="133"/>
        <v>17.8</v>
      </c>
      <c r="S609" s="329">
        <f t="shared" si="133"/>
        <v>21.6</v>
      </c>
      <c r="T609" s="329">
        <f t="shared" si="133"/>
        <v>0.1</v>
      </c>
      <c r="U609" s="329">
        <f t="shared" si="133"/>
        <v>0</v>
      </c>
      <c r="V609" s="329">
        <f t="shared" si="133"/>
        <v>73.3</v>
      </c>
      <c r="W609" s="329">
        <f t="shared" si="133"/>
        <v>13.7</v>
      </c>
      <c r="X609" s="329" t="str">
        <f t="shared" si="133"/>
        <v xml:space="preserve"> -   </v>
      </c>
      <c r="Y609" s="329">
        <f t="shared" si="133"/>
        <v>22.2</v>
      </c>
      <c r="Z609" s="329">
        <f t="shared" si="133"/>
        <v>30.6</v>
      </c>
      <c r="AB609" s="332"/>
      <c r="AC609" s="332"/>
      <c r="AD609" s="367"/>
      <c r="AE609" s="367"/>
      <c r="AF609" s="367"/>
      <c r="AG609" s="367"/>
      <c r="AH609" s="367"/>
      <c r="AI609" s="367"/>
      <c r="AJ609" s="367"/>
      <c r="AK609" s="367"/>
      <c r="AL609" s="367"/>
      <c r="AM609" s="367"/>
      <c r="AN609" s="367"/>
      <c r="AO609" s="367"/>
      <c r="AP609" s="367"/>
      <c r="AQ609" s="367"/>
      <c r="AR609" s="367"/>
      <c r="AS609" s="367"/>
      <c r="AT609" s="367"/>
      <c r="AU609" s="367"/>
      <c r="AV609" s="367"/>
      <c r="AW609" s="367"/>
      <c r="AX609" s="367"/>
      <c r="AY609" s="367"/>
      <c r="AZ609" s="367"/>
      <c r="BA609" s="367"/>
    </row>
    <row r="610" spans="1:53" ht="13.8" x14ac:dyDescent="0.45">
      <c r="A610" s="43">
        <v>2031</v>
      </c>
      <c r="B610" s="329">
        <f t="shared" ref="B610:Z610" si="134">B517</f>
        <v>5033.6000000000004</v>
      </c>
      <c r="C610" s="329">
        <f t="shared" si="134"/>
        <v>68.5</v>
      </c>
      <c r="D610" s="329">
        <f t="shared" si="134"/>
        <v>11.9</v>
      </c>
      <c r="E610" s="329">
        <f t="shared" si="134"/>
        <v>3.2</v>
      </c>
      <c r="F610" s="329">
        <f t="shared" si="134"/>
        <v>85.6</v>
      </c>
      <c r="G610" s="329">
        <f t="shared" si="134"/>
        <v>5.3</v>
      </c>
      <c r="H610" s="329">
        <f t="shared" si="134"/>
        <v>872.8</v>
      </c>
      <c r="I610" s="329" t="str">
        <f t="shared" si="134"/>
        <v xml:space="preserve"> -   </v>
      </c>
      <c r="J610" s="329">
        <f t="shared" si="134"/>
        <v>15</v>
      </c>
      <c r="K610" s="329">
        <f t="shared" si="134"/>
        <v>111.7</v>
      </c>
      <c r="L610" s="329">
        <f t="shared" si="134"/>
        <v>121.8</v>
      </c>
      <c r="M610" s="329">
        <f t="shared" si="134"/>
        <v>9.9</v>
      </c>
      <c r="N610" s="329">
        <f t="shared" si="134"/>
        <v>17.3</v>
      </c>
      <c r="O610" s="329">
        <f t="shared" si="134"/>
        <v>0.7</v>
      </c>
      <c r="P610" s="329">
        <f t="shared" si="134"/>
        <v>1.7</v>
      </c>
      <c r="Q610" s="329">
        <f t="shared" si="134"/>
        <v>3.5</v>
      </c>
      <c r="R610" s="329">
        <f t="shared" si="134"/>
        <v>17.5</v>
      </c>
      <c r="S610" s="329">
        <f t="shared" si="134"/>
        <v>21.3</v>
      </c>
      <c r="T610" s="329">
        <f t="shared" si="134"/>
        <v>0.1</v>
      </c>
      <c r="U610" s="329">
        <f t="shared" si="134"/>
        <v>0</v>
      </c>
      <c r="V610" s="329">
        <f t="shared" si="134"/>
        <v>72.7</v>
      </c>
      <c r="W610" s="329">
        <f t="shared" si="134"/>
        <v>13.7</v>
      </c>
      <c r="X610" s="329" t="str">
        <f t="shared" si="134"/>
        <v xml:space="preserve"> -   </v>
      </c>
      <c r="Y610" s="329">
        <f t="shared" si="134"/>
        <v>21.8</v>
      </c>
      <c r="Z610" s="329">
        <f t="shared" si="134"/>
        <v>30.5</v>
      </c>
      <c r="AB610" s="332"/>
      <c r="AC610" s="332"/>
      <c r="AD610" s="367"/>
      <c r="AE610" s="367"/>
      <c r="AF610" s="367"/>
      <c r="AG610" s="367"/>
      <c r="AH610" s="367"/>
      <c r="AI610" s="367"/>
      <c r="AJ610" s="367"/>
      <c r="AK610" s="367"/>
      <c r="AL610" s="367"/>
      <c r="AM610" s="367"/>
      <c r="AN610" s="367"/>
      <c r="AO610" s="367"/>
      <c r="AP610" s="367"/>
      <c r="AQ610" s="367"/>
      <c r="AR610" s="367"/>
      <c r="AS610" s="367"/>
      <c r="AT610" s="367"/>
      <c r="AU610" s="367"/>
      <c r="AV610" s="367"/>
      <c r="AW610" s="367"/>
      <c r="AX610" s="367"/>
      <c r="AY610" s="367"/>
      <c r="AZ610" s="367"/>
      <c r="BA610" s="367"/>
    </row>
    <row r="611" spans="1:53" ht="13.8" x14ac:dyDescent="0.45">
      <c r="A611" s="43">
        <v>2032</v>
      </c>
      <c r="B611" s="329">
        <f t="shared" ref="B611:Z611" si="135">B518</f>
        <v>5005.8999999999996</v>
      </c>
      <c r="C611" s="329">
        <f t="shared" si="135"/>
        <v>67.5</v>
      </c>
      <c r="D611" s="329">
        <f t="shared" si="135"/>
        <v>11.9</v>
      </c>
      <c r="E611" s="329">
        <f t="shared" si="135"/>
        <v>3.2</v>
      </c>
      <c r="F611" s="329">
        <f t="shared" si="135"/>
        <v>85.8</v>
      </c>
      <c r="G611" s="329">
        <f t="shared" si="135"/>
        <v>5.2</v>
      </c>
      <c r="H611" s="329">
        <f t="shared" si="135"/>
        <v>875.5</v>
      </c>
      <c r="I611" s="329" t="str">
        <f t="shared" si="135"/>
        <v xml:space="preserve"> -   </v>
      </c>
      <c r="J611" s="329">
        <f t="shared" si="135"/>
        <v>14.8</v>
      </c>
      <c r="K611" s="329">
        <f t="shared" si="135"/>
        <v>109.2</v>
      </c>
      <c r="L611" s="329">
        <f t="shared" si="135"/>
        <v>120.5</v>
      </c>
      <c r="M611" s="329">
        <f t="shared" si="135"/>
        <v>9.6</v>
      </c>
      <c r="N611" s="329">
        <f t="shared" si="135"/>
        <v>17</v>
      </c>
      <c r="O611" s="329">
        <f t="shared" si="135"/>
        <v>0.7</v>
      </c>
      <c r="P611" s="329">
        <f t="shared" si="135"/>
        <v>1.7</v>
      </c>
      <c r="Q611" s="329">
        <f t="shared" si="135"/>
        <v>3.4</v>
      </c>
      <c r="R611" s="329">
        <f t="shared" si="135"/>
        <v>17.2</v>
      </c>
      <c r="S611" s="329">
        <f t="shared" si="135"/>
        <v>21</v>
      </c>
      <c r="T611" s="329">
        <f t="shared" si="135"/>
        <v>0.1</v>
      </c>
      <c r="U611" s="329">
        <f t="shared" si="135"/>
        <v>0</v>
      </c>
      <c r="V611" s="329">
        <f t="shared" si="135"/>
        <v>72</v>
      </c>
      <c r="W611" s="329">
        <f t="shared" si="135"/>
        <v>13.6</v>
      </c>
      <c r="X611" s="329" t="str">
        <f t="shared" si="135"/>
        <v xml:space="preserve"> -   </v>
      </c>
      <c r="Y611" s="329">
        <f t="shared" si="135"/>
        <v>21.4</v>
      </c>
      <c r="Z611" s="329">
        <f t="shared" si="135"/>
        <v>30.5</v>
      </c>
      <c r="AB611" s="332"/>
      <c r="AC611" s="332"/>
      <c r="AD611" s="367"/>
      <c r="AE611" s="367"/>
      <c r="AF611" s="367"/>
      <c r="AG611" s="367"/>
      <c r="AH611" s="367"/>
      <c r="AI611" s="367"/>
      <c r="AJ611" s="367"/>
      <c r="AK611" s="367"/>
      <c r="AL611" s="367"/>
      <c r="AM611" s="367"/>
      <c r="AN611" s="367"/>
      <c r="AO611" s="367"/>
      <c r="AP611" s="367"/>
      <c r="AQ611" s="367"/>
      <c r="AR611" s="367"/>
      <c r="AS611" s="367"/>
      <c r="AT611" s="367"/>
      <c r="AU611" s="367"/>
      <c r="AV611" s="367"/>
      <c r="AW611" s="367"/>
      <c r="AX611" s="367"/>
      <c r="AY611" s="367"/>
      <c r="AZ611" s="367"/>
      <c r="BA611" s="367"/>
    </row>
    <row r="612" spans="1:53" ht="13.8" x14ac:dyDescent="0.45">
      <c r="A612" s="43">
        <v>2033</v>
      </c>
      <c r="B612" s="329">
        <f t="shared" ref="B612:Z612" si="136">B519</f>
        <v>4977.5</v>
      </c>
      <c r="C612" s="329">
        <f t="shared" si="136"/>
        <v>66.400000000000006</v>
      </c>
      <c r="D612" s="329">
        <f t="shared" si="136"/>
        <v>11.8</v>
      </c>
      <c r="E612" s="329">
        <f t="shared" si="136"/>
        <v>3.1</v>
      </c>
      <c r="F612" s="329">
        <f t="shared" si="136"/>
        <v>86</v>
      </c>
      <c r="G612" s="329">
        <f t="shared" si="136"/>
        <v>5.0999999999999996</v>
      </c>
      <c r="H612" s="329">
        <f t="shared" si="136"/>
        <v>877.9</v>
      </c>
      <c r="I612" s="329" t="str">
        <f t="shared" si="136"/>
        <v xml:space="preserve"> -   </v>
      </c>
      <c r="J612" s="329">
        <f t="shared" si="136"/>
        <v>14.6</v>
      </c>
      <c r="K612" s="329">
        <f t="shared" si="136"/>
        <v>106.7</v>
      </c>
      <c r="L612" s="329">
        <f t="shared" si="136"/>
        <v>119.2</v>
      </c>
      <c r="M612" s="329">
        <f t="shared" si="136"/>
        <v>9.3000000000000007</v>
      </c>
      <c r="N612" s="329">
        <f t="shared" si="136"/>
        <v>16.8</v>
      </c>
      <c r="O612" s="329">
        <f t="shared" si="136"/>
        <v>0.7</v>
      </c>
      <c r="P612" s="329">
        <f t="shared" si="136"/>
        <v>1.6</v>
      </c>
      <c r="Q612" s="329">
        <f t="shared" si="136"/>
        <v>3.4</v>
      </c>
      <c r="R612" s="329">
        <f t="shared" si="136"/>
        <v>16.899999999999999</v>
      </c>
      <c r="S612" s="329">
        <f t="shared" si="136"/>
        <v>20.7</v>
      </c>
      <c r="T612" s="329">
        <f t="shared" si="136"/>
        <v>0</v>
      </c>
      <c r="U612" s="329">
        <f t="shared" si="136"/>
        <v>0</v>
      </c>
      <c r="V612" s="329">
        <f t="shared" si="136"/>
        <v>71.3</v>
      </c>
      <c r="W612" s="329">
        <f t="shared" si="136"/>
        <v>13.6</v>
      </c>
      <c r="X612" s="329" t="str">
        <f t="shared" si="136"/>
        <v xml:space="preserve"> -   </v>
      </c>
      <c r="Y612" s="329">
        <f t="shared" si="136"/>
        <v>21</v>
      </c>
      <c r="Z612" s="329">
        <f t="shared" si="136"/>
        <v>30.5</v>
      </c>
      <c r="AB612" s="332"/>
      <c r="AC612" s="332"/>
      <c r="AD612" s="367"/>
      <c r="AE612" s="367"/>
      <c r="AF612" s="367"/>
      <c r="AG612" s="367"/>
      <c r="AH612" s="367"/>
      <c r="AI612" s="367"/>
      <c r="AJ612" s="367"/>
      <c r="AK612" s="367"/>
      <c r="AL612" s="367"/>
      <c r="AM612" s="367"/>
      <c r="AN612" s="367"/>
      <c r="AO612" s="367"/>
      <c r="AP612" s="367"/>
      <c r="AQ612" s="367"/>
      <c r="AR612" s="367"/>
      <c r="AS612" s="367"/>
      <c r="AT612" s="367"/>
      <c r="AU612" s="367"/>
      <c r="AV612" s="367"/>
      <c r="AW612" s="367"/>
      <c r="AX612" s="367"/>
      <c r="AY612" s="367"/>
      <c r="AZ612" s="367"/>
      <c r="BA612" s="367"/>
    </row>
    <row r="613" spans="1:53" ht="13.8" x14ac:dyDescent="0.45">
      <c r="A613" s="43">
        <v>2034</v>
      </c>
      <c r="B613" s="329">
        <f t="shared" ref="B613:Z613" si="137">B520</f>
        <v>4948.3</v>
      </c>
      <c r="C613" s="329">
        <f t="shared" si="137"/>
        <v>65.400000000000006</v>
      </c>
      <c r="D613" s="329">
        <f t="shared" si="137"/>
        <v>11.7</v>
      </c>
      <c r="E613" s="329">
        <f t="shared" si="137"/>
        <v>3.1</v>
      </c>
      <c r="F613" s="329">
        <f t="shared" si="137"/>
        <v>86.1</v>
      </c>
      <c r="G613" s="329">
        <f t="shared" si="137"/>
        <v>5</v>
      </c>
      <c r="H613" s="329">
        <f t="shared" si="137"/>
        <v>880</v>
      </c>
      <c r="I613" s="329" t="str">
        <f t="shared" si="137"/>
        <v xml:space="preserve"> -   </v>
      </c>
      <c r="J613" s="329">
        <f t="shared" si="137"/>
        <v>14.4</v>
      </c>
      <c r="K613" s="329">
        <f t="shared" si="137"/>
        <v>104.1</v>
      </c>
      <c r="L613" s="329">
        <f t="shared" si="137"/>
        <v>117.8</v>
      </c>
      <c r="M613" s="329">
        <f t="shared" si="137"/>
        <v>9</v>
      </c>
      <c r="N613" s="329">
        <f t="shared" si="137"/>
        <v>16.5</v>
      </c>
      <c r="O613" s="329">
        <f t="shared" si="137"/>
        <v>0.7</v>
      </c>
      <c r="P613" s="329">
        <f t="shared" si="137"/>
        <v>1.5</v>
      </c>
      <c r="Q613" s="329">
        <f t="shared" si="137"/>
        <v>3.3</v>
      </c>
      <c r="R613" s="329">
        <f t="shared" si="137"/>
        <v>16.600000000000001</v>
      </c>
      <c r="S613" s="329">
        <f t="shared" si="137"/>
        <v>20.399999999999999</v>
      </c>
      <c r="T613" s="329">
        <f t="shared" si="137"/>
        <v>0</v>
      </c>
      <c r="U613" s="329">
        <f t="shared" si="137"/>
        <v>0</v>
      </c>
      <c r="V613" s="329">
        <f t="shared" si="137"/>
        <v>70.599999999999994</v>
      </c>
      <c r="W613" s="329">
        <f t="shared" si="137"/>
        <v>13.5</v>
      </c>
      <c r="X613" s="329" t="str">
        <f t="shared" si="137"/>
        <v xml:space="preserve"> -   </v>
      </c>
      <c r="Y613" s="329">
        <f t="shared" si="137"/>
        <v>20.6</v>
      </c>
      <c r="Z613" s="329">
        <f t="shared" si="137"/>
        <v>30.4</v>
      </c>
      <c r="AB613" s="332"/>
      <c r="AC613" s="332"/>
      <c r="AD613" s="367"/>
      <c r="AE613" s="367"/>
      <c r="AF613" s="367"/>
      <c r="AG613" s="367"/>
      <c r="AH613" s="367"/>
      <c r="AI613" s="367"/>
      <c r="AJ613" s="367"/>
      <c r="AK613" s="367"/>
      <c r="AL613" s="367"/>
      <c r="AM613" s="367"/>
      <c r="AN613" s="367"/>
      <c r="AO613" s="367"/>
      <c r="AP613" s="367"/>
      <c r="AQ613" s="367"/>
      <c r="AR613" s="367"/>
      <c r="AS613" s="367"/>
      <c r="AT613" s="367"/>
      <c r="AU613" s="367"/>
      <c r="AV613" s="367"/>
      <c r="AW613" s="367"/>
      <c r="AX613" s="367"/>
      <c r="AY613" s="367"/>
      <c r="AZ613" s="367"/>
      <c r="BA613" s="367"/>
    </row>
    <row r="614" spans="1:53" ht="13.8" x14ac:dyDescent="0.45">
      <c r="A614" s="43">
        <v>2035</v>
      </c>
      <c r="B614" s="329">
        <f t="shared" ref="B614:Z614" si="138">B521</f>
        <v>4918.3999999999996</v>
      </c>
      <c r="C614" s="329">
        <f t="shared" si="138"/>
        <v>64.3</v>
      </c>
      <c r="D614" s="329">
        <f t="shared" si="138"/>
        <v>11.6</v>
      </c>
      <c r="E614" s="329">
        <f t="shared" si="138"/>
        <v>3</v>
      </c>
      <c r="F614" s="329">
        <f t="shared" si="138"/>
        <v>86.2</v>
      </c>
      <c r="G614" s="329">
        <f t="shared" si="138"/>
        <v>4.8</v>
      </c>
      <c r="H614" s="329">
        <f t="shared" si="138"/>
        <v>881.7</v>
      </c>
      <c r="I614" s="329" t="str">
        <f t="shared" si="138"/>
        <v xml:space="preserve"> -   </v>
      </c>
      <c r="J614" s="329">
        <f t="shared" si="138"/>
        <v>14.2</v>
      </c>
      <c r="K614" s="329">
        <f t="shared" si="138"/>
        <v>101.5</v>
      </c>
      <c r="L614" s="329">
        <f t="shared" si="138"/>
        <v>116.4</v>
      </c>
      <c r="M614" s="329">
        <f t="shared" si="138"/>
        <v>8.6999999999999993</v>
      </c>
      <c r="N614" s="329">
        <f t="shared" si="138"/>
        <v>16.2</v>
      </c>
      <c r="O614" s="329">
        <f t="shared" si="138"/>
        <v>0.6</v>
      </c>
      <c r="P614" s="329">
        <f t="shared" si="138"/>
        <v>1.4</v>
      </c>
      <c r="Q614" s="329">
        <f t="shared" si="138"/>
        <v>3.2</v>
      </c>
      <c r="R614" s="329">
        <f t="shared" si="138"/>
        <v>16.3</v>
      </c>
      <c r="S614" s="329">
        <f t="shared" si="138"/>
        <v>20.100000000000001</v>
      </c>
      <c r="T614" s="329">
        <f t="shared" si="138"/>
        <v>0</v>
      </c>
      <c r="U614" s="329">
        <f t="shared" si="138"/>
        <v>0</v>
      </c>
      <c r="V614" s="329">
        <f t="shared" si="138"/>
        <v>69.8</v>
      </c>
      <c r="W614" s="329">
        <f t="shared" si="138"/>
        <v>13.5</v>
      </c>
      <c r="X614" s="329" t="str">
        <f t="shared" si="138"/>
        <v xml:space="preserve"> -   </v>
      </c>
      <c r="Y614" s="329">
        <f t="shared" si="138"/>
        <v>20.2</v>
      </c>
      <c r="Z614" s="329">
        <f t="shared" si="138"/>
        <v>30.4</v>
      </c>
      <c r="AB614" s="332"/>
      <c r="AC614" s="332"/>
      <c r="AD614" s="367"/>
      <c r="AE614" s="367"/>
      <c r="AF614" s="367"/>
      <c r="AG614" s="367"/>
      <c r="AH614" s="367"/>
      <c r="AI614" s="367"/>
      <c r="AJ614" s="367"/>
      <c r="AK614" s="367"/>
      <c r="AL614" s="367"/>
      <c r="AM614" s="367"/>
      <c r="AN614" s="367"/>
      <c r="AO614" s="367"/>
      <c r="AP614" s="367"/>
      <c r="AQ614" s="367"/>
      <c r="AR614" s="367"/>
      <c r="AS614" s="367"/>
      <c r="AT614" s="367"/>
      <c r="AU614" s="367"/>
      <c r="AV614" s="367"/>
      <c r="AW614" s="367"/>
      <c r="AX614" s="367"/>
      <c r="AY614" s="367"/>
      <c r="AZ614" s="367"/>
      <c r="BA614" s="367"/>
    </row>
    <row r="615" spans="1:53" ht="13.8" x14ac:dyDescent="0.45">
      <c r="A615" s="43">
        <v>2036</v>
      </c>
      <c r="B615" s="329">
        <f t="shared" ref="B615:Z615" si="139">B522</f>
        <v>4887.8999999999996</v>
      </c>
      <c r="C615" s="329">
        <f t="shared" si="139"/>
        <v>63.2</v>
      </c>
      <c r="D615" s="329">
        <f t="shared" si="139"/>
        <v>11.5</v>
      </c>
      <c r="E615" s="329">
        <f t="shared" si="139"/>
        <v>3</v>
      </c>
      <c r="F615" s="329">
        <f t="shared" si="139"/>
        <v>86.3</v>
      </c>
      <c r="G615" s="329">
        <f t="shared" si="139"/>
        <v>4.7</v>
      </c>
      <c r="H615" s="329">
        <f t="shared" si="139"/>
        <v>883.2</v>
      </c>
      <c r="I615" s="329" t="str">
        <f t="shared" si="139"/>
        <v xml:space="preserve"> -   </v>
      </c>
      <c r="J615" s="329">
        <f t="shared" si="139"/>
        <v>14</v>
      </c>
      <c r="K615" s="329">
        <f t="shared" si="139"/>
        <v>98.8</v>
      </c>
      <c r="L615" s="329">
        <f t="shared" si="139"/>
        <v>115</v>
      </c>
      <c r="M615" s="329">
        <f t="shared" si="139"/>
        <v>8.4</v>
      </c>
      <c r="N615" s="329">
        <f t="shared" si="139"/>
        <v>15.9</v>
      </c>
      <c r="O615" s="329">
        <f t="shared" si="139"/>
        <v>0.6</v>
      </c>
      <c r="P615" s="329">
        <f t="shared" si="139"/>
        <v>1.4</v>
      </c>
      <c r="Q615" s="329">
        <f t="shared" si="139"/>
        <v>3.2</v>
      </c>
      <c r="R615" s="329">
        <f t="shared" si="139"/>
        <v>16</v>
      </c>
      <c r="S615" s="329">
        <f t="shared" si="139"/>
        <v>19.8</v>
      </c>
      <c r="T615" s="329">
        <f t="shared" si="139"/>
        <v>0</v>
      </c>
      <c r="U615" s="329">
        <f t="shared" si="139"/>
        <v>0</v>
      </c>
      <c r="V615" s="329">
        <f t="shared" si="139"/>
        <v>69.099999999999994</v>
      </c>
      <c r="W615" s="329">
        <f t="shared" si="139"/>
        <v>13.5</v>
      </c>
      <c r="X615" s="329" t="str">
        <f t="shared" si="139"/>
        <v xml:space="preserve"> -   </v>
      </c>
      <c r="Y615" s="329">
        <f t="shared" si="139"/>
        <v>19.899999999999999</v>
      </c>
      <c r="Z615" s="329">
        <f t="shared" si="139"/>
        <v>30.3</v>
      </c>
      <c r="AB615" s="332"/>
      <c r="AC615" s="332"/>
      <c r="AD615" s="367"/>
      <c r="AE615" s="367"/>
      <c r="AF615" s="367"/>
      <c r="AG615" s="367"/>
      <c r="AH615" s="367"/>
      <c r="AI615" s="367"/>
      <c r="AJ615" s="367"/>
      <c r="AK615" s="367"/>
      <c r="AL615" s="367"/>
      <c r="AM615" s="367"/>
      <c r="AN615" s="367"/>
      <c r="AO615" s="367"/>
      <c r="AP615" s="367"/>
      <c r="AQ615" s="367"/>
      <c r="AR615" s="367"/>
      <c r="AS615" s="367"/>
      <c r="AT615" s="367"/>
      <c r="AU615" s="367"/>
      <c r="AV615" s="367"/>
      <c r="AW615" s="367"/>
      <c r="AX615" s="367"/>
      <c r="AY615" s="367"/>
      <c r="AZ615" s="367"/>
      <c r="BA615" s="367"/>
    </row>
    <row r="616" spans="1:53" ht="13.8" x14ac:dyDescent="0.45">
      <c r="A616" s="43">
        <v>2037</v>
      </c>
      <c r="B616" s="329">
        <f t="shared" ref="B616:Z616" si="140">B523</f>
        <v>4856.8</v>
      </c>
      <c r="C616" s="329">
        <f t="shared" si="140"/>
        <v>62</v>
      </c>
      <c r="D616" s="329">
        <f t="shared" si="140"/>
        <v>11.4</v>
      </c>
      <c r="E616" s="329">
        <f t="shared" si="140"/>
        <v>2.9</v>
      </c>
      <c r="F616" s="329">
        <f t="shared" si="140"/>
        <v>86.4</v>
      </c>
      <c r="G616" s="329">
        <f t="shared" si="140"/>
        <v>4.5999999999999996</v>
      </c>
      <c r="H616" s="329">
        <f t="shared" si="140"/>
        <v>884.3</v>
      </c>
      <c r="I616" s="329" t="str">
        <f t="shared" si="140"/>
        <v xml:space="preserve"> -   </v>
      </c>
      <c r="J616" s="329">
        <f t="shared" si="140"/>
        <v>13.8</v>
      </c>
      <c r="K616" s="329">
        <f t="shared" si="140"/>
        <v>96.2</v>
      </c>
      <c r="L616" s="329">
        <f t="shared" si="140"/>
        <v>113.5</v>
      </c>
      <c r="M616" s="329">
        <f t="shared" si="140"/>
        <v>8.1</v>
      </c>
      <c r="N616" s="329">
        <f t="shared" si="140"/>
        <v>15.6</v>
      </c>
      <c r="O616" s="329">
        <f t="shared" si="140"/>
        <v>0.6</v>
      </c>
      <c r="P616" s="329">
        <f t="shared" si="140"/>
        <v>1.3</v>
      </c>
      <c r="Q616" s="329">
        <f t="shared" si="140"/>
        <v>3.1</v>
      </c>
      <c r="R616" s="329">
        <f t="shared" si="140"/>
        <v>15.7</v>
      </c>
      <c r="S616" s="329">
        <f t="shared" si="140"/>
        <v>19.5</v>
      </c>
      <c r="T616" s="329">
        <f t="shared" si="140"/>
        <v>0</v>
      </c>
      <c r="U616" s="329">
        <f t="shared" si="140"/>
        <v>0</v>
      </c>
      <c r="V616" s="329">
        <f t="shared" si="140"/>
        <v>68.3</v>
      </c>
      <c r="W616" s="329">
        <f t="shared" si="140"/>
        <v>13.4</v>
      </c>
      <c r="X616" s="329" t="str">
        <f t="shared" si="140"/>
        <v xml:space="preserve"> -   </v>
      </c>
      <c r="Y616" s="329">
        <f t="shared" si="140"/>
        <v>19.5</v>
      </c>
      <c r="Z616" s="329">
        <f t="shared" si="140"/>
        <v>30.3</v>
      </c>
      <c r="AB616" s="332"/>
      <c r="AC616" s="332"/>
      <c r="AD616" s="367"/>
      <c r="AE616" s="367"/>
      <c r="AF616" s="367"/>
      <c r="AG616" s="367"/>
      <c r="AH616" s="367"/>
      <c r="AI616" s="367"/>
      <c r="AJ616" s="367"/>
      <c r="AK616" s="367"/>
      <c r="AL616" s="367"/>
      <c r="AM616" s="367"/>
      <c r="AN616" s="367"/>
      <c r="AO616" s="367"/>
      <c r="AP616" s="367"/>
      <c r="AQ616" s="367"/>
      <c r="AR616" s="367"/>
      <c r="AS616" s="367"/>
      <c r="AT616" s="367"/>
      <c r="AU616" s="367"/>
      <c r="AV616" s="367"/>
      <c r="AW616" s="367"/>
      <c r="AX616" s="367"/>
      <c r="AY616" s="367"/>
      <c r="AZ616" s="367"/>
      <c r="BA616" s="367"/>
    </row>
    <row r="617" spans="1:53" ht="13.8" x14ac:dyDescent="0.45">
      <c r="A617" s="43">
        <v>2038</v>
      </c>
      <c r="B617" s="329">
        <f t="shared" ref="B617:Z617" si="141">B524</f>
        <v>4825</v>
      </c>
      <c r="C617" s="329">
        <f t="shared" si="141"/>
        <v>60.8</v>
      </c>
      <c r="D617" s="329">
        <f t="shared" si="141"/>
        <v>11.3</v>
      </c>
      <c r="E617" s="329">
        <f t="shared" si="141"/>
        <v>2.9</v>
      </c>
      <c r="F617" s="329">
        <f t="shared" si="141"/>
        <v>86.4</v>
      </c>
      <c r="G617" s="329">
        <f t="shared" si="141"/>
        <v>4.4000000000000004</v>
      </c>
      <c r="H617" s="329">
        <f t="shared" si="141"/>
        <v>885.1</v>
      </c>
      <c r="I617" s="329" t="str">
        <f t="shared" si="141"/>
        <v xml:space="preserve"> -   </v>
      </c>
      <c r="J617" s="329">
        <f t="shared" si="141"/>
        <v>13.5</v>
      </c>
      <c r="K617" s="329">
        <f t="shared" si="141"/>
        <v>93.5</v>
      </c>
      <c r="L617" s="329">
        <f t="shared" si="141"/>
        <v>112</v>
      </c>
      <c r="M617" s="329">
        <f t="shared" si="141"/>
        <v>7.8</v>
      </c>
      <c r="N617" s="329">
        <f t="shared" si="141"/>
        <v>15.3</v>
      </c>
      <c r="O617" s="329">
        <f t="shared" si="141"/>
        <v>0.5</v>
      </c>
      <c r="P617" s="329">
        <f t="shared" si="141"/>
        <v>1.2</v>
      </c>
      <c r="Q617" s="329">
        <f t="shared" si="141"/>
        <v>3.1</v>
      </c>
      <c r="R617" s="329">
        <f t="shared" si="141"/>
        <v>15.4</v>
      </c>
      <c r="S617" s="329">
        <f t="shared" si="141"/>
        <v>19.2</v>
      </c>
      <c r="T617" s="329">
        <f t="shared" si="141"/>
        <v>0</v>
      </c>
      <c r="U617" s="329">
        <f t="shared" si="141"/>
        <v>0</v>
      </c>
      <c r="V617" s="329">
        <f t="shared" si="141"/>
        <v>67.5</v>
      </c>
      <c r="W617" s="329">
        <f t="shared" si="141"/>
        <v>13.4</v>
      </c>
      <c r="X617" s="329" t="str">
        <f t="shared" si="141"/>
        <v xml:space="preserve"> -   </v>
      </c>
      <c r="Y617" s="329">
        <f t="shared" si="141"/>
        <v>19.100000000000001</v>
      </c>
      <c r="Z617" s="329">
        <f t="shared" si="141"/>
        <v>30.2</v>
      </c>
      <c r="AB617" s="332"/>
      <c r="AC617" s="332"/>
      <c r="AD617" s="367"/>
      <c r="AE617" s="367"/>
      <c r="AF617" s="367"/>
      <c r="AG617" s="367"/>
      <c r="AH617" s="367"/>
      <c r="AI617" s="367"/>
      <c r="AJ617" s="367"/>
      <c r="AK617" s="367"/>
      <c r="AL617" s="367"/>
      <c r="AM617" s="367"/>
      <c r="AN617" s="367"/>
      <c r="AO617" s="367"/>
      <c r="AP617" s="367"/>
      <c r="AQ617" s="367"/>
      <c r="AR617" s="367"/>
      <c r="AS617" s="367"/>
      <c r="AT617" s="367"/>
      <c r="AU617" s="367"/>
      <c r="AV617" s="367"/>
      <c r="AW617" s="367"/>
      <c r="AX617" s="367"/>
      <c r="AY617" s="367"/>
      <c r="AZ617" s="367"/>
      <c r="BA617" s="367"/>
    </row>
    <row r="618" spans="1:53" ht="13.8" x14ac:dyDescent="0.45">
      <c r="A618" s="43">
        <v>2039</v>
      </c>
      <c r="B618" s="329">
        <f t="shared" ref="B618:Z618" si="142">B525</f>
        <v>4792.5</v>
      </c>
      <c r="C618" s="329">
        <f t="shared" si="142"/>
        <v>59.6</v>
      </c>
      <c r="D618" s="329">
        <f t="shared" si="142"/>
        <v>11.1</v>
      </c>
      <c r="E618" s="329">
        <f t="shared" si="142"/>
        <v>2.8</v>
      </c>
      <c r="F618" s="329">
        <f t="shared" si="142"/>
        <v>86.4</v>
      </c>
      <c r="G618" s="329">
        <f t="shared" si="142"/>
        <v>4.3</v>
      </c>
      <c r="H618" s="329">
        <f t="shared" si="142"/>
        <v>885.5</v>
      </c>
      <c r="I618" s="329" t="str">
        <f t="shared" si="142"/>
        <v xml:space="preserve"> -   </v>
      </c>
      <c r="J618" s="329">
        <f t="shared" si="142"/>
        <v>13.3</v>
      </c>
      <c r="K618" s="329">
        <f t="shared" si="142"/>
        <v>90.8</v>
      </c>
      <c r="L618" s="329">
        <f t="shared" si="142"/>
        <v>110.4</v>
      </c>
      <c r="M618" s="329">
        <f t="shared" si="142"/>
        <v>7.5</v>
      </c>
      <c r="N618" s="329">
        <f t="shared" si="142"/>
        <v>15</v>
      </c>
      <c r="O618" s="329">
        <f t="shared" si="142"/>
        <v>0.5</v>
      </c>
      <c r="P618" s="329">
        <f t="shared" si="142"/>
        <v>1.2</v>
      </c>
      <c r="Q618" s="329">
        <f t="shared" si="142"/>
        <v>3</v>
      </c>
      <c r="R618" s="329">
        <f t="shared" si="142"/>
        <v>15.1</v>
      </c>
      <c r="S618" s="329">
        <f t="shared" si="142"/>
        <v>18.899999999999999</v>
      </c>
      <c r="T618" s="329">
        <f t="shared" si="142"/>
        <v>0</v>
      </c>
      <c r="U618" s="329">
        <f t="shared" si="142"/>
        <v>0</v>
      </c>
      <c r="V618" s="329">
        <f t="shared" si="142"/>
        <v>66.8</v>
      </c>
      <c r="W618" s="329">
        <f t="shared" si="142"/>
        <v>13.4</v>
      </c>
      <c r="X618" s="329" t="str">
        <f t="shared" si="142"/>
        <v xml:space="preserve"> -   </v>
      </c>
      <c r="Y618" s="329">
        <f t="shared" si="142"/>
        <v>18.7</v>
      </c>
      <c r="Z618" s="329">
        <f t="shared" si="142"/>
        <v>30.1</v>
      </c>
      <c r="AB618" s="332"/>
      <c r="AC618" s="332"/>
      <c r="AD618" s="367"/>
      <c r="AE618" s="367"/>
      <c r="AF618" s="367"/>
      <c r="AG618" s="367"/>
      <c r="AH618" s="367"/>
      <c r="AI618" s="367"/>
      <c r="AJ618" s="367"/>
      <c r="AK618" s="367"/>
      <c r="AL618" s="367"/>
      <c r="AM618" s="367"/>
      <c r="AN618" s="367"/>
      <c r="AO618" s="367"/>
      <c r="AP618" s="367"/>
      <c r="AQ618" s="367"/>
      <c r="AR618" s="367"/>
      <c r="AS618" s="367"/>
      <c r="AT618" s="367"/>
      <c r="AU618" s="367"/>
      <c r="AV618" s="367"/>
      <c r="AW618" s="367"/>
      <c r="AX618" s="367"/>
      <c r="AY618" s="367"/>
      <c r="AZ618" s="367"/>
      <c r="BA618" s="367"/>
    </row>
    <row r="619" spans="1:53" ht="13.8" x14ac:dyDescent="0.45">
      <c r="A619" s="43">
        <v>2040</v>
      </c>
      <c r="B619" s="329">
        <f t="shared" ref="B619:Z619" si="143">B526</f>
        <v>4759.3</v>
      </c>
      <c r="C619" s="329">
        <f t="shared" si="143"/>
        <v>58.3</v>
      </c>
      <c r="D619" s="329">
        <f t="shared" si="143"/>
        <v>11</v>
      </c>
      <c r="E619" s="329">
        <f t="shared" si="143"/>
        <v>2.8</v>
      </c>
      <c r="F619" s="329">
        <f t="shared" si="143"/>
        <v>86.4</v>
      </c>
      <c r="G619" s="329">
        <f t="shared" si="143"/>
        <v>4.0999999999999996</v>
      </c>
      <c r="H619" s="329">
        <f t="shared" si="143"/>
        <v>885.6</v>
      </c>
      <c r="I619" s="329" t="str">
        <f t="shared" si="143"/>
        <v xml:space="preserve"> -   </v>
      </c>
      <c r="J619" s="329">
        <f t="shared" si="143"/>
        <v>13</v>
      </c>
      <c r="K619" s="329">
        <f t="shared" si="143"/>
        <v>88.1</v>
      </c>
      <c r="L619" s="329">
        <f t="shared" si="143"/>
        <v>108.8</v>
      </c>
      <c r="M619" s="329">
        <f t="shared" si="143"/>
        <v>7.2</v>
      </c>
      <c r="N619" s="329">
        <f t="shared" si="143"/>
        <v>14.6</v>
      </c>
      <c r="O619" s="329">
        <f t="shared" si="143"/>
        <v>0.5</v>
      </c>
      <c r="P619" s="329">
        <f t="shared" si="143"/>
        <v>1.1000000000000001</v>
      </c>
      <c r="Q619" s="329">
        <f t="shared" si="143"/>
        <v>3</v>
      </c>
      <c r="R619" s="329">
        <f t="shared" si="143"/>
        <v>14.8</v>
      </c>
      <c r="S619" s="329">
        <f t="shared" si="143"/>
        <v>18.600000000000001</v>
      </c>
      <c r="T619" s="329">
        <f t="shared" si="143"/>
        <v>0</v>
      </c>
      <c r="U619" s="329">
        <f t="shared" si="143"/>
        <v>0</v>
      </c>
      <c r="V619" s="329">
        <f t="shared" si="143"/>
        <v>65.900000000000006</v>
      </c>
      <c r="W619" s="329">
        <f t="shared" si="143"/>
        <v>13.3</v>
      </c>
      <c r="X619" s="329" t="str">
        <f t="shared" si="143"/>
        <v xml:space="preserve"> -   </v>
      </c>
      <c r="Y619" s="329">
        <f t="shared" si="143"/>
        <v>18.3</v>
      </c>
      <c r="Z619" s="329">
        <f t="shared" si="143"/>
        <v>30</v>
      </c>
      <c r="AB619" s="332"/>
      <c r="AC619" s="332"/>
      <c r="AD619" s="367"/>
      <c r="AE619" s="367"/>
      <c r="AF619" s="367"/>
      <c r="AG619" s="367"/>
      <c r="AH619" s="367"/>
      <c r="AI619" s="367"/>
      <c r="AJ619" s="367"/>
      <c r="AK619" s="367"/>
      <c r="AL619" s="367"/>
      <c r="AM619" s="367"/>
      <c r="AN619" s="367"/>
      <c r="AO619" s="367"/>
      <c r="AP619" s="367"/>
      <c r="AQ619" s="367"/>
      <c r="AR619" s="367"/>
      <c r="AS619" s="367"/>
      <c r="AT619" s="367"/>
      <c r="AU619" s="367"/>
      <c r="AV619" s="367"/>
      <c r="AW619" s="367"/>
      <c r="AX619" s="367"/>
      <c r="AY619" s="367"/>
      <c r="AZ619" s="367"/>
      <c r="BA619" s="367"/>
    </row>
    <row r="620" spans="1:53" ht="13.8" x14ac:dyDescent="0.45">
      <c r="A620" s="43">
        <v>2041</v>
      </c>
      <c r="B620" s="329">
        <f t="shared" ref="B620:Z620" si="144">B527</f>
        <v>4725.3999999999996</v>
      </c>
      <c r="C620" s="329">
        <f t="shared" si="144"/>
        <v>57</v>
      </c>
      <c r="D620" s="329">
        <f t="shared" si="144"/>
        <v>10.9</v>
      </c>
      <c r="E620" s="329">
        <f t="shared" si="144"/>
        <v>2.7</v>
      </c>
      <c r="F620" s="329">
        <f t="shared" si="144"/>
        <v>86.3</v>
      </c>
      <c r="G620" s="329">
        <f t="shared" si="144"/>
        <v>4</v>
      </c>
      <c r="H620" s="329">
        <f t="shared" si="144"/>
        <v>885.3</v>
      </c>
      <c r="I620" s="329" t="str">
        <f t="shared" si="144"/>
        <v xml:space="preserve"> -   </v>
      </c>
      <c r="J620" s="329">
        <f t="shared" si="144"/>
        <v>12.7</v>
      </c>
      <c r="K620" s="329">
        <f t="shared" si="144"/>
        <v>85.3</v>
      </c>
      <c r="L620" s="329">
        <f t="shared" si="144"/>
        <v>107.2</v>
      </c>
      <c r="M620" s="329">
        <f t="shared" si="144"/>
        <v>6.8</v>
      </c>
      <c r="N620" s="329">
        <f t="shared" si="144"/>
        <v>14.3</v>
      </c>
      <c r="O620" s="329">
        <f t="shared" si="144"/>
        <v>0.5</v>
      </c>
      <c r="P620" s="329">
        <f t="shared" si="144"/>
        <v>1</v>
      </c>
      <c r="Q620" s="329">
        <f t="shared" si="144"/>
        <v>2.9</v>
      </c>
      <c r="R620" s="329">
        <f t="shared" si="144"/>
        <v>14.5</v>
      </c>
      <c r="S620" s="329">
        <f t="shared" si="144"/>
        <v>18.3</v>
      </c>
      <c r="T620" s="329">
        <f t="shared" si="144"/>
        <v>0</v>
      </c>
      <c r="U620" s="329">
        <f t="shared" si="144"/>
        <v>0</v>
      </c>
      <c r="V620" s="329">
        <f t="shared" si="144"/>
        <v>65.099999999999994</v>
      </c>
      <c r="W620" s="329">
        <f t="shared" si="144"/>
        <v>13.3</v>
      </c>
      <c r="X620" s="329" t="str">
        <f t="shared" si="144"/>
        <v xml:space="preserve"> -   </v>
      </c>
      <c r="Y620" s="329">
        <f t="shared" si="144"/>
        <v>17.899999999999999</v>
      </c>
      <c r="Z620" s="329">
        <f t="shared" si="144"/>
        <v>29.9</v>
      </c>
      <c r="AB620" s="332"/>
      <c r="AC620" s="332"/>
      <c r="AD620" s="367"/>
      <c r="AE620" s="367"/>
      <c r="AF620" s="367"/>
      <c r="AG620" s="367"/>
      <c r="AH620" s="367"/>
      <c r="AI620" s="367"/>
      <c r="AJ620" s="367"/>
      <c r="AK620" s="367"/>
      <c r="AL620" s="367"/>
      <c r="AM620" s="367"/>
      <c r="AN620" s="367"/>
      <c r="AO620" s="367"/>
      <c r="AP620" s="367"/>
      <c r="AQ620" s="367"/>
      <c r="AR620" s="367"/>
      <c r="AS620" s="367"/>
      <c r="AT620" s="367"/>
      <c r="AU620" s="367"/>
      <c r="AV620" s="367"/>
      <c r="AW620" s="367"/>
      <c r="AX620" s="367"/>
      <c r="AY620" s="367"/>
      <c r="AZ620" s="367"/>
      <c r="BA620" s="367"/>
    </row>
    <row r="621" spans="1:53" ht="13.8" x14ac:dyDescent="0.45">
      <c r="A621" s="43">
        <v>2042</v>
      </c>
      <c r="B621" s="329">
        <f t="shared" ref="B621:Z621" si="145">B528</f>
        <v>4690.8</v>
      </c>
      <c r="C621" s="329">
        <f t="shared" si="145"/>
        <v>55.7</v>
      </c>
      <c r="D621" s="329">
        <f t="shared" si="145"/>
        <v>10.7</v>
      </c>
      <c r="E621" s="329">
        <f t="shared" si="145"/>
        <v>2.7</v>
      </c>
      <c r="F621" s="329">
        <f t="shared" si="145"/>
        <v>86.2</v>
      </c>
      <c r="G621" s="329">
        <f t="shared" si="145"/>
        <v>3.8</v>
      </c>
      <c r="H621" s="329">
        <f t="shared" si="145"/>
        <v>884.7</v>
      </c>
      <c r="I621" s="329" t="str">
        <f t="shared" si="145"/>
        <v xml:space="preserve"> -   </v>
      </c>
      <c r="J621" s="329">
        <f t="shared" si="145"/>
        <v>12.5</v>
      </c>
      <c r="K621" s="329">
        <f t="shared" si="145"/>
        <v>82.6</v>
      </c>
      <c r="L621" s="329">
        <f t="shared" si="145"/>
        <v>105.5</v>
      </c>
      <c r="M621" s="329">
        <f t="shared" si="145"/>
        <v>6.5</v>
      </c>
      <c r="N621" s="329">
        <f t="shared" si="145"/>
        <v>14</v>
      </c>
      <c r="O621" s="329">
        <f t="shared" si="145"/>
        <v>0.4</v>
      </c>
      <c r="P621" s="329">
        <f t="shared" si="145"/>
        <v>1</v>
      </c>
      <c r="Q621" s="329">
        <f t="shared" si="145"/>
        <v>2.8</v>
      </c>
      <c r="R621" s="329">
        <f t="shared" si="145"/>
        <v>14.2</v>
      </c>
      <c r="S621" s="329">
        <f t="shared" si="145"/>
        <v>18</v>
      </c>
      <c r="T621" s="329">
        <f t="shared" si="145"/>
        <v>0</v>
      </c>
      <c r="U621" s="329">
        <f t="shared" si="145"/>
        <v>0</v>
      </c>
      <c r="V621" s="329">
        <f t="shared" si="145"/>
        <v>64.3</v>
      </c>
      <c r="W621" s="329">
        <f t="shared" si="145"/>
        <v>13.3</v>
      </c>
      <c r="X621" s="329" t="str">
        <f t="shared" si="145"/>
        <v xml:space="preserve"> -   </v>
      </c>
      <c r="Y621" s="329">
        <f t="shared" si="145"/>
        <v>17.5</v>
      </c>
      <c r="Z621" s="329">
        <f t="shared" si="145"/>
        <v>29.9</v>
      </c>
      <c r="AB621" s="332"/>
      <c r="AC621" s="332"/>
      <c r="AD621" s="367"/>
      <c r="AE621" s="367"/>
      <c r="AF621" s="367"/>
      <c r="AG621" s="367"/>
      <c r="AH621" s="367"/>
      <c r="AI621" s="367"/>
      <c r="AJ621" s="367"/>
      <c r="AK621" s="367"/>
      <c r="AL621" s="367"/>
      <c r="AM621" s="367"/>
      <c r="AN621" s="367"/>
      <c r="AO621" s="367"/>
      <c r="AP621" s="367"/>
      <c r="AQ621" s="367"/>
      <c r="AR621" s="367"/>
      <c r="AS621" s="367"/>
      <c r="AT621" s="367"/>
      <c r="AU621" s="367"/>
      <c r="AV621" s="367"/>
      <c r="AW621" s="367"/>
      <c r="AX621" s="367"/>
      <c r="AY621" s="367"/>
      <c r="AZ621" s="367"/>
      <c r="BA621" s="367"/>
    </row>
    <row r="622" spans="1:53" ht="13.8" x14ac:dyDescent="0.45">
      <c r="A622" s="43">
        <v>2043</v>
      </c>
      <c r="B622" s="329">
        <f t="shared" ref="B622:Z622" si="146">B529</f>
        <v>4655.3999999999996</v>
      </c>
      <c r="C622" s="329">
        <f t="shared" si="146"/>
        <v>54.3</v>
      </c>
      <c r="D622" s="329">
        <f t="shared" si="146"/>
        <v>10.6</v>
      </c>
      <c r="E622" s="329">
        <f t="shared" si="146"/>
        <v>2.6</v>
      </c>
      <c r="F622" s="329">
        <f t="shared" si="146"/>
        <v>86.1</v>
      </c>
      <c r="G622" s="329">
        <f t="shared" si="146"/>
        <v>3.7</v>
      </c>
      <c r="H622" s="329">
        <f t="shared" si="146"/>
        <v>883.7</v>
      </c>
      <c r="I622" s="329" t="str">
        <f t="shared" si="146"/>
        <v xml:space="preserve"> -   </v>
      </c>
      <c r="J622" s="329">
        <f t="shared" si="146"/>
        <v>12.2</v>
      </c>
      <c r="K622" s="329">
        <f t="shared" si="146"/>
        <v>79.8</v>
      </c>
      <c r="L622" s="329">
        <f t="shared" si="146"/>
        <v>103.8</v>
      </c>
      <c r="M622" s="329">
        <f t="shared" si="146"/>
        <v>6.2</v>
      </c>
      <c r="N622" s="329">
        <f t="shared" si="146"/>
        <v>13.6</v>
      </c>
      <c r="O622" s="329">
        <f t="shared" si="146"/>
        <v>0.4</v>
      </c>
      <c r="P622" s="329">
        <f t="shared" si="146"/>
        <v>0.9</v>
      </c>
      <c r="Q622" s="329">
        <f t="shared" si="146"/>
        <v>2.8</v>
      </c>
      <c r="R622" s="329">
        <f t="shared" si="146"/>
        <v>13.9</v>
      </c>
      <c r="S622" s="329">
        <f t="shared" si="146"/>
        <v>17.7</v>
      </c>
      <c r="T622" s="329">
        <f t="shared" si="146"/>
        <v>0</v>
      </c>
      <c r="U622" s="329">
        <f t="shared" si="146"/>
        <v>0</v>
      </c>
      <c r="V622" s="329">
        <f t="shared" si="146"/>
        <v>63.4</v>
      </c>
      <c r="W622" s="329">
        <f t="shared" si="146"/>
        <v>13.2</v>
      </c>
      <c r="X622" s="329" t="str">
        <f t="shared" si="146"/>
        <v xml:space="preserve"> -   </v>
      </c>
      <c r="Y622" s="329">
        <f t="shared" si="146"/>
        <v>17.100000000000001</v>
      </c>
      <c r="Z622" s="329">
        <f t="shared" si="146"/>
        <v>29.8</v>
      </c>
      <c r="AB622" s="332"/>
      <c r="AC622" s="332"/>
      <c r="AD622" s="367"/>
      <c r="AE622" s="367"/>
      <c r="AF622" s="367"/>
      <c r="AG622" s="367"/>
      <c r="AH622" s="367"/>
      <c r="AI622" s="367"/>
      <c r="AJ622" s="367"/>
      <c r="AK622" s="367"/>
      <c r="AL622" s="367"/>
      <c r="AM622" s="367"/>
      <c r="AN622" s="367"/>
      <c r="AO622" s="367"/>
      <c r="AP622" s="367"/>
      <c r="AQ622" s="367"/>
      <c r="AR622" s="367"/>
      <c r="AS622" s="367"/>
      <c r="AT622" s="367"/>
      <c r="AU622" s="367"/>
      <c r="AV622" s="367"/>
      <c r="AW622" s="367"/>
      <c r="AX622" s="367"/>
      <c r="AY622" s="367"/>
      <c r="AZ622" s="367"/>
      <c r="BA622" s="367"/>
    </row>
    <row r="623" spans="1:53" ht="13.8" x14ac:dyDescent="0.45">
      <c r="A623" s="43">
        <v>2044</v>
      </c>
      <c r="B623" s="329">
        <f t="shared" ref="B623:Z623" si="147">B530</f>
        <v>4619.3</v>
      </c>
      <c r="C623" s="329">
        <f t="shared" si="147"/>
        <v>52.9</v>
      </c>
      <c r="D623" s="329">
        <f t="shared" si="147"/>
        <v>10.4</v>
      </c>
      <c r="E623" s="329">
        <f t="shared" si="147"/>
        <v>2.6</v>
      </c>
      <c r="F623" s="329">
        <f t="shared" si="147"/>
        <v>85.9</v>
      </c>
      <c r="G623" s="329">
        <f t="shared" si="147"/>
        <v>3.5</v>
      </c>
      <c r="H623" s="329">
        <f t="shared" si="147"/>
        <v>882.3</v>
      </c>
      <c r="I623" s="329" t="str">
        <f t="shared" si="147"/>
        <v xml:space="preserve"> -   </v>
      </c>
      <c r="J623" s="329">
        <f t="shared" si="147"/>
        <v>11.9</v>
      </c>
      <c r="K623" s="329">
        <f t="shared" si="147"/>
        <v>77</v>
      </c>
      <c r="L623" s="329">
        <f t="shared" si="147"/>
        <v>102.1</v>
      </c>
      <c r="M623" s="329">
        <f t="shared" si="147"/>
        <v>5.8</v>
      </c>
      <c r="N623" s="329">
        <f t="shared" si="147"/>
        <v>13.2</v>
      </c>
      <c r="O623" s="329">
        <f t="shared" si="147"/>
        <v>0.4</v>
      </c>
      <c r="P623" s="329">
        <f t="shared" si="147"/>
        <v>0.9</v>
      </c>
      <c r="Q623" s="329">
        <f t="shared" si="147"/>
        <v>2.7</v>
      </c>
      <c r="R623" s="329">
        <f t="shared" si="147"/>
        <v>13.6</v>
      </c>
      <c r="S623" s="329">
        <f t="shared" si="147"/>
        <v>17.399999999999999</v>
      </c>
      <c r="T623" s="329">
        <f t="shared" si="147"/>
        <v>0</v>
      </c>
      <c r="U623" s="329">
        <f t="shared" si="147"/>
        <v>0</v>
      </c>
      <c r="V623" s="329">
        <f t="shared" si="147"/>
        <v>62.5</v>
      </c>
      <c r="W623" s="329">
        <f t="shared" si="147"/>
        <v>13.2</v>
      </c>
      <c r="X623" s="329" t="str">
        <f t="shared" si="147"/>
        <v xml:space="preserve"> -   </v>
      </c>
      <c r="Y623" s="329">
        <f t="shared" si="147"/>
        <v>16.7</v>
      </c>
      <c r="Z623" s="329">
        <f t="shared" si="147"/>
        <v>29.6</v>
      </c>
      <c r="AB623" s="332"/>
      <c r="AC623" s="332"/>
      <c r="AD623" s="367"/>
      <c r="AE623" s="367"/>
      <c r="AF623" s="367"/>
      <c r="AG623" s="367"/>
      <c r="AH623" s="367"/>
      <c r="AI623" s="367"/>
      <c r="AJ623" s="367"/>
      <c r="AK623" s="367"/>
      <c r="AL623" s="367"/>
      <c r="AM623" s="367"/>
      <c r="AN623" s="367"/>
      <c r="AO623" s="367"/>
      <c r="AP623" s="367"/>
      <c r="AQ623" s="367"/>
      <c r="AR623" s="367"/>
      <c r="AS623" s="367"/>
      <c r="AT623" s="367"/>
      <c r="AU623" s="367"/>
      <c r="AV623" s="367"/>
      <c r="AW623" s="367"/>
      <c r="AX623" s="367"/>
      <c r="AY623" s="367"/>
      <c r="AZ623" s="367"/>
      <c r="BA623" s="367"/>
    </row>
    <row r="624" spans="1:53" ht="13.8" x14ac:dyDescent="0.45">
      <c r="A624" s="43">
        <v>2045</v>
      </c>
      <c r="B624" s="329">
        <f t="shared" ref="B624:Z624" si="148">B531</f>
        <v>4582.5</v>
      </c>
      <c r="C624" s="329">
        <f t="shared" si="148"/>
        <v>51.5</v>
      </c>
      <c r="D624" s="329">
        <f t="shared" si="148"/>
        <v>10.3</v>
      </c>
      <c r="E624" s="329">
        <f t="shared" si="148"/>
        <v>2.5</v>
      </c>
      <c r="F624" s="329">
        <f t="shared" si="148"/>
        <v>85.7</v>
      </c>
      <c r="G624" s="329">
        <f t="shared" si="148"/>
        <v>3.3</v>
      </c>
      <c r="H624" s="329">
        <f t="shared" si="148"/>
        <v>880.6</v>
      </c>
      <c r="I624" s="329" t="str">
        <f t="shared" si="148"/>
        <v xml:space="preserve"> -   </v>
      </c>
      <c r="J624" s="329">
        <f t="shared" si="148"/>
        <v>11.6</v>
      </c>
      <c r="K624" s="329">
        <f t="shared" si="148"/>
        <v>74.099999999999994</v>
      </c>
      <c r="L624" s="329">
        <f t="shared" si="148"/>
        <v>100.3</v>
      </c>
      <c r="M624" s="329">
        <f t="shared" si="148"/>
        <v>5.5</v>
      </c>
      <c r="N624" s="329">
        <f t="shared" si="148"/>
        <v>12.8</v>
      </c>
      <c r="O624" s="329">
        <f t="shared" si="148"/>
        <v>0.4</v>
      </c>
      <c r="P624" s="329">
        <f t="shared" si="148"/>
        <v>0.8</v>
      </c>
      <c r="Q624" s="329">
        <f t="shared" si="148"/>
        <v>2.7</v>
      </c>
      <c r="R624" s="329">
        <f t="shared" si="148"/>
        <v>13.3</v>
      </c>
      <c r="S624" s="329">
        <f t="shared" si="148"/>
        <v>17.100000000000001</v>
      </c>
      <c r="T624" s="329">
        <f t="shared" si="148"/>
        <v>0</v>
      </c>
      <c r="U624" s="329">
        <f t="shared" si="148"/>
        <v>0</v>
      </c>
      <c r="V624" s="329">
        <f t="shared" si="148"/>
        <v>61.7</v>
      </c>
      <c r="W624" s="329">
        <f t="shared" si="148"/>
        <v>13.2</v>
      </c>
      <c r="X624" s="329" t="str">
        <f t="shared" si="148"/>
        <v xml:space="preserve"> -   </v>
      </c>
      <c r="Y624" s="329">
        <f t="shared" si="148"/>
        <v>16.3</v>
      </c>
      <c r="Z624" s="329">
        <f t="shared" si="148"/>
        <v>29.5</v>
      </c>
      <c r="AB624" s="332"/>
      <c r="AC624" s="332"/>
      <c r="AD624" s="367"/>
      <c r="AE624" s="367"/>
      <c r="AF624" s="367"/>
      <c r="AG624" s="367"/>
      <c r="AH624" s="367"/>
      <c r="AI624" s="367"/>
      <c r="AJ624" s="367"/>
      <c r="AK624" s="367"/>
      <c r="AL624" s="367"/>
      <c r="AM624" s="367"/>
      <c r="AN624" s="367"/>
      <c r="AO624" s="367"/>
      <c r="AP624" s="367"/>
      <c r="AQ624" s="367"/>
      <c r="AR624" s="367"/>
      <c r="AS624" s="367"/>
      <c r="AT624" s="367"/>
      <c r="AU624" s="367"/>
      <c r="AV624" s="367"/>
      <c r="AW624" s="367"/>
      <c r="AX624" s="367"/>
      <c r="AY624" s="367"/>
      <c r="AZ624" s="367"/>
      <c r="BA624" s="367"/>
    </row>
    <row r="625" spans="1:53" ht="13.8" x14ac:dyDescent="0.45">
      <c r="A625" s="43">
        <v>2046</v>
      </c>
      <c r="B625" s="329">
        <f t="shared" ref="B625:Z625" si="149">B532</f>
        <v>4544.8999999999996</v>
      </c>
      <c r="C625" s="329">
        <f t="shared" si="149"/>
        <v>50</v>
      </c>
      <c r="D625" s="329">
        <f t="shared" si="149"/>
        <v>10.1</v>
      </c>
      <c r="E625" s="329">
        <f t="shared" si="149"/>
        <v>2.5</v>
      </c>
      <c r="F625" s="329">
        <f t="shared" si="149"/>
        <v>85.5</v>
      </c>
      <c r="G625" s="329">
        <f t="shared" si="149"/>
        <v>3.1</v>
      </c>
      <c r="H625" s="329">
        <f t="shared" si="149"/>
        <v>878.5</v>
      </c>
      <c r="I625" s="329" t="str">
        <f t="shared" si="149"/>
        <v xml:space="preserve"> -   </v>
      </c>
      <c r="J625" s="329">
        <f t="shared" si="149"/>
        <v>11.2</v>
      </c>
      <c r="K625" s="329">
        <f t="shared" si="149"/>
        <v>71.3</v>
      </c>
      <c r="L625" s="329">
        <f t="shared" si="149"/>
        <v>98.4</v>
      </c>
      <c r="M625" s="329">
        <f t="shared" si="149"/>
        <v>5.2</v>
      </c>
      <c r="N625" s="329">
        <f t="shared" si="149"/>
        <v>12.4</v>
      </c>
      <c r="O625" s="329">
        <f t="shared" si="149"/>
        <v>0.3</v>
      </c>
      <c r="P625" s="329">
        <f t="shared" si="149"/>
        <v>0.7</v>
      </c>
      <c r="Q625" s="329">
        <f t="shared" si="149"/>
        <v>2.6</v>
      </c>
      <c r="R625" s="329">
        <f t="shared" si="149"/>
        <v>13</v>
      </c>
      <c r="S625" s="329">
        <f t="shared" si="149"/>
        <v>16.8</v>
      </c>
      <c r="T625" s="329">
        <f t="shared" si="149"/>
        <v>0</v>
      </c>
      <c r="U625" s="329">
        <f t="shared" si="149"/>
        <v>0</v>
      </c>
      <c r="V625" s="329">
        <f t="shared" si="149"/>
        <v>60.8</v>
      </c>
      <c r="W625" s="329">
        <f t="shared" si="149"/>
        <v>13.1</v>
      </c>
      <c r="X625" s="329" t="str">
        <f t="shared" si="149"/>
        <v xml:space="preserve"> -   </v>
      </c>
      <c r="Y625" s="329">
        <f t="shared" si="149"/>
        <v>15.9</v>
      </c>
      <c r="Z625" s="329">
        <f t="shared" si="149"/>
        <v>29.4</v>
      </c>
      <c r="AB625" s="332"/>
      <c r="AC625" s="332"/>
      <c r="AD625" s="367"/>
      <c r="AE625" s="367"/>
      <c r="AF625" s="367"/>
      <c r="AG625" s="367"/>
      <c r="AH625" s="367"/>
      <c r="AI625" s="367"/>
      <c r="AJ625" s="367"/>
      <c r="AK625" s="367"/>
      <c r="AL625" s="367"/>
      <c r="AM625" s="367"/>
      <c r="AN625" s="367"/>
      <c r="AO625" s="367"/>
      <c r="AP625" s="367"/>
      <c r="AQ625" s="367"/>
      <c r="AR625" s="367"/>
      <c r="AS625" s="367"/>
      <c r="AT625" s="367"/>
      <c r="AU625" s="367"/>
      <c r="AV625" s="367"/>
      <c r="AW625" s="367"/>
      <c r="AX625" s="367"/>
      <c r="AY625" s="367"/>
      <c r="AZ625" s="367"/>
      <c r="BA625" s="367"/>
    </row>
    <row r="626" spans="1:53" ht="13.8" x14ac:dyDescent="0.45">
      <c r="A626" s="43">
        <v>2047</v>
      </c>
      <c r="B626" s="329">
        <f t="shared" ref="B626:Z626" si="150">B533</f>
        <v>4506.6000000000004</v>
      </c>
      <c r="C626" s="329">
        <f t="shared" si="150"/>
        <v>48.5</v>
      </c>
      <c r="D626" s="329">
        <f t="shared" si="150"/>
        <v>10</v>
      </c>
      <c r="E626" s="329">
        <f t="shared" si="150"/>
        <v>2.4</v>
      </c>
      <c r="F626" s="329">
        <f t="shared" si="150"/>
        <v>85.3</v>
      </c>
      <c r="G626" s="329">
        <f t="shared" si="150"/>
        <v>3</v>
      </c>
      <c r="H626" s="329">
        <f t="shared" si="150"/>
        <v>876.1</v>
      </c>
      <c r="I626" s="329" t="str">
        <f t="shared" si="150"/>
        <v xml:space="preserve"> -   </v>
      </c>
      <c r="J626" s="329">
        <f t="shared" si="150"/>
        <v>10.9</v>
      </c>
      <c r="K626" s="329">
        <f t="shared" si="150"/>
        <v>68.5</v>
      </c>
      <c r="L626" s="329">
        <f t="shared" si="150"/>
        <v>96.6</v>
      </c>
      <c r="M626" s="329">
        <f t="shared" si="150"/>
        <v>4.8</v>
      </c>
      <c r="N626" s="329">
        <f t="shared" si="150"/>
        <v>12</v>
      </c>
      <c r="O626" s="329">
        <f t="shared" si="150"/>
        <v>0.3</v>
      </c>
      <c r="P626" s="329">
        <f t="shared" si="150"/>
        <v>0.7</v>
      </c>
      <c r="Q626" s="329">
        <f t="shared" si="150"/>
        <v>2.6</v>
      </c>
      <c r="R626" s="329">
        <f t="shared" si="150"/>
        <v>12.6</v>
      </c>
      <c r="S626" s="329">
        <f t="shared" si="150"/>
        <v>16.5</v>
      </c>
      <c r="T626" s="329">
        <f t="shared" si="150"/>
        <v>0</v>
      </c>
      <c r="U626" s="329">
        <f t="shared" si="150"/>
        <v>0</v>
      </c>
      <c r="V626" s="329">
        <f t="shared" si="150"/>
        <v>59.8</v>
      </c>
      <c r="W626" s="329">
        <f t="shared" si="150"/>
        <v>13.1</v>
      </c>
      <c r="X626" s="329" t="str">
        <f t="shared" si="150"/>
        <v xml:space="preserve"> -   </v>
      </c>
      <c r="Y626" s="329">
        <f t="shared" si="150"/>
        <v>15.5</v>
      </c>
      <c r="Z626" s="329">
        <f t="shared" si="150"/>
        <v>29.3</v>
      </c>
      <c r="AB626" s="332"/>
      <c r="AC626" s="332"/>
      <c r="AD626" s="367"/>
      <c r="AE626" s="367"/>
      <c r="AF626" s="367"/>
      <c r="AG626" s="367"/>
      <c r="AH626" s="367"/>
      <c r="AI626" s="367"/>
      <c r="AJ626" s="367"/>
      <c r="AK626" s="367"/>
      <c r="AL626" s="367"/>
      <c r="AM626" s="367"/>
      <c r="AN626" s="367"/>
      <c r="AO626" s="367"/>
      <c r="AP626" s="367"/>
      <c r="AQ626" s="367"/>
      <c r="AR626" s="367"/>
      <c r="AS626" s="367"/>
      <c r="AT626" s="367"/>
      <c r="AU626" s="367"/>
      <c r="AV626" s="367"/>
      <c r="AW626" s="367"/>
      <c r="AX626" s="367"/>
      <c r="AY626" s="367"/>
      <c r="AZ626" s="367"/>
      <c r="BA626" s="367"/>
    </row>
    <row r="627" spans="1:53" ht="13.8" x14ac:dyDescent="0.45">
      <c r="A627" s="43">
        <v>2048</v>
      </c>
      <c r="B627" s="329">
        <f t="shared" ref="B627:Z627" si="151">B534</f>
        <v>4467.5</v>
      </c>
      <c r="C627" s="329">
        <f t="shared" si="151"/>
        <v>46.9</v>
      </c>
      <c r="D627" s="329">
        <f t="shared" si="151"/>
        <v>9.8000000000000007</v>
      </c>
      <c r="E627" s="329">
        <f t="shared" si="151"/>
        <v>2.4</v>
      </c>
      <c r="F627" s="329">
        <f t="shared" si="151"/>
        <v>85</v>
      </c>
      <c r="G627" s="329">
        <f t="shared" si="151"/>
        <v>2.8</v>
      </c>
      <c r="H627" s="329">
        <f t="shared" si="151"/>
        <v>873.2</v>
      </c>
      <c r="I627" s="329" t="str">
        <f t="shared" si="151"/>
        <v xml:space="preserve"> -   </v>
      </c>
      <c r="J627" s="329">
        <f t="shared" si="151"/>
        <v>10.6</v>
      </c>
      <c r="K627" s="329">
        <f t="shared" si="151"/>
        <v>65.599999999999994</v>
      </c>
      <c r="L627" s="329">
        <f t="shared" si="151"/>
        <v>94.7</v>
      </c>
      <c r="M627" s="329">
        <f t="shared" si="151"/>
        <v>4.5</v>
      </c>
      <c r="N627" s="329">
        <f t="shared" si="151"/>
        <v>11.6</v>
      </c>
      <c r="O627" s="329">
        <f t="shared" si="151"/>
        <v>0.3</v>
      </c>
      <c r="P627" s="329">
        <f t="shared" si="151"/>
        <v>0.6</v>
      </c>
      <c r="Q627" s="329">
        <f t="shared" si="151"/>
        <v>2.5</v>
      </c>
      <c r="R627" s="329">
        <f t="shared" si="151"/>
        <v>12.3</v>
      </c>
      <c r="S627" s="329">
        <f t="shared" si="151"/>
        <v>16.2</v>
      </c>
      <c r="T627" s="329">
        <f t="shared" si="151"/>
        <v>0</v>
      </c>
      <c r="U627" s="329">
        <f t="shared" si="151"/>
        <v>0</v>
      </c>
      <c r="V627" s="329">
        <f t="shared" si="151"/>
        <v>58.9</v>
      </c>
      <c r="W627" s="329">
        <f t="shared" si="151"/>
        <v>13.1</v>
      </c>
      <c r="X627" s="329" t="str">
        <f t="shared" si="151"/>
        <v xml:space="preserve"> -   </v>
      </c>
      <c r="Y627" s="329">
        <f t="shared" si="151"/>
        <v>15.1</v>
      </c>
      <c r="Z627" s="329">
        <f t="shared" si="151"/>
        <v>29.2</v>
      </c>
      <c r="AB627" s="332"/>
      <c r="AC627" s="332"/>
      <c r="AD627" s="367"/>
      <c r="AE627" s="367"/>
      <c r="AF627" s="367"/>
      <c r="AG627" s="367"/>
      <c r="AH627" s="367"/>
      <c r="AI627" s="367"/>
      <c r="AJ627" s="367"/>
      <c r="AK627" s="367"/>
      <c r="AL627" s="367"/>
      <c r="AM627" s="367"/>
      <c r="AN627" s="367"/>
      <c r="AO627" s="367"/>
      <c r="AP627" s="367"/>
      <c r="AQ627" s="367"/>
      <c r="AR627" s="367"/>
      <c r="AS627" s="367"/>
      <c r="AT627" s="367"/>
      <c r="AU627" s="367"/>
      <c r="AV627" s="367"/>
      <c r="AW627" s="367"/>
      <c r="AX627" s="367"/>
      <c r="AY627" s="367"/>
      <c r="AZ627" s="367"/>
      <c r="BA627" s="367"/>
    </row>
    <row r="628" spans="1:53" ht="13.8" x14ac:dyDescent="0.45">
      <c r="A628" s="43">
        <v>2049</v>
      </c>
      <c r="B628" s="329">
        <f t="shared" ref="B628:Z628" si="152">B535</f>
        <v>4427.7</v>
      </c>
      <c r="C628" s="329">
        <f t="shared" si="152"/>
        <v>45.3</v>
      </c>
      <c r="D628" s="329">
        <f t="shared" si="152"/>
        <v>9.6</v>
      </c>
      <c r="E628" s="329">
        <f t="shared" si="152"/>
        <v>2.2999999999999998</v>
      </c>
      <c r="F628" s="329">
        <f t="shared" si="152"/>
        <v>84.7</v>
      </c>
      <c r="G628" s="329">
        <f t="shared" si="152"/>
        <v>2.6</v>
      </c>
      <c r="H628" s="329">
        <f t="shared" si="152"/>
        <v>870</v>
      </c>
      <c r="I628" s="329" t="str">
        <f t="shared" si="152"/>
        <v xml:space="preserve"> -   </v>
      </c>
      <c r="J628" s="329">
        <f t="shared" si="152"/>
        <v>10.199999999999999</v>
      </c>
      <c r="K628" s="329">
        <f t="shared" si="152"/>
        <v>62.7</v>
      </c>
      <c r="L628" s="329">
        <f t="shared" si="152"/>
        <v>92.7</v>
      </c>
      <c r="M628" s="329">
        <f t="shared" si="152"/>
        <v>4.2</v>
      </c>
      <c r="N628" s="329">
        <f t="shared" si="152"/>
        <v>11.2</v>
      </c>
      <c r="O628" s="329">
        <f t="shared" si="152"/>
        <v>0.3</v>
      </c>
      <c r="P628" s="329">
        <f t="shared" si="152"/>
        <v>0.6</v>
      </c>
      <c r="Q628" s="329">
        <f t="shared" si="152"/>
        <v>2.4</v>
      </c>
      <c r="R628" s="329">
        <f t="shared" si="152"/>
        <v>12</v>
      </c>
      <c r="S628" s="329">
        <f t="shared" si="152"/>
        <v>15.9</v>
      </c>
      <c r="T628" s="329">
        <f t="shared" si="152"/>
        <v>0</v>
      </c>
      <c r="U628" s="329">
        <f t="shared" si="152"/>
        <v>0</v>
      </c>
      <c r="V628" s="329">
        <f t="shared" si="152"/>
        <v>58</v>
      </c>
      <c r="W628" s="329">
        <f t="shared" si="152"/>
        <v>13</v>
      </c>
      <c r="X628" s="329" t="str">
        <f t="shared" si="152"/>
        <v xml:space="preserve"> -   </v>
      </c>
      <c r="Y628" s="329">
        <f t="shared" si="152"/>
        <v>14.7</v>
      </c>
      <c r="Z628" s="329">
        <f t="shared" si="152"/>
        <v>29</v>
      </c>
      <c r="AB628" s="332"/>
      <c r="AC628" s="332"/>
      <c r="AD628" s="367"/>
      <c r="AE628" s="367"/>
      <c r="AF628" s="367"/>
      <c r="AG628" s="367"/>
      <c r="AH628" s="367"/>
      <c r="AI628" s="367"/>
      <c r="AJ628" s="367"/>
      <c r="AK628" s="367"/>
      <c r="AL628" s="367"/>
      <c r="AM628" s="367"/>
      <c r="AN628" s="367"/>
      <c r="AO628" s="367"/>
      <c r="AP628" s="367"/>
      <c r="AQ628" s="367"/>
      <c r="AR628" s="367"/>
      <c r="AS628" s="367"/>
      <c r="AT628" s="367"/>
      <c r="AU628" s="367"/>
      <c r="AV628" s="367"/>
      <c r="AW628" s="367"/>
      <c r="AX628" s="367"/>
      <c r="AY628" s="367"/>
      <c r="AZ628" s="367"/>
      <c r="BA628" s="367"/>
    </row>
    <row r="629" spans="1:53" ht="13.8" x14ac:dyDescent="0.45">
      <c r="A629" s="43">
        <v>2050</v>
      </c>
      <c r="B629" s="329">
        <f t="shared" ref="B629:Z629" si="153">B536</f>
        <v>4387.2</v>
      </c>
      <c r="C629" s="329">
        <f t="shared" si="153"/>
        <v>43.6</v>
      </c>
      <c r="D629" s="329">
        <f t="shared" si="153"/>
        <v>9.4</v>
      </c>
      <c r="E629" s="329">
        <f t="shared" si="153"/>
        <v>2.2999999999999998</v>
      </c>
      <c r="F629" s="329">
        <f t="shared" si="153"/>
        <v>84.4</v>
      </c>
      <c r="G629" s="329">
        <f t="shared" si="153"/>
        <v>2.4</v>
      </c>
      <c r="H629" s="329">
        <f t="shared" si="153"/>
        <v>866.3</v>
      </c>
      <c r="I629" s="329" t="str">
        <f t="shared" si="153"/>
        <v xml:space="preserve"> -   </v>
      </c>
      <c r="J629" s="329">
        <f t="shared" si="153"/>
        <v>9.8000000000000007</v>
      </c>
      <c r="K629" s="329">
        <f t="shared" si="153"/>
        <v>59.8</v>
      </c>
      <c r="L629" s="329">
        <f t="shared" si="153"/>
        <v>90.7</v>
      </c>
      <c r="M629" s="329">
        <f t="shared" si="153"/>
        <v>3.8</v>
      </c>
      <c r="N629" s="329">
        <f t="shared" si="153"/>
        <v>10.8</v>
      </c>
      <c r="O629" s="329">
        <f t="shared" si="153"/>
        <v>0.2</v>
      </c>
      <c r="P629" s="329">
        <f t="shared" si="153"/>
        <v>0.5</v>
      </c>
      <c r="Q629" s="329">
        <f t="shared" si="153"/>
        <v>2.4</v>
      </c>
      <c r="R629" s="329">
        <f t="shared" si="153"/>
        <v>11.7</v>
      </c>
      <c r="S629" s="329">
        <f t="shared" si="153"/>
        <v>15.6</v>
      </c>
      <c r="T629" s="329">
        <f t="shared" si="153"/>
        <v>0</v>
      </c>
      <c r="U629" s="329">
        <f t="shared" si="153"/>
        <v>0</v>
      </c>
      <c r="V629" s="329">
        <f t="shared" si="153"/>
        <v>57</v>
      </c>
      <c r="W629" s="329">
        <f t="shared" si="153"/>
        <v>13</v>
      </c>
      <c r="X629" s="329" t="str">
        <f t="shared" si="153"/>
        <v xml:space="preserve"> -   </v>
      </c>
      <c r="Y629" s="329">
        <f t="shared" si="153"/>
        <v>14.4</v>
      </c>
      <c r="Z629" s="329">
        <f t="shared" si="153"/>
        <v>28.9</v>
      </c>
      <c r="AA629" s="328" t="s">
        <v>564</v>
      </c>
      <c r="AB629" s="328">
        <f>B629+C629+D629+E629+F629+G629+H629+J629+K629+L629+M629+N629</f>
        <v>5570.5</v>
      </c>
      <c r="AC629" s="332"/>
      <c r="AD629" s="367"/>
      <c r="AE629" s="367"/>
      <c r="AF629" s="367"/>
      <c r="AG629" s="367"/>
      <c r="AH629" s="367"/>
      <c r="AI629" s="367"/>
      <c r="AJ629" s="367"/>
      <c r="AK629" s="367"/>
      <c r="AL629" s="367"/>
      <c r="AM629" s="367"/>
      <c r="AN629" s="367"/>
      <c r="AO629" s="367"/>
      <c r="AP629" s="367"/>
      <c r="AQ629" s="367"/>
      <c r="AR629" s="367"/>
      <c r="AS629" s="367"/>
      <c r="AT629" s="367"/>
      <c r="AU629" s="367"/>
      <c r="AV629" s="367"/>
      <c r="AW629" s="367"/>
      <c r="AX629" s="367"/>
      <c r="AY629" s="367"/>
      <c r="AZ629" s="367"/>
      <c r="BA629" s="367"/>
    </row>
    <row r="630" spans="1:53" ht="13.8" x14ac:dyDescent="0.45">
      <c r="A630" s="43">
        <v>2051</v>
      </c>
      <c r="B630" s="329">
        <f t="shared" ref="B630:Z630" si="154">B537</f>
        <v>4402.5</v>
      </c>
      <c r="C630" s="329">
        <f t="shared" si="154"/>
        <v>44</v>
      </c>
      <c r="D630" s="329">
        <f t="shared" si="154"/>
        <v>9.5</v>
      </c>
      <c r="E630" s="329">
        <f t="shared" si="154"/>
        <v>2.2999999999999998</v>
      </c>
      <c r="F630" s="329">
        <f t="shared" si="154"/>
        <v>84.3</v>
      </c>
      <c r="G630" s="329">
        <f t="shared" si="154"/>
        <v>2.4</v>
      </c>
      <c r="H630" s="329">
        <f t="shared" si="154"/>
        <v>869.9</v>
      </c>
      <c r="I630" s="329" t="str">
        <f t="shared" si="154"/>
        <v xml:space="preserve"> -   </v>
      </c>
      <c r="J630" s="329">
        <f t="shared" si="154"/>
        <v>9.9</v>
      </c>
      <c r="K630" s="329">
        <f t="shared" si="154"/>
        <v>59.8</v>
      </c>
      <c r="L630" s="329">
        <f t="shared" si="154"/>
        <v>91.1</v>
      </c>
      <c r="M630" s="329">
        <f t="shared" si="154"/>
        <v>3.8</v>
      </c>
      <c r="N630" s="329">
        <f t="shared" si="154"/>
        <v>10.9</v>
      </c>
      <c r="O630" s="329">
        <f t="shared" si="154"/>
        <v>0.2</v>
      </c>
      <c r="P630" s="329">
        <f t="shared" si="154"/>
        <v>0.5</v>
      </c>
      <c r="Q630" s="329">
        <f t="shared" si="154"/>
        <v>2.4</v>
      </c>
      <c r="R630" s="329">
        <f t="shared" si="154"/>
        <v>11.7</v>
      </c>
      <c r="S630" s="329">
        <f t="shared" si="154"/>
        <v>15.6</v>
      </c>
      <c r="T630" s="329">
        <f t="shared" si="154"/>
        <v>0</v>
      </c>
      <c r="U630" s="329">
        <f t="shared" si="154"/>
        <v>0</v>
      </c>
      <c r="V630" s="329">
        <f t="shared" si="154"/>
        <v>57.2</v>
      </c>
      <c r="W630" s="329">
        <f t="shared" si="154"/>
        <v>13.1</v>
      </c>
      <c r="X630" s="329" t="str">
        <f t="shared" si="154"/>
        <v xml:space="preserve"> -   </v>
      </c>
      <c r="Y630" s="329">
        <f t="shared" si="154"/>
        <v>14.3</v>
      </c>
      <c r="Z630" s="329">
        <f t="shared" si="154"/>
        <v>29</v>
      </c>
      <c r="AA630" s="328"/>
      <c r="AB630" s="328"/>
      <c r="AC630" s="332"/>
      <c r="AD630" s="367"/>
      <c r="AE630" s="367"/>
      <c r="AF630" s="367"/>
      <c r="AG630" s="367"/>
      <c r="AH630" s="367"/>
      <c r="AI630" s="367"/>
      <c r="AJ630" s="367"/>
      <c r="AK630" s="367"/>
      <c r="AL630" s="367"/>
      <c r="AM630" s="367"/>
      <c r="AN630" s="367"/>
      <c r="AO630" s="367"/>
      <c r="AP630" s="367"/>
      <c r="AQ630" s="367"/>
      <c r="AR630" s="367"/>
      <c r="AS630" s="367"/>
      <c r="AT630" s="367"/>
      <c r="AU630" s="367"/>
      <c r="AV630" s="367"/>
      <c r="AW630" s="367"/>
      <c r="AX630" s="367"/>
      <c r="AY630" s="367"/>
      <c r="AZ630" s="367"/>
      <c r="BA630" s="367"/>
    </row>
    <row r="631" spans="1:53" ht="13.8" x14ac:dyDescent="0.45">
      <c r="A631" s="43">
        <v>2052</v>
      </c>
      <c r="B631" s="329">
        <f t="shared" ref="B631:Z631" si="155">B538</f>
        <v>4417.2</v>
      </c>
      <c r="C631" s="329">
        <f t="shared" si="155"/>
        <v>44.4</v>
      </c>
      <c r="D631" s="329">
        <f t="shared" si="155"/>
        <v>9.5</v>
      </c>
      <c r="E631" s="329">
        <f t="shared" si="155"/>
        <v>2.2000000000000002</v>
      </c>
      <c r="F631" s="329">
        <f t="shared" si="155"/>
        <v>84.2</v>
      </c>
      <c r="G631" s="329">
        <f t="shared" si="155"/>
        <v>2.5</v>
      </c>
      <c r="H631" s="329">
        <f t="shared" si="155"/>
        <v>873.3</v>
      </c>
      <c r="I631" s="329" t="str">
        <f t="shared" si="155"/>
        <v xml:space="preserve"> -   </v>
      </c>
      <c r="J631" s="329">
        <f t="shared" si="155"/>
        <v>10</v>
      </c>
      <c r="K631" s="329">
        <f t="shared" si="155"/>
        <v>59.7</v>
      </c>
      <c r="L631" s="329">
        <f t="shared" si="155"/>
        <v>91.5</v>
      </c>
      <c r="M631" s="329">
        <f t="shared" si="155"/>
        <v>3.9</v>
      </c>
      <c r="N631" s="329">
        <f t="shared" si="155"/>
        <v>10.9</v>
      </c>
      <c r="O631" s="329">
        <f t="shared" si="155"/>
        <v>0.2</v>
      </c>
      <c r="P631" s="329">
        <f t="shared" si="155"/>
        <v>0.5</v>
      </c>
      <c r="Q631" s="329">
        <f t="shared" si="155"/>
        <v>2.4</v>
      </c>
      <c r="R631" s="329">
        <f t="shared" si="155"/>
        <v>11.7</v>
      </c>
      <c r="S631" s="329">
        <f t="shared" si="155"/>
        <v>15.6</v>
      </c>
      <c r="T631" s="329">
        <f t="shared" si="155"/>
        <v>0</v>
      </c>
      <c r="U631" s="329">
        <f t="shared" si="155"/>
        <v>0</v>
      </c>
      <c r="V631" s="329">
        <f t="shared" si="155"/>
        <v>57.4</v>
      </c>
      <c r="W631" s="329">
        <f t="shared" si="155"/>
        <v>13.2</v>
      </c>
      <c r="X631" s="329" t="str">
        <f t="shared" si="155"/>
        <v xml:space="preserve"> -   </v>
      </c>
      <c r="Y631" s="329">
        <f t="shared" si="155"/>
        <v>14.2</v>
      </c>
      <c r="Z631" s="329">
        <f t="shared" si="155"/>
        <v>29.1</v>
      </c>
      <c r="AA631" s="328"/>
      <c r="AB631" s="328"/>
      <c r="AC631" s="332"/>
      <c r="AD631" s="367"/>
      <c r="AE631" s="367"/>
      <c r="AF631" s="367"/>
      <c r="AG631" s="367"/>
      <c r="AH631" s="367"/>
      <c r="AI631" s="367"/>
      <c r="AJ631" s="367"/>
      <c r="AK631" s="367"/>
      <c r="AL631" s="367"/>
      <c r="AM631" s="367"/>
      <c r="AN631" s="367"/>
      <c r="AO631" s="367"/>
      <c r="AP631" s="367"/>
      <c r="AQ631" s="367"/>
      <c r="AR631" s="367"/>
      <c r="AS631" s="367"/>
      <c r="AT631" s="367"/>
      <c r="AU631" s="367"/>
      <c r="AV631" s="367"/>
      <c r="AW631" s="367"/>
      <c r="AX631" s="367"/>
      <c r="AY631" s="367"/>
      <c r="AZ631" s="367"/>
      <c r="BA631" s="367"/>
    </row>
    <row r="632" spans="1:53" ht="13.8" x14ac:dyDescent="0.45">
      <c r="A632" s="43">
        <v>2053</v>
      </c>
      <c r="B632" s="329">
        <f t="shared" ref="B632:Z632" si="156">B539</f>
        <v>4431.1000000000004</v>
      </c>
      <c r="C632" s="329">
        <f t="shared" si="156"/>
        <v>44.8</v>
      </c>
      <c r="D632" s="329">
        <f t="shared" si="156"/>
        <v>9.6</v>
      </c>
      <c r="E632" s="329">
        <f t="shared" si="156"/>
        <v>2.2000000000000002</v>
      </c>
      <c r="F632" s="329">
        <f t="shared" si="156"/>
        <v>84.1</v>
      </c>
      <c r="G632" s="329">
        <f t="shared" si="156"/>
        <v>2.5</v>
      </c>
      <c r="H632" s="329">
        <f t="shared" si="156"/>
        <v>876.6</v>
      </c>
      <c r="I632" s="329" t="str">
        <f t="shared" si="156"/>
        <v xml:space="preserve"> -   </v>
      </c>
      <c r="J632" s="329">
        <f t="shared" si="156"/>
        <v>10.1</v>
      </c>
      <c r="K632" s="329">
        <f t="shared" si="156"/>
        <v>59.6</v>
      </c>
      <c r="L632" s="329">
        <f t="shared" si="156"/>
        <v>91.9</v>
      </c>
      <c r="M632" s="329">
        <f t="shared" si="156"/>
        <v>3.9</v>
      </c>
      <c r="N632" s="329">
        <f t="shared" si="156"/>
        <v>11</v>
      </c>
      <c r="O632" s="329">
        <f t="shared" si="156"/>
        <v>0.2</v>
      </c>
      <c r="P632" s="329">
        <f t="shared" si="156"/>
        <v>0.5</v>
      </c>
      <c r="Q632" s="329">
        <f t="shared" si="156"/>
        <v>2.2999999999999998</v>
      </c>
      <c r="R632" s="329">
        <f t="shared" si="156"/>
        <v>11.6</v>
      </c>
      <c r="S632" s="329">
        <f t="shared" si="156"/>
        <v>15.6</v>
      </c>
      <c r="T632" s="329">
        <f t="shared" si="156"/>
        <v>0</v>
      </c>
      <c r="U632" s="329">
        <f t="shared" si="156"/>
        <v>0</v>
      </c>
      <c r="V632" s="329">
        <f t="shared" si="156"/>
        <v>57.5</v>
      </c>
      <c r="W632" s="329">
        <f t="shared" si="156"/>
        <v>13.3</v>
      </c>
      <c r="X632" s="329" t="str">
        <f t="shared" si="156"/>
        <v xml:space="preserve"> -   </v>
      </c>
      <c r="Y632" s="329">
        <f t="shared" si="156"/>
        <v>14.1</v>
      </c>
      <c r="Z632" s="329">
        <f t="shared" si="156"/>
        <v>29.2</v>
      </c>
      <c r="AA632" s="328"/>
      <c r="AB632" s="328"/>
      <c r="AC632" s="332"/>
      <c r="AD632" s="367"/>
      <c r="AE632" s="367"/>
      <c r="AF632" s="367"/>
      <c r="AG632" s="367"/>
      <c r="AH632" s="367"/>
      <c r="AI632" s="367"/>
      <c r="AJ632" s="367"/>
      <c r="AK632" s="367"/>
      <c r="AL632" s="367"/>
      <c r="AM632" s="367"/>
      <c r="AN632" s="367"/>
      <c r="AO632" s="367"/>
      <c r="AP632" s="367"/>
      <c r="AQ632" s="367"/>
      <c r="AR632" s="367"/>
      <c r="AS632" s="367"/>
      <c r="AT632" s="367"/>
      <c r="AU632" s="367"/>
      <c r="AV632" s="367"/>
      <c r="AW632" s="367"/>
      <c r="AX632" s="367"/>
      <c r="AY632" s="367"/>
      <c r="AZ632" s="367"/>
      <c r="BA632" s="367"/>
    </row>
    <row r="633" spans="1:53" ht="13.8" x14ac:dyDescent="0.45">
      <c r="A633" s="43">
        <v>2054</v>
      </c>
      <c r="B633" s="329">
        <f t="shared" ref="B633:Z633" si="157">B540</f>
        <v>4444.3999999999996</v>
      </c>
      <c r="C633" s="329">
        <f t="shared" si="157"/>
        <v>45.2</v>
      </c>
      <c r="D633" s="329">
        <f t="shared" si="157"/>
        <v>9.6</v>
      </c>
      <c r="E633" s="329">
        <f t="shared" si="157"/>
        <v>2.2000000000000002</v>
      </c>
      <c r="F633" s="329">
        <f t="shared" si="157"/>
        <v>84</v>
      </c>
      <c r="G633" s="329">
        <f t="shared" si="157"/>
        <v>2.6</v>
      </c>
      <c r="H633" s="329">
        <f t="shared" si="157"/>
        <v>879.8</v>
      </c>
      <c r="I633" s="329" t="str">
        <f t="shared" si="157"/>
        <v xml:space="preserve"> -   </v>
      </c>
      <c r="J633" s="329">
        <f t="shared" si="157"/>
        <v>10.199999999999999</v>
      </c>
      <c r="K633" s="329">
        <f t="shared" si="157"/>
        <v>59.5</v>
      </c>
      <c r="L633" s="329">
        <f t="shared" si="157"/>
        <v>92.3</v>
      </c>
      <c r="M633" s="329">
        <f t="shared" si="157"/>
        <v>3.9</v>
      </c>
      <c r="N633" s="329">
        <f t="shared" si="157"/>
        <v>11.1</v>
      </c>
      <c r="O633" s="329">
        <f t="shared" si="157"/>
        <v>0.2</v>
      </c>
      <c r="P633" s="329">
        <f t="shared" si="157"/>
        <v>0.5</v>
      </c>
      <c r="Q633" s="329">
        <f t="shared" si="157"/>
        <v>2.2999999999999998</v>
      </c>
      <c r="R633" s="329">
        <f t="shared" si="157"/>
        <v>11.6</v>
      </c>
      <c r="S633" s="329">
        <f t="shared" si="157"/>
        <v>15.6</v>
      </c>
      <c r="T633" s="329">
        <f t="shared" si="157"/>
        <v>0</v>
      </c>
      <c r="U633" s="329">
        <f t="shared" si="157"/>
        <v>0</v>
      </c>
      <c r="V633" s="329">
        <f t="shared" si="157"/>
        <v>57.7</v>
      </c>
      <c r="W633" s="329">
        <f t="shared" si="157"/>
        <v>13.4</v>
      </c>
      <c r="X633" s="329" t="str">
        <f t="shared" si="157"/>
        <v xml:space="preserve"> -   </v>
      </c>
      <c r="Y633" s="329">
        <f t="shared" si="157"/>
        <v>14.1</v>
      </c>
      <c r="Z633" s="329">
        <f t="shared" si="157"/>
        <v>29.3</v>
      </c>
      <c r="AA633" s="328"/>
      <c r="AB633" s="328"/>
      <c r="AC633" s="332"/>
      <c r="AD633" s="367"/>
      <c r="AE633" s="367"/>
      <c r="AF633" s="367"/>
      <c r="AG633" s="367"/>
      <c r="AH633" s="367"/>
      <c r="AI633" s="367"/>
      <c r="AJ633" s="367"/>
      <c r="AK633" s="367"/>
      <c r="AL633" s="367"/>
      <c r="AM633" s="367"/>
      <c r="AN633" s="367"/>
      <c r="AO633" s="367"/>
      <c r="AP633" s="367"/>
      <c r="AQ633" s="367"/>
      <c r="AR633" s="367"/>
      <c r="AS633" s="367"/>
      <c r="AT633" s="367"/>
      <c r="AU633" s="367"/>
      <c r="AV633" s="367"/>
      <c r="AW633" s="367"/>
      <c r="AX633" s="367"/>
      <c r="AY633" s="367"/>
      <c r="AZ633" s="367"/>
      <c r="BA633" s="367"/>
    </row>
    <row r="634" spans="1:53" ht="13.8" x14ac:dyDescent="0.45">
      <c r="A634" s="43">
        <v>2055</v>
      </c>
      <c r="B634" s="329">
        <f t="shared" ref="B634:Z634" si="158">B541</f>
        <v>4457.1000000000004</v>
      </c>
      <c r="C634" s="329">
        <f t="shared" si="158"/>
        <v>45.6</v>
      </c>
      <c r="D634" s="329">
        <f t="shared" si="158"/>
        <v>9.6</v>
      </c>
      <c r="E634" s="329">
        <f t="shared" si="158"/>
        <v>2.2000000000000002</v>
      </c>
      <c r="F634" s="329">
        <f t="shared" si="158"/>
        <v>83.9</v>
      </c>
      <c r="G634" s="329">
        <f t="shared" si="158"/>
        <v>2.6</v>
      </c>
      <c r="H634" s="329">
        <f t="shared" si="158"/>
        <v>882.8</v>
      </c>
      <c r="I634" s="329" t="str">
        <f t="shared" si="158"/>
        <v xml:space="preserve"> -   </v>
      </c>
      <c r="J634" s="329">
        <f t="shared" si="158"/>
        <v>10.4</v>
      </c>
      <c r="K634" s="329">
        <f t="shared" si="158"/>
        <v>59.4</v>
      </c>
      <c r="L634" s="329">
        <f t="shared" si="158"/>
        <v>92.7</v>
      </c>
      <c r="M634" s="329">
        <f t="shared" si="158"/>
        <v>4</v>
      </c>
      <c r="N634" s="329">
        <f t="shared" si="158"/>
        <v>11.2</v>
      </c>
      <c r="O634" s="329">
        <f t="shared" si="158"/>
        <v>0.2</v>
      </c>
      <c r="P634" s="329">
        <f t="shared" si="158"/>
        <v>0.5</v>
      </c>
      <c r="Q634" s="329">
        <f t="shared" si="158"/>
        <v>2.2999999999999998</v>
      </c>
      <c r="R634" s="329">
        <f t="shared" si="158"/>
        <v>11.6</v>
      </c>
      <c r="S634" s="329">
        <f t="shared" si="158"/>
        <v>15.5</v>
      </c>
      <c r="T634" s="329">
        <f t="shared" si="158"/>
        <v>0</v>
      </c>
      <c r="U634" s="329">
        <f t="shared" si="158"/>
        <v>0</v>
      </c>
      <c r="V634" s="329">
        <f t="shared" si="158"/>
        <v>57.8</v>
      </c>
      <c r="W634" s="329">
        <f t="shared" si="158"/>
        <v>13.4</v>
      </c>
      <c r="X634" s="329" t="str">
        <f t="shared" si="158"/>
        <v xml:space="preserve"> -   </v>
      </c>
      <c r="Y634" s="329">
        <f t="shared" si="158"/>
        <v>14</v>
      </c>
      <c r="Z634" s="329">
        <f t="shared" si="158"/>
        <v>29.4</v>
      </c>
      <c r="AA634" s="328"/>
      <c r="AB634" s="328"/>
      <c r="AC634" s="332"/>
      <c r="AD634" s="367"/>
      <c r="AE634" s="367"/>
      <c r="AF634" s="367"/>
      <c r="AG634" s="367"/>
      <c r="AH634" s="367"/>
      <c r="AI634" s="367"/>
      <c r="AJ634" s="367"/>
      <c r="AK634" s="367"/>
      <c r="AL634" s="367"/>
      <c r="AM634" s="367"/>
      <c r="AN634" s="367"/>
      <c r="AO634" s="367"/>
      <c r="AP634" s="367"/>
      <c r="AQ634" s="367"/>
      <c r="AR634" s="367"/>
      <c r="AS634" s="367"/>
      <c r="AT634" s="367"/>
      <c r="AU634" s="367"/>
      <c r="AV634" s="367"/>
      <c r="AW634" s="367"/>
      <c r="AX634" s="367"/>
      <c r="AY634" s="367"/>
      <c r="AZ634" s="367"/>
      <c r="BA634" s="367"/>
    </row>
    <row r="635" spans="1:53" ht="13.8" x14ac:dyDescent="0.45">
      <c r="A635" s="43">
        <v>2056</v>
      </c>
      <c r="B635" s="329">
        <f t="shared" ref="B635:Z635" si="159">B542</f>
        <v>4469</v>
      </c>
      <c r="C635" s="329">
        <f t="shared" si="159"/>
        <v>45.9</v>
      </c>
      <c r="D635" s="329">
        <f t="shared" si="159"/>
        <v>9.6999999999999993</v>
      </c>
      <c r="E635" s="329">
        <f t="shared" si="159"/>
        <v>2.2000000000000002</v>
      </c>
      <c r="F635" s="329">
        <f t="shared" si="159"/>
        <v>83.7</v>
      </c>
      <c r="G635" s="329">
        <f t="shared" si="159"/>
        <v>2.6</v>
      </c>
      <c r="H635" s="329">
        <f t="shared" si="159"/>
        <v>885.7</v>
      </c>
      <c r="I635" s="329" t="str">
        <f t="shared" si="159"/>
        <v xml:space="preserve"> -   </v>
      </c>
      <c r="J635" s="329">
        <f t="shared" si="159"/>
        <v>10.5</v>
      </c>
      <c r="K635" s="329">
        <f t="shared" si="159"/>
        <v>59.2</v>
      </c>
      <c r="L635" s="329">
        <f t="shared" si="159"/>
        <v>93</v>
      </c>
      <c r="M635" s="329">
        <f t="shared" si="159"/>
        <v>4</v>
      </c>
      <c r="N635" s="329">
        <f t="shared" si="159"/>
        <v>11.3</v>
      </c>
      <c r="O635" s="329">
        <f t="shared" si="159"/>
        <v>0.2</v>
      </c>
      <c r="P635" s="329">
        <f t="shared" si="159"/>
        <v>0.5</v>
      </c>
      <c r="Q635" s="329">
        <f t="shared" si="159"/>
        <v>2.2999999999999998</v>
      </c>
      <c r="R635" s="329">
        <f t="shared" si="159"/>
        <v>11.5</v>
      </c>
      <c r="S635" s="329">
        <f t="shared" si="159"/>
        <v>15.5</v>
      </c>
      <c r="T635" s="329">
        <f t="shared" si="159"/>
        <v>0</v>
      </c>
      <c r="U635" s="329">
        <f t="shared" si="159"/>
        <v>0</v>
      </c>
      <c r="V635" s="329">
        <f t="shared" si="159"/>
        <v>58</v>
      </c>
      <c r="W635" s="329">
        <f t="shared" si="159"/>
        <v>13.5</v>
      </c>
      <c r="X635" s="329" t="str">
        <f t="shared" si="159"/>
        <v xml:space="preserve"> -   </v>
      </c>
      <c r="Y635" s="329">
        <f t="shared" si="159"/>
        <v>13.9</v>
      </c>
      <c r="Z635" s="329">
        <f t="shared" si="159"/>
        <v>29.5</v>
      </c>
      <c r="AA635" s="328"/>
      <c r="AB635" s="328"/>
      <c r="AC635" s="332"/>
      <c r="AD635" s="367"/>
      <c r="AE635" s="367"/>
      <c r="AF635" s="367"/>
      <c r="AG635" s="367"/>
      <c r="AH635" s="367"/>
      <c r="AI635" s="367"/>
      <c r="AJ635" s="367"/>
      <c r="AK635" s="367"/>
      <c r="AL635" s="367"/>
      <c r="AM635" s="367"/>
      <c r="AN635" s="367"/>
      <c r="AO635" s="367"/>
      <c r="AP635" s="367"/>
      <c r="AQ635" s="367"/>
      <c r="AR635" s="367"/>
      <c r="AS635" s="367"/>
      <c r="AT635" s="367"/>
      <c r="AU635" s="367"/>
      <c r="AV635" s="367"/>
      <c r="AW635" s="367"/>
      <c r="AX635" s="367"/>
      <c r="AY635" s="367"/>
      <c r="AZ635" s="367"/>
      <c r="BA635" s="367"/>
    </row>
    <row r="636" spans="1:53" ht="13.8" x14ac:dyDescent="0.45">
      <c r="A636" s="43">
        <v>2057</v>
      </c>
      <c r="B636" s="329">
        <f t="shared" ref="B636:Z636" si="160">B543</f>
        <v>4480.3999999999996</v>
      </c>
      <c r="C636" s="329">
        <f t="shared" si="160"/>
        <v>46.3</v>
      </c>
      <c r="D636" s="329">
        <f t="shared" si="160"/>
        <v>9.6999999999999993</v>
      </c>
      <c r="E636" s="329">
        <f t="shared" si="160"/>
        <v>2.2000000000000002</v>
      </c>
      <c r="F636" s="329">
        <f t="shared" si="160"/>
        <v>83.6</v>
      </c>
      <c r="G636" s="329">
        <f t="shared" si="160"/>
        <v>2.7</v>
      </c>
      <c r="H636" s="329">
        <f t="shared" si="160"/>
        <v>888.5</v>
      </c>
      <c r="I636" s="329" t="str">
        <f t="shared" si="160"/>
        <v xml:space="preserve"> -   </v>
      </c>
      <c r="J636" s="329">
        <f t="shared" si="160"/>
        <v>10.6</v>
      </c>
      <c r="K636" s="329">
        <f t="shared" si="160"/>
        <v>59.1</v>
      </c>
      <c r="L636" s="329">
        <f t="shared" si="160"/>
        <v>93.4</v>
      </c>
      <c r="M636" s="329">
        <f t="shared" si="160"/>
        <v>4</v>
      </c>
      <c r="N636" s="329">
        <f t="shared" si="160"/>
        <v>11.4</v>
      </c>
      <c r="O636" s="329">
        <f t="shared" si="160"/>
        <v>0.2</v>
      </c>
      <c r="P636" s="329">
        <f t="shared" si="160"/>
        <v>0.5</v>
      </c>
      <c r="Q636" s="329">
        <f t="shared" si="160"/>
        <v>2.2999999999999998</v>
      </c>
      <c r="R636" s="329">
        <f t="shared" si="160"/>
        <v>11.5</v>
      </c>
      <c r="S636" s="329">
        <f t="shared" si="160"/>
        <v>15.5</v>
      </c>
      <c r="T636" s="329">
        <f t="shared" si="160"/>
        <v>0</v>
      </c>
      <c r="U636" s="329">
        <f t="shared" si="160"/>
        <v>0</v>
      </c>
      <c r="V636" s="329">
        <f t="shared" si="160"/>
        <v>58.1</v>
      </c>
      <c r="W636" s="329">
        <f t="shared" si="160"/>
        <v>13.6</v>
      </c>
      <c r="X636" s="329" t="str">
        <f t="shared" si="160"/>
        <v xml:space="preserve"> -   </v>
      </c>
      <c r="Y636" s="329">
        <f t="shared" si="160"/>
        <v>13.8</v>
      </c>
      <c r="Z636" s="329">
        <f t="shared" si="160"/>
        <v>29.6</v>
      </c>
      <c r="AA636" s="328"/>
      <c r="AB636" s="328"/>
      <c r="AC636" s="332"/>
      <c r="AD636" s="367"/>
      <c r="AE636" s="367"/>
      <c r="AF636" s="367"/>
      <c r="AG636" s="367"/>
      <c r="AH636" s="367"/>
      <c r="AI636" s="367"/>
      <c r="AJ636" s="367"/>
      <c r="AK636" s="367"/>
      <c r="AL636" s="367"/>
      <c r="AM636" s="367"/>
      <c r="AN636" s="367"/>
      <c r="AO636" s="367"/>
      <c r="AP636" s="367"/>
      <c r="AQ636" s="367"/>
      <c r="AR636" s="367"/>
      <c r="AS636" s="367"/>
      <c r="AT636" s="367"/>
      <c r="AU636" s="367"/>
      <c r="AV636" s="367"/>
      <c r="AW636" s="367"/>
      <c r="AX636" s="367"/>
      <c r="AY636" s="367"/>
      <c r="AZ636" s="367"/>
      <c r="BA636" s="367"/>
    </row>
    <row r="637" spans="1:53" ht="13.8" x14ac:dyDescent="0.45">
      <c r="A637" s="43">
        <v>2058</v>
      </c>
      <c r="B637" s="329">
        <f t="shared" ref="B637:Z637" si="161">B544</f>
        <v>4491.1000000000004</v>
      </c>
      <c r="C637" s="329">
        <f t="shared" si="161"/>
        <v>46.7</v>
      </c>
      <c r="D637" s="329">
        <f t="shared" si="161"/>
        <v>9.6999999999999993</v>
      </c>
      <c r="E637" s="329">
        <f t="shared" si="161"/>
        <v>2.2000000000000002</v>
      </c>
      <c r="F637" s="329">
        <f t="shared" si="161"/>
        <v>83.4</v>
      </c>
      <c r="G637" s="329">
        <f t="shared" si="161"/>
        <v>2.7</v>
      </c>
      <c r="H637" s="329">
        <f t="shared" si="161"/>
        <v>891.1</v>
      </c>
      <c r="I637" s="329" t="str">
        <f t="shared" si="161"/>
        <v xml:space="preserve"> -   </v>
      </c>
      <c r="J637" s="329">
        <f t="shared" si="161"/>
        <v>10.7</v>
      </c>
      <c r="K637" s="329">
        <f t="shared" si="161"/>
        <v>58.9</v>
      </c>
      <c r="L637" s="329">
        <f t="shared" si="161"/>
        <v>93.7</v>
      </c>
      <c r="M637" s="329">
        <f t="shared" si="161"/>
        <v>4</v>
      </c>
      <c r="N637" s="329">
        <f t="shared" si="161"/>
        <v>11.5</v>
      </c>
      <c r="O637" s="329">
        <f t="shared" si="161"/>
        <v>0.2</v>
      </c>
      <c r="P637" s="329">
        <f t="shared" si="161"/>
        <v>0.5</v>
      </c>
      <c r="Q637" s="329">
        <f t="shared" si="161"/>
        <v>2.2999999999999998</v>
      </c>
      <c r="R637" s="329">
        <f t="shared" si="161"/>
        <v>11.5</v>
      </c>
      <c r="S637" s="329">
        <f t="shared" si="161"/>
        <v>15.5</v>
      </c>
      <c r="T637" s="329">
        <f t="shared" si="161"/>
        <v>0</v>
      </c>
      <c r="U637" s="329">
        <f t="shared" si="161"/>
        <v>0</v>
      </c>
      <c r="V637" s="329">
        <f t="shared" si="161"/>
        <v>58.2</v>
      </c>
      <c r="W637" s="329">
        <f t="shared" si="161"/>
        <v>13.7</v>
      </c>
      <c r="X637" s="329" t="str">
        <f t="shared" si="161"/>
        <v xml:space="preserve"> -   </v>
      </c>
      <c r="Y637" s="329">
        <f t="shared" si="161"/>
        <v>13.7</v>
      </c>
      <c r="Z637" s="329">
        <f t="shared" si="161"/>
        <v>29.7</v>
      </c>
      <c r="AA637" s="328"/>
      <c r="AB637" s="328"/>
      <c r="AC637" s="332"/>
      <c r="AD637" s="367"/>
      <c r="AE637" s="367"/>
      <c r="AF637" s="367"/>
      <c r="AG637" s="367"/>
      <c r="AH637" s="367"/>
      <c r="AI637" s="367"/>
      <c r="AJ637" s="367"/>
      <c r="AK637" s="367"/>
      <c r="AL637" s="367"/>
      <c r="AM637" s="367"/>
      <c r="AN637" s="367"/>
      <c r="AO637" s="367"/>
      <c r="AP637" s="367"/>
      <c r="AQ637" s="367"/>
      <c r="AR637" s="367"/>
      <c r="AS637" s="367"/>
      <c r="AT637" s="367"/>
      <c r="AU637" s="367"/>
      <c r="AV637" s="367"/>
      <c r="AW637" s="367"/>
      <c r="AX637" s="367"/>
      <c r="AY637" s="367"/>
      <c r="AZ637" s="367"/>
      <c r="BA637" s="367"/>
    </row>
    <row r="638" spans="1:53" ht="13.8" x14ac:dyDescent="0.45">
      <c r="A638" s="43">
        <v>2059</v>
      </c>
      <c r="B638" s="329">
        <f t="shared" ref="B638:Z638" si="162">B545</f>
        <v>4501.2</v>
      </c>
      <c r="C638" s="329">
        <f t="shared" si="162"/>
        <v>47.1</v>
      </c>
      <c r="D638" s="329">
        <f t="shared" si="162"/>
        <v>9.6999999999999993</v>
      </c>
      <c r="E638" s="329">
        <f t="shared" si="162"/>
        <v>2.2000000000000002</v>
      </c>
      <c r="F638" s="329">
        <f t="shared" si="162"/>
        <v>83.2</v>
      </c>
      <c r="G638" s="329">
        <f t="shared" si="162"/>
        <v>2.8</v>
      </c>
      <c r="H638" s="329">
        <f t="shared" si="162"/>
        <v>893.6</v>
      </c>
      <c r="I638" s="329" t="str">
        <f t="shared" si="162"/>
        <v xml:space="preserve"> -   </v>
      </c>
      <c r="J638" s="329">
        <f t="shared" si="162"/>
        <v>10.8</v>
      </c>
      <c r="K638" s="329">
        <f t="shared" si="162"/>
        <v>58.8</v>
      </c>
      <c r="L638" s="329">
        <f t="shared" si="162"/>
        <v>94</v>
      </c>
      <c r="M638" s="329">
        <f t="shared" si="162"/>
        <v>4.0999999999999996</v>
      </c>
      <c r="N638" s="329">
        <f t="shared" si="162"/>
        <v>11.6</v>
      </c>
      <c r="O638" s="329">
        <f t="shared" si="162"/>
        <v>0.2</v>
      </c>
      <c r="P638" s="329">
        <f t="shared" si="162"/>
        <v>0.5</v>
      </c>
      <c r="Q638" s="329">
        <f t="shared" si="162"/>
        <v>2.2999999999999998</v>
      </c>
      <c r="R638" s="329">
        <f t="shared" si="162"/>
        <v>11.4</v>
      </c>
      <c r="S638" s="329">
        <f t="shared" si="162"/>
        <v>15.5</v>
      </c>
      <c r="T638" s="329">
        <f t="shared" si="162"/>
        <v>0</v>
      </c>
      <c r="U638" s="329">
        <f t="shared" si="162"/>
        <v>0</v>
      </c>
      <c r="V638" s="329">
        <f t="shared" si="162"/>
        <v>58.3</v>
      </c>
      <c r="W638" s="329">
        <f t="shared" si="162"/>
        <v>13.8</v>
      </c>
      <c r="X638" s="329" t="str">
        <f t="shared" si="162"/>
        <v xml:space="preserve"> -   </v>
      </c>
      <c r="Y638" s="329">
        <f t="shared" si="162"/>
        <v>13.6</v>
      </c>
      <c r="Z638" s="329">
        <f t="shared" si="162"/>
        <v>29.8</v>
      </c>
      <c r="AA638" s="328"/>
      <c r="AB638" s="328"/>
      <c r="AC638" s="332"/>
      <c r="AD638" s="367"/>
      <c r="AE638" s="367"/>
      <c r="AF638" s="367"/>
      <c r="AG638" s="367"/>
      <c r="AH638" s="367"/>
      <c r="AI638" s="367"/>
      <c r="AJ638" s="367"/>
      <c r="AK638" s="367"/>
      <c r="AL638" s="367"/>
      <c r="AM638" s="367"/>
      <c r="AN638" s="367"/>
      <c r="AO638" s="367"/>
      <c r="AP638" s="367"/>
      <c r="AQ638" s="367"/>
      <c r="AR638" s="367"/>
      <c r="AS638" s="367"/>
      <c r="AT638" s="367"/>
      <c r="AU638" s="367"/>
      <c r="AV638" s="367"/>
      <c r="AW638" s="367"/>
      <c r="AX638" s="367"/>
      <c r="AY638" s="367"/>
      <c r="AZ638" s="367"/>
      <c r="BA638" s="367"/>
    </row>
    <row r="639" spans="1:53" ht="13.8" x14ac:dyDescent="0.45">
      <c r="A639" s="43">
        <v>2060</v>
      </c>
      <c r="B639" s="329">
        <f t="shared" ref="B639:Z639" si="163">B546</f>
        <v>4510.8</v>
      </c>
      <c r="C639" s="329">
        <f t="shared" si="163"/>
        <v>47.5</v>
      </c>
      <c r="D639" s="329">
        <f t="shared" si="163"/>
        <v>9.8000000000000007</v>
      </c>
      <c r="E639" s="329">
        <f t="shared" si="163"/>
        <v>2.2000000000000002</v>
      </c>
      <c r="F639" s="329">
        <f t="shared" si="163"/>
        <v>83</v>
      </c>
      <c r="G639" s="329">
        <f t="shared" si="163"/>
        <v>2.8</v>
      </c>
      <c r="H639" s="329">
        <f t="shared" si="163"/>
        <v>896</v>
      </c>
      <c r="I639" s="329" t="str">
        <f t="shared" si="163"/>
        <v xml:space="preserve"> -   </v>
      </c>
      <c r="J639" s="329">
        <f t="shared" si="163"/>
        <v>10.9</v>
      </c>
      <c r="K639" s="329">
        <f t="shared" si="163"/>
        <v>58.6</v>
      </c>
      <c r="L639" s="329">
        <f t="shared" si="163"/>
        <v>94.4</v>
      </c>
      <c r="M639" s="329">
        <f t="shared" si="163"/>
        <v>4.0999999999999996</v>
      </c>
      <c r="N639" s="329">
        <f t="shared" si="163"/>
        <v>11.7</v>
      </c>
      <c r="O639" s="329">
        <f t="shared" si="163"/>
        <v>0.2</v>
      </c>
      <c r="P639" s="329">
        <f t="shared" si="163"/>
        <v>0.5</v>
      </c>
      <c r="Q639" s="329">
        <f t="shared" si="163"/>
        <v>2.2999999999999998</v>
      </c>
      <c r="R639" s="329">
        <f t="shared" si="163"/>
        <v>11.4</v>
      </c>
      <c r="S639" s="329">
        <f t="shared" si="163"/>
        <v>15.4</v>
      </c>
      <c r="T639" s="329">
        <f t="shared" si="163"/>
        <v>0</v>
      </c>
      <c r="U639" s="329">
        <f t="shared" si="163"/>
        <v>0</v>
      </c>
      <c r="V639" s="329">
        <f t="shared" si="163"/>
        <v>58.4</v>
      </c>
      <c r="W639" s="329">
        <f t="shared" si="163"/>
        <v>13.8</v>
      </c>
      <c r="X639" s="329" t="str">
        <f t="shared" si="163"/>
        <v xml:space="preserve"> -   </v>
      </c>
      <c r="Y639" s="329">
        <f t="shared" si="163"/>
        <v>13.5</v>
      </c>
      <c r="Z639" s="329">
        <f t="shared" si="163"/>
        <v>29.9</v>
      </c>
      <c r="AA639" s="328"/>
      <c r="AB639" s="328"/>
      <c r="AC639" s="332"/>
      <c r="AD639" s="367"/>
      <c r="AE639" s="367"/>
      <c r="AF639" s="367"/>
      <c r="AG639" s="367"/>
      <c r="AH639" s="367"/>
      <c r="AI639" s="367"/>
      <c r="AJ639" s="367"/>
      <c r="AK639" s="367"/>
      <c r="AL639" s="367"/>
      <c r="AM639" s="367"/>
      <c r="AN639" s="367"/>
      <c r="AO639" s="367"/>
      <c r="AP639" s="367"/>
      <c r="AQ639" s="367"/>
      <c r="AR639" s="367"/>
      <c r="AS639" s="367"/>
      <c r="AT639" s="367"/>
      <c r="AU639" s="367"/>
      <c r="AV639" s="367"/>
      <c r="AW639" s="367"/>
      <c r="AX639" s="367"/>
      <c r="AY639" s="367"/>
      <c r="AZ639" s="367"/>
      <c r="BA639" s="367"/>
    </row>
    <row r="640" spans="1:53" ht="13.8" x14ac:dyDescent="0.45">
      <c r="A640" s="43">
        <v>2061</v>
      </c>
      <c r="B640" s="329">
        <f t="shared" ref="B640:Z640" si="164">B547</f>
        <v>4519.8</v>
      </c>
      <c r="C640" s="329">
        <f t="shared" si="164"/>
        <v>47.9</v>
      </c>
      <c r="D640" s="329">
        <f t="shared" si="164"/>
        <v>9.8000000000000007</v>
      </c>
      <c r="E640" s="329">
        <f t="shared" si="164"/>
        <v>2.2000000000000002</v>
      </c>
      <c r="F640" s="329">
        <f t="shared" si="164"/>
        <v>82.8</v>
      </c>
      <c r="G640" s="329">
        <f t="shared" si="164"/>
        <v>2.8</v>
      </c>
      <c r="H640" s="329">
        <f t="shared" si="164"/>
        <v>898.2</v>
      </c>
      <c r="I640" s="329" t="str">
        <f t="shared" si="164"/>
        <v xml:space="preserve"> -   </v>
      </c>
      <c r="J640" s="329">
        <f t="shared" si="164"/>
        <v>11</v>
      </c>
      <c r="K640" s="329">
        <f t="shared" si="164"/>
        <v>58.4</v>
      </c>
      <c r="L640" s="329">
        <f t="shared" si="164"/>
        <v>94.7</v>
      </c>
      <c r="M640" s="329">
        <f t="shared" si="164"/>
        <v>4.0999999999999996</v>
      </c>
      <c r="N640" s="329">
        <f t="shared" si="164"/>
        <v>11.8</v>
      </c>
      <c r="O640" s="329">
        <f t="shared" si="164"/>
        <v>0.2</v>
      </c>
      <c r="P640" s="329">
        <f t="shared" si="164"/>
        <v>0.5</v>
      </c>
      <c r="Q640" s="329">
        <f t="shared" si="164"/>
        <v>2.2000000000000002</v>
      </c>
      <c r="R640" s="329">
        <f t="shared" si="164"/>
        <v>11.4</v>
      </c>
      <c r="S640" s="329">
        <f t="shared" si="164"/>
        <v>15.4</v>
      </c>
      <c r="T640" s="329">
        <f t="shared" si="164"/>
        <v>0</v>
      </c>
      <c r="U640" s="329">
        <f t="shared" si="164"/>
        <v>0</v>
      </c>
      <c r="V640" s="329">
        <f t="shared" si="164"/>
        <v>58.5</v>
      </c>
      <c r="W640" s="329">
        <f t="shared" si="164"/>
        <v>13.9</v>
      </c>
      <c r="X640" s="329" t="str">
        <f t="shared" si="164"/>
        <v xml:space="preserve"> -   </v>
      </c>
      <c r="Y640" s="329">
        <f t="shared" si="164"/>
        <v>13.4</v>
      </c>
      <c r="Z640" s="329">
        <f t="shared" si="164"/>
        <v>30</v>
      </c>
      <c r="AA640" s="328"/>
      <c r="AB640" s="328"/>
      <c r="AC640" s="332"/>
      <c r="AD640" s="367"/>
      <c r="AE640" s="367"/>
      <c r="AF640" s="367"/>
      <c r="AG640" s="367"/>
      <c r="AH640" s="367"/>
      <c r="AI640" s="367"/>
      <c r="AJ640" s="367"/>
      <c r="AK640" s="367"/>
      <c r="AL640" s="367"/>
      <c r="AM640" s="367"/>
      <c r="AN640" s="367"/>
      <c r="AO640" s="367"/>
      <c r="AP640" s="367"/>
      <c r="AQ640" s="367"/>
      <c r="AR640" s="367"/>
      <c r="AS640" s="367"/>
      <c r="AT640" s="367"/>
      <c r="AU640" s="367"/>
      <c r="AV640" s="367"/>
      <c r="AW640" s="367"/>
      <c r="AX640" s="367"/>
      <c r="AY640" s="367"/>
      <c r="AZ640" s="367"/>
      <c r="BA640" s="367"/>
    </row>
    <row r="641" spans="1:53" ht="13.8" x14ac:dyDescent="0.45">
      <c r="A641" s="43">
        <v>2062</v>
      </c>
      <c r="B641" s="329">
        <f t="shared" ref="B641:Z641" si="165">B548</f>
        <v>4528.3</v>
      </c>
      <c r="C641" s="329">
        <f t="shared" si="165"/>
        <v>48.3</v>
      </c>
      <c r="D641" s="329">
        <f t="shared" si="165"/>
        <v>9.8000000000000007</v>
      </c>
      <c r="E641" s="329">
        <f t="shared" si="165"/>
        <v>2.1</v>
      </c>
      <c r="F641" s="329">
        <f t="shared" si="165"/>
        <v>82.6</v>
      </c>
      <c r="G641" s="329">
        <f t="shared" si="165"/>
        <v>2.9</v>
      </c>
      <c r="H641" s="329">
        <f t="shared" si="165"/>
        <v>900.3</v>
      </c>
      <c r="I641" s="329" t="str">
        <f t="shared" si="165"/>
        <v xml:space="preserve"> -   </v>
      </c>
      <c r="J641" s="329">
        <f t="shared" si="165"/>
        <v>11.2</v>
      </c>
      <c r="K641" s="329">
        <f t="shared" si="165"/>
        <v>58.2</v>
      </c>
      <c r="L641" s="329">
        <f t="shared" si="165"/>
        <v>95</v>
      </c>
      <c r="M641" s="329">
        <f t="shared" si="165"/>
        <v>4.2</v>
      </c>
      <c r="N641" s="329">
        <f t="shared" si="165"/>
        <v>11.9</v>
      </c>
      <c r="O641" s="329">
        <f t="shared" si="165"/>
        <v>0.2</v>
      </c>
      <c r="P641" s="329">
        <f t="shared" si="165"/>
        <v>0.5</v>
      </c>
      <c r="Q641" s="329">
        <f t="shared" si="165"/>
        <v>2.2000000000000002</v>
      </c>
      <c r="R641" s="329">
        <f t="shared" si="165"/>
        <v>11.3</v>
      </c>
      <c r="S641" s="329">
        <f t="shared" si="165"/>
        <v>15.4</v>
      </c>
      <c r="T641" s="329">
        <f t="shared" si="165"/>
        <v>0</v>
      </c>
      <c r="U641" s="329">
        <f t="shared" si="165"/>
        <v>0</v>
      </c>
      <c r="V641" s="329">
        <f t="shared" si="165"/>
        <v>58.5</v>
      </c>
      <c r="W641" s="329">
        <f t="shared" si="165"/>
        <v>14</v>
      </c>
      <c r="X641" s="329" t="str">
        <f t="shared" si="165"/>
        <v xml:space="preserve"> -   </v>
      </c>
      <c r="Y641" s="329">
        <f t="shared" si="165"/>
        <v>13.3</v>
      </c>
      <c r="Z641" s="329">
        <f t="shared" si="165"/>
        <v>30</v>
      </c>
      <c r="AA641" s="328"/>
      <c r="AB641" s="328"/>
      <c r="AC641" s="332"/>
      <c r="AD641" s="367"/>
      <c r="AE641" s="367"/>
      <c r="AF641" s="367"/>
      <c r="AG641" s="367"/>
      <c r="AH641" s="367"/>
      <c r="AI641" s="367"/>
      <c r="AJ641" s="367"/>
      <c r="AK641" s="367"/>
      <c r="AL641" s="367"/>
      <c r="AM641" s="367"/>
      <c r="AN641" s="367"/>
      <c r="AO641" s="367"/>
      <c r="AP641" s="367"/>
      <c r="AQ641" s="367"/>
      <c r="AR641" s="367"/>
      <c r="AS641" s="367"/>
      <c r="AT641" s="367"/>
      <c r="AU641" s="367"/>
      <c r="AV641" s="367"/>
      <c r="AW641" s="367"/>
      <c r="AX641" s="367"/>
      <c r="AY641" s="367"/>
      <c r="AZ641" s="367"/>
      <c r="BA641" s="367"/>
    </row>
    <row r="642" spans="1:53" ht="13.8" x14ac:dyDescent="0.45">
      <c r="A642" s="43">
        <v>2063</v>
      </c>
      <c r="B642" s="329">
        <f t="shared" ref="B642:Z642" si="166">B549</f>
        <v>4536.3999999999996</v>
      </c>
      <c r="C642" s="329">
        <f t="shared" si="166"/>
        <v>48.7</v>
      </c>
      <c r="D642" s="329">
        <f t="shared" si="166"/>
        <v>9.8000000000000007</v>
      </c>
      <c r="E642" s="329">
        <f t="shared" si="166"/>
        <v>2.1</v>
      </c>
      <c r="F642" s="329">
        <f t="shared" si="166"/>
        <v>82.3</v>
      </c>
      <c r="G642" s="329">
        <f t="shared" si="166"/>
        <v>2.9</v>
      </c>
      <c r="H642" s="329">
        <f t="shared" si="166"/>
        <v>902.3</v>
      </c>
      <c r="I642" s="329" t="str">
        <f t="shared" si="166"/>
        <v xml:space="preserve"> -   </v>
      </c>
      <c r="J642" s="329">
        <f t="shared" si="166"/>
        <v>11.3</v>
      </c>
      <c r="K642" s="329">
        <f t="shared" si="166"/>
        <v>58.1</v>
      </c>
      <c r="L642" s="329">
        <f t="shared" si="166"/>
        <v>95.3</v>
      </c>
      <c r="M642" s="329">
        <f t="shared" si="166"/>
        <v>4.2</v>
      </c>
      <c r="N642" s="329">
        <f t="shared" si="166"/>
        <v>12</v>
      </c>
      <c r="O642" s="329">
        <f t="shared" si="166"/>
        <v>0.2</v>
      </c>
      <c r="P642" s="329">
        <f t="shared" si="166"/>
        <v>0.5</v>
      </c>
      <c r="Q642" s="329">
        <f t="shared" si="166"/>
        <v>2.2000000000000002</v>
      </c>
      <c r="R642" s="329">
        <f t="shared" si="166"/>
        <v>11.3</v>
      </c>
      <c r="S642" s="329">
        <f t="shared" si="166"/>
        <v>15.4</v>
      </c>
      <c r="T642" s="329">
        <f t="shared" si="166"/>
        <v>0</v>
      </c>
      <c r="U642" s="329">
        <f t="shared" si="166"/>
        <v>0</v>
      </c>
      <c r="V642" s="329">
        <f t="shared" si="166"/>
        <v>58.6</v>
      </c>
      <c r="W642" s="329">
        <f t="shared" si="166"/>
        <v>14</v>
      </c>
      <c r="X642" s="329" t="str">
        <f t="shared" si="166"/>
        <v xml:space="preserve"> -   </v>
      </c>
      <c r="Y642" s="329">
        <f t="shared" si="166"/>
        <v>13.2</v>
      </c>
      <c r="Z642" s="329">
        <f t="shared" si="166"/>
        <v>30.1</v>
      </c>
      <c r="AA642" s="328"/>
      <c r="AB642" s="328"/>
      <c r="AC642" s="332"/>
      <c r="AD642" s="367"/>
      <c r="AE642" s="367"/>
      <c r="AF642" s="367"/>
      <c r="AG642" s="367"/>
      <c r="AH642" s="367"/>
      <c r="AI642" s="367"/>
      <c r="AJ642" s="367"/>
      <c r="AK642" s="367"/>
      <c r="AL642" s="367"/>
      <c r="AM642" s="367"/>
      <c r="AN642" s="367"/>
      <c r="AO642" s="367"/>
      <c r="AP642" s="367"/>
      <c r="AQ642" s="367"/>
      <c r="AR642" s="367"/>
      <c r="AS642" s="367"/>
      <c r="AT642" s="367"/>
      <c r="AU642" s="367"/>
      <c r="AV642" s="367"/>
      <c r="AW642" s="367"/>
      <c r="AX642" s="367"/>
      <c r="AY642" s="367"/>
      <c r="AZ642" s="367"/>
      <c r="BA642" s="367"/>
    </row>
    <row r="643" spans="1:53" ht="13.8" x14ac:dyDescent="0.45">
      <c r="A643" s="43">
        <v>2064</v>
      </c>
      <c r="B643" s="329">
        <f t="shared" ref="B643:Z643" si="167">B550</f>
        <v>4543.8999999999996</v>
      </c>
      <c r="C643" s="329">
        <f t="shared" si="167"/>
        <v>49.1</v>
      </c>
      <c r="D643" s="329">
        <f t="shared" si="167"/>
        <v>9.9</v>
      </c>
      <c r="E643" s="329">
        <f t="shared" si="167"/>
        <v>2.1</v>
      </c>
      <c r="F643" s="329">
        <f t="shared" si="167"/>
        <v>82.1</v>
      </c>
      <c r="G643" s="329">
        <f t="shared" si="167"/>
        <v>3</v>
      </c>
      <c r="H643" s="329">
        <f t="shared" si="167"/>
        <v>904.2</v>
      </c>
      <c r="I643" s="329" t="str">
        <f t="shared" si="167"/>
        <v xml:space="preserve"> -   </v>
      </c>
      <c r="J643" s="329">
        <f t="shared" si="167"/>
        <v>11.4</v>
      </c>
      <c r="K643" s="329">
        <f t="shared" si="167"/>
        <v>57.9</v>
      </c>
      <c r="L643" s="329">
        <f t="shared" si="167"/>
        <v>95.6</v>
      </c>
      <c r="M643" s="329">
        <f t="shared" si="167"/>
        <v>4.2</v>
      </c>
      <c r="N643" s="329">
        <f t="shared" si="167"/>
        <v>12</v>
      </c>
      <c r="O643" s="329">
        <f t="shared" si="167"/>
        <v>0.2</v>
      </c>
      <c r="P643" s="329">
        <f t="shared" si="167"/>
        <v>0.5</v>
      </c>
      <c r="Q643" s="329">
        <f t="shared" si="167"/>
        <v>2.2000000000000002</v>
      </c>
      <c r="R643" s="329">
        <f t="shared" si="167"/>
        <v>11.2</v>
      </c>
      <c r="S643" s="329">
        <f t="shared" si="167"/>
        <v>15.3</v>
      </c>
      <c r="T643" s="329">
        <f t="shared" si="167"/>
        <v>0</v>
      </c>
      <c r="U643" s="329">
        <f t="shared" si="167"/>
        <v>0</v>
      </c>
      <c r="V643" s="329">
        <f t="shared" si="167"/>
        <v>58.7</v>
      </c>
      <c r="W643" s="329">
        <f t="shared" si="167"/>
        <v>14.1</v>
      </c>
      <c r="X643" s="329" t="str">
        <f t="shared" si="167"/>
        <v xml:space="preserve"> -   </v>
      </c>
      <c r="Y643" s="329">
        <f t="shared" si="167"/>
        <v>13.1</v>
      </c>
      <c r="Z643" s="329">
        <f t="shared" si="167"/>
        <v>30.2</v>
      </c>
      <c r="AA643" s="328"/>
      <c r="AB643" s="328"/>
      <c r="AC643" s="332"/>
      <c r="AD643" s="367"/>
      <c r="AE643" s="367"/>
      <c r="AF643" s="367"/>
      <c r="AG643" s="367"/>
      <c r="AH643" s="367"/>
      <c r="AI643" s="367"/>
      <c r="AJ643" s="367"/>
      <c r="AK643" s="367"/>
      <c r="AL643" s="367"/>
      <c r="AM643" s="367"/>
      <c r="AN643" s="367"/>
      <c r="AO643" s="367"/>
      <c r="AP643" s="367"/>
      <c r="AQ643" s="367"/>
      <c r="AR643" s="367"/>
      <c r="AS643" s="367"/>
      <c r="AT643" s="367"/>
      <c r="AU643" s="367"/>
      <c r="AV643" s="367"/>
      <c r="AW643" s="367"/>
      <c r="AX643" s="367"/>
      <c r="AY643" s="367"/>
      <c r="AZ643" s="367"/>
      <c r="BA643" s="367"/>
    </row>
    <row r="644" spans="1:53" ht="13.8" x14ac:dyDescent="0.45">
      <c r="A644" s="43">
        <v>2065</v>
      </c>
      <c r="B644" s="329">
        <f t="shared" ref="B644:Z644" si="168">B551</f>
        <v>4550.8999999999996</v>
      </c>
      <c r="C644" s="329">
        <f t="shared" si="168"/>
        <v>49.5</v>
      </c>
      <c r="D644" s="329">
        <f t="shared" si="168"/>
        <v>9.9</v>
      </c>
      <c r="E644" s="329">
        <f t="shared" si="168"/>
        <v>2.1</v>
      </c>
      <c r="F644" s="329">
        <f t="shared" si="168"/>
        <v>81.8</v>
      </c>
      <c r="G644" s="329">
        <f t="shared" si="168"/>
        <v>3</v>
      </c>
      <c r="H644" s="329">
        <f t="shared" si="168"/>
        <v>906</v>
      </c>
      <c r="I644" s="329" t="str">
        <f t="shared" si="168"/>
        <v xml:space="preserve"> -   </v>
      </c>
      <c r="J644" s="329">
        <f t="shared" si="168"/>
        <v>11.5</v>
      </c>
      <c r="K644" s="329">
        <f t="shared" si="168"/>
        <v>57.7</v>
      </c>
      <c r="L644" s="329">
        <f t="shared" si="168"/>
        <v>95.9</v>
      </c>
      <c r="M644" s="329">
        <f t="shared" si="168"/>
        <v>4.2</v>
      </c>
      <c r="N644" s="329">
        <f t="shared" si="168"/>
        <v>12.1</v>
      </c>
      <c r="O644" s="329">
        <f t="shared" si="168"/>
        <v>0.2</v>
      </c>
      <c r="P644" s="329">
        <f t="shared" si="168"/>
        <v>0.4</v>
      </c>
      <c r="Q644" s="329">
        <f t="shared" si="168"/>
        <v>2.2000000000000002</v>
      </c>
      <c r="R644" s="329">
        <f t="shared" si="168"/>
        <v>11.2</v>
      </c>
      <c r="S644" s="329">
        <f t="shared" si="168"/>
        <v>15.3</v>
      </c>
      <c r="T644" s="329">
        <f t="shared" si="168"/>
        <v>0</v>
      </c>
      <c r="U644" s="329">
        <f t="shared" si="168"/>
        <v>0</v>
      </c>
      <c r="V644" s="329">
        <f t="shared" si="168"/>
        <v>58.8</v>
      </c>
      <c r="W644" s="329">
        <f t="shared" si="168"/>
        <v>14.2</v>
      </c>
      <c r="X644" s="329" t="str">
        <f t="shared" si="168"/>
        <v xml:space="preserve"> -   </v>
      </c>
      <c r="Y644" s="329">
        <f t="shared" si="168"/>
        <v>13</v>
      </c>
      <c r="Z644" s="329">
        <f t="shared" si="168"/>
        <v>30.2</v>
      </c>
      <c r="AA644" s="328"/>
      <c r="AB644" s="328"/>
      <c r="AC644" s="332"/>
      <c r="AD644" s="367"/>
      <c r="AE644" s="367"/>
      <c r="AF644" s="367"/>
      <c r="AG644" s="367"/>
      <c r="AH644" s="367"/>
      <c r="AI644" s="367"/>
      <c r="AJ644" s="367"/>
      <c r="AK644" s="367"/>
      <c r="AL644" s="367"/>
      <c r="AM644" s="367"/>
      <c r="AN644" s="367"/>
      <c r="AO644" s="367"/>
      <c r="AP644" s="367"/>
      <c r="AQ644" s="367"/>
      <c r="AR644" s="367"/>
      <c r="AS644" s="367"/>
      <c r="AT644" s="367"/>
      <c r="AU644" s="367"/>
      <c r="AV644" s="367"/>
      <c r="AW644" s="367"/>
      <c r="AX644" s="367"/>
      <c r="AY644" s="367"/>
      <c r="AZ644" s="367"/>
      <c r="BA644" s="367"/>
    </row>
    <row r="645" spans="1:53" ht="13.8" x14ac:dyDescent="0.45">
      <c r="A645" s="43">
        <v>2066</v>
      </c>
      <c r="B645" s="329">
        <f t="shared" ref="B645:Z645" si="169">B552</f>
        <v>4557.6000000000004</v>
      </c>
      <c r="C645" s="329">
        <f t="shared" si="169"/>
        <v>50</v>
      </c>
      <c r="D645" s="329">
        <f t="shared" si="169"/>
        <v>9.9</v>
      </c>
      <c r="E645" s="329">
        <f t="shared" si="169"/>
        <v>2.1</v>
      </c>
      <c r="F645" s="329">
        <f t="shared" si="169"/>
        <v>81.5</v>
      </c>
      <c r="G645" s="329">
        <f t="shared" si="169"/>
        <v>3.1</v>
      </c>
      <c r="H645" s="329">
        <f t="shared" si="169"/>
        <v>907.7</v>
      </c>
      <c r="I645" s="329" t="str">
        <f t="shared" si="169"/>
        <v xml:space="preserve"> -   </v>
      </c>
      <c r="J645" s="329">
        <f t="shared" si="169"/>
        <v>11.6</v>
      </c>
      <c r="K645" s="329">
        <f t="shared" si="169"/>
        <v>57.5</v>
      </c>
      <c r="L645" s="329">
        <f t="shared" si="169"/>
        <v>96.2</v>
      </c>
      <c r="M645" s="329">
        <f t="shared" si="169"/>
        <v>4.3</v>
      </c>
      <c r="N645" s="329">
        <f t="shared" si="169"/>
        <v>12.2</v>
      </c>
      <c r="O645" s="329">
        <f t="shared" si="169"/>
        <v>0.2</v>
      </c>
      <c r="P645" s="329">
        <f t="shared" si="169"/>
        <v>0.4</v>
      </c>
      <c r="Q645" s="329">
        <f t="shared" si="169"/>
        <v>2.2000000000000002</v>
      </c>
      <c r="R645" s="329">
        <f t="shared" si="169"/>
        <v>11.1</v>
      </c>
      <c r="S645" s="329">
        <f t="shared" si="169"/>
        <v>15.3</v>
      </c>
      <c r="T645" s="329">
        <f t="shared" si="169"/>
        <v>0</v>
      </c>
      <c r="U645" s="329">
        <f t="shared" si="169"/>
        <v>0</v>
      </c>
      <c r="V645" s="329">
        <f t="shared" si="169"/>
        <v>58.8</v>
      </c>
      <c r="W645" s="329">
        <f t="shared" si="169"/>
        <v>14.2</v>
      </c>
      <c r="X645" s="329" t="str">
        <f t="shared" si="169"/>
        <v xml:space="preserve"> -   </v>
      </c>
      <c r="Y645" s="329">
        <f t="shared" si="169"/>
        <v>12.9</v>
      </c>
      <c r="Z645" s="329">
        <f t="shared" si="169"/>
        <v>30.3</v>
      </c>
      <c r="AA645" s="328"/>
      <c r="AB645" s="328"/>
      <c r="AC645" s="332"/>
      <c r="AD645" s="367"/>
      <c r="AE645" s="367"/>
      <c r="AF645" s="367"/>
      <c r="AG645" s="367"/>
      <c r="AH645" s="367"/>
      <c r="AI645" s="367"/>
      <c r="AJ645" s="367"/>
      <c r="AK645" s="367"/>
      <c r="AL645" s="367"/>
      <c r="AM645" s="367"/>
      <c r="AN645" s="367"/>
      <c r="AO645" s="367"/>
      <c r="AP645" s="367"/>
      <c r="AQ645" s="367"/>
      <c r="AR645" s="367"/>
      <c r="AS645" s="367"/>
      <c r="AT645" s="367"/>
      <c r="AU645" s="367"/>
      <c r="AV645" s="367"/>
      <c r="AW645" s="367"/>
      <c r="AX645" s="367"/>
      <c r="AY645" s="367"/>
      <c r="AZ645" s="367"/>
      <c r="BA645" s="367"/>
    </row>
    <row r="646" spans="1:53" ht="13.8" x14ac:dyDescent="0.45">
      <c r="A646" s="43">
        <v>2067</v>
      </c>
      <c r="B646" s="329">
        <f t="shared" ref="B646:Z646" si="170">B553</f>
        <v>4563.7</v>
      </c>
      <c r="C646" s="329">
        <f t="shared" si="170"/>
        <v>50.4</v>
      </c>
      <c r="D646" s="329">
        <f t="shared" si="170"/>
        <v>9.9</v>
      </c>
      <c r="E646" s="329">
        <f t="shared" si="170"/>
        <v>2.1</v>
      </c>
      <c r="F646" s="329">
        <f t="shared" si="170"/>
        <v>81.3</v>
      </c>
      <c r="G646" s="329">
        <f t="shared" si="170"/>
        <v>3.1</v>
      </c>
      <c r="H646" s="329">
        <f t="shared" si="170"/>
        <v>909.3</v>
      </c>
      <c r="I646" s="329" t="str">
        <f t="shared" si="170"/>
        <v xml:space="preserve"> -   </v>
      </c>
      <c r="J646" s="329">
        <f t="shared" si="170"/>
        <v>11.8</v>
      </c>
      <c r="K646" s="329">
        <f t="shared" si="170"/>
        <v>57.3</v>
      </c>
      <c r="L646" s="329">
        <f t="shared" si="170"/>
        <v>96.5</v>
      </c>
      <c r="M646" s="329">
        <f t="shared" si="170"/>
        <v>4.3</v>
      </c>
      <c r="N646" s="329">
        <f t="shared" si="170"/>
        <v>12.3</v>
      </c>
      <c r="O646" s="329">
        <f t="shared" si="170"/>
        <v>0.2</v>
      </c>
      <c r="P646" s="329">
        <f t="shared" si="170"/>
        <v>0.4</v>
      </c>
      <c r="Q646" s="329">
        <f t="shared" si="170"/>
        <v>2.2000000000000002</v>
      </c>
      <c r="R646" s="329">
        <f t="shared" si="170"/>
        <v>11.1</v>
      </c>
      <c r="S646" s="329">
        <f t="shared" si="170"/>
        <v>15.3</v>
      </c>
      <c r="T646" s="329">
        <f t="shared" si="170"/>
        <v>0</v>
      </c>
      <c r="U646" s="329">
        <f t="shared" si="170"/>
        <v>0</v>
      </c>
      <c r="V646" s="329">
        <f t="shared" si="170"/>
        <v>58.9</v>
      </c>
      <c r="W646" s="329">
        <f t="shared" si="170"/>
        <v>14.3</v>
      </c>
      <c r="X646" s="329" t="str">
        <f t="shared" si="170"/>
        <v xml:space="preserve"> -   </v>
      </c>
      <c r="Y646" s="329">
        <f t="shared" si="170"/>
        <v>12.8</v>
      </c>
      <c r="Z646" s="329">
        <f t="shared" si="170"/>
        <v>30.4</v>
      </c>
      <c r="AA646" s="328"/>
      <c r="AB646" s="328"/>
      <c r="AC646" s="332"/>
      <c r="AD646" s="367"/>
      <c r="AE646" s="367"/>
      <c r="AF646" s="367"/>
      <c r="AG646" s="367"/>
      <c r="AH646" s="367"/>
      <c r="AI646" s="367"/>
      <c r="AJ646" s="367"/>
      <c r="AK646" s="367"/>
      <c r="AL646" s="367"/>
      <c r="AM646" s="367"/>
      <c r="AN646" s="367"/>
      <c r="AO646" s="367"/>
      <c r="AP646" s="367"/>
      <c r="AQ646" s="367"/>
      <c r="AR646" s="367"/>
      <c r="AS646" s="367"/>
      <c r="AT646" s="367"/>
      <c r="AU646" s="367"/>
      <c r="AV646" s="367"/>
      <c r="AW646" s="367"/>
      <c r="AX646" s="367"/>
      <c r="AY646" s="367"/>
      <c r="AZ646" s="367"/>
      <c r="BA646" s="367"/>
    </row>
    <row r="647" spans="1:53" ht="13.8" x14ac:dyDescent="0.45">
      <c r="A647" s="43">
        <v>2068</v>
      </c>
      <c r="B647" s="329">
        <f t="shared" ref="B647:Z647" si="171">B554</f>
        <v>4569.5</v>
      </c>
      <c r="C647" s="329">
        <f t="shared" si="171"/>
        <v>50.8</v>
      </c>
      <c r="D647" s="329">
        <f t="shared" si="171"/>
        <v>9.9</v>
      </c>
      <c r="E647" s="329">
        <f t="shared" si="171"/>
        <v>2.1</v>
      </c>
      <c r="F647" s="329">
        <f t="shared" si="171"/>
        <v>81</v>
      </c>
      <c r="G647" s="329">
        <f t="shared" si="171"/>
        <v>3.2</v>
      </c>
      <c r="H647" s="329">
        <f t="shared" si="171"/>
        <v>910.8</v>
      </c>
      <c r="I647" s="329" t="str">
        <f t="shared" si="171"/>
        <v xml:space="preserve"> -   </v>
      </c>
      <c r="J647" s="329">
        <f t="shared" si="171"/>
        <v>11.9</v>
      </c>
      <c r="K647" s="329">
        <f t="shared" si="171"/>
        <v>57.1</v>
      </c>
      <c r="L647" s="329">
        <f t="shared" si="171"/>
        <v>96.8</v>
      </c>
      <c r="M647" s="329">
        <f t="shared" si="171"/>
        <v>4.3</v>
      </c>
      <c r="N647" s="329">
        <f t="shared" si="171"/>
        <v>12.4</v>
      </c>
      <c r="O647" s="329">
        <f t="shared" si="171"/>
        <v>0.2</v>
      </c>
      <c r="P647" s="329">
        <f t="shared" si="171"/>
        <v>0.4</v>
      </c>
      <c r="Q647" s="329">
        <f t="shared" si="171"/>
        <v>2.1</v>
      </c>
      <c r="R647" s="329">
        <f t="shared" si="171"/>
        <v>11</v>
      </c>
      <c r="S647" s="329">
        <f t="shared" si="171"/>
        <v>15.2</v>
      </c>
      <c r="T647" s="329">
        <f t="shared" si="171"/>
        <v>0</v>
      </c>
      <c r="U647" s="329">
        <f t="shared" si="171"/>
        <v>0</v>
      </c>
      <c r="V647" s="329">
        <f t="shared" si="171"/>
        <v>58.9</v>
      </c>
      <c r="W647" s="329">
        <f t="shared" si="171"/>
        <v>14.4</v>
      </c>
      <c r="X647" s="329" t="str">
        <f t="shared" si="171"/>
        <v xml:space="preserve"> -   </v>
      </c>
      <c r="Y647" s="329">
        <f t="shared" si="171"/>
        <v>12.7</v>
      </c>
      <c r="Z647" s="329">
        <f t="shared" si="171"/>
        <v>30.4</v>
      </c>
      <c r="AA647" s="328"/>
      <c r="AB647" s="328"/>
      <c r="AC647" s="332"/>
      <c r="AD647" s="367"/>
      <c r="AE647" s="367"/>
      <c r="AF647" s="367"/>
      <c r="AG647" s="367"/>
      <c r="AH647" s="367"/>
      <c r="AI647" s="367"/>
      <c r="AJ647" s="367"/>
      <c r="AK647" s="367"/>
      <c r="AL647" s="367"/>
      <c r="AM647" s="367"/>
      <c r="AN647" s="367"/>
      <c r="AO647" s="367"/>
      <c r="AP647" s="367"/>
      <c r="AQ647" s="367"/>
      <c r="AR647" s="367"/>
      <c r="AS647" s="367"/>
      <c r="AT647" s="367"/>
      <c r="AU647" s="367"/>
      <c r="AV647" s="367"/>
      <c r="AW647" s="367"/>
      <c r="AX647" s="367"/>
      <c r="AY647" s="367"/>
      <c r="AZ647" s="367"/>
      <c r="BA647" s="367"/>
    </row>
    <row r="648" spans="1:53" ht="13.8" x14ac:dyDescent="0.45">
      <c r="A648" s="43">
        <v>2069</v>
      </c>
      <c r="B648" s="329">
        <f t="shared" ref="B648:Z648" si="172">B555</f>
        <v>4574.8</v>
      </c>
      <c r="C648" s="329">
        <f t="shared" si="172"/>
        <v>51.2</v>
      </c>
      <c r="D648" s="329">
        <f t="shared" si="172"/>
        <v>9.9</v>
      </c>
      <c r="E648" s="329">
        <f t="shared" si="172"/>
        <v>2.1</v>
      </c>
      <c r="F648" s="329">
        <f t="shared" si="172"/>
        <v>80.7</v>
      </c>
      <c r="G648" s="329">
        <f t="shared" si="172"/>
        <v>3.2</v>
      </c>
      <c r="H648" s="329">
        <f t="shared" si="172"/>
        <v>912.2</v>
      </c>
      <c r="I648" s="329" t="str">
        <f t="shared" si="172"/>
        <v xml:space="preserve"> -   </v>
      </c>
      <c r="J648" s="329">
        <f t="shared" si="172"/>
        <v>12</v>
      </c>
      <c r="K648" s="329">
        <f t="shared" si="172"/>
        <v>56.9</v>
      </c>
      <c r="L648" s="329">
        <f t="shared" si="172"/>
        <v>97.1</v>
      </c>
      <c r="M648" s="329">
        <f t="shared" si="172"/>
        <v>4.4000000000000004</v>
      </c>
      <c r="N648" s="329">
        <f t="shared" si="172"/>
        <v>12.5</v>
      </c>
      <c r="O648" s="329">
        <f t="shared" si="172"/>
        <v>0.2</v>
      </c>
      <c r="P648" s="329">
        <f t="shared" si="172"/>
        <v>0.4</v>
      </c>
      <c r="Q648" s="329">
        <f t="shared" si="172"/>
        <v>2.1</v>
      </c>
      <c r="R648" s="329">
        <f t="shared" si="172"/>
        <v>11</v>
      </c>
      <c r="S648" s="329">
        <f t="shared" si="172"/>
        <v>15.2</v>
      </c>
      <c r="T648" s="329">
        <f t="shared" si="172"/>
        <v>0</v>
      </c>
      <c r="U648" s="329">
        <f t="shared" si="172"/>
        <v>0</v>
      </c>
      <c r="V648" s="329">
        <f t="shared" si="172"/>
        <v>58.9</v>
      </c>
      <c r="W648" s="329">
        <f t="shared" si="172"/>
        <v>14.4</v>
      </c>
      <c r="X648" s="329" t="str">
        <f t="shared" si="172"/>
        <v xml:space="preserve"> -   </v>
      </c>
      <c r="Y648" s="329">
        <f t="shared" si="172"/>
        <v>12.6</v>
      </c>
      <c r="Z648" s="329">
        <f t="shared" si="172"/>
        <v>30.5</v>
      </c>
      <c r="AA648" s="328"/>
      <c r="AB648" s="328"/>
      <c r="AC648" s="332"/>
      <c r="AD648" s="367"/>
      <c r="AE648" s="367"/>
      <c r="AF648" s="367"/>
      <c r="AG648" s="367"/>
      <c r="AH648" s="367"/>
      <c r="AI648" s="367"/>
      <c r="AJ648" s="367"/>
      <c r="AK648" s="367"/>
      <c r="AL648" s="367"/>
      <c r="AM648" s="367"/>
      <c r="AN648" s="367"/>
      <c r="AO648" s="367"/>
      <c r="AP648" s="367"/>
      <c r="AQ648" s="367"/>
      <c r="AR648" s="367"/>
      <c r="AS648" s="367"/>
      <c r="AT648" s="367"/>
      <c r="AU648" s="367"/>
      <c r="AV648" s="367"/>
      <c r="AW648" s="367"/>
      <c r="AX648" s="367"/>
      <c r="AY648" s="367"/>
      <c r="AZ648" s="367"/>
      <c r="BA648" s="367"/>
    </row>
    <row r="649" spans="1:53" ht="13.8" x14ac:dyDescent="0.45">
      <c r="A649" s="43">
        <v>2070</v>
      </c>
      <c r="B649" s="329">
        <f t="shared" ref="B649:Z649" si="173">B556</f>
        <v>4579.7</v>
      </c>
      <c r="C649" s="329">
        <f t="shared" si="173"/>
        <v>51.7</v>
      </c>
      <c r="D649" s="329">
        <f t="shared" si="173"/>
        <v>10</v>
      </c>
      <c r="E649" s="329">
        <f t="shared" si="173"/>
        <v>2.1</v>
      </c>
      <c r="F649" s="329">
        <f t="shared" si="173"/>
        <v>80.400000000000006</v>
      </c>
      <c r="G649" s="329">
        <f t="shared" si="173"/>
        <v>3.3</v>
      </c>
      <c r="H649" s="329">
        <f t="shared" si="173"/>
        <v>913.5</v>
      </c>
      <c r="I649" s="329" t="str">
        <f t="shared" si="173"/>
        <v xml:space="preserve"> -   </v>
      </c>
      <c r="J649" s="329">
        <f t="shared" si="173"/>
        <v>12.1</v>
      </c>
      <c r="K649" s="329">
        <f t="shared" si="173"/>
        <v>56.6</v>
      </c>
      <c r="L649" s="329">
        <f t="shared" si="173"/>
        <v>97.4</v>
      </c>
      <c r="M649" s="329">
        <f t="shared" si="173"/>
        <v>4.4000000000000004</v>
      </c>
      <c r="N649" s="329">
        <f t="shared" si="173"/>
        <v>12.6</v>
      </c>
      <c r="O649" s="329">
        <f t="shared" si="173"/>
        <v>0.2</v>
      </c>
      <c r="P649" s="329">
        <f t="shared" si="173"/>
        <v>0.4</v>
      </c>
      <c r="Q649" s="329">
        <f t="shared" si="173"/>
        <v>2.1</v>
      </c>
      <c r="R649" s="329">
        <f t="shared" si="173"/>
        <v>10.9</v>
      </c>
      <c r="S649" s="329">
        <f t="shared" si="173"/>
        <v>15.2</v>
      </c>
      <c r="T649" s="329">
        <f t="shared" si="173"/>
        <v>0</v>
      </c>
      <c r="U649" s="329">
        <f t="shared" si="173"/>
        <v>0</v>
      </c>
      <c r="V649" s="329">
        <f t="shared" si="173"/>
        <v>59</v>
      </c>
      <c r="W649" s="329">
        <f t="shared" si="173"/>
        <v>14.5</v>
      </c>
      <c r="X649" s="329" t="str">
        <f t="shared" si="173"/>
        <v xml:space="preserve"> -   </v>
      </c>
      <c r="Y649" s="329">
        <f t="shared" si="173"/>
        <v>12.5</v>
      </c>
      <c r="Z649" s="329">
        <f t="shared" si="173"/>
        <v>30.5</v>
      </c>
      <c r="AA649" s="328"/>
      <c r="AB649" s="328"/>
      <c r="AC649" s="332"/>
      <c r="AD649" s="367"/>
      <c r="AE649" s="367"/>
      <c r="AF649" s="367"/>
      <c r="AG649" s="367"/>
      <c r="AH649" s="367"/>
      <c r="AI649" s="367"/>
      <c r="AJ649" s="367"/>
      <c r="AK649" s="367"/>
      <c r="AL649" s="367"/>
      <c r="AM649" s="367"/>
      <c r="AN649" s="367"/>
      <c r="AO649" s="367"/>
      <c r="AP649" s="367"/>
      <c r="AQ649" s="367"/>
      <c r="AR649" s="367"/>
      <c r="AS649" s="367"/>
      <c r="AT649" s="367"/>
      <c r="AU649" s="367"/>
      <c r="AV649" s="367"/>
      <c r="AW649" s="367"/>
      <c r="AX649" s="367"/>
      <c r="AY649" s="367"/>
      <c r="AZ649" s="367"/>
      <c r="BA649" s="367"/>
    </row>
    <row r="650" spans="1:53" ht="13.8" x14ac:dyDescent="0.45">
      <c r="A650" s="43">
        <v>2071</v>
      </c>
      <c r="B650" s="329">
        <f t="shared" ref="B650:Z650" si="174">B557</f>
        <v>4584.3</v>
      </c>
      <c r="C650" s="329">
        <f t="shared" si="174"/>
        <v>52.1</v>
      </c>
      <c r="D650" s="329">
        <f t="shared" si="174"/>
        <v>10</v>
      </c>
      <c r="E650" s="329">
        <f t="shared" si="174"/>
        <v>2.1</v>
      </c>
      <c r="F650" s="329">
        <f t="shared" si="174"/>
        <v>80.099999999999994</v>
      </c>
      <c r="G650" s="329">
        <f t="shared" si="174"/>
        <v>3.3</v>
      </c>
      <c r="H650" s="329">
        <f t="shared" si="174"/>
        <v>914.7</v>
      </c>
      <c r="I650" s="329" t="str">
        <f t="shared" si="174"/>
        <v xml:space="preserve"> -   </v>
      </c>
      <c r="J650" s="329">
        <f t="shared" si="174"/>
        <v>12.3</v>
      </c>
      <c r="K650" s="329">
        <f t="shared" si="174"/>
        <v>56.4</v>
      </c>
      <c r="L650" s="329">
        <f t="shared" si="174"/>
        <v>97.7</v>
      </c>
      <c r="M650" s="329">
        <f t="shared" si="174"/>
        <v>4.4000000000000004</v>
      </c>
      <c r="N650" s="329">
        <f t="shared" si="174"/>
        <v>12.7</v>
      </c>
      <c r="O650" s="329">
        <f t="shared" si="174"/>
        <v>0.2</v>
      </c>
      <c r="P650" s="329">
        <f t="shared" si="174"/>
        <v>0.4</v>
      </c>
      <c r="Q650" s="329">
        <f t="shared" si="174"/>
        <v>2.1</v>
      </c>
      <c r="R650" s="329">
        <f t="shared" si="174"/>
        <v>10.9</v>
      </c>
      <c r="S650" s="329">
        <f t="shared" si="174"/>
        <v>15.1</v>
      </c>
      <c r="T650" s="329">
        <f t="shared" si="174"/>
        <v>0</v>
      </c>
      <c r="U650" s="329">
        <f t="shared" si="174"/>
        <v>0</v>
      </c>
      <c r="V650" s="329">
        <f t="shared" si="174"/>
        <v>59</v>
      </c>
      <c r="W650" s="329">
        <f t="shared" si="174"/>
        <v>14.6</v>
      </c>
      <c r="X650" s="329" t="str">
        <f t="shared" si="174"/>
        <v xml:space="preserve"> -   </v>
      </c>
      <c r="Y650" s="329">
        <f t="shared" si="174"/>
        <v>12.4</v>
      </c>
      <c r="Z650" s="329">
        <f t="shared" si="174"/>
        <v>30.6</v>
      </c>
      <c r="AA650" s="328"/>
      <c r="AB650" s="328"/>
      <c r="AC650" s="332"/>
      <c r="AD650" s="367"/>
      <c r="AE650" s="367"/>
      <c r="AF650" s="367"/>
      <c r="AG650" s="367"/>
      <c r="AH650" s="367"/>
      <c r="AI650" s="367"/>
      <c r="AJ650" s="367"/>
      <c r="AK650" s="367"/>
      <c r="AL650" s="367"/>
      <c r="AM650" s="367"/>
      <c r="AN650" s="367"/>
      <c r="AO650" s="367"/>
      <c r="AP650" s="367"/>
      <c r="AQ650" s="367"/>
      <c r="AR650" s="367"/>
      <c r="AS650" s="367"/>
      <c r="AT650" s="367"/>
      <c r="AU650" s="367"/>
      <c r="AV650" s="367"/>
      <c r="AW650" s="367"/>
      <c r="AX650" s="367"/>
      <c r="AY650" s="367"/>
      <c r="AZ650" s="367"/>
      <c r="BA650" s="367"/>
    </row>
    <row r="651" spans="1:53" ht="13.8" x14ac:dyDescent="0.45">
      <c r="A651" s="43">
        <v>2072</v>
      </c>
      <c r="B651" s="329">
        <f t="shared" ref="B651:Z651" si="175">B558</f>
        <v>4588.3999999999996</v>
      </c>
      <c r="C651" s="329">
        <f t="shared" si="175"/>
        <v>52.6</v>
      </c>
      <c r="D651" s="329">
        <f t="shared" si="175"/>
        <v>10</v>
      </c>
      <c r="E651" s="329">
        <f t="shared" si="175"/>
        <v>2</v>
      </c>
      <c r="F651" s="329">
        <f t="shared" si="175"/>
        <v>79.8</v>
      </c>
      <c r="G651" s="329">
        <f t="shared" si="175"/>
        <v>3.4</v>
      </c>
      <c r="H651" s="329">
        <f t="shared" si="175"/>
        <v>915.8</v>
      </c>
      <c r="I651" s="329" t="str">
        <f t="shared" si="175"/>
        <v xml:space="preserve"> -   </v>
      </c>
      <c r="J651" s="329">
        <f t="shared" si="175"/>
        <v>12.4</v>
      </c>
      <c r="K651" s="329">
        <f t="shared" si="175"/>
        <v>56.2</v>
      </c>
      <c r="L651" s="329">
        <f t="shared" si="175"/>
        <v>98</v>
      </c>
      <c r="M651" s="329">
        <f t="shared" si="175"/>
        <v>4.5</v>
      </c>
      <c r="N651" s="329">
        <f t="shared" si="175"/>
        <v>12.8</v>
      </c>
      <c r="O651" s="329">
        <f t="shared" si="175"/>
        <v>0.2</v>
      </c>
      <c r="P651" s="329">
        <f t="shared" si="175"/>
        <v>0.4</v>
      </c>
      <c r="Q651" s="329">
        <f t="shared" si="175"/>
        <v>2.1</v>
      </c>
      <c r="R651" s="329">
        <f t="shared" si="175"/>
        <v>10.8</v>
      </c>
      <c r="S651" s="329">
        <f t="shared" si="175"/>
        <v>15.1</v>
      </c>
      <c r="T651" s="329">
        <f t="shared" si="175"/>
        <v>0</v>
      </c>
      <c r="U651" s="329">
        <f t="shared" si="175"/>
        <v>0</v>
      </c>
      <c r="V651" s="329">
        <f t="shared" si="175"/>
        <v>59</v>
      </c>
      <c r="W651" s="329">
        <f t="shared" si="175"/>
        <v>14.6</v>
      </c>
      <c r="X651" s="329" t="str">
        <f t="shared" si="175"/>
        <v xml:space="preserve"> -   </v>
      </c>
      <c r="Y651" s="329">
        <f t="shared" si="175"/>
        <v>12.3</v>
      </c>
      <c r="Z651" s="329">
        <f t="shared" si="175"/>
        <v>30.6</v>
      </c>
      <c r="AA651" s="328"/>
      <c r="AB651" s="328"/>
      <c r="AC651" s="332"/>
      <c r="AD651" s="367"/>
      <c r="AE651" s="367"/>
      <c r="AF651" s="367"/>
      <c r="AG651" s="367"/>
      <c r="AH651" s="367"/>
      <c r="AI651" s="367"/>
      <c r="AJ651" s="367"/>
      <c r="AK651" s="367"/>
      <c r="AL651" s="367"/>
      <c r="AM651" s="367"/>
      <c r="AN651" s="367"/>
      <c r="AO651" s="367"/>
      <c r="AP651" s="367"/>
      <c r="AQ651" s="367"/>
      <c r="AR651" s="367"/>
      <c r="AS651" s="367"/>
      <c r="AT651" s="367"/>
      <c r="AU651" s="367"/>
      <c r="AV651" s="367"/>
      <c r="AW651" s="367"/>
      <c r="AX651" s="367"/>
      <c r="AY651" s="367"/>
      <c r="AZ651" s="367"/>
      <c r="BA651" s="367"/>
    </row>
    <row r="652" spans="1:53" ht="13.8" x14ac:dyDescent="0.45">
      <c r="A652" s="43">
        <v>2073</v>
      </c>
      <c r="B652" s="329">
        <f t="shared" ref="B652:Z652" si="176">B559</f>
        <v>4592.2</v>
      </c>
      <c r="C652" s="329">
        <f t="shared" si="176"/>
        <v>53</v>
      </c>
      <c r="D652" s="329">
        <f t="shared" si="176"/>
        <v>10</v>
      </c>
      <c r="E652" s="329">
        <f t="shared" si="176"/>
        <v>2</v>
      </c>
      <c r="F652" s="329">
        <f t="shared" si="176"/>
        <v>79.5</v>
      </c>
      <c r="G652" s="329">
        <f t="shared" si="176"/>
        <v>3.4</v>
      </c>
      <c r="H652" s="329">
        <f t="shared" si="176"/>
        <v>916.8</v>
      </c>
      <c r="I652" s="329" t="str">
        <f t="shared" si="176"/>
        <v xml:space="preserve"> -   </v>
      </c>
      <c r="J652" s="329">
        <f t="shared" si="176"/>
        <v>12.5</v>
      </c>
      <c r="K652" s="329">
        <f t="shared" si="176"/>
        <v>56</v>
      </c>
      <c r="L652" s="329">
        <f t="shared" si="176"/>
        <v>98.2</v>
      </c>
      <c r="M652" s="329">
        <f t="shared" si="176"/>
        <v>4.5</v>
      </c>
      <c r="N652" s="329">
        <f t="shared" si="176"/>
        <v>13</v>
      </c>
      <c r="O652" s="329">
        <f t="shared" si="176"/>
        <v>0.2</v>
      </c>
      <c r="P652" s="329">
        <f t="shared" si="176"/>
        <v>0.4</v>
      </c>
      <c r="Q652" s="329">
        <f t="shared" si="176"/>
        <v>2.1</v>
      </c>
      <c r="R652" s="329">
        <f t="shared" si="176"/>
        <v>10.8</v>
      </c>
      <c r="S652" s="329">
        <f t="shared" si="176"/>
        <v>15.1</v>
      </c>
      <c r="T652" s="329">
        <f t="shared" si="176"/>
        <v>0</v>
      </c>
      <c r="U652" s="329">
        <f t="shared" si="176"/>
        <v>0</v>
      </c>
      <c r="V652" s="329">
        <f t="shared" si="176"/>
        <v>59.1</v>
      </c>
      <c r="W652" s="329">
        <f t="shared" si="176"/>
        <v>14.7</v>
      </c>
      <c r="X652" s="329" t="str">
        <f t="shared" si="176"/>
        <v xml:space="preserve"> -   </v>
      </c>
      <c r="Y652" s="329">
        <f t="shared" si="176"/>
        <v>12.2</v>
      </c>
      <c r="Z652" s="329">
        <f t="shared" si="176"/>
        <v>30.7</v>
      </c>
      <c r="AA652" s="328"/>
      <c r="AB652" s="328"/>
      <c r="AC652" s="332"/>
      <c r="AD652" s="367"/>
      <c r="AE652" s="367"/>
      <c r="AF652" s="367"/>
      <c r="AG652" s="367"/>
      <c r="AH652" s="367"/>
      <c r="AI652" s="367"/>
      <c r="AJ652" s="367"/>
      <c r="AK652" s="367"/>
      <c r="AL652" s="367"/>
      <c r="AM652" s="367"/>
      <c r="AN652" s="367"/>
      <c r="AO652" s="367"/>
      <c r="AP652" s="367"/>
      <c r="AQ652" s="367"/>
      <c r="AR652" s="367"/>
      <c r="AS652" s="367"/>
      <c r="AT652" s="367"/>
      <c r="AU652" s="367"/>
      <c r="AV652" s="367"/>
      <c r="AW652" s="367"/>
      <c r="AX652" s="367"/>
      <c r="AY652" s="367"/>
      <c r="AZ652" s="367"/>
      <c r="BA652" s="367"/>
    </row>
    <row r="653" spans="1:53" ht="13.8" x14ac:dyDescent="0.45">
      <c r="A653" s="43">
        <v>2074</v>
      </c>
      <c r="B653" s="329">
        <f t="shared" ref="B653:Z653" si="177">B560</f>
        <v>4595.6000000000004</v>
      </c>
      <c r="C653" s="329">
        <f t="shared" si="177"/>
        <v>53.5</v>
      </c>
      <c r="D653" s="329">
        <f t="shared" si="177"/>
        <v>10</v>
      </c>
      <c r="E653" s="329">
        <f t="shared" si="177"/>
        <v>2</v>
      </c>
      <c r="F653" s="329">
        <f t="shared" si="177"/>
        <v>79.2</v>
      </c>
      <c r="G653" s="329">
        <f t="shared" si="177"/>
        <v>3.5</v>
      </c>
      <c r="H653" s="329">
        <f t="shared" si="177"/>
        <v>917.7</v>
      </c>
      <c r="I653" s="329" t="str">
        <f t="shared" si="177"/>
        <v xml:space="preserve"> -   </v>
      </c>
      <c r="J653" s="329">
        <f t="shared" si="177"/>
        <v>12.7</v>
      </c>
      <c r="K653" s="329">
        <f t="shared" si="177"/>
        <v>55.8</v>
      </c>
      <c r="L653" s="329">
        <f t="shared" si="177"/>
        <v>98.5</v>
      </c>
      <c r="M653" s="329">
        <f t="shared" si="177"/>
        <v>4.5</v>
      </c>
      <c r="N653" s="329">
        <f t="shared" si="177"/>
        <v>13.1</v>
      </c>
      <c r="O653" s="329">
        <f t="shared" si="177"/>
        <v>0.2</v>
      </c>
      <c r="P653" s="329">
        <f t="shared" si="177"/>
        <v>0.4</v>
      </c>
      <c r="Q653" s="329">
        <f t="shared" si="177"/>
        <v>2</v>
      </c>
      <c r="R653" s="329">
        <f t="shared" si="177"/>
        <v>10.7</v>
      </c>
      <c r="S653" s="329">
        <f t="shared" si="177"/>
        <v>15.1</v>
      </c>
      <c r="T653" s="329">
        <f t="shared" si="177"/>
        <v>0</v>
      </c>
      <c r="U653" s="329">
        <f t="shared" si="177"/>
        <v>0</v>
      </c>
      <c r="V653" s="329">
        <f t="shared" si="177"/>
        <v>59.1</v>
      </c>
      <c r="W653" s="329">
        <f t="shared" si="177"/>
        <v>14.7</v>
      </c>
      <c r="X653" s="329" t="str">
        <f t="shared" si="177"/>
        <v xml:space="preserve"> -   </v>
      </c>
      <c r="Y653" s="329">
        <f t="shared" si="177"/>
        <v>12.1</v>
      </c>
      <c r="Z653" s="329">
        <f t="shared" si="177"/>
        <v>30.7</v>
      </c>
      <c r="AA653" s="328"/>
      <c r="AB653" s="328"/>
      <c r="AC653" s="332"/>
      <c r="AD653" s="367"/>
      <c r="AE653" s="367"/>
      <c r="AF653" s="367"/>
      <c r="AG653" s="367"/>
      <c r="AH653" s="367"/>
      <c r="AI653" s="367"/>
      <c r="AJ653" s="367"/>
      <c r="AK653" s="367"/>
      <c r="AL653" s="367"/>
      <c r="AM653" s="367"/>
      <c r="AN653" s="367"/>
      <c r="AO653" s="367"/>
      <c r="AP653" s="367"/>
      <c r="AQ653" s="367"/>
      <c r="AR653" s="367"/>
      <c r="AS653" s="367"/>
      <c r="AT653" s="367"/>
      <c r="AU653" s="367"/>
      <c r="AV653" s="367"/>
      <c r="AW653" s="367"/>
      <c r="AX653" s="367"/>
      <c r="AY653" s="367"/>
      <c r="AZ653" s="367"/>
      <c r="BA653" s="367"/>
    </row>
    <row r="654" spans="1:53" ht="13.8" x14ac:dyDescent="0.45">
      <c r="A654" s="43">
        <v>2075</v>
      </c>
      <c r="B654" s="329">
        <f t="shared" ref="B654:Z654" si="178">B561</f>
        <v>4598.6000000000004</v>
      </c>
      <c r="C654" s="329">
        <f t="shared" si="178"/>
        <v>54</v>
      </c>
      <c r="D654" s="329">
        <f t="shared" si="178"/>
        <v>10</v>
      </c>
      <c r="E654" s="329">
        <f t="shared" si="178"/>
        <v>2</v>
      </c>
      <c r="F654" s="329">
        <f t="shared" si="178"/>
        <v>78.900000000000006</v>
      </c>
      <c r="G654" s="329">
        <f t="shared" si="178"/>
        <v>3.5</v>
      </c>
      <c r="H654" s="329">
        <f t="shared" si="178"/>
        <v>918.6</v>
      </c>
      <c r="I654" s="329" t="str">
        <f t="shared" si="178"/>
        <v xml:space="preserve"> -   </v>
      </c>
      <c r="J654" s="329">
        <f t="shared" si="178"/>
        <v>12.8</v>
      </c>
      <c r="K654" s="329">
        <f t="shared" si="178"/>
        <v>55.6</v>
      </c>
      <c r="L654" s="329">
        <f t="shared" si="178"/>
        <v>98.8</v>
      </c>
      <c r="M654" s="329">
        <f t="shared" si="178"/>
        <v>4.5999999999999996</v>
      </c>
      <c r="N654" s="329">
        <f t="shared" si="178"/>
        <v>13.2</v>
      </c>
      <c r="O654" s="329">
        <f t="shared" si="178"/>
        <v>0.2</v>
      </c>
      <c r="P654" s="329">
        <f t="shared" si="178"/>
        <v>0.4</v>
      </c>
      <c r="Q654" s="329">
        <f t="shared" si="178"/>
        <v>2</v>
      </c>
      <c r="R654" s="329">
        <f t="shared" si="178"/>
        <v>10.7</v>
      </c>
      <c r="S654" s="329">
        <f t="shared" si="178"/>
        <v>15</v>
      </c>
      <c r="T654" s="329">
        <f t="shared" si="178"/>
        <v>0</v>
      </c>
      <c r="U654" s="329">
        <f t="shared" si="178"/>
        <v>0</v>
      </c>
      <c r="V654" s="329">
        <f t="shared" si="178"/>
        <v>59.1</v>
      </c>
      <c r="W654" s="329">
        <f t="shared" si="178"/>
        <v>14.8</v>
      </c>
      <c r="X654" s="329" t="str">
        <f t="shared" si="178"/>
        <v xml:space="preserve"> -   </v>
      </c>
      <c r="Y654" s="329">
        <f t="shared" si="178"/>
        <v>12</v>
      </c>
      <c r="Z654" s="329">
        <f t="shared" si="178"/>
        <v>30.8</v>
      </c>
      <c r="AA654" s="328"/>
      <c r="AB654" s="328"/>
      <c r="AC654" s="332"/>
      <c r="AD654" s="367"/>
      <c r="AE654" s="367"/>
      <c r="AF654" s="367"/>
      <c r="AG654" s="367"/>
      <c r="AH654" s="367"/>
      <c r="AI654" s="367"/>
      <c r="AJ654" s="367"/>
      <c r="AK654" s="367"/>
      <c r="AL654" s="367"/>
      <c r="AM654" s="367"/>
      <c r="AN654" s="367"/>
      <c r="AO654" s="367"/>
      <c r="AP654" s="367"/>
      <c r="AQ654" s="367"/>
      <c r="AR654" s="367"/>
      <c r="AS654" s="367"/>
      <c r="AT654" s="367"/>
      <c r="AU654" s="367"/>
      <c r="AV654" s="367"/>
      <c r="AW654" s="367"/>
      <c r="AX654" s="367"/>
      <c r="AY654" s="367"/>
      <c r="AZ654" s="367"/>
      <c r="BA654" s="367"/>
    </row>
    <row r="655" spans="1:53" ht="13.8" x14ac:dyDescent="0.45">
      <c r="A655" s="43">
        <v>2076</v>
      </c>
      <c r="B655" s="329">
        <f t="shared" ref="B655:Z655" si="179">B562</f>
        <v>4601.3</v>
      </c>
      <c r="C655" s="329">
        <f t="shared" si="179"/>
        <v>54.4</v>
      </c>
      <c r="D655" s="329">
        <f t="shared" si="179"/>
        <v>10</v>
      </c>
      <c r="E655" s="329">
        <f t="shared" si="179"/>
        <v>2</v>
      </c>
      <c r="F655" s="329">
        <f t="shared" si="179"/>
        <v>78.599999999999994</v>
      </c>
      <c r="G655" s="329">
        <f t="shared" si="179"/>
        <v>3.6</v>
      </c>
      <c r="H655" s="329">
        <f t="shared" si="179"/>
        <v>919.3</v>
      </c>
      <c r="I655" s="329" t="str">
        <f t="shared" si="179"/>
        <v xml:space="preserve"> -   </v>
      </c>
      <c r="J655" s="329">
        <f t="shared" si="179"/>
        <v>13</v>
      </c>
      <c r="K655" s="329">
        <f t="shared" si="179"/>
        <v>55.3</v>
      </c>
      <c r="L655" s="329">
        <f t="shared" si="179"/>
        <v>99.1</v>
      </c>
      <c r="M655" s="329">
        <f t="shared" si="179"/>
        <v>4.5999999999999996</v>
      </c>
      <c r="N655" s="329">
        <f t="shared" si="179"/>
        <v>13.3</v>
      </c>
      <c r="O655" s="329">
        <f t="shared" si="179"/>
        <v>0.2</v>
      </c>
      <c r="P655" s="329">
        <f t="shared" si="179"/>
        <v>0.4</v>
      </c>
      <c r="Q655" s="329">
        <f t="shared" si="179"/>
        <v>2</v>
      </c>
      <c r="R655" s="329">
        <f t="shared" si="179"/>
        <v>10.6</v>
      </c>
      <c r="S655" s="329">
        <f t="shared" si="179"/>
        <v>15</v>
      </c>
      <c r="T655" s="329">
        <f t="shared" si="179"/>
        <v>0</v>
      </c>
      <c r="U655" s="329">
        <f t="shared" si="179"/>
        <v>0</v>
      </c>
      <c r="V655" s="329">
        <f t="shared" si="179"/>
        <v>59.1</v>
      </c>
      <c r="W655" s="329">
        <f t="shared" si="179"/>
        <v>14.9</v>
      </c>
      <c r="X655" s="329" t="str">
        <f t="shared" si="179"/>
        <v xml:space="preserve"> -   </v>
      </c>
      <c r="Y655" s="329">
        <f t="shared" si="179"/>
        <v>11.9</v>
      </c>
      <c r="Z655" s="329">
        <f t="shared" si="179"/>
        <v>30.8</v>
      </c>
      <c r="AA655" s="328"/>
      <c r="AB655" s="328"/>
      <c r="AC655" s="332"/>
      <c r="AD655" s="367"/>
      <c r="AE655" s="367"/>
      <c r="AF655" s="367"/>
      <c r="AG655" s="367"/>
      <c r="AH655" s="367"/>
      <c r="AI655" s="367"/>
      <c r="AJ655" s="367"/>
      <c r="AK655" s="367"/>
      <c r="AL655" s="367"/>
      <c r="AM655" s="367"/>
      <c r="AN655" s="367"/>
      <c r="AO655" s="367"/>
      <c r="AP655" s="367"/>
      <c r="AQ655" s="367"/>
      <c r="AR655" s="367"/>
      <c r="AS655" s="367"/>
      <c r="AT655" s="367"/>
      <c r="AU655" s="367"/>
      <c r="AV655" s="367"/>
      <c r="AW655" s="367"/>
      <c r="AX655" s="367"/>
      <c r="AY655" s="367"/>
      <c r="AZ655" s="367"/>
      <c r="BA655" s="367"/>
    </row>
    <row r="656" spans="1:53" ht="13.8" x14ac:dyDescent="0.45">
      <c r="A656" s="43">
        <v>2077</v>
      </c>
      <c r="B656" s="329">
        <f t="shared" ref="B656:Z656" si="180">B563</f>
        <v>4603.6000000000004</v>
      </c>
      <c r="C656" s="329">
        <f t="shared" si="180"/>
        <v>54.9</v>
      </c>
      <c r="D656" s="329">
        <f t="shared" si="180"/>
        <v>10</v>
      </c>
      <c r="E656" s="329">
        <f t="shared" si="180"/>
        <v>2</v>
      </c>
      <c r="F656" s="329">
        <f t="shared" si="180"/>
        <v>78.2</v>
      </c>
      <c r="G656" s="329">
        <f t="shared" si="180"/>
        <v>3.6</v>
      </c>
      <c r="H656" s="329">
        <f t="shared" si="180"/>
        <v>920</v>
      </c>
      <c r="I656" s="329" t="str">
        <f t="shared" si="180"/>
        <v xml:space="preserve"> -   </v>
      </c>
      <c r="J656" s="329">
        <f t="shared" si="180"/>
        <v>13.1</v>
      </c>
      <c r="K656" s="329">
        <f t="shared" si="180"/>
        <v>55.1</v>
      </c>
      <c r="L656" s="329">
        <f t="shared" si="180"/>
        <v>99.4</v>
      </c>
      <c r="M656" s="329">
        <f t="shared" si="180"/>
        <v>4.7</v>
      </c>
      <c r="N656" s="329">
        <f t="shared" si="180"/>
        <v>13.4</v>
      </c>
      <c r="O656" s="329">
        <f t="shared" si="180"/>
        <v>0.2</v>
      </c>
      <c r="P656" s="329">
        <f t="shared" si="180"/>
        <v>0.4</v>
      </c>
      <c r="Q656" s="329">
        <f t="shared" si="180"/>
        <v>2</v>
      </c>
      <c r="R656" s="329">
        <f t="shared" si="180"/>
        <v>10.6</v>
      </c>
      <c r="S656" s="329">
        <f t="shared" si="180"/>
        <v>15</v>
      </c>
      <c r="T656" s="329">
        <f t="shared" si="180"/>
        <v>0</v>
      </c>
      <c r="U656" s="329">
        <f t="shared" si="180"/>
        <v>0</v>
      </c>
      <c r="V656" s="329">
        <f t="shared" si="180"/>
        <v>59.1</v>
      </c>
      <c r="W656" s="329">
        <f t="shared" si="180"/>
        <v>14.9</v>
      </c>
      <c r="X656" s="329" t="str">
        <f t="shared" si="180"/>
        <v xml:space="preserve"> -   </v>
      </c>
      <c r="Y656" s="329">
        <f t="shared" si="180"/>
        <v>11.8</v>
      </c>
      <c r="Z656" s="329">
        <f t="shared" si="180"/>
        <v>30.9</v>
      </c>
      <c r="AA656" s="328"/>
      <c r="AB656" s="328"/>
      <c r="AC656" s="332"/>
      <c r="AD656" s="367"/>
      <c r="AE656" s="367"/>
      <c r="AF656" s="367"/>
      <c r="AG656" s="367"/>
      <c r="AH656" s="367"/>
      <c r="AI656" s="367"/>
      <c r="AJ656" s="367"/>
      <c r="AK656" s="367"/>
      <c r="AL656" s="367"/>
      <c r="AM656" s="367"/>
      <c r="AN656" s="367"/>
      <c r="AO656" s="367"/>
      <c r="AP656" s="367"/>
      <c r="AQ656" s="367"/>
      <c r="AR656" s="367"/>
      <c r="AS656" s="367"/>
      <c r="AT656" s="367"/>
      <c r="AU656" s="367"/>
      <c r="AV656" s="367"/>
      <c r="AW656" s="367"/>
      <c r="AX656" s="367"/>
      <c r="AY656" s="367"/>
      <c r="AZ656" s="367"/>
      <c r="BA656" s="367"/>
    </row>
    <row r="657" spans="1:53" ht="13.8" x14ac:dyDescent="0.45">
      <c r="A657" s="43">
        <v>2078</v>
      </c>
      <c r="B657" s="329">
        <f t="shared" ref="B657:Z657" si="181">B564</f>
        <v>4605.6000000000004</v>
      </c>
      <c r="C657" s="329">
        <f t="shared" si="181"/>
        <v>55.4</v>
      </c>
      <c r="D657" s="329">
        <f t="shared" si="181"/>
        <v>10</v>
      </c>
      <c r="E657" s="329">
        <f t="shared" si="181"/>
        <v>2</v>
      </c>
      <c r="F657" s="329">
        <f t="shared" si="181"/>
        <v>77.900000000000006</v>
      </c>
      <c r="G657" s="329">
        <f t="shared" si="181"/>
        <v>3.7</v>
      </c>
      <c r="H657" s="329">
        <f t="shared" si="181"/>
        <v>920.7</v>
      </c>
      <c r="I657" s="329" t="str">
        <f t="shared" si="181"/>
        <v xml:space="preserve"> -   </v>
      </c>
      <c r="J657" s="329">
        <f t="shared" si="181"/>
        <v>13.2</v>
      </c>
      <c r="K657" s="329">
        <f t="shared" si="181"/>
        <v>54.9</v>
      </c>
      <c r="L657" s="329">
        <f t="shared" si="181"/>
        <v>99.7</v>
      </c>
      <c r="M657" s="329">
        <f t="shared" si="181"/>
        <v>4.7</v>
      </c>
      <c r="N657" s="329">
        <f t="shared" si="181"/>
        <v>13.5</v>
      </c>
      <c r="O657" s="329">
        <f t="shared" si="181"/>
        <v>0.2</v>
      </c>
      <c r="P657" s="329">
        <f t="shared" si="181"/>
        <v>0.4</v>
      </c>
      <c r="Q657" s="329">
        <f t="shared" si="181"/>
        <v>2</v>
      </c>
      <c r="R657" s="329">
        <f t="shared" si="181"/>
        <v>10.5</v>
      </c>
      <c r="S657" s="329">
        <f t="shared" si="181"/>
        <v>14.9</v>
      </c>
      <c r="T657" s="329">
        <f t="shared" si="181"/>
        <v>0</v>
      </c>
      <c r="U657" s="329">
        <f t="shared" si="181"/>
        <v>0</v>
      </c>
      <c r="V657" s="329">
        <f t="shared" si="181"/>
        <v>59.1</v>
      </c>
      <c r="W657" s="329">
        <f t="shared" si="181"/>
        <v>15</v>
      </c>
      <c r="X657" s="329" t="str">
        <f t="shared" si="181"/>
        <v xml:space="preserve"> -   </v>
      </c>
      <c r="Y657" s="329">
        <f t="shared" si="181"/>
        <v>11.7</v>
      </c>
      <c r="Z657" s="329">
        <f t="shared" si="181"/>
        <v>30.9</v>
      </c>
      <c r="AA657" s="328"/>
      <c r="AB657" s="328"/>
      <c r="AC657" s="332"/>
      <c r="AD657" s="367"/>
      <c r="AE657" s="367"/>
      <c r="AF657" s="367"/>
      <c r="AG657" s="367"/>
      <c r="AH657" s="367"/>
      <c r="AI657" s="367"/>
      <c r="AJ657" s="367"/>
      <c r="AK657" s="367"/>
      <c r="AL657" s="367"/>
      <c r="AM657" s="367"/>
      <c r="AN657" s="367"/>
      <c r="AO657" s="367"/>
      <c r="AP657" s="367"/>
      <c r="AQ657" s="367"/>
      <c r="AR657" s="367"/>
      <c r="AS657" s="367"/>
      <c r="AT657" s="367"/>
      <c r="AU657" s="367"/>
      <c r="AV657" s="367"/>
      <c r="AW657" s="367"/>
      <c r="AX657" s="367"/>
      <c r="AY657" s="367"/>
      <c r="AZ657" s="367"/>
      <c r="BA657" s="367"/>
    </row>
    <row r="658" spans="1:53" ht="13.8" x14ac:dyDescent="0.45">
      <c r="A658" s="43">
        <v>2079</v>
      </c>
      <c r="B658" s="329">
        <f t="shared" ref="B658:Z658" si="182">B565</f>
        <v>4607.2</v>
      </c>
      <c r="C658" s="329">
        <f t="shared" si="182"/>
        <v>55.9</v>
      </c>
      <c r="D658" s="329">
        <f t="shared" si="182"/>
        <v>10</v>
      </c>
      <c r="E658" s="329">
        <f t="shared" si="182"/>
        <v>2</v>
      </c>
      <c r="F658" s="329">
        <f t="shared" si="182"/>
        <v>77.599999999999994</v>
      </c>
      <c r="G658" s="329">
        <f t="shared" si="182"/>
        <v>3.8</v>
      </c>
      <c r="H658" s="329">
        <f t="shared" si="182"/>
        <v>921.2</v>
      </c>
      <c r="I658" s="329" t="str">
        <f t="shared" si="182"/>
        <v xml:space="preserve"> -   </v>
      </c>
      <c r="J658" s="329">
        <f t="shared" si="182"/>
        <v>13.4</v>
      </c>
      <c r="K658" s="329">
        <f t="shared" si="182"/>
        <v>54.7</v>
      </c>
      <c r="L658" s="329">
        <f t="shared" si="182"/>
        <v>100</v>
      </c>
      <c r="M658" s="329">
        <f t="shared" si="182"/>
        <v>4.7</v>
      </c>
      <c r="N658" s="329">
        <f t="shared" si="182"/>
        <v>13.6</v>
      </c>
      <c r="O658" s="329">
        <f t="shared" si="182"/>
        <v>0.2</v>
      </c>
      <c r="P658" s="329">
        <f t="shared" si="182"/>
        <v>0.4</v>
      </c>
      <c r="Q658" s="329">
        <f t="shared" si="182"/>
        <v>2</v>
      </c>
      <c r="R658" s="329">
        <f t="shared" si="182"/>
        <v>10.5</v>
      </c>
      <c r="S658" s="329">
        <f t="shared" si="182"/>
        <v>14.9</v>
      </c>
      <c r="T658" s="329">
        <f t="shared" si="182"/>
        <v>0</v>
      </c>
      <c r="U658" s="329">
        <f t="shared" si="182"/>
        <v>0</v>
      </c>
      <c r="V658" s="329">
        <f t="shared" si="182"/>
        <v>59.1</v>
      </c>
      <c r="W658" s="329">
        <f t="shared" si="182"/>
        <v>15</v>
      </c>
      <c r="X658" s="329" t="str">
        <f t="shared" si="182"/>
        <v xml:space="preserve"> -   </v>
      </c>
      <c r="Y658" s="329">
        <f t="shared" si="182"/>
        <v>11.6</v>
      </c>
      <c r="Z658" s="329">
        <f t="shared" si="182"/>
        <v>31</v>
      </c>
      <c r="AA658" s="328"/>
      <c r="AB658" s="328"/>
      <c r="AC658" s="332"/>
      <c r="AD658" s="367"/>
      <c r="AE658" s="367"/>
      <c r="AF658" s="367"/>
      <c r="AG658" s="367"/>
      <c r="AH658" s="367"/>
      <c r="AI658" s="367"/>
      <c r="AJ658" s="367"/>
      <c r="AK658" s="367"/>
      <c r="AL658" s="367"/>
      <c r="AM658" s="367"/>
      <c r="AN658" s="367"/>
      <c r="AO658" s="367"/>
      <c r="AP658" s="367"/>
      <c r="AQ658" s="367"/>
      <c r="AR658" s="367"/>
      <c r="AS658" s="367"/>
      <c r="AT658" s="367"/>
      <c r="AU658" s="367"/>
      <c r="AV658" s="367"/>
      <c r="AW658" s="367"/>
      <c r="AX658" s="367"/>
      <c r="AY658" s="367"/>
      <c r="AZ658" s="367"/>
      <c r="BA658" s="367"/>
    </row>
    <row r="659" spans="1:53" ht="13.8" x14ac:dyDescent="0.45">
      <c r="A659" s="43">
        <v>2080</v>
      </c>
      <c r="B659" s="329">
        <f t="shared" ref="B659:Z659" si="183">B566</f>
        <v>4608.5</v>
      </c>
      <c r="C659" s="329">
        <f t="shared" si="183"/>
        <v>56.4</v>
      </c>
      <c r="D659" s="329">
        <f t="shared" si="183"/>
        <v>10</v>
      </c>
      <c r="E659" s="329">
        <f t="shared" si="183"/>
        <v>2</v>
      </c>
      <c r="F659" s="329">
        <f t="shared" si="183"/>
        <v>77.2</v>
      </c>
      <c r="G659" s="329">
        <f t="shared" si="183"/>
        <v>3.8</v>
      </c>
      <c r="H659" s="329">
        <f t="shared" si="183"/>
        <v>921.7</v>
      </c>
      <c r="I659" s="329" t="str">
        <f t="shared" si="183"/>
        <v xml:space="preserve"> -   </v>
      </c>
      <c r="J659" s="329">
        <f t="shared" si="183"/>
        <v>13.5</v>
      </c>
      <c r="K659" s="329">
        <f t="shared" si="183"/>
        <v>54.4</v>
      </c>
      <c r="L659" s="329">
        <f t="shared" si="183"/>
        <v>100.3</v>
      </c>
      <c r="M659" s="329">
        <f t="shared" si="183"/>
        <v>4.8</v>
      </c>
      <c r="N659" s="329">
        <f t="shared" si="183"/>
        <v>13.7</v>
      </c>
      <c r="O659" s="329">
        <f t="shared" si="183"/>
        <v>0.2</v>
      </c>
      <c r="P659" s="329">
        <f t="shared" si="183"/>
        <v>0.4</v>
      </c>
      <c r="Q659" s="329">
        <f t="shared" si="183"/>
        <v>1.9</v>
      </c>
      <c r="R659" s="329">
        <f t="shared" si="183"/>
        <v>10.4</v>
      </c>
      <c r="S659" s="329">
        <f t="shared" si="183"/>
        <v>14.9</v>
      </c>
      <c r="T659" s="329">
        <f t="shared" si="183"/>
        <v>0</v>
      </c>
      <c r="U659" s="329">
        <f t="shared" si="183"/>
        <v>0</v>
      </c>
      <c r="V659" s="329">
        <f t="shared" si="183"/>
        <v>59</v>
      </c>
      <c r="W659" s="329">
        <f t="shared" si="183"/>
        <v>15.1</v>
      </c>
      <c r="X659" s="329" t="str">
        <f t="shared" si="183"/>
        <v xml:space="preserve"> -   </v>
      </c>
      <c r="Y659" s="329">
        <f t="shared" si="183"/>
        <v>11.5</v>
      </c>
      <c r="Z659" s="329">
        <f t="shared" si="183"/>
        <v>31</v>
      </c>
      <c r="AA659" s="328"/>
      <c r="AB659" s="328"/>
      <c r="AC659" s="332"/>
      <c r="AD659" s="367"/>
      <c r="AE659" s="367"/>
      <c r="AF659" s="367"/>
      <c r="AG659" s="367"/>
      <c r="AH659" s="367"/>
      <c r="AI659" s="367"/>
      <c r="AJ659" s="367"/>
      <c r="AK659" s="367"/>
      <c r="AL659" s="367"/>
      <c r="AM659" s="367"/>
      <c r="AN659" s="367"/>
      <c r="AO659" s="367"/>
      <c r="AP659" s="367"/>
      <c r="AQ659" s="367"/>
      <c r="AR659" s="367"/>
      <c r="AS659" s="367"/>
      <c r="AT659" s="367"/>
      <c r="AU659" s="367"/>
      <c r="AV659" s="367"/>
      <c r="AW659" s="367"/>
      <c r="AX659" s="367"/>
      <c r="AY659" s="367"/>
      <c r="AZ659" s="367"/>
      <c r="BA659" s="367"/>
    </row>
    <row r="660" spans="1:53" ht="13.8" x14ac:dyDescent="0.45">
      <c r="A660" s="43">
        <v>2081</v>
      </c>
      <c r="B660" s="329">
        <f t="shared" ref="B660:Z660" si="184">B567</f>
        <v>4609.3999999999996</v>
      </c>
      <c r="C660" s="329">
        <f t="shared" si="184"/>
        <v>56.9</v>
      </c>
      <c r="D660" s="329">
        <f t="shared" si="184"/>
        <v>10</v>
      </c>
      <c r="E660" s="329">
        <f t="shared" si="184"/>
        <v>1.9</v>
      </c>
      <c r="F660" s="329">
        <f t="shared" si="184"/>
        <v>76.900000000000006</v>
      </c>
      <c r="G660" s="329">
        <f t="shared" si="184"/>
        <v>3.9</v>
      </c>
      <c r="H660" s="329">
        <f t="shared" si="184"/>
        <v>922.1</v>
      </c>
      <c r="I660" s="329" t="str">
        <f t="shared" si="184"/>
        <v xml:space="preserve"> -   </v>
      </c>
      <c r="J660" s="329">
        <f t="shared" si="184"/>
        <v>13.7</v>
      </c>
      <c r="K660" s="329">
        <f t="shared" si="184"/>
        <v>54.2</v>
      </c>
      <c r="L660" s="329">
        <f t="shared" si="184"/>
        <v>100.6</v>
      </c>
      <c r="M660" s="329">
        <f t="shared" si="184"/>
        <v>4.8</v>
      </c>
      <c r="N660" s="329">
        <f t="shared" si="184"/>
        <v>13.9</v>
      </c>
      <c r="O660" s="329">
        <f t="shared" si="184"/>
        <v>0.2</v>
      </c>
      <c r="P660" s="329">
        <f t="shared" si="184"/>
        <v>0.4</v>
      </c>
      <c r="Q660" s="329">
        <f t="shared" si="184"/>
        <v>1.9</v>
      </c>
      <c r="R660" s="329">
        <f t="shared" si="184"/>
        <v>10.4</v>
      </c>
      <c r="S660" s="329">
        <f t="shared" si="184"/>
        <v>14.8</v>
      </c>
      <c r="T660" s="329">
        <f t="shared" si="184"/>
        <v>0</v>
      </c>
      <c r="U660" s="329">
        <f t="shared" si="184"/>
        <v>0</v>
      </c>
      <c r="V660" s="329">
        <f t="shared" si="184"/>
        <v>59</v>
      </c>
      <c r="W660" s="329">
        <f t="shared" si="184"/>
        <v>15.1</v>
      </c>
      <c r="X660" s="329" t="str">
        <f t="shared" si="184"/>
        <v xml:space="preserve"> -   </v>
      </c>
      <c r="Y660" s="329">
        <f t="shared" si="184"/>
        <v>11.4</v>
      </c>
      <c r="Z660" s="329">
        <f t="shared" si="184"/>
        <v>31</v>
      </c>
      <c r="AA660" s="328"/>
      <c r="AB660" s="328"/>
      <c r="AC660" s="332"/>
      <c r="AD660" s="367"/>
      <c r="AE660" s="367"/>
      <c r="AF660" s="367"/>
      <c r="AG660" s="367"/>
      <c r="AH660" s="367"/>
      <c r="AI660" s="367"/>
      <c r="AJ660" s="367"/>
      <c r="AK660" s="367"/>
      <c r="AL660" s="367"/>
      <c r="AM660" s="367"/>
      <c r="AN660" s="367"/>
      <c r="AO660" s="367"/>
      <c r="AP660" s="367"/>
      <c r="AQ660" s="367"/>
      <c r="AR660" s="367"/>
      <c r="AS660" s="367"/>
      <c r="AT660" s="367"/>
      <c r="AU660" s="367"/>
      <c r="AV660" s="367"/>
      <c r="AW660" s="367"/>
      <c r="AX660" s="367"/>
      <c r="AY660" s="367"/>
      <c r="AZ660" s="367"/>
      <c r="BA660" s="367"/>
    </row>
    <row r="661" spans="1:53" ht="13.8" x14ac:dyDescent="0.45">
      <c r="A661" s="43">
        <v>2082</v>
      </c>
      <c r="B661" s="329">
        <f t="shared" ref="B661:Z661" si="185">B568</f>
        <v>4417.7</v>
      </c>
      <c r="C661" s="329">
        <f t="shared" si="185"/>
        <v>54.6</v>
      </c>
      <c r="D661" s="329">
        <f t="shared" si="185"/>
        <v>9.6999999999999993</v>
      </c>
      <c r="E661" s="329">
        <f t="shared" si="185"/>
        <v>1.9</v>
      </c>
      <c r="F661" s="329">
        <f t="shared" si="185"/>
        <v>74.099999999999994</v>
      </c>
      <c r="G661" s="329">
        <f t="shared" si="185"/>
        <v>3.4</v>
      </c>
      <c r="H661" s="329">
        <f t="shared" si="185"/>
        <v>890.9</v>
      </c>
      <c r="I661" s="329" t="str">
        <f t="shared" si="185"/>
        <v xml:space="preserve"> -   </v>
      </c>
      <c r="J661" s="329">
        <f t="shared" si="185"/>
        <v>13.6</v>
      </c>
      <c r="K661" s="329">
        <f t="shared" si="185"/>
        <v>53.3</v>
      </c>
      <c r="L661" s="329">
        <f t="shared" si="185"/>
        <v>95.2</v>
      </c>
      <c r="M661" s="329">
        <f t="shared" si="185"/>
        <v>4.7</v>
      </c>
      <c r="N661" s="329">
        <f t="shared" si="185"/>
        <v>13</v>
      </c>
      <c r="O661" s="329">
        <f t="shared" si="185"/>
        <v>0.2</v>
      </c>
      <c r="P661" s="329">
        <f t="shared" si="185"/>
        <v>0.4</v>
      </c>
      <c r="Q661" s="329">
        <f t="shared" si="185"/>
        <v>1.9</v>
      </c>
      <c r="R661" s="329">
        <f t="shared" si="185"/>
        <v>10</v>
      </c>
      <c r="S661" s="329">
        <f t="shared" si="185"/>
        <v>14.2</v>
      </c>
      <c r="T661" s="329">
        <f t="shared" si="185"/>
        <v>0</v>
      </c>
      <c r="U661" s="329">
        <f t="shared" si="185"/>
        <v>0</v>
      </c>
      <c r="V661" s="329">
        <f t="shared" si="185"/>
        <v>55.6</v>
      </c>
      <c r="W661" s="329">
        <f t="shared" si="185"/>
        <v>14.6</v>
      </c>
      <c r="X661" s="329" t="str">
        <f t="shared" si="185"/>
        <v xml:space="preserve"> -   </v>
      </c>
      <c r="Y661" s="329">
        <f t="shared" si="185"/>
        <v>11.3</v>
      </c>
      <c r="Z661" s="329">
        <f t="shared" si="185"/>
        <v>29.4</v>
      </c>
      <c r="AA661" s="328"/>
      <c r="AB661" s="328"/>
      <c r="AC661" s="332"/>
      <c r="AD661" s="367"/>
      <c r="AE661" s="367"/>
      <c r="AF661" s="367"/>
      <c r="AG661" s="367"/>
      <c r="AH661" s="367"/>
      <c r="AI661" s="367"/>
      <c r="AJ661" s="367"/>
      <c r="AK661" s="367"/>
      <c r="AL661" s="367"/>
      <c r="AM661" s="367"/>
      <c r="AN661" s="367"/>
      <c r="AO661" s="367"/>
      <c r="AP661" s="367"/>
      <c r="AQ661" s="367"/>
      <c r="AR661" s="367"/>
      <c r="AS661" s="367"/>
      <c r="AT661" s="367"/>
      <c r="AU661" s="367"/>
      <c r="AV661" s="367"/>
      <c r="AW661" s="367"/>
      <c r="AX661" s="367"/>
      <c r="AY661" s="367"/>
      <c r="AZ661" s="367"/>
      <c r="BA661" s="367"/>
    </row>
    <row r="662" spans="1:53" ht="13.8" x14ac:dyDescent="0.45">
      <c r="A662" s="43">
        <v>2083</v>
      </c>
      <c r="B662" s="329">
        <f t="shared" ref="B662:Z662" si="186">B569</f>
        <v>4417.5</v>
      </c>
      <c r="C662" s="329">
        <f t="shared" si="186"/>
        <v>55.1</v>
      </c>
      <c r="D662" s="329">
        <f t="shared" si="186"/>
        <v>9.6999999999999993</v>
      </c>
      <c r="E662" s="329">
        <f t="shared" si="186"/>
        <v>1.9</v>
      </c>
      <c r="F662" s="329">
        <f t="shared" si="186"/>
        <v>73.8</v>
      </c>
      <c r="G662" s="329">
        <f t="shared" si="186"/>
        <v>3.4</v>
      </c>
      <c r="H662" s="329">
        <f t="shared" si="186"/>
        <v>891.2</v>
      </c>
      <c r="I662" s="329" t="str">
        <f t="shared" si="186"/>
        <v xml:space="preserve"> -   </v>
      </c>
      <c r="J662" s="329">
        <f t="shared" si="186"/>
        <v>13.8</v>
      </c>
      <c r="K662" s="329">
        <f t="shared" si="186"/>
        <v>53.1</v>
      </c>
      <c r="L662" s="329">
        <f t="shared" si="186"/>
        <v>95.5</v>
      </c>
      <c r="M662" s="329">
        <f t="shared" si="186"/>
        <v>4.7</v>
      </c>
      <c r="N662" s="329">
        <f t="shared" si="186"/>
        <v>13.1</v>
      </c>
      <c r="O662" s="329">
        <f t="shared" si="186"/>
        <v>0.2</v>
      </c>
      <c r="P662" s="329">
        <f t="shared" si="186"/>
        <v>0.4</v>
      </c>
      <c r="Q662" s="329">
        <f t="shared" si="186"/>
        <v>1.9</v>
      </c>
      <c r="R662" s="329">
        <f t="shared" si="186"/>
        <v>9.9</v>
      </c>
      <c r="S662" s="329">
        <f t="shared" si="186"/>
        <v>14.1</v>
      </c>
      <c r="T662" s="329">
        <f t="shared" si="186"/>
        <v>0</v>
      </c>
      <c r="U662" s="329">
        <f t="shared" si="186"/>
        <v>0</v>
      </c>
      <c r="V662" s="329">
        <f t="shared" si="186"/>
        <v>55.6</v>
      </c>
      <c r="W662" s="329">
        <f t="shared" si="186"/>
        <v>14.7</v>
      </c>
      <c r="X662" s="329" t="str">
        <f t="shared" si="186"/>
        <v xml:space="preserve"> -   </v>
      </c>
      <c r="Y662" s="329">
        <f t="shared" si="186"/>
        <v>11.2</v>
      </c>
      <c r="Z662" s="329">
        <f t="shared" si="186"/>
        <v>29.4</v>
      </c>
      <c r="AA662" s="328"/>
      <c r="AB662" s="328"/>
      <c r="AC662" s="332"/>
      <c r="AD662" s="367"/>
      <c r="AE662" s="367"/>
      <c r="AF662" s="367"/>
      <c r="AG662" s="367"/>
      <c r="AH662" s="367"/>
      <c r="AI662" s="367"/>
      <c r="AJ662" s="367"/>
      <c r="AK662" s="367"/>
      <c r="AL662" s="367"/>
      <c r="AM662" s="367"/>
      <c r="AN662" s="367"/>
      <c r="AO662" s="367"/>
      <c r="AP662" s="367"/>
      <c r="AQ662" s="367"/>
      <c r="AR662" s="367"/>
      <c r="AS662" s="367"/>
      <c r="AT662" s="367"/>
      <c r="AU662" s="367"/>
      <c r="AV662" s="367"/>
      <c r="AW662" s="367"/>
      <c r="AX662" s="367"/>
      <c r="AY662" s="367"/>
      <c r="AZ662" s="367"/>
      <c r="BA662" s="367"/>
    </row>
    <row r="663" spans="1:53" ht="13.8" x14ac:dyDescent="0.45">
      <c r="A663" s="43">
        <v>2084</v>
      </c>
      <c r="B663" s="329">
        <f t="shared" ref="B663:Z663" si="187">B570</f>
        <v>4417</v>
      </c>
      <c r="C663" s="329">
        <f t="shared" si="187"/>
        <v>55.6</v>
      </c>
      <c r="D663" s="329">
        <f t="shared" si="187"/>
        <v>9.6999999999999993</v>
      </c>
      <c r="E663" s="329">
        <f t="shared" si="187"/>
        <v>1.9</v>
      </c>
      <c r="F663" s="329">
        <f t="shared" si="187"/>
        <v>73.5</v>
      </c>
      <c r="G663" s="329">
        <f t="shared" si="187"/>
        <v>3.4</v>
      </c>
      <c r="H663" s="329">
        <f t="shared" si="187"/>
        <v>891.4</v>
      </c>
      <c r="I663" s="329" t="str">
        <f t="shared" si="187"/>
        <v xml:space="preserve"> -   </v>
      </c>
      <c r="J663" s="329">
        <f t="shared" si="187"/>
        <v>14</v>
      </c>
      <c r="K663" s="329">
        <f t="shared" si="187"/>
        <v>52.8</v>
      </c>
      <c r="L663" s="329">
        <f t="shared" si="187"/>
        <v>95.8</v>
      </c>
      <c r="M663" s="329">
        <f t="shared" si="187"/>
        <v>4.8</v>
      </c>
      <c r="N663" s="329">
        <f t="shared" si="187"/>
        <v>13.2</v>
      </c>
      <c r="O663" s="329">
        <f t="shared" si="187"/>
        <v>0.2</v>
      </c>
      <c r="P663" s="329">
        <f t="shared" si="187"/>
        <v>0.4</v>
      </c>
      <c r="Q663" s="329">
        <f t="shared" si="187"/>
        <v>1.9</v>
      </c>
      <c r="R663" s="329">
        <f t="shared" si="187"/>
        <v>9.9</v>
      </c>
      <c r="S663" s="329">
        <f t="shared" si="187"/>
        <v>14.1</v>
      </c>
      <c r="T663" s="329">
        <f t="shared" si="187"/>
        <v>0</v>
      </c>
      <c r="U663" s="329">
        <f t="shared" si="187"/>
        <v>0</v>
      </c>
      <c r="V663" s="329">
        <f t="shared" si="187"/>
        <v>55.5</v>
      </c>
      <c r="W663" s="329">
        <f t="shared" si="187"/>
        <v>14.7</v>
      </c>
      <c r="X663" s="329" t="str">
        <f t="shared" si="187"/>
        <v xml:space="preserve"> -   </v>
      </c>
      <c r="Y663" s="329">
        <f t="shared" si="187"/>
        <v>11.1</v>
      </c>
      <c r="Z663" s="329">
        <f t="shared" si="187"/>
        <v>29.4</v>
      </c>
      <c r="AA663" s="328"/>
      <c r="AB663" s="328"/>
      <c r="AC663" s="332"/>
      <c r="AD663" s="367"/>
      <c r="AE663" s="367"/>
      <c r="AF663" s="367"/>
      <c r="AG663" s="367"/>
      <c r="AH663" s="367"/>
      <c r="AI663" s="367"/>
      <c r="AJ663" s="367"/>
      <c r="AK663" s="367"/>
      <c r="AL663" s="367"/>
      <c r="AM663" s="367"/>
      <c r="AN663" s="367"/>
      <c r="AO663" s="367"/>
      <c r="AP663" s="367"/>
      <c r="AQ663" s="367"/>
      <c r="AR663" s="367"/>
      <c r="AS663" s="367"/>
      <c r="AT663" s="367"/>
      <c r="AU663" s="367"/>
      <c r="AV663" s="367"/>
      <c r="AW663" s="367"/>
      <c r="AX663" s="367"/>
      <c r="AY663" s="367"/>
      <c r="AZ663" s="367"/>
      <c r="BA663" s="367"/>
    </row>
    <row r="664" spans="1:53" ht="13.8" x14ac:dyDescent="0.45">
      <c r="A664" s="43">
        <v>2085</v>
      </c>
      <c r="B664" s="329">
        <f t="shared" ref="B664:Z664" si="188">B571</f>
        <v>4416.2</v>
      </c>
      <c r="C664" s="329">
        <f t="shared" si="188"/>
        <v>56.2</v>
      </c>
      <c r="D664" s="329">
        <f t="shared" si="188"/>
        <v>9.6999999999999993</v>
      </c>
      <c r="E664" s="329">
        <f t="shared" si="188"/>
        <v>1.9</v>
      </c>
      <c r="F664" s="329">
        <f t="shared" si="188"/>
        <v>73.099999999999994</v>
      </c>
      <c r="G664" s="329">
        <f t="shared" si="188"/>
        <v>3.5</v>
      </c>
      <c r="H664" s="329">
        <f t="shared" si="188"/>
        <v>891.5</v>
      </c>
      <c r="I664" s="329" t="str">
        <f t="shared" si="188"/>
        <v xml:space="preserve"> -   </v>
      </c>
      <c r="J664" s="329">
        <f t="shared" si="188"/>
        <v>14.1</v>
      </c>
      <c r="K664" s="329">
        <f t="shared" si="188"/>
        <v>52.6</v>
      </c>
      <c r="L664" s="329">
        <f t="shared" si="188"/>
        <v>96.1</v>
      </c>
      <c r="M664" s="329">
        <f t="shared" si="188"/>
        <v>4.8</v>
      </c>
      <c r="N664" s="329">
        <f t="shared" si="188"/>
        <v>13.3</v>
      </c>
      <c r="O664" s="329">
        <f t="shared" si="188"/>
        <v>0.2</v>
      </c>
      <c r="P664" s="329">
        <f t="shared" si="188"/>
        <v>0.4</v>
      </c>
      <c r="Q664" s="329">
        <f t="shared" si="188"/>
        <v>1.9</v>
      </c>
      <c r="R664" s="329">
        <f t="shared" si="188"/>
        <v>9.8000000000000007</v>
      </c>
      <c r="S664" s="329">
        <f t="shared" si="188"/>
        <v>14.1</v>
      </c>
      <c r="T664" s="329">
        <f t="shared" si="188"/>
        <v>0</v>
      </c>
      <c r="U664" s="329">
        <f t="shared" si="188"/>
        <v>0</v>
      </c>
      <c r="V664" s="329">
        <f t="shared" si="188"/>
        <v>55.5</v>
      </c>
      <c r="W664" s="329">
        <f t="shared" si="188"/>
        <v>14.8</v>
      </c>
      <c r="X664" s="329" t="str">
        <f t="shared" si="188"/>
        <v xml:space="preserve"> -   </v>
      </c>
      <c r="Y664" s="329">
        <f t="shared" si="188"/>
        <v>11</v>
      </c>
      <c r="Z664" s="329">
        <f t="shared" si="188"/>
        <v>29.4</v>
      </c>
      <c r="AA664" s="328"/>
      <c r="AB664" s="328"/>
      <c r="AC664" s="332"/>
      <c r="AD664" s="367"/>
      <c r="AE664" s="367"/>
      <c r="AF664" s="367"/>
      <c r="AG664" s="367"/>
      <c r="AH664" s="367"/>
      <c r="AI664" s="367"/>
      <c r="AJ664" s="367"/>
      <c r="AK664" s="367"/>
      <c r="AL664" s="367"/>
      <c r="AM664" s="367"/>
      <c r="AN664" s="367"/>
      <c r="AO664" s="367"/>
      <c r="AP664" s="367"/>
      <c r="AQ664" s="367"/>
      <c r="AR664" s="367"/>
      <c r="AS664" s="367"/>
      <c r="AT664" s="367"/>
      <c r="AU664" s="367"/>
      <c r="AV664" s="367"/>
      <c r="AW664" s="367"/>
      <c r="AX664" s="367"/>
      <c r="AY664" s="367"/>
      <c r="AZ664" s="367"/>
      <c r="BA664" s="367"/>
    </row>
    <row r="665" spans="1:53" ht="13.8" x14ac:dyDescent="0.45">
      <c r="A665" s="43">
        <v>2086</v>
      </c>
      <c r="B665" s="329">
        <f t="shared" ref="B665:Z665" si="189">B572</f>
        <v>4415.2</v>
      </c>
      <c r="C665" s="329">
        <f t="shared" si="189"/>
        <v>56.7</v>
      </c>
      <c r="D665" s="329">
        <f t="shared" si="189"/>
        <v>9.6999999999999993</v>
      </c>
      <c r="E665" s="329">
        <f t="shared" si="189"/>
        <v>1.8</v>
      </c>
      <c r="F665" s="329">
        <f t="shared" si="189"/>
        <v>72.8</v>
      </c>
      <c r="G665" s="329">
        <f t="shared" si="189"/>
        <v>3.6</v>
      </c>
      <c r="H665" s="329">
        <f t="shared" si="189"/>
        <v>891.7</v>
      </c>
      <c r="I665" s="329" t="str">
        <f t="shared" si="189"/>
        <v xml:space="preserve"> -   </v>
      </c>
      <c r="J665" s="329">
        <f t="shared" si="189"/>
        <v>14.3</v>
      </c>
      <c r="K665" s="329">
        <f t="shared" si="189"/>
        <v>52.4</v>
      </c>
      <c r="L665" s="329">
        <f t="shared" si="189"/>
        <v>96.4</v>
      </c>
      <c r="M665" s="329">
        <f t="shared" si="189"/>
        <v>4.9000000000000004</v>
      </c>
      <c r="N665" s="329">
        <f t="shared" si="189"/>
        <v>13.4</v>
      </c>
      <c r="O665" s="329">
        <f t="shared" si="189"/>
        <v>0.2</v>
      </c>
      <c r="P665" s="329">
        <f t="shared" si="189"/>
        <v>0.3</v>
      </c>
      <c r="Q665" s="329">
        <f t="shared" si="189"/>
        <v>1.8</v>
      </c>
      <c r="R665" s="329">
        <f t="shared" si="189"/>
        <v>9.8000000000000007</v>
      </c>
      <c r="S665" s="329">
        <f t="shared" si="189"/>
        <v>14</v>
      </c>
      <c r="T665" s="329">
        <f t="shared" si="189"/>
        <v>0</v>
      </c>
      <c r="U665" s="329">
        <f t="shared" si="189"/>
        <v>0</v>
      </c>
      <c r="V665" s="329">
        <f t="shared" si="189"/>
        <v>55.4</v>
      </c>
      <c r="W665" s="329">
        <f t="shared" si="189"/>
        <v>14.8</v>
      </c>
      <c r="X665" s="329" t="str">
        <f t="shared" si="189"/>
        <v xml:space="preserve"> -   </v>
      </c>
      <c r="Y665" s="329">
        <f t="shared" si="189"/>
        <v>10.9</v>
      </c>
      <c r="Z665" s="329">
        <f t="shared" si="189"/>
        <v>29.5</v>
      </c>
      <c r="AA665" s="328"/>
      <c r="AB665" s="328"/>
      <c r="AC665" s="332"/>
      <c r="AD665" s="367"/>
      <c r="AE665" s="367"/>
      <c r="AF665" s="367"/>
      <c r="AG665" s="367"/>
      <c r="AH665" s="367"/>
      <c r="AI665" s="367"/>
      <c r="AJ665" s="367"/>
      <c r="AK665" s="367"/>
      <c r="AL665" s="367"/>
      <c r="AM665" s="367"/>
      <c r="AN665" s="367"/>
      <c r="AO665" s="367"/>
      <c r="AP665" s="367"/>
      <c r="AQ665" s="367"/>
      <c r="AR665" s="367"/>
      <c r="AS665" s="367"/>
      <c r="AT665" s="367"/>
      <c r="AU665" s="367"/>
      <c r="AV665" s="367"/>
      <c r="AW665" s="367"/>
      <c r="AX665" s="367"/>
      <c r="AY665" s="367"/>
      <c r="AZ665" s="367"/>
      <c r="BA665" s="367"/>
    </row>
    <row r="666" spans="1:53" ht="13.8" x14ac:dyDescent="0.45">
      <c r="A666" s="43">
        <v>2087</v>
      </c>
      <c r="B666" s="329">
        <f t="shared" ref="B666:Z666" si="190">B573</f>
        <v>4413.8999999999996</v>
      </c>
      <c r="C666" s="329">
        <f t="shared" si="190"/>
        <v>57.2</v>
      </c>
      <c r="D666" s="329">
        <f t="shared" si="190"/>
        <v>9.6999999999999993</v>
      </c>
      <c r="E666" s="329">
        <f t="shared" si="190"/>
        <v>1.8</v>
      </c>
      <c r="F666" s="329">
        <f t="shared" si="190"/>
        <v>72.400000000000006</v>
      </c>
      <c r="G666" s="329">
        <f t="shared" si="190"/>
        <v>3.6</v>
      </c>
      <c r="H666" s="329">
        <f t="shared" si="190"/>
        <v>891.7</v>
      </c>
      <c r="I666" s="329" t="str">
        <f t="shared" si="190"/>
        <v xml:space="preserve"> -   </v>
      </c>
      <c r="J666" s="329">
        <f t="shared" si="190"/>
        <v>14.4</v>
      </c>
      <c r="K666" s="329">
        <f t="shared" si="190"/>
        <v>52.1</v>
      </c>
      <c r="L666" s="329">
        <f t="shared" si="190"/>
        <v>96.6</v>
      </c>
      <c r="M666" s="329">
        <f t="shared" si="190"/>
        <v>4.9000000000000004</v>
      </c>
      <c r="N666" s="329">
        <f t="shared" si="190"/>
        <v>13.5</v>
      </c>
      <c r="O666" s="329">
        <f t="shared" si="190"/>
        <v>0.2</v>
      </c>
      <c r="P666" s="329">
        <f t="shared" si="190"/>
        <v>0.3</v>
      </c>
      <c r="Q666" s="329">
        <f t="shared" si="190"/>
        <v>1.8</v>
      </c>
      <c r="R666" s="329">
        <f t="shared" si="190"/>
        <v>9.6999999999999993</v>
      </c>
      <c r="S666" s="329">
        <f t="shared" si="190"/>
        <v>14</v>
      </c>
      <c r="T666" s="329">
        <f t="shared" si="190"/>
        <v>0</v>
      </c>
      <c r="U666" s="329">
        <f t="shared" si="190"/>
        <v>0</v>
      </c>
      <c r="V666" s="329">
        <f t="shared" si="190"/>
        <v>55.4</v>
      </c>
      <c r="W666" s="329">
        <f t="shared" si="190"/>
        <v>14.8</v>
      </c>
      <c r="X666" s="329" t="str">
        <f t="shared" si="190"/>
        <v xml:space="preserve"> -   </v>
      </c>
      <c r="Y666" s="329">
        <f t="shared" si="190"/>
        <v>10.7</v>
      </c>
      <c r="Z666" s="329">
        <f t="shared" si="190"/>
        <v>29.5</v>
      </c>
      <c r="AA666" s="328"/>
      <c r="AB666" s="328"/>
      <c r="AC666" s="332"/>
      <c r="AD666" s="367"/>
      <c r="AE666" s="367"/>
      <c r="AF666" s="367"/>
      <c r="AG666" s="367"/>
      <c r="AH666" s="367"/>
      <c r="AI666" s="367"/>
      <c r="AJ666" s="367"/>
      <c r="AK666" s="367"/>
      <c r="AL666" s="367"/>
      <c r="AM666" s="367"/>
      <c r="AN666" s="367"/>
      <c r="AO666" s="367"/>
      <c r="AP666" s="367"/>
      <c r="AQ666" s="367"/>
      <c r="AR666" s="367"/>
      <c r="AS666" s="367"/>
      <c r="AT666" s="367"/>
      <c r="AU666" s="367"/>
      <c r="AV666" s="367"/>
      <c r="AW666" s="367"/>
      <c r="AX666" s="367"/>
      <c r="AY666" s="367"/>
      <c r="AZ666" s="367"/>
      <c r="BA666" s="367"/>
    </row>
    <row r="667" spans="1:53" ht="13.8" x14ac:dyDescent="0.45">
      <c r="A667" s="43">
        <v>2088</v>
      </c>
      <c r="B667" s="329">
        <f t="shared" ref="B667:Z667" si="191">B574</f>
        <v>4412.3999999999996</v>
      </c>
      <c r="C667" s="329">
        <f t="shared" si="191"/>
        <v>57.8</v>
      </c>
      <c r="D667" s="329">
        <f t="shared" si="191"/>
        <v>9.6999999999999993</v>
      </c>
      <c r="E667" s="329">
        <f t="shared" si="191"/>
        <v>1.8</v>
      </c>
      <c r="F667" s="329">
        <f t="shared" si="191"/>
        <v>72</v>
      </c>
      <c r="G667" s="329">
        <f t="shared" si="191"/>
        <v>3.7</v>
      </c>
      <c r="H667" s="329">
        <f t="shared" si="191"/>
        <v>891.7</v>
      </c>
      <c r="I667" s="329" t="str">
        <f t="shared" si="191"/>
        <v xml:space="preserve"> -   </v>
      </c>
      <c r="J667" s="329">
        <f t="shared" si="191"/>
        <v>14.6</v>
      </c>
      <c r="K667" s="329">
        <f t="shared" si="191"/>
        <v>51.9</v>
      </c>
      <c r="L667" s="329">
        <f t="shared" si="191"/>
        <v>96.9</v>
      </c>
      <c r="M667" s="329">
        <f t="shared" si="191"/>
        <v>5</v>
      </c>
      <c r="N667" s="329">
        <f t="shared" si="191"/>
        <v>13.7</v>
      </c>
      <c r="O667" s="329">
        <f t="shared" si="191"/>
        <v>0.2</v>
      </c>
      <c r="P667" s="329">
        <f t="shared" si="191"/>
        <v>0.3</v>
      </c>
      <c r="Q667" s="329">
        <f t="shared" si="191"/>
        <v>1.8</v>
      </c>
      <c r="R667" s="329">
        <f t="shared" si="191"/>
        <v>9.6999999999999993</v>
      </c>
      <c r="S667" s="329">
        <f t="shared" si="191"/>
        <v>14</v>
      </c>
      <c r="T667" s="329">
        <f t="shared" si="191"/>
        <v>0</v>
      </c>
      <c r="U667" s="329">
        <f t="shared" si="191"/>
        <v>0</v>
      </c>
      <c r="V667" s="329">
        <f t="shared" si="191"/>
        <v>55.3</v>
      </c>
      <c r="W667" s="329">
        <f t="shared" si="191"/>
        <v>14.9</v>
      </c>
      <c r="X667" s="329" t="str">
        <f t="shared" si="191"/>
        <v xml:space="preserve"> -   </v>
      </c>
      <c r="Y667" s="329">
        <f t="shared" si="191"/>
        <v>10.6</v>
      </c>
      <c r="Z667" s="329">
        <f t="shared" si="191"/>
        <v>29.5</v>
      </c>
      <c r="AA667" s="328"/>
      <c r="AB667" s="328"/>
      <c r="AC667" s="332"/>
    </row>
    <row r="668" spans="1:53" ht="13.8" x14ac:dyDescent="0.45">
      <c r="A668" s="43">
        <v>2089</v>
      </c>
      <c r="B668" s="329">
        <f t="shared" ref="B668:Z668" si="192">B575</f>
        <v>4410.6000000000004</v>
      </c>
      <c r="C668" s="329">
        <f t="shared" si="192"/>
        <v>58.4</v>
      </c>
      <c r="D668" s="329">
        <f t="shared" si="192"/>
        <v>9.6999999999999993</v>
      </c>
      <c r="E668" s="329">
        <f t="shared" si="192"/>
        <v>1.8</v>
      </c>
      <c r="F668" s="329">
        <f t="shared" si="192"/>
        <v>71.7</v>
      </c>
      <c r="G668" s="329">
        <f t="shared" si="192"/>
        <v>3.7</v>
      </c>
      <c r="H668" s="329">
        <f t="shared" si="192"/>
        <v>891.7</v>
      </c>
      <c r="I668" s="329" t="str">
        <f t="shared" si="192"/>
        <v xml:space="preserve"> -   </v>
      </c>
      <c r="J668" s="329">
        <f t="shared" si="192"/>
        <v>14.8</v>
      </c>
      <c r="K668" s="329">
        <f t="shared" si="192"/>
        <v>51.7</v>
      </c>
      <c r="L668" s="329">
        <f t="shared" si="192"/>
        <v>97.2</v>
      </c>
      <c r="M668" s="329">
        <f t="shared" si="192"/>
        <v>5</v>
      </c>
      <c r="N668" s="329">
        <f t="shared" si="192"/>
        <v>13.8</v>
      </c>
      <c r="O668" s="329">
        <f t="shared" si="192"/>
        <v>0.2</v>
      </c>
      <c r="P668" s="329">
        <f t="shared" si="192"/>
        <v>0.3</v>
      </c>
      <c r="Q668" s="329">
        <f t="shared" si="192"/>
        <v>1.8</v>
      </c>
      <c r="R668" s="329">
        <f t="shared" si="192"/>
        <v>9.6</v>
      </c>
      <c r="S668" s="329">
        <f t="shared" si="192"/>
        <v>13.9</v>
      </c>
      <c r="T668" s="329">
        <f t="shared" si="192"/>
        <v>0</v>
      </c>
      <c r="U668" s="329">
        <f t="shared" si="192"/>
        <v>0</v>
      </c>
      <c r="V668" s="329">
        <f t="shared" si="192"/>
        <v>55.3</v>
      </c>
      <c r="W668" s="329">
        <f t="shared" si="192"/>
        <v>14.9</v>
      </c>
      <c r="X668" s="329" t="str">
        <f t="shared" si="192"/>
        <v xml:space="preserve"> -   </v>
      </c>
      <c r="Y668" s="329">
        <f t="shared" si="192"/>
        <v>10.5</v>
      </c>
      <c r="Z668" s="329">
        <f t="shared" si="192"/>
        <v>29.5</v>
      </c>
      <c r="AA668" s="328"/>
      <c r="AB668" s="328"/>
      <c r="AC668" s="332"/>
    </row>
    <row r="669" spans="1:53" ht="13.8" x14ac:dyDescent="0.45">
      <c r="A669" s="43">
        <v>2090</v>
      </c>
      <c r="B669" s="329">
        <f t="shared" ref="B669:Z669" si="193">B576</f>
        <v>4408.6000000000004</v>
      </c>
      <c r="C669" s="329">
        <f t="shared" si="193"/>
        <v>59</v>
      </c>
      <c r="D669" s="329">
        <f t="shared" si="193"/>
        <v>9.6999999999999993</v>
      </c>
      <c r="E669" s="329">
        <f t="shared" si="193"/>
        <v>1.8</v>
      </c>
      <c r="F669" s="329">
        <f t="shared" si="193"/>
        <v>71.3</v>
      </c>
      <c r="G669" s="329">
        <f t="shared" si="193"/>
        <v>3.8</v>
      </c>
      <c r="H669" s="329">
        <f t="shared" si="193"/>
        <v>891.6</v>
      </c>
      <c r="I669" s="329" t="str">
        <f t="shared" si="193"/>
        <v xml:space="preserve"> -   </v>
      </c>
      <c r="J669" s="329">
        <f t="shared" si="193"/>
        <v>15</v>
      </c>
      <c r="K669" s="329">
        <f t="shared" si="193"/>
        <v>51.5</v>
      </c>
      <c r="L669" s="329">
        <f t="shared" si="193"/>
        <v>97.5</v>
      </c>
      <c r="M669" s="329">
        <f t="shared" si="193"/>
        <v>5.0999999999999996</v>
      </c>
      <c r="N669" s="329">
        <f t="shared" si="193"/>
        <v>13.9</v>
      </c>
      <c r="O669" s="329">
        <f t="shared" si="193"/>
        <v>0.2</v>
      </c>
      <c r="P669" s="329">
        <f t="shared" si="193"/>
        <v>0.3</v>
      </c>
      <c r="Q669" s="329">
        <f t="shared" si="193"/>
        <v>1.8</v>
      </c>
      <c r="R669" s="329">
        <f t="shared" si="193"/>
        <v>9.5</v>
      </c>
      <c r="S669" s="329">
        <f t="shared" si="193"/>
        <v>13.9</v>
      </c>
      <c r="T669" s="329">
        <f t="shared" si="193"/>
        <v>0</v>
      </c>
      <c r="U669" s="329">
        <f t="shared" si="193"/>
        <v>0</v>
      </c>
      <c r="V669" s="329">
        <f t="shared" si="193"/>
        <v>55.2</v>
      </c>
      <c r="W669" s="329">
        <f t="shared" si="193"/>
        <v>15</v>
      </c>
      <c r="X669" s="329" t="str">
        <f t="shared" si="193"/>
        <v xml:space="preserve"> -   </v>
      </c>
      <c r="Y669" s="329">
        <f t="shared" si="193"/>
        <v>10.4</v>
      </c>
      <c r="Z669" s="329">
        <f t="shared" si="193"/>
        <v>29.5</v>
      </c>
      <c r="AA669" s="328"/>
      <c r="AB669" s="328"/>
      <c r="AC669" s="332"/>
    </row>
    <row r="670" spans="1:53" ht="13.8" x14ac:dyDescent="0.45">
      <c r="A670" s="43">
        <v>2091</v>
      </c>
      <c r="B670" s="329">
        <f t="shared" ref="B670:Z670" si="194">B577</f>
        <v>4406.3999999999996</v>
      </c>
      <c r="C670" s="329">
        <f t="shared" si="194"/>
        <v>59.5</v>
      </c>
      <c r="D670" s="329">
        <f t="shared" si="194"/>
        <v>9.6999999999999993</v>
      </c>
      <c r="E670" s="329">
        <f t="shared" si="194"/>
        <v>1.8</v>
      </c>
      <c r="F670" s="329">
        <f t="shared" si="194"/>
        <v>71</v>
      </c>
      <c r="G670" s="329">
        <f t="shared" si="194"/>
        <v>3.8</v>
      </c>
      <c r="H670" s="329">
        <f t="shared" si="194"/>
        <v>891.4</v>
      </c>
      <c r="I670" s="329" t="str">
        <f t="shared" si="194"/>
        <v xml:space="preserve"> -   </v>
      </c>
      <c r="J670" s="329">
        <f t="shared" si="194"/>
        <v>15.1</v>
      </c>
      <c r="K670" s="329">
        <f t="shared" si="194"/>
        <v>51.3</v>
      </c>
      <c r="L670" s="329">
        <f t="shared" si="194"/>
        <v>97.9</v>
      </c>
      <c r="M670" s="329">
        <f t="shared" si="194"/>
        <v>5.0999999999999996</v>
      </c>
      <c r="N670" s="329">
        <f t="shared" si="194"/>
        <v>14</v>
      </c>
      <c r="O670" s="329">
        <f t="shared" si="194"/>
        <v>0.2</v>
      </c>
      <c r="P670" s="329">
        <f t="shared" si="194"/>
        <v>0.3</v>
      </c>
      <c r="Q670" s="329">
        <f t="shared" si="194"/>
        <v>1.8</v>
      </c>
      <c r="R670" s="329">
        <f t="shared" si="194"/>
        <v>9.5</v>
      </c>
      <c r="S670" s="329">
        <f t="shared" si="194"/>
        <v>13.9</v>
      </c>
      <c r="T670" s="329">
        <f t="shared" si="194"/>
        <v>0</v>
      </c>
      <c r="U670" s="329">
        <f t="shared" si="194"/>
        <v>0</v>
      </c>
      <c r="V670" s="329">
        <f t="shared" si="194"/>
        <v>55.1</v>
      </c>
      <c r="W670" s="329">
        <f t="shared" si="194"/>
        <v>15</v>
      </c>
      <c r="X670" s="329" t="str">
        <f t="shared" si="194"/>
        <v xml:space="preserve"> -   </v>
      </c>
      <c r="Y670" s="329">
        <f t="shared" si="194"/>
        <v>10.3</v>
      </c>
      <c r="Z670" s="329">
        <f t="shared" si="194"/>
        <v>29.5</v>
      </c>
      <c r="AA670" s="328"/>
      <c r="AB670" s="328"/>
      <c r="AC670" s="332"/>
    </row>
    <row r="671" spans="1:53" ht="13.8" x14ac:dyDescent="0.45">
      <c r="A671" s="43">
        <v>2092</v>
      </c>
      <c r="B671" s="329">
        <f t="shared" ref="B671:Z671" si="195">B578</f>
        <v>4403.8999999999996</v>
      </c>
      <c r="C671" s="329">
        <f t="shared" si="195"/>
        <v>60.1</v>
      </c>
      <c r="D671" s="329">
        <f t="shared" si="195"/>
        <v>9.6999999999999993</v>
      </c>
      <c r="E671" s="329">
        <f t="shared" si="195"/>
        <v>1.8</v>
      </c>
      <c r="F671" s="329">
        <f t="shared" si="195"/>
        <v>70.599999999999994</v>
      </c>
      <c r="G671" s="329">
        <f t="shared" si="195"/>
        <v>3.9</v>
      </c>
      <c r="H671" s="329">
        <f t="shared" si="195"/>
        <v>891.2</v>
      </c>
      <c r="I671" s="329" t="str">
        <f t="shared" si="195"/>
        <v xml:space="preserve"> -   </v>
      </c>
      <c r="J671" s="329">
        <f t="shared" si="195"/>
        <v>15.3</v>
      </c>
      <c r="K671" s="329">
        <f t="shared" si="195"/>
        <v>51</v>
      </c>
      <c r="L671" s="329">
        <f t="shared" si="195"/>
        <v>98.2</v>
      </c>
      <c r="M671" s="329">
        <f t="shared" si="195"/>
        <v>5.2</v>
      </c>
      <c r="N671" s="329">
        <f t="shared" si="195"/>
        <v>14.2</v>
      </c>
      <c r="O671" s="329">
        <f t="shared" si="195"/>
        <v>0.2</v>
      </c>
      <c r="P671" s="329">
        <f t="shared" si="195"/>
        <v>0.3</v>
      </c>
      <c r="Q671" s="329">
        <f t="shared" si="195"/>
        <v>1.7</v>
      </c>
      <c r="R671" s="329">
        <f t="shared" si="195"/>
        <v>9.4</v>
      </c>
      <c r="S671" s="329">
        <f t="shared" si="195"/>
        <v>13.8</v>
      </c>
      <c r="T671" s="329">
        <f t="shared" si="195"/>
        <v>0</v>
      </c>
      <c r="U671" s="329">
        <f t="shared" si="195"/>
        <v>0</v>
      </c>
      <c r="V671" s="329">
        <f t="shared" si="195"/>
        <v>55.1</v>
      </c>
      <c r="W671" s="329">
        <f t="shared" si="195"/>
        <v>15</v>
      </c>
      <c r="X671" s="329" t="str">
        <f t="shared" si="195"/>
        <v xml:space="preserve"> -   </v>
      </c>
      <c r="Y671" s="329">
        <f t="shared" si="195"/>
        <v>10.199999999999999</v>
      </c>
      <c r="Z671" s="329">
        <f t="shared" si="195"/>
        <v>29.5</v>
      </c>
      <c r="AA671" s="328"/>
      <c r="AB671" s="328"/>
      <c r="AC671" s="332"/>
    </row>
    <row r="672" spans="1:53" ht="13.8" x14ac:dyDescent="0.45">
      <c r="A672" s="43">
        <v>2093</v>
      </c>
      <c r="B672" s="329">
        <f t="shared" ref="B672:Z672" si="196">B579</f>
        <v>4401.2</v>
      </c>
      <c r="C672" s="329">
        <f t="shared" si="196"/>
        <v>60.8</v>
      </c>
      <c r="D672" s="329">
        <f t="shared" si="196"/>
        <v>9.6999999999999993</v>
      </c>
      <c r="E672" s="329">
        <f t="shared" si="196"/>
        <v>1.8</v>
      </c>
      <c r="F672" s="329">
        <f t="shared" si="196"/>
        <v>70.3</v>
      </c>
      <c r="G672" s="329">
        <f t="shared" si="196"/>
        <v>3.9</v>
      </c>
      <c r="H672" s="329">
        <f t="shared" si="196"/>
        <v>891</v>
      </c>
      <c r="I672" s="329" t="str">
        <f t="shared" si="196"/>
        <v xml:space="preserve"> -   </v>
      </c>
      <c r="J672" s="329">
        <f t="shared" si="196"/>
        <v>15.5</v>
      </c>
      <c r="K672" s="329">
        <f t="shared" si="196"/>
        <v>50.8</v>
      </c>
      <c r="L672" s="329">
        <f t="shared" si="196"/>
        <v>98.5</v>
      </c>
      <c r="M672" s="329">
        <f t="shared" si="196"/>
        <v>5.2</v>
      </c>
      <c r="N672" s="329">
        <f t="shared" si="196"/>
        <v>14.3</v>
      </c>
      <c r="O672" s="329">
        <f t="shared" si="196"/>
        <v>0.2</v>
      </c>
      <c r="P672" s="329">
        <f t="shared" si="196"/>
        <v>0.3</v>
      </c>
      <c r="Q672" s="329">
        <f t="shared" si="196"/>
        <v>1.7</v>
      </c>
      <c r="R672" s="329">
        <f t="shared" si="196"/>
        <v>9.4</v>
      </c>
      <c r="S672" s="329">
        <f t="shared" si="196"/>
        <v>13.8</v>
      </c>
      <c r="T672" s="329">
        <f t="shared" si="196"/>
        <v>0</v>
      </c>
      <c r="U672" s="329">
        <f t="shared" si="196"/>
        <v>0</v>
      </c>
      <c r="V672" s="329">
        <f t="shared" si="196"/>
        <v>55</v>
      </c>
      <c r="W672" s="329">
        <f t="shared" si="196"/>
        <v>15.1</v>
      </c>
      <c r="X672" s="329" t="str">
        <f t="shared" si="196"/>
        <v xml:space="preserve"> -   </v>
      </c>
      <c r="Y672" s="329">
        <f t="shared" si="196"/>
        <v>10.1</v>
      </c>
      <c r="Z672" s="329">
        <f t="shared" si="196"/>
        <v>29.5</v>
      </c>
      <c r="AA672" s="328"/>
      <c r="AB672" s="328"/>
      <c r="AC672" s="332"/>
    </row>
    <row r="673" spans="1:54" ht="13.8" x14ac:dyDescent="0.45">
      <c r="A673" s="43">
        <v>2094</v>
      </c>
      <c r="B673" s="329">
        <f t="shared" ref="B673:Z673" si="197">B580</f>
        <v>4398.2</v>
      </c>
      <c r="C673" s="329">
        <f t="shared" si="197"/>
        <v>61.4</v>
      </c>
      <c r="D673" s="329">
        <f t="shared" si="197"/>
        <v>9.6999999999999993</v>
      </c>
      <c r="E673" s="329">
        <f t="shared" si="197"/>
        <v>1.8</v>
      </c>
      <c r="F673" s="329">
        <f t="shared" si="197"/>
        <v>69.900000000000006</v>
      </c>
      <c r="G673" s="329">
        <f t="shared" si="197"/>
        <v>4</v>
      </c>
      <c r="H673" s="329">
        <f t="shared" si="197"/>
        <v>890.7</v>
      </c>
      <c r="I673" s="329" t="str">
        <f t="shared" si="197"/>
        <v xml:space="preserve"> -   </v>
      </c>
      <c r="J673" s="329">
        <f t="shared" si="197"/>
        <v>15.7</v>
      </c>
      <c r="K673" s="329">
        <f t="shared" si="197"/>
        <v>50.6</v>
      </c>
      <c r="L673" s="329">
        <f t="shared" si="197"/>
        <v>98.8</v>
      </c>
      <c r="M673" s="329">
        <f t="shared" si="197"/>
        <v>5.3</v>
      </c>
      <c r="N673" s="329">
        <f t="shared" si="197"/>
        <v>14.4</v>
      </c>
      <c r="O673" s="329">
        <f t="shared" si="197"/>
        <v>0.2</v>
      </c>
      <c r="P673" s="329">
        <f t="shared" si="197"/>
        <v>0.3</v>
      </c>
      <c r="Q673" s="329">
        <f t="shared" si="197"/>
        <v>1.7</v>
      </c>
      <c r="R673" s="329">
        <f t="shared" si="197"/>
        <v>9.3000000000000007</v>
      </c>
      <c r="S673" s="329">
        <f t="shared" si="197"/>
        <v>13.7</v>
      </c>
      <c r="T673" s="329">
        <f t="shared" si="197"/>
        <v>0</v>
      </c>
      <c r="U673" s="329">
        <f t="shared" si="197"/>
        <v>0</v>
      </c>
      <c r="V673" s="329">
        <f t="shared" si="197"/>
        <v>54.9</v>
      </c>
      <c r="W673" s="329">
        <f t="shared" si="197"/>
        <v>15.1</v>
      </c>
      <c r="X673" s="329" t="str">
        <f t="shared" si="197"/>
        <v xml:space="preserve"> -   </v>
      </c>
      <c r="Y673" s="329">
        <f t="shared" si="197"/>
        <v>10</v>
      </c>
      <c r="Z673" s="329">
        <f t="shared" si="197"/>
        <v>29.5</v>
      </c>
      <c r="AA673" s="328"/>
      <c r="AB673" s="328"/>
      <c r="AC673" s="332"/>
    </row>
    <row r="674" spans="1:54" ht="13.8" x14ac:dyDescent="0.45">
      <c r="A674" s="43">
        <v>2095</v>
      </c>
      <c r="B674" s="329">
        <f t="shared" ref="B674:Z674" si="198">B581</f>
        <v>4395</v>
      </c>
      <c r="C674" s="329">
        <f t="shared" si="198"/>
        <v>62</v>
      </c>
      <c r="D674" s="329">
        <f t="shared" si="198"/>
        <v>9.6999999999999993</v>
      </c>
      <c r="E674" s="329">
        <f t="shared" si="198"/>
        <v>1.8</v>
      </c>
      <c r="F674" s="329">
        <f t="shared" si="198"/>
        <v>69.5</v>
      </c>
      <c r="G674" s="329">
        <f t="shared" si="198"/>
        <v>4</v>
      </c>
      <c r="H674" s="329">
        <f t="shared" si="198"/>
        <v>890.3</v>
      </c>
      <c r="I674" s="329" t="str">
        <f t="shared" si="198"/>
        <v xml:space="preserve"> -   </v>
      </c>
      <c r="J674" s="329">
        <f t="shared" si="198"/>
        <v>15.9</v>
      </c>
      <c r="K674" s="329">
        <f t="shared" si="198"/>
        <v>50.4</v>
      </c>
      <c r="L674" s="329">
        <f t="shared" si="198"/>
        <v>99.2</v>
      </c>
      <c r="M674" s="329">
        <f t="shared" si="198"/>
        <v>5.3</v>
      </c>
      <c r="N674" s="329">
        <f t="shared" si="198"/>
        <v>14.6</v>
      </c>
      <c r="O674" s="329">
        <f t="shared" si="198"/>
        <v>0.2</v>
      </c>
      <c r="P674" s="329">
        <f t="shared" si="198"/>
        <v>0.3</v>
      </c>
      <c r="Q674" s="329">
        <f t="shared" si="198"/>
        <v>1.7</v>
      </c>
      <c r="R674" s="329">
        <f t="shared" si="198"/>
        <v>9.1999999999999993</v>
      </c>
      <c r="S674" s="329">
        <f t="shared" si="198"/>
        <v>13.7</v>
      </c>
      <c r="T674" s="329">
        <f t="shared" si="198"/>
        <v>0</v>
      </c>
      <c r="U674" s="329">
        <f t="shared" si="198"/>
        <v>0</v>
      </c>
      <c r="V674" s="329">
        <f t="shared" si="198"/>
        <v>54.9</v>
      </c>
      <c r="W674" s="329">
        <f t="shared" si="198"/>
        <v>15.1</v>
      </c>
      <c r="X674" s="329" t="str">
        <f t="shared" si="198"/>
        <v xml:space="preserve"> -   </v>
      </c>
      <c r="Y674" s="329">
        <f t="shared" si="198"/>
        <v>9.9</v>
      </c>
      <c r="Z674" s="329">
        <f t="shared" si="198"/>
        <v>29.6</v>
      </c>
      <c r="AA674" s="328"/>
      <c r="AB674" s="328"/>
      <c r="AC674" s="332"/>
    </row>
    <row r="675" spans="1:54" ht="13.8" x14ac:dyDescent="0.45">
      <c r="A675" s="43">
        <v>2096</v>
      </c>
      <c r="B675" s="329">
        <f t="shared" ref="B675:Z675" si="199">B582</f>
        <v>4391.5</v>
      </c>
      <c r="C675" s="329">
        <f t="shared" si="199"/>
        <v>62.7</v>
      </c>
      <c r="D675" s="329">
        <f t="shared" si="199"/>
        <v>9.6999999999999993</v>
      </c>
      <c r="E675" s="329">
        <f t="shared" si="199"/>
        <v>1.7</v>
      </c>
      <c r="F675" s="329">
        <f t="shared" si="199"/>
        <v>69.2</v>
      </c>
      <c r="G675" s="329">
        <f t="shared" si="199"/>
        <v>4.0999999999999996</v>
      </c>
      <c r="H675" s="329">
        <f t="shared" si="199"/>
        <v>889.9</v>
      </c>
      <c r="I675" s="329" t="str">
        <f t="shared" si="199"/>
        <v xml:space="preserve"> -   </v>
      </c>
      <c r="J675" s="329">
        <f t="shared" si="199"/>
        <v>16.100000000000001</v>
      </c>
      <c r="K675" s="329">
        <f t="shared" si="199"/>
        <v>50.2</v>
      </c>
      <c r="L675" s="329">
        <f t="shared" si="199"/>
        <v>99.5</v>
      </c>
      <c r="M675" s="329">
        <f t="shared" si="199"/>
        <v>5.4</v>
      </c>
      <c r="N675" s="329">
        <f t="shared" si="199"/>
        <v>14.7</v>
      </c>
      <c r="O675" s="329">
        <f t="shared" si="199"/>
        <v>0.2</v>
      </c>
      <c r="P675" s="329">
        <f t="shared" si="199"/>
        <v>0.3</v>
      </c>
      <c r="Q675" s="329">
        <f t="shared" si="199"/>
        <v>1.7</v>
      </c>
      <c r="R675" s="329">
        <f t="shared" si="199"/>
        <v>9.1999999999999993</v>
      </c>
      <c r="S675" s="329">
        <f t="shared" si="199"/>
        <v>13.7</v>
      </c>
      <c r="T675" s="329">
        <f t="shared" si="199"/>
        <v>0</v>
      </c>
      <c r="U675" s="329">
        <f t="shared" si="199"/>
        <v>0</v>
      </c>
      <c r="V675" s="329">
        <f t="shared" si="199"/>
        <v>54.8</v>
      </c>
      <c r="W675" s="329">
        <f t="shared" si="199"/>
        <v>15.2</v>
      </c>
      <c r="X675" s="329" t="str">
        <f t="shared" si="199"/>
        <v xml:space="preserve"> -   </v>
      </c>
      <c r="Y675" s="329">
        <f t="shared" si="199"/>
        <v>9.8000000000000007</v>
      </c>
      <c r="Z675" s="329">
        <f t="shared" si="199"/>
        <v>29.6</v>
      </c>
      <c r="AA675" s="328"/>
      <c r="AB675" s="328"/>
      <c r="AC675" s="332"/>
    </row>
    <row r="676" spans="1:54" ht="13.8" x14ac:dyDescent="0.45">
      <c r="A676" s="43">
        <v>2097</v>
      </c>
      <c r="B676" s="329">
        <f t="shared" ref="B676:Z676" si="200">B583</f>
        <v>4387.8</v>
      </c>
      <c r="C676" s="329">
        <f t="shared" si="200"/>
        <v>63.3</v>
      </c>
      <c r="D676" s="329">
        <f t="shared" si="200"/>
        <v>9.6999999999999993</v>
      </c>
      <c r="E676" s="329">
        <f t="shared" si="200"/>
        <v>1.7</v>
      </c>
      <c r="F676" s="329">
        <f t="shared" si="200"/>
        <v>68.8</v>
      </c>
      <c r="G676" s="329">
        <f t="shared" si="200"/>
        <v>4.2</v>
      </c>
      <c r="H676" s="329">
        <f t="shared" si="200"/>
        <v>889.5</v>
      </c>
      <c r="I676" s="329" t="str">
        <f t="shared" si="200"/>
        <v xml:space="preserve"> -   </v>
      </c>
      <c r="J676" s="329">
        <f t="shared" si="200"/>
        <v>16.3</v>
      </c>
      <c r="K676" s="329">
        <f t="shared" si="200"/>
        <v>50</v>
      </c>
      <c r="L676" s="329">
        <f t="shared" si="200"/>
        <v>99.9</v>
      </c>
      <c r="M676" s="329">
        <f t="shared" si="200"/>
        <v>5.5</v>
      </c>
      <c r="N676" s="329">
        <f t="shared" si="200"/>
        <v>14.8</v>
      </c>
      <c r="O676" s="329">
        <f t="shared" si="200"/>
        <v>0.2</v>
      </c>
      <c r="P676" s="329">
        <f t="shared" si="200"/>
        <v>0.3</v>
      </c>
      <c r="Q676" s="329">
        <f t="shared" si="200"/>
        <v>1.7</v>
      </c>
      <c r="R676" s="329">
        <f t="shared" si="200"/>
        <v>9.1</v>
      </c>
      <c r="S676" s="329">
        <f t="shared" si="200"/>
        <v>13.6</v>
      </c>
      <c r="T676" s="329">
        <f t="shared" si="200"/>
        <v>0</v>
      </c>
      <c r="U676" s="329">
        <f t="shared" si="200"/>
        <v>0</v>
      </c>
      <c r="V676" s="329">
        <f t="shared" si="200"/>
        <v>54.7</v>
      </c>
      <c r="W676" s="329">
        <f t="shared" si="200"/>
        <v>15.2</v>
      </c>
      <c r="X676" s="329" t="str">
        <f t="shared" si="200"/>
        <v xml:space="preserve"> -   </v>
      </c>
      <c r="Y676" s="329">
        <f t="shared" si="200"/>
        <v>9.6999999999999993</v>
      </c>
      <c r="Z676" s="329">
        <f t="shared" si="200"/>
        <v>29.6</v>
      </c>
      <c r="AA676" s="328"/>
      <c r="AB676" s="328"/>
      <c r="AC676" s="332"/>
    </row>
    <row r="677" spans="1:54" ht="13.8" x14ac:dyDescent="0.45">
      <c r="A677" s="43">
        <v>2098</v>
      </c>
      <c r="B677" s="329">
        <f t="shared" ref="B677:Z677" si="201">B584</f>
        <v>4383.8</v>
      </c>
      <c r="C677" s="329">
        <f t="shared" si="201"/>
        <v>64</v>
      </c>
      <c r="D677" s="329">
        <f t="shared" si="201"/>
        <v>9.6999999999999993</v>
      </c>
      <c r="E677" s="329">
        <f t="shared" si="201"/>
        <v>1.7</v>
      </c>
      <c r="F677" s="329">
        <f t="shared" si="201"/>
        <v>68.400000000000006</v>
      </c>
      <c r="G677" s="329">
        <f t="shared" si="201"/>
        <v>4.2</v>
      </c>
      <c r="H677" s="329">
        <f t="shared" si="201"/>
        <v>889</v>
      </c>
      <c r="I677" s="329" t="str">
        <f t="shared" si="201"/>
        <v xml:space="preserve"> -   </v>
      </c>
      <c r="J677" s="329">
        <f t="shared" si="201"/>
        <v>16.5</v>
      </c>
      <c r="K677" s="329">
        <f t="shared" si="201"/>
        <v>49.7</v>
      </c>
      <c r="L677" s="329">
        <f t="shared" si="201"/>
        <v>100.2</v>
      </c>
      <c r="M677" s="329">
        <f t="shared" si="201"/>
        <v>5.5</v>
      </c>
      <c r="N677" s="329">
        <f t="shared" si="201"/>
        <v>15</v>
      </c>
      <c r="O677" s="329">
        <f t="shared" si="201"/>
        <v>0.2</v>
      </c>
      <c r="P677" s="329">
        <f t="shared" si="201"/>
        <v>0.3</v>
      </c>
      <c r="Q677" s="329">
        <f t="shared" si="201"/>
        <v>1.7</v>
      </c>
      <c r="R677" s="329">
        <f t="shared" si="201"/>
        <v>9.1</v>
      </c>
      <c r="S677" s="329">
        <f t="shared" si="201"/>
        <v>13.6</v>
      </c>
      <c r="T677" s="329">
        <f t="shared" si="201"/>
        <v>0</v>
      </c>
      <c r="U677" s="329">
        <f t="shared" si="201"/>
        <v>0</v>
      </c>
      <c r="V677" s="329">
        <f t="shared" si="201"/>
        <v>54.6</v>
      </c>
      <c r="W677" s="329">
        <f t="shared" si="201"/>
        <v>15.2</v>
      </c>
      <c r="X677" s="329" t="str">
        <f t="shared" si="201"/>
        <v xml:space="preserve"> -   </v>
      </c>
      <c r="Y677" s="329">
        <f t="shared" si="201"/>
        <v>9.6</v>
      </c>
      <c r="Z677" s="329">
        <f t="shared" si="201"/>
        <v>29.6</v>
      </c>
      <c r="AA677" s="328"/>
      <c r="AB677" s="328"/>
      <c r="AC677" s="332"/>
    </row>
    <row r="678" spans="1:54" ht="13.8" x14ac:dyDescent="0.45">
      <c r="A678" s="43">
        <v>2099</v>
      </c>
      <c r="B678" s="329">
        <f t="shared" ref="B678:Z678" si="202">B585</f>
        <v>4379.6000000000004</v>
      </c>
      <c r="C678" s="329">
        <f t="shared" si="202"/>
        <v>64.7</v>
      </c>
      <c r="D678" s="329">
        <f t="shared" si="202"/>
        <v>9.6</v>
      </c>
      <c r="E678" s="329">
        <f t="shared" si="202"/>
        <v>1.7</v>
      </c>
      <c r="F678" s="329">
        <f t="shared" si="202"/>
        <v>68.099999999999994</v>
      </c>
      <c r="G678" s="329">
        <f t="shared" si="202"/>
        <v>4.3</v>
      </c>
      <c r="H678" s="329">
        <f t="shared" si="202"/>
        <v>888.5</v>
      </c>
      <c r="I678" s="329" t="str">
        <f t="shared" si="202"/>
        <v xml:space="preserve"> -   </v>
      </c>
      <c r="J678" s="329">
        <f t="shared" si="202"/>
        <v>16.7</v>
      </c>
      <c r="K678" s="329">
        <f t="shared" si="202"/>
        <v>49.5</v>
      </c>
      <c r="L678" s="329">
        <f t="shared" si="202"/>
        <v>100.6</v>
      </c>
      <c r="M678" s="329">
        <f t="shared" si="202"/>
        <v>5.6</v>
      </c>
      <c r="N678" s="329">
        <f t="shared" si="202"/>
        <v>15.1</v>
      </c>
      <c r="O678" s="329">
        <f t="shared" si="202"/>
        <v>0.2</v>
      </c>
      <c r="P678" s="329">
        <f t="shared" si="202"/>
        <v>0.3</v>
      </c>
      <c r="Q678" s="329">
        <f t="shared" si="202"/>
        <v>1.6</v>
      </c>
      <c r="R678" s="329">
        <f t="shared" si="202"/>
        <v>9</v>
      </c>
      <c r="S678" s="329">
        <f t="shared" si="202"/>
        <v>13.6</v>
      </c>
      <c r="T678" s="329">
        <f t="shared" si="202"/>
        <v>0</v>
      </c>
      <c r="U678" s="329">
        <f t="shared" si="202"/>
        <v>0</v>
      </c>
      <c r="V678" s="329">
        <f t="shared" si="202"/>
        <v>54.5</v>
      </c>
      <c r="W678" s="329">
        <f t="shared" si="202"/>
        <v>15.2</v>
      </c>
      <c r="X678" s="329" t="str">
        <f t="shared" si="202"/>
        <v xml:space="preserve"> -   </v>
      </c>
      <c r="Y678" s="329">
        <f t="shared" si="202"/>
        <v>9.5</v>
      </c>
      <c r="Z678" s="329">
        <f t="shared" si="202"/>
        <v>29.6</v>
      </c>
      <c r="AA678" s="328"/>
      <c r="AB678" s="328"/>
      <c r="AC678" s="332"/>
    </row>
    <row r="679" spans="1:54" ht="13.8" x14ac:dyDescent="0.45">
      <c r="A679" s="43">
        <v>2100</v>
      </c>
      <c r="B679" s="329">
        <f t="shared" ref="B679:Z679" si="203">B586</f>
        <v>4375</v>
      </c>
      <c r="C679" s="329">
        <f t="shared" si="203"/>
        <v>65.400000000000006</v>
      </c>
      <c r="D679" s="329">
        <f t="shared" si="203"/>
        <v>9.6</v>
      </c>
      <c r="E679" s="329">
        <f t="shared" si="203"/>
        <v>1.7</v>
      </c>
      <c r="F679" s="329">
        <f t="shared" si="203"/>
        <v>67.7</v>
      </c>
      <c r="G679" s="329">
        <f t="shared" si="203"/>
        <v>4.3</v>
      </c>
      <c r="H679" s="329">
        <f t="shared" si="203"/>
        <v>887.9</v>
      </c>
      <c r="I679" s="329" t="str">
        <f t="shared" si="203"/>
        <v xml:space="preserve"> -   </v>
      </c>
      <c r="J679" s="329">
        <f t="shared" si="203"/>
        <v>16.899999999999999</v>
      </c>
      <c r="K679" s="329">
        <f t="shared" si="203"/>
        <v>49.3</v>
      </c>
      <c r="L679" s="329">
        <f t="shared" si="203"/>
        <v>101</v>
      </c>
      <c r="M679" s="329">
        <f t="shared" si="203"/>
        <v>5.6</v>
      </c>
      <c r="N679" s="329">
        <f t="shared" si="203"/>
        <v>15.3</v>
      </c>
      <c r="O679" s="329">
        <f t="shared" si="203"/>
        <v>0.2</v>
      </c>
      <c r="P679" s="329">
        <f t="shared" si="203"/>
        <v>0.3</v>
      </c>
      <c r="Q679" s="329">
        <f t="shared" si="203"/>
        <v>1.6</v>
      </c>
      <c r="R679" s="329">
        <f t="shared" si="203"/>
        <v>8.9</v>
      </c>
      <c r="S679" s="329">
        <f t="shared" si="203"/>
        <v>13.5</v>
      </c>
      <c r="T679" s="329">
        <f t="shared" si="203"/>
        <v>0</v>
      </c>
      <c r="U679" s="329">
        <f t="shared" si="203"/>
        <v>0</v>
      </c>
      <c r="V679" s="329">
        <f t="shared" si="203"/>
        <v>54.5</v>
      </c>
      <c r="W679" s="329">
        <f t="shared" si="203"/>
        <v>15.3</v>
      </c>
      <c r="X679" s="329" t="str">
        <f t="shared" si="203"/>
        <v xml:space="preserve"> -   </v>
      </c>
      <c r="Y679" s="329">
        <f t="shared" si="203"/>
        <v>9.4</v>
      </c>
      <c r="Z679" s="329">
        <f t="shared" si="203"/>
        <v>29.5</v>
      </c>
      <c r="AA679" s="328"/>
      <c r="AB679" s="328"/>
      <c r="AC679" s="332"/>
    </row>
    <row r="680" spans="1:54" s="385" customFormat="1" ht="49.2" x14ac:dyDescent="0.4">
      <c r="A680" s="337" t="s">
        <v>612</v>
      </c>
      <c r="B680" s="329">
        <f t="shared" ref="B680:N680" si="204">SUM(B593:B629)</f>
        <v>181672.29999999996</v>
      </c>
      <c r="C680" s="329">
        <f t="shared" si="204"/>
        <v>2381.3000000000002</v>
      </c>
      <c r="D680" s="329">
        <f t="shared" si="204"/>
        <v>422.40000000000003</v>
      </c>
      <c r="E680" s="329">
        <f t="shared" si="204"/>
        <v>115.29999999999998</v>
      </c>
      <c r="F680" s="329">
        <f t="shared" si="204"/>
        <v>3073.1</v>
      </c>
      <c r="G680" s="329">
        <f t="shared" si="204"/>
        <v>184.4</v>
      </c>
      <c r="H680" s="329">
        <f t="shared" si="204"/>
        <v>31372.099999999995</v>
      </c>
      <c r="I680" s="329"/>
      <c r="J680" s="329">
        <f t="shared" si="204"/>
        <v>519.6</v>
      </c>
      <c r="K680" s="329">
        <f t="shared" si="204"/>
        <v>3835.0999999999995</v>
      </c>
      <c r="L680" s="329">
        <f t="shared" si="204"/>
        <v>4285.3</v>
      </c>
      <c r="M680" s="329">
        <f t="shared" si="204"/>
        <v>340.7</v>
      </c>
      <c r="N680" s="329">
        <f t="shared" si="204"/>
        <v>598.90000000000009</v>
      </c>
      <c r="O680" s="329">
        <f t="shared" ref="O680:Z680" si="205">SUM(O593:O629)</f>
        <v>25.900000000000002</v>
      </c>
      <c r="P680" s="329">
        <f t="shared" si="205"/>
        <v>58.500000000000007</v>
      </c>
      <c r="Q680" s="329">
        <f t="shared" si="205"/>
        <v>125.8</v>
      </c>
      <c r="R680" s="329">
        <f t="shared" si="205"/>
        <v>617.40000000000009</v>
      </c>
      <c r="S680" s="329">
        <f t="shared" si="205"/>
        <v>761.80000000000018</v>
      </c>
      <c r="T680" s="329">
        <f t="shared" si="205"/>
        <v>1.9000000000000006</v>
      </c>
      <c r="U680" s="329">
        <f t="shared" si="205"/>
        <v>0</v>
      </c>
      <c r="V680" s="329">
        <f t="shared" si="205"/>
        <v>2579.8000000000002</v>
      </c>
      <c r="W680" s="329">
        <f t="shared" si="205"/>
        <v>499.29999999999995</v>
      </c>
      <c r="X680" s="329">
        <f t="shared" si="205"/>
        <v>0</v>
      </c>
      <c r="Y680" s="329">
        <f t="shared" si="205"/>
        <v>772.40000000000009</v>
      </c>
      <c r="Z680" s="329">
        <f t="shared" si="205"/>
        <v>1110.4999999999998</v>
      </c>
      <c r="AA680" s="345" t="s">
        <v>559</v>
      </c>
      <c r="AB680" s="328">
        <f>B680+C680+D680+E680+F680+G680+H680+J680+K680+L680+M680+N680</f>
        <v>228800.49999999994</v>
      </c>
      <c r="AC680" s="332"/>
      <c r="AD680" s="332"/>
      <c r="AE680" s="332"/>
      <c r="AF680" s="332"/>
      <c r="AG680" s="332"/>
      <c r="AH680" s="332"/>
      <c r="AI680" s="332"/>
      <c r="AJ680" s="332"/>
      <c r="AK680" s="332"/>
      <c r="AL680" s="332"/>
      <c r="AM680" s="332"/>
      <c r="AN680" s="332"/>
      <c r="AO680" s="332"/>
      <c r="AP680" s="332"/>
      <c r="AQ680" s="332"/>
      <c r="AR680" s="332"/>
      <c r="AS680" s="332"/>
      <c r="AT680" s="332"/>
      <c r="AU680" s="332"/>
      <c r="AV680" s="332"/>
      <c r="AW680" s="332"/>
      <c r="AX680" s="332"/>
      <c r="AY680" s="332"/>
      <c r="AZ680" s="332"/>
      <c r="BA680" s="332"/>
    </row>
    <row r="681" spans="1:54" x14ac:dyDescent="0.4">
      <c r="A681" s="102" t="s">
        <v>0</v>
      </c>
      <c r="B681" s="386"/>
      <c r="C681" s="386"/>
      <c r="D681" s="386"/>
      <c r="E681" s="386"/>
      <c r="F681" s="386"/>
      <c r="G681" s="386"/>
      <c r="H681" s="386"/>
      <c r="I681" s="386"/>
      <c r="J681" s="386"/>
      <c r="K681" s="386"/>
      <c r="L681" s="386"/>
      <c r="M681" s="386"/>
      <c r="N681" s="386"/>
      <c r="O681" s="386"/>
      <c r="P681" s="386"/>
      <c r="Q681" s="386"/>
      <c r="R681" s="386"/>
      <c r="S681" s="386"/>
      <c r="T681" s="386"/>
      <c r="U681" s="386"/>
      <c r="V681" s="386"/>
      <c r="W681" s="386"/>
      <c r="X681" s="386"/>
      <c r="Y681" s="386"/>
      <c r="Z681" s="386"/>
      <c r="AA681" s="332"/>
      <c r="AB681" s="332"/>
      <c r="AC681" s="332"/>
    </row>
    <row r="682" spans="1:54" s="348" customFormat="1" ht="18.600000000000001" x14ac:dyDescent="0.6">
      <c r="A682" s="334" t="s">
        <v>608</v>
      </c>
      <c r="B682" s="335"/>
      <c r="C682" s="335"/>
      <c r="D682" s="335"/>
      <c r="E682" s="335"/>
      <c r="F682" s="335"/>
      <c r="G682" s="335"/>
      <c r="H682" s="335"/>
      <c r="I682" s="335"/>
      <c r="J682" s="335"/>
      <c r="K682" s="335"/>
      <c r="L682" s="335"/>
      <c r="M682" s="335"/>
      <c r="N682" s="335"/>
      <c r="O682" s="335"/>
      <c r="P682" s="335"/>
      <c r="Q682" s="335"/>
      <c r="R682" s="335"/>
      <c r="S682" s="335"/>
      <c r="T682" s="335"/>
      <c r="U682" s="335"/>
      <c r="V682" s="335"/>
      <c r="W682" s="335"/>
      <c r="X682" s="335"/>
      <c r="Y682" s="335"/>
      <c r="Z682" s="335"/>
      <c r="AA682" s="362"/>
      <c r="AB682" s="362"/>
      <c r="AC682" s="362"/>
      <c r="AD682" s="363"/>
      <c r="AE682" s="363"/>
      <c r="AF682" s="363"/>
      <c r="AG682" s="363"/>
      <c r="AH682" s="363"/>
      <c r="AI682" s="363"/>
      <c r="AJ682" s="363"/>
      <c r="AK682" s="363"/>
      <c r="AL682" s="363"/>
      <c r="AM682" s="363"/>
      <c r="AN682" s="363"/>
      <c r="AO682" s="363"/>
      <c r="AP682" s="363"/>
      <c r="AQ682" s="363"/>
      <c r="AR682" s="363"/>
      <c r="AS682" s="363"/>
      <c r="AT682" s="363"/>
      <c r="AU682" s="363"/>
      <c r="AV682" s="363"/>
      <c r="AW682" s="363"/>
      <c r="AX682" s="363"/>
      <c r="AY682" s="363"/>
      <c r="AZ682" s="363"/>
      <c r="BA682" s="363"/>
    </row>
    <row r="683" spans="1:54" s="366" customFormat="1" ht="45" x14ac:dyDescent="0.5">
      <c r="A683" s="111"/>
      <c r="B683" s="54" t="str">
        <f>B$18</f>
        <v>"Grain" , MMT</v>
      </c>
      <c r="C683" s="54" t="str">
        <f t="shared" ref="C683:Z683" si="206">C$18</f>
        <v>Bovine Meat , MMT</v>
      </c>
      <c r="D683" s="54" t="str">
        <f t="shared" si="206"/>
        <v>Butter, Ghee , MMT</v>
      </c>
      <c r="E683" s="54" t="str">
        <f t="shared" si="206"/>
        <v>Cream , MMT</v>
      </c>
      <c r="F683" s="54" t="str">
        <f t="shared" si="206"/>
        <v>Eggs , MMT</v>
      </c>
      <c r="G683" s="54" t="str">
        <f t="shared" si="206"/>
        <v>Meat, Other , MMT</v>
      </c>
      <c r="H683" s="54" t="str">
        <f t="shared" si="206"/>
        <v>Milk - Excluding Butter , MMT</v>
      </c>
      <c r="I683" s="54" t="str">
        <f t="shared" si="206"/>
        <v>Whey , MMT</v>
      </c>
      <c r="J683" s="54" t="str">
        <f t="shared" si="206"/>
        <v>Mutton &amp; Goat Meat , MMT</v>
      </c>
      <c r="K683" s="54" t="str">
        <f t="shared" si="206"/>
        <v>Pigmeat , MMT</v>
      </c>
      <c r="L683" s="54" t="str">
        <f t="shared" si="206"/>
        <v>Poultry Meat , MMT</v>
      </c>
      <c r="M683" s="54" t="str">
        <f t="shared" si="206"/>
        <v>Fats, Animals, Raw , MMT</v>
      </c>
      <c r="N683" s="54" t="str">
        <f t="shared" si="206"/>
        <v>Offals, Edible , MMT</v>
      </c>
      <c r="O683" s="54" t="str">
        <f t="shared" si="206"/>
        <v>Aquatic Animals, Others , MMT</v>
      </c>
      <c r="P683" s="54" t="str">
        <f t="shared" si="206"/>
        <v>Aquatic Plants , MMT</v>
      </c>
      <c r="Q683" s="54" t="str">
        <f t="shared" si="206"/>
        <v>Cephalopods , MMT</v>
      </c>
      <c r="R683" s="54" t="str">
        <f t="shared" si="206"/>
        <v>Crustaceans , MMT</v>
      </c>
      <c r="S683" s="54" t="str">
        <f t="shared" si="206"/>
        <v>Demersal Fish , MMT</v>
      </c>
      <c r="T683" s="54" t="str">
        <f t="shared" si="206"/>
        <v>Fish, Body Oil , MMT</v>
      </c>
      <c r="U683" s="54" t="str">
        <f t="shared" si="206"/>
        <v>Fish, Liver Oil , MMT</v>
      </c>
      <c r="V683" s="54" t="str">
        <f t="shared" si="206"/>
        <v>Freshwater Fish , MMT</v>
      </c>
      <c r="W683" s="54" t="str">
        <f t="shared" si="206"/>
        <v>Marine Fish, Other , MMT</v>
      </c>
      <c r="X683" s="54" t="str">
        <f t="shared" si="206"/>
        <v>Meat, Aquatic Mammals , MMT</v>
      </c>
      <c r="Y683" s="54" t="str">
        <f t="shared" si="206"/>
        <v>Molluscs, Other , MMT</v>
      </c>
      <c r="Z683" s="54" t="str">
        <f t="shared" si="206"/>
        <v>Pelagic Fish , MMT</v>
      </c>
      <c r="AA683" s="364"/>
      <c r="AB683" s="364"/>
      <c r="AC683" s="364"/>
      <c r="AD683" s="364"/>
      <c r="AE683" s="364"/>
      <c r="AF683" s="364"/>
      <c r="AG683" s="364"/>
      <c r="AH683" s="364"/>
      <c r="AI683" s="364"/>
      <c r="AJ683" s="364"/>
      <c r="AK683" s="364"/>
      <c r="AL683" s="364"/>
      <c r="AM683" s="364"/>
      <c r="AN683" s="364"/>
      <c r="AO683" s="364"/>
      <c r="AP683" s="364"/>
      <c r="AQ683" s="364"/>
      <c r="AR683" s="364"/>
      <c r="AS683" s="364"/>
      <c r="AT683" s="364"/>
      <c r="AU683" s="364"/>
      <c r="AV683" s="364"/>
      <c r="AW683" s="364"/>
      <c r="AX683" s="364"/>
      <c r="AY683" s="364"/>
      <c r="AZ683" s="364"/>
      <c r="BA683" s="364"/>
      <c r="BB683" s="364"/>
    </row>
    <row r="684" spans="1:54" ht="13.8" x14ac:dyDescent="0.45">
      <c r="A684" s="43">
        <v>2014</v>
      </c>
      <c r="B684" s="329">
        <f>(B111-B500)*$D$495</f>
        <v>0</v>
      </c>
      <c r="C684" s="329">
        <f t="shared" ref="C684:Z684" si="207">(C111-C500)*$D$495</f>
        <v>0</v>
      </c>
      <c r="D684" s="329">
        <f t="shared" si="207"/>
        <v>0</v>
      </c>
      <c r="E684" s="329">
        <f t="shared" si="207"/>
        <v>0</v>
      </c>
      <c r="F684" s="329">
        <f t="shared" si="207"/>
        <v>0</v>
      </c>
      <c r="G684" s="329">
        <f t="shared" si="207"/>
        <v>0</v>
      </c>
      <c r="H684" s="329">
        <f t="shared" si="207"/>
        <v>0</v>
      </c>
      <c r="I684" s="329" t="e">
        <f t="shared" si="207"/>
        <v>#VALUE!</v>
      </c>
      <c r="J684" s="329">
        <f t="shared" si="207"/>
        <v>0</v>
      </c>
      <c r="K684" s="329">
        <f t="shared" si="207"/>
        <v>0</v>
      </c>
      <c r="L684" s="329">
        <f t="shared" si="207"/>
        <v>0</v>
      </c>
      <c r="M684" s="329">
        <f t="shared" si="207"/>
        <v>0</v>
      </c>
      <c r="N684" s="329">
        <f t="shared" si="207"/>
        <v>0</v>
      </c>
      <c r="O684" s="329">
        <f t="shared" si="207"/>
        <v>0</v>
      </c>
      <c r="P684" s="329">
        <f t="shared" si="207"/>
        <v>0</v>
      </c>
      <c r="Q684" s="329">
        <f t="shared" si="207"/>
        <v>0</v>
      </c>
      <c r="R684" s="329">
        <f t="shared" si="207"/>
        <v>0</v>
      </c>
      <c r="S684" s="329">
        <f t="shared" si="207"/>
        <v>0</v>
      </c>
      <c r="T684" s="329">
        <f t="shared" si="207"/>
        <v>0</v>
      </c>
      <c r="U684" s="329">
        <f t="shared" si="207"/>
        <v>0</v>
      </c>
      <c r="V684" s="329">
        <f t="shared" si="207"/>
        <v>0</v>
      </c>
      <c r="W684" s="329">
        <f t="shared" si="207"/>
        <v>0</v>
      </c>
      <c r="X684" s="329" t="e">
        <f t="shared" si="207"/>
        <v>#VALUE!</v>
      </c>
      <c r="Y684" s="329">
        <f t="shared" si="207"/>
        <v>0</v>
      </c>
      <c r="Z684" s="329">
        <f t="shared" si="207"/>
        <v>0</v>
      </c>
      <c r="AA684" s="332"/>
      <c r="AB684" s="332"/>
      <c r="AC684" s="332"/>
      <c r="BB684" s="332"/>
    </row>
    <row r="685" spans="1:54" ht="13.8" x14ac:dyDescent="0.45">
      <c r="A685" s="43">
        <v>2015</v>
      </c>
      <c r="B685" s="329">
        <f t="shared" ref="B685:Z685" si="208">(B112-B501)*$D$495</f>
        <v>0</v>
      </c>
      <c r="C685" s="329">
        <f t="shared" si="208"/>
        <v>0</v>
      </c>
      <c r="D685" s="329">
        <f t="shared" si="208"/>
        <v>0</v>
      </c>
      <c r="E685" s="329">
        <f t="shared" si="208"/>
        <v>0</v>
      </c>
      <c r="F685" s="329">
        <f t="shared" si="208"/>
        <v>0</v>
      </c>
      <c r="G685" s="329">
        <f t="shared" si="208"/>
        <v>0</v>
      </c>
      <c r="H685" s="329">
        <f t="shared" si="208"/>
        <v>0</v>
      </c>
      <c r="I685" s="329" t="e">
        <f t="shared" si="208"/>
        <v>#VALUE!</v>
      </c>
      <c r="J685" s="329">
        <f t="shared" si="208"/>
        <v>0</v>
      </c>
      <c r="K685" s="329">
        <f t="shared" si="208"/>
        <v>0</v>
      </c>
      <c r="L685" s="329">
        <f t="shared" si="208"/>
        <v>0</v>
      </c>
      <c r="M685" s="329">
        <f t="shared" si="208"/>
        <v>0</v>
      </c>
      <c r="N685" s="329">
        <f t="shared" si="208"/>
        <v>0</v>
      </c>
      <c r="O685" s="329">
        <f t="shared" si="208"/>
        <v>0</v>
      </c>
      <c r="P685" s="329">
        <f t="shared" si="208"/>
        <v>0</v>
      </c>
      <c r="Q685" s="329">
        <f t="shared" si="208"/>
        <v>0</v>
      </c>
      <c r="R685" s="329">
        <f t="shared" si="208"/>
        <v>0</v>
      </c>
      <c r="S685" s="329">
        <f t="shared" si="208"/>
        <v>0</v>
      </c>
      <c r="T685" s="329">
        <f t="shared" si="208"/>
        <v>0</v>
      </c>
      <c r="U685" s="329">
        <f t="shared" si="208"/>
        <v>0</v>
      </c>
      <c r="V685" s="329">
        <f t="shared" si="208"/>
        <v>0</v>
      </c>
      <c r="W685" s="329">
        <f t="shared" si="208"/>
        <v>0</v>
      </c>
      <c r="X685" s="329" t="e">
        <f t="shared" si="208"/>
        <v>#VALUE!</v>
      </c>
      <c r="Y685" s="329">
        <f t="shared" si="208"/>
        <v>0</v>
      </c>
      <c r="Z685" s="329">
        <f t="shared" si="208"/>
        <v>0</v>
      </c>
      <c r="AA685" s="332"/>
      <c r="AB685" s="332"/>
      <c r="AC685" s="332"/>
      <c r="BB685" s="332"/>
    </row>
    <row r="686" spans="1:54" ht="13.8" x14ac:dyDescent="0.45">
      <c r="A686" s="43">
        <v>2016</v>
      </c>
      <c r="B686" s="329">
        <f t="shared" ref="B686:Z686" si="209">(B113-B502)*$D$495</f>
        <v>0</v>
      </c>
      <c r="C686" s="329">
        <f t="shared" si="209"/>
        <v>0</v>
      </c>
      <c r="D686" s="329">
        <f t="shared" si="209"/>
        <v>0</v>
      </c>
      <c r="E686" s="329">
        <f t="shared" si="209"/>
        <v>0</v>
      </c>
      <c r="F686" s="329">
        <f t="shared" si="209"/>
        <v>0</v>
      </c>
      <c r="G686" s="329">
        <f t="shared" si="209"/>
        <v>0</v>
      </c>
      <c r="H686" s="329">
        <f t="shared" si="209"/>
        <v>0</v>
      </c>
      <c r="I686" s="329" t="e">
        <f t="shared" si="209"/>
        <v>#VALUE!</v>
      </c>
      <c r="J686" s="329">
        <f t="shared" si="209"/>
        <v>0</v>
      </c>
      <c r="K686" s="329">
        <f t="shared" si="209"/>
        <v>0</v>
      </c>
      <c r="L686" s="329">
        <f t="shared" si="209"/>
        <v>0</v>
      </c>
      <c r="M686" s="329">
        <f t="shared" si="209"/>
        <v>0</v>
      </c>
      <c r="N686" s="329">
        <f t="shared" si="209"/>
        <v>0</v>
      </c>
      <c r="O686" s="329">
        <f t="shared" si="209"/>
        <v>0</v>
      </c>
      <c r="P686" s="329">
        <f t="shared" si="209"/>
        <v>0</v>
      </c>
      <c r="Q686" s="329">
        <f t="shared" si="209"/>
        <v>0</v>
      </c>
      <c r="R686" s="329">
        <f t="shared" si="209"/>
        <v>0</v>
      </c>
      <c r="S686" s="329">
        <f t="shared" si="209"/>
        <v>0</v>
      </c>
      <c r="T686" s="329">
        <f t="shared" si="209"/>
        <v>0</v>
      </c>
      <c r="U686" s="329">
        <f t="shared" si="209"/>
        <v>0</v>
      </c>
      <c r="V686" s="329">
        <f t="shared" si="209"/>
        <v>0</v>
      </c>
      <c r="W686" s="329">
        <f t="shared" si="209"/>
        <v>0</v>
      </c>
      <c r="X686" s="329" t="e">
        <f t="shared" si="209"/>
        <v>#VALUE!</v>
      </c>
      <c r="Y686" s="329">
        <f t="shared" si="209"/>
        <v>0</v>
      </c>
      <c r="Z686" s="329">
        <f t="shared" si="209"/>
        <v>0</v>
      </c>
      <c r="AA686" s="332"/>
      <c r="AB686" s="332"/>
      <c r="AC686" s="332"/>
      <c r="BB686" s="332"/>
    </row>
    <row r="687" spans="1:54" ht="13.8" x14ac:dyDescent="0.45">
      <c r="A687" s="43">
        <v>2017</v>
      </c>
      <c r="B687" s="329">
        <f t="shared" ref="B687:Z687" si="210">(B114-B503)*$D$495</f>
        <v>0</v>
      </c>
      <c r="C687" s="329">
        <f t="shared" si="210"/>
        <v>0</v>
      </c>
      <c r="D687" s="329">
        <f t="shared" si="210"/>
        <v>0</v>
      </c>
      <c r="E687" s="329">
        <f t="shared" si="210"/>
        <v>0</v>
      </c>
      <c r="F687" s="329">
        <f t="shared" si="210"/>
        <v>0</v>
      </c>
      <c r="G687" s="329">
        <f t="shared" si="210"/>
        <v>0</v>
      </c>
      <c r="H687" s="329">
        <f t="shared" si="210"/>
        <v>0</v>
      </c>
      <c r="I687" s="329" t="e">
        <f t="shared" si="210"/>
        <v>#VALUE!</v>
      </c>
      <c r="J687" s="329">
        <f t="shared" si="210"/>
        <v>0</v>
      </c>
      <c r="K687" s="329">
        <f t="shared" si="210"/>
        <v>0</v>
      </c>
      <c r="L687" s="329">
        <f t="shared" si="210"/>
        <v>0</v>
      </c>
      <c r="M687" s="329">
        <f t="shared" si="210"/>
        <v>0</v>
      </c>
      <c r="N687" s="329">
        <f t="shared" si="210"/>
        <v>0</v>
      </c>
      <c r="O687" s="329">
        <f t="shared" si="210"/>
        <v>0</v>
      </c>
      <c r="P687" s="329">
        <f t="shared" si="210"/>
        <v>0</v>
      </c>
      <c r="Q687" s="329">
        <f t="shared" si="210"/>
        <v>0</v>
      </c>
      <c r="R687" s="329">
        <f t="shared" si="210"/>
        <v>0</v>
      </c>
      <c r="S687" s="329">
        <f t="shared" si="210"/>
        <v>0</v>
      </c>
      <c r="T687" s="329">
        <f t="shared" si="210"/>
        <v>0</v>
      </c>
      <c r="U687" s="329">
        <f t="shared" si="210"/>
        <v>0</v>
      </c>
      <c r="V687" s="329">
        <f t="shared" si="210"/>
        <v>0</v>
      </c>
      <c r="W687" s="329">
        <f t="shared" si="210"/>
        <v>0</v>
      </c>
      <c r="X687" s="329" t="e">
        <f t="shared" si="210"/>
        <v>#VALUE!</v>
      </c>
      <c r="Y687" s="329">
        <f t="shared" si="210"/>
        <v>0</v>
      </c>
      <c r="Z687" s="329">
        <f t="shared" si="210"/>
        <v>0</v>
      </c>
      <c r="AA687" s="332"/>
      <c r="AB687" s="332"/>
      <c r="AC687" s="332"/>
      <c r="BB687" s="332"/>
    </row>
    <row r="688" spans="1:54" ht="13.8" x14ac:dyDescent="0.45">
      <c r="A688" s="43">
        <v>2018</v>
      </c>
      <c r="B688" s="329">
        <f t="shared" ref="B688:Z688" si="211">(B115-B504)*$D$495</f>
        <v>0</v>
      </c>
      <c r="C688" s="329">
        <f t="shared" si="211"/>
        <v>0</v>
      </c>
      <c r="D688" s="329">
        <f t="shared" si="211"/>
        <v>0</v>
      </c>
      <c r="E688" s="329">
        <f t="shared" si="211"/>
        <v>0</v>
      </c>
      <c r="F688" s="329">
        <f t="shared" si="211"/>
        <v>0</v>
      </c>
      <c r="G688" s="329">
        <f t="shared" si="211"/>
        <v>0</v>
      </c>
      <c r="H688" s="329">
        <f t="shared" si="211"/>
        <v>0</v>
      </c>
      <c r="I688" s="329" t="e">
        <f t="shared" si="211"/>
        <v>#VALUE!</v>
      </c>
      <c r="J688" s="329">
        <f t="shared" si="211"/>
        <v>0</v>
      </c>
      <c r="K688" s="329">
        <f t="shared" si="211"/>
        <v>0</v>
      </c>
      <c r="L688" s="329">
        <f t="shared" si="211"/>
        <v>0</v>
      </c>
      <c r="M688" s="329">
        <f t="shared" si="211"/>
        <v>0</v>
      </c>
      <c r="N688" s="329">
        <f t="shared" si="211"/>
        <v>0</v>
      </c>
      <c r="O688" s="329">
        <f t="shared" si="211"/>
        <v>0</v>
      </c>
      <c r="P688" s="329">
        <f t="shared" si="211"/>
        <v>0</v>
      </c>
      <c r="Q688" s="329">
        <f t="shared" si="211"/>
        <v>0</v>
      </c>
      <c r="R688" s="329">
        <f t="shared" si="211"/>
        <v>0</v>
      </c>
      <c r="S688" s="329">
        <f t="shared" si="211"/>
        <v>0</v>
      </c>
      <c r="T688" s="329">
        <f t="shared" si="211"/>
        <v>0</v>
      </c>
      <c r="U688" s="329">
        <f t="shared" si="211"/>
        <v>0</v>
      </c>
      <c r="V688" s="329">
        <f t="shared" si="211"/>
        <v>0</v>
      </c>
      <c r="W688" s="329">
        <f t="shared" si="211"/>
        <v>0</v>
      </c>
      <c r="X688" s="329" t="e">
        <f t="shared" si="211"/>
        <v>#VALUE!</v>
      </c>
      <c r="Y688" s="329">
        <f t="shared" si="211"/>
        <v>0</v>
      </c>
      <c r="Z688" s="329">
        <f t="shared" si="211"/>
        <v>0</v>
      </c>
      <c r="AA688" s="332"/>
      <c r="AB688" s="332"/>
      <c r="AC688" s="332"/>
      <c r="BB688" s="332"/>
    </row>
    <row r="689" spans="1:54" ht="13.8" x14ac:dyDescent="0.45">
      <c r="A689" s="43">
        <v>2019</v>
      </c>
      <c r="B689" s="329">
        <f t="shared" ref="B689:Z689" si="212">(B116-B505)*$D$495</f>
        <v>47.480473721423408</v>
      </c>
      <c r="C689" s="329">
        <f t="shared" si="212"/>
        <v>1.1416804148008506</v>
      </c>
      <c r="D689" s="329">
        <f t="shared" si="212"/>
        <v>0.13431534291774641</v>
      </c>
      <c r="E689" s="329">
        <f t="shared" si="212"/>
        <v>6.7157671458873205E-2</v>
      </c>
      <c r="F689" s="329">
        <f t="shared" si="212"/>
        <v>6.7157671458879173E-2</v>
      </c>
      <c r="G689" s="329">
        <f t="shared" si="212"/>
        <v>0.13431534291774641</v>
      </c>
      <c r="H689" s="329">
        <f t="shared" si="212"/>
        <v>2.4176761725193829</v>
      </c>
      <c r="I689" s="329" t="e">
        <f t="shared" si="212"/>
        <v>#VALUE!</v>
      </c>
      <c r="J689" s="329">
        <f t="shared" si="212"/>
        <v>0.26863068583549282</v>
      </c>
      <c r="K689" s="329">
        <f t="shared" si="212"/>
        <v>1.9475724723073147</v>
      </c>
      <c r="L689" s="329">
        <f t="shared" si="212"/>
        <v>1.4103111006363385</v>
      </c>
      <c r="M689" s="329">
        <f t="shared" si="212"/>
        <v>0.26863068583549404</v>
      </c>
      <c r="N689" s="329">
        <f t="shared" si="212"/>
        <v>0.26863068583549282</v>
      </c>
      <c r="O689" s="329">
        <f t="shared" si="212"/>
        <v>6.7157671458873511E-2</v>
      </c>
      <c r="P689" s="329">
        <f t="shared" si="212"/>
        <v>6.7157671458873511E-2</v>
      </c>
      <c r="Q689" s="329">
        <f t="shared" si="212"/>
        <v>0</v>
      </c>
      <c r="R689" s="329">
        <f t="shared" si="212"/>
        <v>0.26863068583549282</v>
      </c>
      <c r="S689" s="329">
        <f t="shared" si="212"/>
        <v>0.26863068583549521</v>
      </c>
      <c r="T689" s="329">
        <f t="shared" si="212"/>
        <v>0</v>
      </c>
      <c r="U689" s="329">
        <f t="shared" si="212"/>
        <v>0</v>
      </c>
      <c r="V689" s="329">
        <f t="shared" si="212"/>
        <v>0.80589205750648329</v>
      </c>
      <c r="W689" s="329">
        <f t="shared" si="212"/>
        <v>0.1343153429177476</v>
      </c>
      <c r="X689" s="329" t="e">
        <f t="shared" si="212"/>
        <v>#VALUE!</v>
      </c>
      <c r="Y689" s="329">
        <f t="shared" si="212"/>
        <v>0.26863068583549282</v>
      </c>
      <c r="Z689" s="329">
        <f t="shared" si="212"/>
        <v>0.13431534291774641</v>
      </c>
      <c r="AA689" s="332"/>
      <c r="AB689" s="332"/>
      <c r="AC689" s="332"/>
      <c r="BB689" s="332"/>
    </row>
    <row r="690" spans="1:54" ht="13.8" x14ac:dyDescent="0.45">
      <c r="A690" s="43">
        <v>2020</v>
      </c>
      <c r="B690" s="329">
        <f t="shared" ref="B690:Z690" si="213">(B117-B506)*$D$495</f>
        <v>95.632524157436151</v>
      </c>
      <c r="C690" s="329">
        <f t="shared" si="213"/>
        <v>2.2162031581428314</v>
      </c>
      <c r="D690" s="329">
        <f t="shared" si="213"/>
        <v>0.26863068583549282</v>
      </c>
      <c r="E690" s="329">
        <f t="shared" si="213"/>
        <v>6.7157671458873205E-2</v>
      </c>
      <c r="F690" s="329">
        <f t="shared" si="213"/>
        <v>6.7157671458879173E-2</v>
      </c>
      <c r="G690" s="329">
        <f t="shared" si="213"/>
        <v>0.26863068583549404</v>
      </c>
      <c r="H690" s="329">
        <f t="shared" si="213"/>
        <v>5.1039830308743976</v>
      </c>
      <c r="I690" s="329" t="e">
        <f t="shared" si="213"/>
        <v>#VALUE!</v>
      </c>
      <c r="J690" s="329">
        <f t="shared" si="213"/>
        <v>0.47010370021211367</v>
      </c>
      <c r="K690" s="329">
        <f t="shared" si="213"/>
        <v>3.8951449446146675</v>
      </c>
      <c r="L690" s="329">
        <f t="shared" si="213"/>
        <v>2.8877798727315467</v>
      </c>
      <c r="M690" s="329">
        <f t="shared" si="213"/>
        <v>0.53726137167098809</v>
      </c>
      <c r="N690" s="329">
        <f t="shared" si="213"/>
        <v>0.53726137167098809</v>
      </c>
      <c r="O690" s="329">
        <f t="shared" si="213"/>
        <v>6.7157671458873511E-2</v>
      </c>
      <c r="P690" s="329">
        <f t="shared" si="213"/>
        <v>6.7157671458873511E-2</v>
      </c>
      <c r="Q690" s="329">
        <f t="shared" si="213"/>
        <v>0.13431534291774672</v>
      </c>
      <c r="R690" s="329">
        <f t="shared" si="213"/>
        <v>0.53726137167098809</v>
      </c>
      <c r="S690" s="329">
        <f t="shared" si="213"/>
        <v>0.53726137167098809</v>
      </c>
      <c r="T690" s="329">
        <f t="shared" si="213"/>
        <v>0</v>
      </c>
      <c r="U690" s="329">
        <f t="shared" si="213"/>
        <v>0</v>
      </c>
      <c r="V690" s="329">
        <f t="shared" si="213"/>
        <v>1.6789417864718361</v>
      </c>
      <c r="W690" s="329">
        <f t="shared" si="213"/>
        <v>0.20147301437662082</v>
      </c>
      <c r="X690" s="329" t="e">
        <f t="shared" si="213"/>
        <v>#VALUE!</v>
      </c>
      <c r="Y690" s="329">
        <f t="shared" si="213"/>
        <v>0.60441904312986006</v>
      </c>
      <c r="Z690" s="329">
        <f t="shared" si="213"/>
        <v>0.40294602875324165</v>
      </c>
      <c r="AA690" s="332"/>
      <c r="AB690" s="332"/>
      <c r="AC690" s="332"/>
      <c r="BB690" s="332"/>
    </row>
    <row r="691" spans="1:54" ht="13.8" x14ac:dyDescent="0.45">
      <c r="A691" s="43">
        <v>2021</v>
      </c>
      <c r="B691" s="329">
        <f t="shared" ref="B691:Z691" si="214">(B118-B507)*$D$495</f>
        <v>144.52330897949554</v>
      </c>
      <c r="C691" s="329">
        <f t="shared" si="214"/>
        <v>3.425041244402542</v>
      </c>
      <c r="D691" s="329">
        <f t="shared" si="214"/>
        <v>0.40294602875324043</v>
      </c>
      <c r="E691" s="329">
        <f t="shared" si="214"/>
        <v>0.13431534291774672</v>
      </c>
      <c r="F691" s="329">
        <f t="shared" si="214"/>
        <v>6.7157671458869625E-2</v>
      </c>
      <c r="G691" s="329">
        <f t="shared" si="214"/>
        <v>0.33578835729436723</v>
      </c>
      <c r="H691" s="329">
        <f t="shared" si="214"/>
        <v>7.9917629036059248</v>
      </c>
      <c r="I691" s="329" t="e">
        <f t="shared" si="214"/>
        <v>#VALUE!</v>
      </c>
      <c r="J691" s="329">
        <f t="shared" si="214"/>
        <v>0.73873438604760644</v>
      </c>
      <c r="K691" s="329">
        <f t="shared" si="214"/>
        <v>5.9098750883808711</v>
      </c>
      <c r="L691" s="329">
        <f t="shared" si="214"/>
        <v>4.3652486448267744</v>
      </c>
      <c r="M691" s="329">
        <f t="shared" si="214"/>
        <v>0.80589205750648085</v>
      </c>
      <c r="N691" s="329">
        <f t="shared" si="214"/>
        <v>0.87304972896535527</v>
      </c>
      <c r="O691" s="329">
        <f t="shared" si="214"/>
        <v>6.7157671458873511E-2</v>
      </c>
      <c r="P691" s="329">
        <f t="shared" si="214"/>
        <v>0.20147301437662052</v>
      </c>
      <c r="Q691" s="329">
        <f t="shared" si="214"/>
        <v>0.13431534291774672</v>
      </c>
      <c r="R691" s="329">
        <f t="shared" si="214"/>
        <v>0.80589205750648085</v>
      </c>
      <c r="S691" s="329">
        <f t="shared" si="214"/>
        <v>0.73873438604760644</v>
      </c>
      <c r="T691" s="329">
        <f t="shared" si="214"/>
        <v>0</v>
      </c>
      <c r="U691" s="329">
        <f t="shared" si="214"/>
        <v>0</v>
      </c>
      <c r="V691" s="329">
        <f t="shared" si="214"/>
        <v>2.6191491868960588</v>
      </c>
      <c r="W691" s="329">
        <f t="shared" si="214"/>
        <v>0.33578835729436723</v>
      </c>
      <c r="X691" s="329" t="e">
        <f t="shared" si="214"/>
        <v>#VALUE!</v>
      </c>
      <c r="Y691" s="329">
        <f t="shared" si="214"/>
        <v>0.87304972896535293</v>
      </c>
      <c r="Z691" s="329">
        <f t="shared" si="214"/>
        <v>0.53726137167098809</v>
      </c>
      <c r="AA691" s="332"/>
      <c r="AB691" s="332"/>
      <c r="AC691" s="332"/>
      <c r="BB691" s="332"/>
    </row>
    <row r="692" spans="1:54" ht="13.8" x14ac:dyDescent="0.45">
      <c r="A692" s="43">
        <v>2022</v>
      </c>
      <c r="B692" s="329">
        <f t="shared" ref="B692:Z692" si="215">(B119-B508)*$D$495</f>
        <v>193.95135517322663</v>
      </c>
      <c r="C692" s="329">
        <f t="shared" si="215"/>
        <v>4.6338793306622721</v>
      </c>
      <c r="D692" s="329">
        <f t="shared" si="215"/>
        <v>0.53726137167098686</v>
      </c>
      <c r="E692" s="329">
        <f t="shared" si="215"/>
        <v>0.13431534291774672</v>
      </c>
      <c r="F692" s="329">
        <f t="shared" si="215"/>
        <v>0.1343153429177488</v>
      </c>
      <c r="G692" s="329">
        <f t="shared" si="215"/>
        <v>0.53726137167098742</v>
      </c>
      <c r="H692" s="329">
        <f t="shared" si="215"/>
        <v>11.081015790714119</v>
      </c>
      <c r="I692" s="329" t="e">
        <f t="shared" si="215"/>
        <v>#VALUE!</v>
      </c>
      <c r="J692" s="329">
        <f t="shared" si="215"/>
        <v>1.0073650718831018</v>
      </c>
      <c r="K692" s="329">
        <f t="shared" si="215"/>
        <v>7.9917629036059346</v>
      </c>
      <c r="L692" s="329">
        <f t="shared" si="215"/>
        <v>5.9098750883808711</v>
      </c>
      <c r="M692" s="329">
        <f t="shared" si="215"/>
        <v>1.0745227433419748</v>
      </c>
      <c r="N692" s="329">
        <f t="shared" si="215"/>
        <v>1.2088380862597201</v>
      </c>
      <c r="O692" s="329">
        <f t="shared" si="215"/>
        <v>6.7157671458873511E-2</v>
      </c>
      <c r="P692" s="329">
        <f t="shared" si="215"/>
        <v>0.26863068583549404</v>
      </c>
      <c r="Q692" s="329">
        <f t="shared" si="215"/>
        <v>0.13431534291774672</v>
      </c>
      <c r="R692" s="329">
        <f t="shared" si="215"/>
        <v>1.0073650718831018</v>
      </c>
      <c r="S692" s="329">
        <f t="shared" si="215"/>
        <v>1.0745227433419762</v>
      </c>
      <c r="T692" s="329">
        <f t="shared" si="215"/>
        <v>0</v>
      </c>
      <c r="U692" s="329">
        <f t="shared" si="215"/>
        <v>0</v>
      </c>
      <c r="V692" s="329">
        <f t="shared" si="215"/>
        <v>3.4921989158614211</v>
      </c>
      <c r="W692" s="329">
        <f t="shared" si="215"/>
        <v>0.47010370021211484</v>
      </c>
      <c r="X692" s="329" t="e">
        <f t="shared" si="215"/>
        <v>#VALUE!</v>
      </c>
      <c r="Y692" s="329">
        <f t="shared" si="215"/>
        <v>1.1416804148008506</v>
      </c>
      <c r="Z692" s="329">
        <f t="shared" si="215"/>
        <v>0.73873438604760644</v>
      </c>
      <c r="AA692" s="332"/>
      <c r="AB692" s="332"/>
      <c r="AC692" s="332"/>
      <c r="BB692" s="332"/>
    </row>
    <row r="693" spans="1:54" ht="13.8" x14ac:dyDescent="0.45">
      <c r="A693" s="43">
        <v>2023</v>
      </c>
      <c r="B693" s="329">
        <f t="shared" ref="B693:Z693" si="216">(B120-B509)*$D$495</f>
        <v>243.98382041008674</v>
      </c>
      <c r="C693" s="329">
        <f t="shared" si="216"/>
        <v>5.8427174169219827</v>
      </c>
      <c r="D693" s="329">
        <f t="shared" si="216"/>
        <v>0.67157671458873447</v>
      </c>
      <c r="E693" s="329">
        <f t="shared" si="216"/>
        <v>0.13431534291774672</v>
      </c>
      <c r="F693" s="329">
        <f t="shared" si="216"/>
        <v>0.20147301437661844</v>
      </c>
      <c r="G693" s="329">
        <f t="shared" si="216"/>
        <v>0.67157671458873447</v>
      </c>
      <c r="H693" s="329">
        <f t="shared" si="216"/>
        <v>14.438899363657791</v>
      </c>
      <c r="I693" s="329" t="e">
        <f t="shared" si="216"/>
        <v>#VALUE!</v>
      </c>
      <c r="J693" s="329">
        <f t="shared" si="216"/>
        <v>1.2088380862597226</v>
      </c>
      <c r="K693" s="329">
        <f t="shared" si="216"/>
        <v>10.073650718831017</v>
      </c>
      <c r="L693" s="329">
        <f t="shared" si="216"/>
        <v>7.5216592033938374</v>
      </c>
      <c r="M693" s="329">
        <f t="shared" si="216"/>
        <v>1.3431534291774689</v>
      </c>
      <c r="N693" s="329">
        <f t="shared" si="216"/>
        <v>1.4774687720952153</v>
      </c>
      <c r="O693" s="329">
        <f t="shared" si="216"/>
        <v>0.13431534291774694</v>
      </c>
      <c r="P693" s="329">
        <f t="shared" si="216"/>
        <v>0.26863068583549404</v>
      </c>
      <c r="Q693" s="329">
        <f t="shared" si="216"/>
        <v>0.26863068583549404</v>
      </c>
      <c r="R693" s="329">
        <f t="shared" si="216"/>
        <v>1.275995757718597</v>
      </c>
      <c r="S693" s="329">
        <f t="shared" si="216"/>
        <v>1.3431534291774689</v>
      </c>
      <c r="T693" s="329">
        <f t="shared" si="216"/>
        <v>0</v>
      </c>
      <c r="U693" s="329">
        <f t="shared" si="216"/>
        <v>0</v>
      </c>
      <c r="V693" s="329">
        <f t="shared" si="216"/>
        <v>4.4324063162856433</v>
      </c>
      <c r="W693" s="329">
        <f t="shared" si="216"/>
        <v>0.53726137167098809</v>
      </c>
      <c r="X693" s="329" t="e">
        <f t="shared" si="216"/>
        <v>#VALUE!</v>
      </c>
      <c r="Y693" s="329">
        <f t="shared" si="216"/>
        <v>1.4774687720952153</v>
      </c>
      <c r="Z693" s="329">
        <f t="shared" si="216"/>
        <v>0.94020740042422968</v>
      </c>
      <c r="AA693" s="332"/>
      <c r="AB693" s="332"/>
      <c r="AC693" s="332"/>
      <c r="BB693" s="332"/>
    </row>
    <row r="694" spans="1:54" ht="13.8" x14ac:dyDescent="0.45">
      <c r="A694" s="43">
        <v>2024</v>
      </c>
      <c r="B694" s="329">
        <f t="shared" ref="B694:Z694" si="217">(B121-B510)*$D$495</f>
        <v>294.55354701861859</v>
      </c>
      <c r="C694" s="329">
        <f t="shared" si="217"/>
        <v>7.0515555031817119</v>
      </c>
      <c r="D694" s="329">
        <f t="shared" si="217"/>
        <v>0.73873438604760766</v>
      </c>
      <c r="E694" s="329">
        <f t="shared" si="217"/>
        <v>0.20147301437662021</v>
      </c>
      <c r="F694" s="329">
        <f t="shared" si="217"/>
        <v>0.26863068583548805</v>
      </c>
      <c r="G694" s="329">
        <f t="shared" si="217"/>
        <v>0.80589205750648152</v>
      </c>
      <c r="H694" s="329">
        <f t="shared" si="217"/>
        <v>17.998255950978052</v>
      </c>
      <c r="I694" s="329" t="e">
        <f t="shared" si="217"/>
        <v>#VALUE!</v>
      </c>
      <c r="J694" s="329">
        <f t="shared" si="217"/>
        <v>1.5446264435540897</v>
      </c>
      <c r="K694" s="329">
        <f t="shared" si="217"/>
        <v>12.289853876973838</v>
      </c>
      <c r="L694" s="329">
        <f t="shared" si="217"/>
        <v>9.1334433184067851</v>
      </c>
      <c r="M694" s="329">
        <f t="shared" si="217"/>
        <v>1.5446264435540897</v>
      </c>
      <c r="N694" s="329">
        <f t="shared" si="217"/>
        <v>1.8132571293895849</v>
      </c>
      <c r="O694" s="329">
        <f t="shared" si="217"/>
        <v>0.13431534291774694</v>
      </c>
      <c r="P694" s="329">
        <f t="shared" si="217"/>
        <v>0.33578835729436723</v>
      </c>
      <c r="Q694" s="329">
        <f t="shared" si="217"/>
        <v>0.26863068583549404</v>
      </c>
      <c r="R694" s="329">
        <f t="shared" si="217"/>
        <v>1.5446264435540897</v>
      </c>
      <c r="S694" s="329">
        <f t="shared" si="217"/>
        <v>1.6117841150129617</v>
      </c>
      <c r="T694" s="329">
        <f t="shared" si="217"/>
        <v>0</v>
      </c>
      <c r="U694" s="329">
        <f t="shared" si="217"/>
        <v>0</v>
      </c>
      <c r="V694" s="329">
        <f t="shared" si="217"/>
        <v>5.3054560452509962</v>
      </c>
      <c r="W694" s="329">
        <f t="shared" si="217"/>
        <v>0.67157671458873447</v>
      </c>
      <c r="X694" s="329" t="e">
        <f t="shared" si="217"/>
        <v>#VALUE!</v>
      </c>
      <c r="Y694" s="329">
        <f t="shared" si="217"/>
        <v>1.8132571293895849</v>
      </c>
      <c r="Z694" s="329">
        <f t="shared" si="217"/>
        <v>1.1416804148008481</v>
      </c>
      <c r="AA694" s="332"/>
      <c r="AB694" s="332"/>
      <c r="AC694" s="332"/>
      <c r="BB694" s="332"/>
    </row>
    <row r="695" spans="1:54" ht="13.8" x14ac:dyDescent="0.45">
      <c r="A695" s="43">
        <v>2025</v>
      </c>
      <c r="B695" s="329">
        <f t="shared" ref="B695:Z695" si="218">(B122-B511)*$D$495</f>
        <v>345.72769267028065</v>
      </c>
      <c r="C695" s="329">
        <f t="shared" si="218"/>
        <v>8.3947089323591815</v>
      </c>
      <c r="D695" s="329">
        <f t="shared" si="218"/>
        <v>0.87304972896535404</v>
      </c>
      <c r="E695" s="329">
        <f t="shared" si="218"/>
        <v>0.20147301437662021</v>
      </c>
      <c r="F695" s="329">
        <f t="shared" si="218"/>
        <v>0.40294602875324642</v>
      </c>
      <c r="G695" s="329">
        <f t="shared" si="218"/>
        <v>0.94020740042422846</v>
      </c>
      <c r="H695" s="329">
        <f t="shared" si="218"/>
        <v>21.826243224133869</v>
      </c>
      <c r="I695" s="329" t="e">
        <f t="shared" si="218"/>
        <v>#VALUE!</v>
      </c>
      <c r="J695" s="329">
        <f t="shared" si="218"/>
        <v>1.8804148008484558</v>
      </c>
      <c r="K695" s="329">
        <f t="shared" si="218"/>
        <v>14.4388993636578</v>
      </c>
      <c r="L695" s="329">
        <f t="shared" si="218"/>
        <v>10.81238510487862</v>
      </c>
      <c r="M695" s="329">
        <f t="shared" si="218"/>
        <v>1.8132571293895825</v>
      </c>
      <c r="N695" s="329">
        <f t="shared" si="218"/>
        <v>2.1490454866839497</v>
      </c>
      <c r="O695" s="329">
        <f t="shared" si="218"/>
        <v>0.13431534291774694</v>
      </c>
      <c r="P695" s="329">
        <f t="shared" si="218"/>
        <v>0.40294602875324076</v>
      </c>
      <c r="Q695" s="329">
        <f t="shared" si="218"/>
        <v>0.26863068583549404</v>
      </c>
      <c r="R695" s="329">
        <f t="shared" si="218"/>
        <v>1.8132571293895825</v>
      </c>
      <c r="S695" s="329">
        <f t="shared" si="218"/>
        <v>1.8804148008484569</v>
      </c>
      <c r="T695" s="329">
        <f t="shared" si="218"/>
        <v>0</v>
      </c>
      <c r="U695" s="329">
        <f t="shared" si="218"/>
        <v>0</v>
      </c>
      <c r="V695" s="329">
        <f t="shared" si="218"/>
        <v>6.2456634456752385</v>
      </c>
      <c r="W695" s="329">
        <f t="shared" si="218"/>
        <v>0.80589205750648207</v>
      </c>
      <c r="X695" s="329" t="e">
        <f t="shared" si="218"/>
        <v>#VALUE!</v>
      </c>
      <c r="Y695" s="329">
        <f t="shared" si="218"/>
        <v>2.1490454866839497</v>
      </c>
      <c r="Z695" s="329">
        <f t="shared" si="218"/>
        <v>1.3431534291774689</v>
      </c>
      <c r="AA695" s="332"/>
      <c r="AB695" s="332"/>
      <c r="AC695" s="332"/>
      <c r="BB695" s="332"/>
    </row>
    <row r="696" spans="1:54" ht="13.8" x14ac:dyDescent="0.45">
      <c r="A696" s="43">
        <v>2026</v>
      </c>
      <c r="B696" s="329">
        <f t="shared" ref="B696:Z696" si="219">(B123-B512)*$D$495</f>
        <v>397.37194202215409</v>
      </c>
      <c r="C696" s="329">
        <f t="shared" si="219"/>
        <v>9.7378623615366493</v>
      </c>
      <c r="D696" s="329">
        <f t="shared" si="219"/>
        <v>1.0745227433419762</v>
      </c>
      <c r="E696" s="329">
        <f t="shared" si="219"/>
        <v>0.20147301437662021</v>
      </c>
      <c r="F696" s="329">
        <f t="shared" si="219"/>
        <v>0.53726137167098564</v>
      </c>
      <c r="G696" s="329">
        <f t="shared" si="219"/>
        <v>1.0745227433419748</v>
      </c>
      <c r="H696" s="329">
        <f t="shared" si="219"/>
        <v>25.922861183125089</v>
      </c>
      <c r="I696" s="329" t="e">
        <f t="shared" si="219"/>
        <v>#VALUE!</v>
      </c>
      <c r="J696" s="329">
        <f t="shared" si="219"/>
        <v>2.0818878152250768</v>
      </c>
      <c r="K696" s="329">
        <f t="shared" si="219"/>
        <v>16.722260193259483</v>
      </c>
      <c r="L696" s="329">
        <f t="shared" si="219"/>
        <v>12.491326891350457</v>
      </c>
      <c r="M696" s="329">
        <f t="shared" si="219"/>
        <v>2.149045486683951</v>
      </c>
      <c r="N696" s="329">
        <f t="shared" si="219"/>
        <v>2.4848338439783171</v>
      </c>
      <c r="O696" s="329">
        <f t="shared" si="219"/>
        <v>0.13431534291774694</v>
      </c>
      <c r="P696" s="329">
        <f t="shared" si="219"/>
        <v>0.40294602875324076</v>
      </c>
      <c r="Q696" s="329">
        <f t="shared" si="219"/>
        <v>0.33578835729436723</v>
      </c>
      <c r="R696" s="329">
        <f t="shared" si="219"/>
        <v>2.0818878152250755</v>
      </c>
      <c r="S696" s="329">
        <f t="shared" si="219"/>
        <v>2.1490454866839497</v>
      </c>
      <c r="T696" s="329">
        <f t="shared" si="219"/>
        <v>0</v>
      </c>
      <c r="U696" s="329">
        <f t="shared" si="219"/>
        <v>0</v>
      </c>
      <c r="V696" s="329">
        <f t="shared" si="219"/>
        <v>7.1858708460994611</v>
      </c>
      <c r="W696" s="329">
        <f t="shared" si="219"/>
        <v>0.87304972896535527</v>
      </c>
      <c r="X696" s="329" t="e">
        <f t="shared" si="219"/>
        <v>#VALUE!</v>
      </c>
      <c r="Y696" s="329">
        <f t="shared" si="219"/>
        <v>2.3505185010605705</v>
      </c>
      <c r="Z696" s="329">
        <f t="shared" si="219"/>
        <v>1.5446264435540922</v>
      </c>
      <c r="AA696" s="332"/>
      <c r="AB696" s="332"/>
      <c r="AC696" s="332"/>
      <c r="BB696" s="332"/>
    </row>
    <row r="697" spans="1:54" ht="13.8" x14ac:dyDescent="0.45">
      <c r="A697" s="43">
        <v>2027</v>
      </c>
      <c r="B697" s="329">
        <f t="shared" ref="B697:Z697" si="220">(B124-B513)*$D$495</f>
        <v>449.55345274569862</v>
      </c>
      <c r="C697" s="329">
        <f t="shared" si="220"/>
        <v>11.081015790714119</v>
      </c>
      <c r="D697" s="329">
        <f t="shared" si="220"/>
        <v>1.2088380862597226</v>
      </c>
      <c r="E697" s="329">
        <f t="shared" si="220"/>
        <v>0.33578835729436723</v>
      </c>
      <c r="F697" s="329">
        <f t="shared" si="220"/>
        <v>0.67157671458873447</v>
      </c>
      <c r="G697" s="329">
        <f t="shared" si="220"/>
        <v>1.2088380862597219</v>
      </c>
      <c r="H697" s="329">
        <f t="shared" si="220"/>
        <v>30.288109827951864</v>
      </c>
      <c r="I697" s="329" t="e">
        <f t="shared" si="220"/>
        <v>#VALUE!</v>
      </c>
      <c r="J697" s="329">
        <f t="shared" si="220"/>
        <v>2.4176761725194451</v>
      </c>
      <c r="K697" s="329">
        <f t="shared" si="220"/>
        <v>18.938463351402323</v>
      </c>
      <c r="L697" s="329">
        <f t="shared" si="220"/>
        <v>14.237426349281163</v>
      </c>
      <c r="M697" s="329">
        <f t="shared" si="220"/>
        <v>2.4176761725194438</v>
      </c>
      <c r="N697" s="329">
        <f t="shared" si="220"/>
        <v>2.8206222012726845</v>
      </c>
      <c r="O697" s="329">
        <f t="shared" si="220"/>
        <v>0.20147301437662038</v>
      </c>
      <c r="P697" s="329">
        <f t="shared" si="220"/>
        <v>0.53726137167098742</v>
      </c>
      <c r="Q697" s="329">
        <f t="shared" si="220"/>
        <v>0.40294602875324043</v>
      </c>
      <c r="R697" s="329">
        <f t="shared" si="220"/>
        <v>2.4176761725194451</v>
      </c>
      <c r="S697" s="329">
        <f t="shared" si="220"/>
        <v>2.4848338439783171</v>
      </c>
      <c r="T697" s="329">
        <f t="shared" si="220"/>
        <v>0</v>
      </c>
      <c r="U697" s="329">
        <f t="shared" si="220"/>
        <v>0</v>
      </c>
      <c r="V697" s="329">
        <f t="shared" si="220"/>
        <v>8.1932359179825625</v>
      </c>
      <c r="W697" s="329">
        <f t="shared" si="220"/>
        <v>1.0073650718831018</v>
      </c>
      <c r="X697" s="329" t="e">
        <f t="shared" si="220"/>
        <v>#VALUE!</v>
      </c>
      <c r="Y697" s="329">
        <f t="shared" si="220"/>
        <v>2.6863068583549379</v>
      </c>
      <c r="Z697" s="329">
        <f t="shared" si="220"/>
        <v>1.7460994579307105</v>
      </c>
      <c r="AA697" s="332"/>
      <c r="AB697" s="332"/>
      <c r="AC697" s="332"/>
      <c r="BB697" s="332"/>
    </row>
    <row r="698" spans="1:54" ht="13.8" x14ac:dyDescent="0.45">
      <c r="A698" s="43">
        <v>2028</v>
      </c>
      <c r="B698" s="329">
        <f t="shared" ref="B698:Z698" si="221">(B125-B514)*$D$495</f>
        <v>502.27222484091487</v>
      </c>
      <c r="C698" s="329">
        <f t="shared" si="221"/>
        <v>12.491326891350457</v>
      </c>
      <c r="D698" s="329">
        <f t="shared" si="221"/>
        <v>1.4103111006363422</v>
      </c>
      <c r="E698" s="329">
        <f t="shared" si="221"/>
        <v>0.33578835729436723</v>
      </c>
      <c r="F698" s="329">
        <f t="shared" si="221"/>
        <v>0.80589205750648329</v>
      </c>
      <c r="G698" s="329">
        <f t="shared" si="221"/>
        <v>1.4103111006363422</v>
      </c>
      <c r="H698" s="329">
        <f t="shared" si="221"/>
        <v>34.921989158614196</v>
      </c>
      <c r="I698" s="329" t="e">
        <f t="shared" si="221"/>
        <v>#VALUE!</v>
      </c>
      <c r="J698" s="329">
        <f t="shared" si="221"/>
        <v>2.7534645298138112</v>
      </c>
      <c r="K698" s="329">
        <f t="shared" si="221"/>
        <v>21.221824181004006</v>
      </c>
      <c r="L698" s="329">
        <f t="shared" si="221"/>
        <v>16.050683478670749</v>
      </c>
      <c r="M698" s="329">
        <f t="shared" si="221"/>
        <v>2.6863068583549379</v>
      </c>
      <c r="N698" s="329">
        <f t="shared" si="221"/>
        <v>3.2235682300259261</v>
      </c>
      <c r="O698" s="329">
        <f t="shared" si="221"/>
        <v>0.20147301437662038</v>
      </c>
      <c r="P698" s="329">
        <f t="shared" si="221"/>
        <v>0.60441904312986094</v>
      </c>
      <c r="Q698" s="329">
        <f t="shared" si="221"/>
        <v>0.47010370021211395</v>
      </c>
      <c r="R698" s="329">
        <f t="shared" si="221"/>
        <v>2.6863068583549379</v>
      </c>
      <c r="S698" s="329">
        <f t="shared" si="221"/>
        <v>2.6863068583549379</v>
      </c>
      <c r="T698" s="329">
        <f t="shared" si="221"/>
        <v>0</v>
      </c>
      <c r="U698" s="329">
        <f t="shared" si="221"/>
        <v>0</v>
      </c>
      <c r="V698" s="329">
        <f t="shared" si="221"/>
        <v>9.2006009898656647</v>
      </c>
      <c r="W698" s="329">
        <f t="shared" si="221"/>
        <v>1.1416804148008493</v>
      </c>
      <c r="X698" s="329" t="e">
        <f t="shared" si="221"/>
        <v>#VALUE!</v>
      </c>
      <c r="Y698" s="329">
        <f t="shared" si="221"/>
        <v>3.0220952156493053</v>
      </c>
      <c r="Z698" s="329">
        <f t="shared" si="221"/>
        <v>2.0147301437662035</v>
      </c>
      <c r="AA698" s="332"/>
      <c r="AB698" s="332"/>
      <c r="AC698" s="332"/>
      <c r="BB698" s="332"/>
    </row>
    <row r="699" spans="1:54" ht="13.8" x14ac:dyDescent="0.45">
      <c r="A699" s="43">
        <v>2029</v>
      </c>
      <c r="B699" s="329">
        <f t="shared" ref="B699:Z699" si="222">(B126-B515)*$D$495</f>
        <v>555.46110063634194</v>
      </c>
      <c r="C699" s="329">
        <f t="shared" si="222"/>
        <v>13.968795663445675</v>
      </c>
      <c r="D699" s="329">
        <f t="shared" si="222"/>
        <v>1.5446264435540897</v>
      </c>
      <c r="E699" s="329">
        <f t="shared" si="222"/>
        <v>0.40294602875324076</v>
      </c>
      <c r="F699" s="329">
        <f t="shared" si="222"/>
        <v>1.0745227433419713</v>
      </c>
      <c r="G699" s="329">
        <f t="shared" si="222"/>
        <v>1.5446264435540897</v>
      </c>
      <c r="H699" s="329">
        <f t="shared" si="222"/>
        <v>39.757341503653109</v>
      </c>
      <c r="I699" s="329" t="e">
        <f t="shared" si="222"/>
        <v>#VALUE!</v>
      </c>
      <c r="J699" s="329">
        <f t="shared" si="222"/>
        <v>3.0892528871081772</v>
      </c>
      <c r="K699" s="329">
        <f t="shared" si="222"/>
        <v>23.572342682064576</v>
      </c>
      <c r="L699" s="329">
        <f t="shared" si="222"/>
        <v>17.863940608060332</v>
      </c>
      <c r="M699" s="329">
        <f t="shared" si="222"/>
        <v>2.954937544190432</v>
      </c>
      <c r="N699" s="329">
        <f t="shared" si="222"/>
        <v>3.6265142587791677</v>
      </c>
      <c r="O699" s="329">
        <f t="shared" si="222"/>
        <v>0.26863068583549371</v>
      </c>
      <c r="P699" s="329">
        <f t="shared" si="222"/>
        <v>0.60441904312986094</v>
      </c>
      <c r="Q699" s="329">
        <f t="shared" si="222"/>
        <v>0.47010370021211395</v>
      </c>
      <c r="R699" s="329">
        <f t="shared" si="222"/>
        <v>2.9549375441904306</v>
      </c>
      <c r="S699" s="329">
        <f t="shared" si="222"/>
        <v>3.0220952156493053</v>
      </c>
      <c r="T699" s="329">
        <f t="shared" si="222"/>
        <v>0</v>
      </c>
      <c r="U699" s="329">
        <f t="shared" si="222"/>
        <v>0</v>
      </c>
      <c r="V699" s="329">
        <f t="shared" si="222"/>
        <v>10.207966061748765</v>
      </c>
      <c r="W699" s="329">
        <f t="shared" si="222"/>
        <v>1.2088380862597226</v>
      </c>
      <c r="X699" s="329" t="e">
        <f t="shared" si="222"/>
        <v>#VALUE!</v>
      </c>
      <c r="Y699" s="329">
        <f t="shared" si="222"/>
        <v>3.290725901484798</v>
      </c>
      <c r="Z699" s="329">
        <f t="shared" si="222"/>
        <v>2.1490454866839475</v>
      </c>
      <c r="AA699" s="332"/>
      <c r="AB699" s="332"/>
      <c r="AC699" s="332"/>
      <c r="BB699" s="332"/>
    </row>
    <row r="700" spans="1:54" ht="13.8" x14ac:dyDescent="0.45">
      <c r="A700" s="43">
        <v>2030</v>
      </c>
      <c r="B700" s="329">
        <f t="shared" ref="B700:Z700" si="223">(B127-B516)*$D$495</f>
        <v>609.12008013198215</v>
      </c>
      <c r="C700" s="329">
        <f t="shared" si="223"/>
        <v>15.446264435540893</v>
      </c>
      <c r="D700" s="329">
        <f t="shared" si="223"/>
        <v>1.6789417864718361</v>
      </c>
      <c r="E700" s="329">
        <f t="shared" si="223"/>
        <v>0.40294602875324076</v>
      </c>
      <c r="F700" s="329">
        <f t="shared" si="223"/>
        <v>1.2759957577185994</v>
      </c>
      <c r="G700" s="329">
        <f t="shared" si="223"/>
        <v>1.6789417864718361</v>
      </c>
      <c r="H700" s="329">
        <f t="shared" si="223"/>
        <v>44.861324534527434</v>
      </c>
      <c r="I700" s="329" t="e">
        <f t="shared" si="223"/>
        <v>#VALUE!</v>
      </c>
      <c r="J700" s="329">
        <f t="shared" si="223"/>
        <v>3.4250412444025469</v>
      </c>
      <c r="K700" s="329">
        <f t="shared" si="223"/>
        <v>25.990018854584026</v>
      </c>
      <c r="L700" s="329">
        <f t="shared" si="223"/>
        <v>19.811513080367668</v>
      </c>
      <c r="M700" s="329">
        <f t="shared" si="223"/>
        <v>3.2907259014847989</v>
      </c>
      <c r="N700" s="329">
        <f t="shared" si="223"/>
        <v>3.9623026160735324</v>
      </c>
      <c r="O700" s="329">
        <f t="shared" si="223"/>
        <v>0.26863068583549371</v>
      </c>
      <c r="P700" s="329">
        <f t="shared" si="223"/>
        <v>0.67157671458873436</v>
      </c>
      <c r="Q700" s="329">
        <f t="shared" si="223"/>
        <v>0.53726137167098742</v>
      </c>
      <c r="R700" s="329">
        <f t="shared" si="223"/>
        <v>3.2235682300259261</v>
      </c>
      <c r="S700" s="329">
        <f t="shared" si="223"/>
        <v>3.290725901484798</v>
      </c>
      <c r="T700" s="329">
        <f t="shared" si="223"/>
        <v>0</v>
      </c>
      <c r="U700" s="329">
        <f t="shared" si="223"/>
        <v>0</v>
      </c>
      <c r="V700" s="329">
        <f t="shared" si="223"/>
        <v>11.215331133631867</v>
      </c>
      <c r="W700" s="329">
        <f t="shared" si="223"/>
        <v>1.3431534291774689</v>
      </c>
      <c r="X700" s="329" t="e">
        <f t="shared" si="223"/>
        <v>#VALUE!</v>
      </c>
      <c r="Y700" s="329">
        <f t="shared" si="223"/>
        <v>3.6265142587791677</v>
      </c>
      <c r="Z700" s="329">
        <f t="shared" si="223"/>
        <v>2.4176761725194451</v>
      </c>
      <c r="AA700" s="332"/>
      <c r="AB700" s="332"/>
      <c r="AC700" s="332"/>
      <c r="BB700" s="332"/>
    </row>
    <row r="701" spans="1:54" ht="13.8" x14ac:dyDescent="0.45">
      <c r="A701" s="43">
        <v>2031</v>
      </c>
      <c r="B701" s="329">
        <f t="shared" ref="B701:Z701" si="224">(B128-B517)*$D$495</f>
        <v>660.96580249823239</v>
      </c>
      <c r="C701" s="329">
        <f t="shared" si="224"/>
        <v>16.856575536177232</v>
      </c>
      <c r="D701" s="329">
        <f t="shared" si="224"/>
        <v>1.8804148008484558</v>
      </c>
      <c r="E701" s="329">
        <f t="shared" si="224"/>
        <v>0.47010370021211395</v>
      </c>
      <c r="F701" s="329">
        <f t="shared" si="224"/>
        <v>1.410311100636348</v>
      </c>
      <c r="G701" s="329">
        <f t="shared" si="224"/>
        <v>1.9475724723073295</v>
      </c>
      <c r="H701" s="329">
        <f t="shared" si="224"/>
        <v>49.763834551025241</v>
      </c>
      <c r="I701" s="329" t="e">
        <f t="shared" si="224"/>
        <v>#VALUE!</v>
      </c>
      <c r="J701" s="329">
        <f t="shared" si="224"/>
        <v>3.7608296016969138</v>
      </c>
      <c r="K701" s="329">
        <f t="shared" si="224"/>
        <v>28.273379684185727</v>
      </c>
      <c r="L701" s="329">
        <f t="shared" si="224"/>
        <v>21.557612538298383</v>
      </c>
      <c r="M701" s="329">
        <f t="shared" si="224"/>
        <v>3.5593565873202921</v>
      </c>
      <c r="N701" s="329">
        <f t="shared" si="224"/>
        <v>4.3652486448267744</v>
      </c>
      <c r="O701" s="329">
        <f t="shared" si="224"/>
        <v>0.33578835729436723</v>
      </c>
      <c r="P701" s="329">
        <f t="shared" si="224"/>
        <v>0.73873438604760777</v>
      </c>
      <c r="Q701" s="329">
        <f t="shared" si="224"/>
        <v>0.53726137167098742</v>
      </c>
      <c r="R701" s="329">
        <f t="shared" si="224"/>
        <v>3.559356587320293</v>
      </c>
      <c r="S701" s="329">
        <f t="shared" si="224"/>
        <v>3.559356587320293</v>
      </c>
      <c r="T701" s="329">
        <f t="shared" si="224"/>
        <v>0</v>
      </c>
      <c r="U701" s="329">
        <f t="shared" si="224"/>
        <v>0</v>
      </c>
      <c r="V701" s="329">
        <f t="shared" si="224"/>
        <v>12.15553853405609</v>
      </c>
      <c r="W701" s="329">
        <f t="shared" si="224"/>
        <v>1.4103111006363434</v>
      </c>
      <c r="X701" s="329" t="e">
        <f t="shared" si="224"/>
        <v>#VALUE!</v>
      </c>
      <c r="Y701" s="329">
        <f t="shared" si="224"/>
        <v>3.8951449446146604</v>
      </c>
      <c r="Z701" s="329">
        <f t="shared" si="224"/>
        <v>2.6863068583549379</v>
      </c>
      <c r="AA701" s="332"/>
      <c r="AB701" s="332"/>
      <c r="AC701" s="332"/>
      <c r="BB701" s="332"/>
    </row>
    <row r="702" spans="1:54" ht="13.8" x14ac:dyDescent="0.45">
      <c r="A702" s="43">
        <v>2032</v>
      </c>
      <c r="B702" s="329">
        <f t="shared" ref="B702:Z702" si="225">(B129-B518)*$D$495</f>
        <v>713.01299787885989</v>
      </c>
      <c r="C702" s="329">
        <f t="shared" si="225"/>
        <v>18.33404430827245</v>
      </c>
      <c r="D702" s="329">
        <f t="shared" si="225"/>
        <v>2.0147301437662035</v>
      </c>
      <c r="E702" s="329">
        <f t="shared" si="225"/>
        <v>0.47010370021211395</v>
      </c>
      <c r="F702" s="329">
        <f t="shared" si="225"/>
        <v>1.5446264435540873</v>
      </c>
      <c r="G702" s="329">
        <f t="shared" si="225"/>
        <v>2.0818878152250773</v>
      </c>
      <c r="H702" s="329">
        <f t="shared" si="225"/>
        <v>54.934975253358452</v>
      </c>
      <c r="I702" s="329" t="e">
        <f t="shared" si="225"/>
        <v>#VALUE!</v>
      </c>
      <c r="J702" s="329">
        <f t="shared" si="225"/>
        <v>4.0966179589912786</v>
      </c>
      <c r="K702" s="329">
        <f t="shared" si="225"/>
        <v>30.489582842328538</v>
      </c>
      <c r="L702" s="329">
        <f t="shared" si="225"/>
        <v>23.370869667687966</v>
      </c>
      <c r="M702" s="329">
        <f t="shared" si="225"/>
        <v>3.8951449446146604</v>
      </c>
      <c r="N702" s="329">
        <f t="shared" si="225"/>
        <v>4.768194673580016</v>
      </c>
      <c r="O702" s="329">
        <f t="shared" si="225"/>
        <v>0.33578835729436723</v>
      </c>
      <c r="P702" s="329">
        <f t="shared" si="225"/>
        <v>0.73873438604760777</v>
      </c>
      <c r="Q702" s="329">
        <f t="shared" si="225"/>
        <v>0.60441904312986094</v>
      </c>
      <c r="R702" s="329">
        <f t="shared" si="225"/>
        <v>3.7608296016969138</v>
      </c>
      <c r="S702" s="329">
        <f t="shared" si="225"/>
        <v>3.8279872731557858</v>
      </c>
      <c r="T702" s="329">
        <f t="shared" si="225"/>
        <v>0</v>
      </c>
      <c r="U702" s="329">
        <f t="shared" si="225"/>
        <v>0</v>
      </c>
      <c r="V702" s="329">
        <f t="shared" si="225"/>
        <v>13.095745934480322</v>
      </c>
      <c r="W702" s="329">
        <f t="shared" si="225"/>
        <v>1.5446264435540897</v>
      </c>
      <c r="X702" s="329" t="e">
        <f t="shared" si="225"/>
        <v>#VALUE!</v>
      </c>
      <c r="Y702" s="329">
        <f t="shared" si="225"/>
        <v>4.2309333019090278</v>
      </c>
      <c r="Z702" s="329">
        <f t="shared" si="225"/>
        <v>2.8877798727315565</v>
      </c>
      <c r="AA702" s="332"/>
      <c r="AB702" s="332"/>
      <c r="AC702" s="332"/>
      <c r="BB702" s="332"/>
    </row>
    <row r="703" spans="1:54" ht="13.8" x14ac:dyDescent="0.45">
      <c r="A703" s="43">
        <v>2033</v>
      </c>
      <c r="B703" s="329">
        <f t="shared" ref="B703:Z703" si="226">(B130-B519)*$D$495</f>
        <v>765.06019325948614</v>
      </c>
      <c r="C703" s="329">
        <f t="shared" si="226"/>
        <v>19.945828423285406</v>
      </c>
      <c r="D703" s="329">
        <f t="shared" si="226"/>
        <v>2.216203158142823</v>
      </c>
      <c r="E703" s="329">
        <f t="shared" si="226"/>
        <v>0.53726137167098742</v>
      </c>
      <c r="F703" s="329">
        <f t="shared" si="226"/>
        <v>1.7460994579307059</v>
      </c>
      <c r="G703" s="329">
        <f t="shared" si="226"/>
        <v>2.2162031581428243</v>
      </c>
      <c r="H703" s="329">
        <f t="shared" si="226"/>
        <v>60.307588970068402</v>
      </c>
      <c r="I703" s="329" t="e">
        <f t="shared" si="226"/>
        <v>#VALUE!</v>
      </c>
      <c r="J703" s="329">
        <f t="shared" si="226"/>
        <v>4.4995639877445219</v>
      </c>
      <c r="K703" s="329">
        <f t="shared" si="226"/>
        <v>32.70578600047137</v>
      </c>
      <c r="L703" s="329">
        <f t="shared" si="226"/>
        <v>25.251284468536422</v>
      </c>
      <c r="M703" s="329">
        <f t="shared" si="226"/>
        <v>4.1637756304501536</v>
      </c>
      <c r="N703" s="329">
        <f t="shared" si="226"/>
        <v>5.1039830308743808</v>
      </c>
      <c r="O703" s="329">
        <f t="shared" si="226"/>
        <v>0.33578835729436723</v>
      </c>
      <c r="P703" s="329">
        <f t="shared" si="226"/>
        <v>0.80589205750648119</v>
      </c>
      <c r="Q703" s="329">
        <f t="shared" si="226"/>
        <v>0.60441904312986094</v>
      </c>
      <c r="R703" s="329">
        <f t="shared" si="226"/>
        <v>4.029460287532407</v>
      </c>
      <c r="S703" s="329">
        <f t="shared" si="226"/>
        <v>4.0966179589912812</v>
      </c>
      <c r="T703" s="329">
        <f t="shared" si="226"/>
        <v>6.7157671458873455E-2</v>
      </c>
      <c r="U703" s="329">
        <f t="shared" si="226"/>
        <v>0</v>
      </c>
      <c r="V703" s="329">
        <f t="shared" si="226"/>
        <v>14.103111006363424</v>
      </c>
      <c r="W703" s="329">
        <f t="shared" si="226"/>
        <v>1.611784115012963</v>
      </c>
      <c r="X703" s="329" t="e">
        <f t="shared" si="226"/>
        <v>#VALUE!</v>
      </c>
      <c r="Y703" s="329">
        <f t="shared" si="226"/>
        <v>4.4995639877445202</v>
      </c>
      <c r="Z703" s="329">
        <f t="shared" si="226"/>
        <v>3.0892528871081795</v>
      </c>
      <c r="AA703" s="332"/>
      <c r="AB703" s="332"/>
      <c r="AC703" s="332"/>
      <c r="BB703" s="332"/>
    </row>
    <row r="704" spans="1:54" ht="13.8" x14ac:dyDescent="0.45">
      <c r="A704" s="43">
        <v>2034</v>
      </c>
      <c r="B704" s="329">
        <f t="shared" ref="B704:Z704" si="227">(B131-B520)*$D$495</f>
        <v>817.30886165448987</v>
      </c>
      <c r="C704" s="329">
        <f t="shared" si="227"/>
        <v>21.423297195380623</v>
      </c>
      <c r="D704" s="329">
        <f t="shared" si="227"/>
        <v>2.3505185010605705</v>
      </c>
      <c r="E704" s="329">
        <f t="shared" si="227"/>
        <v>0.53726137167098742</v>
      </c>
      <c r="F704" s="329">
        <f t="shared" si="227"/>
        <v>1.9475724723073338</v>
      </c>
      <c r="G704" s="329">
        <f t="shared" si="227"/>
        <v>2.3505185010605705</v>
      </c>
      <c r="H704" s="329">
        <f t="shared" si="227"/>
        <v>65.814518029695975</v>
      </c>
      <c r="I704" s="329" t="e">
        <f t="shared" si="227"/>
        <v>#VALUE!</v>
      </c>
      <c r="J704" s="329">
        <f t="shared" si="227"/>
        <v>4.8353523450388893</v>
      </c>
      <c r="K704" s="329">
        <f t="shared" si="227"/>
        <v>34.989146830073061</v>
      </c>
      <c r="L704" s="329">
        <f t="shared" si="227"/>
        <v>27.131699269384868</v>
      </c>
      <c r="M704" s="329">
        <f t="shared" si="227"/>
        <v>4.4324063162856469</v>
      </c>
      <c r="N704" s="329">
        <f t="shared" si="227"/>
        <v>5.5740867310864965</v>
      </c>
      <c r="O704" s="329">
        <f t="shared" si="227"/>
        <v>0.33578835729436723</v>
      </c>
      <c r="P704" s="329">
        <f t="shared" si="227"/>
        <v>0.87304972896535471</v>
      </c>
      <c r="Q704" s="329">
        <f t="shared" si="227"/>
        <v>0.67157671458873447</v>
      </c>
      <c r="R704" s="329">
        <f t="shared" si="227"/>
        <v>4.2980909733678994</v>
      </c>
      <c r="S704" s="329">
        <f t="shared" si="227"/>
        <v>4.3652486448267744</v>
      </c>
      <c r="T704" s="329">
        <f t="shared" si="227"/>
        <v>6.7157671458873455E-2</v>
      </c>
      <c r="U704" s="329">
        <f t="shared" si="227"/>
        <v>0</v>
      </c>
      <c r="V704" s="329">
        <f t="shared" si="227"/>
        <v>15.110476078246526</v>
      </c>
      <c r="W704" s="329">
        <f t="shared" si="227"/>
        <v>1.7460994579307105</v>
      </c>
      <c r="X704" s="329" t="e">
        <f t="shared" si="227"/>
        <v>#VALUE!</v>
      </c>
      <c r="Y704" s="329">
        <f t="shared" si="227"/>
        <v>4.8353523450388876</v>
      </c>
      <c r="Z704" s="329">
        <f t="shared" si="227"/>
        <v>3.3578835729436722</v>
      </c>
      <c r="AA704" s="332"/>
      <c r="AB704" s="332"/>
      <c r="AC704" s="332"/>
      <c r="BB704" s="332"/>
    </row>
    <row r="705" spans="1:54" ht="13.8" x14ac:dyDescent="0.45">
      <c r="A705" s="43">
        <v>2035</v>
      </c>
      <c r="B705" s="329">
        <f t="shared" ref="B705:Z705" si="228">(B132-B521)*$D$495</f>
        <v>869.6918453924111</v>
      </c>
      <c r="C705" s="329">
        <f t="shared" si="228"/>
        <v>23.03508131039359</v>
      </c>
      <c r="D705" s="329">
        <f t="shared" si="228"/>
        <v>2.5519915154371913</v>
      </c>
      <c r="E705" s="329">
        <f t="shared" si="228"/>
        <v>0.60441904312986094</v>
      </c>
      <c r="F705" s="329">
        <f t="shared" si="228"/>
        <v>2.2162031581428216</v>
      </c>
      <c r="G705" s="329">
        <f t="shared" si="228"/>
        <v>2.6191491868960641</v>
      </c>
      <c r="H705" s="329">
        <f t="shared" si="228"/>
        <v>71.657235446617918</v>
      </c>
      <c r="I705" s="329" t="e">
        <f t="shared" si="228"/>
        <v>#VALUE!</v>
      </c>
      <c r="J705" s="329">
        <f t="shared" si="228"/>
        <v>5.2382983737921291</v>
      </c>
      <c r="K705" s="329">
        <f t="shared" si="228"/>
        <v>37.205349988215893</v>
      </c>
      <c r="L705" s="329">
        <f t="shared" si="228"/>
        <v>29.01211407023332</v>
      </c>
      <c r="M705" s="329">
        <f t="shared" si="228"/>
        <v>4.768194673580016</v>
      </c>
      <c r="N705" s="329">
        <f t="shared" si="228"/>
        <v>5.9770327598397381</v>
      </c>
      <c r="O705" s="329">
        <f t="shared" si="228"/>
        <v>0.40294602875324065</v>
      </c>
      <c r="P705" s="329">
        <f t="shared" si="228"/>
        <v>0.94020740042422823</v>
      </c>
      <c r="Q705" s="329">
        <f t="shared" si="228"/>
        <v>0.80589205750648152</v>
      </c>
      <c r="R705" s="329">
        <f t="shared" si="228"/>
        <v>4.5667216592033952</v>
      </c>
      <c r="S705" s="329">
        <f t="shared" si="228"/>
        <v>4.6338793306622668</v>
      </c>
      <c r="T705" s="329">
        <f t="shared" si="228"/>
        <v>6.7157671458873455E-2</v>
      </c>
      <c r="U705" s="329">
        <f t="shared" si="228"/>
        <v>0</v>
      </c>
      <c r="V705" s="329">
        <f t="shared" si="228"/>
        <v>16.117841150129628</v>
      </c>
      <c r="W705" s="329">
        <f t="shared" si="228"/>
        <v>1.8132571293895825</v>
      </c>
      <c r="X705" s="329" t="e">
        <f t="shared" si="228"/>
        <v>#VALUE!</v>
      </c>
      <c r="Y705" s="329">
        <f t="shared" si="228"/>
        <v>5.1039830308743825</v>
      </c>
      <c r="Z705" s="329">
        <f t="shared" si="228"/>
        <v>3.5593565873202957</v>
      </c>
      <c r="AA705" s="332"/>
      <c r="AB705" s="332"/>
      <c r="AC705" s="332"/>
      <c r="BB705" s="332"/>
    </row>
    <row r="706" spans="1:54" ht="13.8" x14ac:dyDescent="0.45">
      <c r="A706" s="43">
        <v>2036</v>
      </c>
      <c r="B706" s="329">
        <f t="shared" ref="B706:Z706" si="229">(B133-B522)*$D$495</f>
        <v>922.20914447325072</v>
      </c>
      <c r="C706" s="329">
        <f t="shared" si="229"/>
        <v>24.646865425406556</v>
      </c>
      <c r="D706" s="329">
        <f t="shared" si="229"/>
        <v>2.7534645298138112</v>
      </c>
      <c r="E706" s="329">
        <f t="shared" si="229"/>
        <v>0.60441904312986094</v>
      </c>
      <c r="F706" s="329">
        <f t="shared" si="229"/>
        <v>2.41767617251945</v>
      </c>
      <c r="G706" s="329">
        <f t="shared" si="229"/>
        <v>2.7534645298138116</v>
      </c>
      <c r="H706" s="329">
        <f t="shared" si="229"/>
        <v>77.567110534998832</v>
      </c>
      <c r="I706" s="329" t="e">
        <f t="shared" si="229"/>
        <v>#VALUE!</v>
      </c>
      <c r="J706" s="329">
        <f t="shared" si="229"/>
        <v>5.5740867310864965</v>
      </c>
      <c r="K706" s="329">
        <f t="shared" si="229"/>
        <v>39.555868489276456</v>
      </c>
      <c r="L706" s="329">
        <f t="shared" si="229"/>
        <v>30.892528871081787</v>
      </c>
      <c r="M706" s="329">
        <f t="shared" si="229"/>
        <v>5.0368253594155084</v>
      </c>
      <c r="N706" s="329">
        <f t="shared" si="229"/>
        <v>6.3799787885929762</v>
      </c>
      <c r="O706" s="329">
        <f t="shared" si="229"/>
        <v>0.40294602875324065</v>
      </c>
      <c r="P706" s="329">
        <f t="shared" si="229"/>
        <v>0.94020740042422823</v>
      </c>
      <c r="Q706" s="329">
        <f t="shared" si="229"/>
        <v>0.80589205750648152</v>
      </c>
      <c r="R706" s="329">
        <f t="shared" si="229"/>
        <v>4.8353523450388876</v>
      </c>
      <c r="S706" s="329">
        <f t="shared" si="229"/>
        <v>4.9025100164977617</v>
      </c>
      <c r="T706" s="329">
        <f t="shared" si="229"/>
        <v>6.7157671458873455E-2</v>
      </c>
      <c r="U706" s="329">
        <f t="shared" si="229"/>
        <v>0</v>
      </c>
      <c r="V706" s="329">
        <f t="shared" si="229"/>
        <v>17.125206222012729</v>
      </c>
      <c r="W706" s="329">
        <f t="shared" si="229"/>
        <v>1.8804148008484569</v>
      </c>
      <c r="X706" s="329" t="e">
        <f t="shared" si="229"/>
        <v>#VALUE!</v>
      </c>
      <c r="Y706" s="329">
        <f t="shared" si="229"/>
        <v>5.3054560452510033</v>
      </c>
      <c r="Z706" s="329">
        <f t="shared" si="229"/>
        <v>3.8279872731557858</v>
      </c>
      <c r="AA706" s="332"/>
      <c r="AB706" s="332"/>
      <c r="AC706" s="332"/>
      <c r="BB706" s="332"/>
    </row>
    <row r="707" spans="1:54" ht="13.8" x14ac:dyDescent="0.45">
      <c r="A707" s="43">
        <v>2037</v>
      </c>
      <c r="B707" s="329">
        <f t="shared" ref="B707:Z707" si="230">(B134-B523)*$D$495</f>
        <v>974.79360122554806</v>
      </c>
      <c r="C707" s="329">
        <f t="shared" si="230"/>
        <v>26.325807211878391</v>
      </c>
      <c r="D707" s="329">
        <f t="shared" si="230"/>
        <v>2.8877798727315573</v>
      </c>
      <c r="E707" s="329">
        <f t="shared" si="230"/>
        <v>0.67157671458873447</v>
      </c>
      <c r="F707" s="329">
        <f t="shared" si="230"/>
        <v>2.6191491868960588</v>
      </c>
      <c r="G707" s="329">
        <f t="shared" si="230"/>
        <v>2.954937544190432</v>
      </c>
      <c r="H707" s="329">
        <f t="shared" si="230"/>
        <v>83.745616309215222</v>
      </c>
      <c r="I707" s="329" t="e">
        <f t="shared" si="230"/>
        <v>#VALUE!</v>
      </c>
      <c r="J707" s="329">
        <f t="shared" si="230"/>
        <v>5.9770327598397355</v>
      </c>
      <c r="K707" s="329">
        <f t="shared" si="230"/>
        <v>41.772071647419288</v>
      </c>
      <c r="L707" s="329">
        <f t="shared" si="230"/>
        <v>32.840101343389122</v>
      </c>
      <c r="M707" s="329">
        <f t="shared" si="230"/>
        <v>5.3054560452510025</v>
      </c>
      <c r="N707" s="329">
        <f t="shared" si="230"/>
        <v>6.7829248173462178</v>
      </c>
      <c r="O707" s="329">
        <f t="shared" si="230"/>
        <v>0.40294602875324065</v>
      </c>
      <c r="P707" s="329">
        <f t="shared" si="230"/>
        <v>1.0073650718831015</v>
      </c>
      <c r="Q707" s="329">
        <f t="shared" si="230"/>
        <v>0.87304972896535504</v>
      </c>
      <c r="R707" s="329">
        <f t="shared" si="230"/>
        <v>5.1039830308743825</v>
      </c>
      <c r="S707" s="329">
        <f t="shared" si="230"/>
        <v>5.1039830308743825</v>
      </c>
      <c r="T707" s="329">
        <f t="shared" si="230"/>
        <v>6.7157671458873455E-2</v>
      </c>
      <c r="U707" s="329">
        <f t="shared" si="230"/>
        <v>0</v>
      </c>
      <c r="V707" s="329">
        <f t="shared" si="230"/>
        <v>18.132571293895829</v>
      </c>
      <c r="W707" s="329">
        <f t="shared" si="230"/>
        <v>2.0147301437662022</v>
      </c>
      <c r="X707" s="329" t="e">
        <f t="shared" si="230"/>
        <v>#VALUE!</v>
      </c>
      <c r="Y707" s="329">
        <f t="shared" si="230"/>
        <v>5.5740867310864965</v>
      </c>
      <c r="Z707" s="329">
        <f t="shared" si="230"/>
        <v>4.0294602875324044</v>
      </c>
      <c r="AA707" s="332"/>
      <c r="AB707" s="332"/>
      <c r="AC707" s="332"/>
      <c r="BB707" s="332"/>
    </row>
    <row r="708" spans="1:54" ht="13.8" x14ac:dyDescent="0.45">
      <c r="A708" s="43">
        <v>2038</v>
      </c>
      <c r="B708" s="329">
        <f t="shared" ref="B708:Z708" si="231">(B135-B524)*$D$495</f>
        <v>1027.5123733207638</v>
      </c>
      <c r="C708" s="329">
        <f t="shared" si="231"/>
        <v>28.00474899835023</v>
      </c>
      <c r="D708" s="329">
        <f t="shared" si="231"/>
        <v>3.0892528871081781</v>
      </c>
      <c r="E708" s="329">
        <f t="shared" si="231"/>
        <v>0.67157671458873447</v>
      </c>
      <c r="F708" s="329">
        <f t="shared" si="231"/>
        <v>2.8877798727315565</v>
      </c>
      <c r="G708" s="329">
        <f t="shared" si="231"/>
        <v>3.1564105585670514</v>
      </c>
      <c r="H708" s="329">
        <f t="shared" si="231"/>
        <v>90.058437426349315</v>
      </c>
      <c r="I708" s="329" t="e">
        <f t="shared" si="231"/>
        <v>#VALUE!</v>
      </c>
      <c r="J708" s="329">
        <f t="shared" si="231"/>
        <v>6.3799787885929771</v>
      </c>
      <c r="K708" s="329">
        <f t="shared" si="231"/>
        <v>43.988274805562106</v>
      </c>
      <c r="L708" s="329">
        <f t="shared" si="231"/>
        <v>34.854831487155323</v>
      </c>
      <c r="M708" s="329">
        <f t="shared" si="231"/>
        <v>5.5740867310864965</v>
      </c>
      <c r="N708" s="329">
        <f t="shared" si="231"/>
        <v>7.2530285175583327</v>
      </c>
      <c r="O708" s="329">
        <f t="shared" si="231"/>
        <v>0.47010370021211412</v>
      </c>
      <c r="P708" s="329">
        <f t="shared" si="231"/>
        <v>1.0745227433419751</v>
      </c>
      <c r="Q708" s="329">
        <f t="shared" si="231"/>
        <v>0.87304972896535504</v>
      </c>
      <c r="R708" s="329">
        <f t="shared" si="231"/>
        <v>5.3054560452510025</v>
      </c>
      <c r="S708" s="329">
        <f t="shared" si="231"/>
        <v>5.3726137167098758</v>
      </c>
      <c r="T708" s="329">
        <f t="shared" si="231"/>
        <v>6.7157671458873455E-2</v>
      </c>
      <c r="U708" s="329">
        <f t="shared" si="231"/>
        <v>0</v>
      </c>
      <c r="V708" s="329">
        <f t="shared" si="231"/>
        <v>19.139936365778933</v>
      </c>
      <c r="W708" s="329">
        <f t="shared" si="231"/>
        <v>2.0818878152250768</v>
      </c>
      <c r="X708" s="329" t="e">
        <f t="shared" si="231"/>
        <v>#VALUE!</v>
      </c>
      <c r="Y708" s="329">
        <f t="shared" si="231"/>
        <v>5.9098750883808613</v>
      </c>
      <c r="Z708" s="329">
        <f t="shared" si="231"/>
        <v>4.298090973367902</v>
      </c>
      <c r="AA708" s="332"/>
      <c r="AB708" s="332"/>
      <c r="AC708" s="332"/>
      <c r="BB708" s="332"/>
    </row>
    <row r="709" spans="1:54" ht="13.8" x14ac:dyDescent="0.45">
      <c r="A709" s="43">
        <v>2039</v>
      </c>
      <c r="B709" s="329">
        <f t="shared" ref="B709:Z709" si="232">(B136-B525)*$D$495</f>
        <v>1080.3654607588969</v>
      </c>
      <c r="C709" s="329">
        <f t="shared" si="232"/>
        <v>29.683690784822062</v>
      </c>
      <c r="D709" s="329">
        <f t="shared" si="232"/>
        <v>3.2907259014847989</v>
      </c>
      <c r="E709" s="329">
        <f t="shared" si="232"/>
        <v>0.73873438604760799</v>
      </c>
      <c r="F709" s="329">
        <f t="shared" si="232"/>
        <v>3.1564105585670443</v>
      </c>
      <c r="G709" s="329">
        <f t="shared" si="232"/>
        <v>3.2907259014847985</v>
      </c>
      <c r="H709" s="329">
        <f t="shared" si="232"/>
        <v>96.639889229318953</v>
      </c>
      <c r="I709" s="329" t="e">
        <f t="shared" si="232"/>
        <v>#VALUE!</v>
      </c>
      <c r="J709" s="329">
        <f t="shared" si="232"/>
        <v>6.7829248173462169</v>
      </c>
      <c r="K709" s="329">
        <f t="shared" si="232"/>
        <v>46.271635635163797</v>
      </c>
      <c r="L709" s="329">
        <f t="shared" si="232"/>
        <v>36.869561630921524</v>
      </c>
      <c r="M709" s="329">
        <f t="shared" si="232"/>
        <v>5.909875088380864</v>
      </c>
      <c r="N709" s="329">
        <f t="shared" si="232"/>
        <v>7.6559745463115716</v>
      </c>
      <c r="O709" s="329">
        <f t="shared" si="232"/>
        <v>0.47010370021211412</v>
      </c>
      <c r="P709" s="329">
        <f t="shared" si="232"/>
        <v>1.0745227433419751</v>
      </c>
      <c r="Q709" s="329">
        <f t="shared" si="232"/>
        <v>0.94020740042422846</v>
      </c>
      <c r="R709" s="329">
        <f t="shared" si="232"/>
        <v>5.5740867310864957</v>
      </c>
      <c r="S709" s="329">
        <f t="shared" si="232"/>
        <v>5.6412444025453707</v>
      </c>
      <c r="T709" s="329">
        <f t="shared" si="232"/>
        <v>6.7157671458873455E-2</v>
      </c>
      <c r="U709" s="329">
        <f t="shared" si="232"/>
        <v>0</v>
      </c>
      <c r="V709" s="329">
        <f t="shared" si="232"/>
        <v>20.080143766203165</v>
      </c>
      <c r="W709" s="329">
        <f t="shared" si="232"/>
        <v>2.149045486683951</v>
      </c>
      <c r="X709" s="329" t="e">
        <f t="shared" si="232"/>
        <v>#VALUE!</v>
      </c>
      <c r="Y709" s="329">
        <f t="shared" si="232"/>
        <v>6.1785057742163563</v>
      </c>
      <c r="Z709" s="329">
        <f t="shared" si="232"/>
        <v>4.5667216592033926</v>
      </c>
      <c r="AA709" s="332"/>
      <c r="AB709" s="332"/>
      <c r="AC709" s="332"/>
      <c r="BB709" s="332"/>
    </row>
    <row r="710" spans="1:54" ht="13.8" x14ac:dyDescent="0.45">
      <c r="A710" s="43">
        <v>2040</v>
      </c>
      <c r="B710" s="329">
        <f t="shared" ref="B710:Z710" si="233">(B137-B526)*$D$495</f>
        <v>1133.2185481970303</v>
      </c>
      <c r="C710" s="329">
        <f t="shared" si="233"/>
        <v>31.496947914211649</v>
      </c>
      <c r="D710" s="329">
        <f t="shared" si="233"/>
        <v>3.4921989158614188</v>
      </c>
      <c r="E710" s="329">
        <f t="shared" si="233"/>
        <v>0.73873438604760799</v>
      </c>
      <c r="F710" s="329">
        <f t="shared" si="233"/>
        <v>3.3578835729436722</v>
      </c>
      <c r="G710" s="329">
        <f t="shared" si="233"/>
        <v>3.559356587320293</v>
      </c>
      <c r="H710" s="329">
        <f t="shared" si="233"/>
        <v>103.42281404666504</v>
      </c>
      <c r="I710" s="329" t="e">
        <f t="shared" si="233"/>
        <v>#VALUE!</v>
      </c>
      <c r="J710" s="329">
        <f t="shared" si="233"/>
        <v>7.2530285175583327</v>
      </c>
      <c r="K710" s="329">
        <f t="shared" si="233"/>
        <v>48.487838793306643</v>
      </c>
      <c r="L710" s="329">
        <f t="shared" si="233"/>
        <v>38.884291774687718</v>
      </c>
      <c r="M710" s="329">
        <f t="shared" si="233"/>
        <v>6.1785057742163563</v>
      </c>
      <c r="N710" s="329">
        <f t="shared" si="233"/>
        <v>8.1932359179825607</v>
      </c>
      <c r="O710" s="329">
        <f t="shared" si="233"/>
        <v>0.47010370021211412</v>
      </c>
      <c r="P710" s="329">
        <f t="shared" si="233"/>
        <v>1.1416804148008484</v>
      </c>
      <c r="Q710" s="329">
        <f t="shared" si="233"/>
        <v>0.94020740042422846</v>
      </c>
      <c r="R710" s="329">
        <f t="shared" si="233"/>
        <v>5.8427174169219898</v>
      </c>
      <c r="S710" s="329">
        <f t="shared" si="233"/>
        <v>5.9098750883808613</v>
      </c>
      <c r="T710" s="329">
        <f t="shared" si="233"/>
        <v>6.7157671458873455E-2</v>
      </c>
      <c r="U710" s="329">
        <f t="shared" si="233"/>
        <v>0</v>
      </c>
      <c r="V710" s="329">
        <f t="shared" si="233"/>
        <v>21.154666509545137</v>
      </c>
      <c r="W710" s="329">
        <f t="shared" si="233"/>
        <v>2.2833608296016963</v>
      </c>
      <c r="X710" s="329" t="e">
        <f t="shared" si="233"/>
        <v>#VALUE!</v>
      </c>
      <c r="Y710" s="329">
        <f t="shared" si="233"/>
        <v>6.4471364600518495</v>
      </c>
      <c r="Z710" s="329">
        <f t="shared" si="233"/>
        <v>4.8353523450388902</v>
      </c>
      <c r="AA710" s="332"/>
      <c r="AB710" s="332"/>
      <c r="AC710" s="332"/>
      <c r="BB710" s="332"/>
    </row>
    <row r="711" spans="1:54" ht="13.8" x14ac:dyDescent="0.45">
      <c r="A711" s="43">
        <v>2041</v>
      </c>
      <c r="B711" s="329">
        <f t="shared" ref="B711:Z711" si="234">(B138-B527)*$D$495</f>
        <v>1186.1387933066233</v>
      </c>
      <c r="C711" s="329">
        <f t="shared" si="234"/>
        <v>33.243047372142357</v>
      </c>
      <c r="D711" s="329">
        <f t="shared" si="234"/>
        <v>3.6936719302380383</v>
      </c>
      <c r="E711" s="329">
        <f t="shared" si="234"/>
        <v>0.73873438604760766</v>
      </c>
      <c r="F711" s="329">
        <f t="shared" si="234"/>
        <v>3.6936719302380396</v>
      </c>
      <c r="G711" s="329">
        <f t="shared" si="234"/>
        <v>3.6936719302380396</v>
      </c>
      <c r="H711" s="329">
        <f t="shared" si="234"/>
        <v>110.40721187838801</v>
      </c>
      <c r="I711" s="329" t="e">
        <f t="shared" si="234"/>
        <v>#VALUE!</v>
      </c>
      <c r="J711" s="329">
        <f t="shared" si="234"/>
        <v>7.7231322177704467</v>
      </c>
      <c r="K711" s="329">
        <f t="shared" si="234"/>
        <v>50.771199622908334</v>
      </c>
      <c r="L711" s="329">
        <f t="shared" si="234"/>
        <v>40.899021918453926</v>
      </c>
      <c r="M711" s="329">
        <f t="shared" si="234"/>
        <v>6.5142941315107237</v>
      </c>
      <c r="N711" s="329">
        <f t="shared" si="234"/>
        <v>8.5961819467358023</v>
      </c>
      <c r="O711" s="329">
        <f t="shared" si="234"/>
        <v>0.47010370021211412</v>
      </c>
      <c r="P711" s="329">
        <f t="shared" si="234"/>
        <v>1.2088380862597219</v>
      </c>
      <c r="Q711" s="329">
        <f t="shared" si="234"/>
        <v>1.007365071883102</v>
      </c>
      <c r="R711" s="329">
        <f t="shared" si="234"/>
        <v>6.0441904312986106</v>
      </c>
      <c r="S711" s="329">
        <f t="shared" si="234"/>
        <v>6.1785057742163563</v>
      </c>
      <c r="T711" s="329">
        <f t="shared" si="234"/>
        <v>6.7157671458873455E-2</v>
      </c>
      <c r="U711" s="329">
        <f t="shared" si="234"/>
        <v>0</v>
      </c>
      <c r="V711" s="329">
        <f t="shared" si="234"/>
        <v>22.094873909969369</v>
      </c>
      <c r="W711" s="329">
        <f t="shared" si="234"/>
        <v>2.3505185010605705</v>
      </c>
      <c r="X711" s="329" t="e">
        <f t="shared" si="234"/>
        <v>#VALUE!</v>
      </c>
      <c r="Y711" s="329">
        <f t="shared" si="234"/>
        <v>6.7157671458873445</v>
      </c>
      <c r="Z711" s="329">
        <f t="shared" si="234"/>
        <v>5.0368253594155084</v>
      </c>
      <c r="AA711" s="332"/>
      <c r="AB711" s="332"/>
      <c r="AC711" s="332"/>
      <c r="BB711" s="332"/>
    </row>
    <row r="712" spans="1:54" ht="13.8" x14ac:dyDescent="0.45">
      <c r="A712" s="43">
        <v>2042</v>
      </c>
      <c r="B712" s="329">
        <f t="shared" ref="B712:Z712" si="235">(B139-B528)*$D$495</f>
        <v>1239.0590384162151</v>
      </c>
      <c r="C712" s="329">
        <f t="shared" si="235"/>
        <v>35.05630450153194</v>
      </c>
      <c r="D712" s="329">
        <f t="shared" si="235"/>
        <v>3.8951449446146604</v>
      </c>
      <c r="E712" s="329">
        <f t="shared" si="235"/>
        <v>0.73873438604760766</v>
      </c>
      <c r="F712" s="329">
        <f t="shared" si="235"/>
        <v>3.9623026160735275</v>
      </c>
      <c r="G712" s="329">
        <f t="shared" si="235"/>
        <v>3.9623026160735328</v>
      </c>
      <c r="H712" s="329">
        <f t="shared" si="235"/>
        <v>117.59308272448735</v>
      </c>
      <c r="I712" s="329" t="e">
        <f t="shared" si="235"/>
        <v>#VALUE!</v>
      </c>
      <c r="J712" s="329">
        <f t="shared" si="235"/>
        <v>8.1260782465236883</v>
      </c>
      <c r="K712" s="329">
        <f t="shared" si="235"/>
        <v>52.987402781051152</v>
      </c>
      <c r="L712" s="329">
        <f t="shared" si="235"/>
        <v>42.980909733679006</v>
      </c>
      <c r="M712" s="329">
        <f t="shared" si="235"/>
        <v>6.7829248173462187</v>
      </c>
      <c r="N712" s="329">
        <f t="shared" si="235"/>
        <v>9.0662856469479145</v>
      </c>
      <c r="O712" s="329">
        <f t="shared" si="235"/>
        <v>0.53726137167098753</v>
      </c>
      <c r="P712" s="329">
        <f t="shared" si="235"/>
        <v>1.1416804148008488</v>
      </c>
      <c r="Q712" s="329">
        <f t="shared" si="235"/>
        <v>1.0745227433419755</v>
      </c>
      <c r="R712" s="329">
        <f t="shared" si="235"/>
        <v>6.3128211171341055</v>
      </c>
      <c r="S712" s="329">
        <f t="shared" si="235"/>
        <v>6.3799787885929771</v>
      </c>
      <c r="T712" s="329">
        <f t="shared" si="235"/>
        <v>6.7157671458873455E-2</v>
      </c>
      <c r="U712" s="329">
        <f t="shared" si="235"/>
        <v>0</v>
      </c>
      <c r="V712" s="329">
        <f t="shared" si="235"/>
        <v>23.102238981852469</v>
      </c>
      <c r="W712" s="329">
        <f t="shared" si="235"/>
        <v>2.4176761725194424</v>
      </c>
      <c r="X712" s="329" t="e">
        <f t="shared" si="235"/>
        <v>#VALUE!</v>
      </c>
      <c r="Y712" s="329">
        <f t="shared" si="235"/>
        <v>6.9172401602639653</v>
      </c>
      <c r="Z712" s="329">
        <f t="shared" si="235"/>
        <v>5.2382983737921318</v>
      </c>
      <c r="AA712" s="332"/>
      <c r="AB712" s="332"/>
      <c r="AC712" s="332"/>
      <c r="BB712" s="332"/>
    </row>
    <row r="713" spans="1:54" ht="13.8" x14ac:dyDescent="0.45">
      <c r="A713" s="43">
        <v>2043</v>
      </c>
      <c r="B713" s="329">
        <f t="shared" ref="B713:Z713" si="236">(B140-B529)*$D$495</f>
        <v>1292.1135988687251</v>
      </c>
      <c r="C713" s="329">
        <f t="shared" si="236"/>
        <v>36.936719302380396</v>
      </c>
      <c r="D713" s="329">
        <f t="shared" si="236"/>
        <v>4.0966179589912803</v>
      </c>
      <c r="E713" s="329">
        <f t="shared" si="236"/>
        <v>0.80589205750648119</v>
      </c>
      <c r="F713" s="329">
        <f t="shared" si="236"/>
        <v>4.2309333019090349</v>
      </c>
      <c r="G713" s="329">
        <f t="shared" si="236"/>
        <v>4.0966179589912803</v>
      </c>
      <c r="H713" s="329">
        <f t="shared" si="236"/>
        <v>125.04758425642238</v>
      </c>
      <c r="I713" s="329" t="e">
        <f t="shared" si="236"/>
        <v>#VALUE!</v>
      </c>
      <c r="J713" s="329">
        <f t="shared" si="236"/>
        <v>8.5961819467358023</v>
      </c>
      <c r="K713" s="329">
        <f t="shared" si="236"/>
        <v>55.203605939193977</v>
      </c>
      <c r="L713" s="329">
        <f t="shared" si="236"/>
        <v>45.062797548904086</v>
      </c>
      <c r="M713" s="329">
        <f t="shared" si="236"/>
        <v>7.1187131746405861</v>
      </c>
      <c r="N713" s="329">
        <f t="shared" si="236"/>
        <v>9.5363893471600303</v>
      </c>
      <c r="O713" s="329">
        <f t="shared" si="236"/>
        <v>0.53726137167098753</v>
      </c>
      <c r="P713" s="329">
        <f t="shared" si="236"/>
        <v>1.2088380862597223</v>
      </c>
      <c r="Q713" s="329">
        <f t="shared" si="236"/>
        <v>1.0073650718831018</v>
      </c>
      <c r="R713" s="329">
        <f t="shared" si="236"/>
        <v>6.5142941315107254</v>
      </c>
      <c r="S713" s="329">
        <f t="shared" si="236"/>
        <v>6.6486094744284729</v>
      </c>
      <c r="T713" s="329">
        <f t="shared" si="236"/>
        <v>6.7157671458873455E-2</v>
      </c>
      <c r="U713" s="329">
        <f t="shared" si="236"/>
        <v>0</v>
      </c>
      <c r="V713" s="329">
        <f t="shared" si="236"/>
        <v>24.109604053735566</v>
      </c>
      <c r="W713" s="329">
        <f t="shared" si="236"/>
        <v>2.5519915154371913</v>
      </c>
      <c r="X713" s="329" t="e">
        <f t="shared" si="236"/>
        <v>#VALUE!</v>
      </c>
      <c r="Y713" s="329">
        <f t="shared" si="236"/>
        <v>7.1858708460994585</v>
      </c>
      <c r="Z713" s="329">
        <f t="shared" si="236"/>
        <v>5.5069290596276224</v>
      </c>
      <c r="AA713" s="332"/>
      <c r="AB713" s="332"/>
      <c r="AC713" s="332"/>
      <c r="BB713" s="332"/>
    </row>
    <row r="714" spans="1:54" ht="13.8" x14ac:dyDescent="0.45">
      <c r="A714" s="43">
        <v>2044</v>
      </c>
      <c r="B714" s="329">
        <f t="shared" ref="B714:Z714" si="237">(B141-B530)*$D$495</f>
        <v>1345.1681593212352</v>
      </c>
      <c r="C714" s="329">
        <f t="shared" si="237"/>
        <v>38.817134103228852</v>
      </c>
      <c r="D714" s="329">
        <f t="shared" si="237"/>
        <v>4.2980909733679011</v>
      </c>
      <c r="E714" s="329">
        <f t="shared" si="237"/>
        <v>0.80589205750648119</v>
      </c>
      <c r="F714" s="329">
        <f t="shared" si="237"/>
        <v>4.5667216592033926</v>
      </c>
      <c r="G714" s="329">
        <f t="shared" si="237"/>
        <v>4.3652486448267744</v>
      </c>
      <c r="H714" s="329">
        <f t="shared" si="237"/>
        <v>132.63640113127505</v>
      </c>
      <c r="I714" s="329" t="e">
        <f t="shared" si="237"/>
        <v>#VALUE!</v>
      </c>
      <c r="J714" s="329">
        <f t="shared" si="237"/>
        <v>9.0662856469479145</v>
      </c>
      <c r="K714" s="329">
        <f t="shared" si="237"/>
        <v>57.419809097336795</v>
      </c>
      <c r="L714" s="329">
        <f t="shared" si="237"/>
        <v>47.144685364129174</v>
      </c>
      <c r="M714" s="329">
        <f t="shared" si="237"/>
        <v>7.4545015319349508</v>
      </c>
      <c r="N714" s="329">
        <f t="shared" si="237"/>
        <v>10.073650718831017</v>
      </c>
      <c r="O714" s="329">
        <f t="shared" si="237"/>
        <v>0.53726137167098753</v>
      </c>
      <c r="P714" s="329">
        <f t="shared" si="237"/>
        <v>1.2088380862597223</v>
      </c>
      <c r="Q714" s="329">
        <f t="shared" si="237"/>
        <v>1.0745227433419748</v>
      </c>
      <c r="R714" s="329">
        <f t="shared" si="237"/>
        <v>6.7829248173462178</v>
      </c>
      <c r="S714" s="329">
        <f t="shared" si="237"/>
        <v>6.9172401602639653</v>
      </c>
      <c r="T714" s="329">
        <f t="shared" si="237"/>
        <v>6.7157671458873455E-2</v>
      </c>
      <c r="U714" s="329">
        <f t="shared" si="237"/>
        <v>0</v>
      </c>
      <c r="V714" s="329">
        <f t="shared" si="237"/>
        <v>25.184126797077543</v>
      </c>
      <c r="W714" s="329">
        <f t="shared" si="237"/>
        <v>2.6191491868960659</v>
      </c>
      <c r="X714" s="329" t="e">
        <f t="shared" si="237"/>
        <v>#VALUE!</v>
      </c>
      <c r="Y714" s="329">
        <f t="shared" si="237"/>
        <v>7.4545015319349535</v>
      </c>
      <c r="Z714" s="329">
        <f t="shared" si="237"/>
        <v>5.8427174169219871</v>
      </c>
      <c r="AA714" s="332"/>
      <c r="AB714" s="332"/>
      <c r="AC714" s="332"/>
      <c r="BB714" s="332"/>
    </row>
    <row r="715" spans="1:54" ht="13.8" x14ac:dyDescent="0.45">
      <c r="A715" s="43">
        <v>2045</v>
      </c>
      <c r="B715" s="329">
        <f t="shared" ref="B715:Z715" si="238">(B142-B531)*$D$495</f>
        <v>1398.155562102286</v>
      </c>
      <c r="C715" s="329">
        <f t="shared" si="238"/>
        <v>40.697548904077308</v>
      </c>
      <c r="D715" s="329">
        <f t="shared" si="238"/>
        <v>4.4995639877445202</v>
      </c>
      <c r="E715" s="329">
        <f t="shared" si="238"/>
        <v>0.87304972896535471</v>
      </c>
      <c r="F715" s="329">
        <f t="shared" si="238"/>
        <v>4.90251001649776</v>
      </c>
      <c r="G715" s="329">
        <f t="shared" si="238"/>
        <v>4.6338793306622676</v>
      </c>
      <c r="H715" s="329">
        <f t="shared" si="238"/>
        <v>140.42669102050439</v>
      </c>
      <c r="I715" s="329" t="e">
        <f t="shared" si="238"/>
        <v>#VALUE!</v>
      </c>
      <c r="J715" s="329">
        <f t="shared" si="238"/>
        <v>9.5363893471600303</v>
      </c>
      <c r="K715" s="329">
        <f t="shared" si="238"/>
        <v>59.7031699269385</v>
      </c>
      <c r="L715" s="329">
        <f t="shared" si="238"/>
        <v>49.293730850813105</v>
      </c>
      <c r="M715" s="329">
        <f t="shared" si="238"/>
        <v>7.7231322177704467</v>
      </c>
      <c r="N715" s="329">
        <f t="shared" si="238"/>
        <v>10.543754419043131</v>
      </c>
      <c r="O715" s="329">
        <f t="shared" si="238"/>
        <v>0.53726137167098753</v>
      </c>
      <c r="P715" s="329">
        <f t="shared" si="238"/>
        <v>1.2759957577185956</v>
      </c>
      <c r="Q715" s="329">
        <f t="shared" si="238"/>
        <v>1.0745227433419748</v>
      </c>
      <c r="R715" s="329">
        <f t="shared" si="238"/>
        <v>6.9843978317228377</v>
      </c>
      <c r="S715" s="329">
        <f t="shared" si="238"/>
        <v>7.1187131746405843</v>
      </c>
      <c r="T715" s="329">
        <f t="shared" si="238"/>
        <v>6.7157671458873455E-2</v>
      </c>
      <c r="U715" s="329">
        <f t="shared" si="238"/>
        <v>0</v>
      </c>
      <c r="V715" s="329">
        <f t="shared" si="238"/>
        <v>26.124334197501764</v>
      </c>
      <c r="W715" s="329">
        <f t="shared" si="238"/>
        <v>2.6863068583549379</v>
      </c>
      <c r="X715" s="329" t="e">
        <f t="shared" si="238"/>
        <v>#VALUE!</v>
      </c>
      <c r="Y715" s="329">
        <f t="shared" si="238"/>
        <v>7.7231322177704467</v>
      </c>
      <c r="Z715" s="329">
        <f t="shared" si="238"/>
        <v>6.1113481027574847</v>
      </c>
      <c r="AA715" s="332"/>
      <c r="AB715" s="332"/>
      <c r="AC715" s="332"/>
      <c r="BB715" s="332"/>
    </row>
    <row r="716" spans="1:54" ht="13.8" x14ac:dyDescent="0.45">
      <c r="A716" s="43">
        <v>2046</v>
      </c>
      <c r="B716" s="329">
        <f t="shared" ref="B716:Z716" si="239">(B143-B532)*$D$495</f>
        <v>1451.1429648833375</v>
      </c>
      <c r="C716" s="329">
        <f t="shared" si="239"/>
        <v>42.712279047843509</v>
      </c>
      <c r="D716" s="329">
        <f t="shared" si="239"/>
        <v>4.7010370021211427</v>
      </c>
      <c r="E716" s="329">
        <f t="shared" si="239"/>
        <v>0.87304972896535471</v>
      </c>
      <c r="F716" s="329">
        <f t="shared" si="239"/>
        <v>5.2382983737921274</v>
      </c>
      <c r="G716" s="329">
        <f t="shared" si="239"/>
        <v>4.8353523450388893</v>
      </c>
      <c r="H716" s="329">
        <f t="shared" si="239"/>
        <v>148.48561159556914</v>
      </c>
      <c r="I716" s="329" t="e">
        <f t="shared" si="239"/>
        <v>#VALUE!</v>
      </c>
      <c r="J716" s="329">
        <f t="shared" si="239"/>
        <v>10.073650718831017</v>
      </c>
      <c r="K716" s="329">
        <f t="shared" si="239"/>
        <v>61.852215413622453</v>
      </c>
      <c r="L716" s="329">
        <f t="shared" si="239"/>
        <v>51.509934008955923</v>
      </c>
      <c r="M716" s="329">
        <f t="shared" si="239"/>
        <v>8.0589205750648141</v>
      </c>
      <c r="N716" s="329">
        <f t="shared" si="239"/>
        <v>11.081015790714119</v>
      </c>
      <c r="O716" s="329">
        <f t="shared" si="239"/>
        <v>0.60441904312986094</v>
      </c>
      <c r="P716" s="329">
        <f t="shared" si="239"/>
        <v>1.3431534291774689</v>
      </c>
      <c r="Q716" s="329">
        <f t="shared" si="239"/>
        <v>1.1416804148008484</v>
      </c>
      <c r="R716" s="329">
        <f t="shared" si="239"/>
        <v>7.1858708460994585</v>
      </c>
      <c r="S716" s="329">
        <f t="shared" si="239"/>
        <v>7.3873438604760793</v>
      </c>
      <c r="T716" s="329">
        <f t="shared" si="239"/>
        <v>6.7157671458873455E-2</v>
      </c>
      <c r="U716" s="329">
        <f t="shared" si="239"/>
        <v>0</v>
      </c>
      <c r="V716" s="329">
        <f t="shared" si="239"/>
        <v>27.131699269384875</v>
      </c>
      <c r="W716" s="329">
        <f t="shared" si="239"/>
        <v>2.8206222012726854</v>
      </c>
      <c r="X716" s="329" t="e">
        <f t="shared" si="239"/>
        <v>#VALUE!</v>
      </c>
      <c r="Y716" s="329">
        <f t="shared" si="239"/>
        <v>7.9246052321470657</v>
      </c>
      <c r="Z716" s="329">
        <f t="shared" si="239"/>
        <v>6.3128211171341029</v>
      </c>
      <c r="AA716" s="332"/>
      <c r="AB716" s="332"/>
      <c r="AC716" s="332"/>
      <c r="BB716" s="332"/>
    </row>
    <row r="717" spans="1:54" ht="13.8" x14ac:dyDescent="0.45">
      <c r="A717" s="43">
        <v>2047</v>
      </c>
      <c r="B717" s="329">
        <f t="shared" ref="B717:Z717" si="240">(B144-B533)*$D$495</f>
        <v>1504.0632099929294</v>
      </c>
      <c r="C717" s="329">
        <f t="shared" si="240"/>
        <v>44.659851520150845</v>
      </c>
      <c r="D717" s="329">
        <f t="shared" si="240"/>
        <v>4.9025100164977617</v>
      </c>
      <c r="E717" s="329">
        <f t="shared" si="240"/>
        <v>0.94020740042422823</v>
      </c>
      <c r="F717" s="329">
        <f t="shared" si="240"/>
        <v>5.5069290596276241</v>
      </c>
      <c r="G717" s="329">
        <f t="shared" si="240"/>
        <v>5.0368253594155084</v>
      </c>
      <c r="H717" s="329">
        <f t="shared" si="240"/>
        <v>156.6788475135518</v>
      </c>
      <c r="I717" s="329" t="e">
        <f t="shared" si="240"/>
        <v>#VALUE!</v>
      </c>
      <c r="J717" s="329">
        <f t="shared" si="240"/>
        <v>10.543754419043132</v>
      </c>
      <c r="K717" s="329">
        <f t="shared" si="240"/>
        <v>64.001260900306406</v>
      </c>
      <c r="L717" s="329">
        <f t="shared" si="240"/>
        <v>53.591821824181018</v>
      </c>
      <c r="M717" s="329">
        <f t="shared" si="240"/>
        <v>8.3947089323591815</v>
      </c>
      <c r="N717" s="329">
        <f t="shared" si="240"/>
        <v>11.551119490926233</v>
      </c>
      <c r="O717" s="329">
        <f t="shared" si="240"/>
        <v>0.60441904312986094</v>
      </c>
      <c r="P717" s="329">
        <f t="shared" si="240"/>
        <v>1.3431534291774689</v>
      </c>
      <c r="Q717" s="329">
        <f t="shared" si="240"/>
        <v>1.1416804148008484</v>
      </c>
      <c r="R717" s="329">
        <f t="shared" si="240"/>
        <v>7.4545015319349526</v>
      </c>
      <c r="S717" s="329">
        <f t="shared" si="240"/>
        <v>7.5888168748527001</v>
      </c>
      <c r="T717" s="329">
        <f t="shared" si="240"/>
        <v>6.7157671458873455E-2</v>
      </c>
      <c r="U717" s="329">
        <f t="shared" si="240"/>
        <v>0</v>
      </c>
      <c r="V717" s="329">
        <f t="shared" si="240"/>
        <v>28.139064341267979</v>
      </c>
      <c r="W717" s="329">
        <f t="shared" si="240"/>
        <v>2.8877798727315573</v>
      </c>
      <c r="X717" s="329" t="e">
        <f t="shared" si="240"/>
        <v>#VALUE!</v>
      </c>
      <c r="Y717" s="329">
        <f t="shared" si="240"/>
        <v>8.1932359179825607</v>
      </c>
      <c r="Z717" s="329">
        <f t="shared" si="240"/>
        <v>6.5814518029695979</v>
      </c>
      <c r="AA717" s="332"/>
      <c r="AB717" s="332"/>
      <c r="AC717" s="332"/>
      <c r="BB717" s="332"/>
    </row>
    <row r="718" spans="1:54" ht="13.8" x14ac:dyDescent="0.45">
      <c r="A718" s="43">
        <v>2048</v>
      </c>
      <c r="B718" s="329">
        <f t="shared" ref="B718:Z718" si="241">(B145-B534)*$D$495</f>
        <v>1556.9834551025217</v>
      </c>
      <c r="C718" s="329">
        <f t="shared" si="241"/>
        <v>46.741739335375918</v>
      </c>
      <c r="D718" s="329">
        <f t="shared" si="241"/>
        <v>5.1039830308743808</v>
      </c>
      <c r="E718" s="329">
        <f t="shared" si="241"/>
        <v>0.94020740042422823</v>
      </c>
      <c r="F718" s="329">
        <f t="shared" si="241"/>
        <v>5.9098750883808613</v>
      </c>
      <c r="G718" s="329">
        <f t="shared" si="241"/>
        <v>5.2382983737921291</v>
      </c>
      <c r="H718" s="329">
        <f t="shared" si="241"/>
        <v>165.14071411736973</v>
      </c>
      <c r="I718" s="329" t="e">
        <f t="shared" si="241"/>
        <v>#VALUE!</v>
      </c>
      <c r="J718" s="329">
        <f t="shared" si="241"/>
        <v>11.013858119255245</v>
      </c>
      <c r="K718" s="329">
        <f t="shared" si="241"/>
        <v>66.21746405844921</v>
      </c>
      <c r="L718" s="329">
        <f t="shared" si="241"/>
        <v>55.808024982323843</v>
      </c>
      <c r="M718" s="329">
        <f t="shared" si="241"/>
        <v>8.6633396181946729</v>
      </c>
      <c r="N718" s="329">
        <f t="shared" si="241"/>
        <v>12.088380862597221</v>
      </c>
      <c r="O718" s="329">
        <f t="shared" si="241"/>
        <v>0.60441904312986094</v>
      </c>
      <c r="P718" s="329">
        <f t="shared" si="241"/>
        <v>1.4103111006363425</v>
      </c>
      <c r="Q718" s="329">
        <f t="shared" si="241"/>
        <v>1.2088380862597219</v>
      </c>
      <c r="R718" s="329">
        <f t="shared" si="241"/>
        <v>7.7231322177704467</v>
      </c>
      <c r="S718" s="329">
        <f t="shared" si="241"/>
        <v>7.8574475606881924</v>
      </c>
      <c r="T718" s="329">
        <f t="shared" si="241"/>
        <v>6.7157671458873455E-2</v>
      </c>
      <c r="U718" s="329">
        <f t="shared" si="241"/>
        <v>0</v>
      </c>
      <c r="V718" s="329">
        <f t="shared" si="241"/>
        <v>29.146429413151075</v>
      </c>
      <c r="W718" s="329">
        <f t="shared" si="241"/>
        <v>2.8877798727315573</v>
      </c>
      <c r="X718" s="329" t="e">
        <f t="shared" si="241"/>
        <v>#VALUE!</v>
      </c>
      <c r="Y718" s="329">
        <f t="shared" si="241"/>
        <v>8.3947089323591815</v>
      </c>
      <c r="Z718" s="329">
        <f t="shared" si="241"/>
        <v>6.8500824888050911</v>
      </c>
      <c r="AA718" s="332"/>
      <c r="AB718" s="332"/>
      <c r="AC718" s="332"/>
      <c r="BB718" s="332"/>
    </row>
    <row r="719" spans="1:54" ht="13.8" x14ac:dyDescent="0.45">
      <c r="A719" s="43">
        <v>2049</v>
      </c>
      <c r="B719" s="329">
        <f t="shared" ref="B719:Z719" si="242">(B146-B535)*$D$495</f>
        <v>1609.8365425406557</v>
      </c>
      <c r="C719" s="329">
        <f t="shared" si="242"/>
        <v>48.823627150600998</v>
      </c>
      <c r="D719" s="329">
        <f t="shared" si="242"/>
        <v>5.3726137167098766</v>
      </c>
      <c r="E719" s="329">
        <f t="shared" si="242"/>
        <v>1.0073650718831018</v>
      </c>
      <c r="F719" s="329">
        <f t="shared" si="242"/>
        <v>6.2456634456752287</v>
      </c>
      <c r="G719" s="329">
        <f t="shared" si="242"/>
        <v>5.5069290596276232</v>
      </c>
      <c r="H719" s="329">
        <f t="shared" si="242"/>
        <v>173.73689606410565</v>
      </c>
      <c r="I719" s="329" t="e">
        <f t="shared" si="242"/>
        <v>#VALUE!</v>
      </c>
      <c r="J719" s="329">
        <f t="shared" si="242"/>
        <v>11.618277162385107</v>
      </c>
      <c r="K719" s="329">
        <f t="shared" si="242"/>
        <v>68.366509545133169</v>
      </c>
      <c r="L719" s="329">
        <f t="shared" si="242"/>
        <v>58.09138581192552</v>
      </c>
      <c r="M719" s="329">
        <f t="shared" si="242"/>
        <v>8.9319703040301697</v>
      </c>
      <c r="N719" s="329">
        <f t="shared" si="242"/>
        <v>12.625642234268209</v>
      </c>
      <c r="O719" s="329">
        <f t="shared" si="242"/>
        <v>0.60441904312986094</v>
      </c>
      <c r="P719" s="329">
        <f t="shared" si="242"/>
        <v>1.4103111006363425</v>
      </c>
      <c r="Q719" s="329">
        <f t="shared" si="242"/>
        <v>1.2759957577185954</v>
      </c>
      <c r="R719" s="329">
        <f t="shared" si="242"/>
        <v>7.9246052321470675</v>
      </c>
      <c r="S719" s="329">
        <f t="shared" si="242"/>
        <v>8.0589205750648123</v>
      </c>
      <c r="T719" s="329">
        <f t="shared" si="242"/>
        <v>6.7157671458873455E-2</v>
      </c>
      <c r="U719" s="329">
        <f t="shared" si="242"/>
        <v>0</v>
      </c>
      <c r="V719" s="329">
        <f t="shared" si="242"/>
        <v>30.086636813575304</v>
      </c>
      <c r="W719" s="329">
        <f t="shared" si="242"/>
        <v>3.0220952156493053</v>
      </c>
      <c r="X719" s="329" t="e">
        <f t="shared" si="242"/>
        <v>#VALUE!</v>
      </c>
      <c r="Y719" s="329">
        <f t="shared" si="242"/>
        <v>8.6633396181946765</v>
      </c>
      <c r="Z719" s="329">
        <f t="shared" si="242"/>
        <v>7.1187131746405861</v>
      </c>
      <c r="AA719" s="332"/>
      <c r="AB719" s="332"/>
      <c r="AC719" s="332"/>
      <c r="BB719" s="332"/>
    </row>
    <row r="720" spans="1:54" ht="13.8" x14ac:dyDescent="0.45">
      <c r="A720" s="43">
        <v>2050</v>
      </c>
      <c r="B720" s="329">
        <f t="shared" ref="B720:Z720" si="243">(B147-B536)*$D$495</f>
        <v>1662.5553146358714</v>
      </c>
      <c r="C720" s="329">
        <f t="shared" si="243"/>
        <v>50.972672637284951</v>
      </c>
      <c r="D720" s="329">
        <f t="shared" si="243"/>
        <v>5.5740867310864957</v>
      </c>
      <c r="E720" s="329">
        <f t="shared" si="243"/>
        <v>1.0073650718831018</v>
      </c>
      <c r="F720" s="329">
        <f t="shared" si="243"/>
        <v>6.5814518029695961</v>
      </c>
      <c r="G720" s="329">
        <f t="shared" si="243"/>
        <v>5.7755597454631165</v>
      </c>
      <c r="H720" s="329">
        <f t="shared" si="243"/>
        <v>182.60170869667695</v>
      </c>
      <c r="I720" s="329" t="e">
        <f t="shared" si="243"/>
        <v>#VALUE!</v>
      </c>
      <c r="J720" s="329">
        <f t="shared" si="243"/>
        <v>12.155538534056092</v>
      </c>
      <c r="K720" s="329">
        <f t="shared" si="243"/>
        <v>70.515555031817129</v>
      </c>
      <c r="L720" s="329">
        <f t="shared" si="243"/>
        <v>60.307588970068352</v>
      </c>
      <c r="M720" s="329">
        <f t="shared" si="243"/>
        <v>9.3349163327834077</v>
      </c>
      <c r="N720" s="329">
        <f t="shared" si="243"/>
        <v>13.162903605939194</v>
      </c>
      <c r="O720" s="329">
        <f t="shared" si="243"/>
        <v>0.67157671458873447</v>
      </c>
      <c r="P720" s="329">
        <f t="shared" si="243"/>
        <v>1.477468772095216</v>
      </c>
      <c r="Q720" s="329">
        <f t="shared" si="243"/>
        <v>1.2759957577185954</v>
      </c>
      <c r="R720" s="329">
        <f t="shared" si="243"/>
        <v>8.1260782465236883</v>
      </c>
      <c r="S720" s="329">
        <f t="shared" si="243"/>
        <v>8.3275512609003073</v>
      </c>
      <c r="T720" s="329">
        <f t="shared" si="243"/>
        <v>6.7157671458873455E-2</v>
      </c>
      <c r="U720" s="329">
        <f t="shared" si="243"/>
        <v>0</v>
      </c>
      <c r="V720" s="329">
        <f t="shared" si="243"/>
        <v>31.094001885458404</v>
      </c>
      <c r="W720" s="329">
        <f t="shared" si="243"/>
        <v>3.0892528871081795</v>
      </c>
      <c r="X720" s="329" t="e">
        <f t="shared" si="243"/>
        <v>#VALUE!</v>
      </c>
      <c r="Y720" s="329">
        <f t="shared" si="243"/>
        <v>8.7976549611124213</v>
      </c>
      <c r="Z720" s="329">
        <f t="shared" si="243"/>
        <v>7.3873438604760793</v>
      </c>
      <c r="AA720" s="328" t="s">
        <v>564</v>
      </c>
      <c r="AB720" s="328">
        <f>B720+C720+D720+E720+F720+G720+H720+J720+K720+L720+M720+N720</f>
        <v>2080.5446617959001</v>
      </c>
      <c r="AC720" s="332"/>
      <c r="BB720" s="332"/>
    </row>
    <row r="721" spans="1:54" ht="13.8" x14ac:dyDescent="0.45">
      <c r="A721" s="43">
        <v>2051</v>
      </c>
      <c r="B721" s="329">
        <f t="shared" ref="B721:Z721" si="244">(B148-B537)*$D$495</f>
        <v>1677.1956870139052</v>
      </c>
      <c r="C721" s="329">
        <f t="shared" si="244"/>
        <v>51.711407023332555</v>
      </c>
      <c r="D721" s="329">
        <f t="shared" si="244"/>
        <v>5.641244402545369</v>
      </c>
      <c r="E721" s="329">
        <f t="shared" si="244"/>
        <v>1.0073650718831018</v>
      </c>
      <c r="F721" s="329">
        <f t="shared" si="244"/>
        <v>6.7157671458873445</v>
      </c>
      <c r="G721" s="329">
        <f t="shared" si="244"/>
        <v>5.9098750883808622</v>
      </c>
      <c r="H721" s="329">
        <f t="shared" si="244"/>
        <v>186.49685364129152</v>
      </c>
      <c r="I721" s="329" t="e">
        <f t="shared" si="244"/>
        <v>#VALUE!</v>
      </c>
      <c r="J721" s="329">
        <f t="shared" si="244"/>
        <v>12.357011548432713</v>
      </c>
      <c r="K721" s="329">
        <f t="shared" si="244"/>
        <v>70.717028046193732</v>
      </c>
      <c r="L721" s="329">
        <f t="shared" si="244"/>
        <v>60.979165684657097</v>
      </c>
      <c r="M721" s="329">
        <f t="shared" si="244"/>
        <v>9.4020740042422819</v>
      </c>
      <c r="N721" s="329">
        <f t="shared" si="244"/>
        <v>13.297218948856941</v>
      </c>
      <c r="O721" s="329">
        <f t="shared" si="244"/>
        <v>0.67157671458873447</v>
      </c>
      <c r="P721" s="329">
        <f t="shared" si="244"/>
        <v>1.4103111006363425</v>
      </c>
      <c r="Q721" s="329">
        <f t="shared" si="244"/>
        <v>1.2759957577185954</v>
      </c>
      <c r="R721" s="329">
        <f t="shared" si="244"/>
        <v>8.1260782465236883</v>
      </c>
      <c r="S721" s="329">
        <f t="shared" si="244"/>
        <v>8.3275512609003073</v>
      </c>
      <c r="T721" s="329">
        <f t="shared" si="244"/>
        <v>6.7157671458873455E-2</v>
      </c>
      <c r="U721" s="329">
        <f t="shared" si="244"/>
        <v>0</v>
      </c>
      <c r="V721" s="329">
        <f t="shared" si="244"/>
        <v>31.295474899835021</v>
      </c>
      <c r="W721" s="329">
        <f t="shared" si="244"/>
        <v>3.0220952156493062</v>
      </c>
      <c r="X721" s="329" t="e">
        <f t="shared" si="244"/>
        <v>#VALUE!</v>
      </c>
      <c r="Y721" s="329">
        <f t="shared" si="244"/>
        <v>8.7976549611124195</v>
      </c>
      <c r="Z721" s="329">
        <f t="shared" si="244"/>
        <v>7.5216592033938277</v>
      </c>
      <c r="AA721" s="328"/>
      <c r="AB721" s="328"/>
      <c r="AC721" s="332"/>
      <c r="BB721" s="332"/>
    </row>
    <row r="722" spans="1:54" ht="13.8" x14ac:dyDescent="0.45">
      <c r="A722" s="43">
        <v>2052</v>
      </c>
      <c r="B722" s="329">
        <f t="shared" ref="B722:Z722" si="245">(B149-B538)*$D$495</f>
        <v>1691.6345863775637</v>
      </c>
      <c r="C722" s="329">
        <f t="shared" si="245"/>
        <v>52.450141409380159</v>
      </c>
      <c r="D722" s="329">
        <f t="shared" si="245"/>
        <v>5.7084020740042432</v>
      </c>
      <c r="E722" s="329">
        <f t="shared" si="245"/>
        <v>1.0745227433419748</v>
      </c>
      <c r="F722" s="329">
        <f t="shared" si="245"/>
        <v>6.9172401602639635</v>
      </c>
      <c r="G722" s="329">
        <f t="shared" si="245"/>
        <v>5.909875088380864</v>
      </c>
      <c r="H722" s="329">
        <f t="shared" si="245"/>
        <v>190.45915625736518</v>
      </c>
      <c r="I722" s="329" t="e">
        <f t="shared" si="245"/>
        <v>#VALUE!</v>
      </c>
      <c r="J722" s="329">
        <f t="shared" si="245"/>
        <v>12.625642234268209</v>
      </c>
      <c r="K722" s="329">
        <f t="shared" si="245"/>
        <v>70.918501060570364</v>
      </c>
      <c r="L722" s="329">
        <f t="shared" si="245"/>
        <v>61.583584727786942</v>
      </c>
      <c r="M722" s="329">
        <f t="shared" si="245"/>
        <v>9.4020740042422819</v>
      </c>
      <c r="N722" s="329">
        <f t="shared" si="245"/>
        <v>13.565849634692437</v>
      </c>
      <c r="O722" s="329">
        <f t="shared" si="245"/>
        <v>0.60441904312986117</v>
      </c>
      <c r="P722" s="329">
        <f t="shared" si="245"/>
        <v>1.4103111006363425</v>
      </c>
      <c r="Q722" s="329">
        <f t="shared" si="245"/>
        <v>1.2759957577185954</v>
      </c>
      <c r="R722" s="329">
        <f t="shared" si="245"/>
        <v>8.1260782465236883</v>
      </c>
      <c r="S722" s="329">
        <f t="shared" si="245"/>
        <v>8.3275512609003073</v>
      </c>
      <c r="T722" s="329">
        <f t="shared" si="245"/>
        <v>6.7157671458873455E-2</v>
      </c>
      <c r="U722" s="329">
        <f t="shared" si="245"/>
        <v>0</v>
      </c>
      <c r="V722" s="329">
        <f t="shared" si="245"/>
        <v>31.496947914211646</v>
      </c>
      <c r="W722" s="329">
        <f t="shared" si="245"/>
        <v>3.0220952156493053</v>
      </c>
      <c r="X722" s="329" t="e">
        <f t="shared" si="245"/>
        <v>#VALUE!</v>
      </c>
      <c r="Y722" s="329">
        <f t="shared" si="245"/>
        <v>8.7976549611124231</v>
      </c>
      <c r="Z722" s="329">
        <f t="shared" si="245"/>
        <v>7.5888168748526974</v>
      </c>
      <c r="AA722" s="328"/>
      <c r="AB722" s="328"/>
      <c r="AC722" s="332"/>
      <c r="BB722" s="332"/>
    </row>
    <row r="723" spans="1:54" ht="13.8" x14ac:dyDescent="0.45">
      <c r="A723" s="43">
        <v>2053</v>
      </c>
      <c r="B723" s="329">
        <f t="shared" ref="B723:Z723" si="246">(B150-B539)*$D$495</f>
        <v>1706.0734857412208</v>
      </c>
      <c r="C723" s="329">
        <f t="shared" si="246"/>
        <v>53.188875795427769</v>
      </c>
      <c r="D723" s="329">
        <f t="shared" si="246"/>
        <v>5.708402074004244</v>
      </c>
      <c r="E723" s="329">
        <f t="shared" si="246"/>
        <v>1.0745227433419748</v>
      </c>
      <c r="F723" s="329">
        <f t="shared" si="246"/>
        <v>7.0515555031817119</v>
      </c>
      <c r="G723" s="329">
        <f t="shared" si="246"/>
        <v>6.0441904312986106</v>
      </c>
      <c r="H723" s="329">
        <f t="shared" si="246"/>
        <v>194.48861654489752</v>
      </c>
      <c r="I723" s="329" t="e">
        <f t="shared" si="246"/>
        <v>#VALUE!</v>
      </c>
      <c r="J723" s="329">
        <f t="shared" si="246"/>
        <v>12.82711524864483</v>
      </c>
      <c r="K723" s="329">
        <f t="shared" si="246"/>
        <v>71.119974074946981</v>
      </c>
      <c r="L723" s="329">
        <f t="shared" si="246"/>
        <v>62.25516144237568</v>
      </c>
      <c r="M723" s="329">
        <f t="shared" si="246"/>
        <v>9.4692316757011561</v>
      </c>
      <c r="N723" s="329">
        <f t="shared" si="246"/>
        <v>13.767322649069056</v>
      </c>
      <c r="O723" s="329">
        <f t="shared" si="246"/>
        <v>0.60441904312986117</v>
      </c>
      <c r="P723" s="329">
        <f t="shared" si="246"/>
        <v>1.4103111006363425</v>
      </c>
      <c r="Q723" s="329">
        <f t="shared" si="246"/>
        <v>1.3431534291774689</v>
      </c>
      <c r="R723" s="329">
        <f t="shared" si="246"/>
        <v>8.1932359179825607</v>
      </c>
      <c r="S723" s="329">
        <f t="shared" si="246"/>
        <v>8.3947089323591815</v>
      </c>
      <c r="T723" s="329">
        <f t="shared" si="246"/>
        <v>6.7157671458873455E-2</v>
      </c>
      <c r="U723" s="329">
        <f t="shared" si="246"/>
        <v>0</v>
      </c>
      <c r="V723" s="329">
        <f t="shared" si="246"/>
        <v>31.765578600047139</v>
      </c>
      <c r="W723" s="329">
        <f t="shared" si="246"/>
        <v>3.0220952156493053</v>
      </c>
      <c r="X723" s="329" t="e">
        <f t="shared" si="246"/>
        <v>#VALUE!</v>
      </c>
      <c r="Y723" s="329">
        <f t="shared" si="246"/>
        <v>8.7976549611124213</v>
      </c>
      <c r="Z723" s="329">
        <f t="shared" si="246"/>
        <v>7.7231322177704484</v>
      </c>
      <c r="AA723" s="328"/>
      <c r="AB723" s="328"/>
      <c r="AC723" s="332"/>
      <c r="BB723" s="332"/>
    </row>
    <row r="724" spans="1:54" ht="13.8" x14ac:dyDescent="0.45">
      <c r="A724" s="43">
        <v>2054</v>
      </c>
      <c r="B724" s="329">
        <f t="shared" ref="B724:Z724" si="247">(B151-B540)*$D$495</f>
        <v>1720.2437544190434</v>
      </c>
      <c r="C724" s="329">
        <f t="shared" si="247"/>
        <v>53.994767852934245</v>
      </c>
      <c r="D724" s="329">
        <f t="shared" si="247"/>
        <v>5.8427174169219906</v>
      </c>
      <c r="E724" s="329">
        <f t="shared" si="247"/>
        <v>1.0073650718831018</v>
      </c>
      <c r="F724" s="329">
        <f t="shared" si="247"/>
        <v>7.25302851755833</v>
      </c>
      <c r="G724" s="329">
        <f t="shared" si="247"/>
        <v>6.1113481027574839</v>
      </c>
      <c r="H724" s="329">
        <f t="shared" si="247"/>
        <v>198.45091916097104</v>
      </c>
      <c r="I724" s="329" t="e">
        <f t="shared" si="247"/>
        <v>#VALUE!</v>
      </c>
      <c r="J724" s="329">
        <f t="shared" si="247"/>
        <v>13.095745934480322</v>
      </c>
      <c r="K724" s="329">
        <f t="shared" si="247"/>
        <v>71.254289417864726</v>
      </c>
      <c r="L724" s="329">
        <f t="shared" si="247"/>
        <v>62.859580485505553</v>
      </c>
      <c r="M724" s="329">
        <f t="shared" si="247"/>
        <v>9.6035470186189027</v>
      </c>
      <c r="N724" s="329">
        <f t="shared" si="247"/>
        <v>13.968795663445675</v>
      </c>
      <c r="O724" s="329">
        <f t="shared" si="247"/>
        <v>0.60441904312986117</v>
      </c>
      <c r="P724" s="329">
        <f t="shared" si="247"/>
        <v>1.4103111006363425</v>
      </c>
      <c r="Q724" s="329">
        <f t="shared" si="247"/>
        <v>1.2759957577185956</v>
      </c>
      <c r="R724" s="329">
        <f t="shared" si="247"/>
        <v>8.1932359179825607</v>
      </c>
      <c r="S724" s="329">
        <f t="shared" si="247"/>
        <v>8.3947089323591815</v>
      </c>
      <c r="T724" s="329">
        <f t="shared" si="247"/>
        <v>6.7157671458873455E-2</v>
      </c>
      <c r="U724" s="329">
        <f t="shared" si="247"/>
        <v>0</v>
      </c>
      <c r="V724" s="329">
        <f t="shared" si="247"/>
        <v>31.899893942964887</v>
      </c>
      <c r="W724" s="329">
        <f t="shared" si="247"/>
        <v>2.954937544190432</v>
      </c>
      <c r="X724" s="329" t="e">
        <f t="shared" si="247"/>
        <v>#VALUE!</v>
      </c>
      <c r="Y724" s="329">
        <f t="shared" si="247"/>
        <v>8.7304972896535489</v>
      </c>
      <c r="Z724" s="329">
        <f t="shared" si="247"/>
        <v>7.7902898892293182</v>
      </c>
      <c r="AA724" s="328"/>
      <c r="AB724" s="328"/>
      <c r="AC724" s="332"/>
      <c r="BB724" s="332"/>
    </row>
    <row r="725" spans="1:54" ht="13.8" x14ac:dyDescent="0.45">
      <c r="A725" s="43">
        <v>2055</v>
      </c>
      <c r="B725" s="329">
        <f t="shared" ref="B725:Z725" si="248">(B152-B541)*$D$495</f>
        <v>1734.2797077539476</v>
      </c>
      <c r="C725" s="329">
        <f t="shared" si="248"/>
        <v>54.800659910440729</v>
      </c>
      <c r="D725" s="329">
        <f t="shared" si="248"/>
        <v>5.9098750883808622</v>
      </c>
      <c r="E725" s="329">
        <f t="shared" si="248"/>
        <v>1.0073650718831018</v>
      </c>
      <c r="F725" s="329">
        <f t="shared" si="248"/>
        <v>7.3873438604760793</v>
      </c>
      <c r="G725" s="329">
        <f t="shared" si="248"/>
        <v>6.2456634456752314</v>
      </c>
      <c r="H725" s="329">
        <f t="shared" si="248"/>
        <v>202.48037944850344</v>
      </c>
      <c r="I725" s="329" t="e">
        <f t="shared" si="248"/>
        <v>#VALUE!</v>
      </c>
      <c r="J725" s="329">
        <f t="shared" si="248"/>
        <v>13.230061277398072</v>
      </c>
      <c r="K725" s="329">
        <f t="shared" si="248"/>
        <v>71.455762432241357</v>
      </c>
      <c r="L725" s="329">
        <f t="shared" si="248"/>
        <v>63.463999528635398</v>
      </c>
      <c r="M725" s="329">
        <f t="shared" si="248"/>
        <v>9.6035470186189027</v>
      </c>
      <c r="N725" s="329">
        <f t="shared" si="248"/>
        <v>14.170268677822296</v>
      </c>
      <c r="O725" s="329">
        <f t="shared" si="248"/>
        <v>0.60441904312986117</v>
      </c>
      <c r="P725" s="329">
        <f t="shared" si="248"/>
        <v>1.4103111006363425</v>
      </c>
      <c r="Q725" s="329">
        <f t="shared" si="248"/>
        <v>1.2759957577185956</v>
      </c>
      <c r="R725" s="329">
        <f t="shared" si="248"/>
        <v>8.1260782465236865</v>
      </c>
      <c r="S725" s="329">
        <f t="shared" si="248"/>
        <v>8.4618666038180557</v>
      </c>
      <c r="T725" s="329">
        <f t="shared" si="248"/>
        <v>6.7157671458873455E-2</v>
      </c>
      <c r="U725" s="329">
        <f t="shared" si="248"/>
        <v>0</v>
      </c>
      <c r="V725" s="329">
        <f t="shared" si="248"/>
        <v>32.168524628800384</v>
      </c>
      <c r="W725" s="329">
        <f t="shared" si="248"/>
        <v>3.0220952156493039</v>
      </c>
      <c r="X725" s="329" t="e">
        <f t="shared" si="248"/>
        <v>#VALUE!</v>
      </c>
      <c r="Y725" s="329">
        <f t="shared" si="248"/>
        <v>8.7304972896535489</v>
      </c>
      <c r="Z725" s="329">
        <f t="shared" si="248"/>
        <v>7.8574475606881951</v>
      </c>
      <c r="AA725" s="328"/>
      <c r="AB725" s="328"/>
      <c r="AC725" s="332"/>
      <c r="BB725" s="332"/>
    </row>
    <row r="726" spans="1:54" ht="13.8" x14ac:dyDescent="0.45">
      <c r="A726" s="43">
        <v>2056</v>
      </c>
      <c r="B726" s="329">
        <f t="shared" ref="B726:Z726" si="249">(B153-B542)*$D$495</f>
        <v>1748.2485034173935</v>
      </c>
      <c r="C726" s="329">
        <f t="shared" si="249"/>
        <v>55.673709639406091</v>
      </c>
      <c r="D726" s="329">
        <f t="shared" si="249"/>
        <v>5.909875088380864</v>
      </c>
      <c r="E726" s="329">
        <f t="shared" si="249"/>
        <v>1.0073650718831018</v>
      </c>
      <c r="F726" s="329">
        <f t="shared" si="249"/>
        <v>7.5216592033938277</v>
      </c>
      <c r="G726" s="329">
        <f t="shared" si="249"/>
        <v>6.3128211171341047</v>
      </c>
      <c r="H726" s="329">
        <f t="shared" si="249"/>
        <v>206.50983973603584</v>
      </c>
      <c r="I726" s="329" t="e">
        <f t="shared" si="249"/>
        <v>#VALUE!</v>
      </c>
      <c r="J726" s="329">
        <f t="shared" si="249"/>
        <v>13.498691963233563</v>
      </c>
      <c r="K726" s="329">
        <f t="shared" si="249"/>
        <v>71.657235446617975</v>
      </c>
      <c r="L726" s="329">
        <f t="shared" si="249"/>
        <v>64.202733914683009</v>
      </c>
      <c r="M726" s="329">
        <f t="shared" si="249"/>
        <v>9.6707046900777751</v>
      </c>
      <c r="N726" s="329">
        <f t="shared" si="249"/>
        <v>14.304584020740045</v>
      </c>
      <c r="O726" s="329">
        <f t="shared" si="249"/>
        <v>0.60441904312986117</v>
      </c>
      <c r="P726" s="329">
        <f t="shared" si="249"/>
        <v>1.3431534291774689</v>
      </c>
      <c r="Q726" s="329">
        <f t="shared" si="249"/>
        <v>1.2759957577185956</v>
      </c>
      <c r="R726" s="329">
        <f t="shared" si="249"/>
        <v>8.1932359179825607</v>
      </c>
      <c r="S726" s="329">
        <f t="shared" si="249"/>
        <v>8.4618666038180557</v>
      </c>
      <c r="T726" s="329">
        <f t="shared" si="249"/>
        <v>6.7157671458873455E-2</v>
      </c>
      <c r="U726" s="329">
        <f t="shared" si="249"/>
        <v>0</v>
      </c>
      <c r="V726" s="329">
        <f t="shared" si="249"/>
        <v>32.302839971718122</v>
      </c>
      <c r="W726" s="329">
        <f t="shared" si="249"/>
        <v>2.9549375441904306</v>
      </c>
      <c r="X726" s="329" t="e">
        <f t="shared" si="249"/>
        <v>#VALUE!</v>
      </c>
      <c r="Y726" s="329">
        <f t="shared" si="249"/>
        <v>8.7304972896535471</v>
      </c>
      <c r="Z726" s="329">
        <f t="shared" si="249"/>
        <v>7.991762903605939</v>
      </c>
      <c r="AA726" s="328"/>
      <c r="AB726" s="328"/>
      <c r="AC726" s="332"/>
      <c r="BB726" s="332"/>
    </row>
    <row r="727" spans="1:54" ht="13.8" x14ac:dyDescent="0.45">
      <c r="A727" s="43">
        <v>2057</v>
      </c>
      <c r="B727" s="329">
        <f t="shared" ref="B727:Z727" si="250">(B154-B543)*$D$495</f>
        <v>1761.948668395004</v>
      </c>
      <c r="C727" s="329">
        <f t="shared" si="250"/>
        <v>56.479601696912574</v>
      </c>
      <c r="D727" s="329">
        <f t="shared" si="250"/>
        <v>6.0441904312986106</v>
      </c>
      <c r="E727" s="329">
        <f t="shared" si="250"/>
        <v>1.0073650718831018</v>
      </c>
      <c r="F727" s="329">
        <f t="shared" si="250"/>
        <v>7.6559745463115769</v>
      </c>
      <c r="G727" s="329">
        <f t="shared" si="250"/>
        <v>6.3799787885929771</v>
      </c>
      <c r="H727" s="329">
        <f t="shared" si="250"/>
        <v>210.53930002356825</v>
      </c>
      <c r="I727" s="329" t="e">
        <f t="shared" si="250"/>
        <v>#VALUE!</v>
      </c>
      <c r="J727" s="329">
        <f t="shared" si="250"/>
        <v>13.767322649069056</v>
      </c>
      <c r="K727" s="329">
        <f t="shared" si="250"/>
        <v>71.724393118076847</v>
      </c>
      <c r="L727" s="329">
        <f t="shared" si="250"/>
        <v>64.807152957812875</v>
      </c>
      <c r="M727" s="329">
        <f t="shared" si="250"/>
        <v>9.8050200329955235</v>
      </c>
      <c r="N727" s="329">
        <f t="shared" si="250"/>
        <v>14.506057035116665</v>
      </c>
      <c r="O727" s="329">
        <f t="shared" si="250"/>
        <v>0.60441904312986117</v>
      </c>
      <c r="P727" s="329">
        <f t="shared" si="250"/>
        <v>1.3431534291774689</v>
      </c>
      <c r="Q727" s="329">
        <f t="shared" si="250"/>
        <v>1.2759957577185956</v>
      </c>
      <c r="R727" s="329">
        <f t="shared" si="250"/>
        <v>8.1932359179825607</v>
      </c>
      <c r="S727" s="329">
        <f t="shared" si="250"/>
        <v>8.4618666038180557</v>
      </c>
      <c r="T727" s="329">
        <f t="shared" si="250"/>
        <v>6.7157671458873455E-2</v>
      </c>
      <c r="U727" s="329">
        <f t="shared" si="250"/>
        <v>0</v>
      </c>
      <c r="V727" s="329">
        <f t="shared" si="250"/>
        <v>32.504312986094746</v>
      </c>
      <c r="W727" s="329">
        <f t="shared" si="250"/>
        <v>2.954937544190432</v>
      </c>
      <c r="X727" s="329" t="e">
        <f t="shared" si="250"/>
        <v>#VALUE!</v>
      </c>
      <c r="Y727" s="329">
        <f t="shared" si="250"/>
        <v>8.7304972896535489</v>
      </c>
      <c r="Z727" s="329">
        <f t="shared" si="250"/>
        <v>8.0589205750648141</v>
      </c>
      <c r="AA727" s="328"/>
      <c r="AB727" s="328"/>
      <c r="AC727" s="332"/>
      <c r="BB727" s="332"/>
    </row>
    <row r="728" spans="1:54" ht="13.8" x14ac:dyDescent="0.45">
      <c r="A728" s="43">
        <v>2058</v>
      </c>
      <c r="B728" s="329">
        <f t="shared" ref="B728:Z728" si="251">(B155-B544)*$D$495</f>
        <v>1775.5816757011548</v>
      </c>
      <c r="C728" s="329">
        <f t="shared" si="251"/>
        <v>57.285493754419051</v>
      </c>
      <c r="D728" s="329">
        <f t="shared" si="251"/>
        <v>6.1113481027574847</v>
      </c>
      <c r="E728" s="329">
        <f t="shared" si="251"/>
        <v>1.0073650718831018</v>
      </c>
      <c r="F728" s="329">
        <f t="shared" si="251"/>
        <v>7.8574475606881853</v>
      </c>
      <c r="G728" s="329">
        <f t="shared" si="251"/>
        <v>6.5142941315107237</v>
      </c>
      <c r="H728" s="329">
        <f t="shared" si="251"/>
        <v>214.56876031110059</v>
      </c>
      <c r="I728" s="329" t="e">
        <f t="shared" si="251"/>
        <v>#VALUE!</v>
      </c>
      <c r="J728" s="329">
        <f t="shared" si="251"/>
        <v>14.035953334904551</v>
      </c>
      <c r="K728" s="329">
        <f t="shared" si="251"/>
        <v>71.858708460994592</v>
      </c>
      <c r="L728" s="329">
        <f t="shared" si="251"/>
        <v>65.478729672401599</v>
      </c>
      <c r="M728" s="329">
        <f t="shared" si="251"/>
        <v>9.8721777044543959</v>
      </c>
      <c r="N728" s="329">
        <f t="shared" si="251"/>
        <v>14.707530049493284</v>
      </c>
      <c r="O728" s="329">
        <f t="shared" si="251"/>
        <v>0.60441904312986117</v>
      </c>
      <c r="P728" s="329">
        <f t="shared" si="251"/>
        <v>1.3431534291774689</v>
      </c>
      <c r="Q728" s="329">
        <f t="shared" si="251"/>
        <v>1.2759957577185956</v>
      </c>
      <c r="R728" s="329">
        <f t="shared" si="251"/>
        <v>8.1932359179825607</v>
      </c>
      <c r="S728" s="329">
        <f t="shared" si="251"/>
        <v>8.4618666038180557</v>
      </c>
      <c r="T728" s="329">
        <f t="shared" si="251"/>
        <v>6.7157671458873455E-2</v>
      </c>
      <c r="U728" s="329">
        <f t="shared" si="251"/>
        <v>0</v>
      </c>
      <c r="V728" s="329">
        <f t="shared" si="251"/>
        <v>32.638628329012491</v>
      </c>
      <c r="W728" s="329">
        <f t="shared" si="251"/>
        <v>2.8877798727315587</v>
      </c>
      <c r="X728" s="329" t="e">
        <f t="shared" si="251"/>
        <v>#VALUE!</v>
      </c>
      <c r="Y728" s="329">
        <f t="shared" si="251"/>
        <v>8.6633396181946765</v>
      </c>
      <c r="Z728" s="329">
        <f t="shared" si="251"/>
        <v>8.1932359179825607</v>
      </c>
      <c r="AA728" s="328"/>
      <c r="AB728" s="328"/>
      <c r="AC728" s="332"/>
      <c r="BB728" s="332"/>
    </row>
    <row r="729" spans="1:54" ht="13.8" x14ac:dyDescent="0.45">
      <c r="A729" s="43">
        <v>2059</v>
      </c>
      <c r="B729" s="329">
        <f t="shared" ref="B729:Z729" si="252">(B156-B545)*$D$495</f>
        <v>1789.0803676643886</v>
      </c>
      <c r="C729" s="329">
        <f t="shared" si="252"/>
        <v>58.158543483384399</v>
      </c>
      <c r="D729" s="329">
        <f t="shared" si="252"/>
        <v>6.1785057742163563</v>
      </c>
      <c r="E729" s="329">
        <f t="shared" si="252"/>
        <v>1.0073650718831018</v>
      </c>
      <c r="F729" s="329">
        <f t="shared" si="252"/>
        <v>7.9917629036059346</v>
      </c>
      <c r="G729" s="329">
        <f t="shared" si="252"/>
        <v>6.5814518029695979</v>
      </c>
      <c r="H729" s="329">
        <f t="shared" si="252"/>
        <v>218.66537827009196</v>
      </c>
      <c r="I729" s="329" t="e">
        <f t="shared" si="252"/>
        <v>#VALUE!</v>
      </c>
      <c r="J729" s="329">
        <f t="shared" si="252"/>
        <v>14.23742634928117</v>
      </c>
      <c r="K729" s="329">
        <f t="shared" si="252"/>
        <v>71.925866132453464</v>
      </c>
      <c r="L729" s="329">
        <f t="shared" si="252"/>
        <v>66.150306386990351</v>
      </c>
      <c r="M729" s="329">
        <f t="shared" si="252"/>
        <v>9.8721777044543977</v>
      </c>
      <c r="N729" s="329">
        <f t="shared" si="252"/>
        <v>14.909003063869902</v>
      </c>
      <c r="O729" s="329">
        <f t="shared" si="252"/>
        <v>0.60441904312986117</v>
      </c>
      <c r="P729" s="329">
        <f t="shared" si="252"/>
        <v>1.3431534291774689</v>
      </c>
      <c r="Q729" s="329">
        <f t="shared" si="252"/>
        <v>1.2759957577185956</v>
      </c>
      <c r="R729" s="329">
        <f t="shared" si="252"/>
        <v>8.1932359179825607</v>
      </c>
      <c r="S729" s="329">
        <f t="shared" si="252"/>
        <v>8.4618666038180557</v>
      </c>
      <c r="T729" s="329">
        <f t="shared" si="252"/>
        <v>6.7157671458873455E-2</v>
      </c>
      <c r="U729" s="329">
        <f t="shared" si="252"/>
        <v>0</v>
      </c>
      <c r="V729" s="329">
        <f t="shared" si="252"/>
        <v>32.840101343389122</v>
      </c>
      <c r="W729" s="329">
        <f t="shared" si="252"/>
        <v>2.8877798727315587</v>
      </c>
      <c r="X729" s="329" t="e">
        <f t="shared" si="252"/>
        <v>#VALUE!</v>
      </c>
      <c r="Y729" s="329">
        <f t="shared" si="252"/>
        <v>8.6633396181946747</v>
      </c>
      <c r="Z729" s="329">
        <f t="shared" si="252"/>
        <v>8.2603935894414349</v>
      </c>
      <c r="AA729" s="328"/>
      <c r="AB729" s="328"/>
      <c r="AC729" s="332"/>
      <c r="BB729" s="332"/>
    </row>
    <row r="730" spans="1:54" ht="13.8" x14ac:dyDescent="0.45">
      <c r="A730" s="43">
        <v>2060</v>
      </c>
      <c r="B730" s="329">
        <f t="shared" ref="B730:Z730" si="253">(B157-B546)*$D$495</f>
        <v>1802.3775866132457</v>
      </c>
      <c r="C730" s="329">
        <f t="shared" si="253"/>
        <v>59.031593212349762</v>
      </c>
      <c r="D730" s="329">
        <f t="shared" si="253"/>
        <v>6.1785057742163563</v>
      </c>
      <c r="E730" s="329">
        <f t="shared" si="253"/>
        <v>1.0073650718831018</v>
      </c>
      <c r="F730" s="329">
        <f t="shared" si="253"/>
        <v>8.1260782465236829</v>
      </c>
      <c r="G730" s="329">
        <f t="shared" si="253"/>
        <v>6.7157671458873445</v>
      </c>
      <c r="H730" s="329">
        <f t="shared" si="253"/>
        <v>222.69483855762428</v>
      </c>
      <c r="I730" s="329" t="e">
        <f t="shared" si="253"/>
        <v>#VALUE!</v>
      </c>
      <c r="J730" s="329">
        <f t="shared" si="253"/>
        <v>14.506057035116665</v>
      </c>
      <c r="K730" s="329">
        <f t="shared" si="253"/>
        <v>72.060181475371209</v>
      </c>
      <c r="L730" s="329">
        <f t="shared" si="253"/>
        <v>66.754725430120203</v>
      </c>
      <c r="M730" s="329">
        <f t="shared" si="253"/>
        <v>9.9393353759132701</v>
      </c>
      <c r="N730" s="329">
        <f t="shared" si="253"/>
        <v>15.110476078246528</v>
      </c>
      <c r="O730" s="329">
        <f t="shared" si="253"/>
        <v>0.60441904312986117</v>
      </c>
      <c r="P730" s="329">
        <f t="shared" si="253"/>
        <v>1.2759957577185954</v>
      </c>
      <c r="Q730" s="329">
        <f t="shared" si="253"/>
        <v>1.2088380862597219</v>
      </c>
      <c r="R730" s="329">
        <f t="shared" si="253"/>
        <v>8.1932359179825607</v>
      </c>
      <c r="S730" s="329">
        <f t="shared" si="253"/>
        <v>8.5290242752769281</v>
      </c>
      <c r="T730" s="329">
        <f t="shared" si="253"/>
        <v>6.7157671458873455E-2</v>
      </c>
      <c r="U730" s="329">
        <f t="shared" si="253"/>
        <v>0</v>
      </c>
      <c r="V730" s="329">
        <f t="shared" si="253"/>
        <v>32.97441668630686</v>
      </c>
      <c r="W730" s="329">
        <f t="shared" si="253"/>
        <v>2.8877798727315587</v>
      </c>
      <c r="X730" s="329" t="e">
        <f t="shared" si="253"/>
        <v>#VALUE!</v>
      </c>
      <c r="Y730" s="329">
        <f t="shared" si="253"/>
        <v>8.6633396181946729</v>
      </c>
      <c r="Z730" s="329">
        <f t="shared" si="253"/>
        <v>8.3275512609003073</v>
      </c>
      <c r="AA730" s="328"/>
      <c r="AB730" s="328"/>
      <c r="AC730" s="332"/>
      <c r="BB730" s="332"/>
    </row>
    <row r="731" spans="1:54" ht="13.8" x14ac:dyDescent="0.45">
      <c r="A731" s="43">
        <v>2061</v>
      </c>
      <c r="B731" s="329">
        <f t="shared" ref="B731:Z731" si="254">(B158-B547)*$D$495</f>
        <v>1815.6748055621022</v>
      </c>
      <c r="C731" s="329">
        <f t="shared" si="254"/>
        <v>59.90464294131511</v>
      </c>
      <c r="D731" s="329">
        <f t="shared" si="254"/>
        <v>6.3128211171341029</v>
      </c>
      <c r="E731" s="329">
        <f t="shared" si="254"/>
        <v>1.0073650718831018</v>
      </c>
      <c r="F731" s="329">
        <f t="shared" si="254"/>
        <v>8.2603935894414313</v>
      </c>
      <c r="G731" s="329">
        <f t="shared" si="254"/>
        <v>6.8500824888050911</v>
      </c>
      <c r="H731" s="329">
        <f t="shared" si="254"/>
        <v>226.85861418807448</v>
      </c>
      <c r="I731" s="329" t="e">
        <f t="shared" si="254"/>
        <v>#VALUE!</v>
      </c>
      <c r="J731" s="329">
        <f t="shared" si="254"/>
        <v>14.774687720952159</v>
      </c>
      <c r="K731" s="329">
        <f t="shared" si="254"/>
        <v>72.194496818288954</v>
      </c>
      <c r="L731" s="329">
        <f t="shared" si="254"/>
        <v>67.426302144708941</v>
      </c>
      <c r="M731" s="329">
        <f t="shared" si="254"/>
        <v>10.073650718831018</v>
      </c>
      <c r="N731" s="329">
        <f t="shared" si="254"/>
        <v>15.379106764082021</v>
      </c>
      <c r="O731" s="329">
        <f t="shared" si="254"/>
        <v>0.60441904312986117</v>
      </c>
      <c r="P731" s="329">
        <f t="shared" si="254"/>
        <v>1.2759957577185954</v>
      </c>
      <c r="Q731" s="329">
        <f t="shared" si="254"/>
        <v>1.2759957577185952</v>
      </c>
      <c r="R731" s="329">
        <f t="shared" si="254"/>
        <v>8.1260782465236865</v>
      </c>
      <c r="S731" s="329">
        <f t="shared" si="254"/>
        <v>8.5290242752769281</v>
      </c>
      <c r="T731" s="329">
        <f t="shared" si="254"/>
        <v>6.7157671458873455E-2</v>
      </c>
      <c r="U731" s="329">
        <f t="shared" si="254"/>
        <v>0</v>
      </c>
      <c r="V731" s="329">
        <f t="shared" si="254"/>
        <v>33.175889700683484</v>
      </c>
      <c r="W731" s="329">
        <f t="shared" si="254"/>
        <v>2.8877798727315573</v>
      </c>
      <c r="X731" s="329" t="e">
        <f t="shared" si="254"/>
        <v>#VALUE!</v>
      </c>
      <c r="Y731" s="329">
        <f t="shared" si="254"/>
        <v>8.5961819467358005</v>
      </c>
      <c r="Z731" s="329">
        <f t="shared" si="254"/>
        <v>8.3947089323591815</v>
      </c>
      <c r="AA731" s="328"/>
      <c r="AB731" s="328"/>
      <c r="AC731" s="332"/>
      <c r="BB731" s="332"/>
    </row>
    <row r="732" spans="1:54" ht="13.8" x14ac:dyDescent="0.45">
      <c r="A732" s="43">
        <v>2062</v>
      </c>
      <c r="B732" s="329">
        <f t="shared" ref="B732:Z732" si="255">(B159-B548)*$D$495</f>
        <v>1828.7705514965824</v>
      </c>
      <c r="C732" s="329">
        <f t="shared" si="255"/>
        <v>60.77769267028048</v>
      </c>
      <c r="D732" s="329">
        <f t="shared" si="255"/>
        <v>6.3799787885929771</v>
      </c>
      <c r="E732" s="329">
        <f t="shared" si="255"/>
        <v>1.0073650718831018</v>
      </c>
      <c r="F732" s="329">
        <f t="shared" si="255"/>
        <v>8.3947089323591815</v>
      </c>
      <c r="G732" s="329">
        <f t="shared" si="255"/>
        <v>6.9172401602639644</v>
      </c>
      <c r="H732" s="329">
        <f t="shared" si="255"/>
        <v>230.95523214706586</v>
      </c>
      <c r="I732" s="329" t="e">
        <f t="shared" si="255"/>
        <v>#VALUE!</v>
      </c>
      <c r="J732" s="329">
        <f t="shared" si="255"/>
        <v>14.976160735328779</v>
      </c>
      <c r="K732" s="329">
        <f t="shared" si="255"/>
        <v>72.261654489747841</v>
      </c>
      <c r="L732" s="329">
        <f t="shared" si="255"/>
        <v>68.09787885929768</v>
      </c>
      <c r="M732" s="329">
        <f t="shared" si="255"/>
        <v>10.073650718831017</v>
      </c>
      <c r="N732" s="329">
        <f t="shared" si="255"/>
        <v>15.580579778458642</v>
      </c>
      <c r="O732" s="329">
        <f t="shared" si="255"/>
        <v>0.60441904312986117</v>
      </c>
      <c r="P732" s="329">
        <f t="shared" si="255"/>
        <v>1.2759957577185954</v>
      </c>
      <c r="Q732" s="329">
        <f t="shared" si="255"/>
        <v>1.2759957577185952</v>
      </c>
      <c r="R732" s="329">
        <f t="shared" si="255"/>
        <v>8.1932359179825607</v>
      </c>
      <c r="S732" s="329">
        <f t="shared" si="255"/>
        <v>8.5290242752769281</v>
      </c>
      <c r="T732" s="329">
        <f t="shared" si="255"/>
        <v>6.7157671458873455E-2</v>
      </c>
      <c r="U732" s="329">
        <f t="shared" si="255"/>
        <v>0</v>
      </c>
      <c r="V732" s="329">
        <f t="shared" si="255"/>
        <v>33.377362715060102</v>
      </c>
      <c r="W732" s="329">
        <f t="shared" si="255"/>
        <v>2.8206222012726845</v>
      </c>
      <c r="X732" s="329" t="e">
        <f t="shared" si="255"/>
        <v>#VALUE!</v>
      </c>
      <c r="Y732" s="329">
        <f t="shared" si="255"/>
        <v>8.5961819467358023</v>
      </c>
      <c r="Z732" s="329">
        <f t="shared" si="255"/>
        <v>8.5290242752769299</v>
      </c>
      <c r="AA732" s="328"/>
      <c r="AB732" s="328"/>
      <c r="AC732" s="332"/>
      <c r="BB732" s="332"/>
    </row>
    <row r="733" spans="1:54" ht="13.8" x14ac:dyDescent="0.45">
      <c r="A733" s="43">
        <v>2063</v>
      </c>
      <c r="B733" s="329">
        <f t="shared" ref="B733:Z733" si="256">(B160-B549)*$D$495</f>
        <v>1841.7319820881457</v>
      </c>
      <c r="C733" s="329">
        <f t="shared" si="256"/>
        <v>61.650742399245821</v>
      </c>
      <c r="D733" s="329">
        <f t="shared" si="256"/>
        <v>6.4471364600518495</v>
      </c>
      <c r="E733" s="329">
        <f t="shared" si="256"/>
        <v>1.0073650718831018</v>
      </c>
      <c r="F733" s="329">
        <f t="shared" si="256"/>
        <v>8.5961819467357987</v>
      </c>
      <c r="G733" s="329">
        <f t="shared" si="256"/>
        <v>7.0515555031817119</v>
      </c>
      <c r="H733" s="329">
        <f t="shared" si="256"/>
        <v>235.05185010605706</v>
      </c>
      <c r="I733" s="329" t="e">
        <f t="shared" si="256"/>
        <v>#VALUE!</v>
      </c>
      <c r="J733" s="329">
        <f t="shared" si="256"/>
        <v>15.311949092623147</v>
      </c>
      <c r="K733" s="329">
        <f t="shared" si="256"/>
        <v>72.261654489747826</v>
      </c>
      <c r="L733" s="329">
        <f t="shared" si="256"/>
        <v>68.836613245345291</v>
      </c>
      <c r="M733" s="329">
        <f t="shared" si="256"/>
        <v>10.140808390289891</v>
      </c>
      <c r="N733" s="329">
        <f t="shared" si="256"/>
        <v>15.782052792835261</v>
      </c>
      <c r="O733" s="329">
        <f t="shared" si="256"/>
        <v>0.60441904312986117</v>
      </c>
      <c r="P733" s="329">
        <f t="shared" si="256"/>
        <v>1.2759957577185954</v>
      </c>
      <c r="Q733" s="329">
        <f t="shared" si="256"/>
        <v>1.2759957577185952</v>
      </c>
      <c r="R733" s="329">
        <f t="shared" si="256"/>
        <v>8.1260782465236865</v>
      </c>
      <c r="S733" s="329">
        <f t="shared" si="256"/>
        <v>8.5290242752769281</v>
      </c>
      <c r="T733" s="329">
        <f t="shared" si="256"/>
        <v>6.7157671458873455E-2</v>
      </c>
      <c r="U733" s="329">
        <f t="shared" si="256"/>
        <v>0</v>
      </c>
      <c r="V733" s="329">
        <f t="shared" si="256"/>
        <v>33.511678057977846</v>
      </c>
      <c r="W733" s="329">
        <f t="shared" si="256"/>
        <v>2.8206222012726845</v>
      </c>
      <c r="X733" s="329" t="e">
        <f t="shared" si="256"/>
        <v>#VALUE!</v>
      </c>
      <c r="Y733" s="329">
        <f t="shared" si="256"/>
        <v>8.5290242752769281</v>
      </c>
      <c r="Z733" s="329">
        <f t="shared" si="256"/>
        <v>8.6633396181946729</v>
      </c>
      <c r="AA733" s="328"/>
      <c r="AB733" s="328"/>
      <c r="AC733" s="332"/>
      <c r="BB733" s="332"/>
    </row>
    <row r="734" spans="1:54" ht="13.8" x14ac:dyDescent="0.45">
      <c r="A734" s="43">
        <v>2064</v>
      </c>
      <c r="B734" s="329">
        <f t="shared" ref="B734:Z734" si="257">(B161-B550)*$D$495</f>
        <v>1854.6934126797084</v>
      </c>
      <c r="C734" s="329">
        <f t="shared" si="257"/>
        <v>62.590949799670064</v>
      </c>
      <c r="D734" s="329">
        <f t="shared" si="257"/>
        <v>6.4471364600518504</v>
      </c>
      <c r="E734" s="329">
        <f t="shared" si="257"/>
        <v>1.0073650718831018</v>
      </c>
      <c r="F734" s="329">
        <f t="shared" si="257"/>
        <v>8.7304972896535489</v>
      </c>
      <c r="G734" s="329">
        <f t="shared" si="257"/>
        <v>7.1187131746405852</v>
      </c>
      <c r="H734" s="329">
        <f t="shared" si="257"/>
        <v>239.21562573650723</v>
      </c>
      <c r="I734" s="329" t="e">
        <f t="shared" si="257"/>
        <v>#VALUE!</v>
      </c>
      <c r="J734" s="329">
        <f t="shared" si="257"/>
        <v>15.580579778458642</v>
      </c>
      <c r="K734" s="329">
        <f t="shared" si="257"/>
        <v>72.328812161206699</v>
      </c>
      <c r="L734" s="329">
        <f t="shared" si="257"/>
        <v>69.508189959934015</v>
      </c>
      <c r="M734" s="329">
        <f t="shared" si="257"/>
        <v>10.275123733207637</v>
      </c>
      <c r="N734" s="329">
        <f t="shared" si="257"/>
        <v>16.050683478670752</v>
      </c>
      <c r="O734" s="329">
        <f t="shared" si="257"/>
        <v>0.60441904312986117</v>
      </c>
      <c r="P734" s="329">
        <f t="shared" si="257"/>
        <v>1.2088380862597219</v>
      </c>
      <c r="Q734" s="329">
        <f t="shared" si="257"/>
        <v>1.2759957577185952</v>
      </c>
      <c r="R734" s="329">
        <f t="shared" si="257"/>
        <v>8.1932359179825607</v>
      </c>
      <c r="S734" s="329">
        <f t="shared" si="257"/>
        <v>8.5961819467358023</v>
      </c>
      <c r="T734" s="329">
        <f t="shared" si="257"/>
        <v>6.7157671458873455E-2</v>
      </c>
      <c r="U734" s="329">
        <f t="shared" si="257"/>
        <v>0</v>
      </c>
      <c r="V734" s="329">
        <f t="shared" si="257"/>
        <v>33.645993400895591</v>
      </c>
      <c r="W734" s="329">
        <f t="shared" si="257"/>
        <v>2.8206222012726854</v>
      </c>
      <c r="X734" s="329" t="e">
        <f t="shared" si="257"/>
        <v>#VALUE!</v>
      </c>
      <c r="Y734" s="329">
        <f t="shared" si="257"/>
        <v>8.5290242752769281</v>
      </c>
      <c r="Z734" s="329">
        <f t="shared" si="257"/>
        <v>8.7304972896535507</v>
      </c>
      <c r="AA734" s="328"/>
      <c r="AB734" s="328"/>
      <c r="AC734" s="332"/>
      <c r="BB734" s="332"/>
    </row>
    <row r="735" spans="1:54" ht="13.8" x14ac:dyDescent="0.45">
      <c r="A735" s="43">
        <v>2065</v>
      </c>
      <c r="B735" s="329">
        <f t="shared" ref="B735:Z735" si="258">(B162-B551)*$D$495</f>
        <v>1867.520527928353</v>
      </c>
      <c r="C735" s="329">
        <f t="shared" si="258"/>
        <v>63.531157200094277</v>
      </c>
      <c r="D735" s="329">
        <f t="shared" si="258"/>
        <v>6.5142941315107254</v>
      </c>
      <c r="E735" s="329">
        <f t="shared" si="258"/>
        <v>1.0073650718831018</v>
      </c>
      <c r="F735" s="329">
        <f t="shared" si="258"/>
        <v>8.8648126325712973</v>
      </c>
      <c r="G735" s="329">
        <f t="shared" si="258"/>
        <v>7.2530285175583327</v>
      </c>
      <c r="H735" s="329">
        <f t="shared" si="258"/>
        <v>243.31224369549847</v>
      </c>
      <c r="I735" s="329" t="e">
        <f t="shared" si="258"/>
        <v>#VALUE!</v>
      </c>
      <c r="J735" s="329">
        <f t="shared" si="258"/>
        <v>15.849210464294135</v>
      </c>
      <c r="K735" s="329">
        <f t="shared" si="258"/>
        <v>72.395969832665571</v>
      </c>
      <c r="L735" s="329">
        <f t="shared" si="258"/>
        <v>70.179766674522753</v>
      </c>
      <c r="M735" s="329">
        <f t="shared" si="258"/>
        <v>10.342281404666512</v>
      </c>
      <c r="N735" s="329">
        <f t="shared" si="258"/>
        <v>16.319314164506245</v>
      </c>
      <c r="O735" s="329">
        <f t="shared" si="258"/>
        <v>0.60441904312986117</v>
      </c>
      <c r="P735" s="329">
        <f t="shared" si="258"/>
        <v>1.2759957577185954</v>
      </c>
      <c r="Q735" s="329">
        <f t="shared" si="258"/>
        <v>1.2088380862597219</v>
      </c>
      <c r="R735" s="329">
        <f t="shared" si="258"/>
        <v>8.1260782465236883</v>
      </c>
      <c r="S735" s="329">
        <f t="shared" si="258"/>
        <v>8.5961819467358023</v>
      </c>
      <c r="T735" s="329">
        <f t="shared" si="258"/>
        <v>6.7157671458873455E-2</v>
      </c>
      <c r="U735" s="329">
        <f t="shared" si="258"/>
        <v>0</v>
      </c>
      <c r="V735" s="329">
        <f t="shared" si="258"/>
        <v>33.780308743813343</v>
      </c>
      <c r="W735" s="329">
        <f t="shared" si="258"/>
        <v>2.7534645298138121</v>
      </c>
      <c r="X735" s="329" t="e">
        <f t="shared" si="258"/>
        <v>#VALUE!</v>
      </c>
      <c r="Y735" s="329">
        <f t="shared" si="258"/>
        <v>8.4618666038180557</v>
      </c>
      <c r="Z735" s="329">
        <f t="shared" si="258"/>
        <v>8.8648126325712937</v>
      </c>
      <c r="AA735" s="328"/>
      <c r="AB735" s="328"/>
      <c r="AC735" s="332"/>
      <c r="BB735" s="332"/>
    </row>
    <row r="736" spans="1:54" ht="13.8" x14ac:dyDescent="0.45">
      <c r="A736" s="43">
        <v>2066</v>
      </c>
      <c r="B736" s="329">
        <f t="shared" ref="B736:Z736" si="259">(B163-B552)*$D$495</f>
        <v>1880.2133278340798</v>
      </c>
      <c r="C736" s="329">
        <f t="shared" si="259"/>
        <v>64.471364600518513</v>
      </c>
      <c r="D736" s="329">
        <f t="shared" si="259"/>
        <v>6.581451802969597</v>
      </c>
      <c r="E736" s="329">
        <f t="shared" si="259"/>
        <v>1.0073650718831018</v>
      </c>
      <c r="F736" s="329">
        <f t="shared" si="259"/>
        <v>9.0662856469479145</v>
      </c>
      <c r="G736" s="329">
        <f t="shared" si="259"/>
        <v>7.320186189017206</v>
      </c>
      <c r="H736" s="329">
        <f t="shared" si="259"/>
        <v>247.47601932594864</v>
      </c>
      <c r="I736" s="329" t="e">
        <f t="shared" si="259"/>
        <v>#VALUE!</v>
      </c>
      <c r="J736" s="329">
        <f t="shared" si="259"/>
        <v>16.184998821588501</v>
      </c>
      <c r="K736" s="329">
        <f t="shared" si="259"/>
        <v>72.463127504124458</v>
      </c>
      <c r="L736" s="329">
        <f t="shared" si="259"/>
        <v>70.918501060570364</v>
      </c>
      <c r="M736" s="329">
        <f t="shared" si="259"/>
        <v>10.409439076125384</v>
      </c>
      <c r="N736" s="329">
        <f t="shared" si="259"/>
        <v>16.520787178882866</v>
      </c>
      <c r="O736" s="329">
        <f t="shared" si="259"/>
        <v>0.60441904312986117</v>
      </c>
      <c r="P736" s="329">
        <f t="shared" si="259"/>
        <v>1.2759957577185954</v>
      </c>
      <c r="Q736" s="329">
        <f t="shared" si="259"/>
        <v>1.2088380862597219</v>
      </c>
      <c r="R736" s="329">
        <f t="shared" si="259"/>
        <v>8.1932359179825607</v>
      </c>
      <c r="S736" s="329">
        <f t="shared" si="259"/>
        <v>8.5961819467358023</v>
      </c>
      <c r="T736" s="329">
        <f t="shared" si="259"/>
        <v>6.7157671458873455E-2</v>
      </c>
      <c r="U736" s="329">
        <f t="shared" si="259"/>
        <v>0</v>
      </c>
      <c r="V736" s="329">
        <f t="shared" si="259"/>
        <v>33.981781758189967</v>
      </c>
      <c r="W736" s="329">
        <f t="shared" si="259"/>
        <v>2.7534645298138121</v>
      </c>
      <c r="X736" s="329" t="e">
        <f t="shared" si="259"/>
        <v>#VALUE!</v>
      </c>
      <c r="Y736" s="329">
        <f t="shared" si="259"/>
        <v>8.4618666038180539</v>
      </c>
      <c r="Z736" s="329">
        <f t="shared" si="259"/>
        <v>8.9319703040301697</v>
      </c>
      <c r="AA736" s="328"/>
      <c r="AB736" s="328"/>
      <c r="AC736" s="332"/>
      <c r="BB736" s="332"/>
    </row>
    <row r="737" spans="1:54" ht="13.8" x14ac:dyDescent="0.45">
      <c r="A737" s="43">
        <v>2067</v>
      </c>
      <c r="B737" s="329">
        <f t="shared" ref="B737:Z737" si="260">(B164-B553)*$D$495</f>
        <v>1892.9061277398073</v>
      </c>
      <c r="C737" s="329">
        <f t="shared" si="260"/>
        <v>65.411572000942741</v>
      </c>
      <c r="D737" s="329">
        <f t="shared" si="260"/>
        <v>6.6486094744284712</v>
      </c>
      <c r="E737" s="329">
        <f t="shared" si="260"/>
        <v>1.0073650718831018</v>
      </c>
      <c r="F737" s="329">
        <f t="shared" si="260"/>
        <v>9.133443318406794</v>
      </c>
      <c r="G737" s="329">
        <f t="shared" si="260"/>
        <v>7.4545015319349526</v>
      </c>
      <c r="H737" s="329">
        <f t="shared" si="260"/>
        <v>251.57263728494001</v>
      </c>
      <c r="I737" s="329" t="e">
        <f t="shared" si="260"/>
        <v>#VALUE!</v>
      </c>
      <c r="J737" s="329">
        <f t="shared" si="260"/>
        <v>16.386471835965121</v>
      </c>
      <c r="K737" s="329">
        <f t="shared" si="260"/>
        <v>72.463127504124444</v>
      </c>
      <c r="L737" s="329">
        <f t="shared" si="260"/>
        <v>71.590077775159088</v>
      </c>
      <c r="M737" s="329">
        <f t="shared" si="260"/>
        <v>10.476596747584257</v>
      </c>
      <c r="N737" s="329">
        <f t="shared" si="260"/>
        <v>16.722260193259491</v>
      </c>
      <c r="O737" s="329">
        <f t="shared" si="260"/>
        <v>0.60441904312986117</v>
      </c>
      <c r="P737" s="329">
        <f t="shared" si="260"/>
        <v>1.2759957577185954</v>
      </c>
      <c r="Q737" s="329">
        <f t="shared" si="260"/>
        <v>1.2088380862597219</v>
      </c>
      <c r="R737" s="329">
        <f t="shared" si="260"/>
        <v>8.1260782465236865</v>
      </c>
      <c r="S737" s="329">
        <f t="shared" si="260"/>
        <v>8.5290242752769281</v>
      </c>
      <c r="T737" s="329">
        <f t="shared" si="260"/>
        <v>6.7157671458873455E-2</v>
      </c>
      <c r="U737" s="329">
        <f t="shared" si="260"/>
        <v>0</v>
      </c>
      <c r="V737" s="329">
        <f t="shared" si="260"/>
        <v>34.048939429648833</v>
      </c>
      <c r="W737" s="329">
        <f t="shared" si="260"/>
        <v>2.7534645298138098</v>
      </c>
      <c r="X737" s="329" t="e">
        <f t="shared" si="260"/>
        <v>#VALUE!</v>
      </c>
      <c r="Y737" s="329">
        <f t="shared" si="260"/>
        <v>8.3947089323591815</v>
      </c>
      <c r="Z737" s="329">
        <f t="shared" si="260"/>
        <v>8.9991279754890403</v>
      </c>
      <c r="AA737" s="328"/>
      <c r="AB737" s="328"/>
      <c r="AC737" s="332"/>
      <c r="BB737" s="332"/>
    </row>
    <row r="738" spans="1:54" ht="13.8" x14ac:dyDescent="0.45">
      <c r="A738" s="43">
        <v>2068</v>
      </c>
      <c r="B738" s="329">
        <f t="shared" ref="B738:Z738" si="261">(B165-B554)*$D$495</f>
        <v>1905.3974546311574</v>
      </c>
      <c r="C738" s="329">
        <f t="shared" si="261"/>
        <v>66.418937072825827</v>
      </c>
      <c r="D738" s="329">
        <f t="shared" si="261"/>
        <v>6.7157671458873436</v>
      </c>
      <c r="E738" s="329">
        <f t="shared" si="261"/>
        <v>1.0073650718831018</v>
      </c>
      <c r="F738" s="329">
        <f t="shared" si="261"/>
        <v>9.334916332783413</v>
      </c>
      <c r="G738" s="329">
        <f t="shared" si="261"/>
        <v>7.5888168748527001</v>
      </c>
      <c r="H738" s="329">
        <f t="shared" si="261"/>
        <v>255.73641291539005</v>
      </c>
      <c r="I738" s="329" t="e">
        <f t="shared" si="261"/>
        <v>#VALUE!</v>
      </c>
      <c r="J738" s="329">
        <f t="shared" si="261"/>
        <v>16.722260193259487</v>
      </c>
      <c r="K738" s="329">
        <f t="shared" si="261"/>
        <v>72.530285175583316</v>
      </c>
      <c r="L738" s="329">
        <f t="shared" si="261"/>
        <v>72.328812161206699</v>
      </c>
      <c r="M738" s="329">
        <f t="shared" si="261"/>
        <v>10.543754419043131</v>
      </c>
      <c r="N738" s="329">
        <f t="shared" si="261"/>
        <v>16.990890879094984</v>
      </c>
      <c r="O738" s="329">
        <f t="shared" si="261"/>
        <v>0.53726137167098764</v>
      </c>
      <c r="P738" s="329">
        <f t="shared" si="261"/>
        <v>1.2088380862597223</v>
      </c>
      <c r="Q738" s="329">
        <f t="shared" si="261"/>
        <v>1.2759957577185954</v>
      </c>
      <c r="R738" s="329">
        <f t="shared" si="261"/>
        <v>8.1260782465236883</v>
      </c>
      <c r="S738" s="329">
        <f t="shared" si="261"/>
        <v>8.5961819467358023</v>
      </c>
      <c r="T738" s="329">
        <f t="shared" si="261"/>
        <v>6.7157671458873455E-2</v>
      </c>
      <c r="U738" s="329">
        <f t="shared" si="261"/>
        <v>0</v>
      </c>
      <c r="V738" s="329">
        <f t="shared" si="261"/>
        <v>34.250412444025464</v>
      </c>
      <c r="W738" s="329">
        <f t="shared" si="261"/>
        <v>2.6863068583549365</v>
      </c>
      <c r="X738" s="329" t="e">
        <f t="shared" si="261"/>
        <v>#VALUE!</v>
      </c>
      <c r="Y738" s="329">
        <f t="shared" si="261"/>
        <v>8.3947089323591815</v>
      </c>
      <c r="Z738" s="329">
        <f t="shared" si="261"/>
        <v>9.1334433184067905</v>
      </c>
      <c r="AA738" s="328"/>
      <c r="AB738" s="328"/>
      <c r="AC738" s="332"/>
      <c r="BB738" s="332"/>
    </row>
    <row r="739" spans="1:54" ht="13.8" x14ac:dyDescent="0.45">
      <c r="A739" s="43">
        <v>2069</v>
      </c>
      <c r="B739" s="329">
        <f t="shared" ref="B739:Z739" si="262">(B166-B555)*$D$495</f>
        <v>1917.888781522508</v>
      </c>
      <c r="C739" s="329">
        <f t="shared" si="262"/>
        <v>67.426302144708941</v>
      </c>
      <c r="D739" s="329">
        <f t="shared" si="262"/>
        <v>6.7829248173462178</v>
      </c>
      <c r="E739" s="329">
        <f t="shared" si="262"/>
        <v>0.94020740042422823</v>
      </c>
      <c r="F739" s="329">
        <f t="shared" si="262"/>
        <v>9.4692316757011525</v>
      </c>
      <c r="G739" s="329">
        <f t="shared" si="262"/>
        <v>7.7231322177704467</v>
      </c>
      <c r="H739" s="329">
        <f t="shared" si="262"/>
        <v>259.90018854584025</v>
      </c>
      <c r="I739" s="329" t="e">
        <f t="shared" si="262"/>
        <v>#VALUE!</v>
      </c>
      <c r="J739" s="329">
        <f t="shared" si="262"/>
        <v>16.99089087909498</v>
      </c>
      <c r="K739" s="329">
        <f t="shared" si="262"/>
        <v>72.530285175583316</v>
      </c>
      <c r="L739" s="329">
        <f t="shared" si="262"/>
        <v>73.067546547254324</v>
      </c>
      <c r="M739" s="329">
        <f t="shared" si="262"/>
        <v>10.610912090502003</v>
      </c>
      <c r="N739" s="329">
        <f t="shared" si="262"/>
        <v>17.259521564930477</v>
      </c>
      <c r="O739" s="329">
        <f t="shared" si="262"/>
        <v>0.53726137167098764</v>
      </c>
      <c r="P739" s="329">
        <f t="shared" si="262"/>
        <v>1.2088380862597223</v>
      </c>
      <c r="Q739" s="329">
        <f t="shared" si="262"/>
        <v>1.2088380862597219</v>
      </c>
      <c r="R739" s="329">
        <f t="shared" si="262"/>
        <v>8.1260782465236883</v>
      </c>
      <c r="S739" s="329">
        <f t="shared" si="262"/>
        <v>8.5961819467358023</v>
      </c>
      <c r="T739" s="329">
        <f t="shared" si="262"/>
        <v>6.7157671458873455E-2</v>
      </c>
      <c r="U739" s="329">
        <f t="shared" si="262"/>
        <v>0</v>
      </c>
      <c r="V739" s="329">
        <f t="shared" si="262"/>
        <v>34.384727786943202</v>
      </c>
      <c r="W739" s="329">
        <f t="shared" si="262"/>
        <v>2.6863068583549365</v>
      </c>
      <c r="X739" s="329" t="e">
        <f t="shared" si="262"/>
        <v>#VALUE!</v>
      </c>
      <c r="Y739" s="329">
        <f t="shared" si="262"/>
        <v>8.3275512609003073</v>
      </c>
      <c r="Z739" s="329">
        <f t="shared" si="262"/>
        <v>9.2006009898656647</v>
      </c>
      <c r="AA739" s="328"/>
      <c r="AB739" s="328"/>
      <c r="AC739" s="332"/>
      <c r="BB739" s="332"/>
    </row>
    <row r="740" spans="1:54" ht="13.8" x14ac:dyDescent="0.45">
      <c r="A740" s="43">
        <v>2070</v>
      </c>
      <c r="B740" s="329">
        <f t="shared" ref="B740:Z740" si="263">(B167-B556)*$D$495</f>
        <v>1930.3129507423996</v>
      </c>
      <c r="C740" s="329">
        <f t="shared" si="263"/>
        <v>68.433667216592042</v>
      </c>
      <c r="D740" s="329">
        <f t="shared" si="263"/>
        <v>6.7829248173462187</v>
      </c>
      <c r="E740" s="329">
        <f t="shared" si="263"/>
        <v>0.94020740042422823</v>
      </c>
      <c r="F740" s="329">
        <f t="shared" si="263"/>
        <v>9.6035470186189009</v>
      </c>
      <c r="G740" s="329">
        <f t="shared" si="263"/>
        <v>7.7902898892293209</v>
      </c>
      <c r="H740" s="329">
        <f t="shared" si="263"/>
        <v>263.99680650483145</v>
      </c>
      <c r="I740" s="329" t="e">
        <f t="shared" si="263"/>
        <v>#VALUE!</v>
      </c>
      <c r="J740" s="329">
        <f t="shared" si="263"/>
        <v>17.326679236389346</v>
      </c>
      <c r="K740" s="329">
        <f t="shared" si="263"/>
        <v>72.664600518501075</v>
      </c>
      <c r="L740" s="329">
        <f t="shared" si="263"/>
        <v>73.80628093330192</v>
      </c>
      <c r="M740" s="329">
        <f t="shared" si="263"/>
        <v>10.678069761960879</v>
      </c>
      <c r="N740" s="329">
        <f t="shared" si="263"/>
        <v>17.460994579307098</v>
      </c>
      <c r="O740" s="329">
        <f t="shared" si="263"/>
        <v>0.53726137167098764</v>
      </c>
      <c r="P740" s="329">
        <f t="shared" si="263"/>
        <v>1.2088380862597223</v>
      </c>
      <c r="Q740" s="329">
        <f t="shared" si="263"/>
        <v>1.2088380862597219</v>
      </c>
      <c r="R740" s="329">
        <f t="shared" si="263"/>
        <v>8.1260782465236865</v>
      </c>
      <c r="S740" s="329">
        <f t="shared" si="263"/>
        <v>8.5961819467358023</v>
      </c>
      <c r="T740" s="329">
        <f t="shared" si="263"/>
        <v>6.7157671458873455E-2</v>
      </c>
      <c r="U740" s="329">
        <f t="shared" si="263"/>
        <v>0</v>
      </c>
      <c r="V740" s="329">
        <f t="shared" si="263"/>
        <v>34.451885458402074</v>
      </c>
      <c r="W740" s="329">
        <f t="shared" si="263"/>
        <v>2.6191491868960637</v>
      </c>
      <c r="X740" s="329" t="e">
        <f t="shared" si="263"/>
        <v>#VALUE!</v>
      </c>
      <c r="Y740" s="329">
        <f t="shared" si="263"/>
        <v>8.2603935894414349</v>
      </c>
      <c r="Z740" s="329">
        <f t="shared" si="263"/>
        <v>9.3349163327834077</v>
      </c>
      <c r="AA740" s="328"/>
      <c r="AB740" s="328"/>
      <c r="AC740" s="332"/>
      <c r="BB740" s="332"/>
    </row>
    <row r="741" spans="1:54" ht="13.8" x14ac:dyDescent="0.45">
      <c r="A741" s="43">
        <v>2071</v>
      </c>
      <c r="B741" s="329">
        <f t="shared" ref="B741:Z741" si="264">(B168-B557)*$D$495</f>
        <v>1942.5356469479145</v>
      </c>
      <c r="C741" s="329">
        <f t="shared" si="264"/>
        <v>69.508189959934015</v>
      </c>
      <c r="D741" s="329">
        <f t="shared" si="264"/>
        <v>6.8500824888050911</v>
      </c>
      <c r="E741" s="329">
        <f t="shared" si="264"/>
        <v>0.94020740042422823</v>
      </c>
      <c r="F741" s="329">
        <f t="shared" si="264"/>
        <v>9.7378623615366493</v>
      </c>
      <c r="G741" s="329">
        <f t="shared" si="264"/>
        <v>7.9246052321470675</v>
      </c>
      <c r="H741" s="329">
        <f t="shared" si="264"/>
        <v>268.22773980674043</v>
      </c>
      <c r="I741" s="329" t="e">
        <f t="shared" si="264"/>
        <v>#VALUE!</v>
      </c>
      <c r="J741" s="329">
        <f t="shared" si="264"/>
        <v>17.595309922224843</v>
      </c>
      <c r="K741" s="329">
        <f t="shared" si="264"/>
        <v>72.664600518501061</v>
      </c>
      <c r="L741" s="329">
        <f t="shared" si="264"/>
        <v>74.545015319349517</v>
      </c>
      <c r="M741" s="329">
        <f t="shared" si="264"/>
        <v>10.812385104878626</v>
      </c>
      <c r="N741" s="329">
        <f t="shared" si="264"/>
        <v>17.729625265142591</v>
      </c>
      <c r="O741" s="329">
        <f t="shared" si="264"/>
        <v>0.53726137167098764</v>
      </c>
      <c r="P741" s="329">
        <f t="shared" si="264"/>
        <v>1.2088380862597223</v>
      </c>
      <c r="Q741" s="329">
        <f t="shared" si="264"/>
        <v>1.2088380862597219</v>
      </c>
      <c r="R741" s="329">
        <f t="shared" si="264"/>
        <v>8.0589205750648123</v>
      </c>
      <c r="S741" s="329">
        <f t="shared" si="264"/>
        <v>8.6633396181946747</v>
      </c>
      <c r="T741" s="329">
        <f t="shared" si="264"/>
        <v>6.7157671458873455E-2</v>
      </c>
      <c r="U741" s="329">
        <f t="shared" si="264"/>
        <v>0</v>
      </c>
      <c r="V741" s="329">
        <f t="shared" si="264"/>
        <v>34.653358472778692</v>
      </c>
      <c r="W741" s="329">
        <f t="shared" si="264"/>
        <v>2.6191491868960646</v>
      </c>
      <c r="X741" s="329" t="e">
        <f t="shared" si="264"/>
        <v>#VALUE!</v>
      </c>
      <c r="Y741" s="329">
        <f t="shared" si="264"/>
        <v>8.2603935894414331</v>
      </c>
      <c r="Z741" s="329">
        <f t="shared" si="264"/>
        <v>9.4020740042422819</v>
      </c>
      <c r="AA741" s="328"/>
      <c r="AB741" s="328"/>
      <c r="AC741" s="332"/>
      <c r="BB741" s="332"/>
    </row>
    <row r="742" spans="1:54" ht="13.8" x14ac:dyDescent="0.45">
      <c r="A742" s="43">
        <v>2072</v>
      </c>
      <c r="B742" s="329">
        <f t="shared" ref="B742:Z742" si="265">(B169-B558)*$D$495</f>
        <v>1954.7583431534299</v>
      </c>
      <c r="C742" s="329">
        <f t="shared" si="265"/>
        <v>70.515555031817115</v>
      </c>
      <c r="D742" s="329">
        <f t="shared" si="265"/>
        <v>6.9172401602639653</v>
      </c>
      <c r="E742" s="329">
        <f t="shared" si="265"/>
        <v>1.0073650718831018</v>
      </c>
      <c r="F742" s="329">
        <f t="shared" si="265"/>
        <v>9.8721777044543995</v>
      </c>
      <c r="G742" s="329">
        <f t="shared" si="265"/>
        <v>8.0589205750648141</v>
      </c>
      <c r="H742" s="329">
        <f t="shared" si="265"/>
        <v>272.39151543719078</v>
      </c>
      <c r="I742" s="329" t="e">
        <f t="shared" si="265"/>
        <v>#VALUE!</v>
      </c>
      <c r="J742" s="329">
        <f t="shared" si="265"/>
        <v>17.931098279519212</v>
      </c>
      <c r="K742" s="329">
        <f t="shared" si="265"/>
        <v>72.664600518501075</v>
      </c>
      <c r="L742" s="329">
        <f t="shared" si="265"/>
        <v>75.283749705397128</v>
      </c>
      <c r="M742" s="329">
        <f t="shared" si="265"/>
        <v>10.812385104878626</v>
      </c>
      <c r="N742" s="329">
        <f t="shared" si="265"/>
        <v>17.998255950978084</v>
      </c>
      <c r="O742" s="329">
        <f t="shared" si="265"/>
        <v>0.53726137167098764</v>
      </c>
      <c r="P742" s="329">
        <f t="shared" si="265"/>
        <v>1.1416804148008488</v>
      </c>
      <c r="Q742" s="329">
        <f t="shared" si="265"/>
        <v>1.2088380862597219</v>
      </c>
      <c r="R742" s="329">
        <f t="shared" si="265"/>
        <v>8.1260782465236865</v>
      </c>
      <c r="S742" s="329">
        <f t="shared" si="265"/>
        <v>8.5961819467358005</v>
      </c>
      <c r="T742" s="329">
        <f t="shared" si="265"/>
        <v>6.7157671458873455E-2</v>
      </c>
      <c r="U742" s="329">
        <f t="shared" si="265"/>
        <v>0</v>
      </c>
      <c r="V742" s="329">
        <f t="shared" si="265"/>
        <v>34.787673815696444</v>
      </c>
      <c r="W742" s="329">
        <f t="shared" si="265"/>
        <v>2.6191491868960646</v>
      </c>
      <c r="X742" s="329" t="e">
        <f t="shared" si="265"/>
        <v>#VALUE!</v>
      </c>
      <c r="Y742" s="329">
        <f t="shared" si="265"/>
        <v>8.1932359179825607</v>
      </c>
      <c r="Z742" s="329">
        <f t="shared" si="265"/>
        <v>9.5363893471600267</v>
      </c>
      <c r="AA742" s="328"/>
      <c r="AB742" s="328"/>
      <c r="AC742" s="332"/>
      <c r="BB742" s="332"/>
    </row>
    <row r="743" spans="1:54" ht="13.8" x14ac:dyDescent="0.45">
      <c r="A743" s="43">
        <v>2073</v>
      </c>
      <c r="B743" s="329">
        <f t="shared" ref="B743:Z743" si="266">(B170-B559)*$D$495</f>
        <v>1966.8467240160264</v>
      </c>
      <c r="C743" s="329">
        <f t="shared" si="266"/>
        <v>71.65723544661796</v>
      </c>
      <c r="D743" s="329">
        <f t="shared" si="266"/>
        <v>6.9843978317228377</v>
      </c>
      <c r="E743" s="329">
        <f t="shared" si="266"/>
        <v>1.0073650718831018</v>
      </c>
      <c r="F743" s="329">
        <f t="shared" si="266"/>
        <v>10.006493047372148</v>
      </c>
      <c r="G743" s="329">
        <f t="shared" si="266"/>
        <v>8.1932359179825607</v>
      </c>
      <c r="H743" s="329">
        <f t="shared" si="266"/>
        <v>276.55529106764084</v>
      </c>
      <c r="I743" s="329" t="e">
        <f t="shared" si="266"/>
        <v>#VALUE!</v>
      </c>
      <c r="J743" s="329">
        <f t="shared" si="266"/>
        <v>18.266886636813581</v>
      </c>
      <c r="K743" s="329">
        <f t="shared" si="266"/>
        <v>72.664600518501061</v>
      </c>
      <c r="L743" s="329">
        <f t="shared" si="266"/>
        <v>76.156799434362483</v>
      </c>
      <c r="M743" s="329">
        <f t="shared" si="266"/>
        <v>10.946700447796372</v>
      </c>
      <c r="N743" s="329">
        <f t="shared" si="266"/>
        <v>18.199728965354705</v>
      </c>
      <c r="O743" s="329">
        <f t="shared" si="266"/>
        <v>0.53726137167098764</v>
      </c>
      <c r="P743" s="329">
        <f t="shared" si="266"/>
        <v>1.1416804148008488</v>
      </c>
      <c r="Q743" s="329">
        <f t="shared" si="266"/>
        <v>1.1416804148008484</v>
      </c>
      <c r="R743" s="329">
        <f t="shared" si="266"/>
        <v>8.0589205750648141</v>
      </c>
      <c r="S743" s="329">
        <f t="shared" si="266"/>
        <v>8.5961819467358005</v>
      </c>
      <c r="T743" s="329">
        <f t="shared" si="266"/>
        <v>6.7157671458873455E-2</v>
      </c>
      <c r="U743" s="329">
        <f t="shared" si="266"/>
        <v>0</v>
      </c>
      <c r="V743" s="329">
        <f t="shared" si="266"/>
        <v>34.854831487155316</v>
      </c>
      <c r="W743" s="329">
        <f t="shared" si="266"/>
        <v>2.5519915154371913</v>
      </c>
      <c r="X743" s="329" t="e">
        <f t="shared" si="266"/>
        <v>#VALUE!</v>
      </c>
      <c r="Y743" s="329">
        <f t="shared" si="266"/>
        <v>8.1260782465236883</v>
      </c>
      <c r="Z743" s="329">
        <f t="shared" si="266"/>
        <v>9.6035470186189027</v>
      </c>
      <c r="AA743" s="328"/>
      <c r="AB743" s="328"/>
      <c r="AC743" s="332"/>
      <c r="BB743" s="332"/>
    </row>
    <row r="744" spans="1:54" ht="13.8" x14ac:dyDescent="0.45">
      <c r="A744" s="43">
        <v>2074</v>
      </c>
      <c r="B744" s="329">
        <f t="shared" ref="B744:Z744" si="267">(B171-B560)*$D$495</f>
        <v>1978.9351048786236</v>
      </c>
      <c r="C744" s="329">
        <f t="shared" si="267"/>
        <v>72.664600518501061</v>
      </c>
      <c r="D744" s="329">
        <f t="shared" si="267"/>
        <v>7.0515555031817119</v>
      </c>
      <c r="E744" s="329">
        <f t="shared" si="267"/>
        <v>1.0073650718831018</v>
      </c>
      <c r="F744" s="329">
        <f t="shared" si="267"/>
        <v>10.140808390289887</v>
      </c>
      <c r="G744" s="329">
        <f t="shared" si="267"/>
        <v>8.2603935894414349</v>
      </c>
      <c r="H744" s="329">
        <f t="shared" si="267"/>
        <v>280.78622436954981</v>
      </c>
      <c r="I744" s="329" t="e">
        <f t="shared" si="267"/>
        <v>#VALUE!</v>
      </c>
      <c r="J744" s="329">
        <f t="shared" si="267"/>
        <v>18.535517322649071</v>
      </c>
      <c r="K744" s="329">
        <f t="shared" si="267"/>
        <v>72.664600518501075</v>
      </c>
      <c r="L744" s="329">
        <f t="shared" si="267"/>
        <v>76.895533820410094</v>
      </c>
      <c r="M744" s="329">
        <f t="shared" si="267"/>
        <v>11.081015790714119</v>
      </c>
      <c r="N744" s="329">
        <f t="shared" si="267"/>
        <v>18.468359651190198</v>
      </c>
      <c r="O744" s="329">
        <f t="shared" si="267"/>
        <v>0.53726137167098764</v>
      </c>
      <c r="P744" s="329">
        <f t="shared" si="267"/>
        <v>1.1416804148008488</v>
      </c>
      <c r="Q744" s="329">
        <f t="shared" si="267"/>
        <v>1.2088380862597219</v>
      </c>
      <c r="R744" s="329">
        <f t="shared" si="267"/>
        <v>8.0589205750648141</v>
      </c>
      <c r="S744" s="329">
        <f t="shared" si="267"/>
        <v>8.5961819467358005</v>
      </c>
      <c r="T744" s="329">
        <f t="shared" si="267"/>
        <v>6.7157671458873455E-2</v>
      </c>
      <c r="U744" s="329">
        <f t="shared" si="267"/>
        <v>0</v>
      </c>
      <c r="V744" s="329">
        <f t="shared" si="267"/>
        <v>34.989146830073068</v>
      </c>
      <c r="W744" s="329">
        <f t="shared" si="267"/>
        <v>2.5519915154371913</v>
      </c>
      <c r="X744" s="329" t="e">
        <f t="shared" si="267"/>
        <v>#VALUE!</v>
      </c>
      <c r="Y744" s="329">
        <f t="shared" si="267"/>
        <v>8.1260782465236865</v>
      </c>
      <c r="Z744" s="329">
        <f t="shared" si="267"/>
        <v>9.7378623615366529</v>
      </c>
      <c r="AA744" s="328"/>
      <c r="AB744" s="328"/>
      <c r="AC744" s="332"/>
      <c r="BB744" s="332"/>
    </row>
    <row r="745" spans="1:54" ht="13.8" x14ac:dyDescent="0.45">
      <c r="A745" s="43">
        <v>2075</v>
      </c>
      <c r="B745" s="329">
        <f t="shared" ref="B745:Z745" si="268">(B172-B561)*$D$495</f>
        <v>1990.8891703983033</v>
      </c>
      <c r="C745" s="329">
        <f t="shared" si="268"/>
        <v>73.80628093330192</v>
      </c>
      <c r="D745" s="329">
        <f t="shared" si="268"/>
        <v>7.1187131746405861</v>
      </c>
      <c r="E745" s="329">
        <f t="shared" si="268"/>
        <v>1.0073650718831018</v>
      </c>
      <c r="F745" s="329">
        <f t="shared" si="268"/>
        <v>10.275123733207636</v>
      </c>
      <c r="G745" s="329">
        <f t="shared" si="268"/>
        <v>8.4618666038180557</v>
      </c>
      <c r="H745" s="329">
        <f t="shared" si="268"/>
        <v>284.9500000000001</v>
      </c>
      <c r="I745" s="329" t="e">
        <f t="shared" si="268"/>
        <v>#VALUE!</v>
      </c>
      <c r="J745" s="329">
        <f t="shared" si="268"/>
        <v>18.938463351402312</v>
      </c>
      <c r="K745" s="329">
        <f t="shared" si="268"/>
        <v>72.664600518501075</v>
      </c>
      <c r="L745" s="329">
        <f t="shared" si="268"/>
        <v>77.701425877916577</v>
      </c>
      <c r="M745" s="329">
        <f t="shared" si="268"/>
        <v>11.081015790714119</v>
      </c>
      <c r="N745" s="329">
        <f t="shared" si="268"/>
        <v>18.736990337025691</v>
      </c>
      <c r="O745" s="329">
        <f t="shared" si="268"/>
        <v>0.53726137167098764</v>
      </c>
      <c r="P745" s="329">
        <f t="shared" si="268"/>
        <v>1.1416804148008488</v>
      </c>
      <c r="Q745" s="329">
        <f t="shared" si="268"/>
        <v>1.2088380862597219</v>
      </c>
      <c r="R745" s="329">
        <f t="shared" si="268"/>
        <v>7.9917629036059417</v>
      </c>
      <c r="S745" s="329">
        <f t="shared" si="268"/>
        <v>8.6633396181946729</v>
      </c>
      <c r="T745" s="329">
        <f t="shared" si="268"/>
        <v>6.7157671458873455E-2</v>
      </c>
      <c r="U745" s="329">
        <f t="shared" si="268"/>
        <v>0</v>
      </c>
      <c r="V745" s="329">
        <f t="shared" si="268"/>
        <v>35.056304501531933</v>
      </c>
      <c r="W745" s="329">
        <f t="shared" si="268"/>
        <v>2.4848338439783171</v>
      </c>
      <c r="X745" s="329" t="e">
        <f t="shared" si="268"/>
        <v>#VALUE!</v>
      </c>
      <c r="Y745" s="329">
        <f t="shared" si="268"/>
        <v>8.0589205750648141</v>
      </c>
      <c r="Z745" s="329">
        <f t="shared" si="268"/>
        <v>9.8050200329955217</v>
      </c>
      <c r="AA745" s="328"/>
      <c r="AB745" s="328"/>
      <c r="AC745" s="332"/>
      <c r="BB745" s="332"/>
    </row>
    <row r="746" spans="1:54" ht="13.8" x14ac:dyDescent="0.45">
      <c r="A746" s="43">
        <v>2076</v>
      </c>
      <c r="B746" s="329">
        <f t="shared" ref="B746:Z746" si="269">(B173-B562)*$D$495</f>
        <v>2002.7089205750647</v>
      </c>
      <c r="C746" s="329">
        <f t="shared" si="269"/>
        <v>74.947961348102766</v>
      </c>
      <c r="D746" s="329">
        <f t="shared" si="269"/>
        <v>7.1858708460994585</v>
      </c>
      <c r="E746" s="329">
        <f t="shared" si="269"/>
        <v>0.94020740042422823</v>
      </c>
      <c r="F746" s="329">
        <f t="shared" si="269"/>
        <v>10.342281404666515</v>
      </c>
      <c r="G746" s="329">
        <f t="shared" si="269"/>
        <v>8.5290242752769281</v>
      </c>
      <c r="H746" s="329">
        <f t="shared" si="269"/>
        <v>289.18093330190914</v>
      </c>
      <c r="I746" s="329" t="e">
        <f t="shared" si="269"/>
        <v>#VALUE!</v>
      </c>
      <c r="J746" s="329">
        <f t="shared" si="269"/>
        <v>19.207094037237805</v>
      </c>
      <c r="K746" s="329">
        <f t="shared" si="269"/>
        <v>72.731758189959947</v>
      </c>
      <c r="L746" s="329">
        <f t="shared" si="269"/>
        <v>78.50731793542306</v>
      </c>
      <c r="M746" s="329">
        <f t="shared" si="269"/>
        <v>11.215331133631867</v>
      </c>
      <c r="N746" s="329">
        <f t="shared" si="269"/>
        <v>19.005621022861185</v>
      </c>
      <c r="O746" s="329">
        <f t="shared" si="269"/>
        <v>0.53726137167098764</v>
      </c>
      <c r="P746" s="329">
        <f t="shared" si="269"/>
        <v>1.0745227433419753</v>
      </c>
      <c r="Q746" s="329">
        <f t="shared" si="269"/>
        <v>1.2088380862597219</v>
      </c>
      <c r="R746" s="329">
        <f t="shared" si="269"/>
        <v>8.0589205750648141</v>
      </c>
      <c r="S746" s="329">
        <f t="shared" si="269"/>
        <v>8.5961819467358023</v>
      </c>
      <c r="T746" s="329">
        <f t="shared" si="269"/>
        <v>6.7157671458873455E-2</v>
      </c>
      <c r="U746" s="329">
        <f t="shared" si="269"/>
        <v>0</v>
      </c>
      <c r="V746" s="329">
        <f t="shared" si="269"/>
        <v>35.190619844449685</v>
      </c>
      <c r="W746" s="329">
        <f t="shared" si="269"/>
        <v>2.4848338439783184</v>
      </c>
      <c r="X746" s="329" t="e">
        <f t="shared" si="269"/>
        <v>#VALUE!</v>
      </c>
      <c r="Y746" s="329">
        <f t="shared" si="269"/>
        <v>7.9917629036059408</v>
      </c>
      <c r="Z746" s="329">
        <f t="shared" si="269"/>
        <v>9.9393353759132701</v>
      </c>
      <c r="AA746" s="328"/>
      <c r="AB746" s="328"/>
      <c r="AC746" s="332"/>
      <c r="BB746" s="332"/>
    </row>
    <row r="747" spans="1:54" ht="13.8" x14ac:dyDescent="0.45">
      <c r="A747" s="43">
        <v>2077</v>
      </c>
      <c r="B747" s="329">
        <f t="shared" ref="B747:Z747" si="270">(B174-B563)*$D$495</f>
        <v>2014.5286707518267</v>
      </c>
      <c r="C747" s="329">
        <f t="shared" si="270"/>
        <v>76.156799434362497</v>
      </c>
      <c r="D747" s="329">
        <f t="shared" si="270"/>
        <v>7.2530285175583327</v>
      </c>
      <c r="E747" s="329">
        <f t="shared" si="270"/>
        <v>0.94020740042422823</v>
      </c>
      <c r="F747" s="329">
        <f t="shared" si="270"/>
        <v>10.543754419043132</v>
      </c>
      <c r="G747" s="329">
        <f t="shared" si="270"/>
        <v>8.7304972896535489</v>
      </c>
      <c r="H747" s="329">
        <f t="shared" si="270"/>
        <v>293.3447089323592</v>
      </c>
      <c r="I747" s="329" t="e">
        <f t="shared" si="270"/>
        <v>#VALUE!</v>
      </c>
      <c r="J747" s="329">
        <f t="shared" si="270"/>
        <v>19.542882394532175</v>
      </c>
      <c r="K747" s="329">
        <f t="shared" si="270"/>
        <v>72.731758189959947</v>
      </c>
      <c r="L747" s="329">
        <f t="shared" si="270"/>
        <v>79.380367664388402</v>
      </c>
      <c r="M747" s="329">
        <f t="shared" si="270"/>
        <v>11.28248880509074</v>
      </c>
      <c r="N747" s="329">
        <f t="shared" si="270"/>
        <v>19.274251708696681</v>
      </c>
      <c r="O747" s="329">
        <f t="shared" si="270"/>
        <v>0.53726137167098764</v>
      </c>
      <c r="P747" s="329">
        <f t="shared" si="270"/>
        <v>1.0745227433419753</v>
      </c>
      <c r="Q747" s="329">
        <f t="shared" si="270"/>
        <v>1.1416804148008488</v>
      </c>
      <c r="R747" s="329">
        <f t="shared" si="270"/>
        <v>7.9917629036059408</v>
      </c>
      <c r="S747" s="329">
        <f t="shared" si="270"/>
        <v>8.5961819467358023</v>
      </c>
      <c r="T747" s="329">
        <f t="shared" si="270"/>
        <v>6.7157671458873455E-2</v>
      </c>
      <c r="U747" s="329">
        <f t="shared" si="270"/>
        <v>0</v>
      </c>
      <c r="V747" s="329">
        <f t="shared" si="270"/>
        <v>35.324935187367437</v>
      </c>
      <c r="W747" s="329">
        <f t="shared" si="270"/>
        <v>2.4848338439783184</v>
      </c>
      <c r="X747" s="329" t="e">
        <f t="shared" si="270"/>
        <v>#VALUE!</v>
      </c>
      <c r="Y747" s="329">
        <f t="shared" si="270"/>
        <v>7.991762903605939</v>
      </c>
      <c r="Z747" s="329">
        <f t="shared" si="270"/>
        <v>10.006493047372143</v>
      </c>
      <c r="AA747" s="328"/>
      <c r="AB747" s="328"/>
      <c r="AC747" s="332"/>
      <c r="BB747" s="332"/>
    </row>
    <row r="748" spans="1:54" ht="13.8" x14ac:dyDescent="0.45">
      <c r="A748" s="43">
        <v>2078</v>
      </c>
      <c r="B748" s="329">
        <f t="shared" ref="B748:Z748" si="271">(B175-B564)*$D$495</f>
        <v>2026.146947914212</v>
      </c>
      <c r="C748" s="329">
        <f t="shared" si="271"/>
        <v>77.298479849163328</v>
      </c>
      <c r="D748" s="329">
        <f t="shared" si="271"/>
        <v>7.2530285175583327</v>
      </c>
      <c r="E748" s="329">
        <f t="shared" si="271"/>
        <v>0.94020740042422823</v>
      </c>
      <c r="F748" s="329">
        <f t="shared" si="271"/>
        <v>10.678069761960872</v>
      </c>
      <c r="G748" s="329">
        <f t="shared" si="271"/>
        <v>8.7976549611124231</v>
      </c>
      <c r="H748" s="329">
        <f t="shared" si="271"/>
        <v>297.50848456280937</v>
      </c>
      <c r="I748" s="329" t="e">
        <f t="shared" si="271"/>
        <v>#VALUE!</v>
      </c>
      <c r="J748" s="329">
        <f t="shared" si="271"/>
        <v>19.945828423285413</v>
      </c>
      <c r="K748" s="329">
        <f t="shared" si="271"/>
        <v>72.664600518501061</v>
      </c>
      <c r="L748" s="329">
        <f t="shared" si="271"/>
        <v>80.186259721894885</v>
      </c>
      <c r="M748" s="329">
        <f t="shared" si="271"/>
        <v>11.416804148008486</v>
      </c>
      <c r="N748" s="329">
        <f t="shared" si="271"/>
        <v>19.542882394532175</v>
      </c>
      <c r="O748" s="329">
        <f t="shared" si="271"/>
        <v>0.53726137167098764</v>
      </c>
      <c r="P748" s="329">
        <f t="shared" si="271"/>
        <v>1.0745227433419753</v>
      </c>
      <c r="Q748" s="329">
        <f t="shared" si="271"/>
        <v>1.1416804148008488</v>
      </c>
      <c r="R748" s="329">
        <f t="shared" si="271"/>
        <v>7.991762903605939</v>
      </c>
      <c r="S748" s="329">
        <f t="shared" si="271"/>
        <v>8.6633396181946747</v>
      </c>
      <c r="T748" s="329">
        <f t="shared" si="271"/>
        <v>6.7157671458873455E-2</v>
      </c>
      <c r="U748" s="329">
        <f t="shared" si="271"/>
        <v>0</v>
      </c>
      <c r="V748" s="329">
        <f t="shared" si="271"/>
        <v>35.392092858826302</v>
      </c>
      <c r="W748" s="329">
        <f t="shared" si="271"/>
        <v>2.4176761725194451</v>
      </c>
      <c r="X748" s="329" t="e">
        <f t="shared" si="271"/>
        <v>#VALUE!</v>
      </c>
      <c r="Y748" s="329">
        <f t="shared" si="271"/>
        <v>7.9246052321470675</v>
      </c>
      <c r="Z748" s="329">
        <f t="shared" si="271"/>
        <v>10.140808390289891</v>
      </c>
      <c r="AA748" s="328"/>
      <c r="AB748" s="328"/>
      <c r="AC748" s="332"/>
      <c r="BB748" s="332"/>
    </row>
    <row r="749" spans="1:54" ht="13.8" x14ac:dyDescent="0.45">
      <c r="A749" s="43">
        <v>2079</v>
      </c>
      <c r="B749" s="329">
        <f t="shared" ref="B749:Z749" si="272">(B176-B565)*$D$495</f>
        <v>2037.7652250765971</v>
      </c>
      <c r="C749" s="329">
        <f t="shared" si="272"/>
        <v>78.50731793542306</v>
      </c>
      <c r="D749" s="329">
        <f t="shared" si="272"/>
        <v>7.3201861890172051</v>
      </c>
      <c r="E749" s="329">
        <f t="shared" si="272"/>
        <v>0.94020740042422823</v>
      </c>
      <c r="F749" s="329">
        <f t="shared" si="272"/>
        <v>10.745227433419752</v>
      </c>
      <c r="G749" s="329">
        <f t="shared" si="272"/>
        <v>8.9319703040301697</v>
      </c>
      <c r="H749" s="329">
        <f t="shared" si="272"/>
        <v>301.67226019325955</v>
      </c>
      <c r="I749" s="329" t="e">
        <f t="shared" si="272"/>
        <v>#VALUE!</v>
      </c>
      <c r="J749" s="329">
        <f t="shared" si="272"/>
        <v>20.281616780579782</v>
      </c>
      <c r="K749" s="329">
        <f t="shared" si="272"/>
        <v>72.664600518501075</v>
      </c>
      <c r="L749" s="329">
        <f t="shared" si="272"/>
        <v>81.059309450860241</v>
      </c>
      <c r="M749" s="329">
        <f t="shared" si="272"/>
        <v>11.48396181946736</v>
      </c>
      <c r="N749" s="329">
        <f t="shared" si="272"/>
        <v>19.87867075182654</v>
      </c>
      <c r="O749" s="329">
        <f t="shared" si="272"/>
        <v>0.53726137167098764</v>
      </c>
      <c r="P749" s="329">
        <f t="shared" si="272"/>
        <v>1.0745227433419753</v>
      </c>
      <c r="Q749" s="329">
        <f t="shared" si="272"/>
        <v>1.1416804148008488</v>
      </c>
      <c r="R749" s="329">
        <f t="shared" si="272"/>
        <v>7.9246052321470675</v>
      </c>
      <c r="S749" s="329">
        <f t="shared" si="272"/>
        <v>8.6633396181946747</v>
      </c>
      <c r="T749" s="329">
        <f t="shared" si="272"/>
        <v>6.7157671458873455E-2</v>
      </c>
      <c r="U749" s="329">
        <f t="shared" si="272"/>
        <v>0</v>
      </c>
      <c r="V749" s="329">
        <f t="shared" si="272"/>
        <v>35.526408201744054</v>
      </c>
      <c r="W749" s="329">
        <f t="shared" si="272"/>
        <v>2.4176761725194451</v>
      </c>
      <c r="X749" s="329" t="e">
        <f t="shared" si="272"/>
        <v>#VALUE!</v>
      </c>
      <c r="Y749" s="329">
        <f t="shared" si="272"/>
        <v>7.8574475606881942</v>
      </c>
      <c r="Z749" s="329">
        <f t="shared" si="272"/>
        <v>10.207966061748765</v>
      </c>
      <c r="AA749" s="328"/>
      <c r="AB749" s="328"/>
      <c r="AC749" s="332"/>
      <c r="BB749" s="332"/>
    </row>
    <row r="750" spans="1:54" ht="13.8" x14ac:dyDescent="0.45">
      <c r="A750" s="43">
        <v>2080</v>
      </c>
      <c r="B750" s="329">
        <f t="shared" ref="B750:Z750" si="273">(B177-B566)*$D$495</f>
        <v>2049.2491868960642</v>
      </c>
      <c r="C750" s="329">
        <f t="shared" si="273"/>
        <v>79.716156021682778</v>
      </c>
      <c r="D750" s="329">
        <f t="shared" si="273"/>
        <v>7.3873438604760793</v>
      </c>
      <c r="E750" s="329">
        <f t="shared" si="273"/>
        <v>0.94020740042422823</v>
      </c>
      <c r="F750" s="329">
        <f t="shared" si="273"/>
        <v>10.946700447796371</v>
      </c>
      <c r="G750" s="329">
        <f t="shared" si="273"/>
        <v>9.0662856469479145</v>
      </c>
      <c r="H750" s="329">
        <f t="shared" si="273"/>
        <v>305.90319349516852</v>
      </c>
      <c r="I750" s="329" t="e">
        <f t="shared" si="273"/>
        <v>#VALUE!</v>
      </c>
      <c r="J750" s="329">
        <f t="shared" si="273"/>
        <v>20.68456280933302</v>
      </c>
      <c r="K750" s="329">
        <f t="shared" si="273"/>
        <v>72.731758189959933</v>
      </c>
      <c r="L750" s="329">
        <f t="shared" si="273"/>
        <v>81.93235917982561</v>
      </c>
      <c r="M750" s="329">
        <f t="shared" si="273"/>
        <v>11.551119490926233</v>
      </c>
      <c r="N750" s="329">
        <f t="shared" si="273"/>
        <v>20.147301437662037</v>
      </c>
      <c r="O750" s="329">
        <f t="shared" si="273"/>
        <v>0.53726137167098764</v>
      </c>
      <c r="P750" s="329">
        <f t="shared" si="273"/>
        <v>1.0073650718831018</v>
      </c>
      <c r="Q750" s="329">
        <f t="shared" si="273"/>
        <v>1.2088380862597223</v>
      </c>
      <c r="R750" s="329">
        <f t="shared" si="273"/>
        <v>7.9246052321470657</v>
      </c>
      <c r="S750" s="329">
        <f t="shared" si="273"/>
        <v>8.6633396181946747</v>
      </c>
      <c r="T750" s="329">
        <f t="shared" si="273"/>
        <v>6.7157671458873455E-2</v>
      </c>
      <c r="U750" s="329">
        <f t="shared" si="273"/>
        <v>0</v>
      </c>
      <c r="V750" s="329">
        <f t="shared" si="273"/>
        <v>35.660723544661799</v>
      </c>
      <c r="W750" s="329">
        <f t="shared" si="273"/>
        <v>2.3505185010605718</v>
      </c>
      <c r="X750" s="329" t="e">
        <f t="shared" si="273"/>
        <v>#VALUE!</v>
      </c>
      <c r="Y750" s="329">
        <f t="shared" si="273"/>
        <v>7.7902898892293209</v>
      </c>
      <c r="Z750" s="329">
        <f t="shared" si="273"/>
        <v>10.34228140466651</v>
      </c>
      <c r="AA750" s="328"/>
      <c r="AB750" s="328"/>
      <c r="AC750" s="332"/>
      <c r="BB750" s="332"/>
    </row>
    <row r="751" spans="1:54" ht="13.8" x14ac:dyDescent="0.45">
      <c r="A751" s="43">
        <v>2081</v>
      </c>
      <c r="B751" s="329">
        <f t="shared" ref="B751:Z751" si="274">(B178-B567)*$D$495</f>
        <v>2060.7331487155316</v>
      </c>
      <c r="C751" s="329">
        <f t="shared" si="274"/>
        <v>80.992151779401368</v>
      </c>
      <c r="D751" s="329">
        <f t="shared" si="274"/>
        <v>7.4545015319349535</v>
      </c>
      <c r="E751" s="329">
        <f t="shared" si="274"/>
        <v>1.0073650718831018</v>
      </c>
      <c r="F751" s="329">
        <f t="shared" si="274"/>
        <v>11.013858119255239</v>
      </c>
      <c r="G751" s="329">
        <f t="shared" si="274"/>
        <v>9.2006009898656629</v>
      </c>
      <c r="H751" s="329">
        <f t="shared" si="274"/>
        <v>310.06696912561864</v>
      </c>
      <c r="I751" s="329" t="e">
        <f t="shared" si="274"/>
        <v>#VALUE!</v>
      </c>
      <c r="J751" s="329">
        <f t="shared" si="274"/>
        <v>21.020351166627389</v>
      </c>
      <c r="K751" s="329">
        <f t="shared" si="274"/>
        <v>72.664600518501075</v>
      </c>
      <c r="L751" s="329">
        <f t="shared" si="274"/>
        <v>82.805408908790966</v>
      </c>
      <c r="M751" s="329">
        <f t="shared" si="274"/>
        <v>11.68543483384398</v>
      </c>
      <c r="N751" s="329">
        <f t="shared" si="274"/>
        <v>20.415932123497527</v>
      </c>
      <c r="O751" s="329">
        <f t="shared" si="274"/>
        <v>0.47010370021211412</v>
      </c>
      <c r="P751" s="329">
        <f t="shared" si="274"/>
        <v>1.0073650718831018</v>
      </c>
      <c r="Q751" s="329">
        <f t="shared" si="274"/>
        <v>1.1416804148008488</v>
      </c>
      <c r="R751" s="329">
        <f t="shared" si="274"/>
        <v>7.8574475606881942</v>
      </c>
      <c r="S751" s="329">
        <f t="shared" si="274"/>
        <v>8.6633396181946729</v>
      </c>
      <c r="T751" s="329">
        <f t="shared" si="274"/>
        <v>6.7157671458873455E-2</v>
      </c>
      <c r="U751" s="329">
        <f t="shared" si="274"/>
        <v>0</v>
      </c>
      <c r="V751" s="329">
        <f t="shared" si="274"/>
        <v>35.727881216120679</v>
      </c>
      <c r="W751" s="329">
        <f t="shared" si="274"/>
        <v>2.3505185010605718</v>
      </c>
      <c r="X751" s="329" t="e">
        <f t="shared" si="274"/>
        <v>#VALUE!</v>
      </c>
      <c r="Y751" s="329">
        <f t="shared" si="274"/>
        <v>7.79028988922932</v>
      </c>
      <c r="Z751" s="329">
        <f t="shared" si="274"/>
        <v>10.409439076125384</v>
      </c>
      <c r="AA751" s="328"/>
      <c r="AB751" s="328"/>
      <c r="AC751" s="332"/>
      <c r="BB751" s="332"/>
    </row>
    <row r="752" spans="1:54" ht="13.8" x14ac:dyDescent="0.45">
      <c r="A752" s="43">
        <v>2082</v>
      </c>
      <c r="B752" s="329">
        <f t="shared" ref="B752:Z752" si="275">(B179-B568)*$D$495</f>
        <v>1926.2834904548672</v>
      </c>
      <c r="C752" s="329">
        <f t="shared" si="275"/>
        <v>78.50731793542306</v>
      </c>
      <c r="D752" s="329">
        <f t="shared" si="275"/>
        <v>7.3873438604760793</v>
      </c>
      <c r="E752" s="329">
        <f t="shared" si="275"/>
        <v>0.87304972896535504</v>
      </c>
      <c r="F752" s="329">
        <f t="shared" si="275"/>
        <v>10.678069761960883</v>
      </c>
      <c r="G752" s="329">
        <f t="shared" si="275"/>
        <v>7.9246052321470657</v>
      </c>
      <c r="H752" s="329">
        <f t="shared" si="275"/>
        <v>310.53707282583082</v>
      </c>
      <c r="I752" s="329" t="e">
        <f t="shared" si="275"/>
        <v>#VALUE!</v>
      </c>
      <c r="J752" s="329">
        <f t="shared" si="275"/>
        <v>21.154666509545137</v>
      </c>
      <c r="K752" s="329">
        <f t="shared" si="275"/>
        <v>71.724393118076833</v>
      </c>
      <c r="L752" s="329">
        <f t="shared" si="275"/>
        <v>78.440160263964188</v>
      </c>
      <c r="M752" s="329">
        <f t="shared" si="275"/>
        <v>11.349646476549614</v>
      </c>
      <c r="N752" s="329">
        <f t="shared" si="275"/>
        <v>18.87130567994344</v>
      </c>
      <c r="O752" s="329">
        <f t="shared" si="275"/>
        <v>0.47010370021211412</v>
      </c>
      <c r="P752" s="329">
        <f t="shared" si="275"/>
        <v>1.0073650718831018</v>
      </c>
      <c r="Q752" s="329">
        <f t="shared" si="275"/>
        <v>1.1416804148008488</v>
      </c>
      <c r="R752" s="329">
        <f t="shared" si="275"/>
        <v>7.991762903605939</v>
      </c>
      <c r="S752" s="329">
        <f t="shared" si="275"/>
        <v>8.1932359179825607</v>
      </c>
      <c r="T752" s="329">
        <f t="shared" si="275"/>
        <v>0</v>
      </c>
      <c r="U752" s="329">
        <f t="shared" si="275"/>
        <v>0</v>
      </c>
      <c r="V752" s="329">
        <f t="shared" si="275"/>
        <v>34.384727786943202</v>
      </c>
      <c r="W752" s="329">
        <f t="shared" si="275"/>
        <v>2.0147301437662044</v>
      </c>
      <c r="X752" s="329" t="e">
        <f t="shared" si="275"/>
        <v>#VALUE!</v>
      </c>
      <c r="Y752" s="329">
        <f t="shared" si="275"/>
        <v>7.7231322177704467</v>
      </c>
      <c r="Z752" s="329">
        <f t="shared" si="275"/>
        <v>9.0662856469479145</v>
      </c>
      <c r="AA752" s="328"/>
      <c r="AB752" s="328"/>
      <c r="AC752" s="332"/>
      <c r="BB752" s="332"/>
    </row>
    <row r="753" spans="1:54" ht="13.8" x14ac:dyDescent="0.45">
      <c r="A753" s="43">
        <v>2083</v>
      </c>
      <c r="B753" s="329">
        <f t="shared" ref="B753:Z753" si="276">(B180-B569)*$D$495</f>
        <v>1936.4914565166159</v>
      </c>
      <c r="C753" s="329">
        <f t="shared" si="276"/>
        <v>79.783313693141665</v>
      </c>
      <c r="D753" s="329">
        <f t="shared" si="276"/>
        <v>7.4545015319349535</v>
      </c>
      <c r="E753" s="329">
        <f t="shared" si="276"/>
        <v>0.87304972896535504</v>
      </c>
      <c r="F753" s="329">
        <f t="shared" si="276"/>
        <v>10.745227433419752</v>
      </c>
      <c r="G753" s="329">
        <f t="shared" si="276"/>
        <v>8.0589205750648141</v>
      </c>
      <c r="H753" s="329">
        <f t="shared" si="276"/>
        <v>314.63369078482208</v>
      </c>
      <c r="I753" s="329" t="e">
        <f t="shared" si="276"/>
        <v>#VALUE!</v>
      </c>
      <c r="J753" s="329">
        <f t="shared" si="276"/>
        <v>21.490454866839499</v>
      </c>
      <c r="K753" s="329">
        <f t="shared" si="276"/>
        <v>71.657235446617975</v>
      </c>
      <c r="L753" s="329">
        <f t="shared" si="276"/>
        <v>79.313209992929544</v>
      </c>
      <c r="M753" s="329">
        <f t="shared" si="276"/>
        <v>11.48396181946736</v>
      </c>
      <c r="N753" s="329">
        <f t="shared" si="276"/>
        <v>19.207094037237805</v>
      </c>
      <c r="O753" s="329">
        <f t="shared" si="276"/>
        <v>0.47010370021211412</v>
      </c>
      <c r="P753" s="329">
        <f t="shared" si="276"/>
        <v>1.0073650718831018</v>
      </c>
      <c r="Q753" s="329">
        <f t="shared" si="276"/>
        <v>1.1416804148008488</v>
      </c>
      <c r="R753" s="329">
        <f t="shared" si="276"/>
        <v>7.9917629036059408</v>
      </c>
      <c r="S753" s="329">
        <f t="shared" si="276"/>
        <v>8.2603935894414331</v>
      </c>
      <c r="T753" s="329">
        <f t="shared" si="276"/>
        <v>0</v>
      </c>
      <c r="U753" s="329">
        <f t="shared" si="276"/>
        <v>0</v>
      </c>
      <c r="V753" s="329">
        <f t="shared" si="276"/>
        <v>34.451885458402081</v>
      </c>
      <c r="W753" s="329">
        <f t="shared" si="276"/>
        <v>1.9475724723073313</v>
      </c>
      <c r="X753" s="329" t="e">
        <f t="shared" si="276"/>
        <v>#VALUE!</v>
      </c>
      <c r="Y753" s="329">
        <f t="shared" si="276"/>
        <v>7.6559745463115743</v>
      </c>
      <c r="Z753" s="329">
        <f t="shared" si="276"/>
        <v>9.2006009898656647</v>
      </c>
      <c r="AA753" s="328"/>
      <c r="AB753" s="328"/>
      <c r="AC753" s="332"/>
      <c r="BB753" s="332"/>
    </row>
    <row r="754" spans="1:54" ht="13.8" x14ac:dyDescent="0.45">
      <c r="A754" s="43">
        <v>2084</v>
      </c>
      <c r="B754" s="329">
        <f t="shared" ref="B754:Z754" si="277">(B181-B570)*$D$495</f>
        <v>1946.6322649069059</v>
      </c>
      <c r="C754" s="329">
        <f t="shared" si="277"/>
        <v>81.059309450860269</v>
      </c>
      <c r="D754" s="329">
        <f t="shared" si="277"/>
        <v>7.4545015319349535</v>
      </c>
      <c r="E754" s="329">
        <f t="shared" si="277"/>
        <v>0.87304972896535504</v>
      </c>
      <c r="F754" s="329">
        <f t="shared" si="277"/>
        <v>10.81238510487862</v>
      </c>
      <c r="G754" s="329">
        <f t="shared" si="277"/>
        <v>8.2603935894414331</v>
      </c>
      <c r="H754" s="329">
        <f t="shared" si="277"/>
        <v>318.7974664152722</v>
      </c>
      <c r="I754" s="329" t="e">
        <f t="shared" si="277"/>
        <v>#VALUE!</v>
      </c>
      <c r="J754" s="329">
        <f t="shared" si="277"/>
        <v>21.893400895592745</v>
      </c>
      <c r="K754" s="329">
        <f t="shared" si="277"/>
        <v>71.724393118076833</v>
      </c>
      <c r="L754" s="329">
        <f t="shared" si="277"/>
        <v>80.119102050436027</v>
      </c>
      <c r="M754" s="329">
        <f t="shared" si="277"/>
        <v>11.551119490926233</v>
      </c>
      <c r="N754" s="329">
        <f t="shared" si="277"/>
        <v>19.475724723073302</v>
      </c>
      <c r="O754" s="329">
        <f t="shared" si="277"/>
        <v>0.47010370021211412</v>
      </c>
      <c r="P754" s="329">
        <f t="shared" si="277"/>
        <v>1.0073650718831018</v>
      </c>
      <c r="Q754" s="329">
        <f t="shared" si="277"/>
        <v>1.0745227433419753</v>
      </c>
      <c r="R754" s="329">
        <f t="shared" si="277"/>
        <v>7.9246052321470657</v>
      </c>
      <c r="S754" s="329">
        <f t="shared" si="277"/>
        <v>8.1932359179825607</v>
      </c>
      <c r="T754" s="329">
        <f t="shared" si="277"/>
        <v>0</v>
      </c>
      <c r="U754" s="329">
        <f t="shared" si="277"/>
        <v>0</v>
      </c>
      <c r="V754" s="329">
        <f t="shared" si="277"/>
        <v>34.519043129860954</v>
      </c>
      <c r="W754" s="329">
        <f t="shared" si="277"/>
        <v>1.9475724723073313</v>
      </c>
      <c r="X754" s="329" t="e">
        <f t="shared" si="277"/>
        <v>#VALUE!</v>
      </c>
      <c r="Y754" s="329">
        <f t="shared" si="277"/>
        <v>7.5888168748526992</v>
      </c>
      <c r="Z754" s="329">
        <f t="shared" si="277"/>
        <v>9.2677586613245388</v>
      </c>
      <c r="AA754" s="328"/>
      <c r="AB754" s="328"/>
      <c r="AC754" s="332"/>
      <c r="BB754" s="332"/>
    </row>
    <row r="755" spans="1:54" ht="13.8" x14ac:dyDescent="0.45">
      <c r="A755" s="43">
        <v>2085</v>
      </c>
      <c r="B755" s="329">
        <f t="shared" ref="B755:Z755" si="278">(B182-B571)*$D$495</f>
        <v>1956.7730732971954</v>
      </c>
      <c r="C755" s="329">
        <f t="shared" si="278"/>
        <v>82.335305208578845</v>
      </c>
      <c r="D755" s="329">
        <f t="shared" si="278"/>
        <v>7.5216592033938259</v>
      </c>
      <c r="E755" s="329">
        <f t="shared" si="278"/>
        <v>0.87304972896535504</v>
      </c>
      <c r="F755" s="329">
        <f t="shared" si="278"/>
        <v>10.946700447796379</v>
      </c>
      <c r="G755" s="329">
        <f t="shared" si="278"/>
        <v>8.3275512609003073</v>
      </c>
      <c r="H755" s="329">
        <f t="shared" si="278"/>
        <v>322.96124204572249</v>
      </c>
      <c r="I755" s="329" t="e">
        <f t="shared" si="278"/>
        <v>#VALUE!</v>
      </c>
      <c r="J755" s="329">
        <f t="shared" si="278"/>
        <v>22.296346924345983</v>
      </c>
      <c r="K755" s="329">
        <f t="shared" si="278"/>
        <v>71.657235446617975</v>
      </c>
      <c r="L755" s="329">
        <f t="shared" si="278"/>
        <v>80.992151779401368</v>
      </c>
      <c r="M755" s="329">
        <f t="shared" si="278"/>
        <v>11.68543483384398</v>
      </c>
      <c r="N755" s="329">
        <f t="shared" si="278"/>
        <v>19.744355408908795</v>
      </c>
      <c r="O755" s="329">
        <f t="shared" si="278"/>
        <v>0.47010370021211412</v>
      </c>
      <c r="P755" s="329">
        <f t="shared" si="278"/>
        <v>0.94020740042422823</v>
      </c>
      <c r="Q755" s="329">
        <f t="shared" si="278"/>
        <v>1.0745227433419753</v>
      </c>
      <c r="R755" s="329">
        <f t="shared" si="278"/>
        <v>7.9246052321470675</v>
      </c>
      <c r="S755" s="329">
        <f t="shared" si="278"/>
        <v>8.1932359179825607</v>
      </c>
      <c r="T755" s="329">
        <f t="shared" si="278"/>
        <v>0</v>
      </c>
      <c r="U755" s="329">
        <f t="shared" si="278"/>
        <v>0</v>
      </c>
      <c r="V755" s="329">
        <f t="shared" si="278"/>
        <v>34.586200801319826</v>
      </c>
      <c r="W755" s="329">
        <f t="shared" si="278"/>
        <v>1.8804148008484569</v>
      </c>
      <c r="X755" s="329" t="e">
        <f t="shared" si="278"/>
        <v>#VALUE!</v>
      </c>
      <c r="Y755" s="329">
        <f t="shared" si="278"/>
        <v>7.5216592033938259</v>
      </c>
      <c r="Z755" s="329">
        <f t="shared" si="278"/>
        <v>9.4020740042422819</v>
      </c>
      <c r="AA755" s="328"/>
      <c r="AB755" s="328"/>
      <c r="AC755" s="332"/>
      <c r="BB755" s="332"/>
    </row>
    <row r="756" spans="1:54" ht="13.8" x14ac:dyDescent="0.45">
      <c r="A756" s="43">
        <v>2086</v>
      </c>
      <c r="B756" s="329">
        <f t="shared" ref="B756:Z756" si="279">(B183-B572)*$D$495</f>
        <v>1966.7795663445679</v>
      </c>
      <c r="C756" s="329">
        <f t="shared" si="279"/>
        <v>83.678458637756322</v>
      </c>
      <c r="D756" s="329">
        <f t="shared" si="279"/>
        <v>7.5888168748527001</v>
      </c>
      <c r="E756" s="329">
        <f t="shared" si="279"/>
        <v>0.94020740042422835</v>
      </c>
      <c r="F756" s="329">
        <f t="shared" si="279"/>
        <v>11.013858119255248</v>
      </c>
      <c r="G756" s="329">
        <f t="shared" si="279"/>
        <v>8.3947089323591815</v>
      </c>
      <c r="H756" s="329">
        <f t="shared" si="279"/>
        <v>327.05786000471369</v>
      </c>
      <c r="I756" s="329" t="e">
        <f t="shared" si="279"/>
        <v>#VALUE!</v>
      </c>
      <c r="J756" s="329">
        <f t="shared" si="279"/>
        <v>22.699292953099224</v>
      </c>
      <c r="K756" s="329">
        <f t="shared" si="279"/>
        <v>71.590077775159088</v>
      </c>
      <c r="L756" s="329">
        <f t="shared" si="279"/>
        <v>81.93235917982561</v>
      </c>
      <c r="M756" s="329">
        <f t="shared" si="279"/>
        <v>11.752592505302854</v>
      </c>
      <c r="N756" s="329">
        <f t="shared" si="279"/>
        <v>20.080143766203161</v>
      </c>
      <c r="O756" s="329">
        <f t="shared" si="279"/>
        <v>0.47010370021211412</v>
      </c>
      <c r="P756" s="329">
        <f t="shared" si="279"/>
        <v>1.0073650718831018</v>
      </c>
      <c r="Q756" s="329">
        <f t="shared" si="279"/>
        <v>1.1416804148008486</v>
      </c>
      <c r="R756" s="329">
        <f t="shared" si="279"/>
        <v>7.8574475606881924</v>
      </c>
      <c r="S756" s="329">
        <f t="shared" si="279"/>
        <v>8.2603935894414349</v>
      </c>
      <c r="T756" s="329">
        <f t="shared" si="279"/>
        <v>0</v>
      </c>
      <c r="U756" s="329">
        <f t="shared" si="279"/>
        <v>0</v>
      </c>
      <c r="V756" s="329">
        <f t="shared" si="279"/>
        <v>34.653358472778699</v>
      </c>
      <c r="W756" s="329">
        <f t="shared" si="279"/>
        <v>1.8804148008484569</v>
      </c>
      <c r="X756" s="329" t="e">
        <f t="shared" si="279"/>
        <v>#VALUE!</v>
      </c>
      <c r="Y756" s="329">
        <f t="shared" si="279"/>
        <v>7.5216592033938268</v>
      </c>
      <c r="Z756" s="329">
        <f t="shared" si="279"/>
        <v>9.4020740042422819</v>
      </c>
      <c r="AA756" s="328"/>
      <c r="AB756" s="328"/>
      <c r="AC756" s="332"/>
      <c r="BB756" s="332"/>
    </row>
    <row r="757" spans="1:54" ht="13.8" x14ac:dyDescent="0.45">
      <c r="A757" s="43">
        <v>2087</v>
      </c>
      <c r="B757" s="329">
        <f t="shared" ref="B757:Z757" si="280">(B184-B573)*$D$495</f>
        <v>1976.7860593919399</v>
      </c>
      <c r="C757" s="329">
        <f t="shared" si="280"/>
        <v>85.088769738392656</v>
      </c>
      <c r="D757" s="329">
        <f t="shared" si="280"/>
        <v>7.5888168748527001</v>
      </c>
      <c r="E757" s="329">
        <f t="shared" si="280"/>
        <v>0.94020740042422835</v>
      </c>
      <c r="F757" s="329">
        <f t="shared" si="280"/>
        <v>11.148173462172988</v>
      </c>
      <c r="G757" s="329">
        <f t="shared" si="280"/>
        <v>8.5961819467358005</v>
      </c>
      <c r="H757" s="329">
        <f t="shared" si="280"/>
        <v>331.22163563516386</v>
      </c>
      <c r="I757" s="329" t="e">
        <f t="shared" si="280"/>
        <v>#VALUE!</v>
      </c>
      <c r="J757" s="329">
        <f t="shared" si="280"/>
        <v>23.102238981852466</v>
      </c>
      <c r="K757" s="329">
        <f t="shared" si="280"/>
        <v>71.657235446617975</v>
      </c>
      <c r="L757" s="329">
        <f t="shared" si="280"/>
        <v>82.872566580249838</v>
      </c>
      <c r="M757" s="329">
        <f t="shared" si="280"/>
        <v>11.886907848220602</v>
      </c>
      <c r="N757" s="329">
        <f t="shared" si="280"/>
        <v>20.348774452038654</v>
      </c>
      <c r="O757" s="329">
        <f t="shared" si="280"/>
        <v>0.47010370021211412</v>
      </c>
      <c r="P757" s="329">
        <f t="shared" si="280"/>
        <v>1.0073650718831018</v>
      </c>
      <c r="Q757" s="329">
        <f t="shared" si="280"/>
        <v>1.1416804148008486</v>
      </c>
      <c r="R757" s="329">
        <f t="shared" si="280"/>
        <v>7.9246052321470675</v>
      </c>
      <c r="S757" s="329">
        <f t="shared" si="280"/>
        <v>8.1932359179825607</v>
      </c>
      <c r="T757" s="329">
        <f t="shared" si="280"/>
        <v>0</v>
      </c>
      <c r="U757" s="329">
        <f t="shared" si="280"/>
        <v>0</v>
      </c>
      <c r="V757" s="329">
        <f t="shared" si="280"/>
        <v>34.720516144237571</v>
      </c>
      <c r="W757" s="329">
        <f t="shared" si="280"/>
        <v>1.8804148008484569</v>
      </c>
      <c r="X757" s="329" t="e">
        <f t="shared" si="280"/>
        <v>#VALUE!</v>
      </c>
      <c r="Y757" s="329">
        <f t="shared" si="280"/>
        <v>7.5216592033938259</v>
      </c>
      <c r="Z757" s="329">
        <f t="shared" si="280"/>
        <v>9.5363893471600321</v>
      </c>
      <c r="AA757" s="328"/>
      <c r="AB757" s="328"/>
      <c r="AC757" s="332"/>
      <c r="BB757" s="332"/>
    </row>
    <row r="758" spans="1:54" ht="13.8" x14ac:dyDescent="0.45">
      <c r="A758" s="43">
        <v>2088</v>
      </c>
      <c r="B758" s="329">
        <f t="shared" ref="B758:Z758" si="281">(B185-B574)*$D$495</f>
        <v>1986.6582370963947</v>
      </c>
      <c r="C758" s="329">
        <f t="shared" si="281"/>
        <v>86.431923167570119</v>
      </c>
      <c r="D758" s="329">
        <f t="shared" si="281"/>
        <v>7.6559745463115743</v>
      </c>
      <c r="E758" s="329">
        <f t="shared" si="281"/>
        <v>0.94020740042422835</v>
      </c>
      <c r="F758" s="329">
        <f t="shared" si="281"/>
        <v>11.349646476549616</v>
      </c>
      <c r="G758" s="329">
        <f t="shared" si="281"/>
        <v>8.6633396181946765</v>
      </c>
      <c r="H758" s="329">
        <f t="shared" si="281"/>
        <v>335.38541126561393</v>
      </c>
      <c r="I758" s="329" t="e">
        <f t="shared" si="281"/>
        <v>#VALUE!</v>
      </c>
      <c r="J758" s="329">
        <f t="shared" si="281"/>
        <v>23.505185010605707</v>
      </c>
      <c r="K758" s="329">
        <f t="shared" si="281"/>
        <v>71.590077775159088</v>
      </c>
      <c r="L758" s="329">
        <f t="shared" si="281"/>
        <v>83.812773980674052</v>
      </c>
      <c r="M758" s="329">
        <f t="shared" si="281"/>
        <v>12.021223191138347</v>
      </c>
      <c r="N758" s="329">
        <f t="shared" si="281"/>
        <v>20.617405137874147</v>
      </c>
      <c r="O758" s="329">
        <f t="shared" si="281"/>
        <v>0.47010370021211412</v>
      </c>
      <c r="P758" s="329">
        <f t="shared" si="281"/>
        <v>1.0073650718831018</v>
      </c>
      <c r="Q758" s="329">
        <f t="shared" si="281"/>
        <v>1.0745227433419751</v>
      </c>
      <c r="R758" s="329">
        <f t="shared" si="281"/>
        <v>7.8574475606881924</v>
      </c>
      <c r="S758" s="329">
        <f t="shared" si="281"/>
        <v>8.1932359179825607</v>
      </c>
      <c r="T758" s="329">
        <f t="shared" si="281"/>
        <v>0</v>
      </c>
      <c r="U758" s="329">
        <f t="shared" si="281"/>
        <v>0</v>
      </c>
      <c r="V758" s="329">
        <f t="shared" si="281"/>
        <v>34.787673815696444</v>
      </c>
      <c r="W758" s="329">
        <f t="shared" si="281"/>
        <v>1.8132571293895838</v>
      </c>
      <c r="X758" s="329" t="e">
        <f t="shared" si="281"/>
        <v>#VALUE!</v>
      </c>
      <c r="Y758" s="329">
        <f t="shared" si="281"/>
        <v>7.4545015319349526</v>
      </c>
      <c r="Z758" s="329">
        <f t="shared" si="281"/>
        <v>9.6035470186189009</v>
      </c>
      <c r="AA758" s="328"/>
      <c r="AB758" s="328"/>
      <c r="AC758" s="332"/>
      <c r="BB758" s="332"/>
    </row>
    <row r="759" spans="1:54" ht="13.8" x14ac:dyDescent="0.45">
      <c r="A759" s="43">
        <v>2089</v>
      </c>
      <c r="B759" s="329">
        <f t="shared" ref="B759:Z759" si="282">(B186-B575)*$D$495</f>
        <v>1996.5975724723075</v>
      </c>
      <c r="C759" s="329">
        <f t="shared" si="282"/>
        <v>87.842234268206454</v>
      </c>
      <c r="D759" s="329">
        <f t="shared" si="282"/>
        <v>7.7231322177704467</v>
      </c>
      <c r="E759" s="329">
        <f t="shared" si="282"/>
        <v>0.87304972896535482</v>
      </c>
      <c r="F759" s="329">
        <f t="shared" si="282"/>
        <v>11.416804148008486</v>
      </c>
      <c r="G759" s="329">
        <f t="shared" si="282"/>
        <v>8.7976549611124231</v>
      </c>
      <c r="H759" s="329">
        <f t="shared" si="282"/>
        <v>339.4820292246053</v>
      </c>
      <c r="I759" s="329" t="e">
        <f t="shared" si="282"/>
        <v>#VALUE!</v>
      </c>
      <c r="J759" s="329">
        <f t="shared" si="282"/>
        <v>23.908131039358942</v>
      </c>
      <c r="K759" s="329">
        <f t="shared" si="282"/>
        <v>71.522920103700216</v>
      </c>
      <c r="L759" s="329">
        <f t="shared" si="282"/>
        <v>84.820139052557167</v>
      </c>
      <c r="M759" s="329">
        <f t="shared" si="282"/>
        <v>12.155538534056095</v>
      </c>
      <c r="N759" s="329">
        <f t="shared" si="282"/>
        <v>20.953193495168517</v>
      </c>
      <c r="O759" s="329">
        <f t="shared" si="282"/>
        <v>0.47010370021211412</v>
      </c>
      <c r="P759" s="329">
        <f t="shared" si="282"/>
        <v>0.94020740042422823</v>
      </c>
      <c r="Q759" s="329">
        <f t="shared" si="282"/>
        <v>1.0745227433419751</v>
      </c>
      <c r="R759" s="329">
        <f t="shared" si="282"/>
        <v>7.8574475606881942</v>
      </c>
      <c r="S759" s="329">
        <f t="shared" si="282"/>
        <v>8.1932359179825607</v>
      </c>
      <c r="T759" s="329">
        <f t="shared" si="282"/>
        <v>0</v>
      </c>
      <c r="U759" s="329">
        <f t="shared" si="282"/>
        <v>0</v>
      </c>
      <c r="V759" s="329">
        <f t="shared" si="282"/>
        <v>34.787673815696444</v>
      </c>
      <c r="W759" s="329">
        <f t="shared" si="282"/>
        <v>1.8132571293895838</v>
      </c>
      <c r="X759" s="329" t="e">
        <f t="shared" si="282"/>
        <v>#VALUE!</v>
      </c>
      <c r="Y759" s="329">
        <f t="shared" si="282"/>
        <v>7.3873438604760793</v>
      </c>
      <c r="Z759" s="329">
        <f t="shared" si="282"/>
        <v>9.7378623615366493</v>
      </c>
      <c r="AA759" s="328"/>
      <c r="AB759" s="328"/>
      <c r="AC759" s="332"/>
      <c r="BB759" s="332"/>
    </row>
    <row r="760" spans="1:54" ht="13.8" x14ac:dyDescent="0.45">
      <c r="A760" s="43">
        <v>2090</v>
      </c>
      <c r="B760" s="329">
        <f t="shared" ref="B760:Z760" si="283">(B187-B576)*$D$495</f>
        <v>2006.4025925053027</v>
      </c>
      <c r="C760" s="329">
        <f t="shared" si="283"/>
        <v>89.252545368842817</v>
      </c>
      <c r="D760" s="329">
        <f t="shared" si="283"/>
        <v>7.7231322177704467</v>
      </c>
      <c r="E760" s="329">
        <f t="shared" si="283"/>
        <v>0.87304972896535482</v>
      </c>
      <c r="F760" s="329">
        <f t="shared" si="283"/>
        <v>11.551119490926235</v>
      </c>
      <c r="G760" s="329">
        <f t="shared" si="283"/>
        <v>8.9319703040301697</v>
      </c>
      <c r="H760" s="329">
        <f t="shared" si="283"/>
        <v>343.57864718359656</v>
      </c>
      <c r="I760" s="329" t="e">
        <f t="shared" si="283"/>
        <v>#VALUE!</v>
      </c>
      <c r="J760" s="329">
        <f t="shared" si="283"/>
        <v>24.311077068112191</v>
      </c>
      <c r="K760" s="329">
        <f t="shared" si="283"/>
        <v>71.522920103700216</v>
      </c>
      <c r="L760" s="329">
        <f t="shared" si="283"/>
        <v>85.760346452981381</v>
      </c>
      <c r="M760" s="329">
        <f t="shared" si="283"/>
        <v>12.222696205514969</v>
      </c>
      <c r="N760" s="329">
        <f t="shared" si="283"/>
        <v>21.288981852462886</v>
      </c>
      <c r="O760" s="329">
        <f t="shared" si="283"/>
        <v>0.47010370021211412</v>
      </c>
      <c r="P760" s="329">
        <f t="shared" si="283"/>
        <v>0.94020740042422823</v>
      </c>
      <c r="Q760" s="329">
        <f t="shared" si="283"/>
        <v>1.0745227433419751</v>
      </c>
      <c r="R760" s="329">
        <f t="shared" si="283"/>
        <v>7.8574475606881924</v>
      </c>
      <c r="S760" s="329">
        <f t="shared" si="283"/>
        <v>8.1932359179825607</v>
      </c>
      <c r="T760" s="329">
        <f t="shared" si="283"/>
        <v>0</v>
      </c>
      <c r="U760" s="329">
        <f t="shared" si="283"/>
        <v>0</v>
      </c>
      <c r="V760" s="329">
        <f t="shared" si="283"/>
        <v>34.854831487155316</v>
      </c>
      <c r="W760" s="329">
        <f t="shared" si="283"/>
        <v>1.7460994579307105</v>
      </c>
      <c r="X760" s="329" t="e">
        <f t="shared" si="283"/>
        <v>#VALUE!</v>
      </c>
      <c r="Y760" s="329">
        <f t="shared" si="283"/>
        <v>7.320186189017206</v>
      </c>
      <c r="Z760" s="329">
        <f t="shared" si="283"/>
        <v>9.8050200329955235</v>
      </c>
      <c r="AA760" s="328"/>
      <c r="AB760" s="328"/>
      <c r="AC760" s="332"/>
      <c r="BB760" s="332"/>
    </row>
    <row r="761" spans="1:54" ht="13.8" x14ac:dyDescent="0.45">
      <c r="A761" s="43">
        <v>2091</v>
      </c>
      <c r="B761" s="329">
        <f t="shared" ref="B761:Z761" si="284">(B188-B577)*$D$495</f>
        <v>2016.073297195381</v>
      </c>
      <c r="C761" s="329">
        <f t="shared" si="284"/>
        <v>90.730014140938025</v>
      </c>
      <c r="D761" s="329">
        <f t="shared" si="284"/>
        <v>7.7902898892293209</v>
      </c>
      <c r="E761" s="329">
        <f t="shared" si="284"/>
        <v>0.87304972896535482</v>
      </c>
      <c r="F761" s="329">
        <f t="shared" si="284"/>
        <v>11.618277162385104</v>
      </c>
      <c r="G761" s="329">
        <f t="shared" si="284"/>
        <v>9.0662856469479145</v>
      </c>
      <c r="H761" s="329">
        <f t="shared" si="284"/>
        <v>347.74242281404673</v>
      </c>
      <c r="I761" s="329" t="e">
        <f t="shared" si="284"/>
        <v>#VALUE!</v>
      </c>
      <c r="J761" s="329">
        <f t="shared" si="284"/>
        <v>24.781180768324301</v>
      </c>
      <c r="K761" s="329">
        <f t="shared" si="284"/>
        <v>71.455762432241343</v>
      </c>
      <c r="L761" s="329">
        <f t="shared" si="284"/>
        <v>86.700553853405623</v>
      </c>
      <c r="M761" s="329">
        <f t="shared" si="284"/>
        <v>12.357011548432713</v>
      </c>
      <c r="N761" s="329">
        <f t="shared" si="284"/>
        <v>21.624770209757251</v>
      </c>
      <c r="O761" s="329">
        <f t="shared" si="284"/>
        <v>0.47010370021211412</v>
      </c>
      <c r="P761" s="329">
        <f t="shared" si="284"/>
        <v>0.94020740042422823</v>
      </c>
      <c r="Q761" s="329">
        <f t="shared" si="284"/>
        <v>1.0745227433419751</v>
      </c>
      <c r="R761" s="329">
        <f t="shared" si="284"/>
        <v>7.7902898892293209</v>
      </c>
      <c r="S761" s="329">
        <f t="shared" si="284"/>
        <v>8.1932359179825607</v>
      </c>
      <c r="T761" s="329">
        <f t="shared" si="284"/>
        <v>0</v>
      </c>
      <c r="U761" s="329">
        <f t="shared" si="284"/>
        <v>0</v>
      </c>
      <c r="V761" s="329">
        <f t="shared" si="284"/>
        <v>34.921989158614188</v>
      </c>
      <c r="W761" s="329">
        <f t="shared" si="284"/>
        <v>1.7460994579307105</v>
      </c>
      <c r="X761" s="329" t="e">
        <f t="shared" si="284"/>
        <v>#VALUE!</v>
      </c>
      <c r="Y761" s="329">
        <f t="shared" si="284"/>
        <v>7.3201861890172051</v>
      </c>
      <c r="Z761" s="329">
        <f t="shared" si="284"/>
        <v>9.8721777044543995</v>
      </c>
      <c r="AA761" s="328"/>
      <c r="AB761" s="328"/>
      <c r="AC761" s="332"/>
      <c r="BB761" s="332"/>
    </row>
    <row r="762" spans="1:54" ht="13.8" x14ac:dyDescent="0.45">
      <c r="A762" s="43">
        <v>2092</v>
      </c>
      <c r="B762" s="329">
        <f t="shared" ref="B762:Z762" si="285">(B189-B578)*$D$495</f>
        <v>2025.7440018854591</v>
      </c>
      <c r="C762" s="329">
        <f t="shared" si="285"/>
        <v>92.274640584492118</v>
      </c>
      <c r="D762" s="329">
        <f t="shared" si="285"/>
        <v>7.8574475606881924</v>
      </c>
      <c r="E762" s="329">
        <f t="shared" si="285"/>
        <v>0.87304972896535482</v>
      </c>
      <c r="F762" s="329">
        <f t="shared" si="285"/>
        <v>11.685434833843983</v>
      </c>
      <c r="G762" s="329">
        <f t="shared" si="285"/>
        <v>9.2006009898656629</v>
      </c>
      <c r="H762" s="329">
        <f t="shared" si="285"/>
        <v>351.90619844449685</v>
      </c>
      <c r="I762" s="329" t="e">
        <f t="shared" si="285"/>
        <v>#VALUE!</v>
      </c>
      <c r="J762" s="329">
        <f t="shared" si="285"/>
        <v>25.251284468536412</v>
      </c>
      <c r="K762" s="329">
        <f t="shared" si="285"/>
        <v>71.522920103700216</v>
      </c>
      <c r="L762" s="329">
        <f t="shared" si="285"/>
        <v>87.775076596747581</v>
      </c>
      <c r="M762" s="329">
        <f t="shared" si="285"/>
        <v>12.491326891350463</v>
      </c>
      <c r="N762" s="329">
        <f t="shared" si="285"/>
        <v>21.893400895592741</v>
      </c>
      <c r="O762" s="329">
        <f t="shared" si="285"/>
        <v>0.47010370021211412</v>
      </c>
      <c r="P762" s="329">
        <f t="shared" si="285"/>
        <v>0.94020740042422823</v>
      </c>
      <c r="Q762" s="329">
        <f t="shared" si="285"/>
        <v>1.0745227433419751</v>
      </c>
      <c r="R762" s="329">
        <f t="shared" si="285"/>
        <v>7.79028988922932</v>
      </c>
      <c r="S762" s="329">
        <f t="shared" si="285"/>
        <v>8.1932359179825607</v>
      </c>
      <c r="T762" s="329">
        <f t="shared" si="285"/>
        <v>0</v>
      </c>
      <c r="U762" s="329">
        <f t="shared" si="285"/>
        <v>0</v>
      </c>
      <c r="V762" s="329">
        <f t="shared" si="285"/>
        <v>34.989146830073068</v>
      </c>
      <c r="W762" s="329">
        <f t="shared" si="285"/>
        <v>1.6789417864718361</v>
      </c>
      <c r="X762" s="329" t="e">
        <f t="shared" si="285"/>
        <v>#VALUE!</v>
      </c>
      <c r="Y762" s="329">
        <f t="shared" si="285"/>
        <v>7.2530285175583327</v>
      </c>
      <c r="Z762" s="329">
        <f t="shared" si="285"/>
        <v>10.006493047372143</v>
      </c>
      <c r="AA762" s="328"/>
      <c r="AB762" s="328"/>
      <c r="AC762" s="332"/>
      <c r="BB762" s="332"/>
    </row>
    <row r="763" spans="1:54" ht="13.8" x14ac:dyDescent="0.45">
      <c r="A763" s="43">
        <v>2093</v>
      </c>
      <c r="B763" s="329">
        <f t="shared" ref="B763:Z763" si="286">(B190-B579)*$D$495</f>
        <v>2035.3475489040775</v>
      </c>
      <c r="C763" s="329">
        <f t="shared" si="286"/>
        <v>93.684951685128453</v>
      </c>
      <c r="D763" s="329">
        <f t="shared" si="286"/>
        <v>7.8574475606881924</v>
      </c>
      <c r="E763" s="329">
        <f t="shared" si="286"/>
        <v>0.87304972896535482</v>
      </c>
      <c r="F763" s="329">
        <f t="shared" si="286"/>
        <v>11.752592505302854</v>
      </c>
      <c r="G763" s="329">
        <f t="shared" si="286"/>
        <v>9.3349163327834095</v>
      </c>
      <c r="H763" s="329">
        <f t="shared" si="286"/>
        <v>356.00281640348805</v>
      </c>
      <c r="I763" s="329" t="e">
        <f t="shared" si="286"/>
        <v>#VALUE!</v>
      </c>
      <c r="J763" s="329">
        <f t="shared" si="286"/>
        <v>25.65423049728966</v>
      </c>
      <c r="K763" s="329">
        <f t="shared" si="286"/>
        <v>71.52292010370023</v>
      </c>
      <c r="L763" s="329">
        <f t="shared" si="286"/>
        <v>88.849599340089583</v>
      </c>
      <c r="M763" s="329">
        <f t="shared" si="286"/>
        <v>12.625642234268209</v>
      </c>
      <c r="N763" s="329">
        <f t="shared" si="286"/>
        <v>22.229189252887107</v>
      </c>
      <c r="O763" s="329">
        <f t="shared" si="286"/>
        <v>0.40294602875324076</v>
      </c>
      <c r="P763" s="329">
        <f t="shared" si="286"/>
        <v>0.94020740042422823</v>
      </c>
      <c r="Q763" s="329">
        <f t="shared" si="286"/>
        <v>1.0745227433419751</v>
      </c>
      <c r="R763" s="329">
        <f t="shared" si="286"/>
        <v>7.7231322177704449</v>
      </c>
      <c r="S763" s="329">
        <f t="shared" si="286"/>
        <v>8.1932359179825607</v>
      </c>
      <c r="T763" s="329">
        <f t="shared" si="286"/>
        <v>0</v>
      </c>
      <c r="U763" s="329">
        <f t="shared" si="286"/>
        <v>0</v>
      </c>
      <c r="V763" s="329">
        <f t="shared" si="286"/>
        <v>35.05630450153194</v>
      </c>
      <c r="W763" s="329">
        <f t="shared" si="286"/>
        <v>1.611784115012963</v>
      </c>
      <c r="X763" s="329" t="e">
        <f t="shared" si="286"/>
        <v>#VALUE!</v>
      </c>
      <c r="Y763" s="329">
        <f t="shared" si="286"/>
        <v>7.1858708460994594</v>
      </c>
      <c r="Z763" s="329">
        <f t="shared" si="286"/>
        <v>10.073650718831017</v>
      </c>
      <c r="AA763" s="328"/>
      <c r="AB763" s="328"/>
      <c r="AC763" s="332"/>
      <c r="BB763" s="332"/>
    </row>
    <row r="764" spans="1:54" ht="13.8" x14ac:dyDescent="0.45">
      <c r="A764" s="43">
        <v>2094</v>
      </c>
      <c r="B764" s="329">
        <f t="shared" ref="B764:Z764" si="287">(B191-B580)*$D$495</f>
        <v>2044.8839382512379</v>
      </c>
      <c r="C764" s="329">
        <f t="shared" si="287"/>
        <v>95.29673580014142</v>
      </c>
      <c r="D764" s="329">
        <f t="shared" si="287"/>
        <v>7.9246052321470675</v>
      </c>
      <c r="E764" s="329">
        <f t="shared" si="287"/>
        <v>0.87304972896535482</v>
      </c>
      <c r="F764" s="329">
        <f t="shared" si="287"/>
        <v>11.886907848220593</v>
      </c>
      <c r="G764" s="329">
        <f t="shared" si="287"/>
        <v>9.4692316757011561</v>
      </c>
      <c r="H764" s="329">
        <f t="shared" si="287"/>
        <v>360.09943436247943</v>
      </c>
      <c r="I764" s="329" t="e">
        <f t="shared" si="287"/>
        <v>#VALUE!</v>
      </c>
      <c r="J764" s="329">
        <f t="shared" si="287"/>
        <v>26.124334197501774</v>
      </c>
      <c r="K764" s="329">
        <f t="shared" si="287"/>
        <v>71.455762432241357</v>
      </c>
      <c r="L764" s="329">
        <f t="shared" si="287"/>
        <v>89.924122083431527</v>
      </c>
      <c r="M764" s="329">
        <f t="shared" si="287"/>
        <v>12.759957577185954</v>
      </c>
      <c r="N764" s="329">
        <f t="shared" si="287"/>
        <v>22.564977610181479</v>
      </c>
      <c r="O764" s="329">
        <f t="shared" si="287"/>
        <v>0.40294602875324076</v>
      </c>
      <c r="P764" s="329">
        <f t="shared" si="287"/>
        <v>0.87304972896535482</v>
      </c>
      <c r="Q764" s="329">
        <f t="shared" si="287"/>
        <v>1.0745227433419751</v>
      </c>
      <c r="R764" s="329">
        <f t="shared" si="287"/>
        <v>7.7231322177704467</v>
      </c>
      <c r="S764" s="329">
        <f t="shared" si="287"/>
        <v>8.1932359179825607</v>
      </c>
      <c r="T764" s="329">
        <f t="shared" si="287"/>
        <v>0</v>
      </c>
      <c r="U764" s="329">
        <f t="shared" si="287"/>
        <v>0</v>
      </c>
      <c r="V764" s="329">
        <f t="shared" si="287"/>
        <v>35.123462172990813</v>
      </c>
      <c r="W764" s="329">
        <f t="shared" si="287"/>
        <v>1.611784115012963</v>
      </c>
      <c r="X764" s="329" t="e">
        <f t="shared" si="287"/>
        <v>#VALUE!</v>
      </c>
      <c r="Y764" s="329">
        <f t="shared" si="287"/>
        <v>7.1187131746405861</v>
      </c>
      <c r="Z764" s="329">
        <f t="shared" si="287"/>
        <v>10.140808390289891</v>
      </c>
      <c r="AA764" s="328"/>
      <c r="AB764" s="328"/>
      <c r="AC764" s="332"/>
      <c r="BB764" s="332"/>
    </row>
    <row r="765" spans="1:54" ht="13.8" x14ac:dyDescent="0.45">
      <c r="A765" s="43">
        <v>2095</v>
      </c>
      <c r="B765" s="329">
        <f t="shared" ref="B765:Z765" si="288">(B192-B581)*$D$495</f>
        <v>2054.3531699269388</v>
      </c>
      <c r="C765" s="329">
        <f t="shared" si="288"/>
        <v>96.908519915154386</v>
      </c>
      <c r="D765" s="329">
        <f t="shared" si="288"/>
        <v>7.9917629036059417</v>
      </c>
      <c r="E765" s="329">
        <f t="shared" si="288"/>
        <v>0.87304972896535482</v>
      </c>
      <c r="F765" s="329">
        <f t="shared" si="288"/>
        <v>12.02122319113835</v>
      </c>
      <c r="G765" s="329">
        <f t="shared" si="288"/>
        <v>9.6035470186189027</v>
      </c>
      <c r="H765" s="329">
        <f t="shared" si="288"/>
        <v>364.26320999292966</v>
      </c>
      <c r="I765" s="329" t="e">
        <f t="shared" si="288"/>
        <v>#VALUE!</v>
      </c>
      <c r="J765" s="329">
        <f t="shared" si="288"/>
        <v>26.594437897713885</v>
      </c>
      <c r="K765" s="329">
        <f t="shared" si="288"/>
        <v>71.455762432241357</v>
      </c>
      <c r="L765" s="329">
        <f t="shared" si="288"/>
        <v>90.998644826773514</v>
      </c>
      <c r="M765" s="329">
        <f t="shared" si="288"/>
        <v>12.894272920103701</v>
      </c>
      <c r="N765" s="329">
        <f t="shared" si="288"/>
        <v>22.900765967475845</v>
      </c>
      <c r="O765" s="329">
        <f t="shared" si="288"/>
        <v>0.40294602875324076</v>
      </c>
      <c r="P765" s="329">
        <f t="shared" si="288"/>
        <v>0.87304972896535482</v>
      </c>
      <c r="Q765" s="329">
        <f t="shared" si="288"/>
        <v>1.0745227433419751</v>
      </c>
      <c r="R765" s="329">
        <f t="shared" si="288"/>
        <v>7.7231322177704467</v>
      </c>
      <c r="S765" s="329">
        <f t="shared" si="288"/>
        <v>8.1932359179825607</v>
      </c>
      <c r="T765" s="329">
        <f t="shared" si="288"/>
        <v>0</v>
      </c>
      <c r="U765" s="329">
        <f t="shared" si="288"/>
        <v>0</v>
      </c>
      <c r="V765" s="329">
        <f t="shared" si="288"/>
        <v>35.123462172990813</v>
      </c>
      <c r="W765" s="329">
        <f t="shared" si="288"/>
        <v>1.611784115012963</v>
      </c>
      <c r="X765" s="329" t="e">
        <f t="shared" si="288"/>
        <v>#VALUE!</v>
      </c>
      <c r="Y765" s="329">
        <f t="shared" si="288"/>
        <v>7.1187131746405852</v>
      </c>
      <c r="Z765" s="329">
        <f t="shared" si="288"/>
        <v>10.207966061748762</v>
      </c>
      <c r="AA765" s="328"/>
      <c r="AB765" s="328"/>
      <c r="AC765" s="332"/>
      <c r="BB765" s="332"/>
    </row>
    <row r="766" spans="1:54" ht="13.8" x14ac:dyDescent="0.45">
      <c r="A766" s="43">
        <v>2096</v>
      </c>
      <c r="B766" s="329">
        <f t="shared" ref="B766:Z766" si="289">(B193-B582)*$D$495</f>
        <v>2063.7552439311812</v>
      </c>
      <c r="C766" s="329">
        <f t="shared" si="289"/>
        <v>98.453146358708494</v>
      </c>
      <c r="D766" s="329">
        <f t="shared" si="289"/>
        <v>7.9917629036059417</v>
      </c>
      <c r="E766" s="329">
        <f t="shared" si="289"/>
        <v>0.87304972896535482</v>
      </c>
      <c r="F766" s="329">
        <f t="shared" si="289"/>
        <v>12.088380862597221</v>
      </c>
      <c r="G766" s="329">
        <f t="shared" si="289"/>
        <v>9.7378623615366511</v>
      </c>
      <c r="H766" s="329">
        <f t="shared" si="289"/>
        <v>368.35982795192092</v>
      </c>
      <c r="I766" s="329" t="e">
        <f t="shared" si="289"/>
        <v>#VALUE!</v>
      </c>
      <c r="J766" s="329">
        <f t="shared" si="289"/>
        <v>27.064541597925999</v>
      </c>
      <c r="K766" s="329">
        <f t="shared" si="289"/>
        <v>71.388604760782471</v>
      </c>
      <c r="L766" s="329">
        <f t="shared" si="289"/>
        <v>92.140325241574359</v>
      </c>
      <c r="M766" s="329">
        <f t="shared" si="289"/>
        <v>13.028588263021447</v>
      </c>
      <c r="N766" s="329">
        <f t="shared" si="289"/>
        <v>23.236554324770207</v>
      </c>
      <c r="O766" s="329">
        <f t="shared" si="289"/>
        <v>0.40294602875324076</v>
      </c>
      <c r="P766" s="329">
        <f t="shared" si="289"/>
        <v>0.87304972896535482</v>
      </c>
      <c r="Q766" s="329">
        <f t="shared" si="289"/>
        <v>1.0073650718831018</v>
      </c>
      <c r="R766" s="329">
        <f t="shared" si="289"/>
        <v>7.6559745463115743</v>
      </c>
      <c r="S766" s="329">
        <f t="shared" si="289"/>
        <v>8.1932359179825607</v>
      </c>
      <c r="T766" s="329">
        <f t="shared" si="289"/>
        <v>0</v>
      </c>
      <c r="U766" s="329">
        <f t="shared" si="289"/>
        <v>0</v>
      </c>
      <c r="V766" s="329">
        <f t="shared" si="289"/>
        <v>35.123462172990813</v>
      </c>
      <c r="W766" s="329">
        <f t="shared" si="289"/>
        <v>1.5446264435540897</v>
      </c>
      <c r="X766" s="329" t="e">
        <f t="shared" si="289"/>
        <v>#VALUE!</v>
      </c>
      <c r="Y766" s="329">
        <f t="shared" si="289"/>
        <v>7.0515555031817119</v>
      </c>
      <c r="Z766" s="329">
        <f t="shared" si="289"/>
        <v>10.275123733207636</v>
      </c>
      <c r="AA766" s="328"/>
      <c r="AB766" s="328"/>
      <c r="AC766" s="332"/>
      <c r="BB766" s="332"/>
    </row>
    <row r="767" spans="1:54" ht="13.8" x14ac:dyDescent="0.45">
      <c r="A767" s="43">
        <v>2097</v>
      </c>
      <c r="B767" s="329">
        <f t="shared" ref="B767:Z767" si="290">(B194-B583)*$D$495</f>
        <v>2073.0230025925057</v>
      </c>
      <c r="C767" s="329">
        <f t="shared" si="290"/>
        <v>100.13208814518032</v>
      </c>
      <c r="D767" s="329">
        <f t="shared" si="290"/>
        <v>8.0589205750648141</v>
      </c>
      <c r="E767" s="329">
        <f t="shared" si="290"/>
        <v>0.87304972896535482</v>
      </c>
      <c r="F767" s="329">
        <f t="shared" si="290"/>
        <v>12.222696205514969</v>
      </c>
      <c r="G767" s="329">
        <f t="shared" si="290"/>
        <v>9.8050200329955235</v>
      </c>
      <c r="H767" s="329">
        <f t="shared" si="290"/>
        <v>372.45644591091207</v>
      </c>
      <c r="I767" s="329" t="e">
        <f t="shared" si="290"/>
        <v>#VALUE!</v>
      </c>
      <c r="J767" s="329">
        <f t="shared" si="290"/>
        <v>27.534645298138113</v>
      </c>
      <c r="K767" s="329">
        <f t="shared" si="290"/>
        <v>71.388604760782485</v>
      </c>
      <c r="L767" s="329">
        <f t="shared" si="290"/>
        <v>93.214847984916332</v>
      </c>
      <c r="M767" s="329">
        <f t="shared" si="290"/>
        <v>13.095745934480322</v>
      </c>
      <c r="N767" s="329">
        <f t="shared" si="290"/>
        <v>23.639500353523456</v>
      </c>
      <c r="O767" s="329">
        <f t="shared" si="290"/>
        <v>0.40294602875324076</v>
      </c>
      <c r="P767" s="329">
        <f t="shared" si="290"/>
        <v>0.87304972896535482</v>
      </c>
      <c r="Q767" s="329">
        <f t="shared" si="290"/>
        <v>1.0073650718831018</v>
      </c>
      <c r="R767" s="329">
        <f t="shared" si="290"/>
        <v>7.6559745463115734</v>
      </c>
      <c r="S767" s="329">
        <f t="shared" si="290"/>
        <v>8.1932359179825607</v>
      </c>
      <c r="T767" s="329">
        <f t="shared" si="290"/>
        <v>0</v>
      </c>
      <c r="U767" s="329">
        <f t="shared" si="290"/>
        <v>0</v>
      </c>
      <c r="V767" s="329">
        <f t="shared" si="290"/>
        <v>35.190619844449678</v>
      </c>
      <c r="W767" s="329">
        <f t="shared" si="290"/>
        <v>1.5446264435540897</v>
      </c>
      <c r="X767" s="329" t="e">
        <f t="shared" si="290"/>
        <v>#VALUE!</v>
      </c>
      <c r="Y767" s="329">
        <f t="shared" si="290"/>
        <v>6.9843978317228403</v>
      </c>
      <c r="Z767" s="329">
        <f t="shared" si="290"/>
        <v>10.34228140466651</v>
      </c>
      <c r="AA767" s="328"/>
      <c r="AB767" s="328"/>
      <c r="AC767" s="332"/>
      <c r="BB767" s="332"/>
    </row>
    <row r="768" spans="1:54" ht="13.8" x14ac:dyDescent="0.45">
      <c r="A768" s="43">
        <v>2098</v>
      </c>
      <c r="B768" s="329">
        <f t="shared" ref="B768:Z768" si="291">(B195-B584)*$D$495</f>
        <v>2082.2236035823712</v>
      </c>
      <c r="C768" s="329">
        <f t="shared" si="291"/>
        <v>101.81102993165214</v>
      </c>
      <c r="D768" s="329">
        <f t="shared" si="291"/>
        <v>8.0589205750648141</v>
      </c>
      <c r="E768" s="329">
        <f t="shared" si="291"/>
        <v>0.87304972896535482</v>
      </c>
      <c r="F768" s="329">
        <f t="shared" si="291"/>
        <v>12.289853876973838</v>
      </c>
      <c r="G768" s="329">
        <f t="shared" si="291"/>
        <v>10.006493047372144</v>
      </c>
      <c r="H768" s="329">
        <f t="shared" si="291"/>
        <v>376.62022154136224</v>
      </c>
      <c r="I768" s="329" t="e">
        <f t="shared" si="291"/>
        <v>#VALUE!</v>
      </c>
      <c r="J768" s="329">
        <f t="shared" si="291"/>
        <v>28.00474899835023</v>
      </c>
      <c r="K768" s="329">
        <f t="shared" si="291"/>
        <v>71.388604760782471</v>
      </c>
      <c r="L768" s="329">
        <f t="shared" si="291"/>
        <v>94.423686071176078</v>
      </c>
      <c r="M768" s="329">
        <f t="shared" si="291"/>
        <v>13.297218948856942</v>
      </c>
      <c r="N768" s="329">
        <f t="shared" si="291"/>
        <v>23.975288710817821</v>
      </c>
      <c r="O768" s="329">
        <f t="shared" si="291"/>
        <v>0.40294602875324076</v>
      </c>
      <c r="P768" s="329">
        <f t="shared" si="291"/>
        <v>0.87304972896535482</v>
      </c>
      <c r="Q768" s="329">
        <f t="shared" si="291"/>
        <v>1.0073650718831018</v>
      </c>
      <c r="R768" s="329">
        <f t="shared" si="291"/>
        <v>7.5888168748526992</v>
      </c>
      <c r="S768" s="329">
        <f t="shared" si="291"/>
        <v>8.1932359179825607</v>
      </c>
      <c r="T768" s="329">
        <f t="shared" si="291"/>
        <v>0</v>
      </c>
      <c r="U768" s="329">
        <f t="shared" si="291"/>
        <v>0</v>
      </c>
      <c r="V768" s="329">
        <f t="shared" si="291"/>
        <v>35.257777515908558</v>
      </c>
      <c r="W768" s="329">
        <f t="shared" si="291"/>
        <v>1.5446264435540897</v>
      </c>
      <c r="X768" s="329" t="e">
        <f t="shared" si="291"/>
        <v>#VALUE!</v>
      </c>
      <c r="Y768" s="329">
        <f t="shared" si="291"/>
        <v>6.9172401602639644</v>
      </c>
      <c r="Z768" s="329">
        <f t="shared" si="291"/>
        <v>10.409439076125384</v>
      </c>
      <c r="AA768" s="328"/>
      <c r="AB768" s="328"/>
      <c r="AC768" s="332"/>
      <c r="BB768" s="332"/>
    </row>
    <row r="769" spans="1:54" ht="13.8" x14ac:dyDescent="0.45">
      <c r="A769" s="43">
        <v>2099</v>
      </c>
      <c r="B769" s="329">
        <f t="shared" ref="B769:Z769" si="292">(B196-B585)*$D$495</f>
        <v>2091.2227315578602</v>
      </c>
      <c r="C769" s="329">
        <f t="shared" si="292"/>
        <v>103.55712938958284</v>
      </c>
      <c r="D769" s="329">
        <f t="shared" si="292"/>
        <v>8.1932359179825607</v>
      </c>
      <c r="E769" s="329">
        <f t="shared" si="292"/>
        <v>0.87304972896535482</v>
      </c>
      <c r="F769" s="329">
        <f t="shared" si="292"/>
        <v>12.357011548432718</v>
      </c>
      <c r="G769" s="329">
        <f t="shared" si="292"/>
        <v>10.073650718831017</v>
      </c>
      <c r="H769" s="329">
        <f t="shared" si="292"/>
        <v>380.71683950035361</v>
      </c>
      <c r="I769" s="329" t="e">
        <f t="shared" si="292"/>
        <v>#VALUE!</v>
      </c>
      <c r="J769" s="329">
        <f t="shared" si="292"/>
        <v>28.542010370021217</v>
      </c>
      <c r="K769" s="329">
        <f t="shared" si="292"/>
        <v>71.388604760782485</v>
      </c>
      <c r="L769" s="329">
        <f t="shared" si="292"/>
        <v>95.632524157435796</v>
      </c>
      <c r="M769" s="329">
        <f t="shared" si="292"/>
        <v>13.431534291774689</v>
      </c>
      <c r="N769" s="329">
        <f t="shared" si="292"/>
        <v>24.378234739571059</v>
      </c>
      <c r="O769" s="329">
        <f t="shared" si="292"/>
        <v>0.40294602875324076</v>
      </c>
      <c r="P769" s="329">
        <f t="shared" si="292"/>
        <v>0.8058920575064813</v>
      </c>
      <c r="Q769" s="329">
        <f t="shared" si="292"/>
        <v>1.0745227433419753</v>
      </c>
      <c r="R769" s="329">
        <f t="shared" si="292"/>
        <v>7.5216592033938259</v>
      </c>
      <c r="S769" s="329">
        <f t="shared" si="292"/>
        <v>8.1260782465236865</v>
      </c>
      <c r="T769" s="329">
        <f t="shared" si="292"/>
        <v>0</v>
      </c>
      <c r="U769" s="329">
        <f t="shared" si="292"/>
        <v>0</v>
      </c>
      <c r="V769" s="329">
        <f t="shared" si="292"/>
        <v>35.32493518736743</v>
      </c>
      <c r="W769" s="329">
        <f t="shared" si="292"/>
        <v>1.4774687720952153</v>
      </c>
      <c r="X769" s="329" t="e">
        <f t="shared" si="292"/>
        <v>#VALUE!</v>
      </c>
      <c r="Y769" s="329">
        <f t="shared" si="292"/>
        <v>6.9172401602639653</v>
      </c>
      <c r="Z769" s="329">
        <f t="shared" si="292"/>
        <v>10.543754419043129</v>
      </c>
      <c r="AA769" s="328"/>
      <c r="AB769" s="328"/>
      <c r="AC769" s="332"/>
      <c r="BB769" s="332"/>
    </row>
    <row r="770" spans="1:54" ht="13.8" x14ac:dyDescent="0.45">
      <c r="A770" s="43">
        <v>2100</v>
      </c>
      <c r="B770" s="329">
        <f t="shared" ref="B770:Z770" si="293">(B197-B586)*$D$495</f>
        <v>2100.2218595333493</v>
      </c>
      <c r="C770" s="329">
        <f t="shared" si="293"/>
        <v>105.30322884751355</v>
      </c>
      <c r="D770" s="329">
        <f t="shared" si="293"/>
        <v>8.1932359179825607</v>
      </c>
      <c r="E770" s="329">
        <f t="shared" si="293"/>
        <v>0.87304972896535482</v>
      </c>
      <c r="F770" s="329">
        <f t="shared" si="293"/>
        <v>12.491326891350457</v>
      </c>
      <c r="G770" s="329">
        <f t="shared" si="293"/>
        <v>10.275123733207637</v>
      </c>
      <c r="H770" s="329">
        <f t="shared" si="293"/>
        <v>384.88061513080373</v>
      </c>
      <c r="I770" s="329" t="e">
        <f t="shared" si="293"/>
        <v>#VALUE!</v>
      </c>
      <c r="J770" s="329">
        <f t="shared" si="293"/>
        <v>29.012114070233331</v>
      </c>
      <c r="K770" s="329">
        <f t="shared" si="293"/>
        <v>71.321447089323598</v>
      </c>
      <c r="L770" s="329">
        <f t="shared" si="293"/>
        <v>96.8413622436955</v>
      </c>
      <c r="M770" s="329">
        <f t="shared" si="293"/>
        <v>13.633007306151308</v>
      </c>
      <c r="N770" s="329">
        <f t="shared" si="293"/>
        <v>24.714023096865425</v>
      </c>
      <c r="O770" s="329">
        <f t="shared" si="293"/>
        <v>0.40294602875324076</v>
      </c>
      <c r="P770" s="329">
        <f t="shared" si="293"/>
        <v>0.8058920575064813</v>
      </c>
      <c r="Q770" s="329">
        <f t="shared" si="293"/>
        <v>1.0073650718831018</v>
      </c>
      <c r="R770" s="329">
        <f t="shared" si="293"/>
        <v>7.5216592033938268</v>
      </c>
      <c r="S770" s="329">
        <f t="shared" si="293"/>
        <v>8.1932359179825607</v>
      </c>
      <c r="T770" s="329">
        <f t="shared" si="293"/>
        <v>0</v>
      </c>
      <c r="U770" s="329">
        <f t="shared" si="293"/>
        <v>0</v>
      </c>
      <c r="V770" s="329">
        <f t="shared" si="293"/>
        <v>35.257777515908558</v>
      </c>
      <c r="W770" s="329">
        <f t="shared" si="293"/>
        <v>1.4103111006363409</v>
      </c>
      <c r="X770" s="329" t="e">
        <f t="shared" si="293"/>
        <v>#VALUE!</v>
      </c>
      <c r="Y770" s="329">
        <f t="shared" si="293"/>
        <v>6.850082488805092</v>
      </c>
      <c r="Z770" s="329">
        <f t="shared" si="293"/>
        <v>10.678069761960877</v>
      </c>
      <c r="AA770" s="328"/>
      <c r="AB770" s="328"/>
      <c r="AC770" s="332"/>
      <c r="BB770" s="332"/>
    </row>
    <row r="771" spans="1:54" s="385" customFormat="1" ht="61.8" x14ac:dyDescent="0.45">
      <c r="A771" s="337" t="s">
        <v>611</v>
      </c>
      <c r="B771" s="329">
        <f t="shared" ref="B771:N771" si="294">SUM(B684:B720)</f>
        <v>27088.986990337027</v>
      </c>
      <c r="C771" s="329">
        <f t="shared" si="294"/>
        <v>753.84486212585432</v>
      </c>
      <c r="D771" s="329">
        <f t="shared" si="294"/>
        <v>83.208354937544186</v>
      </c>
      <c r="E771" s="329">
        <f t="shared" si="294"/>
        <v>17.393836907848218</v>
      </c>
      <c r="F771" s="329">
        <f t="shared" si="294"/>
        <v>79.716156021682778</v>
      </c>
      <c r="G771" s="329">
        <f t="shared" si="294"/>
        <v>84.685823709639422</v>
      </c>
      <c r="H771" s="329">
        <f t="shared" si="294"/>
        <v>2463.2762314400197</v>
      </c>
      <c r="I771" s="329"/>
      <c r="J771" s="329">
        <f t="shared" si="294"/>
        <v>173.73689606410559</v>
      </c>
      <c r="K771" s="329">
        <f t="shared" si="294"/>
        <v>1153.7687956634459</v>
      </c>
      <c r="L771" s="329">
        <f t="shared" si="294"/>
        <v>927.85038887579537</v>
      </c>
      <c r="M771" s="329">
        <f t="shared" si="294"/>
        <v>148.68708460994577</v>
      </c>
      <c r="N771" s="329">
        <f t="shared" si="294"/>
        <v>194.82440490219184</v>
      </c>
      <c r="O771" s="329">
        <f t="shared" ref="O771:Z771" si="295">SUM(O684:O720)</f>
        <v>11.416804148008485</v>
      </c>
      <c r="P771" s="329">
        <f t="shared" si="295"/>
        <v>26.795910912090505</v>
      </c>
      <c r="Q771" s="329">
        <f t="shared" si="295"/>
        <v>22.363504595804862</v>
      </c>
      <c r="R771" s="329">
        <f t="shared" si="295"/>
        <v>138.54627621965591</v>
      </c>
      <c r="S771" s="329">
        <f t="shared" si="295"/>
        <v>140.96395239217537</v>
      </c>
      <c r="T771" s="329">
        <f t="shared" si="295"/>
        <v>1.2088380862597221</v>
      </c>
      <c r="U771" s="329">
        <f t="shared" si="295"/>
        <v>0</v>
      </c>
      <c r="V771" s="329">
        <f t="shared" si="295"/>
        <v>503.01095922696203</v>
      </c>
      <c r="W771" s="329">
        <f t="shared" si="295"/>
        <v>54.599186896064126</v>
      </c>
      <c r="X771" s="329" t="e">
        <f t="shared" si="295"/>
        <v>#VALUE!</v>
      </c>
      <c r="Y771" s="329">
        <f t="shared" si="295"/>
        <v>153.25380626914921</v>
      </c>
      <c r="Z771" s="329">
        <f t="shared" si="295"/>
        <v>114.23519915154374</v>
      </c>
      <c r="AA771" s="345" t="s">
        <v>560</v>
      </c>
      <c r="AB771" s="328">
        <f>B771+C771+D771+E771+F771+G771+H771+J771+K771+L771+M771+N771</f>
        <v>33169.97982559511</v>
      </c>
      <c r="AC771" s="332"/>
      <c r="AD771" s="332"/>
      <c r="AE771" s="332"/>
      <c r="AF771" s="332"/>
      <c r="AG771" s="332"/>
      <c r="AH771" s="332"/>
      <c r="AI771" s="332"/>
      <c r="AJ771" s="332"/>
      <c r="AK771" s="332"/>
      <c r="AL771" s="332"/>
      <c r="AM771" s="332"/>
      <c r="AN771" s="332"/>
      <c r="AO771" s="332"/>
      <c r="AP771" s="332"/>
      <c r="AQ771" s="332"/>
      <c r="AR771" s="332"/>
      <c r="AS771" s="332"/>
      <c r="AT771" s="332"/>
      <c r="AU771" s="332"/>
      <c r="AV771" s="332"/>
      <c r="AW771" s="332"/>
      <c r="AX771" s="332"/>
      <c r="AY771" s="332"/>
      <c r="AZ771" s="332"/>
      <c r="BA771" s="332"/>
      <c r="BB771" s="332"/>
    </row>
    <row r="772" spans="1:54" s="332" customFormat="1" x14ac:dyDescent="0.4">
      <c r="B772" s="331"/>
      <c r="C772" s="331"/>
      <c r="D772" s="331"/>
      <c r="E772" s="331"/>
      <c r="F772" s="331"/>
      <c r="G772" s="331"/>
      <c r="H772" s="331"/>
      <c r="I772" s="331"/>
      <c r="J772" s="331"/>
      <c r="K772" s="331"/>
      <c r="L772" s="331"/>
      <c r="M772" s="331"/>
      <c r="N772" s="331"/>
      <c r="O772" s="331"/>
      <c r="P772" s="331"/>
      <c r="Q772" s="331"/>
      <c r="R772" s="331"/>
      <c r="S772" s="331"/>
      <c r="T772" s="331"/>
      <c r="U772" s="331"/>
      <c r="V772" s="331"/>
      <c r="W772" s="331"/>
      <c r="X772" s="331"/>
      <c r="Y772" s="331"/>
      <c r="Z772" s="331"/>
    </row>
    <row r="773" spans="1:54" s="332" customFormat="1" x14ac:dyDescent="0.4">
      <c r="A773" s="347"/>
      <c r="B773" s="331"/>
      <c r="C773" s="331"/>
      <c r="D773" s="331"/>
      <c r="E773" s="331"/>
      <c r="F773" s="331"/>
      <c r="G773" s="331"/>
      <c r="H773" s="331"/>
      <c r="I773" s="331"/>
      <c r="J773" s="331"/>
      <c r="K773" s="331"/>
      <c r="L773" s="331"/>
      <c r="M773" s="331"/>
      <c r="N773" s="331"/>
      <c r="O773" s="331"/>
      <c r="P773" s="331"/>
      <c r="Q773" s="331"/>
      <c r="R773" s="331"/>
      <c r="S773" s="331"/>
      <c r="T773" s="331"/>
      <c r="U773" s="331"/>
      <c r="V773" s="331"/>
      <c r="W773" s="331"/>
      <c r="X773" s="331"/>
      <c r="Y773" s="331"/>
      <c r="Z773" s="331"/>
      <c r="AA773" s="69"/>
      <c r="AB773" s="343"/>
    </row>
    <row r="774" spans="1:54" s="332" customFormat="1" x14ac:dyDescent="0.4">
      <c r="A774" s="351" t="s">
        <v>613</v>
      </c>
      <c r="B774" s="352"/>
      <c r="C774" s="352"/>
      <c r="D774" s="352"/>
      <c r="E774" s="331"/>
      <c r="F774" s="331"/>
      <c r="G774" s="331"/>
      <c r="H774" s="331"/>
      <c r="I774" s="331"/>
      <c r="J774" s="331"/>
      <c r="K774" s="331"/>
      <c r="L774" s="331"/>
      <c r="M774" s="331"/>
      <c r="N774" s="331"/>
      <c r="O774" s="331"/>
      <c r="P774" s="331"/>
      <c r="Q774" s="331"/>
      <c r="R774" s="331"/>
      <c r="S774" s="331"/>
      <c r="T774" s="331"/>
      <c r="U774" s="331"/>
      <c r="V774" s="331"/>
      <c r="W774" s="331"/>
      <c r="X774" s="331"/>
      <c r="Y774" s="331"/>
      <c r="Z774" s="331"/>
      <c r="AA774" s="69"/>
      <c r="AB774" s="343"/>
    </row>
    <row r="775" spans="1:54" s="332" customFormat="1" ht="14.4" x14ac:dyDescent="0.55000000000000004">
      <c r="A775" s="390" t="s">
        <v>794</v>
      </c>
      <c r="B775" s="390"/>
      <c r="C775" s="390"/>
      <c r="D775" s="390"/>
      <c r="E775" s="331"/>
      <c r="F775" s="331"/>
      <c r="G775" s="331"/>
      <c r="H775" s="331"/>
      <c r="I775" s="331"/>
      <c r="J775" s="331"/>
      <c r="K775" s="331"/>
      <c r="L775" s="331"/>
      <c r="M775" s="331"/>
      <c r="N775" s="331"/>
      <c r="O775" s="331"/>
      <c r="P775" s="331"/>
      <c r="Q775" s="331"/>
      <c r="R775" s="331"/>
      <c r="S775" s="331"/>
      <c r="T775" s="331"/>
      <c r="U775" s="331"/>
      <c r="V775" s="331"/>
      <c r="W775" s="331"/>
      <c r="X775" s="331"/>
      <c r="Y775" s="331"/>
      <c r="Z775" s="331"/>
      <c r="AA775" s="69"/>
      <c r="AB775" s="343"/>
    </row>
    <row r="776" spans="1:54" s="332" customFormat="1" x14ac:dyDescent="0.4">
      <c r="A776" s="353" t="s">
        <v>614</v>
      </c>
      <c r="B776" s="353" t="s">
        <v>615</v>
      </c>
      <c r="C776" s="353" t="s">
        <v>616</v>
      </c>
      <c r="D776" s="353" t="s">
        <v>617</v>
      </c>
      <c r="E776" s="331"/>
      <c r="F776" s="331"/>
      <c r="G776" s="331"/>
      <c r="H776" s="331"/>
      <c r="I776" s="331"/>
      <c r="J776" s="331"/>
      <c r="K776" s="331"/>
      <c r="L776" s="331"/>
      <c r="M776" s="331"/>
      <c r="N776" s="331"/>
      <c r="O776" s="331"/>
      <c r="P776" s="331"/>
      <c r="Q776" s="331"/>
      <c r="R776" s="331"/>
      <c r="S776" s="331"/>
      <c r="T776" s="331"/>
      <c r="U776" s="331"/>
      <c r="V776" s="331"/>
      <c r="W776" s="331"/>
      <c r="X776" s="331"/>
      <c r="Y776" s="331"/>
      <c r="Z776" s="331"/>
      <c r="AA776" s="69"/>
      <c r="AB776" s="343"/>
    </row>
    <row r="777" spans="1:54" s="332" customFormat="1" x14ac:dyDescent="0.4">
      <c r="A777" s="354" t="s">
        <v>618</v>
      </c>
      <c r="B777" s="355" t="s">
        <v>619</v>
      </c>
      <c r="C777" s="356">
        <v>10.4272934540344</v>
      </c>
      <c r="D777" s="356">
        <v>21.178171277358256</v>
      </c>
      <c r="E777" s="331"/>
      <c r="F777" s="331"/>
      <c r="G777" s="331"/>
      <c r="H777" s="331"/>
      <c r="I777" s="331"/>
      <c r="J777" s="331"/>
      <c r="K777" s="331"/>
      <c r="L777" s="331"/>
      <c r="M777" s="331"/>
      <c r="N777" s="331"/>
      <c r="O777" s="331"/>
      <c r="P777" s="331"/>
      <c r="Q777" s="331"/>
      <c r="R777" s="331"/>
      <c r="S777" s="331"/>
      <c r="T777" s="331"/>
      <c r="U777" s="331"/>
      <c r="V777" s="331"/>
      <c r="W777" s="331"/>
      <c r="X777" s="331"/>
      <c r="Y777" s="331"/>
      <c r="Z777" s="331"/>
      <c r="AA777" s="69"/>
      <c r="AB777" s="343"/>
    </row>
    <row r="778" spans="1:54" s="332" customFormat="1" x14ac:dyDescent="0.4">
      <c r="A778" s="357" t="s">
        <v>795</v>
      </c>
      <c r="B778" s="355" t="s">
        <v>621</v>
      </c>
      <c r="C778" s="356">
        <v>22.847763161694921</v>
      </c>
      <c r="D778" s="356">
        <v>41.526180359436665</v>
      </c>
      <c r="E778" s="331"/>
      <c r="F778" s="331"/>
      <c r="G778" s="331"/>
      <c r="H778" s="331"/>
      <c r="I778" s="331"/>
      <c r="J778" s="331"/>
      <c r="K778" s="331"/>
      <c r="L778" s="331"/>
      <c r="M778" s="331"/>
      <c r="N778" s="331"/>
      <c r="O778" s="331"/>
      <c r="P778" s="331"/>
      <c r="Q778" s="331"/>
      <c r="R778" s="331"/>
      <c r="S778" s="331"/>
      <c r="T778" s="331"/>
      <c r="U778" s="331"/>
      <c r="V778" s="331"/>
      <c r="W778" s="331"/>
      <c r="X778" s="331"/>
      <c r="Y778" s="331"/>
      <c r="Z778" s="331"/>
      <c r="AA778" s="69"/>
      <c r="AB778" s="343"/>
    </row>
    <row r="779" spans="1:54" s="332" customFormat="1" x14ac:dyDescent="0.4">
      <c r="A779" s="358" t="s">
        <v>796</v>
      </c>
      <c r="B779" s="355" t="s">
        <v>623</v>
      </c>
      <c r="C779" s="356">
        <v>42.398676193381021</v>
      </c>
      <c r="D779" s="356">
        <v>68.050640438067205</v>
      </c>
      <c r="E779" s="331"/>
      <c r="F779" s="331"/>
      <c r="G779" s="331"/>
      <c r="H779" s="331"/>
      <c r="I779" s="331"/>
      <c r="J779" s="331"/>
      <c r="K779" s="331"/>
      <c r="L779" s="331"/>
      <c r="M779" s="331"/>
      <c r="N779" s="331"/>
      <c r="O779" s="331"/>
      <c r="P779" s="331"/>
      <c r="Q779" s="331"/>
      <c r="R779" s="331"/>
      <c r="S779" s="331"/>
      <c r="T779" s="331"/>
      <c r="U779" s="331"/>
      <c r="V779" s="331"/>
      <c r="W779" s="331"/>
      <c r="X779" s="331"/>
      <c r="Y779" s="331"/>
      <c r="Z779" s="331"/>
      <c r="AA779" s="69"/>
      <c r="AB779" s="343"/>
    </row>
    <row r="780" spans="1:54" s="332" customFormat="1" x14ac:dyDescent="0.4">
      <c r="A780" s="359" t="s">
        <v>624</v>
      </c>
      <c r="B780" s="355" t="s">
        <v>625</v>
      </c>
      <c r="C780" s="356">
        <v>61.74791802190969</v>
      </c>
      <c r="D780" s="356">
        <v>102.02856260281591</v>
      </c>
      <c r="E780" s="331"/>
      <c r="F780" s="331"/>
      <c r="G780" s="331"/>
      <c r="H780" s="331"/>
      <c r="I780" s="331"/>
      <c r="J780" s="331"/>
      <c r="K780" s="331"/>
      <c r="L780" s="331"/>
      <c r="M780" s="331"/>
      <c r="N780" s="331"/>
      <c r="O780" s="331"/>
      <c r="P780" s="331"/>
      <c r="Q780" s="331"/>
      <c r="R780" s="331"/>
      <c r="S780" s="331"/>
      <c r="T780" s="331"/>
      <c r="U780" s="331"/>
      <c r="V780" s="331"/>
      <c r="W780" s="331"/>
      <c r="X780" s="331"/>
      <c r="Y780" s="331"/>
      <c r="Z780" s="331"/>
      <c r="AA780" s="69"/>
      <c r="AB780" s="343"/>
    </row>
    <row r="781" spans="1:54" s="332" customFormat="1" x14ac:dyDescent="0.4">
      <c r="A781" s="360" t="s">
        <v>626</v>
      </c>
      <c r="B781" s="344" t="s">
        <v>627</v>
      </c>
      <c r="C781" s="361">
        <v>0.31335861108164131</v>
      </c>
      <c r="D781" s="361">
        <v>0.33302362885401404</v>
      </c>
      <c r="E781" s="331"/>
      <c r="F781" s="331"/>
      <c r="G781" s="331"/>
      <c r="H781" s="331"/>
      <c r="I781" s="331"/>
      <c r="J781" s="331"/>
      <c r="K781" s="331"/>
      <c r="L781" s="331"/>
      <c r="M781" s="331"/>
      <c r="N781" s="331"/>
      <c r="O781" s="331"/>
      <c r="P781" s="331"/>
      <c r="Q781" s="331"/>
      <c r="R781" s="331"/>
      <c r="S781" s="331"/>
      <c r="T781" s="331"/>
      <c r="U781" s="331"/>
      <c r="V781" s="331"/>
      <c r="W781" s="331"/>
      <c r="X781" s="331"/>
      <c r="Y781" s="331"/>
      <c r="Z781" s="331"/>
      <c r="AA781" s="69"/>
      <c r="AB781" s="343"/>
    </row>
    <row r="782" spans="1:54" s="332" customFormat="1" x14ac:dyDescent="0.4">
      <c r="A782" s="360" t="s">
        <v>628</v>
      </c>
      <c r="B782" s="344" t="s">
        <v>627</v>
      </c>
      <c r="C782" s="361">
        <v>0.68664138891835869</v>
      </c>
      <c r="D782" s="361">
        <v>0.66697637114598596</v>
      </c>
      <c r="E782" s="331"/>
      <c r="F782" s="331"/>
      <c r="G782" s="331"/>
      <c r="H782" s="331"/>
      <c r="I782" s="331"/>
      <c r="J782" s="331"/>
      <c r="K782" s="331"/>
      <c r="L782" s="331"/>
      <c r="M782" s="331"/>
      <c r="N782" s="331"/>
      <c r="O782" s="331"/>
      <c r="P782" s="331"/>
      <c r="Q782" s="331"/>
      <c r="R782" s="331"/>
      <c r="S782" s="331"/>
      <c r="T782" s="331"/>
      <c r="U782" s="331"/>
      <c r="V782" s="331"/>
      <c r="W782" s="331"/>
      <c r="X782" s="331"/>
      <c r="Y782" s="331"/>
      <c r="Z782" s="331"/>
      <c r="AA782" s="69"/>
      <c r="AB782" s="343"/>
    </row>
    <row r="783" spans="1:54" s="332" customFormat="1" x14ac:dyDescent="0.4">
      <c r="A783" s="347"/>
      <c r="B783" s="331"/>
      <c r="C783" s="331"/>
      <c r="D783" s="331"/>
      <c r="E783" s="331"/>
      <c r="F783" s="331"/>
      <c r="G783" s="331"/>
      <c r="H783" s="331"/>
      <c r="I783" s="331"/>
      <c r="J783" s="331"/>
      <c r="K783" s="331"/>
      <c r="L783" s="331"/>
      <c r="M783" s="331"/>
      <c r="N783" s="331"/>
      <c r="O783" s="331"/>
      <c r="P783" s="331"/>
      <c r="Q783" s="331"/>
      <c r="R783" s="331"/>
      <c r="S783" s="331"/>
      <c r="T783" s="331"/>
      <c r="U783" s="331"/>
      <c r="V783" s="331"/>
      <c r="W783" s="331"/>
      <c r="X783" s="331"/>
      <c r="Y783" s="331"/>
      <c r="Z783" s="331"/>
      <c r="AA783" s="69"/>
      <c r="AB783" s="343"/>
    </row>
    <row r="784" spans="1:54" s="332" customFormat="1" ht="18.600000000000001" x14ac:dyDescent="0.6">
      <c r="A784" s="334" t="s">
        <v>633</v>
      </c>
      <c r="B784" s="338"/>
      <c r="C784" s="338"/>
      <c r="D784" s="338"/>
      <c r="E784" s="338"/>
      <c r="F784" s="338"/>
      <c r="G784" s="338"/>
      <c r="H784" s="338"/>
      <c r="I784" s="338"/>
      <c r="J784" s="338"/>
      <c r="K784" s="338"/>
      <c r="L784" s="338"/>
      <c r="M784" s="338"/>
      <c r="N784" s="338"/>
      <c r="O784" s="338"/>
      <c r="P784" s="338"/>
      <c r="Q784" s="338"/>
      <c r="R784" s="338"/>
      <c r="S784" s="338"/>
      <c r="T784" s="338"/>
      <c r="U784" s="338"/>
      <c r="V784" s="338"/>
      <c r="W784" s="338"/>
      <c r="X784" s="338"/>
      <c r="Y784" s="338"/>
      <c r="Z784" s="338"/>
      <c r="AA784" s="343"/>
      <c r="AB784" s="343"/>
    </row>
    <row r="785" spans="1:31" s="332" customFormat="1" ht="18.600000000000001" x14ac:dyDescent="0.6">
      <c r="A785" s="334" t="s">
        <v>630</v>
      </c>
      <c r="B785" s="335"/>
      <c r="C785" s="335"/>
      <c r="D785" s="335"/>
      <c r="E785" s="335"/>
      <c r="F785" s="335"/>
      <c r="G785" s="335"/>
      <c r="H785" s="335"/>
      <c r="I785" s="335"/>
      <c r="J785" s="335"/>
      <c r="K785" s="335"/>
      <c r="L785" s="335"/>
      <c r="M785" s="335"/>
      <c r="N785" s="335"/>
      <c r="O785" s="335"/>
      <c r="P785" s="335"/>
      <c r="Q785" s="335"/>
      <c r="R785" s="335"/>
      <c r="S785" s="335"/>
      <c r="T785" s="335"/>
      <c r="U785" s="335"/>
      <c r="V785" s="335"/>
      <c r="W785" s="335"/>
      <c r="X785" s="335"/>
      <c r="Y785" s="335"/>
      <c r="Z785" s="335"/>
      <c r="AA785" s="362"/>
      <c r="AB785" s="362"/>
    </row>
    <row r="786" spans="1:31" s="332" customFormat="1" ht="45" x14ac:dyDescent="0.5">
      <c r="A786" s="111"/>
      <c r="B786" s="54" t="str">
        <f>B$18</f>
        <v>"Grain" , MMT</v>
      </c>
      <c r="C786" s="54" t="str">
        <f t="shared" ref="C786:Z786" si="296">C$18</f>
        <v>Bovine Meat , MMT</v>
      </c>
      <c r="D786" s="54" t="str">
        <f t="shared" si="296"/>
        <v>Butter, Ghee , MMT</v>
      </c>
      <c r="E786" s="54" t="str">
        <f t="shared" si="296"/>
        <v>Cream , MMT</v>
      </c>
      <c r="F786" s="54" t="str">
        <f t="shared" si="296"/>
        <v>Eggs , MMT</v>
      </c>
      <c r="G786" s="54" t="str">
        <f t="shared" si="296"/>
        <v>Meat, Other , MMT</v>
      </c>
      <c r="H786" s="54" t="str">
        <f t="shared" si="296"/>
        <v>Milk - Excluding Butter , MMT</v>
      </c>
      <c r="I786" s="54" t="str">
        <f t="shared" si="296"/>
        <v>Whey , MMT</v>
      </c>
      <c r="J786" s="54" t="str">
        <f t="shared" si="296"/>
        <v>Mutton &amp; Goat Meat , MMT</v>
      </c>
      <c r="K786" s="54" t="str">
        <f t="shared" si="296"/>
        <v>Pigmeat , MMT</v>
      </c>
      <c r="L786" s="54" t="str">
        <f t="shared" si="296"/>
        <v>Poultry Meat , MMT</v>
      </c>
      <c r="M786" s="54" t="str">
        <f t="shared" si="296"/>
        <v>Fats, Animals, Raw , MMT</v>
      </c>
      <c r="N786" s="54" t="str">
        <f t="shared" si="296"/>
        <v>Offals, Edible , MMT</v>
      </c>
      <c r="O786" s="54" t="str">
        <f t="shared" si="296"/>
        <v>Aquatic Animals, Others , MMT</v>
      </c>
      <c r="P786" s="54" t="str">
        <f t="shared" si="296"/>
        <v>Aquatic Plants , MMT</v>
      </c>
      <c r="Q786" s="54" t="str">
        <f t="shared" si="296"/>
        <v>Cephalopods , MMT</v>
      </c>
      <c r="R786" s="54" t="str">
        <f t="shared" si="296"/>
        <v>Crustaceans , MMT</v>
      </c>
      <c r="S786" s="54" t="str">
        <f t="shared" si="296"/>
        <v>Demersal Fish , MMT</v>
      </c>
      <c r="T786" s="54" t="str">
        <f t="shared" si="296"/>
        <v>Fish, Body Oil , MMT</v>
      </c>
      <c r="U786" s="54" t="str">
        <f t="shared" si="296"/>
        <v>Fish, Liver Oil , MMT</v>
      </c>
      <c r="V786" s="54" t="str">
        <f t="shared" si="296"/>
        <v>Freshwater Fish , MMT</v>
      </c>
      <c r="W786" s="54" t="str">
        <f t="shared" si="296"/>
        <v>Marine Fish, Other , MMT</v>
      </c>
      <c r="X786" s="54" t="str">
        <f t="shared" si="296"/>
        <v>Meat, Aquatic Mammals , MMT</v>
      </c>
      <c r="Y786" s="54" t="str">
        <f t="shared" si="296"/>
        <v>Molluscs, Other , MMT</v>
      </c>
      <c r="Z786" s="54" t="str">
        <f t="shared" si="296"/>
        <v>Pelagic Fish , MMT</v>
      </c>
      <c r="AA786" s="364"/>
      <c r="AB786" s="364"/>
    </row>
    <row r="787" spans="1:31" s="332" customFormat="1" ht="13.8" x14ac:dyDescent="0.45">
      <c r="A787" s="43">
        <v>2014</v>
      </c>
      <c r="B787" s="408">
        <v>4946.8</v>
      </c>
      <c r="C787" s="408">
        <v>73.099999999999994</v>
      </c>
      <c r="D787" s="408">
        <v>11.3</v>
      </c>
      <c r="E787" s="408">
        <v>3.6</v>
      </c>
      <c r="F787" s="408">
        <v>69.900000000000006</v>
      </c>
      <c r="G787" s="408">
        <v>6.7</v>
      </c>
      <c r="H787" s="408">
        <v>721.6</v>
      </c>
      <c r="I787" s="408" t="s">
        <v>779</v>
      </c>
      <c r="J787" s="408">
        <v>15.4</v>
      </c>
      <c r="K787" s="408">
        <v>121.8</v>
      </c>
      <c r="L787" s="408">
        <v>118.6</v>
      </c>
      <c r="M787" s="408">
        <v>12.6</v>
      </c>
      <c r="N787" s="408">
        <v>18.100000000000001</v>
      </c>
      <c r="O787" s="408">
        <v>1.1000000000000001</v>
      </c>
      <c r="P787" s="408">
        <v>1.7</v>
      </c>
      <c r="Q787" s="408">
        <v>5</v>
      </c>
      <c r="R787" s="408">
        <v>17.100000000000001</v>
      </c>
      <c r="S787" s="408">
        <v>23.8</v>
      </c>
      <c r="T787" s="408">
        <v>0.1</v>
      </c>
      <c r="U787" s="408">
        <v>0</v>
      </c>
      <c r="V787" s="408">
        <v>68.7</v>
      </c>
      <c r="W787" s="408">
        <v>12.6</v>
      </c>
      <c r="X787" s="408" t="s">
        <v>779</v>
      </c>
      <c r="Y787" s="408">
        <v>25.5</v>
      </c>
      <c r="Z787" s="408">
        <v>30.1</v>
      </c>
      <c r="AA787" s="343"/>
      <c r="AE787" s="701"/>
    </row>
    <row r="788" spans="1:31" s="332" customFormat="1" ht="13.8" x14ac:dyDescent="0.45">
      <c r="A788" s="43">
        <v>2015</v>
      </c>
      <c r="B788" s="407">
        <v>5024</v>
      </c>
      <c r="C788" s="407">
        <v>72.099999999999994</v>
      </c>
      <c r="D788" s="407">
        <v>11.4</v>
      </c>
      <c r="E788" s="407">
        <v>3.6</v>
      </c>
      <c r="F788" s="407">
        <v>72.400000000000006</v>
      </c>
      <c r="G788" s="407">
        <v>6.6</v>
      </c>
      <c r="H788" s="407">
        <v>728.5</v>
      </c>
      <c r="I788" s="407" t="s">
        <v>779</v>
      </c>
      <c r="J788" s="407">
        <v>15.7</v>
      </c>
      <c r="K788" s="407">
        <v>124.6</v>
      </c>
      <c r="L788" s="407">
        <v>122.6</v>
      </c>
      <c r="M788" s="407">
        <v>12.6</v>
      </c>
      <c r="N788" s="407">
        <v>18.399999999999999</v>
      </c>
      <c r="O788" s="407">
        <v>1.1000000000000001</v>
      </c>
      <c r="P788" s="407">
        <v>1.8</v>
      </c>
      <c r="Q788" s="407">
        <v>5</v>
      </c>
      <c r="R788" s="407">
        <v>19.100000000000001</v>
      </c>
      <c r="S788" s="407">
        <v>23.6</v>
      </c>
      <c r="T788" s="407">
        <v>0.1</v>
      </c>
      <c r="U788" s="407">
        <v>0</v>
      </c>
      <c r="V788" s="407">
        <v>71.5</v>
      </c>
      <c r="W788" s="407">
        <v>13.9</v>
      </c>
      <c r="X788" s="407" t="s">
        <v>779</v>
      </c>
      <c r="Y788" s="407">
        <v>25.4</v>
      </c>
      <c r="Z788" s="407">
        <v>30.4</v>
      </c>
      <c r="AA788" s="343"/>
      <c r="AE788" s="701"/>
    </row>
    <row r="789" spans="1:31" s="332" customFormat="1" ht="13.8" x14ac:dyDescent="0.45">
      <c r="A789" s="43">
        <v>2016</v>
      </c>
      <c r="B789" s="407">
        <v>5056.8</v>
      </c>
      <c r="C789" s="407">
        <v>71.8</v>
      </c>
      <c r="D789" s="407">
        <v>11.7</v>
      </c>
      <c r="E789" s="407">
        <v>3.6</v>
      </c>
      <c r="F789" s="407">
        <v>74.599999999999994</v>
      </c>
      <c r="G789" s="407">
        <v>6.7</v>
      </c>
      <c r="H789" s="407">
        <v>746.8</v>
      </c>
      <c r="I789" s="407" t="s">
        <v>779</v>
      </c>
      <c r="J789" s="407">
        <v>15.6</v>
      </c>
      <c r="K789" s="407">
        <v>126.7</v>
      </c>
      <c r="L789" s="407">
        <v>123.9</v>
      </c>
      <c r="M789" s="407">
        <v>12.7</v>
      </c>
      <c r="N789" s="407">
        <v>19</v>
      </c>
      <c r="O789" s="407">
        <v>1.1000000000000001</v>
      </c>
      <c r="P789" s="407">
        <v>2</v>
      </c>
      <c r="Q789" s="407">
        <v>4</v>
      </c>
      <c r="R789" s="407">
        <v>19.8</v>
      </c>
      <c r="S789" s="407">
        <v>23.4</v>
      </c>
      <c r="T789" s="407">
        <v>0.1</v>
      </c>
      <c r="U789" s="407">
        <v>0</v>
      </c>
      <c r="V789" s="407">
        <v>73.8</v>
      </c>
      <c r="W789" s="407">
        <v>14.6</v>
      </c>
      <c r="X789" s="407" t="s">
        <v>779</v>
      </c>
      <c r="Y789" s="407">
        <v>24.9</v>
      </c>
      <c r="Z789" s="407">
        <v>29.5</v>
      </c>
      <c r="AA789" s="343"/>
      <c r="AE789" s="701"/>
    </row>
    <row r="790" spans="1:31" s="332" customFormat="1" ht="13.8" x14ac:dyDescent="0.45">
      <c r="A790" s="43">
        <v>2017</v>
      </c>
      <c r="B790" s="407">
        <v>5127.8999999999996</v>
      </c>
      <c r="C790" s="407">
        <v>73</v>
      </c>
      <c r="D790" s="407">
        <v>12</v>
      </c>
      <c r="E790" s="407">
        <v>3.7</v>
      </c>
      <c r="F790" s="407">
        <v>75.599999999999994</v>
      </c>
      <c r="G790" s="407">
        <v>6.4</v>
      </c>
      <c r="H790" s="407">
        <v>763.6</v>
      </c>
      <c r="I790" s="407" t="s">
        <v>779</v>
      </c>
      <c r="J790" s="407">
        <v>15.6</v>
      </c>
      <c r="K790" s="407">
        <v>128.5</v>
      </c>
      <c r="L790" s="407">
        <v>126.7</v>
      </c>
      <c r="M790" s="407">
        <v>12.7</v>
      </c>
      <c r="N790" s="407">
        <v>18.7</v>
      </c>
      <c r="O790" s="407">
        <v>1.1000000000000001</v>
      </c>
      <c r="P790" s="407">
        <v>2.6</v>
      </c>
      <c r="Q790" s="407">
        <v>4</v>
      </c>
      <c r="R790" s="407">
        <v>20.2</v>
      </c>
      <c r="S790" s="407">
        <v>23.9</v>
      </c>
      <c r="T790" s="407">
        <v>0.1</v>
      </c>
      <c r="U790" s="407">
        <v>0</v>
      </c>
      <c r="V790" s="407">
        <v>77</v>
      </c>
      <c r="W790" s="407">
        <v>13.7</v>
      </c>
      <c r="X790" s="407" t="s">
        <v>779</v>
      </c>
      <c r="Y790" s="407">
        <v>25.2</v>
      </c>
      <c r="Z790" s="407">
        <v>29.9</v>
      </c>
      <c r="AA790" s="343"/>
      <c r="AE790" s="701"/>
    </row>
    <row r="791" spans="1:31" s="332" customFormat="1" ht="13.8" x14ac:dyDescent="0.45">
      <c r="A791" s="43">
        <v>2018</v>
      </c>
      <c r="B791" s="407">
        <v>5196.1000000000004</v>
      </c>
      <c r="C791" s="407">
        <v>75.8</v>
      </c>
      <c r="D791" s="407">
        <v>12.3</v>
      </c>
      <c r="E791" s="407">
        <v>3.7</v>
      </c>
      <c r="F791" s="407">
        <v>77.400000000000006</v>
      </c>
      <c r="G791" s="407">
        <v>6.5</v>
      </c>
      <c r="H791" s="407">
        <v>786.1</v>
      </c>
      <c r="I791" s="407" t="s">
        <v>779</v>
      </c>
      <c r="J791" s="407">
        <v>15.8</v>
      </c>
      <c r="K791" s="407">
        <v>131</v>
      </c>
      <c r="L791" s="407">
        <v>128.69999999999999</v>
      </c>
      <c r="M791" s="407">
        <v>12.9</v>
      </c>
      <c r="N791" s="407">
        <v>19</v>
      </c>
      <c r="O791" s="407">
        <v>1.1000000000000001</v>
      </c>
      <c r="P791" s="407">
        <v>2.6</v>
      </c>
      <c r="Q791" s="407">
        <v>4</v>
      </c>
      <c r="R791" s="407">
        <v>20.3</v>
      </c>
      <c r="S791" s="407">
        <v>24.1</v>
      </c>
      <c r="T791" s="407">
        <v>0.1</v>
      </c>
      <c r="U791" s="407">
        <v>0</v>
      </c>
      <c r="V791" s="407">
        <v>77.099999999999994</v>
      </c>
      <c r="W791" s="407">
        <v>13.8</v>
      </c>
      <c r="X791" s="407" t="s">
        <v>779</v>
      </c>
      <c r="Y791" s="407">
        <v>25.3</v>
      </c>
      <c r="Z791" s="407">
        <v>29.6</v>
      </c>
      <c r="AA791" s="343"/>
      <c r="AE791" s="701"/>
    </row>
    <row r="792" spans="1:31" s="332" customFormat="1" ht="13.8" x14ac:dyDescent="0.45">
      <c r="A792" s="43">
        <v>2019</v>
      </c>
      <c r="B792" s="407">
        <v>5172</v>
      </c>
      <c r="C792" s="407">
        <v>74.900000000000006</v>
      </c>
      <c r="D792" s="407">
        <v>12.3</v>
      </c>
      <c r="E792" s="407">
        <v>3.7</v>
      </c>
      <c r="F792" s="407">
        <v>78.099999999999994</v>
      </c>
      <c r="G792" s="407">
        <v>6.4</v>
      </c>
      <c r="H792" s="407">
        <v>793.8</v>
      </c>
      <c r="I792" s="407" t="s">
        <v>779</v>
      </c>
      <c r="J792" s="407">
        <v>15.7</v>
      </c>
      <c r="K792" s="407">
        <v>129.1</v>
      </c>
      <c r="L792" s="407">
        <v>127.9</v>
      </c>
      <c r="M792" s="407">
        <v>12.6</v>
      </c>
      <c r="N792" s="407">
        <v>18.7</v>
      </c>
      <c r="O792" s="407">
        <v>1</v>
      </c>
      <c r="P792" s="407">
        <v>2.5</v>
      </c>
      <c r="Q792" s="407">
        <v>4</v>
      </c>
      <c r="R792" s="407">
        <v>19.899999999999999</v>
      </c>
      <c r="S792" s="407">
        <v>23.8</v>
      </c>
      <c r="T792" s="407">
        <v>0.1</v>
      </c>
      <c r="U792" s="407">
        <v>0</v>
      </c>
      <c r="V792" s="407">
        <v>76.599999999999994</v>
      </c>
      <c r="W792" s="407">
        <v>13.6</v>
      </c>
      <c r="X792" s="407" t="s">
        <v>779</v>
      </c>
      <c r="Y792" s="407">
        <v>24.9</v>
      </c>
      <c r="Z792" s="407">
        <v>29.7</v>
      </c>
      <c r="AA792" s="343"/>
      <c r="AE792" s="701"/>
    </row>
    <row r="793" spans="1:31" s="332" customFormat="1" ht="13.8" x14ac:dyDescent="0.45">
      <c r="A793" s="43">
        <v>2020</v>
      </c>
      <c r="B793" s="407">
        <v>5154.3</v>
      </c>
      <c r="C793" s="407">
        <v>74.2</v>
      </c>
      <c r="D793" s="407">
        <v>12.2</v>
      </c>
      <c r="E793" s="407">
        <v>3.7</v>
      </c>
      <c r="F793" s="407">
        <v>79.099999999999994</v>
      </c>
      <c r="G793" s="407">
        <v>6.2</v>
      </c>
      <c r="H793" s="407">
        <v>802.1</v>
      </c>
      <c r="I793" s="407" t="s">
        <v>779</v>
      </c>
      <c r="J793" s="407">
        <v>15.6</v>
      </c>
      <c r="K793" s="407">
        <v>127.5</v>
      </c>
      <c r="L793" s="407">
        <v>127.3</v>
      </c>
      <c r="M793" s="407">
        <v>12.3</v>
      </c>
      <c r="N793" s="407">
        <v>18.5</v>
      </c>
      <c r="O793" s="407">
        <v>1</v>
      </c>
      <c r="P793" s="407">
        <v>2.4</v>
      </c>
      <c r="Q793" s="407">
        <v>3.9</v>
      </c>
      <c r="R793" s="407">
        <v>19.7</v>
      </c>
      <c r="S793" s="407">
        <v>23.5</v>
      </c>
      <c r="T793" s="407">
        <v>0.1</v>
      </c>
      <c r="U793" s="407">
        <v>0</v>
      </c>
      <c r="V793" s="407">
        <v>76.2</v>
      </c>
      <c r="W793" s="407">
        <v>13.6</v>
      </c>
      <c r="X793" s="407" t="s">
        <v>779</v>
      </c>
      <c r="Y793" s="407">
        <v>24.6</v>
      </c>
      <c r="Z793" s="407">
        <v>29.8</v>
      </c>
      <c r="AA793" s="343"/>
      <c r="AE793" s="701"/>
    </row>
    <row r="794" spans="1:31" s="332" customFormat="1" ht="13.8" x14ac:dyDescent="0.45">
      <c r="A794" s="43">
        <v>2021</v>
      </c>
      <c r="B794" s="407">
        <v>5131.2</v>
      </c>
      <c r="C794" s="407">
        <v>73.400000000000006</v>
      </c>
      <c r="D794" s="407">
        <v>12.2</v>
      </c>
      <c r="E794" s="407">
        <v>3.6</v>
      </c>
      <c r="F794" s="407">
        <v>79.900000000000006</v>
      </c>
      <c r="G794" s="407">
        <v>6.1</v>
      </c>
      <c r="H794" s="407">
        <v>809.3</v>
      </c>
      <c r="I794" s="407" t="s">
        <v>779</v>
      </c>
      <c r="J794" s="407">
        <v>15.5</v>
      </c>
      <c r="K794" s="407">
        <v>125.7</v>
      </c>
      <c r="L794" s="407">
        <v>126.5</v>
      </c>
      <c r="M794" s="407">
        <v>12</v>
      </c>
      <c r="N794" s="407">
        <v>18.399999999999999</v>
      </c>
      <c r="O794" s="407">
        <v>1</v>
      </c>
      <c r="P794" s="407">
        <v>2.2999999999999998</v>
      </c>
      <c r="Q794" s="407">
        <v>3.9</v>
      </c>
      <c r="R794" s="407">
        <v>19.399999999999999</v>
      </c>
      <c r="S794" s="407">
        <v>23.3</v>
      </c>
      <c r="T794" s="407">
        <v>0.1</v>
      </c>
      <c r="U794" s="407">
        <v>0</v>
      </c>
      <c r="V794" s="407">
        <v>75.7</v>
      </c>
      <c r="W794" s="407">
        <v>13.6</v>
      </c>
      <c r="X794" s="407" t="s">
        <v>779</v>
      </c>
      <c r="Y794" s="407">
        <v>24.3</v>
      </c>
      <c r="Z794" s="407">
        <v>29.8</v>
      </c>
      <c r="AA794" s="343"/>
      <c r="AE794" s="701"/>
    </row>
    <row r="795" spans="1:31" s="332" customFormat="1" ht="13.8" x14ac:dyDescent="0.45">
      <c r="A795" s="43">
        <v>2022</v>
      </c>
      <c r="B795" s="407">
        <v>5106.2</v>
      </c>
      <c r="C795" s="407">
        <v>72.599999999999994</v>
      </c>
      <c r="D795" s="407">
        <v>12.1</v>
      </c>
      <c r="E795" s="407">
        <v>3.6</v>
      </c>
      <c r="F795" s="407">
        <v>80.7</v>
      </c>
      <c r="G795" s="407">
        <v>6</v>
      </c>
      <c r="H795" s="407">
        <v>816.1</v>
      </c>
      <c r="I795" s="407" t="s">
        <v>779</v>
      </c>
      <c r="J795" s="407">
        <v>15.4</v>
      </c>
      <c r="K795" s="407">
        <v>123.8</v>
      </c>
      <c r="L795" s="407">
        <v>125.7</v>
      </c>
      <c r="M795" s="407">
        <v>11.7</v>
      </c>
      <c r="N795" s="407">
        <v>18.2</v>
      </c>
      <c r="O795" s="407">
        <v>0.9</v>
      </c>
      <c r="P795" s="407">
        <v>2.2999999999999998</v>
      </c>
      <c r="Q795" s="407">
        <v>3.8</v>
      </c>
      <c r="R795" s="407">
        <v>19.2</v>
      </c>
      <c r="S795" s="407">
        <v>23</v>
      </c>
      <c r="T795" s="407">
        <v>0.1</v>
      </c>
      <c r="U795" s="407">
        <v>0</v>
      </c>
      <c r="V795" s="407">
        <v>75.2</v>
      </c>
      <c r="W795" s="407">
        <v>13.6</v>
      </c>
      <c r="X795" s="407" t="s">
        <v>779</v>
      </c>
      <c r="Y795" s="407">
        <v>24</v>
      </c>
      <c r="Z795" s="407">
        <v>29.9</v>
      </c>
      <c r="AA795" s="343"/>
      <c r="AE795" s="701"/>
    </row>
    <row r="796" spans="1:31" s="332" customFormat="1" ht="13.8" x14ac:dyDescent="0.45">
      <c r="A796" s="43">
        <v>2023</v>
      </c>
      <c r="B796" s="407">
        <v>5079.5</v>
      </c>
      <c r="C796" s="407">
        <v>71.599999999999994</v>
      </c>
      <c r="D796" s="407">
        <v>12.1</v>
      </c>
      <c r="E796" s="407">
        <v>3.5</v>
      </c>
      <c r="F796" s="407">
        <v>81.400000000000006</v>
      </c>
      <c r="G796" s="407">
        <v>5.9</v>
      </c>
      <c r="H796" s="407">
        <v>822.4</v>
      </c>
      <c r="I796" s="407" t="s">
        <v>779</v>
      </c>
      <c r="J796" s="407">
        <v>15.3</v>
      </c>
      <c r="K796" s="407">
        <v>121.7</v>
      </c>
      <c r="L796" s="407">
        <v>124.7</v>
      </c>
      <c r="M796" s="407">
        <v>11.4</v>
      </c>
      <c r="N796" s="407">
        <v>18</v>
      </c>
      <c r="O796" s="407">
        <v>0.9</v>
      </c>
      <c r="P796" s="407">
        <v>2.2000000000000002</v>
      </c>
      <c r="Q796" s="407">
        <v>3.8</v>
      </c>
      <c r="R796" s="407">
        <v>18.899999999999999</v>
      </c>
      <c r="S796" s="407">
        <v>22.7</v>
      </c>
      <c r="T796" s="407">
        <v>0.1</v>
      </c>
      <c r="U796" s="407">
        <v>0</v>
      </c>
      <c r="V796" s="407">
        <v>74.599999999999994</v>
      </c>
      <c r="W796" s="407">
        <v>13.5</v>
      </c>
      <c r="X796" s="407" t="s">
        <v>779</v>
      </c>
      <c r="Y796" s="407">
        <v>23.6</v>
      </c>
      <c r="Z796" s="407">
        <v>29.9</v>
      </c>
      <c r="AA796" s="343"/>
      <c r="AE796" s="701"/>
    </row>
    <row r="797" spans="1:31" s="332" customFormat="1" ht="13.8" x14ac:dyDescent="0.45">
      <c r="A797" s="43">
        <v>2024</v>
      </c>
      <c r="B797" s="407">
        <v>5051.3999999999996</v>
      </c>
      <c r="C797" s="407">
        <v>70.7</v>
      </c>
      <c r="D797" s="407">
        <v>12</v>
      </c>
      <c r="E797" s="407">
        <v>3.5</v>
      </c>
      <c r="F797" s="407">
        <v>82.1</v>
      </c>
      <c r="G797" s="407">
        <v>5.7</v>
      </c>
      <c r="H797" s="407">
        <v>828.2</v>
      </c>
      <c r="I797" s="407" t="s">
        <v>779</v>
      </c>
      <c r="J797" s="407">
        <v>15.1</v>
      </c>
      <c r="K797" s="407">
        <v>119.5</v>
      </c>
      <c r="L797" s="407">
        <v>123.7</v>
      </c>
      <c r="M797" s="407">
        <v>11.1</v>
      </c>
      <c r="N797" s="407">
        <v>17.7</v>
      </c>
      <c r="O797" s="407">
        <v>0.9</v>
      </c>
      <c r="P797" s="407">
        <v>2.1</v>
      </c>
      <c r="Q797" s="407">
        <v>3.7</v>
      </c>
      <c r="R797" s="407">
        <v>18.600000000000001</v>
      </c>
      <c r="S797" s="407">
        <v>22.4</v>
      </c>
      <c r="T797" s="407">
        <v>0.1</v>
      </c>
      <c r="U797" s="407">
        <v>0</v>
      </c>
      <c r="V797" s="407">
        <v>74</v>
      </c>
      <c r="W797" s="407">
        <v>13.5</v>
      </c>
      <c r="X797" s="407" t="s">
        <v>779</v>
      </c>
      <c r="Y797" s="407">
        <v>23.2</v>
      </c>
      <c r="Z797" s="407">
        <v>29.9</v>
      </c>
      <c r="AA797" s="343"/>
      <c r="AE797" s="701"/>
    </row>
    <row r="798" spans="1:31" s="332" customFormat="1" ht="13.8" x14ac:dyDescent="0.45">
      <c r="A798" s="43">
        <v>2025</v>
      </c>
      <c r="B798" s="407">
        <v>5021.8</v>
      </c>
      <c r="C798" s="407">
        <v>69.599999999999994</v>
      </c>
      <c r="D798" s="407">
        <v>11.9</v>
      </c>
      <c r="E798" s="407">
        <v>3.4</v>
      </c>
      <c r="F798" s="407">
        <v>82.7</v>
      </c>
      <c r="G798" s="407">
        <v>5.6</v>
      </c>
      <c r="H798" s="407">
        <v>833.5</v>
      </c>
      <c r="I798" s="407" t="s">
        <v>779</v>
      </c>
      <c r="J798" s="407">
        <v>14.9</v>
      </c>
      <c r="K798" s="407">
        <v>117.3</v>
      </c>
      <c r="L798" s="407">
        <v>122.5</v>
      </c>
      <c r="M798" s="407">
        <v>10.8</v>
      </c>
      <c r="N798" s="407">
        <v>17.5</v>
      </c>
      <c r="O798" s="407">
        <v>0.8</v>
      </c>
      <c r="P798" s="407">
        <v>2</v>
      </c>
      <c r="Q798" s="407">
        <v>3.6</v>
      </c>
      <c r="R798" s="407">
        <v>18.3</v>
      </c>
      <c r="S798" s="407">
        <v>22.1</v>
      </c>
      <c r="T798" s="407">
        <v>0.1</v>
      </c>
      <c r="U798" s="407">
        <v>0</v>
      </c>
      <c r="V798" s="407">
        <v>73.3</v>
      </c>
      <c r="W798" s="407">
        <v>13.5</v>
      </c>
      <c r="X798" s="407" t="s">
        <v>779</v>
      </c>
      <c r="Y798" s="407">
        <v>22.9</v>
      </c>
      <c r="Z798" s="407">
        <v>29.9</v>
      </c>
      <c r="AA798" s="343"/>
      <c r="AE798" s="701"/>
    </row>
    <row r="799" spans="1:31" s="332" customFormat="1" ht="13.8" x14ac:dyDescent="0.45">
      <c r="A799" s="43">
        <v>2026</v>
      </c>
      <c r="B799" s="407">
        <v>4990.8999999999996</v>
      </c>
      <c r="C799" s="407">
        <v>68.599999999999994</v>
      </c>
      <c r="D799" s="407">
        <v>11.8</v>
      </c>
      <c r="E799" s="407">
        <v>3.4</v>
      </c>
      <c r="F799" s="407">
        <v>83.2</v>
      </c>
      <c r="G799" s="407">
        <v>5.4</v>
      </c>
      <c r="H799" s="407">
        <v>838.3</v>
      </c>
      <c r="I799" s="407" t="s">
        <v>779</v>
      </c>
      <c r="J799" s="407">
        <v>14.8</v>
      </c>
      <c r="K799" s="407">
        <v>114.9</v>
      </c>
      <c r="L799" s="407">
        <v>121.3</v>
      </c>
      <c r="M799" s="407">
        <v>10.4</v>
      </c>
      <c r="N799" s="407">
        <v>17.3</v>
      </c>
      <c r="O799" s="407">
        <v>0.8</v>
      </c>
      <c r="P799" s="407">
        <v>1.9</v>
      </c>
      <c r="Q799" s="407">
        <v>3.6</v>
      </c>
      <c r="R799" s="407">
        <v>18</v>
      </c>
      <c r="S799" s="407">
        <v>21.8</v>
      </c>
      <c r="T799" s="407">
        <v>0.1</v>
      </c>
      <c r="U799" s="407">
        <v>0</v>
      </c>
      <c r="V799" s="407">
        <v>72.599999999999994</v>
      </c>
      <c r="W799" s="407">
        <v>13.4</v>
      </c>
      <c r="X799" s="407" t="s">
        <v>779</v>
      </c>
      <c r="Y799" s="407">
        <v>22.5</v>
      </c>
      <c r="Z799" s="407">
        <v>29.9</v>
      </c>
      <c r="AA799" s="343"/>
      <c r="AE799" s="701"/>
    </row>
    <row r="800" spans="1:31" s="332" customFormat="1" ht="13.8" x14ac:dyDescent="0.45">
      <c r="A800" s="43">
        <v>2027</v>
      </c>
      <c r="B800" s="407">
        <v>4958.8</v>
      </c>
      <c r="C800" s="407">
        <v>67.400000000000006</v>
      </c>
      <c r="D800" s="407">
        <v>11.7</v>
      </c>
      <c r="E800" s="407">
        <v>3.3</v>
      </c>
      <c r="F800" s="407">
        <v>83.7</v>
      </c>
      <c r="G800" s="407">
        <v>5.3</v>
      </c>
      <c r="H800" s="407">
        <v>842.7</v>
      </c>
      <c r="I800" s="407" t="s">
        <v>779</v>
      </c>
      <c r="J800" s="407">
        <v>14.6</v>
      </c>
      <c r="K800" s="407">
        <v>112.5</v>
      </c>
      <c r="L800" s="407">
        <v>120</v>
      </c>
      <c r="M800" s="407">
        <v>10.1</v>
      </c>
      <c r="N800" s="407">
        <v>17</v>
      </c>
      <c r="O800" s="407">
        <v>0.8</v>
      </c>
      <c r="P800" s="407">
        <v>1.8</v>
      </c>
      <c r="Q800" s="407">
        <v>3.5</v>
      </c>
      <c r="R800" s="407">
        <v>17.7</v>
      </c>
      <c r="S800" s="407">
        <v>21.4</v>
      </c>
      <c r="T800" s="407">
        <v>0.1</v>
      </c>
      <c r="U800" s="407">
        <v>0</v>
      </c>
      <c r="V800" s="407">
        <v>71.8</v>
      </c>
      <c r="W800" s="407">
        <v>13.4</v>
      </c>
      <c r="X800" s="407" t="s">
        <v>779</v>
      </c>
      <c r="Y800" s="407">
        <v>22.1</v>
      </c>
      <c r="Z800" s="407">
        <v>29.8</v>
      </c>
      <c r="AA800" s="343"/>
      <c r="AE800" s="701"/>
    </row>
    <row r="801" spans="1:31" s="332" customFormat="1" ht="13.8" x14ac:dyDescent="0.45">
      <c r="A801" s="43">
        <v>2028</v>
      </c>
      <c r="B801" s="407">
        <v>4925.3999999999996</v>
      </c>
      <c r="C801" s="407">
        <v>66.2</v>
      </c>
      <c r="D801" s="407">
        <v>11.6</v>
      </c>
      <c r="E801" s="407">
        <v>3.2</v>
      </c>
      <c r="F801" s="407">
        <v>84.1</v>
      </c>
      <c r="G801" s="407">
        <v>5.0999999999999996</v>
      </c>
      <c r="H801" s="407">
        <v>846.6</v>
      </c>
      <c r="I801" s="407" t="s">
        <v>779</v>
      </c>
      <c r="J801" s="407">
        <v>14.4</v>
      </c>
      <c r="K801" s="407">
        <v>109.9</v>
      </c>
      <c r="L801" s="407">
        <v>118.7</v>
      </c>
      <c r="M801" s="407">
        <v>9.8000000000000007</v>
      </c>
      <c r="N801" s="407">
        <v>16.7</v>
      </c>
      <c r="O801" s="407">
        <v>0.7</v>
      </c>
      <c r="P801" s="407">
        <v>1.7</v>
      </c>
      <c r="Q801" s="407">
        <v>3.5</v>
      </c>
      <c r="R801" s="407">
        <v>17.3</v>
      </c>
      <c r="S801" s="407">
        <v>21.1</v>
      </c>
      <c r="T801" s="407">
        <v>0.1</v>
      </c>
      <c r="U801" s="407">
        <v>0</v>
      </c>
      <c r="V801" s="407">
        <v>71.099999999999994</v>
      </c>
      <c r="W801" s="407">
        <v>13.3</v>
      </c>
      <c r="X801" s="407" t="s">
        <v>779</v>
      </c>
      <c r="Y801" s="407">
        <v>21.7</v>
      </c>
      <c r="Z801" s="407">
        <v>29.8</v>
      </c>
      <c r="AA801" s="343"/>
      <c r="AE801" s="701"/>
    </row>
    <row r="802" spans="1:31" s="332" customFormat="1" ht="13.8" x14ac:dyDescent="0.45">
      <c r="A802" s="43">
        <v>2029</v>
      </c>
      <c r="B802" s="407">
        <v>4890.8</v>
      </c>
      <c r="C802" s="407">
        <v>65</v>
      </c>
      <c r="D802" s="407">
        <v>11.5</v>
      </c>
      <c r="E802" s="407">
        <v>3.2</v>
      </c>
      <c r="F802" s="407">
        <v>84.5</v>
      </c>
      <c r="G802" s="407">
        <v>5</v>
      </c>
      <c r="H802" s="407">
        <v>850</v>
      </c>
      <c r="I802" s="407" t="s">
        <v>779</v>
      </c>
      <c r="J802" s="407">
        <v>14.1</v>
      </c>
      <c r="K802" s="407">
        <v>107.3</v>
      </c>
      <c r="L802" s="407">
        <v>117.3</v>
      </c>
      <c r="M802" s="407">
        <v>9.4</v>
      </c>
      <c r="N802" s="407">
        <v>16.399999999999999</v>
      </c>
      <c r="O802" s="407">
        <v>0.7</v>
      </c>
      <c r="P802" s="407">
        <v>1.7</v>
      </c>
      <c r="Q802" s="407">
        <v>3.4</v>
      </c>
      <c r="R802" s="407">
        <v>17</v>
      </c>
      <c r="S802" s="407">
        <v>20.8</v>
      </c>
      <c r="T802" s="407">
        <v>0.1</v>
      </c>
      <c r="U802" s="407">
        <v>0</v>
      </c>
      <c r="V802" s="407">
        <v>70.2</v>
      </c>
      <c r="W802" s="407">
        <v>13.3</v>
      </c>
      <c r="X802" s="407" t="s">
        <v>779</v>
      </c>
      <c r="Y802" s="407">
        <v>21.3</v>
      </c>
      <c r="Z802" s="407">
        <v>29.8</v>
      </c>
      <c r="AA802" s="343"/>
      <c r="AE802" s="701"/>
    </row>
    <row r="803" spans="1:31" s="332" customFormat="1" ht="13.8" x14ac:dyDescent="0.45">
      <c r="A803" s="43">
        <v>2030</v>
      </c>
      <c r="B803" s="407">
        <v>4855.1000000000004</v>
      </c>
      <c r="C803" s="407">
        <v>63.7</v>
      </c>
      <c r="D803" s="407">
        <v>11.4</v>
      </c>
      <c r="E803" s="407">
        <v>3.1</v>
      </c>
      <c r="F803" s="407">
        <v>84.9</v>
      </c>
      <c r="G803" s="407">
        <v>4.8</v>
      </c>
      <c r="H803" s="407">
        <v>852.9</v>
      </c>
      <c r="I803" s="407" t="s">
        <v>779</v>
      </c>
      <c r="J803" s="407">
        <v>13.9</v>
      </c>
      <c r="K803" s="407">
        <v>104.6</v>
      </c>
      <c r="L803" s="407">
        <v>115.8</v>
      </c>
      <c r="M803" s="407">
        <v>9</v>
      </c>
      <c r="N803" s="407">
        <v>16.100000000000001</v>
      </c>
      <c r="O803" s="407">
        <v>0.7</v>
      </c>
      <c r="P803" s="407">
        <v>1.6</v>
      </c>
      <c r="Q803" s="407">
        <v>3.3</v>
      </c>
      <c r="R803" s="407">
        <v>16.7</v>
      </c>
      <c r="S803" s="407">
        <v>20.399999999999999</v>
      </c>
      <c r="T803" s="407">
        <v>0</v>
      </c>
      <c r="U803" s="407">
        <v>0</v>
      </c>
      <c r="V803" s="407">
        <v>69.400000000000006</v>
      </c>
      <c r="W803" s="407">
        <v>13.2</v>
      </c>
      <c r="X803" s="407" t="s">
        <v>779</v>
      </c>
      <c r="Y803" s="407">
        <v>20.9</v>
      </c>
      <c r="Z803" s="407">
        <v>29.7</v>
      </c>
      <c r="AA803" s="343"/>
      <c r="AE803" s="701"/>
    </row>
    <row r="804" spans="1:31" s="332" customFormat="1" ht="13.8" x14ac:dyDescent="0.45">
      <c r="A804" s="43">
        <v>2031</v>
      </c>
      <c r="B804" s="407">
        <v>4813.6000000000004</v>
      </c>
      <c r="C804" s="407">
        <v>62.2</v>
      </c>
      <c r="D804" s="407">
        <v>11.3</v>
      </c>
      <c r="E804" s="407">
        <v>3.1</v>
      </c>
      <c r="F804" s="407">
        <v>85</v>
      </c>
      <c r="G804" s="407">
        <v>4.5999999999999996</v>
      </c>
      <c r="H804" s="407">
        <v>854.2</v>
      </c>
      <c r="I804" s="407" t="s">
        <v>779</v>
      </c>
      <c r="J804" s="407">
        <v>13.6</v>
      </c>
      <c r="K804" s="407">
        <v>101.4</v>
      </c>
      <c r="L804" s="407">
        <v>113.9</v>
      </c>
      <c r="M804" s="407">
        <v>8.6</v>
      </c>
      <c r="N804" s="407">
        <v>15.7</v>
      </c>
      <c r="O804" s="407">
        <v>0.6</v>
      </c>
      <c r="P804" s="407">
        <v>1.5</v>
      </c>
      <c r="Q804" s="407">
        <v>3.3</v>
      </c>
      <c r="R804" s="407">
        <v>16.3</v>
      </c>
      <c r="S804" s="407">
        <v>20.100000000000001</v>
      </c>
      <c r="T804" s="407">
        <v>0</v>
      </c>
      <c r="U804" s="407">
        <v>0</v>
      </c>
      <c r="V804" s="407">
        <v>68.5</v>
      </c>
      <c r="W804" s="407">
        <v>13.2</v>
      </c>
      <c r="X804" s="407" t="s">
        <v>779</v>
      </c>
      <c r="Y804" s="407">
        <v>20.399999999999999</v>
      </c>
      <c r="Z804" s="407">
        <v>29.6</v>
      </c>
      <c r="AA804" s="343"/>
      <c r="AE804" s="701"/>
    </row>
    <row r="805" spans="1:31" s="332" customFormat="1" ht="13.8" x14ac:dyDescent="0.45">
      <c r="A805" s="43">
        <v>2032</v>
      </c>
      <c r="B805" s="407">
        <v>4771.5</v>
      </c>
      <c r="C805" s="407">
        <v>60.7</v>
      </c>
      <c r="D805" s="407">
        <v>11.1</v>
      </c>
      <c r="E805" s="407">
        <v>3</v>
      </c>
      <c r="F805" s="407">
        <v>85.2</v>
      </c>
      <c r="G805" s="407">
        <v>4.5</v>
      </c>
      <c r="H805" s="407">
        <v>855.2</v>
      </c>
      <c r="I805" s="407" t="s">
        <v>779</v>
      </c>
      <c r="J805" s="407">
        <v>13.3</v>
      </c>
      <c r="K805" s="407">
        <v>98.1</v>
      </c>
      <c r="L805" s="407">
        <v>112</v>
      </c>
      <c r="M805" s="407">
        <v>8.1999999999999993</v>
      </c>
      <c r="N805" s="407">
        <v>15.3</v>
      </c>
      <c r="O805" s="407">
        <v>0.6</v>
      </c>
      <c r="P805" s="407">
        <v>1.4</v>
      </c>
      <c r="Q805" s="407">
        <v>3.2</v>
      </c>
      <c r="R805" s="407">
        <v>15.9</v>
      </c>
      <c r="S805" s="407">
        <v>19.7</v>
      </c>
      <c r="T805" s="407">
        <v>0</v>
      </c>
      <c r="U805" s="407">
        <v>0</v>
      </c>
      <c r="V805" s="407">
        <v>67.5</v>
      </c>
      <c r="W805" s="407">
        <v>13.1</v>
      </c>
      <c r="X805" s="407" t="s">
        <v>779</v>
      </c>
      <c r="Y805" s="407">
        <v>19.899999999999999</v>
      </c>
      <c r="Z805" s="407">
        <v>29.5</v>
      </c>
      <c r="AA805" s="343"/>
      <c r="AE805" s="701"/>
    </row>
    <row r="806" spans="1:31" s="332" customFormat="1" ht="13.8" x14ac:dyDescent="0.45">
      <c r="A806" s="43">
        <v>2033</v>
      </c>
      <c r="B806" s="407">
        <v>4728.8999999999996</v>
      </c>
      <c r="C806" s="407">
        <v>59.2</v>
      </c>
      <c r="D806" s="407">
        <v>11</v>
      </c>
      <c r="E806" s="407">
        <v>2.9</v>
      </c>
      <c r="F806" s="407">
        <v>85.3</v>
      </c>
      <c r="G806" s="407">
        <v>4.3</v>
      </c>
      <c r="H806" s="407">
        <v>855.7</v>
      </c>
      <c r="I806" s="407" t="s">
        <v>779</v>
      </c>
      <c r="J806" s="407">
        <v>13</v>
      </c>
      <c r="K806" s="407">
        <v>94.8</v>
      </c>
      <c r="L806" s="407">
        <v>110</v>
      </c>
      <c r="M806" s="407">
        <v>7.8</v>
      </c>
      <c r="N806" s="407">
        <v>14.9</v>
      </c>
      <c r="O806" s="407">
        <v>0.6</v>
      </c>
      <c r="P806" s="407">
        <v>1.3</v>
      </c>
      <c r="Q806" s="407">
        <v>3.1</v>
      </c>
      <c r="R806" s="407">
        <v>15.6</v>
      </c>
      <c r="S806" s="407">
        <v>19.3</v>
      </c>
      <c r="T806" s="407">
        <v>0</v>
      </c>
      <c r="U806" s="407">
        <v>0</v>
      </c>
      <c r="V806" s="407">
        <v>66.5</v>
      </c>
      <c r="W806" s="407">
        <v>13</v>
      </c>
      <c r="X806" s="407" t="s">
        <v>779</v>
      </c>
      <c r="Y806" s="407">
        <v>19.5</v>
      </c>
      <c r="Z806" s="407">
        <v>29.4</v>
      </c>
      <c r="AA806" s="343"/>
      <c r="AE806" s="701"/>
    </row>
    <row r="807" spans="1:31" s="332" customFormat="1" ht="13.8" x14ac:dyDescent="0.45">
      <c r="A807" s="43">
        <v>2034</v>
      </c>
      <c r="B807" s="407">
        <v>4685.8</v>
      </c>
      <c r="C807" s="407">
        <v>57.6</v>
      </c>
      <c r="D807" s="407">
        <v>10.8</v>
      </c>
      <c r="E807" s="407">
        <v>2.9</v>
      </c>
      <c r="F807" s="407">
        <v>85.3</v>
      </c>
      <c r="G807" s="407">
        <v>4.0999999999999996</v>
      </c>
      <c r="H807" s="407">
        <v>855.9</v>
      </c>
      <c r="I807" s="407" t="s">
        <v>779</v>
      </c>
      <c r="J807" s="407">
        <v>12.7</v>
      </c>
      <c r="K807" s="407">
        <v>91.5</v>
      </c>
      <c r="L807" s="407">
        <v>108</v>
      </c>
      <c r="M807" s="407">
        <v>7.4</v>
      </c>
      <c r="N807" s="407">
        <v>14.5</v>
      </c>
      <c r="O807" s="407">
        <v>0.5</v>
      </c>
      <c r="P807" s="407">
        <v>1.2</v>
      </c>
      <c r="Q807" s="407">
        <v>3.1</v>
      </c>
      <c r="R807" s="407">
        <v>15.2</v>
      </c>
      <c r="S807" s="407">
        <v>19</v>
      </c>
      <c r="T807" s="407">
        <v>0</v>
      </c>
      <c r="U807" s="407">
        <v>0</v>
      </c>
      <c r="V807" s="407">
        <v>65.5</v>
      </c>
      <c r="W807" s="407">
        <v>12.9</v>
      </c>
      <c r="X807" s="407" t="s">
        <v>779</v>
      </c>
      <c r="Y807" s="407">
        <v>19</v>
      </c>
      <c r="Z807" s="407">
        <v>29.3</v>
      </c>
      <c r="AA807" s="343"/>
      <c r="AE807" s="701"/>
    </row>
    <row r="808" spans="1:31" s="332" customFormat="1" ht="13.8" x14ac:dyDescent="0.45">
      <c r="A808" s="43">
        <v>2035</v>
      </c>
      <c r="B808" s="407">
        <v>4642.3</v>
      </c>
      <c r="C808" s="407">
        <v>56</v>
      </c>
      <c r="D808" s="407">
        <v>10.7</v>
      </c>
      <c r="E808" s="407">
        <v>2.8</v>
      </c>
      <c r="F808" s="407">
        <v>85.4</v>
      </c>
      <c r="G808" s="407">
        <v>3.9</v>
      </c>
      <c r="H808" s="407">
        <v>855.7</v>
      </c>
      <c r="I808" s="407" t="s">
        <v>779</v>
      </c>
      <c r="J808" s="407">
        <v>12.3</v>
      </c>
      <c r="K808" s="407">
        <v>88.1</v>
      </c>
      <c r="L808" s="407">
        <v>106</v>
      </c>
      <c r="M808" s="407">
        <v>7</v>
      </c>
      <c r="N808" s="407">
        <v>14.1</v>
      </c>
      <c r="O808" s="407">
        <v>0.5</v>
      </c>
      <c r="P808" s="407">
        <v>1.1000000000000001</v>
      </c>
      <c r="Q808" s="407">
        <v>3</v>
      </c>
      <c r="R808" s="407">
        <v>14.8</v>
      </c>
      <c r="S808" s="407">
        <v>18.600000000000001</v>
      </c>
      <c r="T808" s="407">
        <v>0</v>
      </c>
      <c r="U808" s="407">
        <v>0</v>
      </c>
      <c r="V808" s="407">
        <v>64.5</v>
      </c>
      <c r="W808" s="407">
        <v>12.9</v>
      </c>
      <c r="X808" s="407" t="s">
        <v>779</v>
      </c>
      <c r="Y808" s="407">
        <v>18.5</v>
      </c>
      <c r="Z808" s="407">
        <v>29.2</v>
      </c>
      <c r="AA808" s="343"/>
      <c r="AE808" s="701"/>
    </row>
    <row r="809" spans="1:31" s="332" customFormat="1" ht="13.8" x14ac:dyDescent="0.45">
      <c r="A809" s="43">
        <v>2036</v>
      </c>
      <c r="B809" s="407">
        <v>4598.5</v>
      </c>
      <c r="C809" s="407">
        <v>54.3</v>
      </c>
      <c r="D809" s="407">
        <v>10.5</v>
      </c>
      <c r="E809" s="407">
        <v>2.8</v>
      </c>
      <c r="F809" s="407">
        <v>85.4</v>
      </c>
      <c r="G809" s="407">
        <v>3.7</v>
      </c>
      <c r="H809" s="407">
        <v>855.1</v>
      </c>
      <c r="I809" s="407" t="s">
        <v>779</v>
      </c>
      <c r="J809" s="407">
        <v>12</v>
      </c>
      <c r="K809" s="407">
        <v>84.8</v>
      </c>
      <c r="L809" s="407">
        <v>103.9</v>
      </c>
      <c r="M809" s="407">
        <v>6.6</v>
      </c>
      <c r="N809" s="407">
        <v>13.6</v>
      </c>
      <c r="O809" s="407">
        <v>0.5</v>
      </c>
      <c r="P809" s="407">
        <v>1.1000000000000001</v>
      </c>
      <c r="Q809" s="407">
        <v>2.9</v>
      </c>
      <c r="R809" s="407">
        <v>14.5</v>
      </c>
      <c r="S809" s="407">
        <v>18.2</v>
      </c>
      <c r="T809" s="407">
        <v>0</v>
      </c>
      <c r="U809" s="407">
        <v>0</v>
      </c>
      <c r="V809" s="407">
        <v>63.4</v>
      </c>
      <c r="W809" s="407">
        <v>12.8</v>
      </c>
      <c r="X809" s="407" t="s">
        <v>779</v>
      </c>
      <c r="Y809" s="407">
        <v>18.100000000000001</v>
      </c>
      <c r="Z809" s="407">
        <v>29.1</v>
      </c>
      <c r="AA809" s="343"/>
      <c r="AE809" s="701"/>
    </row>
    <row r="810" spans="1:31" s="332" customFormat="1" ht="13.8" x14ac:dyDescent="0.45">
      <c r="A810" s="43">
        <v>2037</v>
      </c>
      <c r="B810" s="407">
        <v>4554.3</v>
      </c>
      <c r="C810" s="407">
        <v>52.6</v>
      </c>
      <c r="D810" s="407">
        <v>10.3</v>
      </c>
      <c r="E810" s="407">
        <v>2.7</v>
      </c>
      <c r="F810" s="407">
        <v>85.3</v>
      </c>
      <c r="G810" s="407">
        <v>3.5</v>
      </c>
      <c r="H810" s="407">
        <v>854.1</v>
      </c>
      <c r="I810" s="407" t="s">
        <v>779</v>
      </c>
      <c r="J810" s="407">
        <v>11.6</v>
      </c>
      <c r="K810" s="407">
        <v>81.400000000000006</v>
      </c>
      <c r="L810" s="407">
        <v>101.8</v>
      </c>
      <c r="M810" s="407">
        <v>6.2</v>
      </c>
      <c r="N810" s="407">
        <v>13.2</v>
      </c>
      <c r="O810" s="407">
        <v>0.4</v>
      </c>
      <c r="P810" s="407">
        <v>1</v>
      </c>
      <c r="Q810" s="407">
        <v>2.9</v>
      </c>
      <c r="R810" s="407">
        <v>14.1</v>
      </c>
      <c r="S810" s="407">
        <v>17.8</v>
      </c>
      <c r="T810" s="407">
        <v>0</v>
      </c>
      <c r="U810" s="407">
        <v>0</v>
      </c>
      <c r="V810" s="407">
        <v>62.4</v>
      </c>
      <c r="W810" s="407">
        <v>12.8</v>
      </c>
      <c r="X810" s="407" t="s">
        <v>779</v>
      </c>
      <c r="Y810" s="407">
        <v>17.600000000000001</v>
      </c>
      <c r="Z810" s="407">
        <v>28.9</v>
      </c>
      <c r="AA810" s="343"/>
      <c r="AE810" s="701"/>
    </row>
    <row r="811" spans="1:31" s="332" customFormat="1" ht="13.8" x14ac:dyDescent="0.45">
      <c r="A811" s="43">
        <v>2038</v>
      </c>
      <c r="B811" s="407">
        <v>4509.7</v>
      </c>
      <c r="C811" s="407">
        <v>50.9</v>
      </c>
      <c r="D811" s="407">
        <v>10.199999999999999</v>
      </c>
      <c r="E811" s="407">
        <v>2.6</v>
      </c>
      <c r="F811" s="407">
        <v>85.3</v>
      </c>
      <c r="G811" s="407">
        <v>3.3</v>
      </c>
      <c r="H811" s="407">
        <v>852.8</v>
      </c>
      <c r="I811" s="407" t="s">
        <v>779</v>
      </c>
      <c r="J811" s="407">
        <v>11.3</v>
      </c>
      <c r="K811" s="407">
        <v>78</v>
      </c>
      <c r="L811" s="407">
        <v>99.7</v>
      </c>
      <c r="M811" s="407">
        <v>5.8</v>
      </c>
      <c r="N811" s="407">
        <v>12.7</v>
      </c>
      <c r="O811" s="407">
        <v>0.4</v>
      </c>
      <c r="P811" s="407">
        <v>0.9</v>
      </c>
      <c r="Q811" s="407">
        <v>2.8</v>
      </c>
      <c r="R811" s="407">
        <v>13.7</v>
      </c>
      <c r="S811" s="407">
        <v>17.5</v>
      </c>
      <c r="T811" s="407">
        <v>0</v>
      </c>
      <c r="U811" s="407">
        <v>0</v>
      </c>
      <c r="V811" s="407">
        <v>61.3</v>
      </c>
      <c r="W811" s="407">
        <v>12.7</v>
      </c>
      <c r="X811" s="407" t="s">
        <v>779</v>
      </c>
      <c r="Y811" s="407">
        <v>17.100000000000001</v>
      </c>
      <c r="Z811" s="407">
        <v>28.8</v>
      </c>
      <c r="AA811" s="343"/>
      <c r="AE811" s="701"/>
    </row>
    <row r="812" spans="1:31" s="332" customFormat="1" ht="13.8" x14ac:dyDescent="0.45">
      <c r="A812" s="43">
        <v>2039</v>
      </c>
      <c r="B812" s="407">
        <v>4464.6000000000004</v>
      </c>
      <c r="C812" s="407">
        <v>49.1</v>
      </c>
      <c r="D812" s="407">
        <v>10</v>
      </c>
      <c r="E812" s="407">
        <v>2.6</v>
      </c>
      <c r="F812" s="407">
        <v>85.2</v>
      </c>
      <c r="G812" s="407">
        <v>3.1</v>
      </c>
      <c r="H812" s="407">
        <v>851</v>
      </c>
      <c r="I812" s="407" t="s">
        <v>779</v>
      </c>
      <c r="J812" s="407">
        <v>10.9</v>
      </c>
      <c r="K812" s="407">
        <v>74.599999999999994</v>
      </c>
      <c r="L812" s="407">
        <v>97.5</v>
      </c>
      <c r="M812" s="407">
        <v>5.4</v>
      </c>
      <c r="N812" s="407">
        <v>12.3</v>
      </c>
      <c r="O812" s="407">
        <v>0.4</v>
      </c>
      <c r="P812" s="407">
        <v>0.8</v>
      </c>
      <c r="Q812" s="407">
        <v>2.7</v>
      </c>
      <c r="R812" s="407">
        <v>13.3</v>
      </c>
      <c r="S812" s="407">
        <v>17.100000000000001</v>
      </c>
      <c r="T812" s="407">
        <v>0</v>
      </c>
      <c r="U812" s="407">
        <v>0</v>
      </c>
      <c r="V812" s="407">
        <v>60.3</v>
      </c>
      <c r="W812" s="407">
        <v>12.6</v>
      </c>
      <c r="X812" s="407" t="s">
        <v>779</v>
      </c>
      <c r="Y812" s="407">
        <v>16.7</v>
      </c>
      <c r="Z812" s="407">
        <v>28.7</v>
      </c>
      <c r="AA812" s="343"/>
      <c r="AE812" s="701"/>
    </row>
    <row r="813" spans="1:31" s="332" customFormat="1" ht="13.8" x14ac:dyDescent="0.45">
      <c r="A813" s="43">
        <v>2040</v>
      </c>
      <c r="B813" s="407">
        <v>4419.1000000000004</v>
      </c>
      <c r="C813" s="407">
        <v>47.3</v>
      </c>
      <c r="D813" s="407">
        <v>9.8000000000000007</v>
      </c>
      <c r="E813" s="407">
        <v>2.5</v>
      </c>
      <c r="F813" s="407">
        <v>85</v>
      </c>
      <c r="G813" s="407">
        <v>2.9</v>
      </c>
      <c r="H813" s="407">
        <v>848.9</v>
      </c>
      <c r="I813" s="407" t="s">
        <v>779</v>
      </c>
      <c r="J813" s="407">
        <v>10.5</v>
      </c>
      <c r="K813" s="407">
        <v>71.2</v>
      </c>
      <c r="L813" s="407">
        <v>95.3</v>
      </c>
      <c r="M813" s="407">
        <v>5</v>
      </c>
      <c r="N813" s="407">
        <v>11.8</v>
      </c>
      <c r="O813" s="407">
        <v>0.3</v>
      </c>
      <c r="P813" s="407">
        <v>0.8</v>
      </c>
      <c r="Q813" s="407">
        <v>2.7</v>
      </c>
      <c r="R813" s="407">
        <v>13</v>
      </c>
      <c r="S813" s="407">
        <v>16.7</v>
      </c>
      <c r="T813" s="407">
        <v>0</v>
      </c>
      <c r="U813" s="407">
        <v>0</v>
      </c>
      <c r="V813" s="407">
        <v>59.2</v>
      </c>
      <c r="W813" s="407">
        <v>12.6</v>
      </c>
      <c r="X813" s="407" t="s">
        <v>779</v>
      </c>
      <c r="Y813" s="407">
        <v>16.2</v>
      </c>
      <c r="Z813" s="407">
        <v>28.5</v>
      </c>
      <c r="AA813" s="343"/>
      <c r="AE813" s="701"/>
    </row>
    <row r="814" spans="1:31" s="332" customFormat="1" ht="13.8" x14ac:dyDescent="0.45">
      <c r="A814" s="43">
        <v>2041</v>
      </c>
      <c r="B814" s="407">
        <v>4373</v>
      </c>
      <c r="C814" s="407">
        <v>45.5</v>
      </c>
      <c r="D814" s="407">
        <v>9.6</v>
      </c>
      <c r="E814" s="407">
        <v>2.4</v>
      </c>
      <c r="F814" s="407">
        <v>84.9</v>
      </c>
      <c r="G814" s="407">
        <v>2.7</v>
      </c>
      <c r="H814" s="407">
        <v>846.3</v>
      </c>
      <c r="I814" s="407" t="s">
        <v>779</v>
      </c>
      <c r="J814" s="407">
        <v>10.1</v>
      </c>
      <c r="K814" s="407">
        <v>67.8</v>
      </c>
      <c r="L814" s="407">
        <v>93</v>
      </c>
      <c r="M814" s="407">
        <v>4.5999999999999996</v>
      </c>
      <c r="N814" s="407">
        <v>11.3</v>
      </c>
      <c r="O814" s="407">
        <v>0.3</v>
      </c>
      <c r="P814" s="407">
        <v>0.7</v>
      </c>
      <c r="Q814" s="407">
        <v>2.6</v>
      </c>
      <c r="R814" s="407">
        <v>12.6</v>
      </c>
      <c r="S814" s="407">
        <v>16.399999999999999</v>
      </c>
      <c r="T814" s="407">
        <v>0</v>
      </c>
      <c r="U814" s="407">
        <v>0</v>
      </c>
      <c r="V814" s="407">
        <v>58.1</v>
      </c>
      <c r="W814" s="407">
        <v>12.5</v>
      </c>
      <c r="X814" s="407" t="s">
        <v>779</v>
      </c>
      <c r="Y814" s="407">
        <v>15.8</v>
      </c>
      <c r="Z814" s="407">
        <v>28.4</v>
      </c>
      <c r="AA814" s="343"/>
      <c r="AE814" s="701"/>
    </row>
    <row r="815" spans="1:31" s="332" customFormat="1" ht="13.8" x14ac:dyDescent="0.45">
      <c r="A815" s="43">
        <v>2042</v>
      </c>
      <c r="B815" s="407">
        <v>4326.5</v>
      </c>
      <c r="C815" s="407">
        <v>43.6</v>
      </c>
      <c r="D815" s="407">
        <v>9.4</v>
      </c>
      <c r="E815" s="407">
        <v>2.4</v>
      </c>
      <c r="F815" s="407">
        <v>84.7</v>
      </c>
      <c r="G815" s="407">
        <v>2.4</v>
      </c>
      <c r="H815" s="407">
        <v>843.4</v>
      </c>
      <c r="I815" s="407" t="s">
        <v>779</v>
      </c>
      <c r="J815" s="407">
        <v>9.6</v>
      </c>
      <c r="K815" s="407">
        <v>64.3</v>
      </c>
      <c r="L815" s="407">
        <v>90.7</v>
      </c>
      <c r="M815" s="407">
        <v>4.2</v>
      </c>
      <c r="N815" s="407">
        <v>10.8</v>
      </c>
      <c r="O815" s="407">
        <v>0.3</v>
      </c>
      <c r="P815" s="407">
        <v>0.6</v>
      </c>
      <c r="Q815" s="407">
        <v>2.5</v>
      </c>
      <c r="R815" s="407">
        <v>12.2</v>
      </c>
      <c r="S815" s="407">
        <v>16</v>
      </c>
      <c r="T815" s="407">
        <v>0</v>
      </c>
      <c r="U815" s="407">
        <v>0</v>
      </c>
      <c r="V815" s="407">
        <v>57</v>
      </c>
      <c r="W815" s="407">
        <v>12.5</v>
      </c>
      <c r="X815" s="407" t="s">
        <v>779</v>
      </c>
      <c r="Y815" s="407">
        <v>15.3</v>
      </c>
      <c r="Z815" s="407">
        <v>28.2</v>
      </c>
      <c r="AA815" s="343"/>
      <c r="AE815" s="701"/>
    </row>
    <row r="816" spans="1:31" s="332" customFormat="1" ht="13.8" x14ac:dyDescent="0.45">
      <c r="A816" s="43">
        <v>2043</v>
      </c>
      <c r="B816" s="407">
        <v>4279.5</v>
      </c>
      <c r="C816" s="407">
        <v>41.6</v>
      </c>
      <c r="D816" s="407">
        <v>9.1999999999999993</v>
      </c>
      <c r="E816" s="407">
        <v>2.2999999999999998</v>
      </c>
      <c r="F816" s="407">
        <v>84.5</v>
      </c>
      <c r="G816" s="407">
        <v>2.2000000000000002</v>
      </c>
      <c r="H816" s="407">
        <v>840</v>
      </c>
      <c r="I816" s="407" t="s">
        <v>779</v>
      </c>
      <c r="J816" s="407">
        <v>9.1999999999999993</v>
      </c>
      <c r="K816" s="407">
        <v>60.9</v>
      </c>
      <c r="L816" s="407">
        <v>88.4</v>
      </c>
      <c r="M816" s="407">
        <v>3.7</v>
      </c>
      <c r="N816" s="407">
        <v>10.3</v>
      </c>
      <c r="O816" s="407">
        <v>0.2</v>
      </c>
      <c r="P816" s="407">
        <v>0.5</v>
      </c>
      <c r="Q816" s="407">
        <v>2.5</v>
      </c>
      <c r="R816" s="407">
        <v>11.9</v>
      </c>
      <c r="S816" s="407">
        <v>15.6</v>
      </c>
      <c r="T816" s="407">
        <v>0</v>
      </c>
      <c r="U816" s="407">
        <v>0</v>
      </c>
      <c r="V816" s="407">
        <v>55.9</v>
      </c>
      <c r="W816" s="407">
        <v>12.4</v>
      </c>
      <c r="X816" s="407" t="s">
        <v>779</v>
      </c>
      <c r="Y816" s="407">
        <v>14.8</v>
      </c>
      <c r="Z816" s="407">
        <v>28</v>
      </c>
      <c r="AA816" s="343"/>
      <c r="AE816" s="701"/>
    </row>
    <row r="817" spans="1:31" s="332" customFormat="1" ht="13.8" x14ac:dyDescent="0.45">
      <c r="A817" s="43">
        <v>2044</v>
      </c>
      <c r="B817" s="407">
        <v>4232</v>
      </c>
      <c r="C817" s="407">
        <v>39.6</v>
      </c>
      <c r="D817" s="407">
        <v>9</v>
      </c>
      <c r="E817" s="407">
        <v>2.2999999999999998</v>
      </c>
      <c r="F817" s="407">
        <v>84.2</v>
      </c>
      <c r="G817" s="407">
        <v>2</v>
      </c>
      <c r="H817" s="407">
        <v>836.2</v>
      </c>
      <c r="I817" s="407" t="s">
        <v>779</v>
      </c>
      <c r="J817" s="407">
        <v>8.8000000000000007</v>
      </c>
      <c r="K817" s="407">
        <v>57.4</v>
      </c>
      <c r="L817" s="407">
        <v>86</v>
      </c>
      <c r="M817" s="407">
        <v>3.3</v>
      </c>
      <c r="N817" s="407">
        <v>9.8000000000000007</v>
      </c>
      <c r="O817" s="407">
        <v>0.2</v>
      </c>
      <c r="P817" s="407">
        <v>0.5</v>
      </c>
      <c r="Q817" s="407">
        <v>2.4</v>
      </c>
      <c r="R817" s="407">
        <v>11.5</v>
      </c>
      <c r="S817" s="407">
        <v>15.3</v>
      </c>
      <c r="T817" s="407">
        <v>0</v>
      </c>
      <c r="U817" s="407">
        <v>0</v>
      </c>
      <c r="V817" s="407">
        <v>54.8</v>
      </c>
      <c r="W817" s="407">
        <v>12.4</v>
      </c>
      <c r="X817" s="407" t="s">
        <v>779</v>
      </c>
      <c r="Y817" s="407">
        <v>14.4</v>
      </c>
      <c r="Z817" s="407">
        <v>27.9</v>
      </c>
      <c r="AA817" s="343"/>
      <c r="AE817" s="701"/>
    </row>
    <row r="818" spans="1:31" s="332" customFormat="1" ht="13.8" x14ac:dyDescent="0.45">
      <c r="A818" s="43">
        <v>2045</v>
      </c>
      <c r="B818" s="407">
        <v>4184</v>
      </c>
      <c r="C818" s="407">
        <v>37.6</v>
      </c>
      <c r="D818" s="407">
        <v>8.8000000000000007</v>
      </c>
      <c r="E818" s="407">
        <v>2.2000000000000002</v>
      </c>
      <c r="F818" s="407">
        <v>83.9</v>
      </c>
      <c r="G818" s="407">
        <v>1.7</v>
      </c>
      <c r="H818" s="407">
        <v>832.1</v>
      </c>
      <c r="I818" s="407" t="s">
        <v>779</v>
      </c>
      <c r="J818" s="407">
        <v>8.3000000000000007</v>
      </c>
      <c r="K818" s="407">
        <v>54</v>
      </c>
      <c r="L818" s="407">
        <v>83.6</v>
      </c>
      <c r="M818" s="407">
        <v>2.9</v>
      </c>
      <c r="N818" s="407">
        <v>9.1999999999999993</v>
      </c>
      <c r="O818" s="407">
        <v>0.2</v>
      </c>
      <c r="P818" s="407">
        <v>0.4</v>
      </c>
      <c r="Q818" s="407">
        <v>2.2999999999999998</v>
      </c>
      <c r="R818" s="407">
        <v>11.1</v>
      </c>
      <c r="S818" s="407">
        <v>14.9</v>
      </c>
      <c r="T818" s="407">
        <v>0</v>
      </c>
      <c r="U818" s="407">
        <v>0</v>
      </c>
      <c r="V818" s="407">
        <v>53.7</v>
      </c>
      <c r="W818" s="407">
        <v>12.3</v>
      </c>
      <c r="X818" s="407" t="s">
        <v>779</v>
      </c>
      <c r="Y818" s="407">
        <v>13.9</v>
      </c>
      <c r="Z818" s="407">
        <v>27.7</v>
      </c>
      <c r="AA818" s="343"/>
      <c r="AE818" s="701"/>
    </row>
    <row r="819" spans="1:31" s="332" customFormat="1" ht="13.8" x14ac:dyDescent="0.45">
      <c r="A819" s="43">
        <v>2046</v>
      </c>
      <c r="B819" s="407">
        <v>4135.5</v>
      </c>
      <c r="C819" s="407">
        <v>35.5</v>
      </c>
      <c r="D819" s="407">
        <v>8.5</v>
      </c>
      <c r="E819" s="407">
        <v>2.1</v>
      </c>
      <c r="F819" s="407">
        <v>83.6</v>
      </c>
      <c r="G819" s="407">
        <v>1.5</v>
      </c>
      <c r="H819" s="407">
        <v>827.5</v>
      </c>
      <c r="I819" s="407" t="s">
        <v>779</v>
      </c>
      <c r="J819" s="407">
        <v>7.8</v>
      </c>
      <c r="K819" s="407">
        <v>50.5</v>
      </c>
      <c r="L819" s="407">
        <v>81.099999999999994</v>
      </c>
      <c r="M819" s="407">
        <v>2.5</v>
      </c>
      <c r="N819" s="407">
        <v>8.6999999999999993</v>
      </c>
      <c r="O819" s="407">
        <v>0.2</v>
      </c>
      <c r="P819" s="407">
        <v>0.3</v>
      </c>
      <c r="Q819" s="407">
        <v>2.2999999999999998</v>
      </c>
      <c r="R819" s="407">
        <v>10.8</v>
      </c>
      <c r="S819" s="407">
        <v>14.6</v>
      </c>
      <c r="T819" s="407">
        <v>0</v>
      </c>
      <c r="U819" s="407">
        <v>0</v>
      </c>
      <c r="V819" s="407">
        <v>52.5</v>
      </c>
      <c r="W819" s="407">
        <v>12.3</v>
      </c>
      <c r="X819" s="407" t="s">
        <v>779</v>
      </c>
      <c r="Y819" s="407">
        <v>13.5</v>
      </c>
      <c r="Z819" s="407">
        <v>27.5</v>
      </c>
      <c r="AA819" s="343"/>
      <c r="AE819" s="701"/>
    </row>
    <row r="820" spans="1:31" s="332" customFormat="1" ht="13.8" x14ac:dyDescent="0.45">
      <c r="A820" s="43">
        <v>2047</v>
      </c>
      <c r="B820" s="407">
        <v>4086.4</v>
      </c>
      <c r="C820" s="407">
        <v>33.4</v>
      </c>
      <c r="D820" s="407">
        <v>8.3000000000000007</v>
      </c>
      <c r="E820" s="407">
        <v>2.1</v>
      </c>
      <c r="F820" s="407">
        <v>83.2</v>
      </c>
      <c r="G820" s="407">
        <v>1.2</v>
      </c>
      <c r="H820" s="407">
        <v>822.4</v>
      </c>
      <c r="I820" s="407" t="s">
        <v>779</v>
      </c>
      <c r="J820" s="407">
        <v>7.3</v>
      </c>
      <c r="K820" s="407">
        <v>47</v>
      </c>
      <c r="L820" s="407">
        <v>78.599999999999994</v>
      </c>
      <c r="M820" s="407">
        <v>2</v>
      </c>
      <c r="N820" s="407">
        <v>8.1</v>
      </c>
      <c r="O820" s="407">
        <v>0.1</v>
      </c>
      <c r="P820" s="407">
        <v>0.3</v>
      </c>
      <c r="Q820" s="407">
        <v>2.2000000000000002</v>
      </c>
      <c r="R820" s="407">
        <v>10.4</v>
      </c>
      <c r="S820" s="407">
        <v>14.2</v>
      </c>
      <c r="T820" s="407">
        <v>0</v>
      </c>
      <c r="U820" s="407">
        <v>0</v>
      </c>
      <c r="V820" s="407">
        <v>51.4</v>
      </c>
      <c r="W820" s="407">
        <v>12.2</v>
      </c>
      <c r="X820" s="407" t="s">
        <v>779</v>
      </c>
      <c r="Y820" s="407">
        <v>13</v>
      </c>
      <c r="Z820" s="407">
        <v>27.3</v>
      </c>
      <c r="AA820" s="343"/>
      <c r="AE820" s="701"/>
    </row>
    <row r="821" spans="1:31" s="332" customFormat="1" ht="13.8" x14ac:dyDescent="0.45">
      <c r="A821" s="43">
        <v>2048</v>
      </c>
      <c r="B821" s="407">
        <v>4036.8</v>
      </c>
      <c r="C821" s="407">
        <v>31.2</v>
      </c>
      <c r="D821" s="407">
        <v>8.1</v>
      </c>
      <c r="E821" s="407">
        <v>2</v>
      </c>
      <c r="F821" s="407">
        <v>82.9</v>
      </c>
      <c r="G821" s="407">
        <v>1</v>
      </c>
      <c r="H821" s="407">
        <v>817</v>
      </c>
      <c r="I821" s="407" t="s">
        <v>779</v>
      </c>
      <c r="J821" s="407">
        <v>6.8</v>
      </c>
      <c r="K821" s="407">
        <v>43.6</v>
      </c>
      <c r="L821" s="407">
        <v>76</v>
      </c>
      <c r="M821" s="407">
        <v>1.6</v>
      </c>
      <c r="N821" s="407">
        <v>7.6</v>
      </c>
      <c r="O821" s="407">
        <v>0.1</v>
      </c>
      <c r="P821" s="407">
        <v>0.2</v>
      </c>
      <c r="Q821" s="407">
        <v>2.1</v>
      </c>
      <c r="R821" s="407">
        <v>10.1</v>
      </c>
      <c r="S821" s="407">
        <v>13.9</v>
      </c>
      <c r="T821" s="407">
        <v>0</v>
      </c>
      <c r="U821" s="407">
        <v>0</v>
      </c>
      <c r="V821" s="407">
        <v>50.2</v>
      </c>
      <c r="W821" s="407">
        <v>12.2</v>
      </c>
      <c r="X821" s="407" t="s">
        <v>779</v>
      </c>
      <c r="Y821" s="407">
        <v>12.6</v>
      </c>
      <c r="Z821" s="407">
        <v>27.1</v>
      </c>
      <c r="AA821" s="343"/>
      <c r="AE821" s="701"/>
    </row>
    <row r="822" spans="1:31" s="332" customFormat="1" ht="13.8" x14ac:dyDescent="0.45">
      <c r="A822" s="43">
        <v>2049</v>
      </c>
      <c r="B822" s="407">
        <v>3986.7</v>
      </c>
      <c r="C822" s="407">
        <v>28.9</v>
      </c>
      <c r="D822" s="407">
        <v>7.8</v>
      </c>
      <c r="E822" s="407">
        <v>2</v>
      </c>
      <c r="F822" s="407">
        <v>82.4</v>
      </c>
      <c r="G822" s="407">
        <v>0.7</v>
      </c>
      <c r="H822" s="407">
        <v>811.1</v>
      </c>
      <c r="I822" s="407" t="s">
        <v>779</v>
      </c>
      <c r="J822" s="407">
        <v>6.3</v>
      </c>
      <c r="K822" s="407">
        <v>40.1</v>
      </c>
      <c r="L822" s="407">
        <v>73.5</v>
      </c>
      <c r="M822" s="407">
        <v>1.2</v>
      </c>
      <c r="N822" s="407">
        <v>7</v>
      </c>
      <c r="O822" s="407">
        <v>0.1</v>
      </c>
      <c r="P822" s="407">
        <v>0.2</v>
      </c>
      <c r="Q822" s="407">
        <v>2.1</v>
      </c>
      <c r="R822" s="407">
        <v>9.6999999999999993</v>
      </c>
      <c r="S822" s="407">
        <v>13.5</v>
      </c>
      <c r="T822" s="407">
        <v>0</v>
      </c>
      <c r="U822" s="407">
        <v>0</v>
      </c>
      <c r="V822" s="407">
        <v>49.1</v>
      </c>
      <c r="W822" s="407">
        <v>12.1</v>
      </c>
      <c r="X822" s="407" t="s">
        <v>779</v>
      </c>
      <c r="Y822" s="407">
        <v>12.1</v>
      </c>
      <c r="Z822" s="407">
        <v>26.9</v>
      </c>
      <c r="AA822" s="343"/>
      <c r="AE822" s="701"/>
    </row>
    <row r="823" spans="1:31" s="332" customFormat="1" ht="13.8" x14ac:dyDescent="0.45">
      <c r="A823" s="43">
        <v>2050</v>
      </c>
      <c r="B823" s="407">
        <v>3936.1</v>
      </c>
      <c r="C823" s="407">
        <v>26.6</v>
      </c>
      <c r="D823" s="407">
        <v>7.6</v>
      </c>
      <c r="E823" s="407">
        <v>1.9</v>
      </c>
      <c r="F823" s="407">
        <v>82</v>
      </c>
      <c r="G823" s="407">
        <v>0.5</v>
      </c>
      <c r="H823" s="407">
        <v>804.8</v>
      </c>
      <c r="I823" s="407" t="s">
        <v>779</v>
      </c>
      <c r="J823" s="407">
        <v>5.8</v>
      </c>
      <c r="K823" s="407">
        <v>36.6</v>
      </c>
      <c r="L823" s="407">
        <v>70.8</v>
      </c>
      <c r="M823" s="407">
        <v>0.7</v>
      </c>
      <c r="N823" s="407">
        <v>6.4</v>
      </c>
      <c r="O823" s="407">
        <v>0</v>
      </c>
      <c r="P823" s="407">
        <v>0.1</v>
      </c>
      <c r="Q823" s="407">
        <v>2</v>
      </c>
      <c r="R823" s="407">
        <v>9.4</v>
      </c>
      <c r="S823" s="407">
        <v>13.1</v>
      </c>
      <c r="T823" s="407">
        <v>0</v>
      </c>
      <c r="U823" s="407">
        <v>0</v>
      </c>
      <c r="V823" s="407">
        <v>47.9</v>
      </c>
      <c r="W823" s="407">
        <v>12.1</v>
      </c>
      <c r="X823" s="407" t="s">
        <v>779</v>
      </c>
      <c r="Y823" s="407">
        <v>11.7</v>
      </c>
      <c r="Z823" s="407">
        <v>26.7</v>
      </c>
      <c r="AA823" s="328" t="s">
        <v>564</v>
      </c>
      <c r="AB823" s="328">
        <f>B823+C823+D823+E823+F823+G823+H823+J823+K823+L823+M823+N823</f>
        <v>4979.8</v>
      </c>
      <c r="AE823" s="701"/>
    </row>
    <row r="824" spans="1:31" s="332" customFormat="1" ht="13.8" x14ac:dyDescent="0.45">
      <c r="A824" s="43">
        <v>2051</v>
      </c>
      <c r="B824" s="407">
        <v>3947.6</v>
      </c>
      <c r="C824" s="407">
        <v>26.8</v>
      </c>
      <c r="D824" s="407">
        <v>7.6</v>
      </c>
      <c r="E824" s="407">
        <v>1.9</v>
      </c>
      <c r="F824" s="407">
        <v>81.900000000000006</v>
      </c>
      <c r="G824" s="407">
        <v>0.5</v>
      </c>
      <c r="H824" s="407">
        <v>807.1</v>
      </c>
      <c r="I824" s="407" t="s">
        <v>779</v>
      </c>
      <c r="J824" s="407">
        <v>5.8</v>
      </c>
      <c r="K824" s="407">
        <v>36.5</v>
      </c>
      <c r="L824" s="407">
        <v>71</v>
      </c>
      <c r="M824" s="407">
        <v>0.7</v>
      </c>
      <c r="N824" s="407">
        <v>6.4</v>
      </c>
      <c r="O824" s="407">
        <v>0</v>
      </c>
      <c r="P824" s="407">
        <v>0.1</v>
      </c>
      <c r="Q824" s="407">
        <v>2</v>
      </c>
      <c r="R824" s="407">
        <v>9.3000000000000007</v>
      </c>
      <c r="S824" s="407">
        <v>13.1</v>
      </c>
      <c r="T824" s="407">
        <v>0</v>
      </c>
      <c r="U824" s="407">
        <v>0</v>
      </c>
      <c r="V824" s="407">
        <v>48</v>
      </c>
      <c r="W824" s="407">
        <v>12.2</v>
      </c>
      <c r="X824" s="407" t="s">
        <v>779</v>
      </c>
      <c r="Y824" s="407">
        <v>11.6</v>
      </c>
      <c r="Z824" s="407">
        <v>26.8</v>
      </c>
      <c r="AA824" s="328"/>
      <c r="AB824" s="328"/>
      <c r="AE824" s="701"/>
    </row>
    <row r="825" spans="1:31" s="332" customFormat="1" ht="13.8" x14ac:dyDescent="0.45">
      <c r="A825" s="43">
        <v>2052</v>
      </c>
      <c r="B825" s="407">
        <v>3958.5</v>
      </c>
      <c r="C825" s="407">
        <v>26.9</v>
      </c>
      <c r="D825" s="407">
        <v>7.6</v>
      </c>
      <c r="E825" s="407">
        <v>1.9</v>
      </c>
      <c r="F825" s="407">
        <v>81.7</v>
      </c>
      <c r="G825" s="407">
        <v>0.5</v>
      </c>
      <c r="H825" s="407">
        <v>809.2</v>
      </c>
      <c r="I825" s="407" t="s">
        <v>779</v>
      </c>
      <c r="J825" s="407">
        <v>5.8</v>
      </c>
      <c r="K825" s="407">
        <v>36.299999999999997</v>
      </c>
      <c r="L825" s="407">
        <v>71.2</v>
      </c>
      <c r="M825" s="407">
        <v>0.7</v>
      </c>
      <c r="N825" s="407">
        <v>6.4</v>
      </c>
      <c r="O825" s="407">
        <v>0</v>
      </c>
      <c r="P825" s="407">
        <v>0.1</v>
      </c>
      <c r="Q825" s="407">
        <v>2</v>
      </c>
      <c r="R825" s="407">
        <v>9.3000000000000007</v>
      </c>
      <c r="S825" s="407">
        <v>13.1</v>
      </c>
      <c r="T825" s="407">
        <v>0</v>
      </c>
      <c r="U825" s="407">
        <v>0</v>
      </c>
      <c r="V825" s="407">
        <v>48.1</v>
      </c>
      <c r="W825" s="407">
        <v>12.3</v>
      </c>
      <c r="X825" s="407" t="s">
        <v>779</v>
      </c>
      <c r="Y825" s="407">
        <v>11.6</v>
      </c>
      <c r="Z825" s="407">
        <v>26.9</v>
      </c>
      <c r="AA825" s="328"/>
      <c r="AB825" s="328"/>
      <c r="AE825" s="701"/>
    </row>
    <row r="826" spans="1:31" s="332" customFormat="1" ht="13.8" x14ac:dyDescent="0.45">
      <c r="A826" s="43">
        <v>2053</v>
      </c>
      <c r="B826" s="407">
        <v>3968.7</v>
      </c>
      <c r="C826" s="407">
        <v>27</v>
      </c>
      <c r="D826" s="407">
        <v>7.6</v>
      </c>
      <c r="E826" s="407">
        <v>1.9</v>
      </c>
      <c r="F826" s="407">
        <v>81.599999999999994</v>
      </c>
      <c r="G826" s="407">
        <v>0.5</v>
      </c>
      <c r="H826" s="407">
        <v>811.2</v>
      </c>
      <c r="I826" s="407" t="s">
        <v>779</v>
      </c>
      <c r="J826" s="407">
        <v>5.9</v>
      </c>
      <c r="K826" s="407">
        <v>36.200000000000003</v>
      </c>
      <c r="L826" s="407">
        <v>71.400000000000006</v>
      </c>
      <c r="M826" s="407">
        <v>0.8</v>
      </c>
      <c r="N826" s="407">
        <v>6.4</v>
      </c>
      <c r="O826" s="407">
        <v>0</v>
      </c>
      <c r="P826" s="407">
        <v>0.1</v>
      </c>
      <c r="Q826" s="407">
        <v>2</v>
      </c>
      <c r="R826" s="407">
        <v>9.3000000000000007</v>
      </c>
      <c r="S826" s="407">
        <v>13.1</v>
      </c>
      <c r="T826" s="407">
        <v>0</v>
      </c>
      <c r="U826" s="407">
        <v>0</v>
      </c>
      <c r="V826" s="407">
        <v>48.2</v>
      </c>
      <c r="W826" s="407">
        <v>12.4</v>
      </c>
      <c r="X826" s="407" t="s">
        <v>779</v>
      </c>
      <c r="Y826" s="407">
        <v>11.5</v>
      </c>
      <c r="Z826" s="407">
        <v>27</v>
      </c>
      <c r="AA826" s="328"/>
      <c r="AB826" s="328"/>
      <c r="AE826" s="701"/>
    </row>
    <row r="827" spans="1:31" s="332" customFormat="1" ht="13.8" x14ac:dyDescent="0.45">
      <c r="A827" s="43">
        <v>2054</v>
      </c>
      <c r="B827" s="407">
        <v>3978.4</v>
      </c>
      <c r="C827" s="407">
        <v>27.1</v>
      </c>
      <c r="D827" s="407">
        <v>7.6</v>
      </c>
      <c r="E827" s="407">
        <v>1.9</v>
      </c>
      <c r="F827" s="407">
        <v>81.400000000000006</v>
      </c>
      <c r="G827" s="407">
        <v>0.5</v>
      </c>
      <c r="H827" s="407">
        <v>813.1</v>
      </c>
      <c r="I827" s="407" t="s">
        <v>779</v>
      </c>
      <c r="J827" s="407">
        <v>5.9</v>
      </c>
      <c r="K827" s="407">
        <v>36</v>
      </c>
      <c r="L827" s="407">
        <v>71.5</v>
      </c>
      <c r="M827" s="407">
        <v>0.8</v>
      </c>
      <c r="N827" s="407">
        <v>6.5</v>
      </c>
      <c r="O827" s="407">
        <v>0</v>
      </c>
      <c r="P827" s="407">
        <v>0.1</v>
      </c>
      <c r="Q827" s="407">
        <v>2</v>
      </c>
      <c r="R827" s="407">
        <v>9.1999999999999993</v>
      </c>
      <c r="S827" s="407">
        <v>13.1</v>
      </c>
      <c r="T827" s="407">
        <v>0</v>
      </c>
      <c r="U827" s="407">
        <v>0</v>
      </c>
      <c r="V827" s="407">
        <v>48.3</v>
      </c>
      <c r="W827" s="407">
        <v>12.5</v>
      </c>
      <c r="X827" s="407" t="s">
        <v>779</v>
      </c>
      <c r="Y827" s="407">
        <v>11.4</v>
      </c>
      <c r="Z827" s="407">
        <v>27.1</v>
      </c>
      <c r="AA827" s="328"/>
      <c r="AB827" s="328"/>
      <c r="AE827" s="701"/>
    </row>
    <row r="828" spans="1:31" s="332" customFormat="1" ht="13.8" x14ac:dyDescent="0.45">
      <c r="A828" s="43">
        <v>2055</v>
      </c>
      <c r="B828" s="407">
        <v>3987.4</v>
      </c>
      <c r="C828" s="407">
        <v>27.2</v>
      </c>
      <c r="D828" s="407">
        <v>7.7</v>
      </c>
      <c r="E828" s="407">
        <v>1.9</v>
      </c>
      <c r="F828" s="407">
        <v>81.2</v>
      </c>
      <c r="G828" s="407">
        <v>0.5</v>
      </c>
      <c r="H828" s="407">
        <v>814.8</v>
      </c>
      <c r="I828" s="407" t="s">
        <v>779</v>
      </c>
      <c r="J828" s="407">
        <v>5.9</v>
      </c>
      <c r="K828" s="407">
        <v>35.799999999999997</v>
      </c>
      <c r="L828" s="407">
        <v>71.7</v>
      </c>
      <c r="M828" s="407">
        <v>0.8</v>
      </c>
      <c r="N828" s="407">
        <v>6.5</v>
      </c>
      <c r="O828" s="407">
        <v>0</v>
      </c>
      <c r="P828" s="407">
        <v>0.1</v>
      </c>
      <c r="Q828" s="407">
        <v>1.9</v>
      </c>
      <c r="R828" s="407">
        <v>9.1999999999999993</v>
      </c>
      <c r="S828" s="407">
        <v>13.1</v>
      </c>
      <c r="T828" s="407">
        <v>0</v>
      </c>
      <c r="U828" s="407">
        <v>0</v>
      </c>
      <c r="V828" s="407">
        <v>48.4</v>
      </c>
      <c r="W828" s="407">
        <v>12.6</v>
      </c>
      <c r="X828" s="407" t="s">
        <v>779</v>
      </c>
      <c r="Y828" s="407">
        <v>11.4</v>
      </c>
      <c r="Z828" s="407">
        <v>27.1</v>
      </c>
      <c r="AA828" s="328"/>
      <c r="AB828" s="328"/>
      <c r="AE828" s="701"/>
    </row>
    <row r="829" spans="1:31" s="332" customFormat="1" ht="13.8" x14ac:dyDescent="0.45">
      <c r="A829" s="43">
        <v>2056</v>
      </c>
      <c r="B829" s="407">
        <v>3995.7</v>
      </c>
      <c r="C829" s="407">
        <v>27.4</v>
      </c>
      <c r="D829" s="407">
        <v>7.7</v>
      </c>
      <c r="E829" s="407">
        <v>1.8</v>
      </c>
      <c r="F829" s="407">
        <v>81</v>
      </c>
      <c r="G829" s="407">
        <v>0.5</v>
      </c>
      <c r="H829" s="407">
        <v>816.3</v>
      </c>
      <c r="I829" s="407" t="s">
        <v>779</v>
      </c>
      <c r="J829" s="407">
        <v>5.9</v>
      </c>
      <c r="K829" s="407">
        <v>35.6</v>
      </c>
      <c r="L829" s="407">
        <v>71.8</v>
      </c>
      <c r="M829" s="407">
        <v>0.8</v>
      </c>
      <c r="N829" s="407">
        <v>6.5</v>
      </c>
      <c r="O829" s="407">
        <v>0</v>
      </c>
      <c r="P829" s="407">
        <v>0.1</v>
      </c>
      <c r="Q829" s="407">
        <v>1.9</v>
      </c>
      <c r="R829" s="407">
        <v>9.1999999999999993</v>
      </c>
      <c r="S829" s="407">
        <v>13.1</v>
      </c>
      <c r="T829" s="407">
        <v>0</v>
      </c>
      <c r="U829" s="407">
        <v>0</v>
      </c>
      <c r="V829" s="407">
        <v>48.5</v>
      </c>
      <c r="W829" s="407">
        <v>12.6</v>
      </c>
      <c r="X829" s="407" t="s">
        <v>779</v>
      </c>
      <c r="Y829" s="407">
        <v>11.3</v>
      </c>
      <c r="Z829" s="407">
        <v>27.2</v>
      </c>
      <c r="AA829" s="328"/>
      <c r="AB829" s="328"/>
      <c r="AE829" s="701"/>
    </row>
    <row r="830" spans="1:31" s="332" customFormat="1" ht="13.8" x14ac:dyDescent="0.45">
      <c r="A830" s="43">
        <v>2057</v>
      </c>
      <c r="B830" s="407">
        <v>4003.5</v>
      </c>
      <c r="C830" s="407">
        <v>27.5</v>
      </c>
      <c r="D830" s="407">
        <v>7.7</v>
      </c>
      <c r="E830" s="407">
        <v>1.8</v>
      </c>
      <c r="F830" s="407">
        <v>80.8</v>
      </c>
      <c r="G830" s="407">
        <v>0.5</v>
      </c>
      <c r="H830" s="407">
        <v>817.8</v>
      </c>
      <c r="I830" s="407" t="s">
        <v>779</v>
      </c>
      <c r="J830" s="407">
        <v>6</v>
      </c>
      <c r="K830" s="407">
        <v>35.5</v>
      </c>
      <c r="L830" s="407">
        <v>71.900000000000006</v>
      </c>
      <c r="M830" s="407">
        <v>0.8</v>
      </c>
      <c r="N830" s="407">
        <v>6.5</v>
      </c>
      <c r="O830" s="407">
        <v>0</v>
      </c>
      <c r="P830" s="407">
        <v>0.1</v>
      </c>
      <c r="Q830" s="407">
        <v>1.9</v>
      </c>
      <c r="R830" s="407">
        <v>9.1</v>
      </c>
      <c r="S830" s="407">
        <v>13</v>
      </c>
      <c r="T830" s="407">
        <v>0</v>
      </c>
      <c r="U830" s="407">
        <v>0</v>
      </c>
      <c r="V830" s="407">
        <v>48.5</v>
      </c>
      <c r="W830" s="407">
        <v>12.7</v>
      </c>
      <c r="X830" s="407" t="s">
        <v>779</v>
      </c>
      <c r="Y830" s="407">
        <v>11.2</v>
      </c>
      <c r="Z830" s="407">
        <v>27.3</v>
      </c>
      <c r="AA830" s="328"/>
      <c r="AB830" s="328"/>
      <c r="AE830" s="701"/>
    </row>
    <row r="831" spans="1:31" s="332" customFormat="1" ht="13.8" x14ac:dyDescent="0.45">
      <c r="A831" s="43">
        <v>2058</v>
      </c>
      <c r="B831" s="407">
        <v>4010.7</v>
      </c>
      <c r="C831" s="407">
        <v>27.6</v>
      </c>
      <c r="D831" s="407">
        <v>7.7</v>
      </c>
      <c r="E831" s="407">
        <v>1.8</v>
      </c>
      <c r="F831" s="407">
        <v>80.5</v>
      </c>
      <c r="G831" s="407">
        <v>0.5</v>
      </c>
      <c r="H831" s="407">
        <v>819.1</v>
      </c>
      <c r="I831" s="407" t="s">
        <v>779</v>
      </c>
      <c r="J831" s="407">
        <v>6</v>
      </c>
      <c r="K831" s="407">
        <v>35.299999999999997</v>
      </c>
      <c r="L831" s="407">
        <v>72.099999999999994</v>
      </c>
      <c r="M831" s="407">
        <v>0.8</v>
      </c>
      <c r="N831" s="407">
        <v>6.6</v>
      </c>
      <c r="O831" s="407">
        <v>0</v>
      </c>
      <c r="P831" s="407">
        <v>0.1</v>
      </c>
      <c r="Q831" s="407">
        <v>1.9</v>
      </c>
      <c r="R831" s="407">
        <v>9.1</v>
      </c>
      <c r="S831" s="407">
        <v>13</v>
      </c>
      <c r="T831" s="407">
        <v>0</v>
      </c>
      <c r="U831" s="407">
        <v>0</v>
      </c>
      <c r="V831" s="407">
        <v>48.6</v>
      </c>
      <c r="W831" s="407">
        <v>12.8</v>
      </c>
      <c r="X831" s="407" t="s">
        <v>779</v>
      </c>
      <c r="Y831" s="407">
        <v>11.1</v>
      </c>
      <c r="Z831" s="407">
        <v>27.3</v>
      </c>
      <c r="AA831" s="328"/>
      <c r="AB831" s="328"/>
      <c r="AE831" s="701"/>
    </row>
    <row r="832" spans="1:31" s="332" customFormat="1" ht="13.8" x14ac:dyDescent="0.45">
      <c r="A832" s="43">
        <v>2059</v>
      </c>
      <c r="B832" s="407">
        <v>4017.4</v>
      </c>
      <c r="C832" s="407">
        <v>27.7</v>
      </c>
      <c r="D832" s="407">
        <v>7.7</v>
      </c>
      <c r="E832" s="407">
        <v>1.8</v>
      </c>
      <c r="F832" s="407">
        <v>80.3</v>
      </c>
      <c r="G832" s="407">
        <v>0.5</v>
      </c>
      <c r="H832" s="407">
        <v>820.2</v>
      </c>
      <c r="I832" s="407" t="s">
        <v>779</v>
      </c>
      <c r="J832" s="407">
        <v>6</v>
      </c>
      <c r="K832" s="407">
        <v>35.1</v>
      </c>
      <c r="L832" s="407">
        <v>72.2</v>
      </c>
      <c r="M832" s="407">
        <v>0.8</v>
      </c>
      <c r="N832" s="407">
        <v>6.6</v>
      </c>
      <c r="O832" s="407">
        <v>0</v>
      </c>
      <c r="P832" s="407">
        <v>0.1</v>
      </c>
      <c r="Q832" s="407">
        <v>1.9</v>
      </c>
      <c r="R832" s="407">
        <v>9.1</v>
      </c>
      <c r="S832" s="407">
        <v>13</v>
      </c>
      <c r="T832" s="407">
        <v>0</v>
      </c>
      <c r="U832" s="407">
        <v>0</v>
      </c>
      <c r="V832" s="407">
        <v>48.7</v>
      </c>
      <c r="W832" s="407">
        <v>12.9</v>
      </c>
      <c r="X832" s="407" t="s">
        <v>779</v>
      </c>
      <c r="Y832" s="407">
        <v>11</v>
      </c>
      <c r="Z832" s="407">
        <v>27.4</v>
      </c>
      <c r="AA832" s="328"/>
      <c r="AB832" s="328"/>
      <c r="AE832" s="701"/>
    </row>
    <row r="833" spans="1:31" s="332" customFormat="1" ht="13.8" x14ac:dyDescent="0.45">
      <c r="A833" s="43">
        <v>2060</v>
      </c>
      <c r="B833" s="407">
        <v>4023.5</v>
      </c>
      <c r="C833" s="407">
        <v>27.8</v>
      </c>
      <c r="D833" s="407">
        <v>7.7</v>
      </c>
      <c r="E833" s="407">
        <v>1.8</v>
      </c>
      <c r="F833" s="407">
        <v>80.099999999999994</v>
      </c>
      <c r="G833" s="407">
        <v>0.5</v>
      </c>
      <c r="H833" s="407">
        <v>821.2</v>
      </c>
      <c r="I833" s="407" t="s">
        <v>779</v>
      </c>
      <c r="J833" s="407">
        <v>6.1</v>
      </c>
      <c r="K833" s="407">
        <v>34.9</v>
      </c>
      <c r="L833" s="407">
        <v>72.3</v>
      </c>
      <c r="M833" s="407">
        <v>0.8</v>
      </c>
      <c r="N833" s="407">
        <v>6.6</v>
      </c>
      <c r="O833" s="407">
        <v>0</v>
      </c>
      <c r="P833" s="407">
        <v>0.1</v>
      </c>
      <c r="Q833" s="407">
        <v>1.9</v>
      </c>
      <c r="R833" s="407">
        <v>9</v>
      </c>
      <c r="S833" s="407">
        <v>13</v>
      </c>
      <c r="T833" s="407">
        <v>0</v>
      </c>
      <c r="U833" s="407">
        <v>0</v>
      </c>
      <c r="V833" s="407">
        <v>48.7</v>
      </c>
      <c r="W833" s="407">
        <v>13</v>
      </c>
      <c r="X833" s="407" t="s">
        <v>779</v>
      </c>
      <c r="Y833" s="407">
        <v>11</v>
      </c>
      <c r="Z833" s="407">
        <v>27.4</v>
      </c>
      <c r="AA833" s="328"/>
      <c r="AB833" s="328"/>
      <c r="AE833" s="701"/>
    </row>
    <row r="834" spans="1:31" s="332" customFormat="1" ht="13.8" x14ac:dyDescent="0.45">
      <c r="A834" s="43">
        <v>2061</v>
      </c>
      <c r="B834" s="408">
        <v>4029.2</v>
      </c>
      <c r="C834" s="408">
        <v>27.9</v>
      </c>
      <c r="D834" s="408">
        <v>7.7</v>
      </c>
      <c r="E834" s="408">
        <v>1.8</v>
      </c>
      <c r="F834" s="408">
        <v>79.8</v>
      </c>
      <c r="G834" s="408">
        <v>0.6</v>
      </c>
      <c r="H834" s="408">
        <v>822.2</v>
      </c>
      <c r="I834" s="408" t="s">
        <v>779</v>
      </c>
      <c r="J834" s="408">
        <v>6.1</v>
      </c>
      <c r="K834" s="408">
        <v>34.6</v>
      </c>
      <c r="L834" s="408">
        <v>72.400000000000006</v>
      </c>
      <c r="M834" s="408">
        <v>0.8</v>
      </c>
      <c r="N834" s="408">
        <v>6.6</v>
      </c>
      <c r="O834" s="408">
        <v>0</v>
      </c>
      <c r="P834" s="408">
        <v>0.1</v>
      </c>
      <c r="Q834" s="408">
        <v>1.9</v>
      </c>
      <c r="R834" s="408">
        <v>9</v>
      </c>
      <c r="S834" s="408">
        <v>12.9</v>
      </c>
      <c r="T834" s="408">
        <v>0</v>
      </c>
      <c r="U834" s="408">
        <v>0</v>
      </c>
      <c r="V834" s="408">
        <v>48.7</v>
      </c>
      <c r="W834" s="408">
        <v>13</v>
      </c>
      <c r="X834" s="408" t="s">
        <v>779</v>
      </c>
      <c r="Y834" s="408">
        <v>10.9</v>
      </c>
      <c r="Z834" s="408">
        <v>27.5</v>
      </c>
      <c r="AA834" s="328"/>
      <c r="AB834" s="328"/>
      <c r="AE834" s="701"/>
    </row>
    <row r="835" spans="1:31" s="332" customFormat="1" ht="13.8" x14ac:dyDescent="0.45">
      <c r="A835" s="43">
        <v>2062</v>
      </c>
      <c r="B835" s="408">
        <v>4034.3</v>
      </c>
      <c r="C835" s="408">
        <v>28</v>
      </c>
      <c r="D835" s="408">
        <v>7.7</v>
      </c>
      <c r="E835" s="408">
        <v>1.8</v>
      </c>
      <c r="F835" s="408">
        <v>79.5</v>
      </c>
      <c r="G835" s="408">
        <v>0.6</v>
      </c>
      <c r="H835" s="408">
        <v>822.9</v>
      </c>
      <c r="I835" s="408" t="s">
        <v>779</v>
      </c>
      <c r="J835" s="408">
        <v>6.1</v>
      </c>
      <c r="K835" s="408">
        <v>34.4</v>
      </c>
      <c r="L835" s="408">
        <v>72.400000000000006</v>
      </c>
      <c r="M835" s="408">
        <v>0.8</v>
      </c>
      <c r="N835" s="408">
        <v>6.6</v>
      </c>
      <c r="O835" s="408">
        <v>0</v>
      </c>
      <c r="P835" s="408">
        <v>0.1</v>
      </c>
      <c r="Q835" s="408">
        <v>1.9</v>
      </c>
      <c r="R835" s="408">
        <v>9</v>
      </c>
      <c r="S835" s="408">
        <v>12.9</v>
      </c>
      <c r="T835" s="408">
        <v>0</v>
      </c>
      <c r="U835" s="408">
        <v>0</v>
      </c>
      <c r="V835" s="408">
        <v>48.8</v>
      </c>
      <c r="W835" s="408">
        <v>13.1</v>
      </c>
      <c r="X835" s="408" t="s">
        <v>779</v>
      </c>
      <c r="Y835" s="408">
        <v>10.8</v>
      </c>
      <c r="Z835" s="408">
        <v>27.5</v>
      </c>
      <c r="AA835" s="328"/>
      <c r="AB835" s="328"/>
      <c r="AE835" s="701"/>
    </row>
    <row r="836" spans="1:31" s="332" customFormat="1" ht="13.8" x14ac:dyDescent="0.45">
      <c r="A836" s="43">
        <v>2063</v>
      </c>
      <c r="B836" s="408">
        <v>4039</v>
      </c>
      <c r="C836" s="408">
        <v>28.1</v>
      </c>
      <c r="D836" s="408">
        <v>7.7</v>
      </c>
      <c r="E836" s="408">
        <v>1.8</v>
      </c>
      <c r="F836" s="408">
        <v>79.2</v>
      </c>
      <c r="G836" s="408">
        <v>0.6</v>
      </c>
      <c r="H836" s="408">
        <v>823.6</v>
      </c>
      <c r="I836" s="408" t="s">
        <v>779</v>
      </c>
      <c r="J836" s="408">
        <v>6.1</v>
      </c>
      <c r="K836" s="408">
        <v>34.200000000000003</v>
      </c>
      <c r="L836" s="408">
        <v>72.5</v>
      </c>
      <c r="M836" s="408">
        <v>0.8</v>
      </c>
      <c r="N836" s="408">
        <v>6.7</v>
      </c>
      <c r="O836" s="408">
        <v>0</v>
      </c>
      <c r="P836" s="408">
        <v>0.1</v>
      </c>
      <c r="Q836" s="408">
        <v>1.8</v>
      </c>
      <c r="R836" s="408">
        <v>8.9</v>
      </c>
      <c r="S836" s="408">
        <v>12.9</v>
      </c>
      <c r="T836" s="408">
        <v>0</v>
      </c>
      <c r="U836" s="408">
        <v>0</v>
      </c>
      <c r="V836" s="408">
        <v>48.8</v>
      </c>
      <c r="W836" s="408">
        <v>13.2</v>
      </c>
      <c r="X836" s="408" t="s">
        <v>779</v>
      </c>
      <c r="Y836" s="408">
        <v>10.7</v>
      </c>
      <c r="Z836" s="408">
        <v>27.6</v>
      </c>
      <c r="AA836" s="328"/>
      <c r="AB836" s="328"/>
      <c r="AE836" s="701"/>
    </row>
    <row r="837" spans="1:31" s="332" customFormat="1" ht="13.8" x14ac:dyDescent="0.45">
      <c r="A837" s="43">
        <v>2064</v>
      </c>
      <c r="B837" s="408">
        <v>4043.2</v>
      </c>
      <c r="C837" s="408">
        <v>28.2</v>
      </c>
      <c r="D837" s="408">
        <v>7.7</v>
      </c>
      <c r="E837" s="408">
        <v>1.8</v>
      </c>
      <c r="F837" s="408">
        <v>78.900000000000006</v>
      </c>
      <c r="G837" s="408">
        <v>0.6</v>
      </c>
      <c r="H837" s="408">
        <v>824.2</v>
      </c>
      <c r="I837" s="408" t="s">
        <v>779</v>
      </c>
      <c r="J837" s="408">
        <v>6.2</v>
      </c>
      <c r="K837" s="408">
        <v>34</v>
      </c>
      <c r="L837" s="408">
        <v>72.599999999999994</v>
      </c>
      <c r="M837" s="408">
        <v>0.8</v>
      </c>
      <c r="N837" s="408">
        <v>6.7</v>
      </c>
      <c r="O837" s="408">
        <v>0</v>
      </c>
      <c r="P837" s="408">
        <v>0.1</v>
      </c>
      <c r="Q837" s="408">
        <v>1.8</v>
      </c>
      <c r="R837" s="408">
        <v>8.9</v>
      </c>
      <c r="S837" s="408">
        <v>12.8</v>
      </c>
      <c r="T837" s="408">
        <v>0</v>
      </c>
      <c r="U837" s="408">
        <v>0</v>
      </c>
      <c r="V837" s="408">
        <v>48.8</v>
      </c>
      <c r="W837" s="408">
        <v>13.3</v>
      </c>
      <c r="X837" s="408" t="s">
        <v>779</v>
      </c>
      <c r="Y837" s="408">
        <v>10.6</v>
      </c>
      <c r="Z837" s="408">
        <v>27.6</v>
      </c>
      <c r="AA837" s="328"/>
      <c r="AB837" s="328"/>
      <c r="AE837" s="701"/>
    </row>
    <row r="838" spans="1:31" s="332" customFormat="1" ht="13.8" x14ac:dyDescent="0.45">
      <c r="A838" s="43">
        <v>2065</v>
      </c>
      <c r="B838" s="408">
        <v>4047</v>
      </c>
      <c r="C838" s="408">
        <v>28.3</v>
      </c>
      <c r="D838" s="408">
        <v>7.7</v>
      </c>
      <c r="E838" s="408">
        <v>1.8</v>
      </c>
      <c r="F838" s="408">
        <v>78.599999999999994</v>
      </c>
      <c r="G838" s="408">
        <v>0.6</v>
      </c>
      <c r="H838" s="408">
        <v>824.6</v>
      </c>
      <c r="I838" s="408" t="s">
        <v>779</v>
      </c>
      <c r="J838" s="408">
        <v>6.2</v>
      </c>
      <c r="K838" s="408">
        <v>33.799999999999997</v>
      </c>
      <c r="L838" s="408">
        <v>72.7</v>
      </c>
      <c r="M838" s="408">
        <v>0.8</v>
      </c>
      <c r="N838" s="408">
        <v>6.7</v>
      </c>
      <c r="O838" s="408">
        <v>0</v>
      </c>
      <c r="P838" s="408">
        <v>0.1</v>
      </c>
      <c r="Q838" s="408">
        <v>1.8</v>
      </c>
      <c r="R838" s="408">
        <v>8.8000000000000007</v>
      </c>
      <c r="S838" s="408">
        <v>12.8</v>
      </c>
      <c r="T838" s="408">
        <v>0</v>
      </c>
      <c r="U838" s="408">
        <v>0</v>
      </c>
      <c r="V838" s="408">
        <v>48.9</v>
      </c>
      <c r="W838" s="408">
        <v>13.4</v>
      </c>
      <c r="X838" s="408" t="s">
        <v>779</v>
      </c>
      <c r="Y838" s="408">
        <v>10.5</v>
      </c>
      <c r="Z838" s="408">
        <v>27.7</v>
      </c>
      <c r="AA838" s="328"/>
      <c r="AB838" s="328"/>
      <c r="AE838" s="701"/>
    </row>
    <row r="839" spans="1:31" s="332" customFormat="1" ht="13.8" x14ac:dyDescent="0.45">
      <c r="A839" s="43">
        <v>2066</v>
      </c>
      <c r="B839" s="408">
        <v>4050.4</v>
      </c>
      <c r="C839" s="408">
        <v>28.4</v>
      </c>
      <c r="D839" s="408">
        <v>7.7</v>
      </c>
      <c r="E839" s="408">
        <v>1.8</v>
      </c>
      <c r="F839" s="408">
        <v>78.3</v>
      </c>
      <c r="G839" s="408">
        <v>0.6</v>
      </c>
      <c r="H839" s="408">
        <v>824.9</v>
      </c>
      <c r="I839" s="408" t="s">
        <v>779</v>
      </c>
      <c r="J839" s="408">
        <v>6.2</v>
      </c>
      <c r="K839" s="408">
        <v>33.6</v>
      </c>
      <c r="L839" s="408">
        <v>72.7</v>
      </c>
      <c r="M839" s="408">
        <v>0.8</v>
      </c>
      <c r="N839" s="408">
        <v>6.7</v>
      </c>
      <c r="O839" s="408">
        <v>0</v>
      </c>
      <c r="P839" s="408">
        <v>0.1</v>
      </c>
      <c r="Q839" s="408">
        <v>1.8</v>
      </c>
      <c r="R839" s="408">
        <v>8.8000000000000007</v>
      </c>
      <c r="S839" s="408">
        <v>12.8</v>
      </c>
      <c r="T839" s="408">
        <v>0</v>
      </c>
      <c r="U839" s="408">
        <v>0</v>
      </c>
      <c r="V839" s="408">
        <v>48.9</v>
      </c>
      <c r="W839" s="408">
        <v>13.4</v>
      </c>
      <c r="X839" s="408" t="s">
        <v>779</v>
      </c>
      <c r="Y839" s="408">
        <v>10.4</v>
      </c>
      <c r="Z839" s="408">
        <v>27.7</v>
      </c>
      <c r="AA839" s="328"/>
      <c r="AB839" s="328"/>
      <c r="AE839" s="701"/>
    </row>
    <row r="840" spans="1:31" s="332" customFormat="1" ht="13.8" x14ac:dyDescent="0.45">
      <c r="A840" s="43">
        <v>2067</v>
      </c>
      <c r="B840" s="408">
        <v>4053.3</v>
      </c>
      <c r="C840" s="408">
        <v>28.4</v>
      </c>
      <c r="D840" s="408">
        <v>7.7</v>
      </c>
      <c r="E840" s="408">
        <v>1.7</v>
      </c>
      <c r="F840" s="408">
        <v>78</v>
      </c>
      <c r="G840" s="408">
        <v>0.6</v>
      </c>
      <c r="H840" s="408">
        <v>825.1</v>
      </c>
      <c r="I840" s="408" t="s">
        <v>779</v>
      </c>
      <c r="J840" s="408">
        <v>6.2</v>
      </c>
      <c r="K840" s="408">
        <v>33.4</v>
      </c>
      <c r="L840" s="408">
        <v>72.8</v>
      </c>
      <c r="M840" s="408">
        <v>0.8</v>
      </c>
      <c r="N840" s="408">
        <v>6.7</v>
      </c>
      <c r="O840" s="408">
        <v>0</v>
      </c>
      <c r="P840" s="408">
        <v>0.1</v>
      </c>
      <c r="Q840" s="408">
        <v>1.8</v>
      </c>
      <c r="R840" s="408">
        <v>8.6999999999999993</v>
      </c>
      <c r="S840" s="408">
        <v>12.8</v>
      </c>
      <c r="T840" s="408">
        <v>0</v>
      </c>
      <c r="U840" s="408">
        <v>0</v>
      </c>
      <c r="V840" s="408">
        <v>48.9</v>
      </c>
      <c r="W840" s="408">
        <v>13.5</v>
      </c>
      <c r="X840" s="408" t="s">
        <v>779</v>
      </c>
      <c r="Y840" s="408">
        <v>10.3</v>
      </c>
      <c r="Z840" s="408">
        <v>27.7</v>
      </c>
      <c r="AA840" s="328"/>
      <c r="AB840" s="328"/>
      <c r="AE840" s="701"/>
    </row>
    <row r="841" spans="1:31" s="332" customFormat="1" ht="13.8" x14ac:dyDescent="0.45">
      <c r="A841" s="43">
        <v>2068</v>
      </c>
      <c r="B841" s="408">
        <v>4055.9</v>
      </c>
      <c r="C841" s="408">
        <v>28.5</v>
      </c>
      <c r="D841" s="408">
        <v>7.7</v>
      </c>
      <c r="E841" s="408">
        <v>1.7</v>
      </c>
      <c r="F841" s="408">
        <v>77.7</v>
      </c>
      <c r="G841" s="408">
        <v>0.6</v>
      </c>
      <c r="H841" s="408">
        <v>825.3</v>
      </c>
      <c r="I841" s="408" t="s">
        <v>779</v>
      </c>
      <c r="J841" s="408">
        <v>6.3</v>
      </c>
      <c r="K841" s="408">
        <v>33.1</v>
      </c>
      <c r="L841" s="408">
        <v>72.8</v>
      </c>
      <c r="M841" s="408">
        <v>0.8</v>
      </c>
      <c r="N841" s="408">
        <v>6.7</v>
      </c>
      <c r="O841" s="408">
        <v>0</v>
      </c>
      <c r="P841" s="408">
        <v>0.1</v>
      </c>
      <c r="Q841" s="408">
        <v>1.8</v>
      </c>
      <c r="R841" s="408">
        <v>8.6999999999999993</v>
      </c>
      <c r="S841" s="408">
        <v>12.7</v>
      </c>
      <c r="T841" s="408">
        <v>0</v>
      </c>
      <c r="U841" s="408">
        <v>0</v>
      </c>
      <c r="V841" s="408">
        <v>48.9</v>
      </c>
      <c r="W841" s="408">
        <v>13.6</v>
      </c>
      <c r="X841" s="408" t="s">
        <v>779</v>
      </c>
      <c r="Y841" s="408">
        <v>10.199999999999999</v>
      </c>
      <c r="Z841" s="408">
        <v>27.8</v>
      </c>
      <c r="AA841" s="328"/>
      <c r="AB841" s="328"/>
      <c r="AE841" s="701"/>
    </row>
    <row r="842" spans="1:31" s="332" customFormat="1" ht="13.8" x14ac:dyDescent="0.45">
      <c r="A842" s="43">
        <v>2069</v>
      </c>
      <c r="B842" s="408">
        <v>4058</v>
      </c>
      <c r="C842" s="408">
        <v>28.6</v>
      </c>
      <c r="D842" s="408">
        <v>7.7</v>
      </c>
      <c r="E842" s="408">
        <v>1.7</v>
      </c>
      <c r="F842" s="408">
        <v>77.3</v>
      </c>
      <c r="G842" s="408">
        <v>0.6</v>
      </c>
      <c r="H842" s="408">
        <v>825.3</v>
      </c>
      <c r="I842" s="408" t="s">
        <v>779</v>
      </c>
      <c r="J842" s="408">
        <v>6.3</v>
      </c>
      <c r="K842" s="408">
        <v>32.9</v>
      </c>
      <c r="L842" s="408">
        <v>72.900000000000006</v>
      </c>
      <c r="M842" s="408">
        <v>0.8</v>
      </c>
      <c r="N842" s="408">
        <v>6.8</v>
      </c>
      <c r="O842" s="408">
        <v>0</v>
      </c>
      <c r="P842" s="408">
        <v>0.1</v>
      </c>
      <c r="Q842" s="408">
        <v>1.8</v>
      </c>
      <c r="R842" s="408">
        <v>8.6</v>
      </c>
      <c r="S842" s="408">
        <v>12.7</v>
      </c>
      <c r="T842" s="408">
        <v>0</v>
      </c>
      <c r="U842" s="408">
        <v>0</v>
      </c>
      <c r="V842" s="408">
        <v>48.9</v>
      </c>
      <c r="W842" s="408">
        <v>13.6</v>
      </c>
      <c r="X842" s="408" t="s">
        <v>779</v>
      </c>
      <c r="Y842" s="408">
        <v>10.199999999999999</v>
      </c>
      <c r="Z842" s="408">
        <v>27.8</v>
      </c>
      <c r="AA842" s="328"/>
      <c r="AB842" s="328"/>
      <c r="AE842" s="701"/>
    </row>
    <row r="843" spans="1:31" s="332" customFormat="1" ht="13.8" x14ac:dyDescent="0.45">
      <c r="A843" s="43">
        <v>2070</v>
      </c>
      <c r="B843" s="408">
        <v>4059.8</v>
      </c>
      <c r="C843" s="408">
        <v>28.7</v>
      </c>
      <c r="D843" s="408">
        <v>7.7</v>
      </c>
      <c r="E843" s="408">
        <v>1.7</v>
      </c>
      <c r="F843" s="408">
        <v>77</v>
      </c>
      <c r="G843" s="408">
        <v>0.6</v>
      </c>
      <c r="H843" s="408">
        <v>825.2</v>
      </c>
      <c r="I843" s="408" t="s">
        <v>779</v>
      </c>
      <c r="J843" s="408">
        <v>6.3</v>
      </c>
      <c r="K843" s="408">
        <v>32.700000000000003</v>
      </c>
      <c r="L843" s="408">
        <v>72.900000000000006</v>
      </c>
      <c r="M843" s="408">
        <v>0.9</v>
      </c>
      <c r="N843" s="408">
        <v>6.8</v>
      </c>
      <c r="O843" s="408">
        <v>0</v>
      </c>
      <c r="P843" s="408">
        <v>0.1</v>
      </c>
      <c r="Q843" s="408">
        <v>1.7</v>
      </c>
      <c r="R843" s="408">
        <v>8.6</v>
      </c>
      <c r="S843" s="408">
        <v>12.7</v>
      </c>
      <c r="T843" s="408">
        <v>0</v>
      </c>
      <c r="U843" s="408">
        <v>0</v>
      </c>
      <c r="V843" s="408">
        <v>48.9</v>
      </c>
      <c r="W843" s="408">
        <v>13.7</v>
      </c>
      <c r="X843" s="408" t="s">
        <v>779</v>
      </c>
      <c r="Y843" s="408">
        <v>10.1</v>
      </c>
      <c r="Z843" s="408">
        <v>27.8</v>
      </c>
      <c r="AA843" s="328"/>
      <c r="AB843" s="328"/>
      <c r="AE843" s="701"/>
    </row>
    <row r="844" spans="1:31" s="332" customFormat="1" ht="13.8" x14ac:dyDescent="0.45">
      <c r="A844" s="43">
        <v>2071</v>
      </c>
      <c r="B844" s="408">
        <v>4061.2</v>
      </c>
      <c r="C844" s="408">
        <v>28.8</v>
      </c>
      <c r="D844" s="408">
        <v>7.7</v>
      </c>
      <c r="E844" s="408">
        <v>1.7</v>
      </c>
      <c r="F844" s="408">
        <v>76.7</v>
      </c>
      <c r="G844" s="408">
        <v>0.6</v>
      </c>
      <c r="H844" s="408">
        <v>825.1</v>
      </c>
      <c r="I844" s="408" t="s">
        <v>779</v>
      </c>
      <c r="J844" s="408">
        <v>6.4</v>
      </c>
      <c r="K844" s="408">
        <v>32.5</v>
      </c>
      <c r="L844" s="408">
        <v>72.900000000000006</v>
      </c>
      <c r="M844" s="408">
        <v>0.9</v>
      </c>
      <c r="N844" s="408">
        <v>6.8</v>
      </c>
      <c r="O844" s="408">
        <v>0</v>
      </c>
      <c r="P844" s="408">
        <v>0.1</v>
      </c>
      <c r="Q844" s="408">
        <v>1.7</v>
      </c>
      <c r="R844" s="408">
        <v>8.6</v>
      </c>
      <c r="S844" s="408">
        <v>12.6</v>
      </c>
      <c r="T844" s="408">
        <v>0</v>
      </c>
      <c r="U844" s="408">
        <v>0</v>
      </c>
      <c r="V844" s="408">
        <v>48.9</v>
      </c>
      <c r="W844" s="408">
        <v>13.8</v>
      </c>
      <c r="X844" s="408" t="s">
        <v>779</v>
      </c>
      <c r="Y844" s="408">
        <v>10</v>
      </c>
      <c r="Z844" s="408">
        <v>27.9</v>
      </c>
      <c r="AA844" s="328"/>
      <c r="AB844" s="328"/>
      <c r="AE844" s="701"/>
    </row>
    <row r="845" spans="1:31" s="332" customFormat="1" ht="13.8" x14ac:dyDescent="0.45">
      <c r="A845" s="43">
        <v>2072</v>
      </c>
      <c r="B845" s="408">
        <v>4062.2</v>
      </c>
      <c r="C845" s="408">
        <v>28.9</v>
      </c>
      <c r="D845" s="408">
        <v>7.7</v>
      </c>
      <c r="E845" s="408">
        <v>1.7</v>
      </c>
      <c r="F845" s="408">
        <v>76.3</v>
      </c>
      <c r="G845" s="408">
        <v>0.7</v>
      </c>
      <c r="H845" s="408">
        <v>824.8</v>
      </c>
      <c r="I845" s="408" t="s">
        <v>779</v>
      </c>
      <c r="J845" s="408">
        <v>6.4</v>
      </c>
      <c r="K845" s="408">
        <v>32.200000000000003</v>
      </c>
      <c r="L845" s="408">
        <v>73</v>
      </c>
      <c r="M845" s="408">
        <v>0.9</v>
      </c>
      <c r="N845" s="408">
        <v>6.8</v>
      </c>
      <c r="O845" s="408">
        <v>0</v>
      </c>
      <c r="P845" s="408">
        <v>0.1</v>
      </c>
      <c r="Q845" s="408">
        <v>1.7</v>
      </c>
      <c r="R845" s="408">
        <v>8.5</v>
      </c>
      <c r="S845" s="408">
        <v>12.6</v>
      </c>
      <c r="T845" s="408">
        <v>0</v>
      </c>
      <c r="U845" s="408">
        <v>0</v>
      </c>
      <c r="V845" s="408">
        <v>48.9</v>
      </c>
      <c r="W845" s="408">
        <v>13.8</v>
      </c>
      <c r="X845" s="408" t="s">
        <v>779</v>
      </c>
      <c r="Y845" s="408">
        <v>9.9</v>
      </c>
      <c r="Z845" s="408">
        <v>27.9</v>
      </c>
      <c r="AA845" s="328"/>
      <c r="AB845" s="328"/>
      <c r="AE845" s="701"/>
    </row>
    <row r="846" spans="1:31" s="332" customFormat="1" ht="13.8" x14ac:dyDescent="0.45">
      <c r="A846" s="43">
        <v>2073</v>
      </c>
      <c r="B846" s="408">
        <v>4062.9</v>
      </c>
      <c r="C846" s="408">
        <v>29</v>
      </c>
      <c r="D846" s="408">
        <v>7.7</v>
      </c>
      <c r="E846" s="408">
        <v>1.7</v>
      </c>
      <c r="F846" s="408">
        <v>76</v>
      </c>
      <c r="G846" s="408">
        <v>0.7</v>
      </c>
      <c r="H846" s="408">
        <v>824.4</v>
      </c>
      <c r="I846" s="408" t="s">
        <v>779</v>
      </c>
      <c r="J846" s="408">
        <v>6.4</v>
      </c>
      <c r="K846" s="408">
        <v>32</v>
      </c>
      <c r="L846" s="408">
        <v>73</v>
      </c>
      <c r="M846" s="408">
        <v>0.9</v>
      </c>
      <c r="N846" s="408">
        <v>6.8</v>
      </c>
      <c r="O846" s="408">
        <v>0</v>
      </c>
      <c r="P846" s="408">
        <v>0.1</v>
      </c>
      <c r="Q846" s="408">
        <v>1.7</v>
      </c>
      <c r="R846" s="408">
        <v>8.5</v>
      </c>
      <c r="S846" s="408">
        <v>12.6</v>
      </c>
      <c r="T846" s="408">
        <v>0</v>
      </c>
      <c r="U846" s="408">
        <v>0</v>
      </c>
      <c r="V846" s="408">
        <v>48.9</v>
      </c>
      <c r="W846" s="408">
        <v>13.9</v>
      </c>
      <c r="X846" s="408" t="s">
        <v>779</v>
      </c>
      <c r="Y846" s="408">
        <v>9.8000000000000007</v>
      </c>
      <c r="Z846" s="408">
        <v>27.9</v>
      </c>
      <c r="AA846" s="328"/>
      <c r="AB846" s="328"/>
      <c r="AE846" s="701"/>
    </row>
    <row r="847" spans="1:31" s="332" customFormat="1" ht="13.8" x14ac:dyDescent="0.45">
      <c r="A847" s="43">
        <v>2074</v>
      </c>
      <c r="B847" s="408">
        <v>4063.3</v>
      </c>
      <c r="C847" s="408">
        <v>29.1</v>
      </c>
      <c r="D847" s="408">
        <v>7.6</v>
      </c>
      <c r="E847" s="408">
        <v>1.7</v>
      </c>
      <c r="F847" s="408">
        <v>75.599999999999994</v>
      </c>
      <c r="G847" s="408">
        <v>0.7</v>
      </c>
      <c r="H847" s="408">
        <v>824</v>
      </c>
      <c r="I847" s="408" t="s">
        <v>779</v>
      </c>
      <c r="J847" s="408">
        <v>6.4</v>
      </c>
      <c r="K847" s="408">
        <v>31.8</v>
      </c>
      <c r="L847" s="408">
        <v>73</v>
      </c>
      <c r="M847" s="408">
        <v>0.9</v>
      </c>
      <c r="N847" s="408">
        <v>6.9</v>
      </c>
      <c r="O847" s="408">
        <v>0</v>
      </c>
      <c r="P847" s="408">
        <v>0.1</v>
      </c>
      <c r="Q847" s="408">
        <v>1.7</v>
      </c>
      <c r="R847" s="408">
        <v>8.4</v>
      </c>
      <c r="S847" s="408">
        <v>12.5</v>
      </c>
      <c r="T847" s="408">
        <v>0</v>
      </c>
      <c r="U847" s="408">
        <v>0</v>
      </c>
      <c r="V847" s="408">
        <v>48.8</v>
      </c>
      <c r="W847" s="408">
        <v>14</v>
      </c>
      <c r="X847" s="408" t="s">
        <v>779</v>
      </c>
      <c r="Y847" s="408">
        <v>9.6999999999999993</v>
      </c>
      <c r="Z847" s="408">
        <v>27.9</v>
      </c>
      <c r="AA847" s="328"/>
      <c r="AB847" s="328"/>
      <c r="AE847" s="701"/>
    </row>
    <row r="848" spans="1:31" s="332" customFormat="1" ht="13.8" x14ac:dyDescent="0.45">
      <c r="A848" s="43">
        <v>2075</v>
      </c>
      <c r="B848" s="408">
        <v>4063.3</v>
      </c>
      <c r="C848" s="408">
        <v>29.2</v>
      </c>
      <c r="D848" s="408">
        <v>7.6</v>
      </c>
      <c r="E848" s="408">
        <v>1.7</v>
      </c>
      <c r="F848" s="408">
        <v>75.2</v>
      </c>
      <c r="G848" s="408">
        <v>0.7</v>
      </c>
      <c r="H848" s="408">
        <v>823.5</v>
      </c>
      <c r="I848" s="408" t="s">
        <v>779</v>
      </c>
      <c r="J848" s="408">
        <v>6.5</v>
      </c>
      <c r="K848" s="408">
        <v>31.5</v>
      </c>
      <c r="L848" s="408">
        <v>73</v>
      </c>
      <c r="M848" s="408">
        <v>0.9</v>
      </c>
      <c r="N848" s="408">
        <v>6.9</v>
      </c>
      <c r="O848" s="408">
        <v>0</v>
      </c>
      <c r="P848" s="408">
        <v>0.1</v>
      </c>
      <c r="Q848" s="408">
        <v>1.7</v>
      </c>
      <c r="R848" s="408">
        <v>8.4</v>
      </c>
      <c r="S848" s="408">
        <v>12.5</v>
      </c>
      <c r="T848" s="408">
        <v>0</v>
      </c>
      <c r="U848" s="408">
        <v>0</v>
      </c>
      <c r="V848" s="408">
        <v>48.8</v>
      </c>
      <c r="W848" s="408">
        <v>14</v>
      </c>
      <c r="X848" s="408" t="s">
        <v>779</v>
      </c>
      <c r="Y848" s="408">
        <v>9.6</v>
      </c>
      <c r="Z848" s="408">
        <v>27.9</v>
      </c>
      <c r="AA848" s="328"/>
      <c r="AB848" s="328"/>
      <c r="AE848" s="701"/>
    </row>
    <row r="849" spans="1:31" s="332" customFormat="1" ht="13.8" x14ac:dyDescent="0.45">
      <c r="A849" s="43">
        <v>2076</v>
      </c>
      <c r="B849" s="408">
        <v>4062.9</v>
      </c>
      <c r="C849" s="408">
        <v>29.3</v>
      </c>
      <c r="D849" s="408">
        <v>7.6</v>
      </c>
      <c r="E849" s="408">
        <v>1.7</v>
      </c>
      <c r="F849" s="408">
        <v>74.900000000000006</v>
      </c>
      <c r="G849" s="408">
        <v>0.7</v>
      </c>
      <c r="H849" s="408">
        <v>822.9</v>
      </c>
      <c r="I849" s="408" t="s">
        <v>779</v>
      </c>
      <c r="J849" s="408">
        <v>6.5</v>
      </c>
      <c r="K849" s="408">
        <v>31.3</v>
      </c>
      <c r="L849" s="408">
        <v>73</v>
      </c>
      <c r="M849" s="408">
        <v>0.9</v>
      </c>
      <c r="N849" s="408">
        <v>6.9</v>
      </c>
      <c r="O849" s="408">
        <v>0</v>
      </c>
      <c r="P849" s="408">
        <v>0.1</v>
      </c>
      <c r="Q849" s="408">
        <v>1.7</v>
      </c>
      <c r="R849" s="408">
        <v>8.3000000000000007</v>
      </c>
      <c r="S849" s="408">
        <v>12.5</v>
      </c>
      <c r="T849" s="408">
        <v>0</v>
      </c>
      <c r="U849" s="408">
        <v>0</v>
      </c>
      <c r="V849" s="408">
        <v>48.8</v>
      </c>
      <c r="W849" s="408">
        <v>14.1</v>
      </c>
      <c r="X849" s="408" t="s">
        <v>779</v>
      </c>
      <c r="Y849" s="408">
        <v>9.5</v>
      </c>
      <c r="Z849" s="408">
        <v>28</v>
      </c>
      <c r="AA849" s="328"/>
      <c r="AB849" s="328"/>
      <c r="AE849" s="701"/>
    </row>
    <row r="850" spans="1:31" s="332" customFormat="1" ht="13.8" x14ac:dyDescent="0.45">
      <c r="A850" s="43">
        <v>2077</v>
      </c>
      <c r="B850" s="408">
        <v>4062.2</v>
      </c>
      <c r="C850" s="408">
        <v>29.3</v>
      </c>
      <c r="D850" s="408">
        <v>7.6</v>
      </c>
      <c r="E850" s="408">
        <v>1.6</v>
      </c>
      <c r="F850" s="408">
        <v>74.5</v>
      </c>
      <c r="G850" s="408">
        <v>0.7</v>
      </c>
      <c r="H850" s="408">
        <v>822.2</v>
      </c>
      <c r="I850" s="408" t="s">
        <v>779</v>
      </c>
      <c r="J850" s="408">
        <v>6.5</v>
      </c>
      <c r="K850" s="408">
        <v>31.1</v>
      </c>
      <c r="L850" s="408">
        <v>73</v>
      </c>
      <c r="M850" s="408">
        <v>0.9</v>
      </c>
      <c r="N850" s="408">
        <v>6.9</v>
      </c>
      <c r="O850" s="408">
        <v>0</v>
      </c>
      <c r="P850" s="408">
        <v>0.1</v>
      </c>
      <c r="Q850" s="408">
        <v>1.6</v>
      </c>
      <c r="R850" s="408">
        <v>8.3000000000000007</v>
      </c>
      <c r="S850" s="408">
        <v>12.4</v>
      </c>
      <c r="T850" s="408">
        <v>0</v>
      </c>
      <c r="U850" s="408">
        <v>0</v>
      </c>
      <c r="V850" s="408">
        <v>48.8</v>
      </c>
      <c r="W850" s="408">
        <v>14.2</v>
      </c>
      <c r="X850" s="408" t="s">
        <v>779</v>
      </c>
      <c r="Y850" s="408">
        <v>9.4</v>
      </c>
      <c r="Z850" s="408">
        <v>28</v>
      </c>
      <c r="AA850" s="328"/>
      <c r="AB850" s="328"/>
      <c r="AE850" s="701"/>
    </row>
    <row r="851" spans="1:31" s="332" customFormat="1" ht="13.8" x14ac:dyDescent="0.45">
      <c r="A851" s="43">
        <v>2078</v>
      </c>
      <c r="B851" s="408">
        <v>4061.2</v>
      </c>
      <c r="C851" s="408">
        <v>29.4</v>
      </c>
      <c r="D851" s="408">
        <v>7.6</v>
      </c>
      <c r="E851" s="408">
        <v>1.6</v>
      </c>
      <c r="F851" s="408">
        <v>74.099999999999994</v>
      </c>
      <c r="G851" s="408">
        <v>0.7</v>
      </c>
      <c r="H851" s="408">
        <v>821.5</v>
      </c>
      <c r="I851" s="408" t="s">
        <v>779</v>
      </c>
      <c r="J851" s="408">
        <v>6.5</v>
      </c>
      <c r="K851" s="408">
        <v>30.9</v>
      </c>
      <c r="L851" s="408">
        <v>73.099999999999994</v>
      </c>
      <c r="M851" s="408">
        <v>0.9</v>
      </c>
      <c r="N851" s="408">
        <v>6.9</v>
      </c>
      <c r="O851" s="408">
        <v>0</v>
      </c>
      <c r="P851" s="408">
        <v>0.1</v>
      </c>
      <c r="Q851" s="408">
        <v>1.6</v>
      </c>
      <c r="R851" s="408">
        <v>8.1999999999999993</v>
      </c>
      <c r="S851" s="408">
        <v>12.4</v>
      </c>
      <c r="T851" s="408">
        <v>0</v>
      </c>
      <c r="U851" s="408">
        <v>0</v>
      </c>
      <c r="V851" s="408">
        <v>48.7</v>
      </c>
      <c r="W851" s="408">
        <v>14.2</v>
      </c>
      <c r="X851" s="408" t="s">
        <v>779</v>
      </c>
      <c r="Y851" s="408">
        <v>9.3000000000000007</v>
      </c>
      <c r="Z851" s="408">
        <v>28</v>
      </c>
      <c r="AA851" s="328"/>
      <c r="AB851" s="328"/>
      <c r="AE851" s="701"/>
    </row>
    <row r="852" spans="1:31" s="332" customFormat="1" ht="13.8" x14ac:dyDescent="0.45">
      <c r="A852" s="43">
        <v>2079</v>
      </c>
      <c r="B852" s="408">
        <v>4059.9</v>
      </c>
      <c r="C852" s="408">
        <v>29.5</v>
      </c>
      <c r="D852" s="408">
        <v>7.6</v>
      </c>
      <c r="E852" s="408">
        <v>1.6</v>
      </c>
      <c r="F852" s="408">
        <v>73.8</v>
      </c>
      <c r="G852" s="408">
        <v>0.7</v>
      </c>
      <c r="H852" s="408">
        <v>820.7</v>
      </c>
      <c r="I852" s="408" t="s">
        <v>779</v>
      </c>
      <c r="J852" s="408">
        <v>6.6</v>
      </c>
      <c r="K852" s="408">
        <v>30.6</v>
      </c>
      <c r="L852" s="408">
        <v>73.099999999999994</v>
      </c>
      <c r="M852" s="408">
        <v>0.9</v>
      </c>
      <c r="N852" s="408">
        <v>6.9</v>
      </c>
      <c r="O852" s="408">
        <v>0</v>
      </c>
      <c r="P852" s="408">
        <v>0.1</v>
      </c>
      <c r="Q852" s="408">
        <v>1.6</v>
      </c>
      <c r="R852" s="408">
        <v>8.1999999999999993</v>
      </c>
      <c r="S852" s="408">
        <v>12.4</v>
      </c>
      <c r="T852" s="408">
        <v>0</v>
      </c>
      <c r="U852" s="408">
        <v>0</v>
      </c>
      <c r="V852" s="408">
        <v>48.7</v>
      </c>
      <c r="W852" s="408">
        <v>14.3</v>
      </c>
      <c r="X852" s="408" t="s">
        <v>779</v>
      </c>
      <c r="Y852" s="408">
        <v>9.1999999999999993</v>
      </c>
      <c r="Z852" s="408">
        <v>28</v>
      </c>
      <c r="AA852" s="328"/>
      <c r="AB852" s="328"/>
      <c r="AE852" s="701"/>
    </row>
    <row r="853" spans="1:31" s="332" customFormat="1" ht="13.8" x14ac:dyDescent="0.45">
      <c r="A853" s="43">
        <v>2080</v>
      </c>
      <c r="B853" s="408">
        <v>4058.3</v>
      </c>
      <c r="C853" s="408">
        <v>29.6</v>
      </c>
      <c r="D853" s="408">
        <v>7.6</v>
      </c>
      <c r="E853" s="408">
        <v>1.6</v>
      </c>
      <c r="F853" s="408">
        <v>73.400000000000006</v>
      </c>
      <c r="G853" s="408">
        <v>0.7</v>
      </c>
      <c r="H853" s="408">
        <v>819.8</v>
      </c>
      <c r="I853" s="408" t="s">
        <v>779</v>
      </c>
      <c r="J853" s="408">
        <v>6.6</v>
      </c>
      <c r="K853" s="408">
        <v>30.4</v>
      </c>
      <c r="L853" s="408">
        <v>73</v>
      </c>
      <c r="M853" s="408">
        <v>0.9</v>
      </c>
      <c r="N853" s="408">
        <v>7</v>
      </c>
      <c r="O853" s="408">
        <v>0</v>
      </c>
      <c r="P853" s="408">
        <v>0.1</v>
      </c>
      <c r="Q853" s="408">
        <v>1.6</v>
      </c>
      <c r="R853" s="408">
        <v>8.1</v>
      </c>
      <c r="S853" s="408">
        <v>12.3</v>
      </c>
      <c r="T853" s="408">
        <v>0</v>
      </c>
      <c r="U853" s="408">
        <v>0</v>
      </c>
      <c r="V853" s="408">
        <v>48.6</v>
      </c>
      <c r="W853" s="408">
        <v>14.3</v>
      </c>
      <c r="X853" s="408" t="s">
        <v>779</v>
      </c>
      <c r="Y853" s="408">
        <v>9.1999999999999993</v>
      </c>
      <c r="Z853" s="408">
        <v>28</v>
      </c>
      <c r="AA853" s="328"/>
      <c r="AB853" s="328"/>
      <c r="AE853" s="701"/>
    </row>
    <row r="854" spans="1:31" s="332" customFormat="1" ht="13.8" x14ac:dyDescent="0.45">
      <c r="A854" s="43">
        <v>2081</v>
      </c>
      <c r="B854" s="408">
        <v>4056.3</v>
      </c>
      <c r="C854" s="408">
        <v>29.7</v>
      </c>
      <c r="D854" s="408">
        <v>7.5</v>
      </c>
      <c r="E854" s="408">
        <v>1.6</v>
      </c>
      <c r="F854" s="408">
        <v>73</v>
      </c>
      <c r="G854" s="408">
        <v>0.7</v>
      </c>
      <c r="H854" s="408">
        <v>818.8</v>
      </c>
      <c r="I854" s="408" t="s">
        <v>779</v>
      </c>
      <c r="J854" s="408">
        <v>6.6</v>
      </c>
      <c r="K854" s="408">
        <v>30.2</v>
      </c>
      <c r="L854" s="408">
        <v>73</v>
      </c>
      <c r="M854" s="408">
        <v>0.9</v>
      </c>
      <c r="N854" s="408">
        <v>7</v>
      </c>
      <c r="O854" s="408">
        <v>0</v>
      </c>
      <c r="P854" s="408">
        <v>0.1</v>
      </c>
      <c r="Q854" s="408">
        <v>1.6</v>
      </c>
      <c r="R854" s="408">
        <v>8.1</v>
      </c>
      <c r="S854" s="408">
        <v>12.3</v>
      </c>
      <c r="T854" s="408">
        <v>0</v>
      </c>
      <c r="U854" s="408">
        <v>0</v>
      </c>
      <c r="V854" s="408">
        <v>48.6</v>
      </c>
      <c r="W854" s="408">
        <v>14.4</v>
      </c>
      <c r="X854" s="408" t="s">
        <v>779</v>
      </c>
      <c r="Y854" s="408">
        <v>9.1</v>
      </c>
      <c r="Z854" s="408">
        <v>28</v>
      </c>
      <c r="AA854" s="328"/>
      <c r="AB854" s="328"/>
      <c r="AE854" s="701"/>
    </row>
    <row r="855" spans="1:31" s="332" customFormat="1" ht="13.8" x14ac:dyDescent="0.45">
      <c r="A855" s="43">
        <v>2082</v>
      </c>
      <c r="B855" s="408">
        <v>3899</v>
      </c>
      <c r="C855" s="408">
        <v>28.2</v>
      </c>
      <c r="D855" s="408">
        <v>7.3</v>
      </c>
      <c r="E855" s="408">
        <v>1.6</v>
      </c>
      <c r="F855" s="408">
        <v>70.400000000000006</v>
      </c>
      <c r="G855" s="408">
        <v>0.6</v>
      </c>
      <c r="H855" s="408">
        <v>787.5</v>
      </c>
      <c r="I855" s="408" t="s">
        <v>779</v>
      </c>
      <c r="J855" s="408">
        <v>6.5</v>
      </c>
      <c r="K855" s="408">
        <v>29.6</v>
      </c>
      <c r="L855" s="408">
        <v>69.2</v>
      </c>
      <c r="M855" s="408">
        <v>0.9</v>
      </c>
      <c r="N855" s="408">
        <v>6.6</v>
      </c>
      <c r="O855" s="408">
        <v>0</v>
      </c>
      <c r="P855" s="408">
        <v>0.1</v>
      </c>
      <c r="Q855" s="408">
        <v>1.6</v>
      </c>
      <c r="R855" s="408">
        <v>7.7</v>
      </c>
      <c r="S855" s="408">
        <v>11.8</v>
      </c>
      <c r="T855" s="408">
        <v>0</v>
      </c>
      <c r="U855" s="408">
        <v>0</v>
      </c>
      <c r="V855" s="408">
        <v>45.6</v>
      </c>
      <c r="W855" s="408">
        <v>14</v>
      </c>
      <c r="X855" s="408" t="s">
        <v>779</v>
      </c>
      <c r="Y855" s="408">
        <v>9</v>
      </c>
      <c r="Z855" s="408">
        <v>26.7</v>
      </c>
      <c r="AA855" s="328"/>
      <c r="AB855" s="328"/>
      <c r="AE855" s="701"/>
    </row>
    <row r="856" spans="1:31" s="332" customFormat="1" ht="13.8" x14ac:dyDescent="0.45">
      <c r="A856" s="43">
        <v>2083</v>
      </c>
      <c r="B856" s="408">
        <v>3896.2</v>
      </c>
      <c r="C856" s="408">
        <v>28.3</v>
      </c>
      <c r="D856" s="408">
        <v>7.3</v>
      </c>
      <c r="E856" s="408">
        <v>1.6</v>
      </c>
      <c r="F856" s="408">
        <v>70</v>
      </c>
      <c r="G856" s="408">
        <v>0.7</v>
      </c>
      <c r="H856" s="408">
        <v>786.4</v>
      </c>
      <c r="I856" s="408" t="s">
        <v>779</v>
      </c>
      <c r="J856" s="408">
        <v>6.5</v>
      </c>
      <c r="K856" s="408">
        <v>29.4</v>
      </c>
      <c r="L856" s="408">
        <v>69.2</v>
      </c>
      <c r="M856" s="408">
        <v>0.9</v>
      </c>
      <c r="N856" s="408">
        <v>6.6</v>
      </c>
      <c r="O856" s="408">
        <v>0</v>
      </c>
      <c r="P856" s="408">
        <v>0.1</v>
      </c>
      <c r="Q856" s="408">
        <v>1.6</v>
      </c>
      <c r="R856" s="408">
        <v>7.6</v>
      </c>
      <c r="S856" s="408">
        <v>11.7</v>
      </c>
      <c r="T856" s="408">
        <v>0</v>
      </c>
      <c r="U856" s="408">
        <v>0</v>
      </c>
      <c r="V856" s="408">
        <v>45.5</v>
      </c>
      <c r="W856" s="408">
        <v>14.1</v>
      </c>
      <c r="X856" s="408" t="s">
        <v>779</v>
      </c>
      <c r="Y856" s="408">
        <v>8.9</v>
      </c>
      <c r="Z856" s="408">
        <v>26.7</v>
      </c>
      <c r="AA856" s="328"/>
      <c r="AB856" s="328"/>
      <c r="AE856" s="701"/>
    </row>
    <row r="857" spans="1:31" s="332" customFormat="1" ht="13.8" x14ac:dyDescent="0.45">
      <c r="A857" s="43">
        <v>2084</v>
      </c>
      <c r="B857" s="408">
        <v>3893.1</v>
      </c>
      <c r="C857" s="408">
        <v>28.4</v>
      </c>
      <c r="D857" s="408">
        <v>7.3</v>
      </c>
      <c r="E857" s="408">
        <v>1.5</v>
      </c>
      <c r="F857" s="408">
        <v>69.599999999999994</v>
      </c>
      <c r="G857" s="408">
        <v>0.7</v>
      </c>
      <c r="H857" s="408">
        <v>785.3</v>
      </c>
      <c r="I857" s="408" t="s">
        <v>779</v>
      </c>
      <c r="J857" s="408">
        <v>6.6</v>
      </c>
      <c r="K857" s="408">
        <v>29.1</v>
      </c>
      <c r="L857" s="408">
        <v>69.099999999999994</v>
      </c>
      <c r="M857" s="408">
        <v>0.9</v>
      </c>
      <c r="N857" s="408">
        <v>6.6</v>
      </c>
      <c r="O857" s="408">
        <v>0</v>
      </c>
      <c r="P857" s="408">
        <v>0.1</v>
      </c>
      <c r="Q857" s="408">
        <v>1.5</v>
      </c>
      <c r="R857" s="408">
        <v>7.6</v>
      </c>
      <c r="S857" s="408">
        <v>11.7</v>
      </c>
      <c r="T857" s="408">
        <v>0</v>
      </c>
      <c r="U857" s="408">
        <v>0</v>
      </c>
      <c r="V857" s="408">
        <v>45.4</v>
      </c>
      <c r="W857" s="408">
        <v>14.1</v>
      </c>
      <c r="X857" s="408" t="s">
        <v>779</v>
      </c>
      <c r="Y857" s="408">
        <v>8.8000000000000007</v>
      </c>
      <c r="Z857" s="408">
        <v>26.7</v>
      </c>
      <c r="AA857" s="328"/>
      <c r="AB857" s="328"/>
      <c r="AE857" s="701"/>
    </row>
    <row r="858" spans="1:31" s="332" customFormat="1" ht="13.8" x14ac:dyDescent="0.45">
      <c r="A858" s="43">
        <v>2085</v>
      </c>
      <c r="B858" s="408">
        <v>3889.8</v>
      </c>
      <c r="C858" s="408">
        <v>28.4</v>
      </c>
      <c r="D858" s="408">
        <v>7.2</v>
      </c>
      <c r="E858" s="408">
        <v>1.5</v>
      </c>
      <c r="F858" s="408">
        <v>69.2</v>
      </c>
      <c r="G858" s="408">
        <v>0.7</v>
      </c>
      <c r="H858" s="408">
        <v>784.1</v>
      </c>
      <c r="I858" s="408" t="s">
        <v>779</v>
      </c>
      <c r="J858" s="408">
        <v>6.6</v>
      </c>
      <c r="K858" s="408">
        <v>28.9</v>
      </c>
      <c r="L858" s="408">
        <v>69.099999999999994</v>
      </c>
      <c r="M858" s="408">
        <v>0.9</v>
      </c>
      <c r="N858" s="408">
        <v>6.7</v>
      </c>
      <c r="O858" s="408">
        <v>0</v>
      </c>
      <c r="P858" s="408">
        <v>0.1</v>
      </c>
      <c r="Q858" s="408">
        <v>1.5</v>
      </c>
      <c r="R858" s="408">
        <v>7.5</v>
      </c>
      <c r="S858" s="408">
        <v>11.7</v>
      </c>
      <c r="T858" s="408">
        <v>0</v>
      </c>
      <c r="U858" s="408">
        <v>0</v>
      </c>
      <c r="V858" s="408">
        <v>45.4</v>
      </c>
      <c r="W858" s="408">
        <v>14.2</v>
      </c>
      <c r="X858" s="408" t="s">
        <v>779</v>
      </c>
      <c r="Y858" s="408">
        <v>8.6999999999999993</v>
      </c>
      <c r="Z858" s="408">
        <v>26.7</v>
      </c>
      <c r="AA858" s="328"/>
      <c r="AB858" s="328"/>
      <c r="AE858" s="701"/>
    </row>
    <row r="859" spans="1:31" s="332" customFormat="1" ht="13.8" x14ac:dyDescent="0.45">
      <c r="A859" s="43">
        <v>2086</v>
      </c>
      <c r="B859" s="408">
        <v>3886.2</v>
      </c>
      <c r="C859" s="408">
        <v>28.5</v>
      </c>
      <c r="D859" s="408">
        <v>7.2</v>
      </c>
      <c r="E859" s="408">
        <v>1.5</v>
      </c>
      <c r="F859" s="408">
        <v>68.900000000000006</v>
      </c>
      <c r="G859" s="408">
        <v>0.7</v>
      </c>
      <c r="H859" s="408">
        <v>782.9</v>
      </c>
      <c r="I859" s="408" t="s">
        <v>779</v>
      </c>
      <c r="J859" s="408">
        <v>6.6</v>
      </c>
      <c r="K859" s="408">
        <v>28.7</v>
      </c>
      <c r="L859" s="408">
        <v>69.099999999999994</v>
      </c>
      <c r="M859" s="408">
        <v>0.9</v>
      </c>
      <c r="N859" s="408">
        <v>6.7</v>
      </c>
      <c r="O859" s="408">
        <v>0</v>
      </c>
      <c r="P859" s="408">
        <v>0.1</v>
      </c>
      <c r="Q859" s="408">
        <v>1.5</v>
      </c>
      <c r="R859" s="408">
        <v>7.5</v>
      </c>
      <c r="S859" s="408">
        <v>11.6</v>
      </c>
      <c r="T859" s="408">
        <v>0</v>
      </c>
      <c r="U859" s="408">
        <v>0</v>
      </c>
      <c r="V859" s="408">
        <v>45.3</v>
      </c>
      <c r="W859" s="408">
        <v>14.2</v>
      </c>
      <c r="X859" s="408" t="s">
        <v>779</v>
      </c>
      <c r="Y859" s="408">
        <v>8.6</v>
      </c>
      <c r="Z859" s="408">
        <v>26.7</v>
      </c>
      <c r="AA859" s="328"/>
      <c r="AB859" s="328"/>
      <c r="AE859" s="701"/>
    </row>
    <row r="860" spans="1:31" s="332" customFormat="1" ht="13.8" x14ac:dyDescent="0.45">
      <c r="A860" s="43">
        <v>2087</v>
      </c>
      <c r="B860" s="408">
        <v>3882.5</v>
      </c>
      <c r="C860" s="408">
        <v>28.6</v>
      </c>
      <c r="D860" s="408">
        <v>7.2</v>
      </c>
      <c r="E860" s="408">
        <v>1.5</v>
      </c>
      <c r="F860" s="408">
        <v>68.5</v>
      </c>
      <c r="G860" s="408">
        <v>0.7</v>
      </c>
      <c r="H860" s="408">
        <v>781.6</v>
      </c>
      <c r="I860" s="408" t="s">
        <v>779</v>
      </c>
      <c r="J860" s="408">
        <v>6.7</v>
      </c>
      <c r="K860" s="408">
        <v>28.5</v>
      </c>
      <c r="L860" s="408">
        <v>69.099999999999994</v>
      </c>
      <c r="M860" s="408">
        <v>1</v>
      </c>
      <c r="N860" s="408">
        <v>6.7</v>
      </c>
      <c r="O860" s="408">
        <v>0</v>
      </c>
      <c r="P860" s="408">
        <v>0.1</v>
      </c>
      <c r="Q860" s="408">
        <v>1.5</v>
      </c>
      <c r="R860" s="408">
        <v>7.4</v>
      </c>
      <c r="S860" s="408">
        <v>11.6</v>
      </c>
      <c r="T860" s="408">
        <v>0</v>
      </c>
      <c r="U860" s="408">
        <v>0</v>
      </c>
      <c r="V860" s="408">
        <v>45.2</v>
      </c>
      <c r="W860" s="408">
        <v>14.3</v>
      </c>
      <c r="X860" s="408" t="s">
        <v>779</v>
      </c>
      <c r="Y860" s="408">
        <v>8.5</v>
      </c>
      <c r="Z860" s="408">
        <v>26.7</v>
      </c>
      <c r="AA860" s="328"/>
      <c r="AB860" s="328"/>
      <c r="AE860" s="701"/>
    </row>
    <row r="861" spans="1:31" s="332" customFormat="1" ht="13.8" x14ac:dyDescent="0.45">
      <c r="A861" s="43">
        <v>2088</v>
      </c>
      <c r="B861" s="408">
        <v>3878.4</v>
      </c>
      <c r="C861" s="408">
        <v>28.7</v>
      </c>
      <c r="D861" s="408">
        <v>7.2</v>
      </c>
      <c r="E861" s="408">
        <v>1.5</v>
      </c>
      <c r="F861" s="408">
        <v>68.099999999999994</v>
      </c>
      <c r="G861" s="408">
        <v>0.7</v>
      </c>
      <c r="H861" s="408">
        <v>780.3</v>
      </c>
      <c r="I861" s="408" t="s">
        <v>779</v>
      </c>
      <c r="J861" s="408">
        <v>6.7</v>
      </c>
      <c r="K861" s="408">
        <v>28.2</v>
      </c>
      <c r="L861" s="408">
        <v>69</v>
      </c>
      <c r="M861" s="408">
        <v>1</v>
      </c>
      <c r="N861" s="408">
        <v>6.7</v>
      </c>
      <c r="O861" s="408">
        <v>0</v>
      </c>
      <c r="P861" s="408">
        <v>0.1</v>
      </c>
      <c r="Q861" s="408">
        <v>1.5</v>
      </c>
      <c r="R861" s="408">
        <v>7.4</v>
      </c>
      <c r="S861" s="408">
        <v>11.6</v>
      </c>
      <c r="T861" s="408">
        <v>0</v>
      </c>
      <c r="U861" s="408">
        <v>0</v>
      </c>
      <c r="V861" s="408">
        <v>45.2</v>
      </c>
      <c r="W861" s="408">
        <v>14.3</v>
      </c>
      <c r="X861" s="408" t="s">
        <v>779</v>
      </c>
      <c r="Y861" s="408">
        <v>8.4</v>
      </c>
      <c r="Z861" s="408">
        <v>26.7</v>
      </c>
      <c r="AA861" s="328"/>
      <c r="AB861" s="328"/>
      <c r="AE861" s="701"/>
    </row>
    <row r="862" spans="1:31" s="332" customFormat="1" ht="13.8" x14ac:dyDescent="0.45">
      <c r="A862" s="43">
        <v>2089</v>
      </c>
      <c r="B862" s="408">
        <v>3874.2</v>
      </c>
      <c r="C862" s="408">
        <v>28.8</v>
      </c>
      <c r="D862" s="408">
        <v>7.2</v>
      </c>
      <c r="E862" s="408">
        <v>1.5</v>
      </c>
      <c r="F862" s="408">
        <v>67.7</v>
      </c>
      <c r="G862" s="408">
        <v>0.7</v>
      </c>
      <c r="H862" s="408">
        <v>778.9</v>
      </c>
      <c r="I862" s="408" t="s">
        <v>779</v>
      </c>
      <c r="J862" s="408">
        <v>6.7</v>
      </c>
      <c r="K862" s="408">
        <v>28</v>
      </c>
      <c r="L862" s="408">
        <v>69</v>
      </c>
      <c r="M862" s="408">
        <v>1</v>
      </c>
      <c r="N862" s="408">
        <v>6.7</v>
      </c>
      <c r="O862" s="408">
        <v>0</v>
      </c>
      <c r="P862" s="408">
        <v>0.1</v>
      </c>
      <c r="Q862" s="408">
        <v>1.5</v>
      </c>
      <c r="R862" s="408">
        <v>7.3</v>
      </c>
      <c r="S862" s="408">
        <v>11.5</v>
      </c>
      <c r="T862" s="408">
        <v>0</v>
      </c>
      <c r="U862" s="408">
        <v>0</v>
      </c>
      <c r="V862" s="408">
        <v>45.1</v>
      </c>
      <c r="W862" s="408">
        <v>14.4</v>
      </c>
      <c r="X862" s="408" t="s">
        <v>779</v>
      </c>
      <c r="Y862" s="408">
        <v>8.3000000000000007</v>
      </c>
      <c r="Z862" s="408">
        <v>26.7</v>
      </c>
      <c r="AA862" s="328"/>
      <c r="AB862" s="328"/>
      <c r="AE862" s="701"/>
    </row>
    <row r="863" spans="1:31" s="332" customFormat="1" ht="13.8" x14ac:dyDescent="0.45">
      <c r="A863" s="43">
        <v>2090</v>
      </c>
      <c r="B863" s="408">
        <v>3869.7</v>
      </c>
      <c r="C863" s="408">
        <v>28.9</v>
      </c>
      <c r="D863" s="408">
        <v>7.1</v>
      </c>
      <c r="E863" s="408">
        <v>1.5</v>
      </c>
      <c r="F863" s="408">
        <v>67.3</v>
      </c>
      <c r="G863" s="408">
        <v>0.7</v>
      </c>
      <c r="H863" s="408">
        <v>777.4</v>
      </c>
      <c r="I863" s="408" t="s">
        <v>779</v>
      </c>
      <c r="J863" s="408">
        <v>6.7</v>
      </c>
      <c r="K863" s="408">
        <v>27.8</v>
      </c>
      <c r="L863" s="408">
        <v>69</v>
      </c>
      <c r="M863" s="408">
        <v>1</v>
      </c>
      <c r="N863" s="408">
        <v>6.7</v>
      </c>
      <c r="O863" s="408">
        <v>0</v>
      </c>
      <c r="P863" s="408">
        <v>0.1</v>
      </c>
      <c r="Q863" s="408">
        <v>1.5</v>
      </c>
      <c r="R863" s="408">
        <v>7.3</v>
      </c>
      <c r="S863" s="408">
        <v>11.5</v>
      </c>
      <c r="T863" s="408">
        <v>0</v>
      </c>
      <c r="U863" s="408">
        <v>0</v>
      </c>
      <c r="V863" s="408">
        <v>45</v>
      </c>
      <c r="W863" s="408">
        <v>14.4</v>
      </c>
      <c r="X863" s="408" t="s">
        <v>779</v>
      </c>
      <c r="Y863" s="408">
        <v>8.3000000000000007</v>
      </c>
      <c r="Z863" s="408">
        <v>26.7</v>
      </c>
      <c r="AA863" s="328"/>
      <c r="AB863" s="328"/>
      <c r="AE863" s="701"/>
    </row>
    <row r="864" spans="1:31" s="332" customFormat="1" ht="13.8" x14ac:dyDescent="0.45">
      <c r="A864" s="43">
        <v>2091</v>
      </c>
      <c r="B864" s="408">
        <v>3865</v>
      </c>
      <c r="C864" s="408">
        <v>29</v>
      </c>
      <c r="D864" s="408">
        <v>7.1</v>
      </c>
      <c r="E864" s="408">
        <v>1.5</v>
      </c>
      <c r="F864" s="408">
        <v>66.900000000000006</v>
      </c>
      <c r="G864" s="408">
        <v>0.7</v>
      </c>
      <c r="H864" s="408">
        <v>775.9</v>
      </c>
      <c r="I864" s="408" t="s">
        <v>779</v>
      </c>
      <c r="J864" s="408">
        <v>6.8</v>
      </c>
      <c r="K864" s="408">
        <v>27.6</v>
      </c>
      <c r="L864" s="408">
        <v>69</v>
      </c>
      <c r="M864" s="408">
        <v>1</v>
      </c>
      <c r="N864" s="408">
        <v>6.8</v>
      </c>
      <c r="O864" s="408">
        <v>0</v>
      </c>
      <c r="P864" s="408">
        <v>0.1</v>
      </c>
      <c r="Q864" s="408">
        <v>1.4</v>
      </c>
      <c r="R864" s="408">
        <v>7.2</v>
      </c>
      <c r="S864" s="408">
        <v>11.5</v>
      </c>
      <c r="T864" s="408">
        <v>0</v>
      </c>
      <c r="U864" s="408">
        <v>0</v>
      </c>
      <c r="V864" s="408">
        <v>45</v>
      </c>
      <c r="W864" s="408">
        <v>14.5</v>
      </c>
      <c r="X864" s="408" t="s">
        <v>779</v>
      </c>
      <c r="Y864" s="408">
        <v>8.1999999999999993</v>
      </c>
      <c r="Z864" s="408">
        <v>26.7</v>
      </c>
      <c r="AA864" s="328"/>
      <c r="AB864" s="328"/>
      <c r="AE864" s="701"/>
    </row>
    <row r="865" spans="1:53" s="332" customFormat="1" ht="13.8" x14ac:dyDescent="0.45">
      <c r="A865" s="43">
        <v>2092</v>
      </c>
      <c r="B865" s="408">
        <v>3860.1</v>
      </c>
      <c r="C865" s="408">
        <v>29.1</v>
      </c>
      <c r="D865" s="408">
        <v>7.1</v>
      </c>
      <c r="E865" s="408">
        <v>1.5</v>
      </c>
      <c r="F865" s="408">
        <v>66.5</v>
      </c>
      <c r="G865" s="408">
        <v>0.8</v>
      </c>
      <c r="H865" s="408">
        <v>774.4</v>
      </c>
      <c r="I865" s="408" t="s">
        <v>779</v>
      </c>
      <c r="J865" s="408">
        <v>6.8</v>
      </c>
      <c r="K865" s="408">
        <v>27.4</v>
      </c>
      <c r="L865" s="408">
        <v>68.900000000000006</v>
      </c>
      <c r="M865" s="408">
        <v>1</v>
      </c>
      <c r="N865" s="408">
        <v>6.8</v>
      </c>
      <c r="O865" s="408">
        <v>0</v>
      </c>
      <c r="P865" s="408">
        <v>0.1</v>
      </c>
      <c r="Q865" s="408">
        <v>1.4</v>
      </c>
      <c r="R865" s="408">
        <v>7.2</v>
      </c>
      <c r="S865" s="408">
        <v>11.4</v>
      </c>
      <c r="T865" s="408">
        <v>0</v>
      </c>
      <c r="U865" s="408">
        <v>0</v>
      </c>
      <c r="V865" s="408">
        <v>44.9</v>
      </c>
      <c r="W865" s="408">
        <v>14.5</v>
      </c>
      <c r="X865" s="408" t="s">
        <v>779</v>
      </c>
      <c r="Y865" s="408">
        <v>8.1</v>
      </c>
      <c r="Z865" s="408">
        <v>26.7</v>
      </c>
      <c r="AA865" s="328"/>
      <c r="AB865" s="328"/>
      <c r="AE865" s="701"/>
    </row>
    <row r="866" spans="1:53" s="332" customFormat="1" ht="13.8" x14ac:dyDescent="0.45">
      <c r="A866" s="43">
        <v>2093</v>
      </c>
      <c r="B866" s="408">
        <v>3855</v>
      </c>
      <c r="C866" s="408">
        <v>29.2</v>
      </c>
      <c r="D866" s="408">
        <v>7.1</v>
      </c>
      <c r="E866" s="408">
        <v>1.5</v>
      </c>
      <c r="F866" s="408">
        <v>66.099999999999994</v>
      </c>
      <c r="G866" s="408">
        <v>0.8</v>
      </c>
      <c r="H866" s="408">
        <v>772.8</v>
      </c>
      <c r="I866" s="408" t="s">
        <v>779</v>
      </c>
      <c r="J866" s="408">
        <v>6.8</v>
      </c>
      <c r="K866" s="408">
        <v>27.2</v>
      </c>
      <c r="L866" s="408">
        <v>68.900000000000006</v>
      </c>
      <c r="M866" s="408">
        <v>1</v>
      </c>
      <c r="N866" s="408">
        <v>6.8</v>
      </c>
      <c r="O866" s="408">
        <v>0</v>
      </c>
      <c r="P866" s="408">
        <v>0.1</v>
      </c>
      <c r="Q866" s="408">
        <v>1.4</v>
      </c>
      <c r="R866" s="408">
        <v>7.1</v>
      </c>
      <c r="S866" s="408">
        <v>11.4</v>
      </c>
      <c r="T866" s="408">
        <v>0</v>
      </c>
      <c r="U866" s="408">
        <v>0</v>
      </c>
      <c r="V866" s="408">
        <v>44.8</v>
      </c>
      <c r="W866" s="408">
        <v>14.6</v>
      </c>
      <c r="X866" s="408" t="s">
        <v>779</v>
      </c>
      <c r="Y866" s="408">
        <v>8</v>
      </c>
      <c r="Z866" s="408">
        <v>26.6</v>
      </c>
      <c r="AA866" s="328"/>
      <c r="AB866" s="328"/>
      <c r="AE866" s="701"/>
    </row>
    <row r="867" spans="1:53" s="332" customFormat="1" ht="13.8" x14ac:dyDescent="0.45">
      <c r="A867" s="43">
        <v>2094</v>
      </c>
      <c r="B867" s="408">
        <v>3849.6</v>
      </c>
      <c r="C867" s="408">
        <v>29.3</v>
      </c>
      <c r="D867" s="408">
        <v>7.1</v>
      </c>
      <c r="E867" s="408">
        <v>1.5</v>
      </c>
      <c r="F867" s="408">
        <v>65.7</v>
      </c>
      <c r="G867" s="408">
        <v>0.8</v>
      </c>
      <c r="H867" s="408">
        <v>771.1</v>
      </c>
      <c r="I867" s="408" t="s">
        <v>779</v>
      </c>
      <c r="J867" s="408">
        <v>6.9</v>
      </c>
      <c r="K867" s="408">
        <v>26.9</v>
      </c>
      <c r="L867" s="408">
        <v>68.900000000000006</v>
      </c>
      <c r="M867" s="408">
        <v>1</v>
      </c>
      <c r="N867" s="408">
        <v>6.8</v>
      </c>
      <c r="O867" s="408">
        <v>0</v>
      </c>
      <c r="P867" s="408">
        <v>0.1</v>
      </c>
      <c r="Q867" s="408">
        <v>1.4</v>
      </c>
      <c r="R867" s="408">
        <v>7.1</v>
      </c>
      <c r="S867" s="408">
        <v>11.4</v>
      </c>
      <c r="T867" s="408">
        <v>0</v>
      </c>
      <c r="U867" s="408">
        <v>0</v>
      </c>
      <c r="V867" s="408">
        <v>44.7</v>
      </c>
      <c r="W867" s="408">
        <v>14.6</v>
      </c>
      <c r="X867" s="408" t="s">
        <v>779</v>
      </c>
      <c r="Y867" s="408">
        <v>7.9</v>
      </c>
      <c r="Z867" s="408">
        <v>26.6</v>
      </c>
      <c r="AA867" s="328"/>
      <c r="AB867" s="328"/>
      <c r="AE867" s="701"/>
    </row>
    <row r="868" spans="1:53" s="332" customFormat="1" ht="13.8" x14ac:dyDescent="0.45">
      <c r="A868" s="43">
        <v>2095</v>
      </c>
      <c r="B868" s="408">
        <v>3844</v>
      </c>
      <c r="C868" s="408">
        <v>29.4</v>
      </c>
      <c r="D868" s="408">
        <v>7</v>
      </c>
      <c r="E868" s="408">
        <v>1.4</v>
      </c>
      <c r="F868" s="408">
        <v>65.3</v>
      </c>
      <c r="G868" s="408">
        <v>0.8</v>
      </c>
      <c r="H868" s="408">
        <v>769.5</v>
      </c>
      <c r="I868" s="408" t="s">
        <v>779</v>
      </c>
      <c r="J868" s="408">
        <v>6.9</v>
      </c>
      <c r="K868" s="408">
        <v>26.7</v>
      </c>
      <c r="L868" s="408">
        <v>68.8</v>
      </c>
      <c r="M868" s="408">
        <v>1</v>
      </c>
      <c r="N868" s="408">
        <v>6.8</v>
      </c>
      <c r="O868" s="408">
        <v>0</v>
      </c>
      <c r="P868" s="408">
        <v>0.1</v>
      </c>
      <c r="Q868" s="408">
        <v>1.4</v>
      </c>
      <c r="R868" s="408">
        <v>7</v>
      </c>
      <c r="S868" s="408">
        <v>11.3</v>
      </c>
      <c r="T868" s="408">
        <v>0</v>
      </c>
      <c r="U868" s="408">
        <v>0</v>
      </c>
      <c r="V868" s="408">
        <v>44.6</v>
      </c>
      <c r="W868" s="408">
        <v>14.6</v>
      </c>
      <c r="X868" s="408" t="s">
        <v>779</v>
      </c>
      <c r="Y868" s="408">
        <v>7.8</v>
      </c>
      <c r="Z868" s="408">
        <v>26.6</v>
      </c>
      <c r="AA868" s="328"/>
      <c r="AB868" s="328"/>
      <c r="AE868" s="701"/>
    </row>
    <row r="869" spans="1:53" s="332" customFormat="1" ht="13.8" x14ac:dyDescent="0.45">
      <c r="A869" s="43">
        <v>2096</v>
      </c>
      <c r="B869" s="408">
        <v>3838.2</v>
      </c>
      <c r="C869" s="408">
        <v>29.5</v>
      </c>
      <c r="D869" s="408">
        <v>7</v>
      </c>
      <c r="E869" s="408">
        <v>1.4</v>
      </c>
      <c r="F869" s="408">
        <v>64.900000000000006</v>
      </c>
      <c r="G869" s="408">
        <v>0.8</v>
      </c>
      <c r="H869" s="408">
        <v>767.7</v>
      </c>
      <c r="I869" s="408" t="s">
        <v>779</v>
      </c>
      <c r="J869" s="408">
        <v>6.9</v>
      </c>
      <c r="K869" s="408">
        <v>26.5</v>
      </c>
      <c r="L869" s="408">
        <v>68.8</v>
      </c>
      <c r="M869" s="408">
        <v>1</v>
      </c>
      <c r="N869" s="408">
        <v>6.9</v>
      </c>
      <c r="O869" s="408">
        <v>0</v>
      </c>
      <c r="P869" s="408">
        <v>0.1</v>
      </c>
      <c r="Q869" s="408">
        <v>1.4</v>
      </c>
      <c r="R869" s="408">
        <v>7</v>
      </c>
      <c r="S869" s="408">
        <v>11.3</v>
      </c>
      <c r="T869" s="408">
        <v>0</v>
      </c>
      <c r="U869" s="408">
        <v>0</v>
      </c>
      <c r="V869" s="408">
        <v>44.5</v>
      </c>
      <c r="W869" s="408">
        <v>14.7</v>
      </c>
      <c r="X869" s="408" t="s">
        <v>779</v>
      </c>
      <c r="Y869" s="408">
        <v>7.7</v>
      </c>
      <c r="Z869" s="408">
        <v>26.6</v>
      </c>
      <c r="AA869" s="328"/>
      <c r="AB869" s="328"/>
      <c r="AE869" s="701"/>
    </row>
    <row r="870" spans="1:53" s="332" customFormat="1" ht="13.8" x14ac:dyDescent="0.45">
      <c r="A870" s="43">
        <v>2097</v>
      </c>
      <c r="B870" s="408">
        <v>3832.1</v>
      </c>
      <c r="C870" s="408">
        <v>29.6</v>
      </c>
      <c r="D870" s="408">
        <v>7</v>
      </c>
      <c r="E870" s="408">
        <v>1.4</v>
      </c>
      <c r="F870" s="408">
        <v>64.5</v>
      </c>
      <c r="G870" s="408">
        <v>0.8</v>
      </c>
      <c r="H870" s="408">
        <v>765.9</v>
      </c>
      <c r="I870" s="408" t="s">
        <v>779</v>
      </c>
      <c r="J870" s="408">
        <v>6.9</v>
      </c>
      <c r="K870" s="408">
        <v>26.3</v>
      </c>
      <c r="L870" s="408">
        <v>68.8</v>
      </c>
      <c r="M870" s="408">
        <v>1.1000000000000001</v>
      </c>
      <c r="N870" s="408">
        <v>6.9</v>
      </c>
      <c r="O870" s="408">
        <v>0</v>
      </c>
      <c r="P870" s="408">
        <v>0.1</v>
      </c>
      <c r="Q870" s="408">
        <v>1.4</v>
      </c>
      <c r="R870" s="408">
        <v>6.9</v>
      </c>
      <c r="S870" s="408">
        <v>11.3</v>
      </c>
      <c r="T870" s="408">
        <v>0</v>
      </c>
      <c r="U870" s="408">
        <v>0</v>
      </c>
      <c r="V870" s="408">
        <v>44.5</v>
      </c>
      <c r="W870" s="408">
        <v>14.7</v>
      </c>
      <c r="X870" s="408" t="s">
        <v>779</v>
      </c>
      <c r="Y870" s="408">
        <v>7.7</v>
      </c>
      <c r="Z870" s="408">
        <v>26.6</v>
      </c>
      <c r="AA870" s="328"/>
      <c r="AB870" s="328"/>
      <c r="AE870" s="701"/>
    </row>
    <row r="871" spans="1:53" s="332" customFormat="1" ht="13.8" x14ac:dyDescent="0.45">
      <c r="A871" s="43">
        <v>2098</v>
      </c>
      <c r="B871" s="408">
        <v>3825.8</v>
      </c>
      <c r="C871" s="408">
        <v>29.7</v>
      </c>
      <c r="D871" s="408">
        <v>7</v>
      </c>
      <c r="E871" s="408">
        <v>1.4</v>
      </c>
      <c r="F871" s="408">
        <v>64.099999999999994</v>
      </c>
      <c r="G871" s="408">
        <v>0.8</v>
      </c>
      <c r="H871" s="408">
        <v>764.1</v>
      </c>
      <c r="I871" s="408" t="s">
        <v>779</v>
      </c>
      <c r="J871" s="408">
        <v>7</v>
      </c>
      <c r="K871" s="408">
        <v>26.1</v>
      </c>
      <c r="L871" s="408">
        <v>68.7</v>
      </c>
      <c r="M871" s="408">
        <v>1.1000000000000001</v>
      </c>
      <c r="N871" s="408">
        <v>6.9</v>
      </c>
      <c r="O871" s="408">
        <v>0</v>
      </c>
      <c r="P871" s="408">
        <v>0.1</v>
      </c>
      <c r="Q871" s="408">
        <v>1.4</v>
      </c>
      <c r="R871" s="408">
        <v>6.9</v>
      </c>
      <c r="S871" s="408">
        <v>11.2</v>
      </c>
      <c r="T871" s="408">
        <v>0</v>
      </c>
      <c r="U871" s="408">
        <v>0</v>
      </c>
      <c r="V871" s="408">
        <v>44.4</v>
      </c>
      <c r="W871" s="408">
        <v>14.7</v>
      </c>
      <c r="X871" s="408" t="s">
        <v>779</v>
      </c>
      <c r="Y871" s="408">
        <v>7.6</v>
      </c>
      <c r="Z871" s="408">
        <v>26.5</v>
      </c>
      <c r="AA871" s="328"/>
      <c r="AB871" s="328"/>
      <c r="AE871" s="701"/>
    </row>
    <row r="872" spans="1:53" s="332" customFormat="1" ht="13.8" x14ac:dyDescent="0.45">
      <c r="A872" s="43">
        <v>2099</v>
      </c>
      <c r="B872" s="408">
        <v>3819.3</v>
      </c>
      <c r="C872" s="408">
        <v>29.8</v>
      </c>
      <c r="D872" s="408">
        <v>6.9</v>
      </c>
      <c r="E872" s="408">
        <v>1.4</v>
      </c>
      <c r="F872" s="408">
        <v>63.7</v>
      </c>
      <c r="G872" s="408">
        <v>0.8</v>
      </c>
      <c r="H872" s="408">
        <v>762.3</v>
      </c>
      <c r="I872" s="408" t="s">
        <v>779</v>
      </c>
      <c r="J872" s="408">
        <v>7</v>
      </c>
      <c r="K872" s="408">
        <v>25.9</v>
      </c>
      <c r="L872" s="408">
        <v>68.7</v>
      </c>
      <c r="M872" s="408">
        <v>1.1000000000000001</v>
      </c>
      <c r="N872" s="408">
        <v>6.9</v>
      </c>
      <c r="O872" s="408">
        <v>0</v>
      </c>
      <c r="P872" s="408">
        <v>0.1</v>
      </c>
      <c r="Q872" s="408">
        <v>1.3</v>
      </c>
      <c r="R872" s="408">
        <v>6.8</v>
      </c>
      <c r="S872" s="408">
        <v>11.2</v>
      </c>
      <c r="T872" s="408">
        <v>0</v>
      </c>
      <c r="U872" s="408">
        <v>0</v>
      </c>
      <c r="V872" s="408">
        <v>44.3</v>
      </c>
      <c r="W872" s="408">
        <v>14.8</v>
      </c>
      <c r="X872" s="408" t="s">
        <v>779</v>
      </c>
      <c r="Y872" s="408">
        <v>7.5</v>
      </c>
      <c r="Z872" s="408">
        <v>26.5</v>
      </c>
      <c r="AA872" s="328"/>
      <c r="AB872" s="328"/>
      <c r="AE872" s="701"/>
    </row>
    <row r="873" spans="1:53" s="332" customFormat="1" ht="13.8" x14ac:dyDescent="0.45">
      <c r="A873" s="43">
        <v>2100</v>
      </c>
      <c r="B873" s="408">
        <v>3812.5</v>
      </c>
      <c r="C873" s="408">
        <v>29.9</v>
      </c>
      <c r="D873" s="408">
        <v>6.9</v>
      </c>
      <c r="E873" s="408">
        <v>1.4</v>
      </c>
      <c r="F873" s="408">
        <v>63.3</v>
      </c>
      <c r="G873" s="408">
        <v>0.8</v>
      </c>
      <c r="H873" s="408">
        <v>760.4</v>
      </c>
      <c r="I873" s="408" t="s">
        <v>779</v>
      </c>
      <c r="J873" s="408">
        <v>7</v>
      </c>
      <c r="K873" s="408">
        <v>25.7</v>
      </c>
      <c r="L873" s="408">
        <v>68.599999999999994</v>
      </c>
      <c r="M873" s="408">
        <v>1.1000000000000001</v>
      </c>
      <c r="N873" s="408">
        <v>6.9</v>
      </c>
      <c r="O873" s="408">
        <v>0</v>
      </c>
      <c r="P873" s="408">
        <v>0.1</v>
      </c>
      <c r="Q873" s="408">
        <v>1.3</v>
      </c>
      <c r="R873" s="408">
        <v>6.8</v>
      </c>
      <c r="S873" s="408">
        <v>11.2</v>
      </c>
      <c r="T873" s="408">
        <v>0</v>
      </c>
      <c r="U873" s="408">
        <v>0</v>
      </c>
      <c r="V873" s="408">
        <v>44.2</v>
      </c>
      <c r="W873" s="408">
        <v>14.8</v>
      </c>
      <c r="X873" s="408" t="s">
        <v>779</v>
      </c>
      <c r="Y873" s="408">
        <v>7.4</v>
      </c>
      <c r="Z873" s="408">
        <v>26.5</v>
      </c>
      <c r="AA873" s="328"/>
      <c r="AB873" s="328"/>
      <c r="AE873" s="701"/>
    </row>
    <row r="874" spans="1:53" s="332" customFormat="1" ht="49.2" x14ac:dyDescent="0.4">
      <c r="A874" s="337" t="s">
        <v>612</v>
      </c>
      <c r="B874" s="329">
        <f t="shared" ref="B874:H874" si="297">SUM(B787:B823)</f>
        <v>173453.80000000002</v>
      </c>
      <c r="C874" s="329">
        <f t="shared" si="297"/>
        <v>2117.1</v>
      </c>
      <c r="D874" s="329">
        <f t="shared" si="297"/>
        <v>393.50000000000011</v>
      </c>
      <c r="E874" s="329">
        <f t="shared" si="297"/>
        <v>109</v>
      </c>
      <c r="F874" s="329">
        <f t="shared" si="297"/>
        <v>3043</v>
      </c>
      <c r="G874" s="329">
        <f t="shared" si="297"/>
        <v>154.19999999999996</v>
      </c>
      <c r="H874" s="329">
        <f t="shared" si="297"/>
        <v>30501.9</v>
      </c>
      <c r="I874" s="329"/>
      <c r="J874" s="329">
        <f t="shared" ref="J874:Z874" si="298">SUM(J787:J823)</f>
        <v>458.60000000000019</v>
      </c>
      <c r="K874" s="329">
        <f t="shared" si="298"/>
        <v>3432.5000000000005</v>
      </c>
      <c r="L874" s="329">
        <f t="shared" si="298"/>
        <v>3961.7000000000003</v>
      </c>
      <c r="M874" s="329">
        <f t="shared" si="298"/>
        <v>288.8</v>
      </c>
      <c r="N874" s="329">
        <f t="shared" si="298"/>
        <v>531</v>
      </c>
      <c r="O874" s="329">
        <f t="shared" si="298"/>
        <v>22.200000000000003</v>
      </c>
      <c r="P874" s="329">
        <f t="shared" si="298"/>
        <v>50.1</v>
      </c>
      <c r="Q874" s="329">
        <f t="shared" si="298"/>
        <v>118.69999999999999</v>
      </c>
      <c r="R874" s="329">
        <f t="shared" si="298"/>
        <v>573.29999999999995</v>
      </c>
      <c r="S874" s="329">
        <f t="shared" si="298"/>
        <v>716.60000000000014</v>
      </c>
      <c r="T874" s="329">
        <f t="shared" si="298"/>
        <v>1.6000000000000003</v>
      </c>
      <c r="U874" s="329">
        <f t="shared" si="298"/>
        <v>0</v>
      </c>
      <c r="V874" s="329">
        <f t="shared" si="298"/>
        <v>2418.5</v>
      </c>
      <c r="W874" s="329">
        <f t="shared" si="298"/>
        <v>481.7</v>
      </c>
      <c r="X874" s="329">
        <f t="shared" si="298"/>
        <v>0</v>
      </c>
      <c r="Y874" s="329">
        <f t="shared" si="298"/>
        <v>722.4</v>
      </c>
      <c r="Z874" s="329">
        <f t="shared" si="298"/>
        <v>1074.0999999999999</v>
      </c>
      <c r="AA874" s="345" t="s">
        <v>559</v>
      </c>
      <c r="AB874" s="328">
        <f>B874+C874+D874+E874+F874+G874+H874+J874+K874+L874+M874+N874</f>
        <v>218445.10000000003</v>
      </c>
    </row>
    <row r="875" spans="1:53" s="332" customFormat="1" x14ac:dyDescent="0.4">
      <c r="B875" s="331"/>
      <c r="C875" s="331"/>
      <c r="D875" s="331"/>
      <c r="E875" s="331"/>
      <c r="F875" s="331"/>
      <c r="G875" s="331"/>
      <c r="H875" s="331"/>
      <c r="I875" s="331"/>
      <c r="J875" s="331"/>
      <c r="K875" s="331"/>
      <c r="L875" s="331"/>
      <c r="M875" s="331"/>
      <c r="N875" s="331"/>
      <c r="O875" s="331"/>
      <c r="P875" s="331"/>
      <c r="Q875" s="331"/>
      <c r="R875" s="331"/>
      <c r="S875" s="331"/>
      <c r="T875" s="331"/>
      <c r="U875" s="331"/>
      <c r="V875" s="331"/>
      <c r="W875" s="331"/>
      <c r="X875" s="331"/>
      <c r="Y875" s="331"/>
      <c r="Z875" s="331"/>
    </row>
    <row r="876" spans="1:53" s="332" customFormat="1" x14ac:dyDescent="0.4">
      <c r="B876" s="331"/>
      <c r="C876" s="331"/>
      <c r="D876" s="331"/>
      <c r="E876" s="331"/>
      <c r="F876" s="331"/>
      <c r="G876" s="331"/>
      <c r="H876" s="331"/>
      <c r="I876" s="331"/>
      <c r="J876" s="331"/>
      <c r="K876" s="331"/>
      <c r="L876" s="331"/>
      <c r="M876" s="331"/>
      <c r="N876" s="331"/>
      <c r="O876" s="331"/>
      <c r="P876" s="331"/>
      <c r="Q876" s="331"/>
      <c r="R876" s="331"/>
      <c r="S876" s="331"/>
      <c r="T876" s="331"/>
      <c r="U876" s="331"/>
      <c r="V876" s="331"/>
      <c r="W876" s="331"/>
      <c r="X876" s="331"/>
      <c r="Y876" s="331"/>
      <c r="Z876" s="331"/>
    </row>
    <row r="878" spans="1:53" s="370" customFormat="1" ht="18.600000000000001" x14ac:dyDescent="0.6">
      <c r="A878" s="334" t="s">
        <v>609</v>
      </c>
      <c r="B878" s="338"/>
      <c r="C878" s="338"/>
      <c r="D878" s="338"/>
      <c r="E878" s="338"/>
      <c r="F878" s="338"/>
      <c r="G878" s="338"/>
      <c r="H878" s="338"/>
      <c r="I878" s="338"/>
      <c r="J878" s="338"/>
      <c r="K878" s="338"/>
      <c r="L878" s="338"/>
      <c r="M878" s="338"/>
      <c r="N878" s="338"/>
      <c r="O878" s="338"/>
      <c r="P878" s="338"/>
      <c r="Q878" s="338"/>
      <c r="R878" s="338"/>
      <c r="S878" s="338"/>
      <c r="T878" s="338"/>
      <c r="U878" s="338"/>
      <c r="V878" s="338"/>
      <c r="W878" s="338"/>
      <c r="X878" s="338"/>
      <c r="Y878" s="338"/>
      <c r="Z878" s="338"/>
      <c r="AA878" s="343"/>
      <c r="AB878" s="343"/>
      <c r="AC878" s="343"/>
      <c r="AD878" s="332"/>
      <c r="AE878" s="332"/>
      <c r="AF878" s="332"/>
      <c r="AG878" s="332"/>
      <c r="AH878" s="332"/>
      <c r="AI878" s="332"/>
      <c r="AJ878" s="332"/>
      <c r="AK878" s="332"/>
      <c r="AL878" s="332"/>
      <c r="AM878" s="332"/>
      <c r="AN878" s="332"/>
      <c r="AO878" s="332"/>
      <c r="AP878" s="332"/>
      <c r="AQ878" s="332"/>
      <c r="AR878" s="332"/>
      <c r="AS878" s="332"/>
      <c r="AT878" s="332"/>
    </row>
    <row r="879" spans="1:53" s="348" customFormat="1" ht="18.600000000000001" x14ac:dyDescent="0.6">
      <c r="A879" s="334" t="s">
        <v>175</v>
      </c>
      <c r="B879" s="335"/>
      <c r="C879" s="335"/>
      <c r="D879" s="335"/>
      <c r="E879" s="335"/>
      <c r="F879" s="335"/>
      <c r="G879" s="335"/>
      <c r="H879" s="335"/>
      <c r="I879" s="335"/>
      <c r="J879" s="335"/>
      <c r="K879" s="335"/>
      <c r="L879" s="335"/>
      <c r="M879" s="335"/>
      <c r="N879" s="335"/>
      <c r="O879" s="335"/>
      <c r="P879" s="335"/>
      <c r="Q879" s="335"/>
      <c r="R879" s="335"/>
      <c r="S879" s="335"/>
      <c r="T879" s="335"/>
      <c r="U879" s="335"/>
      <c r="V879" s="335"/>
      <c r="W879" s="335"/>
      <c r="X879" s="335"/>
      <c r="Y879" s="335"/>
      <c r="Z879" s="335"/>
      <c r="AA879" s="362"/>
      <c r="AB879" s="362"/>
      <c r="AC879" s="362"/>
      <c r="AD879" s="363"/>
      <c r="AE879" s="363"/>
      <c r="AF879" s="363"/>
      <c r="AG879" s="363"/>
      <c r="AH879" s="363"/>
      <c r="AI879" s="363"/>
      <c r="AJ879" s="363"/>
      <c r="AK879" s="363"/>
      <c r="AL879" s="363"/>
      <c r="AM879" s="363"/>
      <c r="AN879" s="363"/>
      <c r="AO879" s="363"/>
      <c r="AP879" s="363"/>
      <c r="AQ879" s="363"/>
      <c r="AR879" s="363"/>
      <c r="AS879" s="363"/>
      <c r="AT879" s="363"/>
      <c r="AU879" s="363"/>
      <c r="AV879" s="363"/>
      <c r="AW879" s="363"/>
      <c r="AX879" s="363"/>
      <c r="AY879" s="363"/>
      <c r="AZ879" s="363"/>
      <c r="BA879" s="363"/>
    </row>
    <row r="880" spans="1:53" s="389" customFormat="1" ht="45" x14ac:dyDescent="0.5">
      <c r="A880" s="333"/>
      <c r="B880" s="54" t="str">
        <f>B$18</f>
        <v>"Grain" , MMT</v>
      </c>
      <c r="C880" s="54" t="str">
        <f t="shared" ref="C880:Z880" si="299">C$18</f>
        <v>Bovine Meat , MMT</v>
      </c>
      <c r="D880" s="54" t="str">
        <f t="shared" si="299"/>
        <v>Butter, Ghee , MMT</v>
      </c>
      <c r="E880" s="54" t="str">
        <f t="shared" si="299"/>
        <v>Cream , MMT</v>
      </c>
      <c r="F880" s="54" t="str">
        <f t="shared" si="299"/>
        <v>Eggs , MMT</v>
      </c>
      <c r="G880" s="54" t="str">
        <f t="shared" si="299"/>
        <v>Meat, Other , MMT</v>
      </c>
      <c r="H880" s="54" t="str">
        <f t="shared" si="299"/>
        <v>Milk - Excluding Butter , MMT</v>
      </c>
      <c r="I880" s="54" t="str">
        <f t="shared" si="299"/>
        <v>Whey , MMT</v>
      </c>
      <c r="J880" s="54" t="str">
        <f t="shared" si="299"/>
        <v>Mutton &amp; Goat Meat , MMT</v>
      </c>
      <c r="K880" s="54" t="str">
        <f t="shared" si="299"/>
        <v>Pigmeat , MMT</v>
      </c>
      <c r="L880" s="54" t="str">
        <f t="shared" si="299"/>
        <v>Poultry Meat , MMT</v>
      </c>
      <c r="M880" s="54" t="str">
        <f t="shared" si="299"/>
        <v>Fats, Animals, Raw , MMT</v>
      </c>
      <c r="N880" s="54" t="str">
        <f t="shared" si="299"/>
        <v>Offals, Edible , MMT</v>
      </c>
      <c r="O880" s="54" t="str">
        <f t="shared" si="299"/>
        <v>Aquatic Animals, Others , MMT</v>
      </c>
      <c r="P880" s="54" t="str">
        <f t="shared" si="299"/>
        <v>Aquatic Plants , MMT</v>
      </c>
      <c r="Q880" s="54" t="str">
        <f t="shared" si="299"/>
        <v>Cephalopods , MMT</v>
      </c>
      <c r="R880" s="54" t="str">
        <f t="shared" si="299"/>
        <v>Crustaceans , MMT</v>
      </c>
      <c r="S880" s="54" t="str">
        <f t="shared" si="299"/>
        <v>Demersal Fish , MMT</v>
      </c>
      <c r="T880" s="54" t="str">
        <f t="shared" si="299"/>
        <v>Fish, Body Oil , MMT</v>
      </c>
      <c r="U880" s="54" t="str">
        <f t="shared" si="299"/>
        <v>Fish, Liver Oil , MMT</v>
      </c>
      <c r="V880" s="54" t="str">
        <f t="shared" si="299"/>
        <v>Freshwater Fish , MMT</v>
      </c>
      <c r="W880" s="54" t="str">
        <f t="shared" si="299"/>
        <v>Marine Fish, Other , MMT</v>
      </c>
      <c r="X880" s="54" t="str">
        <f t="shared" si="299"/>
        <v>Meat, Aquatic Mammals , MMT</v>
      </c>
      <c r="Y880" s="54" t="str">
        <f t="shared" si="299"/>
        <v>Molluscs, Other , MMT</v>
      </c>
      <c r="Z880" s="54" t="str">
        <f t="shared" si="299"/>
        <v>Pelagic Fish , MMT</v>
      </c>
      <c r="AA880" s="387"/>
      <c r="AB880" s="388"/>
      <c r="AC880" s="388"/>
      <c r="AD880" s="388"/>
      <c r="AE880" s="388"/>
      <c r="AF880" s="388"/>
      <c r="AG880" s="388"/>
      <c r="AH880" s="388"/>
      <c r="AI880" s="388"/>
      <c r="AJ880" s="388"/>
      <c r="AK880" s="388"/>
      <c r="AL880" s="388"/>
      <c r="AM880" s="388"/>
      <c r="AN880" s="388"/>
      <c r="AO880" s="388"/>
      <c r="AP880" s="388"/>
      <c r="AQ880" s="388"/>
      <c r="AR880" s="388"/>
      <c r="AS880" s="388"/>
      <c r="AT880" s="388"/>
      <c r="AU880" s="388"/>
      <c r="AV880" s="388"/>
      <c r="AW880" s="388"/>
      <c r="AX880" s="388"/>
      <c r="AY880" s="388"/>
      <c r="AZ880" s="388"/>
      <c r="BA880" s="388"/>
    </row>
    <row r="881" spans="1:53" ht="13.8" x14ac:dyDescent="0.45">
      <c r="A881" s="43">
        <v>2014</v>
      </c>
      <c r="B881" s="329">
        <f>B787</f>
        <v>4946.8</v>
      </c>
      <c r="C881" s="329">
        <f t="shared" ref="C881:Z881" si="300">C787</f>
        <v>73.099999999999994</v>
      </c>
      <c r="D881" s="329">
        <f t="shared" si="300"/>
        <v>11.3</v>
      </c>
      <c r="E881" s="329">
        <f t="shared" si="300"/>
        <v>3.6</v>
      </c>
      <c r="F881" s="329">
        <f t="shared" si="300"/>
        <v>69.900000000000006</v>
      </c>
      <c r="G881" s="329">
        <f t="shared" si="300"/>
        <v>6.7</v>
      </c>
      <c r="H881" s="329">
        <f t="shared" si="300"/>
        <v>721.6</v>
      </c>
      <c r="I881" s="329" t="str">
        <f t="shared" si="300"/>
        <v xml:space="preserve"> -   </v>
      </c>
      <c r="J881" s="329">
        <f t="shared" si="300"/>
        <v>15.4</v>
      </c>
      <c r="K881" s="329">
        <f t="shared" si="300"/>
        <v>121.8</v>
      </c>
      <c r="L881" s="329">
        <f t="shared" si="300"/>
        <v>118.6</v>
      </c>
      <c r="M881" s="329">
        <f t="shared" si="300"/>
        <v>12.6</v>
      </c>
      <c r="N881" s="329">
        <f t="shared" si="300"/>
        <v>18.100000000000001</v>
      </c>
      <c r="O881" s="329">
        <f t="shared" si="300"/>
        <v>1.1000000000000001</v>
      </c>
      <c r="P881" s="329">
        <f t="shared" si="300"/>
        <v>1.7</v>
      </c>
      <c r="Q881" s="329">
        <f t="shared" si="300"/>
        <v>5</v>
      </c>
      <c r="R881" s="329">
        <f t="shared" si="300"/>
        <v>17.100000000000001</v>
      </c>
      <c r="S881" s="329">
        <f t="shared" si="300"/>
        <v>23.8</v>
      </c>
      <c r="T881" s="329">
        <f t="shared" si="300"/>
        <v>0.1</v>
      </c>
      <c r="U881" s="329">
        <f t="shared" si="300"/>
        <v>0</v>
      </c>
      <c r="V881" s="329">
        <f t="shared" si="300"/>
        <v>68.7</v>
      </c>
      <c r="W881" s="329">
        <f t="shared" si="300"/>
        <v>12.6</v>
      </c>
      <c r="X881" s="329" t="str">
        <f t="shared" si="300"/>
        <v xml:space="preserve"> -   </v>
      </c>
      <c r="Y881" s="329">
        <f t="shared" si="300"/>
        <v>25.5</v>
      </c>
      <c r="Z881" s="329">
        <f t="shared" si="300"/>
        <v>30.1</v>
      </c>
      <c r="AB881" s="332"/>
      <c r="AC881" s="332"/>
    </row>
    <row r="882" spans="1:53" ht="13.8" x14ac:dyDescent="0.45">
      <c r="A882" s="43">
        <v>2015</v>
      </c>
      <c r="B882" s="329">
        <f t="shared" ref="B882:Z882" si="301">B788</f>
        <v>5024</v>
      </c>
      <c r="C882" s="329">
        <f t="shared" si="301"/>
        <v>72.099999999999994</v>
      </c>
      <c r="D882" s="329">
        <f t="shared" si="301"/>
        <v>11.4</v>
      </c>
      <c r="E882" s="329">
        <f t="shared" si="301"/>
        <v>3.6</v>
      </c>
      <c r="F882" s="329">
        <f t="shared" si="301"/>
        <v>72.400000000000006</v>
      </c>
      <c r="G882" s="329">
        <f t="shared" si="301"/>
        <v>6.6</v>
      </c>
      <c r="H882" s="329">
        <f t="shared" si="301"/>
        <v>728.5</v>
      </c>
      <c r="I882" s="329" t="str">
        <f t="shared" si="301"/>
        <v xml:space="preserve"> -   </v>
      </c>
      <c r="J882" s="329">
        <f t="shared" si="301"/>
        <v>15.7</v>
      </c>
      <c r="K882" s="329">
        <f t="shared" si="301"/>
        <v>124.6</v>
      </c>
      <c r="L882" s="329">
        <f t="shared" si="301"/>
        <v>122.6</v>
      </c>
      <c r="M882" s="329">
        <f t="shared" si="301"/>
        <v>12.6</v>
      </c>
      <c r="N882" s="329">
        <f t="shared" si="301"/>
        <v>18.399999999999999</v>
      </c>
      <c r="O882" s="329">
        <f t="shared" si="301"/>
        <v>1.1000000000000001</v>
      </c>
      <c r="P882" s="329">
        <f t="shared" si="301"/>
        <v>1.8</v>
      </c>
      <c r="Q882" s="329">
        <f t="shared" si="301"/>
        <v>5</v>
      </c>
      <c r="R882" s="329">
        <f t="shared" si="301"/>
        <v>19.100000000000001</v>
      </c>
      <c r="S882" s="329">
        <f t="shared" si="301"/>
        <v>23.6</v>
      </c>
      <c r="T882" s="329">
        <f t="shared" si="301"/>
        <v>0.1</v>
      </c>
      <c r="U882" s="329">
        <f t="shared" si="301"/>
        <v>0</v>
      </c>
      <c r="V882" s="329">
        <f t="shared" si="301"/>
        <v>71.5</v>
      </c>
      <c r="W882" s="329">
        <f t="shared" si="301"/>
        <v>13.9</v>
      </c>
      <c r="X882" s="329" t="str">
        <f t="shared" si="301"/>
        <v xml:space="preserve"> -   </v>
      </c>
      <c r="Y882" s="329">
        <f t="shared" si="301"/>
        <v>25.4</v>
      </c>
      <c r="Z882" s="329">
        <f t="shared" si="301"/>
        <v>30.4</v>
      </c>
      <c r="AB882" s="332"/>
      <c r="AC882" s="332"/>
    </row>
    <row r="883" spans="1:53" ht="13.8" x14ac:dyDescent="0.45">
      <c r="A883" s="43">
        <v>2016</v>
      </c>
      <c r="B883" s="329">
        <f t="shared" ref="B883:Z883" si="302">B789</f>
        <v>5056.8</v>
      </c>
      <c r="C883" s="329">
        <f t="shared" si="302"/>
        <v>71.8</v>
      </c>
      <c r="D883" s="329">
        <f t="shared" si="302"/>
        <v>11.7</v>
      </c>
      <c r="E883" s="329">
        <f t="shared" si="302"/>
        <v>3.6</v>
      </c>
      <c r="F883" s="329">
        <f t="shared" si="302"/>
        <v>74.599999999999994</v>
      </c>
      <c r="G883" s="329">
        <f t="shared" si="302"/>
        <v>6.7</v>
      </c>
      <c r="H883" s="329">
        <f t="shared" si="302"/>
        <v>746.8</v>
      </c>
      <c r="I883" s="329" t="str">
        <f t="shared" si="302"/>
        <v xml:space="preserve"> -   </v>
      </c>
      <c r="J883" s="329">
        <f t="shared" si="302"/>
        <v>15.6</v>
      </c>
      <c r="K883" s="329">
        <f t="shared" si="302"/>
        <v>126.7</v>
      </c>
      <c r="L883" s="329">
        <f t="shared" si="302"/>
        <v>123.9</v>
      </c>
      <c r="M883" s="329">
        <f t="shared" si="302"/>
        <v>12.7</v>
      </c>
      <c r="N883" s="329">
        <f t="shared" si="302"/>
        <v>19</v>
      </c>
      <c r="O883" s="329">
        <f t="shared" si="302"/>
        <v>1.1000000000000001</v>
      </c>
      <c r="P883" s="329">
        <f t="shared" si="302"/>
        <v>2</v>
      </c>
      <c r="Q883" s="329">
        <f t="shared" si="302"/>
        <v>4</v>
      </c>
      <c r="R883" s="329">
        <f t="shared" si="302"/>
        <v>19.8</v>
      </c>
      <c r="S883" s="329">
        <f t="shared" si="302"/>
        <v>23.4</v>
      </c>
      <c r="T883" s="329">
        <f t="shared" si="302"/>
        <v>0.1</v>
      </c>
      <c r="U883" s="329">
        <f t="shared" si="302"/>
        <v>0</v>
      </c>
      <c r="V883" s="329">
        <f t="shared" si="302"/>
        <v>73.8</v>
      </c>
      <c r="W883" s="329">
        <f t="shared" si="302"/>
        <v>14.6</v>
      </c>
      <c r="X883" s="329" t="str">
        <f t="shared" si="302"/>
        <v xml:space="preserve"> -   </v>
      </c>
      <c r="Y883" s="329">
        <f t="shared" si="302"/>
        <v>24.9</v>
      </c>
      <c r="Z883" s="329">
        <f t="shared" si="302"/>
        <v>29.5</v>
      </c>
      <c r="AB883" s="332"/>
      <c r="AC883" s="332"/>
      <c r="AD883" s="367"/>
      <c r="AE883" s="367"/>
      <c r="AF883" s="367"/>
      <c r="AG883" s="367"/>
      <c r="AH883" s="367"/>
      <c r="AI883" s="367"/>
      <c r="AJ883" s="367"/>
      <c r="AK883" s="367"/>
      <c r="AL883" s="367"/>
      <c r="AM883" s="367"/>
      <c r="AN883" s="367"/>
      <c r="AO883" s="367"/>
      <c r="AP883" s="367"/>
      <c r="AQ883" s="367"/>
      <c r="AR883" s="367"/>
      <c r="AS883" s="367"/>
      <c r="AT883" s="367"/>
      <c r="AU883" s="367"/>
      <c r="AV883" s="367"/>
      <c r="AW883" s="367"/>
      <c r="AX883" s="367"/>
      <c r="AY883" s="367"/>
      <c r="AZ883" s="367"/>
      <c r="BA883" s="367"/>
    </row>
    <row r="884" spans="1:53" ht="13.8" x14ac:dyDescent="0.45">
      <c r="A884" s="43">
        <v>2017</v>
      </c>
      <c r="B884" s="329">
        <f t="shared" ref="B884:Z884" si="303">B790</f>
        <v>5127.8999999999996</v>
      </c>
      <c r="C884" s="329">
        <f t="shared" si="303"/>
        <v>73</v>
      </c>
      <c r="D884" s="329">
        <f t="shared" si="303"/>
        <v>12</v>
      </c>
      <c r="E884" s="329">
        <f t="shared" si="303"/>
        <v>3.7</v>
      </c>
      <c r="F884" s="329">
        <f t="shared" si="303"/>
        <v>75.599999999999994</v>
      </c>
      <c r="G884" s="329">
        <f t="shared" si="303"/>
        <v>6.4</v>
      </c>
      <c r="H884" s="329">
        <f t="shared" si="303"/>
        <v>763.6</v>
      </c>
      <c r="I884" s="329" t="str">
        <f t="shared" si="303"/>
        <v xml:space="preserve"> -   </v>
      </c>
      <c r="J884" s="329">
        <f t="shared" si="303"/>
        <v>15.6</v>
      </c>
      <c r="K884" s="329">
        <f t="shared" si="303"/>
        <v>128.5</v>
      </c>
      <c r="L884" s="329">
        <f t="shared" si="303"/>
        <v>126.7</v>
      </c>
      <c r="M884" s="329">
        <f t="shared" si="303"/>
        <v>12.7</v>
      </c>
      <c r="N884" s="329">
        <f t="shared" si="303"/>
        <v>18.7</v>
      </c>
      <c r="O884" s="329">
        <f t="shared" si="303"/>
        <v>1.1000000000000001</v>
      </c>
      <c r="P884" s="329">
        <f t="shared" si="303"/>
        <v>2.6</v>
      </c>
      <c r="Q884" s="329">
        <f t="shared" si="303"/>
        <v>4</v>
      </c>
      <c r="R884" s="329">
        <f t="shared" si="303"/>
        <v>20.2</v>
      </c>
      <c r="S884" s="329">
        <f t="shared" si="303"/>
        <v>23.9</v>
      </c>
      <c r="T884" s="329">
        <f t="shared" si="303"/>
        <v>0.1</v>
      </c>
      <c r="U884" s="329">
        <f t="shared" si="303"/>
        <v>0</v>
      </c>
      <c r="V884" s="329">
        <f t="shared" si="303"/>
        <v>77</v>
      </c>
      <c r="W884" s="329">
        <f t="shared" si="303"/>
        <v>13.7</v>
      </c>
      <c r="X884" s="329" t="str">
        <f t="shared" si="303"/>
        <v xml:space="preserve"> -   </v>
      </c>
      <c r="Y884" s="329">
        <f t="shared" si="303"/>
        <v>25.2</v>
      </c>
      <c r="Z884" s="329">
        <f t="shared" si="303"/>
        <v>29.9</v>
      </c>
      <c r="AB884" s="332"/>
      <c r="AC884" s="332"/>
      <c r="AD884" s="367"/>
      <c r="AE884" s="367"/>
      <c r="AF884" s="367"/>
      <c r="AG884" s="367"/>
      <c r="AH884" s="367"/>
      <c r="AI884" s="367"/>
      <c r="AJ884" s="367"/>
      <c r="AK884" s="367"/>
      <c r="AL884" s="367"/>
      <c r="AM884" s="367"/>
      <c r="AN884" s="367"/>
      <c r="AO884" s="367"/>
      <c r="AP884" s="367"/>
      <c r="AQ884" s="367"/>
      <c r="AR884" s="367"/>
      <c r="AS884" s="367"/>
      <c r="AT884" s="367"/>
      <c r="AU884" s="367"/>
      <c r="AV884" s="367"/>
      <c r="AW884" s="367"/>
      <c r="AX884" s="367"/>
      <c r="AY884" s="367"/>
      <c r="AZ884" s="367"/>
      <c r="BA884" s="367"/>
    </row>
    <row r="885" spans="1:53" ht="13.8" x14ac:dyDescent="0.45">
      <c r="A885" s="43">
        <v>2018</v>
      </c>
      <c r="B885" s="329">
        <f t="shared" ref="B885:Z885" si="304">B791</f>
        <v>5196.1000000000004</v>
      </c>
      <c r="C885" s="329">
        <f t="shared" si="304"/>
        <v>75.8</v>
      </c>
      <c r="D885" s="329">
        <f t="shared" si="304"/>
        <v>12.3</v>
      </c>
      <c r="E885" s="329">
        <f t="shared" si="304"/>
        <v>3.7</v>
      </c>
      <c r="F885" s="329">
        <f t="shared" si="304"/>
        <v>77.400000000000006</v>
      </c>
      <c r="G885" s="329">
        <f t="shared" si="304"/>
        <v>6.5</v>
      </c>
      <c r="H885" s="329">
        <f t="shared" si="304"/>
        <v>786.1</v>
      </c>
      <c r="I885" s="329" t="str">
        <f t="shared" si="304"/>
        <v xml:space="preserve"> -   </v>
      </c>
      <c r="J885" s="329">
        <f t="shared" si="304"/>
        <v>15.8</v>
      </c>
      <c r="K885" s="329">
        <f t="shared" si="304"/>
        <v>131</v>
      </c>
      <c r="L885" s="329">
        <f t="shared" si="304"/>
        <v>128.69999999999999</v>
      </c>
      <c r="M885" s="329">
        <f t="shared" si="304"/>
        <v>12.9</v>
      </c>
      <c r="N885" s="329">
        <f t="shared" si="304"/>
        <v>19</v>
      </c>
      <c r="O885" s="329">
        <f t="shared" si="304"/>
        <v>1.1000000000000001</v>
      </c>
      <c r="P885" s="329">
        <f t="shared" si="304"/>
        <v>2.6</v>
      </c>
      <c r="Q885" s="329">
        <f t="shared" si="304"/>
        <v>4</v>
      </c>
      <c r="R885" s="329">
        <f t="shared" si="304"/>
        <v>20.3</v>
      </c>
      <c r="S885" s="329">
        <f t="shared" si="304"/>
        <v>24.1</v>
      </c>
      <c r="T885" s="329">
        <f t="shared" si="304"/>
        <v>0.1</v>
      </c>
      <c r="U885" s="329">
        <f t="shared" si="304"/>
        <v>0</v>
      </c>
      <c r="V885" s="329">
        <f t="shared" si="304"/>
        <v>77.099999999999994</v>
      </c>
      <c r="W885" s="329">
        <f t="shared" si="304"/>
        <v>13.8</v>
      </c>
      <c r="X885" s="329" t="str">
        <f t="shared" si="304"/>
        <v xml:space="preserve"> -   </v>
      </c>
      <c r="Y885" s="329">
        <f t="shared" si="304"/>
        <v>25.3</v>
      </c>
      <c r="Z885" s="329">
        <f t="shared" si="304"/>
        <v>29.6</v>
      </c>
      <c r="AB885" s="332"/>
      <c r="AC885" s="332"/>
      <c r="AD885" s="367"/>
      <c r="AE885" s="367"/>
      <c r="AF885" s="367"/>
      <c r="AG885" s="367"/>
      <c r="AH885" s="367"/>
      <c r="AI885" s="367"/>
      <c r="AJ885" s="367"/>
      <c r="AK885" s="367"/>
      <c r="AL885" s="367"/>
      <c r="AM885" s="367"/>
      <c r="AN885" s="367"/>
      <c r="AO885" s="367"/>
      <c r="AP885" s="367"/>
      <c r="AQ885" s="367"/>
      <c r="AR885" s="367"/>
      <c r="AS885" s="367"/>
      <c r="AT885" s="367"/>
      <c r="AU885" s="367"/>
      <c r="AV885" s="367"/>
      <c r="AW885" s="367"/>
      <c r="AX885" s="367"/>
      <c r="AY885" s="367"/>
      <c r="AZ885" s="367"/>
      <c r="BA885" s="367"/>
    </row>
    <row r="886" spans="1:53" ht="13.8" x14ac:dyDescent="0.45">
      <c r="A886" s="43">
        <v>2019</v>
      </c>
      <c r="B886" s="329">
        <f t="shared" ref="B886:Z886" si="305">B792</f>
        <v>5172</v>
      </c>
      <c r="C886" s="329">
        <f t="shared" si="305"/>
        <v>74.900000000000006</v>
      </c>
      <c r="D886" s="329">
        <f t="shared" si="305"/>
        <v>12.3</v>
      </c>
      <c r="E886" s="329">
        <f t="shared" si="305"/>
        <v>3.7</v>
      </c>
      <c r="F886" s="329">
        <f t="shared" si="305"/>
        <v>78.099999999999994</v>
      </c>
      <c r="G886" s="329">
        <f t="shared" si="305"/>
        <v>6.4</v>
      </c>
      <c r="H886" s="329">
        <f t="shared" si="305"/>
        <v>793.8</v>
      </c>
      <c r="I886" s="329" t="str">
        <f t="shared" si="305"/>
        <v xml:space="preserve"> -   </v>
      </c>
      <c r="J886" s="329">
        <f t="shared" si="305"/>
        <v>15.7</v>
      </c>
      <c r="K886" s="329">
        <f t="shared" si="305"/>
        <v>129.1</v>
      </c>
      <c r="L886" s="329">
        <f t="shared" si="305"/>
        <v>127.9</v>
      </c>
      <c r="M886" s="329">
        <f t="shared" si="305"/>
        <v>12.6</v>
      </c>
      <c r="N886" s="329">
        <f t="shared" si="305"/>
        <v>18.7</v>
      </c>
      <c r="O886" s="329">
        <f t="shared" si="305"/>
        <v>1</v>
      </c>
      <c r="P886" s="329">
        <f t="shared" si="305"/>
        <v>2.5</v>
      </c>
      <c r="Q886" s="329">
        <f t="shared" si="305"/>
        <v>4</v>
      </c>
      <c r="R886" s="329">
        <f t="shared" si="305"/>
        <v>19.899999999999999</v>
      </c>
      <c r="S886" s="329">
        <f t="shared" si="305"/>
        <v>23.8</v>
      </c>
      <c r="T886" s="329">
        <f t="shared" si="305"/>
        <v>0.1</v>
      </c>
      <c r="U886" s="329">
        <f t="shared" si="305"/>
        <v>0</v>
      </c>
      <c r="V886" s="329">
        <f t="shared" si="305"/>
        <v>76.599999999999994</v>
      </c>
      <c r="W886" s="329">
        <f t="shared" si="305"/>
        <v>13.6</v>
      </c>
      <c r="X886" s="329" t="str">
        <f t="shared" si="305"/>
        <v xml:space="preserve"> -   </v>
      </c>
      <c r="Y886" s="329">
        <f t="shared" si="305"/>
        <v>24.9</v>
      </c>
      <c r="Z886" s="329">
        <f t="shared" si="305"/>
        <v>29.7</v>
      </c>
      <c r="AB886" s="332"/>
      <c r="AC886" s="332"/>
      <c r="AD886" s="367"/>
      <c r="AE886" s="367"/>
      <c r="AF886" s="367"/>
      <c r="AG886" s="367"/>
      <c r="AH886" s="367"/>
      <c r="AI886" s="367"/>
      <c r="AJ886" s="367"/>
      <c r="AK886" s="367"/>
      <c r="AL886" s="367"/>
      <c r="AM886" s="367"/>
      <c r="AN886" s="367"/>
      <c r="AO886" s="367"/>
      <c r="AP886" s="367"/>
      <c r="AQ886" s="367"/>
      <c r="AR886" s="367"/>
      <c r="AS886" s="367"/>
      <c r="AT886" s="367"/>
      <c r="AU886" s="367"/>
      <c r="AV886" s="367"/>
      <c r="AW886" s="367"/>
      <c r="AX886" s="367"/>
      <c r="AY886" s="367"/>
      <c r="AZ886" s="367"/>
      <c r="BA886" s="367"/>
    </row>
    <row r="887" spans="1:53" ht="13.8" x14ac:dyDescent="0.45">
      <c r="A887" s="43">
        <v>2020</v>
      </c>
      <c r="B887" s="329">
        <f t="shared" ref="B887:Z887" si="306">B793</f>
        <v>5154.3</v>
      </c>
      <c r="C887" s="329">
        <f t="shared" si="306"/>
        <v>74.2</v>
      </c>
      <c r="D887" s="329">
        <f t="shared" si="306"/>
        <v>12.2</v>
      </c>
      <c r="E887" s="329">
        <f t="shared" si="306"/>
        <v>3.7</v>
      </c>
      <c r="F887" s="329">
        <f t="shared" si="306"/>
        <v>79.099999999999994</v>
      </c>
      <c r="G887" s="329">
        <f t="shared" si="306"/>
        <v>6.2</v>
      </c>
      <c r="H887" s="329">
        <f t="shared" si="306"/>
        <v>802.1</v>
      </c>
      <c r="I887" s="329" t="str">
        <f t="shared" si="306"/>
        <v xml:space="preserve"> -   </v>
      </c>
      <c r="J887" s="329">
        <f t="shared" si="306"/>
        <v>15.6</v>
      </c>
      <c r="K887" s="329">
        <f t="shared" si="306"/>
        <v>127.5</v>
      </c>
      <c r="L887" s="329">
        <f t="shared" si="306"/>
        <v>127.3</v>
      </c>
      <c r="M887" s="329">
        <f t="shared" si="306"/>
        <v>12.3</v>
      </c>
      <c r="N887" s="329">
        <f t="shared" si="306"/>
        <v>18.5</v>
      </c>
      <c r="O887" s="329">
        <f t="shared" si="306"/>
        <v>1</v>
      </c>
      <c r="P887" s="329">
        <f t="shared" si="306"/>
        <v>2.4</v>
      </c>
      <c r="Q887" s="329">
        <f t="shared" si="306"/>
        <v>3.9</v>
      </c>
      <c r="R887" s="329">
        <f t="shared" si="306"/>
        <v>19.7</v>
      </c>
      <c r="S887" s="329">
        <f t="shared" si="306"/>
        <v>23.5</v>
      </c>
      <c r="T887" s="329">
        <f t="shared" si="306"/>
        <v>0.1</v>
      </c>
      <c r="U887" s="329">
        <f t="shared" si="306"/>
        <v>0</v>
      </c>
      <c r="V887" s="329">
        <f t="shared" si="306"/>
        <v>76.2</v>
      </c>
      <c r="W887" s="329">
        <f t="shared" si="306"/>
        <v>13.6</v>
      </c>
      <c r="X887" s="329" t="str">
        <f t="shared" si="306"/>
        <v xml:space="preserve"> -   </v>
      </c>
      <c r="Y887" s="329">
        <f t="shared" si="306"/>
        <v>24.6</v>
      </c>
      <c r="Z887" s="329">
        <f t="shared" si="306"/>
        <v>29.8</v>
      </c>
      <c r="AB887" s="332"/>
      <c r="AC887" s="332"/>
      <c r="AD887" s="367"/>
      <c r="AE887" s="367"/>
      <c r="AF887" s="367"/>
      <c r="AG887" s="367"/>
      <c r="AH887" s="367"/>
      <c r="AI887" s="367"/>
      <c r="AJ887" s="367"/>
      <c r="AK887" s="367"/>
      <c r="AL887" s="367"/>
      <c r="AM887" s="367"/>
      <c r="AN887" s="367"/>
      <c r="AO887" s="367"/>
      <c r="AP887" s="367"/>
      <c r="AQ887" s="367"/>
      <c r="AR887" s="367"/>
      <c r="AS887" s="367"/>
      <c r="AT887" s="367"/>
      <c r="AU887" s="367"/>
      <c r="AV887" s="367"/>
      <c r="AW887" s="367"/>
      <c r="AX887" s="367"/>
      <c r="AY887" s="367"/>
      <c r="AZ887" s="367"/>
      <c r="BA887" s="367"/>
    </row>
    <row r="888" spans="1:53" ht="13.8" x14ac:dyDescent="0.45">
      <c r="A888" s="43">
        <v>2021</v>
      </c>
      <c r="B888" s="329">
        <f t="shared" ref="B888:Z888" si="307">B794</f>
        <v>5131.2</v>
      </c>
      <c r="C888" s="329">
        <f t="shared" si="307"/>
        <v>73.400000000000006</v>
      </c>
      <c r="D888" s="329">
        <f t="shared" si="307"/>
        <v>12.2</v>
      </c>
      <c r="E888" s="329">
        <f t="shared" si="307"/>
        <v>3.6</v>
      </c>
      <c r="F888" s="329">
        <f t="shared" si="307"/>
        <v>79.900000000000006</v>
      </c>
      <c r="G888" s="329">
        <f t="shared" si="307"/>
        <v>6.1</v>
      </c>
      <c r="H888" s="329">
        <f t="shared" si="307"/>
        <v>809.3</v>
      </c>
      <c r="I888" s="329" t="str">
        <f t="shared" si="307"/>
        <v xml:space="preserve"> -   </v>
      </c>
      <c r="J888" s="329">
        <f t="shared" si="307"/>
        <v>15.5</v>
      </c>
      <c r="K888" s="329">
        <f t="shared" si="307"/>
        <v>125.7</v>
      </c>
      <c r="L888" s="329">
        <f t="shared" si="307"/>
        <v>126.5</v>
      </c>
      <c r="M888" s="329">
        <f t="shared" si="307"/>
        <v>12</v>
      </c>
      <c r="N888" s="329">
        <f t="shared" si="307"/>
        <v>18.399999999999999</v>
      </c>
      <c r="O888" s="329">
        <f t="shared" si="307"/>
        <v>1</v>
      </c>
      <c r="P888" s="329">
        <f t="shared" si="307"/>
        <v>2.2999999999999998</v>
      </c>
      <c r="Q888" s="329">
        <f t="shared" si="307"/>
        <v>3.9</v>
      </c>
      <c r="R888" s="329">
        <f t="shared" si="307"/>
        <v>19.399999999999999</v>
      </c>
      <c r="S888" s="329">
        <f t="shared" si="307"/>
        <v>23.3</v>
      </c>
      <c r="T888" s="329">
        <f t="shared" si="307"/>
        <v>0.1</v>
      </c>
      <c r="U888" s="329">
        <f t="shared" si="307"/>
        <v>0</v>
      </c>
      <c r="V888" s="329">
        <f t="shared" si="307"/>
        <v>75.7</v>
      </c>
      <c r="W888" s="329">
        <f t="shared" si="307"/>
        <v>13.6</v>
      </c>
      <c r="X888" s="329" t="str">
        <f t="shared" si="307"/>
        <v xml:space="preserve"> -   </v>
      </c>
      <c r="Y888" s="329">
        <f t="shared" si="307"/>
        <v>24.3</v>
      </c>
      <c r="Z888" s="329">
        <f t="shared" si="307"/>
        <v>29.8</v>
      </c>
      <c r="AB888" s="332"/>
      <c r="AC888" s="332"/>
      <c r="AD888" s="367"/>
      <c r="AE888" s="367"/>
      <c r="AF888" s="367"/>
      <c r="AG888" s="367"/>
      <c r="AH888" s="367"/>
      <c r="AI888" s="367"/>
      <c r="AJ888" s="367"/>
      <c r="AK888" s="367"/>
      <c r="AL888" s="367"/>
      <c r="AM888" s="367"/>
      <c r="AN888" s="367"/>
      <c r="AO888" s="367"/>
      <c r="AP888" s="367"/>
      <c r="AQ888" s="367"/>
      <c r="AR888" s="367"/>
      <c r="AS888" s="367"/>
      <c r="AT888" s="367"/>
      <c r="AU888" s="367"/>
      <c r="AV888" s="367"/>
      <c r="AW888" s="367"/>
      <c r="AX888" s="367"/>
      <c r="AY888" s="367"/>
      <c r="AZ888" s="367"/>
      <c r="BA888" s="367"/>
    </row>
    <row r="889" spans="1:53" ht="13.8" x14ac:dyDescent="0.45">
      <c r="A889" s="43">
        <v>2022</v>
      </c>
      <c r="B889" s="329">
        <f t="shared" ref="B889:Z889" si="308">B795</f>
        <v>5106.2</v>
      </c>
      <c r="C889" s="329">
        <f t="shared" si="308"/>
        <v>72.599999999999994</v>
      </c>
      <c r="D889" s="329">
        <f t="shared" si="308"/>
        <v>12.1</v>
      </c>
      <c r="E889" s="329">
        <f t="shared" si="308"/>
        <v>3.6</v>
      </c>
      <c r="F889" s="329">
        <f t="shared" si="308"/>
        <v>80.7</v>
      </c>
      <c r="G889" s="329">
        <f t="shared" si="308"/>
        <v>6</v>
      </c>
      <c r="H889" s="329">
        <f t="shared" si="308"/>
        <v>816.1</v>
      </c>
      <c r="I889" s="329" t="str">
        <f t="shared" si="308"/>
        <v xml:space="preserve"> -   </v>
      </c>
      <c r="J889" s="329">
        <f t="shared" si="308"/>
        <v>15.4</v>
      </c>
      <c r="K889" s="329">
        <f t="shared" si="308"/>
        <v>123.8</v>
      </c>
      <c r="L889" s="329">
        <f t="shared" si="308"/>
        <v>125.7</v>
      </c>
      <c r="M889" s="329">
        <f t="shared" si="308"/>
        <v>11.7</v>
      </c>
      <c r="N889" s="329">
        <f t="shared" si="308"/>
        <v>18.2</v>
      </c>
      <c r="O889" s="329">
        <f t="shared" si="308"/>
        <v>0.9</v>
      </c>
      <c r="P889" s="329">
        <f t="shared" si="308"/>
        <v>2.2999999999999998</v>
      </c>
      <c r="Q889" s="329">
        <f t="shared" si="308"/>
        <v>3.8</v>
      </c>
      <c r="R889" s="329">
        <f t="shared" si="308"/>
        <v>19.2</v>
      </c>
      <c r="S889" s="329">
        <f t="shared" si="308"/>
        <v>23</v>
      </c>
      <c r="T889" s="329">
        <f t="shared" si="308"/>
        <v>0.1</v>
      </c>
      <c r="U889" s="329">
        <f t="shared" si="308"/>
        <v>0</v>
      </c>
      <c r="V889" s="329">
        <f t="shared" si="308"/>
        <v>75.2</v>
      </c>
      <c r="W889" s="329">
        <f t="shared" si="308"/>
        <v>13.6</v>
      </c>
      <c r="X889" s="329" t="str">
        <f t="shared" si="308"/>
        <v xml:space="preserve"> -   </v>
      </c>
      <c r="Y889" s="329">
        <f t="shared" si="308"/>
        <v>24</v>
      </c>
      <c r="Z889" s="329">
        <f t="shared" si="308"/>
        <v>29.9</v>
      </c>
      <c r="AB889" s="332"/>
      <c r="AC889" s="332"/>
      <c r="AD889" s="367"/>
      <c r="AE889" s="367"/>
      <c r="AF889" s="367"/>
      <c r="AG889" s="367"/>
      <c r="AH889" s="367"/>
      <c r="AI889" s="367"/>
      <c r="AJ889" s="367"/>
      <c r="AK889" s="367"/>
      <c r="AL889" s="367"/>
      <c r="AM889" s="367"/>
      <c r="AN889" s="367"/>
      <c r="AO889" s="367"/>
      <c r="AP889" s="367"/>
      <c r="AQ889" s="367"/>
      <c r="AR889" s="367"/>
      <c r="AS889" s="367"/>
      <c r="AT889" s="367"/>
      <c r="AU889" s="367"/>
      <c r="AV889" s="367"/>
      <c r="AW889" s="367"/>
      <c r="AX889" s="367"/>
      <c r="AY889" s="367"/>
      <c r="AZ889" s="367"/>
      <c r="BA889" s="367"/>
    </row>
    <row r="890" spans="1:53" ht="13.8" x14ac:dyDescent="0.45">
      <c r="A890" s="43">
        <v>2023</v>
      </c>
      <c r="B890" s="329">
        <f t="shared" ref="B890:Z890" si="309">B796</f>
        <v>5079.5</v>
      </c>
      <c r="C890" s="329">
        <f t="shared" si="309"/>
        <v>71.599999999999994</v>
      </c>
      <c r="D890" s="329">
        <f t="shared" si="309"/>
        <v>12.1</v>
      </c>
      <c r="E890" s="329">
        <f t="shared" si="309"/>
        <v>3.5</v>
      </c>
      <c r="F890" s="329">
        <f t="shared" si="309"/>
        <v>81.400000000000006</v>
      </c>
      <c r="G890" s="329">
        <f t="shared" si="309"/>
        <v>5.9</v>
      </c>
      <c r="H890" s="329">
        <f t="shared" si="309"/>
        <v>822.4</v>
      </c>
      <c r="I890" s="329" t="str">
        <f t="shared" si="309"/>
        <v xml:space="preserve"> -   </v>
      </c>
      <c r="J890" s="329">
        <f t="shared" si="309"/>
        <v>15.3</v>
      </c>
      <c r="K890" s="329">
        <f t="shared" si="309"/>
        <v>121.7</v>
      </c>
      <c r="L890" s="329">
        <f t="shared" si="309"/>
        <v>124.7</v>
      </c>
      <c r="M890" s="329">
        <f t="shared" si="309"/>
        <v>11.4</v>
      </c>
      <c r="N890" s="329">
        <f t="shared" si="309"/>
        <v>18</v>
      </c>
      <c r="O890" s="329">
        <f t="shared" si="309"/>
        <v>0.9</v>
      </c>
      <c r="P890" s="329">
        <f t="shared" si="309"/>
        <v>2.2000000000000002</v>
      </c>
      <c r="Q890" s="329">
        <f t="shared" si="309"/>
        <v>3.8</v>
      </c>
      <c r="R890" s="329">
        <f t="shared" si="309"/>
        <v>18.899999999999999</v>
      </c>
      <c r="S890" s="329">
        <f t="shared" si="309"/>
        <v>22.7</v>
      </c>
      <c r="T890" s="329">
        <f t="shared" si="309"/>
        <v>0.1</v>
      </c>
      <c r="U890" s="329">
        <f t="shared" si="309"/>
        <v>0</v>
      </c>
      <c r="V890" s="329">
        <f t="shared" si="309"/>
        <v>74.599999999999994</v>
      </c>
      <c r="W890" s="329">
        <f t="shared" si="309"/>
        <v>13.5</v>
      </c>
      <c r="X890" s="329" t="str">
        <f t="shared" si="309"/>
        <v xml:space="preserve"> -   </v>
      </c>
      <c r="Y890" s="329">
        <f t="shared" si="309"/>
        <v>23.6</v>
      </c>
      <c r="Z890" s="329">
        <f t="shared" si="309"/>
        <v>29.9</v>
      </c>
      <c r="AB890" s="332"/>
      <c r="AC890" s="332"/>
      <c r="AD890" s="367"/>
      <c r="AE890" s="367"/>
      <c r="AF890" s="367"/>
      <c r="AG890" s="367"/>
      <c r="AH890" s="367"/>
      <c r="AI890" s="367"/>
      <c r="AJ890" s="367"/>
      <c r="AK890" s="367"/>
      <c r="AL890" s="367"/>
      <c r="AM890" s="367"/>
      <c r="AN890" s="367"/>
      <c r="AO890" s="367"/>
      <c r="AP890" s="367"/>
      <c r="AQ890" s="367"/>
      <c r="AR890" s="367"/>
      <c r="AS890" s="367"/>
      <c r="AT890" s="367"/>
      <c r="AU890" s="367"/>
      <c r="AV890" s="367"/>
      <c r="AW890" s="367"/>
      <c r="AX890" s="367"/>
      <c r="AY890" s="367"/>
      <c r="AZ890" s="367"/>
      <c r="BA890" s="367"/>
    </row>
    <row r="891" spans="1:53" ht="13.8" x14ac:dyDescent="0.45">
      <c r="A891" s="43">
        <v>2024</v>
      </c>
      <c r="B891" s="329">
        <f t="shared" ref="B891:Z891" si="310">B797</f>
        <v>5051.3999999999996</v>
      </c>
      <c r="C891" s="329">
        <f t="shared" si="310"/>
        <v>70.7</v>
      </c>
      <c r="D891" s="329">
        <f t="shared" si="310"/>
        <v>12</v>
      </c>
      <c r="E891" s="329">
        <f t="shared" si="310"/>
        <v>3.5</v>
      </c>
      <c r="F891" s="329">
        <f t="shared" si="310"/>
        <v>82.1</v>
      </c>
      <c r="G891" s="329">
        <f t="shared" si="310"/>
        <v>5.7</v>
      </c>
      <c r="H891" s="329">
        <f t="shared" si="310"/>
        <v>828.2</v>
      </c>
      <c r="I891" s="329" t="str">
        <f t="shared" si="310"/>
        <v xml:space="preserve"> -   </v>
      </c>
      <c r="J891" s="329">
        <f t="shared" si="310"/>
        <v>15.1</v>
      </c>
      <c r="K891" s="329">
        <f t="shared" si="310"/>
        <v>119.5</v>
      </c>
      <c r="L891" s="329">
        <f t="shared" si="310"/>
        <v>123.7</v>
      </c>
      <c r="M891" s="329">
        <f t="shared" si="310"/>
        <v>11.1</v>
      </c>
      <c r="N891" s="329">
        <f t="shared" si="310"/>
        <v>17.7</v>
      </c>
      <c r="O891" s="329">
        <f t="shared" si="310"/>
        <v>0.9</v>
      </c>
      <c r="P891" s="329">
        <f t="shared" si="310"/>
        <v>2.1</v>
      </c>
      <c r="Q891" s="329">
        <f t="shared" si="310"/>
        <v>3.7</v>
      </c>
      <c r="R891" s="329">
        <f t="shared" si="310"/>
        <v>18.600000000000001</v>
      </c>
      <c r="S891" s="329">
        <f t="shared" si="310"/>
        <v>22.4</v>
      </c>
      <c r="T891" s="329">
        <f t="shared" si="310"/>
        <v>0.1</v>
      </c>
      <c r="U891" s="329">
        <f t="shared" si="310"/>
        <v>0</v>
      </c>
      <c r="V891" s="329">
        <f t="shared" si="310"/>
        <v>74</v>
      </c>
      <c r="W891" s="329">
        <f t="shared" si="310"/>
        <v>13.5</v>
      </c>
      <c r="X891" s="329" t="str">
        <f t="shared" si="310"/>
        <v xml:space="preserve"> -   </v>
      </c>
      <c r="Y891" s="329">
        <f t="shared" si="310"/>
        <v>23.2</v>
      </c>
      <c r="Z891" s="329">
        <f t="shared" si="310"/>
        <v>29.9</v>
      </c>
      <c r="AB891" s="332"/>
      <c r="AC891" s="332"/>
      <c r="AD891" s="367"/>
      <c r="AE891" s="367"/>
      <c r="AF891" s="367"/>
      <c r="AG891" s="367"/>
      <c r="AH891" s="367"/>
      <c r="AI891" s="367"/>
      <c r="AJ891" s="367"/>
      <c r="AK891" s="367"/>
      <c r="AL891" s="367"/>
      <c r="AM891" s="367"/>
      <c r="AN891" s="367"/>
      <c r="AO891" s="367"/>
      <c r="AP891" s="367"/>
      <c r="AQ891" s="367"/>
      <c r="AR891" s="367"/>
      <c r="AS891" s="367"/>
      <c r="AT891" s="367"/>
      <c r="AU891" s="367"/>
      <c r="AV891" s="367"/>
      <c r="AW891" s="367"/>
      <c r="AX891" s="367"/>
      <c r="AY891" s="367"/>
      <c r="AZ891" s="367"/>
      <c r="BA891" s="367"/>
    </row>
    <row r="892" spans="1:53" ht="13.8" x14ac:dyDescent="0.45">
      <c r="A892" s="43">
        <v>2025</v>
      </c>
      <c r="B892" s="329">
        <f t="shared" ref="B892:Z892" si="311">B798</f>
        <v>5021.8</v>
      </c>
      <c r="C892" s="329">
        <f t="shared" si="311"/>
        <v>69.599999999999994</v>
      </c>
      <c r="D892" s="329">
        <f t="shared" si="311"/>
        <v>11.9</v>
      </c>
      <c r="E892" s="329">
        <f t="shared" si="311"/>
        <v>3.4</v>
      </c>
      <c r="F892" s="329">
        <f t="shared" si="311"/>
        <v>82.7</v>
      </c>
      <c r="G892" s="329">
        <f t="shared" si="311"/>
        <v>5.6</v>
      </c>
      <c r="H892" s="329">
        <f t="shared" si="311"/>
        <v>833.5</v>
      </c>
      <c r="I892" s="329" t="str">
        <f t="shared" si="311"/>
        <v xml:space="preserve"> -   </v>
      </c>
      <c r="J892" s="329">
        <f t="shared" si="311"/>
        <v>14.9</v>
      </c>
      <c r="K892" s="329">
        <f t="shared" si="311"/>
        <v>117.3</v>
      </c>
      <c r="L892" s="329">
        <f t="shared" si="311"/>
        <v>122.5</v>
      </c>
      <c r="M892" s="329">
        <f t="shared" si="311"/>
        <v>10.8</v>
      </c>
      <c r="N892" s="329">
        <f t="shared" si="311"/>
        <v>17.5</v>
      </c>
      <c r="O892" s="329">
        <f t="shared" si="311"/>
        <v>0.8</v>
      </c>
      <c r="P892" s="329">
        <f t="shared" si="311"/>
        <v>2</v>
      </c>
      <c r="Q892" s="329">
        <f t="shared" si="311"/>
        <v>3.6</v>
      </c>
      <c r="R892" s="329">
        <f t="shared" si="311"/>
        <v>18.3</v>
      </c>
      <c r="S892" s="329">
        <f t="shared" si="311"/>
        <v>22.1</v>
      </c>
      <c r="T892" s="329">
        <f t="shared" si="311"/>
        <v>0.1</v>
      </c>
      <c r="U892" s="329">
        <f t="shared" si="311"/>
        <v>0</v>
      </c>
      <c r="V892" s="329">
        <f t="shared" si="311"/>
        <v>73.3</v>
      </c>
      <c r="W892" s="329">
        <f t="shared" si="311"/>
        <v>13.5</v>
      </c>
      <c r="X892" s="329" t="str">
        <f t="shared" si="311"/>
        <v xml:space="preserve"> -   </v>
      </c>
      <c r="Y892" s="329">
        <f t="shared" si="311"/>
        <v>22.9</v>
      </c>
      <c r="Z892" s="329">
        <f t="shared" si="311"/>
        <v>29.9</v>
      </c>
      <c r="AB892" s="332"/>
      <c r="AC892" s="332"/>
      <c r="AD892" s="367"/>
      <c r="AE892" s="367"/>
      <c r="AF892" s="367"/>
      <c r="AG892" s="367"/>
      <c r="AH892" s="367"/>
      <c r="AI892" s="367"/>
      <c r="AJ892" s="367"/>
      <c r="AK892" s="367"/>
      <c r="AL892" s="367"/>
      <c r="AM892" s="367"/>
      <c r="AN892" s="367"/>
      <c r="AO892" s="367"/>
      <c r="AP892" s="367"/>
      <c r="AQ892" s="367"/>
      <c r="AR892" s="367"/>
      <c r="AS892" s="367"/>
      <c r="AT892" s="367"/>
      <c r="AU892" s="367"/>
      <c r="AV892" s="367"/>
      <c r="AW892" s="367"/>
      <c r="AX892" s="367"/>
      <c r="AY892" s="367"/>
      <c r="AZ892" s="367"/>
      <c r="BA892" s="367"/>
    </row>
    <row r="893" spans="1:53" ht="13.8" x14ac:dyDescent="0.45">
      <c r="A893" s="43">
        <v>2026</v>
      </c>
      <c r="B893" s="329">
        <f t="shared" ref="B893:Z893" si="312">B799</f>
        <v>4990.8999999999996</v>
      </c>
      <c r="C893" s="329">
        <f t="shared" si="312"/>
        <v>68.599999999999994</v>
      </c>
      <c r="D893" s="329">
        <f t="shared" si="312"/>
        <v>11.8</v>
      </c>
      <c r="E893" s="329">
        <f t="shared" si="312"/>
        <v>3.4</v>
      </c>
      <c r="F893" s="329">
        <f t="shared" si="312"/>
        <v>83.2</v>
      </c>
      <c r="G893" s="329">
        <f t="shared" si="312"/>
        <v>5.4</v>
      </c>
      <c r="H893" s="329">
        <f t="shared" si="312"/>
        <v>838.3</v>
      </c>
      <c r="I893" s="329" t="str">
        <f t="shared" si="312"/>
        <v xml:space="preserve"> -   </v>
      </c>
      <c r="J893" s="329">
        <f t="shared" si="312"/>
        <v>14.8</v>
      </c>
      <c r="K893" s="329">
        <f t="shared" si="312"/>
        <v>114.9</v>
      </c>
      <c r="L893" s="329">
        <f t="shared" si="312"/>
        <v>121.3</v>
      </c>
      <c r="M893" s="329">
        <f t="shared" si="312"/>
        <v>10.4</v>
      </c>
      <c r="N893" s="329">
        <f t="shared" si="312"/>
        <v>17.3</v>
      </c>
      <c r="O893" s="329">
        <f t="shared" si="312"/>
        <v>0.8</v>
      </c>
      <c r="P893" s="329">
        <f t="shared" si="312"/>
        <v>1.9</v>
      </c>
      <c r="Q893" s="329">
        <f t="shared" si="312"/>
        <v>3.6</v>
      </c>
      <c r="R893" s="329">
        <f t="shared" si="312"/>
        <v>18</v>
      </c>
      <c r="S893" s="329">
        <f t="shared" si="312"/>
        <v>21.8</v>
      </c>
      <c r="T893" s="329">
        <f t="shared" si="312"/>
        <v>0.1</v>
      </c>
      <c r="U893" s="329">
        <f t="shared" si="312"/>
        <v>0</v>
      </c>
      <c r="V893" s="329">
        <f t="shared" si="312"/>
        <v>72.599999999999994</v>
      </c>
      <c r="W893" s="329">
        <f t="shared" si="312"/>
        <v>13.4</v>
      </c>
      <c r="X893" s="329" t="str">
        <f t="shared" si="312"/>
        <v xml:space="preserve"> -   </v>
      </c>
      <c r="Y893" s="329">
        <f t="shared" si="312"/>
        <v>22.5</v>
      </c>
      <c r="Z893" s="329">
        <f t="shared" si="312"/>
        <v>29.9</v>
      </c>
      <c r="AB893" s="332"/>
      <c r="AC893" s="332"/>
      <c r="AD893" s="367"/>
      <c r="AE893" s="367"/>
      <c r="AF893" s="367"/>
      <c r="AG893" s="367"/>
      <c r="AH893" s="367"/>
      <c r="AI893" s="367"/>
      <c r="AJ893" s="367"/>
      <c r="AK893" s="367"/>
      <c r="AL893" s="367"/>
      <c r="AM893" s="367"/>
      <c r="AN893" s="367"/>
      <c r="AO893" s="367"/>
      <c r="AP893" s="367"/>
      <c r="AQ893" s="367"/>
      <c r="AR893" s="367"/>
      <c r="AS893" s="367"/>
      <c r="AT893" s="367"/>
      <c r="AU893" s="367"/>
      <c r="AV893" s="367"/>
      <c r="AW893" s="367"/>
      <c r="AX893" s="367"/>
      <c r="AY893" s="367"/>
      <c r="AZ893" s="367"/>
      <c r="BA893" s="367"/>
    </row>
    <row r="894" spans="1:53" ht="13.8" x14ac:dyDescent="0.45">
      <c r="A894" s="43">
        <v>2027</v>
      </c>
      <c r="B894" s="329">
        <f t="shared" ref="B894:Z894" si="313">B800</f>
        <v>4958.8</v>
      </c>
      <c r="C894" s="329">
        <f t="shared" si="313"/>
        <v>67.400000000000006</v>
      </c>
      <c r="D894" s="329">
        <f t="shared" si="313"/>
        <v>11.7</v>
      </c>
      <c r="E894" s="329">
        <f t="shared" si="313"/>
        <v>3.3</v>
      </c>
      <c r="F894" s="329">
        <f t="shared" si="313"/>
        <v>83.7</v>
      </c>
      <c r="G894" s="329">
        <f t="shared" si="313"/>
        <v>5.3</v>
      </c>
      <c r="H894" s="329">
        <f t="shared" si="313"/>
        <v>842.7</v>
      </c>
      <c r="I894" s="329" t="str">
        <f t="shared" si="313"/>
        <v xml:space="preserve"> -   </v>
      </c>
      <c r="J894" s="329">
        <f t="shared" si="313"/>
        <v>14.6</v>
      </c>
      <c r="K894" s="329">
        <f t="shared" si="313"/>
        <v>112.5</v>
      </c>
      <c r="L894" s="329">
        <f t="shared" si="313"/>
        <v>120</v>
      </c>
      <c r="M894" s="329">
        <f t="shared" si="313"/>
        <v>10.1</v>
      </c>
      <c r="N894" s="329">
        <f t="shared" si="313"/>
        <v>17</v>
      </c>
      <c r="O894" s="329">
        <f t="shared" si="313"/>
        <v>0.8</v>
      </c>
      <c r="P894" s="329">
        <f t="shared" si="313"/>
        <v>1.8</v>
      </c>
      <c r="Q894" s="329">
        <f t="shared" si="313"/>
        <v>3.5</v>
      </c>
      <c r="R894" s="329">
        <f t="shared" si="313"/>
        <v>17.7</v>
      </c>
      <c r="S894" s="329">
        <f t="shared" si="313"/>
        <v>21.4</v>
      </c>
      <c r="T894" s="329">
        <f t="shared" si="313"/>
        <v>0.1</v>
      </c>
      <c r="U894" s="329">
        <f t="shared" si="313"/>
        <v>0</v>
      </c>
      <c r="V894" s="329">
        <f t="shared" si="313"/>
        <v>71.8</v>
      </c>
      <c r="W894" s="329">
        <f t="shared" si="313"/>
        <v>13.4</v>
      </c>
      <c r="X894" s="329" t="str">
        <f t="shared" si="313"/>
        <v xml:space="preserve"> -   </v>
      </c>
      <c r="Y894" s="329">
        <f t="shared" si="313"/>
        <v>22.1</v>
      </c>
      <c r="Z894" s="329">
        <f t="shared" si="313"/>
        <v>29.8</v>
      </c>
      <c r="AB894" s="332"/>
      <c r="AC894" s="332"/>
      <c r="AD894" s="367"/>
      <c r="AE894" s="367"/>
      <c r="AF894" s="367"/>
      <c r="AG894" s="367"/>
      <c r="AH894" s="367"/>
      <c r="AI894" s="367"/>
      <c r="AJ894" s="367"/>
      <c r="AK894" s="367"/>
      <c r="AL894" s="367"/>
      <c r="AM894" s="367"/>
      <c r="AN894" s="367"/>
      <c r="AO894" s="367"/>
      <c r="AP894" s="367"/>
      <c r="AQ894" s="367"/>
      <c r="AR894" s="367"/>
      <c r="AS894" s="367"/>
      <c r="AT894" s="367"/>
      <c r="AU894" s="367"/>
      <c r="AV894" s="367"/>
      <c r="AW894" s="367"/>
      <c r="AX894" s="367"/>
      <c r="AY894" s="367"/>
      <c r="AZ894" s="367"/>
      <c r="BA894" s="367"/>
    </row>
    <row r="895" spans="1:53" ht="13.8" x14ac:dyDescent="0.45">
      <c r="A895" s="43">
        <v>2028</v>
      </c>
      <c r="B895" s="329">
        <f t="shared" ref="B895:Z895" si="314">B801</f>
        <v>4925.3999999999996</v>
      </c>
      <c r="C895" s="329">
        <f t="shared" si="314"/>
        <v>66.2</v>
      </c>
      <c r="D895" s="329">
        <f t="shared" si="314"/>
        <v>11.6</v>
      </c>
      <c r="E895" s="329">
        <f t="shared" si="314"/>
        <v>3.2</v>
      </c>
      <c r="F895" s="329">
        <f t="shared" si="314"/>
        <v>84.1</v>
      </c>
      <c r="G895" s="329">
        <f t="shared" si="314"/>
        <v>5.0999999999999996</v>
      </c>
      <c r="H895" s="329">
        <f t="shared" si="314"/>
        <v>846.6</v>
      </c>
      <c r="I895" s="329" t="str">
        <f t="shared" si="314"/>
        <v xml:space="preserve"> -   </v>
      </c>
      <c r="J895" s="329">
        <f t="shared" si="314"/>
        <v>14.4</v>
      </c>
      <c r="K895" s="329">
        <f t="shared" si="314"/>
        <v>109.9</v>
      </c>
      <c r="L895" s="329">
        <f t="shared" si="314"/>
        <v>118.7</v>
      </c>
      <c r="M895" s="329">
        <f t="shared" si="314"/>
        <v>9.8000000000000007</v>
      </c>
      <c r="N895" s="329">
        <f t="shared" si="314"/>
        <v>16.7</v>
      </c>
      <c r="O895" s="329">
        <f t="shared" si="314"/>
        <v>0.7</v>
      </c>
      <c r="P895" s="329">
        <f t="shared" si="314"/>
        <v>1.7</v>
      </c>
      <c r="Q895" s="329">
        <f t="shared" si="314"/>
        <v>3.5</v>
      </c>
      <c r="R895" s="329">
        <f t="shared" si="314"/>
        <v>17.3</v>
      </c>
      <c r="S895" s="329">
        <f t="shared" si="314"/>
        <v>21.1</v>
      </c>
      <c r="T895" s="329">
        <f t="shared" si="314"/>
        <v>0.1</v>
      </c>
      <c r="U895" s="329">
        <f t="shared" si="314"/>
        <v>0</v>
      </c>
      <c r="V895" s="329">
        <f t="shared" si="314"/>
        <v>71.099999999999994</v>
      </c>
      <c r="W895" s="329">
        <f t="shared" si="314"/>
        <v>13.3</v>
      </c>
      <c r="X895" s="329" t="str">
        <f t="shared" si="314"/>
        <v xml:space="preserve"> -   </v>
      </c>
      <c r="Y895" s="329">
        <f t="shared" si="314"/>
        <v>21.7</v>
      </c>
      <c r="Z895" s="329">
        <f t="shared" si="314"/>
        <v>29.8</v>
      </c>
      <c r="AB895" s="332"/>
      <c r="AC895" s="332"/>
      <c r="AD895" s="367"/>
      <c r="AE895" s="367"/>
      <c r="AF895" s="367"/>
      <c r="AG895" s="367"/>
      <c r="AH895" s="367"/>
      <c r="AI895" s="367"/>
      <c r="AJ895" s="367"/>
      <c r="AK895" s="367"/>
      <c r="AL895" s="367"/>
      <c r="AM895" s="367"/>
      <c r="AN895" s="367"/>
      <c r="AO895" s="367"/>
      <c r="AP895" s="367"/>
      <c r="AQ895" s="367"/>
      <c r="AR895" s="367"/>
      <c r="AS895" s="367"/>
      <c r="AT895" s="367"/>
      <c r="AU895" s="367"/>
      <c r="AV895" s="367"/>
      <c r="AW895" s="367"/>
      <c r="AX895" s="367"/>
      <c r="AY895" s="367"/>
      <c r="AZ895" s="367"/>
      <c r="BA895" s="367"/>
    </row>
    <row r="896" spans="1:53" ht="13.8" x14ac:dyDescent="0.45">
      <c r="A896" s="43">
        <v>2029</v>
      </c>
      <c r="B896" s="329">
        <f t="shared" ref="B896:Z896" si="315">B802</f>
        <v>4890.8</v>
      </c>
      <c r="C896" s="329">
        <f t="shared" si="315"/>
        <v>65</v>
      </c>
      <c r="D896" s="329">
        <f t="shared" si="315"/>
        <v>11.5</v>
      </c>
      <c r="E896" s="329">
        <f t="shared" si="315"/>
        <v>3.2</v>
      </c>
      <c r="F896" s="329">
        <f t="shared" si="315"/>
        <v>84.5</v>
      </c>
      <c r="G896" s="329">
        <f t="shared" si="315"/>
        <v>5</v>
      </c>
      <c r="H896" s="329">
        <f t="shared" si="315"/>
        <v>850</v>
      </c>
      <c r="I896" s="329" t="str">
        <f t="shared" si="315"/>
        <v xml:space="preserve"> -   </v>
      </c>
      <c r="J896" s="329">
        <f t="shared" si="315"/>
        <v>14.1</v>
      </c>
      <c r="K896" s="329">
        <f t="shared" si="315"/>
        <v>107.3</v>
      </c>
      <c r="L896" s="329">
        <f t="shared" si="315"/>
        <v>117.3</v>
      </c>
      <c r="M896" s="329">
        <f t="shared" si="315"/>
        <v>9.4</v>
      </c>
      <c r="N896" s="329">
        <f t="shared" si="315"/>
        <v>16.399999999999999</v>
      </c>
      <c r="O896" s="329">
        <f t="shared" si="315"/>
        <v>0.7</v>
      </c>
      <c r="P896" s="329">
        <f t="shared" si="315"/>
        <v>1.7</v>
      </c>
      <c r="Q896" s="329">
        <f t="shared" si="315"/>
        <v>3.4</v>
      </c>
      <c r="R896" s="329">
        <f t="shared" si="315"/>
        <v>17</v>
      </c>
      <c r="S896" s="329">
        <f t="shared" si="315"/>
        <v>20.8</v>
      </c>
      <c r="T896" s="329">
        <f t="shared" si="315"/>
        <v>0.1</v>
      </c>
      <c r="U896" s="329">
        <f t="shared" si="315"/>
        <v>0</v>
      </c>
      <c r="V896" s="329">
        <f t="shared" si="315"/>
        <v>70.2</v>
      </c>
      <c r="W896" s="329">
        <f t="shared" si="315"/>
        <v>13.3</v>
      </c>
      <c r="X896" s="329" t="str">
        <f t="shared" si="315"/>
        <v xml:space="preserve"> -   </v>
      </c>
      <c r="Y896" s="329">
        <f t="shared" si="315"/>
        <v>21.3</v>
      </c>
      <c r="Z896" s="329">
        <f t="shared" si="315"/>
        <v>29.8</v>
      </c>
      <c r="AB896" s="332"/>
      <c r="AC896" s="332"/>
      <c r="AD896" s="367"/>
      <c r="AE896" s="367"/>
      <c r="AF896" s="367"/>
      <c r="AG896" s="367"/>
      <c r="AH896" s="367"/>
      <c r="AI896" s="367"/>
      <c r="AJ896" s="367"/>
      <c r="AK896" s="367"/>
      <c r="AL896" s="367"/>
      <c r="AM896" s="367"/>
      <c r="AN896" s="367"/>
      <c r="AO896" s="367"/>
      <c r="AP896" s="367"/>
      <c r="AQ896" s="367"/>
      <c r="AR896" s="367"/>
      <c r="AS896" s="367"/>
      <c r="AT896" s="367"/>
      <c r="AU896" s="367"/>
      <c r="AV896" s="367"/>
      <c r="AW896" s="367"/>
      <c r="AX896" s="367"/>
      <c r="AY896" s="367"/>
      <c r="AZ896" s="367"/>
      <c r="BA896" s="367"/>
    </row>
    <row r="897" spans="1:53" ht="13.8" x14ac:dyDescent="0.45">
      <c r="A897" s="43">
        <v>2030</v>
      </c>
      <c r="B897" s="329">
        <f t="shared" ref="B897:Z897" si="316">B803</f>
        <v>4855.1000000000004</v>
      </c>
      <c r="C897" s="329">
        <f t="shared" si="316"/>
        <v>63.7</v>
      </c>
      <c r="D897" s="329">
        <f t="shared" si="316"/>
        <v>11.4</v>
      </c>
      <c r="E897" s="329">
        <f t="shared" si="316"/>
        <v>3.1</v>
      </c>
      <c r="F897" s="329">
        <f t="shared" si="316"/>
        <v>84.9</v>
      </c>
      <c r="G897" s="329">
        <f t="shared" si="316"/>
        <v>4.8</v>
      </c>
      <c r="H897" s="329">
        <f t="shared" si="316"/>
        <v>852.9</v>
      </c>
      <c r="I897" s="329" t="str">
        <f t="shared" si="316"/>
        <v xml:space="preserve"> -   </v>
      </c>
      <c r="J897" s="329">
        <f t="shared" si="316"/>
        <v>13.9</v>
      </c>
      <c r="K897" s="329">
        <f t="shared" si="316"/>
        <v>104.6</v>
      </c>
      <c r="L897" s="329">
        <f t="shared" si="316"/>
        <v>115.8</v>
      </c>
      <c r="M897" s="329">
        <f t="shared" si="316"/>
        <v>9</v>
      </c>
      <c r="N897" s="329">
        <f t="shared" si="316"/>
        <v>16.100000000000001</v>
      </c>
      <c r="O897" s="329">
        <f t="shared" si="316"/>
        <v>0.7</v>
      </c>
      <c r="P897" s="329">
        <f t="shared" si="316"/>
        <v>1.6</v>
      </c>
      <c r="Q897" s="329">
        <f t="shared" si="316"/>
        <v>3.3</v>
      </c>
      <c r="R897" s="329">
        <f t="shared" si="316"/>
        <v>16.7</v>
      </c>
      <c r="S897" s="329">
        <f t="shared" si="316"/>
        <v>20.399999999999999</v>
      </c>
      <c r="T897" s="329">
        <f t="shared" si="316"/>
        <v>0</v>
      </c>
      <c r="U897" s="329">
        <f t="shared" si="316"/>
        <v>0</v>
      </c>
      <c r="V897" s="329">
        <f t="shared" si="316"/>
        <v>69.400000000000006</v>
      </c>
      <c r="W897" s="329">
        <f t="shared" si="316"/>
        <v>13.2</v>
      </c>
      <c r="X897" s="329" t="str">
        <f t="shared" si="316"/>
        <v xml:space="preserve"> -   </v>
      </c>
      <c r="Y897" s="329">
        <f t="shared" si="316"/>
        <v>20.9</v>
      </c>
      <c r="Z897" s="329">
        <f t="shared" si="316"/>
        <v>29.7</v>
      </c>
      <c r="AB897" s="332"/>
      <c r="AC897" s="332"/>
      <c r="AD897" s="367"/>
      <c r="AE897" s="367"/>
      <c r="AF897" s="367"/>
      <c r="AG897" s="367"/>
      <c r="AH897" s="367"/>
      <c r="AI897" s="367"/>
      <c r="AJ897" s="367"/>
      <c r="AK897" s="367"/>
      <c r="AL897" s="367"/>
      <c r="AM897" s="367"/>
      <c r="AN897" s="367"/>
      <c r="AO897" s="367"/>
      <c r="AP897" s="367"/>
      <c r="AQ897" s="367"/>
      <c r="AR897" s="367"/>
      <c r="AS897" s="367"/>
      <c r="AT897" s="367"/>
      <c r="AU897" s="367"/>
      <c r="AV897" s="367"/>
      <c r="AW897" s="367"/>
      <c r="AX897" s="367"/>
      <c r="AY897" s="367"/>
      <c r="AZ897" s="367"/>
      <c r="BA897" s="367"/>
    </row>
    <row r="898" spans="1:53" ht="13.8" x14ac:dyDescent="0.45">
      <c r="A898" s="43">
        <v>2031</v>
      </c>
      <c r="B898" s="329">
        <f t="shared" ref="B898:Z898" si="317">B804</f>
        <v>4813.6000000000004</v>
      </c>
      <c r="C898" s="329">
        <f t="shared" si="317"/>
        <v>62.2</v>
      </c>
      <c r="D898" s="329">
        <f t="shared" si="317"/>
        <v>11.3</v>
      </c>
      <c r="E898" s="329">
        <f t="shared" si="317"/>
        <v>3.1</v>
      </c>
      <c r="F898" s="329">
        <f t="shared" si="317"/>
        <v>85</v>
      </c>
      <c r="G898" s="329">
        <f t="shared" si="317"/>
        <v>4.5999999999999996</v>
      </c>
      <c r="H898" s="329">
        <f t="shared" si="317"/>
        <v>854.2</v>
      </c>
      <c r="I898" s="329" t="str">
        <f t="shared" si="317"/>
        <v xml:space="preserve"> -   </v>
      </c>
      <c r="J898" s="329">
        <f t="shared" si="317"/>
        <v>13.6</v>
      </c>
      <c r="K898" s="329">
        <f t="shared" si="317"/>
        <v>101.4</v>
      </c>
      <c r="L898" s="329">
        <f t="shared" si="317"/>
        <v>113.9</v>
      </c>
      <c r="M898" s="329">
        <f t="shared" si="317"/>
        <v>8.6</v>
      </c>
      <c r="N898" s="329">
        <f t="shared" si="317"/>
        <v>15.7</v>
      </c>
      <c r="O898" s="329">
        <f t="shared" si="317"/>
        <v>0.6</v>
      </c>
      <c r="P898" s="329">
        <f t="shared" si="317"/>
        <v>1.5</v>
      </c>
      <c r="Q898" s="329">
        <f t="shared" si="317"/>
        <v>3.3</v>
      </c>
      <c r="R898" s="329">
        <f t="shared" si="317"/>
        <v>16.3</v>
      </c>
      <c r="S898" s="329">
        <f t="shared" si="317"/>
        <v>20.100000000000001</v>
      </c>
      <c r="T898" s="329">
        <f t="shared" si="317"/>
        <v>0</v>
      </c>
      <c r="U898" s="329">
        <f t="shared" si="317"/>
        <v>0</v>
      </c>
      <c r="V898" s="329">
        <f t="shared" si="317"/>
        <v>68.5</v>
      </c>
      <c r="W898" s="329">
        <f t="shared" si="317"/>
        <v>13.2</v>
      </c>
      <c r="X898" s="329" t="str">
        <f t="shared" si="317"/>
        <v xml:space="preserve"> -   </v>
      </c>
      <c r="Y898" s="329">
        <f t="shared" si="317"/>
        <v>20.399999999999999</v>
      </c>
      <c r="Z898" s="329">
        <f t="shared" si="317"/>
        <v>29.6</v>
      </c>
      <c r="AB898" s="332"/>
      <c r="AC898" s="332"/>
      <c r="AD898" s="367"/>
      <c r="AE898" s="367"/>
      <c r="AF898" s="367"/>
      <c r="AG898" s="367"/>
      <c r="AH898" s="367"/>
      <c r="AI898" s="367"/>
      <c r="AJ898" s="367"/>
      <c r="AK898" s="367"/>
      <c r="AL898" s="367"/>
      <c r="AM898" s="367"/>
      <c r="AN898" s="367"/>
      <c r="AO898" s="367"/>
      <c r="AP898" s="367"/>
      <c r="AQ898" s="367"/>
      <c r="AR898" s="367"/>
      <c r="AS898" s="367"/>
      <c r="AT898" s="367"/>
      <c r="AU898" s="367"/>
      <c r="AV898" s="367"/>
      <c r="AW898" s="367"/>
      <c r="AX898" s="367"/>
      <c r="AY898" s="367"/>
      <c r="AZ898" s="367"/>
      <c r="BA898" s="367"/>
    </row>
    <row r="899" spans="1:53" ht="13.8" x14ac:dyDescent="0.45">
      <c r="A899" s="43">
        <v>2032</v>
      </c>
      <c r="B899" s="329">
        <f t="shared" ref="B899:Z899" si="318">B805</f>
        <v>4771.5</v>
      </c>
      <c r="C899" s="329">
        <f t="shared" si="318"/>
        <v>60.7</v>
      </c>
      <c r="D899" s="329">
        <f t="shared" si="318"/>
        <v>11.1</v>
      </c>
      <c r="E899" s="329">
        <f t="shared" si="318"/>
        <v>3</v>
      </c>
      <c r="F899" s="329">
        <f t="shared" si="318"/>
        <v>85.2</v>
      </c>
      <c r="G899" s="329">
        <f t="shared" si="318"/>
        <v>4.5</v>
      </c>
      <c r="H899" s="329">
        <f t="shared" si="318"/>
        <v>855.2</v>
      </c>
      <c r="I899" s="329" t="str">
        <f t="shared" si="318"/>
        <v xml:space="preserve"> -   </v>
      </c>
      <c r="J899" s="329">
        <f t="shared" si="318"/>
        <v>13.3</v>
      </c>
      <c r="K899" s="329">
        <f t="shared" si="318"/>
        <v>98.1</v>
      </c>
      <c r="L899" s="329">
        <f t="shared" si="318"/>
        <v>112</v>
      </c>
      <c r="M899" s="329">
        <f t="shared" si="318"/>
        <v>8.1999999999999993</v>
      </c>
      <c r="N899" s="329">
        <f t="shared" si="318"/>
        <v>15.3</v>
      </c>
      <c r="O899" s="329">
        <f t="shared" si="318"/>
        <v>0.6</v>
      </c>
      <c r="P899" s="329">
        <f t="shared" si="318"/>
        <v>1.4</v>
      </c>
      <c r="Q899" s="329">
        <f t="shared" si="318"/>
        <v>3.2</v>
      </c>
      <c r="R899" s="329">
        <f t="shared" si="318"/>
        <v>15.9</v>
      </c>
      <c r="S899" s="329">
        <f t="shared" si="318"/>
        <v>19.7</v>
      </c>
      <c r="T899" s="329">
        <f t="shared" si="318"/>
        <v>0</v>
      </c>
      <c r="U899" s="329">
        <f t="shared" si="318"/>
        <v>0</v>
      </c>
      <c r="V899" s="329">
        <f t="shared" si="318"/>
        <v>67.5</v>
      </c>
      <c r="W899" s="329">
        <f t="shared" si="318"/>
        <v>13.1</v>
      </c>
      <c r="X899" s="329" t="str">
        <f t="shared" si="318"/>
        <v xml:space="preserve"> -   </v>
      </c>
      <c r="Y899" s="329">
        <f t="shared" si="318"/>
        <v>19.899999999999999</v>
      </c>
      <c r="Z899" s="329">
        <f t="shared" si="318"/>
        <v>29.5</v>
      </c>
      <c r="AB899" s="332"/>
      <c r="AC899" s="332"/>
      <c r="AD899" s="367"/>
      <c r="AE899" s="367"/>
      <c r="AF899" s="367"/>
      <c r="AG899" s="367"/>
      <c r="AH899" s="367"/>
      <c r="AI899" s="367"/>
      <c r="AJ899" s="367"/>
      <c r="AK899" s="367"/>
      <c r="AL899" s="367"/>
      <c r="AM899" s="367"/>
      <c r="AN899" s="367"/>
      <c r="AO899" s="367"/>
      <c r="AP899" s="367"/>
      <c r="AQ899" s="367"/>
      <c r="AR899" s="367"/>
      <c r="AS899" s="367"/>
      <c r="AT899" s="367"/>
      <c r="AU899" s="367"/>
      <c r="AV899" s="367"/>
      <c r="AW899" s="367"/>
      <c r="AX899" s="367"/>
      <c r="AY899" s="367"/>
      <c r="AZ899" s="367"/>
      <c r="BA899" s="367"/>
    </row>
    <row r="900" spans="1:53" ht="13.8" x14ac:dyDescent="0.45">
      <c r="A900" s="43">
        <v>2033</v>
      </c>
      <c r="B900" s="329">
        <f t="shared" ref="B900:Z900" si="319">B806</f>
        <v>4728.8999999999996</v>
      </c>
      <c r="C900" s="329">
        <f t="shared" si="319"/>
        <v>59.2</v>
      </c>
      <c r="D900" s="329">
        <f t="shared" si="319"/>
        <v>11</v>
      </c>
      <c r="E900" s="329">
        <f t="shared" si="319"/>
        <v>2.9</v>
      </c>
      <c r="F900" s="329">
        <f t="shared" si="319"/>
        <v>85.3</v>
      </c>
      <c r="G900" s="329">
        <f t="shared" si="319"/>
        <v>4.3</v>
      </c>
      <c r="H900" s="329">
        <f t="shared" si="319"/>
        <v>855.7</v>
      </c>
      <c r="I900" s="329" t="str">
        <f t="shared" si="319"/>
        <v xml:space="preserve"> -   </v>
      </c>
      <c r="J900" s="329">
        <f t="shared" si="319"/>
        <v>13</v>
      </c>
      <c r="K900" s="329">
        <f t="shared" si="319"/>
        <v>94.8</v>
      </c>
      <c r="L900" s="329">
        <f t="shared" si="319"/>
        <v>110</v>
      </c>
      <c r="M900" s="329">
        <f t="shared" si="319"/>
        <v>7.8</v>
      </c>
      <c r="N900" s="329">
        <f t="shared" si="319"/>
        <v>14.9</v>
      </c>
      <c r="O900" s="329">
        <f t="shared" si="319"/>
        <v>0.6</v>
      </c>
      <c r="P900" s="329">
        <f t="shared" si="319"/>
        <v>1.3</v>
      </c>
      <c r="Q900" s="329">
        <f t="shared" si="319"/>
        <v>3.1</v>
      </c>
      <c r="R900" s="329">
        <f t="shared" si="319"/>
        <v>15.6</v>
      </c>
      <c r="S900" s="329">
        <f t="shared" si="319"/>
        <v>19.3</v>
      </c>
      <c r="T900" s="329">
        <f t="shared" si="319"/>
        <v>0</v>
      </c>
      <c r="U900" s="329">
        <f t="shared" si="319"/>
        <v>0</v>
      </c>
      <c r="V900" s="329">
        <f t="shared" si="319"/>
        <v>66.5</v>
      </c>
      <c r="W900" s="329">
        <f t="shared" si="319"/>
        <v>13</v>
      </c>
      <c r="X900" s="329" t="str">
        <f t="shared" si="319"/>
        <v xml:space="preserve"> -   </v>
      </c>
      <c r="Y900" s="329">
        <f t="shared" si="319"/>
        <v>19.5</v>
      </c>
      <c r="Z900" s="329">
        <f t="shared" si="319"/>
        <v>29.4</v>
      </c>
      <c r="AB900" s="332"/>
      <c r="AC900" s="332"/>
      <c r="AD900" s="367"/>
      <c r="AE900" s="367"/>
      <c r="AF900" s="367"/>
      <c r="AG900" s="367"/>
      <c r="AH900" s="367"/>
      <c r="AI900" s="367"/>
      <c r="AJ900" s="367"/>
      <c r="AK900" s="367"/>
      <c r="AL900" s="367"/>
      <c r="AM900" s="367"/>
      <c r="AN900" s="367"/>
      <c r="AO900" s="367"/>
      <c r="AP900" s="367"/>
      <c r="AQ900" s="367"/>
      <c r="AR900" s="367"/>
      <c r="AS900" s="367"/>
      <c r="AT900" s="367"/>
      <c r="AU900" s="367"/>
      <c r="AV900" s="367"/>
      <c r="AW900" s="367"/>
      <c r="AX900" s="367"/>
      <c r="AY900" s="367"/>
      <c r="AZ900" s="367"/>
      <c r="BA900" s="367"/>
    </row>
    <row r="901" spans="1:53" ht="13.8" x14ac:dyDescent="0.45">
      <c r="A901" s="43">
        <v>2034</v>
      </c>
      <c r="B901" s="329">
        <f t="shared" ref="B901:Z901" si="320">B807</f>
        <v>4685.8</v>
      </c>
      <c r="C901" s="329">
        <f t="shared" si="320"/>
        <v>57.6</v>
      </c>
      <c r="D901" s="329">
        <f t="shared" si="320"/>
        <v>10.8</v>
      </c>
      <c r="E901" s="329">
        <f t="shared" si="320"/>
        <v>2.9</v>
      </c>
      <c r="F901" s="329">
        <f t="shared" si="320"/>
        <v>85.3</v>
      </c>
      <c r="G901" s="329">
        <f t="shared" si="320"/>
        <v>4.0999999999999996</v>
      </c>
      <c r="H901" s="329">
        <f t="shared" si="320"/>
        <v>855.9</v>
      </c>
      <c r="I901" s="329" t="str">
        <f t="shared" si="320"/>
        <v xml:space="preserve"> -   </v>
      </c>
      <c r="J901" s="329">
        <f t="shared" si="320"/>
        <v>12.7</v>
      </c>
      <c r="K901" s="329">
        <f t="shared" si="320"/>
        <v>91.5</v>
      </c>
      <c r="L901" s="329">
        <f t="shared" si="320"/>
        <v>108</v>
      </c>
      <c r="M901" s="329">
        <f t="shared" si="320"/>
        <v>7.4</v>
      </c>
      <c r="N901" s="329">
        <f t="shared" si="320"/>
        <v>14.5</v>
      </c>
      <c r="O901" s="329">
        <f t="shared" si="320"/>
        <v>0.5</v>
      </c>
      <c r="P901" s="329">
        <f t="shared" si="320"/>
        <v>1.2</v>
      </c>
      <c r="Q901" s="329">
        <f t="shared" si="320"/>
        <v>3.1</v>
      </c>
      <c r="R901" s="329">
        <f t="shared" si="320"/>
        <v>15.2</v>
      </c>
      <c r="S901" s="329">
        <f t="shared" si="320"/>
        <v>19</v>
      </c>
      <c r="T901" s="329">
        <f t="shared" si="320"/>
        <v>0</v>
      </c>
      <c r="U901" s="329">
        <f t="shared" si="320"/>
        <v>0</v>
      </c>
      <c r="V901" s="329">
        <f t="shared" si="320"/>
        <v>65.5</v>
      </c>
      <c r="W901" s="329">
        <f t="shared" si="320"/>
        <v>12.9</v>
      </c>
      <c r="X901" s="329" t="str">
        <f t="shared" si="320"/>
        <v xml:space="preserve"> -   </v>
      </c>
      <c r="Y901" s="329">
        <f t="shared" si="320"/>
        <v>19</v>
      </c>
      <c r="Z901" s="329">
        <f t="shared" si="320"/>
        <v>29.3</v>
      </c>
      <c r="AB901" s="332"/>
      <c r="AC901" s="332"/>
      <c r="AD901" s="367"/>
      <c r="AE901" s="367"/>
      <c r="AF901" s="367"/>
      <c r="AG901" s="367"/>
      <c r="AH901" s="367"/>
      <c r="AI901" s="367"/>
      <c r="AJ901" s="367"/>
      <c r="AK901" s="367"/>
      <c r="AL901" s="367"/>
      <c r="AM901" s="367"/>
      <c r="AN901" s="367"/>
      <c r="AO901" s="367"/>
      <c r="AP901" s="367"/>
      <c r="AQ901" s="367"/>
      <c r="AR901" s="367"/>
      <c r="AS901" s="367"/>
      <c r="AT901" s="367"/>
      <c r="AU901" s="367"/>
      <c r="AV901" s="367"/>
      <c r="AW901" s="367"/>
      <c r="AX901" s="367"/>
      <c r="AY901" s="367"/>
      <c r="AZ901" s="367"/>
      <c r="BA901" s="367"/>
    </row>
    <row r="902" spans="1:53" ht="13.8" x14ac:dyDescent="0.45">
      <c r="A902" s="43">
        <v>2035</v>
      </c>
      <c r="B902" s="329">
        <f t="shared" ref="B902:Z902" si="321">B808</f>
        <v>4642.3</v>
      </c>
      <c r="C902" s="329">
        <f t="shared" si="321"/>
        <v>56</v>
      </c>
      <c r="D902" s="329">
        <f t="shared" si="321"/>
        <v>10.7</v>
      </c>
      <c r="E902" s="329">
        <f t="shared" si="321"/>
        <v>2.8</v>
      </c>
      <c r="F902" s="329">
        <f t="shared" si="321"/>
        <v>85.4</v>
      </c>
      <c r="G902" s="329">
        <f t="shared" si="321"/>
        <v>3.9</v>
      </c>
      <c r="H902" s="329">
        <f t="shared" si="321"/>
        <v>855.7</v>
      </c>
      <c r="I902" s="329" t="str">
        <f t="shared" si="321"/>
        <v xml:space="preserve"> -   </v>
      </c>
      <c r="J902" s="329">
        <f t="shared" si="321"/>
        <v>12.3</v>
      </c>
      <c r="K902" s="329">
        <f t="shared" si="321"/>
        <v>88.1</v>
      </c>
      <c r="L902" s="329">
        <f t="shared" si="321"/>
        <v>106</v>
      </c>
      <c r="M902" s="329">
        <f t="shared" si="321"/>
        <v>7</v>
      </c>
      <c r="N902" s="329">
        <f t="shared" si="321"/>
        <v>14.1</v>
      </c>
      <c r="O902" s="329">
        <f t="shared" si="321"/>
        <v>0.5</v>
      </c>
      <c r="P902" s="329">
        <f t="shared" si="321"/>
        <v>1.1000000000000001</v>
      </c>
      <c r="Q902" s="329">
        <f t="shared" si="321"/>
        <v>3</v>
      </c>
      <c r="R902" s="329">
        <f t="shared" si="321"/>
        <v>14.8</v>
      </c>
      <c r="S902" s="329">
        <f t="shared" si="321"/>
        <v>18.600000000000001</v>
      </c>
      <c r="T902" s="329">
        <f t="shared" si="321"/>
        <v>0</v>
      </c>
      <c r="U902" s="329">
        <f t="shared" si="321"/>
        <v>0</v>
      </c>
      <c r="V902" s="329">
        <f t="shared" si="321"/>
        <v>64.5</v>
      </c>
      <c r="W902" s="329">
        <f t="shared" si="321"/>
        <v>12.9</v>
      </c>
      <c r="X902" s="329" t="str">
        <f t="shared" si="321"/>
        <v xml:space="preserve"> -   </v>
      </c>
      <c r="Y902" s="329">
        <f t="shared" si="321"/>
        <v>18.5</v>
      </c>
      <c r="Z902" s="329">
        <f t="shared" si="321"/>
        <v>29.2</v>
      </c>
      <c r="AB902" s="332"/>
      <c r="AC902" s="332"/>
      <c r="AD902" s="367"/>
      <c r="AE902" s="367"/>
      <c r="AF902" s="367"/>
      <c r="AG902" s="367"/>
      <c r="AH902" s="367"/>
      <c r="AI902" s="367"/>
      <c r="AJ902" s="367"/>
      <c r="AK902" s="367"/>
      <c r="AL902" s="367"/>
      <c r="AM902" s="367"/>
      <c r="AN902" s="367"/>
      <c r="AO902" s="367"/>
      <c r="AP902" s="367"/>
      <c r="AQ902" s="367"/>
      <c r="AR902" s="367"/>
      <c r="AS902" s="367"/>
      <c r="AT902" s="367"/>
      <c r="AU902" s="367"/>
      <c r="AV902" s="367"/>
      <c r="AW902" s="367"/>
      <c r="AX902" s="367"/>
      <c r="AY902" s="367"/>
      <c r="AZ902" s="367"/>
      <c r="BA902" s="367"/>
    </row>
    <row r="903" spans="1:53" ht="13.8" x14ac:dyDescent="0.45">
      <c r="A903" s="43">
        <v>2036</v>
      </c>
      <c r="B903" s="329">
        <f t="shared" ref="B903:Z903" si="322">B809</f>
        <v>4598.5</v>
      </c>
      <c r="C903" s="329">
        <f t="shared" si="322"/>
        <v>54.3</v>
      </c>
      <c r="D903" s="329">
        <f t="shared" si="322"/>
        <v>10.5</v>
      </c>
      <c r="E903" s="329">
        <f t="shared" si="322"/>
        <v>2.8</v>
      </c>
      <c r="F903" s="329">
        <f t="shared" si="322"/>
        <v>85.4</v>
      </c>
      <c r="G903" s="329">
        <f t="shared" si="322"/>
        <v>3.7</v>
      </c>
      <c r="H903" s="329">
        <f t="shared" si="322"/>
        <v>855.1</v>
      </c>
      <c r="I903" s="329" t="str">
        <f t="shared" si="322"/>
        <v xml:space="preserve"> -   </v>
      </c>
      <c r="J903" s="329">
        <f t="shared" si="322"/>
        <v>12</v>
      </c>
      <c r="K903" s="329">
        <f t="shared" si="322"/>
        <v>84.8</v>
      </c>
      <c r="L903" s="329">
        <f t="shared" si="322"/>
        <v>103.9</v>
      </c>
      <c r="M903" s="329">
        <f t="shared" si="322"/>
        <v>6.6</v>
      </c>
      <c r="N903" s="329">
        <f t="shared" si="322"/>
        <v>13.6</v>
      </c>
      <c r="O903" s="329">
        <f t="shared" si="322"/>
        <v>0.5</v>
      </c>
      <c r="P903" s="329">
        <f t="shared" si="322"/>
        <v>1.1000000000000001</v>
      </c>
      <c r="Q903" s="329">
        <f t="shared" si="322"/>
        <v>2.9</v>
      </c>
      <c r="R903" s="329">
        <f t="shared" si="322"/>
        <v>14.5</v>
      </c>
      <c r="S903" s="329">
        <f t="shared" si="322"/>
        <v>18.2</v>
      </c>
      <c r="T903" s="329">
        <f t="shared" si="322"/>
        <v>0</v>
      </c>
      <c r="U903" s="329">
        <f t="shared" si="322"/>
        <v>0</v>
      </c>
      <c r="V903" s="329">
        <f t="shared" si="322"/>
        <v>63.4</v>
      </c>
      <c r="W903" s="329">
        <f t="shared" si="322"/>
        <v>12.8</v>
      </c>
      <c r="X903" s="329" t="str">
        <f t="shared" si="322"/>
        <v xml:space="preserve"> -   </v>
      </c>
      <c r="Y903" s="329">
        <f t="shared" si="322"/>
        <v>18.100000000000001</v>
      </c>
      <c r="Z903" s="329">
        <f t="shared" si="322"/>
        <v>29.1</v>
      </c>
      <c r="AB903" s="332"/>
      <c r="AC903" s="332"/>
      <c r="AD903" s="367"/>
      <c r="AE903" s="367"/>
      <c r="AF903" s="367"/>
      <c r="AG903" s="367"/>
      <c r="AH903" s="367"/>
      <c r="AI903" s="367"/>
      <c r="AJ903" s="367"/>
      <c r="AK903" s="367"/>
      <c r="AL903" s="367"/>
      <c r="AM903" s="367"/>
      <c r="AN903" s="367"/>
      <c r="AO903" s="367"/>
      <c r="AP903" s="367"/>
      <c r="AQ903" s="367"/>
      <c r="AR903" s="367"/>
      <c r="AS903" s="367"/>
      <c r="AT903" s="367"/>
      <c r="AU903" s="367"/>
      <c r="AV903" s="367"/>
      <c r="AW903" s="367"/>
      <c r="AX903" s="367"/>
      <c r="AY903" s="367"/>
      <c r="AZ903" s="367"/>
      <c r="BA903" s="367"/>
    </row>
    <row r="904" spans="1:53" ht="13.8" x14ac:dyDescent="0.45">
      <c r="A904" s="43">
        <v>2037</v>
      </c>
      <c r="B904" s="329">
        <f t="shared" ref="B904:Z904" si="323">B810</f>
        <v>4554.3</v>
      </c>
      <c r="C904" s="329">
        <f t="shared" si="323"/>
        <v>52.6</v>
      </c>
      <c r="D904" s="329">
        <f t="shared" si="323"/>
        <v>10.3</v>
      </c>
      <c r="E904" s="329">
        <f t="shared" si="323"/>
        <v>2.7</v>
      </c>
      <c r="F904" s="329">
        <f t="shared" si="323"/>
        <v>85.3</v>
      </c>
      <c r="G904" s="329">
        <f t="shared" si="323"/>
        <v>3.5</v>
      </c>
      <c r="H904" s="329">
        <f t="shared" si="323"/>
        <v>854.1</v>
      </c>
      <c r="I904" s="329" t="str">
        <f t="shared" si="323"/>
        <v xml:space="preserve"> -   </v>
      </c>
      <c r="J904" s="329">
        <f t="shared" si="323"/>
        <v>11.6</v>
      </c>
      <c r="K904" s="329">
        <f t="shared" si="323"/>
        <v>81.400000000000006</v>
      </c>
      <c r="L904" s="329">
        <f t="shared" si="323"/>
        <v>101.8</v>
      </c>
      <c r="M904" s="329">
        <f t="shared" si="323"/>
        <v>6.2</v>
      </c>
      <c r="N904" s="329">
        <f t="shared" si="323"/>
        <v>13.2</v>
      </c>
      <c r="O904" s="329">
        <f t="shared" si="323"/>
        <v>0.4</v>
      </c>
      <c r="P904" s="329">
        <f t="shared" si="323"/>
        <v>1</v>
      </c>
      <c r="Q904" s="329">
        <f t="shared" si="323"/>
        <v>2.9</v>
      </c>
      <c r="R904" s="329">
        <f t="shared" si="323"/>
        <v>14.1</v>
      </c>
      <c r="S904" s="329">
        <f t="shared" si="323"/>
        <v>17.8</v>
      </c>
      <c r="T904" s="329">
        <f t="shared" si="323"/>
        <v>0</v>
      </c>
      <c r="U904" s="329">
        <f t="shared" si="323"/>
        <v>0</v>
      </c>
      <c r="V904" s="329">
        <f t="shared" si="323"/>
        <v>62.4</v>
      </c>
      <c r="W904" s="329">
        <f t="shared" si="323"/>
        <v>12.8</v>
      </c>
      <c r="X904" s="329" t="str">
        <f t="shared" si="323"/>
        <v xml:space="preserve"> -   </v>
      </c>
      <c r="Y904" s="329">
        <f t="shared" si="323"/>
        <v>17.600000000000001</v>
      </c>
      <c r="Z904" s="329">
        <f t="shared" si="323"/>
        <v>28.9</v>
      </c>
      <c r="AB904" s="332"/>
      <c r="AC904" s="332"/>
      <c r="AD904" s="367"/>
      <c r="AE904" s="367"/>
      <c r="AF904" s="367"/>
      <c r="AG904" s="367"/>
      <c r="AH904" s="367"/>
      <c r="AI904" s="367"/>
      <c r="AJ904" s="367"/>
      <c r="AK904" s="367"/>
      <c r="AL904" s="367"/>
      <c r="AM904" s="367"/>
      <c r="AN904" s="367"/>
      <c r="AO904" s="367"/>
      <c r="AP904" s="367"/>
      <c r="AQ904" s="367"/>
      <c r="AR904" s="367"/>
      <c r="AS904" s="367"/>
      <c r="AT904" s="367"/>
      <c r="AU904" s="367"/>
      <c r="AV904" s="367"/>
      <c r="AW904" s="367"/>
      <c r="AX904" s="367"/>
      <c r="AY904" s="367"/>
      <c r="AZ904" s="367"/>
      <c r="BA904" s="367"/>
    </row>
    <row r="905" spans="1:53" ht="13.8" x14ac:dyDescent="0.45">
      <c r="A905" s="43">
        <v>2038</v>
      </c>
      <c r="B905" s="329">
        <f t="shared" ref="B905:Z905" si="324">B811</f>
        <v>4509.7</v>
      </c>
      <c r="C905" s="329">
        <f t="shared" si="324"/>
        <v>50.9</v>
      </c>
      <c r="D905" s="329">
        <f t="shared" si="324"/>
        <v>10.199999999999999</v>
      </c>
      <c r="E905" s="329">
        <f t="shared" si="324"/>
        <v>2.6</v>
      </c>
      <c r="F905" s="329">
        <f t="shared" si="324"/>
        <v>85.3</v>
      </c>
      <c r="G905" s="329">
        <f t="shared" si="324"/>
        <v>3.3</v>
      </c>
      <c r="H905" s="329">
        <f t="shared" si="324"/>
        <v>852.8</v>
      </c>
      <c r="I905" s="329" t="str">
        <f t="shared" si="324"/>
        <v xml:space="preserve"> -   </v>
      </c>
      <c r="J905" s="329">
        <f t="shared" si="324"/>
        <v>11.3</v>
      </c>
      <c r="K905" s="329">
        <f t="shared" si="324"/>
        <v>78</v>
      </c>
      <c r="L905" s="329">
        <f t="shared" si="324"/>
        <v>99.7</v>
      </c>
      <c r="M905" s="329">
        <f t="shared" si="324"/>
        <v>5.8</v>
      </c>
      <c r="N905" s="329">
        <f t="shared" si="324"/>
        <v>12.7</v>
      </c>
      <c r="O905" s="329">
        <f t="shared" si="324"/>
        <v>0.4</v>
      </c>
      <c r="P905" s="329">
        <f t="shared" si="324"/>
        <v>0.9</v>
      </c>
      <c r="Q905" s="329">
        <f t="shared" si="324"/>
        <v>2.8</v>
      </c>
      <c r="R905" s="329">
        <f t="shared" si="324"/>
        <v>13.7</v>
      </c>
      <c r="S905" s="329">
        <f t="shared" si="324"/>
        <v>17.5</v>
      </c>
      <c r="T905" s="329">
        <f t="shared" si="324"/>
        <v>0</v>
      </c>
      <c r="U905" s="329">
        <f t="shared" si="324"/>
        <v>0</v>
      </c>
      <c r="V905" s="329">
        <f t="shared" si="324"/>
        <v>61.3</v>
      </c>
      <c r="W905" s="329">
        <f t="shared" si="324"/>
        <v>12.7</v>
      </c>
      <c r="X905" s="329" t="str">
        <f t="shared" si="324"/>
        <v xml:space="preserve"> -   </v>
      </c>
      <c r="Y905" s="329">
        <f t="shared" si="324"/>
        <v>17.100000000000001</v>
      </c>
      <c r="Z905" s="329">
        <f t="shared" si="324"/>
        <v>28.8</v>
      </c>
      <c r="AB905" s="332"/>
      <c r="AC905" s="332"/>
      <c r="AD905" s="367"/>
      <c r="AE905" s="367"/>
      <c r="AF905" s="367"/>
      <c r="AG905" s="367"/>
      <c r="AH905" s="367"/>
      <c r="AI905" s="367"/>
      <c r="AJ905" s="367"/>
      <c r="AK905" s="367"/>
      <c r="AL905" s="367"/>
      <c r="AM905" s="367"/>
      <c r="AN905" s="367"/>
      <c r="AO905" s="367"/>
      <c r="AP905" s="367"/>
      <c r="AQ905" s="367"/>
      <c r="AR905" s="367"/>
      <c r="AS905" s="367"/>
      <c r="AT905" s="367"/>
      <c r="AU905" s="367"/>
      <c r="AV905" s="367"/>
      <c r="AW905" s="367"/>
      <c r="AX905" s="367"/>
      <c r="AY905" s="367"/>
      <c r="AZ905" s="367"/>
      <c r="BA905" s="367"/>
    </row>
    <row r="906" spans="1:53" ht="13.8" x14ac:dyDescent="0.45">
      <c r="A906" s="43">
        <v>2039</v>
      </c>
      <c r="B906" s="329">
        <f t="shared" ref="B906:Z906" si="325">B812</f>
        <v>4464.6000000000004</v>
      </c>
      <c r="C906" s="329">
        <f t="shared" si="325"/>
        <v>49.1</v>
      </c>
      <c r="D906" s="329">
        <f t="shared" si="325"/>
        <v>10</v>
      </c>
      <c r="E906" s="329">
        <f t="shared" si="325"/>
        <v>2.6</v>
      </c>
      <c r="F906" s="329">
        <f t="shared" si="325"/>
        <v>85.2</v>
      </c>
      <c r="G906" s="329">
        <f t="shared" si="325"/>
        <v>3.1</v>
      </c>
      <c r="H906" s="329">
        <f t="shared" si="325"/>
        <v>851</v>
      </c>
      <c r="I906" s="329" t="str">
        <f t="shared" si="325"/>
        <v xml:space="preserve"> -   </v>
      </c>
      <c r="J906" s="329">
        <f t="shared" si="325"/>
        <v>10.9</v>
      </c>
      <c r="K906" s="329">
        <f t="shared" si="325"/>
        <v>74.599999999999994</v>
      </c>
      <c r="L906" s="329">
        <f t="shared" si="325"/>
        <v>97.5</v>
      </c>
      <c r="M906" s="329">
        <f t="shared" si="325"/>
        <v>5.4</v>
      </c>
      <c r="N906" s="329">
        <f t="shared" si="325"/>
        <v>12.3</v>
      </c>
      <c r="O906" s="329">
        <f t="shared" si="325"/>
        <v>0.4</v>
      </c>
      <c r="P906" s="329">
        <f t="shared" si="325"/>
        <v>0.8</v>
      </c>
      <c r="Q906" s="329">
        <f t="shared" si="325"/>
        <v>2.7</v>
      </c>
      <c r="R906" s="329">
        <f t="shared" si="325"/>
        <v>13.3</v>
      </c>
      <c r="S906" s="329">
        <f t="shared" si="325"/>
        <v>17.100000000000001</v>
      </c>
      <c r="T906" s="329">
        <f t="shared" si="325"/>
        <v>0</v>
      </c>
      <c r="U906" s="329">
        <f t="shared" si="325"/>
        <v>0</v>
      </c>
      <c r="V906" s="329">
        <f t="shared" si="325"/>
        <v>60.3</v>
      </c>
      <c r="W906" s="329">
        <f t="shared" si="325"/>
        <v>12.6</v>
      </c>
      <c r="X906" s="329" t="str">
        <f t="shared" si="325"/>
        <v xml:space="preserve"> -   </v>
      </c>
      <c r="Y906" s="329">
        <f t="shared" si="325"/>
        <v>16.7</v>
      </c>
      <c r="Z906" s="329">
        <f t="shared" si="325"/>
        <v>28.7</v>
      </c>
      <c r="AB906" s="332"/>
      <c r="AC906" s="332"/>
      <c r="AD906" s="367"/>
      <c r="AE906" s="367"/>
      <c r="AF906" s="367"/>
      <c r="AG906" s="367"/>
      <c r="AH906" s="367"/>
      <c r="AI906" s="367"/>
      <c r="AJ906" s="367"/>
      <c r="AK906" s="367"/>
      <c r="AL906" s="367"/>
      <c r="AM906" s="367"/>
      <c r="AN906" s="367"/>
      <c r="AO906" s="367"/>
      <c r="AP906" s="367"/>
      <c r="AQ906" s="367"/>
      <c r="AR906" s="367"/>
      <c r="AS906" s="367"/>
      <c r="AT906" s="367"/>
      <c r="AU906" s="367"/>
      <c r="AV906" s="367"/>
      <c r="AW906" s="367"/>
      <c r="AX906" s="367"/>
      <c r="AY906" s="367"/>
      <c r="AZ906" s="367"/>
      <c r="BA906" s="367"/>
    </row>
    <row r="907" spans="1:53" ht="13.8" x14ac:dyDescent="0.45">
      <c r="A907" s="43">
        <v>2040</v>
      </c>
      <c r="B907" s="329">
        <f t="shared" ref="B907:Z907" si="326">B813</f>
        <v>4419.1000000000004</v>
      </c>
      <c r="C907" s="329">
        <f t="shared" si="326"/>
        <v>47.3</v>
      </c>
      <c r="D907" s="329">
        <f t="shared" si="326"/>
        <v>9.8000000000000007</v>
      </c>
      <c r="E907" s="329">
        <f t="shared" si="326"/>
        <v>2.5</v>
      </c>
      <c r="F907" s="329">
        <f t="shared" si="326"/>
        <v>85</v>
      </c>
      <c r="G907" s="329">
        <f t="shared" si="326"/>
        <v>2.9</v>
      </c>
      <c r="H907" s="329">
        <f t="shared" si="326"/>
        <v>848.9</v>
      </c>
      <c r="I907" s="329" t="str">
        <f t="shared" si="326"/>
        <v xml:space="preserve"> -   </v>
      </c>
      <c r="J907" s="329">
        <f t="shared" si="326"/>
        <v>10.5</v>
      </c>
      <c r="K907" s="329">
        <f t="shared" si="326"/>
        <v>71.2</v>
      </c>
      <c r="L907" s="329">
        <f t="shared" si="326"/>
        <v>95.3</v>
      </c>
      <c r="M907" s="329">
        <f t="shared" si="326"/>
        <v>5</v>
      </c>
      <c r="N907" s="329">
        <f t="shared" si="326"/>
        <v>11.8</v>
      </c>
      <c r="O907" s="329">
        <f t="shared" si="326"/>
        <v>0.3</v>
      </c>
      <c r="P907" s="329">
        <f t="shared" si="326"/>
        <v>0.8</v>
      </c>
      <c r="Q907" s="329">
        <f t="shared" si="326"/>
        <v>2.7</v>
      </c>
      <c r="R907" s="329">
        <f t="shared" si="326"/>
        <v>13</v>
      </c>
      <c r="S907" s="329">
        <f t="shared" si="326"/>
        <v>16.7</v>
      </c>
      <c r="T907" s="329">
        <f t="shared" si="326"/>
        <v>0</v>
      </c>
      <c r="U907" s="329">
        <f t="shared" si="326"/>
        <v>0</v>
      </c>
      <c r="V907" s="329">
        <f t="shared" si="326"/>
        <v>59.2</v>
      </c>
      <c r="W907" s="329">
        <f t="shared" si="326"/>
        <v>12.6</v>
      </c>
      <c r="X907" s="329" t="str">
        <f t="shared" si="326"/>
        <v xml:space="preserve"> -   </v>
      </c>
      <c r="Y907" s="329">
        <f t="shared" si="326"/>
        <v>16.2</v>
      </c>
      <c r="Z907" s="329">
        <f t="shared" si="326"/>
        <v>28.5</v>
      </c>
      <c r="AB907" s="332"/>
      <c r="AC907" s="332"/>
      <c r="AD907" s="367"/>
      <c r="AE907" s="367"/>
      <c r="AF907" s="367"/>
      <c r="AG907" s="367"/>
      <c r="AH907" s="367"/>
      <c r="AI907" s="367"/>
      <c r="AJ907" s="367"/>
      <c r="AK907" s="367"/>
      <c r="AL907" s="367"/>
      <c r="AM907" s="367"/>
      <c r="AN907" s="367"/>
      <c r="AO907" s="367"/>
      <c r="AP907" s="367"/>
      <c r="AQ907" s="367"/>
      <c r="AR907" s="367"/>
      <c r="AS907" s="367"/>
      <c r="AT907" s="367"/>
      <c r="AU907" s="367"/>
      <c r="AV907" s="367"/>
      <c r="AW907" s="367"/>
      <c r="AX907" s="367"/>
      <c r="AY907" s="367"/>
      <c r="AZ907" s="367"/>
      <c r="BA907" s="367"/>
    </row>
    <row r="908" spans="1:53" ht="13.8" x14ac:dyDescent="0.45">
      <c r="A908" s="43">
        <v>2041</v>
      </c>
      <c r="B908" s="329">
        <f t="shared" ref="B908:Z908" si="327">B814</f>
        <v>4373</v>
      </c>
      <c r="C908" s="329">
        <f t="shared" si="327"/>
        <v>45.5</v>
      </c>
      <c r="D908" s="329">
        <f t="shared" si="327"/>
        <v>9.6</v>
      </c>
      <c r="E908" s="329">
        <f t="shared" si="327"/>
        <v>2.4</v>
      </c>
      <c r="F908" s="329">
        <f t="shared" si="327"/>
        <v>84.9</v>
      </c>
      <c r="G908" s="329">
        <f t="shared" si="327"/>
        <v>2.7</v>
      </c>
      <c r="H908" s="329">
        <f t="shared" si="327"/>
        <v>846.3</v>
      </c>
      <c r="I908" s="329" t="str">
        <f t="shared" si="327"/>
        <v xml:space="preserve"> -   </v>
      </c>
      <c r="J908" s="329">
        <f t="shared" si="327"/>
        <v>10.1</v>
      </c>
      <c r="K908" s="329">
        <f t="shared" si="327"/>
        <v>67.8</v>
      </c>
      <c r="L908" s="329">
        <f t="shared" si="327"/>
        <v>93</v>
      </c>
      <c r="M908" s="329">
        <f t="shared" si="327"/>
        <v>4.5999999999999996</v>
      </c>
      <c r="N908" s="329">
        <f t="shared" si="327"/>
        <v>11.3</v>
      </c>
      <c r="O908" s="329">
        <f t="shared" si="327"/>
        <v>0.3</v>
      </c>
      <c r="P908" s="329">
        <f t="shared" si="327"/>
        <v>0.7</v>
      </c>
      <c r="Q908" s="329">
        <f t="shared" si="327"/>
        <v>2.6</v>
      </c>
      <c r="R908" s="329">
        <f t="shared" si="327"/>
        <v>12.6</v>
      </c>
      <c r="S908" s="329">
        <f t="shared" si="327"/>
        <v>16.399999999999999</v>
      </c>
      <c r="T908" s="329">
        <f t="shared" si="327"/>
        <v>0</v>
      </c>
      <c r="U908" s="329">
        <f t="shared" si="327"/>
        <v>0</v>
      </c>
      <c r="V908" s="329">
        <f t="shared" si="327"/>
        <v>58.1</v>
      </c>
      <c r="W908" s="329">
        <f t="shared" si="327"/>
        <v>12.5</v>
      </c>
      <c r="X908" s="329" t="str">
        <f t="shared" si="327"/>
        <v xml:space="preserve"> -   </v>
      </c>
      <c r="Y908" s="329">
        <f t="shared" si="327"/>
        <v>15.8</v>
      </c>
      <c r="Z908" s="329">
        <f t="shared" si="327"/>
        <v>28.4</v>
      </c>
      <c r="AB908" s="332"/>
      <c r="AC908" s="332"/>
      <c r="AD908" s="367"/>
      <c r="AE908" s="367"/>
      <c r="AF908" s="367"/>
      <c r="AG908" s="367"/>
      <c r="AH908" s="367"/>
      <c r="AI908" s="367"/>
      <c r="AJ908" s="367"/>
      <c r="AK908" s="367"/>
      <c r="AL908" s="367"/>
      <c r="AM908" s="367"/>
      <c r="AN908" s="367"/>
      <c r="AO908" s="367"/>
      <c r="AP908" s="367"/>
      <c r="AQ908" s="367"/>
      <c r="AR908" s="367"/>
      <c r="AS908" s="367"/>
      <c r="AT908" s="367"/>
      <c r="AU908" s="367"/>
      <c r="AV908" s="367"/>
      <c r="AW908" s="367"/>
      <c r="AX908" s="367"/>
      <c r="AY908" s="367"/>
      <c r="AZ908" s="367"/>
      <c r="BA908" s="367"/>
    </row>
    <row r="909" spans="1:53" ht="13.8" x14ac:dyDescent="0.45">
      <c r="A909" s="43">
        <v>2042</v>
      </c>
      <c r="B909" s="329">
        <f t="shared" ref="B909:Z909" si="328">B815</f>
        <v>4326.5</v>
      </c>
      <c r="C909" s="329">
        <f t="shared" si="328"/>
        <v>43.6</v>
      </c>
      <c r="D909" s="329">
        <f t="shared" si="328"/>
        <v>9.4</v>
      </c>
      <c r="E909" s="329">
        <f t="shared" si="328"/>
        <v>2.4</v>
      </c>
      <c r="F909" s="329">
        <f t="shared" si="328"/>
        <v>84.7</v>
      </c>
      <c r="G909" s="329">
        <f t="shared" si="328"/>
        <v>2.4</v>
      </c>
      <c r="H909" s="329">
        <f t="shared" si="328"/>
        <v>843.4</v>
      </c>
      <c r="I909" s="329" t="str">
        <f t="shared" si="328"/>
        <v xml:space="preserve"> -   </v>
      </c>
      <c r="J909" s="329">
        <f t="shared" si="328"/>
        <v>9.6</v>
      </c>
      <c r="K909" s="329">
        <f t="shared" si="328"/>
        <v>64.3</v>
      </c>
      <c r="L909" s="329">
        <f t="shared" si="328"/>
        <v>90.7</v>
      </c>
      <c r="M909" s="329">
        <f t="shared" si="328"/>
        <v>4.2</v>
      </c>
      <c r="N909" s="329">
        <f t="shared" si="328"/>
        <v>10.8</v>
      </c>
      <c r="O909" s="329">
        <f t="shared" si="328"/>
        <v>0.3</v>
      </c>
      <c r="P909" s="329">
        <f t="shared" si="328"/>
        <v>0.6</v>
      </c>
      <c r="Q909" s="329">
        <f t="shared" si="328"/>
        <v>2.5</v>
      </c>
      <c r="R909" s="329">
        <f t="shared" si="328"/>
        <v>12.2</v>
      </c>
      <c r="S909" s="329">
        <f t="shared" si="328"/>
        <v>16</v>
      </c>
      <c r="T909" s="329">
        <f t="shared" si="328"/>
        <v>0</v>
      </c>
      <c r="U909" s="329">
        <f t="shared" si="328"/>
        <v>0</v>
      </c>
      <c r="V909" s="329">
        <f t="shared" si="328"/>
        <v>57</v>
      </c>
      <c r="W909" s="329">
        <f t="shared" si="328"/>
        <v>12.5</v>
      </c>
      <c r="X909" s="329" t="str">
        <f t="shared" si="328"/>
        <v xml:space="preserve"> -   </v>
      </c>
      <c r="Y909" s="329">
        <f t="shared" si="328"/>
        <v>15.3</v>
      </c>
      <c r="Z909" s="329">
        <f t="shared" si="328"/>
        <v>28.2</v>
      </c>
      <c r="AB909" s="332"/>
      <c r="AC909" s="332"/>
      <c r="AD909" s="367"/>
      <c r="AE909" s="367"/>
      <c r="AF909" s="367"/>
      <c r="AG909" s="367"/>
      <c r="AH909" s="367"/>
      <c r="AI909" s="367"/>
      <c r="AJ909" s="367"/>
      <c r="AK909" s="367"/>
      <c r="AL909" s="367"/>
      <c r="AM909" s="367"/>
      <c r="AN909" s="367"/>
      <c r="AO909" s="367"/>
      <c r="AP909" s="367"/>
      <c r="AQ909" s="367"/>
      <c r="AR909" s="367"/>
      <c r="AS909" s="367"/>
      <c r="AT909" s="367"/>
      <c r="AU909" s="367"/>
      <c r="AV909" s="367"/>
      <c r="AW909" s="367"/>
      <c r="AX909" s="367"/>
      <c r="AY909" s="367"/>
      <c r="AZ909" s="367"/>
      <c r="BA909" s="367"/>
    </row>
    <row r="910" spans="1:53" ht="13.8" x14ac:dyDescent="0.45">
      <c r="A910" s="43">
        <v>2043</v>
      </c>
      <c r="B910" s="329">
        <f t="shared" ref="B910:Z910" si="329">B816</f>
        <v>4279.5</v>
      </c>
      <c r="C910" s="329">
        <f t="shared" si="329"/>
        <v>41.6</v>
      </c>
      <c r="D910" s="329">
        <f t="shared" si="329"/>
        <v>9.1999999999999993</v>
      </c>
      <c r="E910" s="329">
        <f t="shared" si="329"/>
        <v>2.2999999999999998</v>
      </c>
      <c r="F910" s="329">
        <f t="shared" si="329"/>
        <v>84.5</v>
      </c>
      <c r="G910" s="329">
        <f t="shared" si="329"/>
        <v>2.2000000000000002</v>
      </c>
      <c r="H910" s="329">
        <f t="shared" si="329"/>
        <v>840</v>
      </c>
      <c r="I910" s="329" t="str">
        <f t="shared" si="329"/>
        <v xml:space="preserve"> -   </v>
      </c>
      <c r="J910" s="329">
        <f t="shared" si="329"/>
        <v>9.1999999999999993</v>
      </c>
      <c r="K910" s="329">
        <f t="shared" si="329"/>
        <v>60.9</v>
      </c>
      <c r="L910" s="329">
        <f t="shared" si="329"/>
        <v>88.4</v>
      </c>
      <c r="M910" s="329">
        <f t="shared" si="329"/>
        <v>3.7</v>
      </c>
      <c r="N910" s="329">
        <f t="shared" si="329"/>
        <v>10.3</v>
      </c>
      <c r="O910" s="329">
        <f t="shared" si="329"/>
        <v>0.2</v>
      </c>
      <c r="P910" s="329">
        <f t="shared" si="329"/>
        <v>0.5</v>
      </c>
      <c r="Q910" s="329">
        <f t="shared" si="329"/>
        <v>2.5</v>
      </c>
      <c r="R910" s="329">
        <f t="shared" si="329"/>
        <v>11.9</v>
      </c>
      <c r="S910" s="329">
        <f t="shared" si="329"/>
        <v>15.6</v>
      </c>
      <c r="T910" s="329">
        <f t="shared" si="329"/>
        <v>0</v>
      </c>
      <c r="U910" s="329">
        <f t="shared" si="329"/>
        <v>0</v>
      </c>
      <c r="V910" s="329">
        <f t="shared" si="329"/>
        <v>55.9</v>
      </c>
      <c r="W910" s="329">
        <f t="shared" si="329"/>
        <v>12.4</v>
      </c>
      <c r="X910" s="329" t="str">
        <f t="shared" si="329"/>
        <v xml:space="preserve"> -   </v>
      </c>
      <c r="Y910" s="329">
        <f t="shared" si="329"/>
        <v>14.8</v>
      </c>
      <c r="Z910" s="329">
        <f t="shared" si="329"/>
        <v>28</v>
      </c>
      <c r="AB910" s="332"/>
      <c r="AC910" s="332"/>
      <c r="AD910" s="367"/>
      <c r="AE910" s="367"/>
      <c r="AF910" s="367"/>
      <c r="AG910" s="367"/>
      <c r="AH910" s="367"/>
      <c r="AI910" s="367"/>
      <c r="AJ910" s="367"/>
      <c r="AK910" s="367"/>
      <c r="AL910" s="367"/>
      <c r="AM910" s="367"/>
      <c r="AN910" s="367"/>
      <c r="AO910" s="367"/>
      <c r="AP910" s="367"/>
      <c r="AQ910" s="367"/>
      <c r="AR910" s="367"/>
      <c r="AS910" s="367"/>
      <c r="AT910" s="367"/>
      <c r="AU910" s="367"/>
      <c r="AV910" s="367"/>
      <c r="AW910" s="367"/>
      <c r="AX910" s="367"/>
      <c r="AY910" s="367"/>
      <c r="AZ910" s="367"/>
      <c r="BA910" s="367"/>
    </row>
    <row r="911" spans="1:53" ht="13.8" x14ac:dyDescent="0.45">
      <c r="A911" s="43">
        <v>2044</v>
      </c>
      <c r="B911" s="329">
        <f t="shared" ref="B911:Z911" si="330">B817</f>
        <v>4232</v>
      </c>
      <c r="C911" s="329">
        <f t="shared" si="330"/>
        <v>39.6</v>
      </c>
      <c r="D911" s="329">
        <f t="shared" si="330"/>
        <v>9</v>
      </c>
      <c r="E911" s="329">
        <f t="shared" si="330"/>
        <v>2.2999999999999998</v>
      </c>
      <c r="F911" s="329">
        <f t="shared" si="330"/>
        <v>84.2</v>
      </c>
      <c r="G911" s="329">
        <f t="shared" si="330"/>
        <v>2</v>
      </c>
      <c r="H911" s="329">
        <f t="shared" si="330"/>
        <v>836.2</v>
      </c>
      <c r="I911" s="329" t="str">
        <f t="shared" si="330"/>
        <v xml:space="preserve"> -   </v>
      </c>
      <c r="J911" s="329">
        <f t="shared" si="330"/>
        <v>8.8000000000000007</v>
      </c>
      <c r="K911" s="329">
        <f t="shared" si="330"/>
        <v>57.4</v>
      </c>
      <c r="L911" s="329">
        <f t="shared" si="330"/>
        <v>86</v>
      </c>
      <c r="M911" s="329">
        <f t="shared" si="330"/>
        <v>3.3</v>
      </c>
      <c r="N911" s="329">
        <f t="shared" si="330"/>
        <v>9.8000000000000007</v>
      </c>
      <c r="O911" s="329">
        <f t="shared" si="330"/>
        <v>0.2</v>
      </c>
      <c r="P911" s="329">
        <f t="shared" si="330"/>
        <v>0.5</v>
      </c>
      <c r="Q911" s="329">
        <f t="shared" si="330"/>
        <v>2.4</v>
      </c>
      <c r="R911" s="329">
        <f t="shared" si="330"/>
        <v>11.5</v>
      </c>
      <c r="S911" s="329">
        <f t="shared" si="330"/>
        <v>15.3</v>
      </c>
      <c r="T911" s="329">
        <f t="shared" si="330"/>
        <v>0</v>
      </c>
      <c r="U911" s="329">
        <f t="shared" si="330"/>
        <v>0</v>
      </c>
      <c r="V911" s="329">
        <f t="shared" si="330"/>
        <v>54.8</v>
      </c>
      <c r="W911" s="329">
        <f t="shared" si="330"/>
        <v>12.4</v>
      </c>
      <c r="X911" s="329" t="str">
        <f t="shared" si="330"/>
        <v xml:space="preserve"> -   </v>
      </c>
      <c r="Y911" s="329">
        <f t="shared" si="330"/>
        <v>14.4</v>
      </c>
      <c r="Z911" s="329">
        <f t="shared" si="330"/>
        <v>27.9</v>
      </c>
      <c r="AB911" s="332"/>
      <c r="AC911" s="332"/>
      <c r="AD911" s="367"/>
      <c r="AE911" s="367"/>
      <c r="AF911" s="367"/>
      <c r="AG911" s="367"/>
      <c r="AH911" s="367"/>
      <c r="AI911" s="367"/>
      <c r="AJ911" s="367"/>
      <c r="AK911" s="367"/>
      <c r="AL911" s="367"/>
      <c r="AM911" s="367"/>
      <c r="AN911" s="367"/>
      <c r="AO911" s="367"/>
      <c r="AP911" s="367"/>
      <c r="AQ911" s="367"/>
      <c r="AR911" s="367"/>
      <c r="AS911" s="367"/>
      <c r="AT911" s="367"/>
      <c r="AU911" s="367"/>
      <c r="AV911" s="367"/>
      <c r="AW911" s="367"/>
      <c r="AX911" s="367"/>
      <c r="AY911" s="367"/>
      <c r="AZ911" s="367"/>
      <c r="BA911" s="367"/>
    </row>
    <row r="912" spans="1:53" ht="13.8" x14ac:dyDescent="0.45">
      <c r="A912" s="43">
        <v>2045</v>
      </c>
      <c r="B912" s="329">
        <f t="shared" ref="B912:Z912" si="331">B818</f>
        <v>4184</v>
      </c>
      <c r="C912" s="329">
        <f t="shared" si="331"/>
        <v>37.6</v>
      </c>
      <c r="D912" s="329">
        <f t="shared" si="331"/>
        <v>8.8000000000000007</v>
      </c>
      <c r="E912" s="329">
        <f t="shared" si="331"/>
        <v>2.2000000000000002</v>
      </c>
      <c r="F912" s="329">
        <f t="shared" si="331"/>
        <v>83.9</v>
      </c>
      <c r="G912" s="329">
        <f t="shared" si="331"/>
        <v>1.7</v>
      </c>
      <c r="H912" s="329">
        <f t="shared" si="331"/>
        <v>832.1</v>
      </c>
      <c r="I912" s="329" t="str">
        <f t="shared" si="331"/>
        <v xml:space="preserve"> -   </v>
      </c>
      <c r="J912" s="329">
        <f t="shared" si="331"/>
        <v>8.3000000000000007</v>
      </c>
      <c r="K912" s="329">
        <f t="shared" si="331"/>
        <v>54</v>
      </c>
      <c r="L912" s="329">
        <f t="shared" si="331"/>
        <v>83.6</v>
      </c>
      <c r="M912" s="329">
        <f t="shared" si="331"/>
        <v>2.9</v>
      </c>
      <c r="N912" s="329">
        <f t="shared" si="331"/>
        <v>9.1999999999999993</v>
      </c>
      <c r="O912" s="329">
        <f t="shared" si="331"/>
        <v>0.2</v>
      </c>
      <c r="P912" s="329">
        <f t="shared" si="331"/>
        <v>0.4</v>
      </c>
      <c r="Q912" s="329">
        <f t="shared" si="331"/>
        <v>2.2999999999999998</v>
      </c>
      <c r="R912" s="329">
        <f t="shared" si="331"/>
        <v>11.1</v>
      </c>
      <c r="S912" s="329">
        <f t="shared" si="331"/>
        <v>14.9</v>
      </c>
      <c r="T912" s="329">
        <f t="shared" si="331"/>
        <v>0</v>
      </c>
      <c r="U912" s="329">
        <f t="shared" si="331"/>
        <v>0</v>
      </c>
      <c r="V912" s="329">
        <f t="shared" si="331"/>
        <v>53.7</v>
      </c>
      <c r="W912" s="329">
        <f t="shared" si="331"/>
        <v>12.3</v>
      </c>
      <c r="X912" s="329" t="str">
        <f t="shared" si="331"/>
        <v xml:space="preserve"> -   </v>
      </c>
      <c r="Y912" s="329">
        <f t="shared" si="331"/>
        <v>13.9</v>
      </c>
      <c r="Z912" s="329">
        <f t="shared" si="331"/>
        <v>27.7</v>
      </c>
      <c r="AB912" s="332"/>
      <c r="AC912" s="332"/>
      <c r="AD912" s="367"/>
      <c r="AE912" s="367"/>
      <c r="AF912" s="367"/>
      <c r="AG912" s="367"/>
      <c r="AH912" s="367"/>
      <c r="AI912" s="367"/>
      <c r="AJ912" s="367"/>
      <c r="AK912" s="367"/>
      <c r="AL912" s="367"/>
      <c r="AM912" s="367"/>
      <c r="AN912" s="367"/>
      <c r="AO912" s="367"/>
      <c r="AP912" s="367"/>
      <c r="AQ912" s="367"/>
      <c r="AR912" s="367"/>
      <c r="AS912" s="367"/>
      <c r="AT912" s="367"/>
      <c r="AU912" s="367"/>
      <c r="AV912" s="367"/>
      <c r="AW912" s="367"/>
      <c r="AX912" s="367"/>
      <c r="AY912" s="367"/>
      <c r="AZ912" s="367"/>
      <c r="BA912" s="367"/>
    </row>
    <row r="913" spans="1:53" ht="13.8" x14ac:dyDescent="0.45">
      <c r="A913" s="43">
        <v>2046</v>
      </c>
      <c r="B913" s="329">
        <f t="shared" ref="B913:Z913" si="332">B819</f>
        <v>4135.5</v>
      </c>
      <c r="C913" s="329">
        <f t="shared" si="332"/>
        <v>35.5</v>
      </c>
      <c r="D913" s="329">
        <f t="shared" si="332"/>
        <v>8.5</v>
      </c>
      <c r="E913" s="329">
        <f t="shared" si="332"/>
        <v>2.1</v>
      </c>
      <c r="F913" s="329">
        <f t="shared" si="332"/>
        <v>83.6</v>
      </c>
      <c r="G913" s="329">
        <f t="shared" si="332"/>
        <v>1.5</v>
      </c>
      <c r="H913" s="329">
        <f t="shared" si="332"/>
        <v>827.5</v>
      </c>
      <c r="I913" s="329" t="str">
        <f t="shared" si="332"/>
        <v xml:space="preserve"> -   </v>
      </c>
      <c r="J913" s="329">
        <f t="shared" si="332"/>
        <v>7.8</v>
      </c>
      <c r="K913" s="329">
        <f t="shared" si="332"/>
        <v>50.5</v>
      </c>
      <c r="L913" s="329">
        <f t="shared" si="332"/>
        <v>81.099999999999994</v>
      </c>
      <c r="M913" s="329">
        <f t="shared" si="332"/>
        <v>2.5</v>
      </c>
      <c r="N913" s="329">
        <f t="shared" si="332"/>
        <v>8.6999999999999993</v>
      </c>
      <c r="O913" s="329">
        <f t="shared" si="332"/>
        <v>0.2</v>
      </c>
      <c r="P913" s="329">
        <f t="shared" si="332"/>
        <v>0.3</v>
      </c>
      <c r="Q913" s="329">
        <f t="shared" si="332"/>
        <v>2.2999999999999998</v>
      </c>
      <c r="R913" s="329">
        <f t="shared" si="332"/>
        <v>10.8</v>
      </c>
      <c r="S913" s="329">
        <f t="shared" si="332"/>
        <v>14.6</v>
      </c>
      <c r="T913" s="329">
        <f t="shared" si="332"/>
        <v>0</v>
      </c>
      <c r="U913" s="329">
        <f t="shared" si="332"/>
        <v>0</v>
      </c>
      <c r="V913" s="329">
        <f t="shared" si="332"/>
        <v>52.5</v>
      </c>
      <c r="W913" s="329">
        <f t="shared" si="332"/>
        <v>12.3</v>
      </c>
      <c r="X913" s="329" t="str">
        <f t="shared" si="332"/>
        <v xml:space="preserve"> -   </v>
      </c>
      <c r="Y913" s="329">
        <f t="shared" si="332"/>
        <v>13.5</v>
      </c>
      <c r="Z913" s="329">
        <f t="shared" si="332"/>
        <v>27.5</v>
      </c>
      <c r="AB913" s="332"/>
      <c r="AC913" s="332"/>
      <c r="AD913" s="367"/>
      <c r="AE913" s="367"/>
      <c r="AF913" s="367"/>
      <c r="AG913" s="367"/>
      <c r="AH913" s="367"/>
      <c r="AI913" s="367"/>
      <c r="AJ913" s="367"/>
      <c r="AK913" s="367"/>
      <c r="AL913" s="367"/>
      <c r="AM913" s="367"/>
      <c r="AN913" s="367"/>
      <c r="AO913" s="367"/>
      <c r="AP913" s="367"/>
      <c r="AQ913" s="367"/>
      <c r="AR913" s="367"/>
      <c r="AS913" s="367"/>
      <c r="AT913" s="367"/>
      <c r="AU913" s="367"/>
      <c r="AV913" s="367"/>
      <c r="AW913" s="367"/>
      <c r="AX913" s="367"/>
      <c r="AY913" s="367"/>
      <c r="AZ913" s="367"/>
      <c r="BA913" s="367"/>
    </row>
    <row r="914" spans="1:53" ht="13.8" x14ac:dyDescent="0.45">
      <c r="A914" s="43">
        <v>2047</v>
      </c>
      <c r="B914" s="329">
        <f t="shared" ref="B914:Z914" si="333">B820</f>
        <v>4086.4</v>
      </c>
      <c r="C914" s="329">
        <f t="shared" si="333"/>
        <v>33.4</v>
      </c>
      <c r="D914" s="329">
        <f t="shared" si="333"/>
        <v>8.3000000000000007</v>
      </c>
      <c r="E914" s="329">
        <f t="shared" si="333"/>
        <v>2.1</v>
      </c>
      <c r="F914" s="329">
        <f t="shared" si="333"/>
        <v>83.2</v>
      </c>
      <c r="G914" s="329">
        <f t="shared" si="333"/>
        <v>1.2</v>
      </c>
      <c r="H914" s="329">
        <f t="shared" si="333"/>
        <v>822.4</v>
      </c>
      <c r="I914" s="329" t="str">
        <f t="shared" si="333"/>
        <v xml:space="preserve"> -   </v>
      </c>
      <c r="J914" s="329">
        <f t="shared" si="333"/>
        <v>7.3</v>
      </c>
      <c r="K914" s="329">
        <f t="shared" si="333"/>
        <v>47</v>
      </c>
      <c r="L914" s="329">
        <f t="shared" si="333"/>
        <v>78.599999999999994</v>
      </c>
      <c r="M914" s="329">
        <f t="shared" si="333"/>
        <v>2</v>
      </c>
      <c r="N914" s="329">
        <f t="shared" si="333"/>
        <v>8.1</v>
      </c>
      <c r="O914" s="329">
        <f t="shared" si="333"/>
        <v>0.1</v>
      </c>
      <c r="P914" s="329">
        <f t="shared" si="333"/>
        <v>0.3</v>
      </c>
      <c r="Q914" s="329">
        <f t="shared" si="333"/>
        <v>2.2000000000000002</v>
      </c>
      <c r="R914" s="329">
        <f t="shared" si="333"/>
        <v>10.4</v>
      </c>
      <c r="S914" s="329">
        <f t="shared" si="333"/>
        <v>14.2</v>
      </c>
      <c r="T914" s="329">
        <f t="shared" si="333"/>
        <v>0</v>
      </c>
      <c r="U914" s="329">
        <f t="shared" si="333"/>
        <v>0</v>
      </c>
      <c r="V914" s="329">
        <f t="shared" si="333"/>
        <v>51.4</v>
      </c>
      <c r="W914" s="329">
        <f t="shared" si="333"/>
        <v>12.2</v>
      </c>
      <c r="X914" s="329" t="str">
        <f t="shared" si="333"/>
        <v xml:space="preserve"> -   </v>
      </c>
      <c r="Y914" s="329">
        <f t="shared" si="333"/>
        <v>13</v>
      </c>
      <c r="Z914" s="329">
        <f t="shared" si="333"/>
        <v>27.3</v>
      </c>
      <c r="AB914" s="332"/>
      <c r="AC914" s="332"/>
      <c r="AD914" s="367"/>
      <c r="AE914" s="367"/>
      <c r="AF914" s="367"/>
      <c r="AG914" s="367"/>
      <c r="AH914" s="367"/>
      <c r="AI914" s="367"/>
      <c r="AJ914" s="367"/>
      <c r="AK914" s="367"/>
      <c r="AL914" s="367"/>
      <c r="AM914" s="367"/>
      <c r="AN914" s="367"/>
      <c r="AO914" s="367"/>
      <c r="AP914" s="367"/>
      <c r="AQ914" s="367"/>
      <c r="AR914" s="367"/>
      <c r="AS914" s="367"/>
      <c r="AT914" s="367"/>
      <c r="AU914" s="367"/>
      <c r="AV914" s="367"/>
      <c r="AW914" s="367"/>
      <c r="AX914" s="367"/>
      <c r="AY914" s="367"/>
      <c r="AZ914" s="367"/>
      <c r="BA914" s="367"/>
    </row>
    <row r="915" spans="1:53" ht="13.8" x14ac:dyDescent="0.45">
      <c r="A915" s="43">
        <v>2048</v>
      </c>
      <c r="B915" s="329">
        <f t="shared" ref="B915:Z915" si="334">B821</f>
        <v>4036.8</v>
      </c>
      <c r="C915" s="329">
        <f t="shared" si="334"/>
        <v>31.2</v>
      </c>
      <c r="D915" s="329">
        <f t="shared" si="334"/>
        <v>8.1</v>
      </c>
      <c r="E915" s="329">
        <f t="shared" si="334"/>
        <v>2</v>
      </c>
      <c r="F915" s="329">
        <f t="shared" si="334"/>
        <v>82.9</v>
      </c>
      <c r="G915" s="329">
        <f t="shared" si="334"/>
        <v>1</v>
      </c>
      <c r="H915" s="329">
        <f t="shared" si="334"/>
        <v>817</v>
      </c>
      <c r="I915" s="329" t="str">
        <f t="shared" si="334"/>
        <v xml:space="preserve"> -   </v>
      </c>
      <c r="J915" s="329">
        <f t="shared" si="334"/>
        <v>6.8</v>
      </c>
      <c r="K915" s="329">
        <f t="shared" si="334"/>
        <v>43.6</v>
      </c>
      <c r="L915" s="329">
        <f t="shared" si="334"/>
        <v>76</v>
      </c>
      <c r="M915" s="329">
        <f t="shared" si="334"/>
        <v>1.6</v>
      </c>
      <c r="N915" s="329">
        <f t="shared" si="334"/>
        <v>7.6</v>
      </c>
      <c r="O915" s="329">
        <f t="shared" si="334"/>
        <v>0.1</v>
      </c>
      <c r="P915" s="329">
        <f t="shared" si="334"/>
        <v>0.2</v>
      </c>
      <c r="Q915" s="329">
        <f t="shared" si="334"/>
        <v>2.1</v>
      </c>
      <c r="R915" s="329">
        <f t="shared" si="334"/>
        <v>10.1</v>
      </c>
      <c r="S915" s="329">
        <f t="shared" si="334"/>
        <v>13.9</v>
      </c>
      <c r="T915" s="329">
        <f t="shared" si="334"/>
        <v>0</v>
      </c>
      <c r="U915" s="329">
        <f t="shared" si="334"/>
        <v>0</v>
      </c>
      <c r="V915" s="329">
        <f t="shared" si="334"/>
        <v>50.2</v>
      </c>
      <c r="W915" s="329">
        <f t="shared" si="334"/>
        <v>12.2</v>
      </c>
      <c r="X915" s="329" t="str">
        <f t="shared" si="334"/>
        <v xml:space="preserve"> -   </v>
      </c>
      <c r="Y915" s="329">
        <f t="shared" si="334"/>
        <v>12.6</v>
      </c>
      <c r="Z915" s="329">
        <f t="shared" si="334"/>
        <v>27.1</v>
      </c>
      <c r="AB915" s="332"/>
      <c r="AC915" s="332"/>
      <c r="AD915" s="367"/>
      <c r="AE915" s="367"/>
      <c r="AF915" s="367"/>
      <c r="AG915" s="367"/>
      <c r="AH915" s="367"/>
      <c r="AI915" s="367"/>
      <c r="AJ915" s="367"/>
      <c r="AK915" s="367"/>
      <c r="AL915" s="367"/>
      <c r="AM915" s="367"/>
      <c r="AN915" s="367"/>
      <c r="AO915" s="367"/>
      <c r="AP915" s="367"/>
      <c r="AQ915" s="367"/>
      <c r="AR915" s="367"/>
      <c r="AS915" s="367"/>
      <c r="AT915" s="367"/>
      <c r="AU915" s="367"/>
      <c r="AV915" s="367"/>
      <c r="AW915" s="367"/>
      <c r="AX915" s="367"/>
      <c r="AY915" s="367"/>
      <c r="AZ915" s="367"/>
      <c r="BA915" s="367"/>
    </row>
    <row r="916" spans="1:53" ht="13.8" x14ac:dyDescent="0.45">
      <c r="A916" s="43">
        <v>2049</v>
      </c>
      <c r="B916" s="329">
        <f t="shared" ref="B916:Z916" si="335">B822</f>
        <v>3986.7</v>
      </c>
      <c r="C916" s="329">
        <f t="shared" si="335"/>
        <v>28.9</v>
      </c>
      <c r="D916" s="329">
        <f t="shared" si="335"/>
        <v>7.8</v>
      </c>
      <c r="E916" s="329">
        <f t="shared" si="335"/>
        <v>2</v>
      </c>
      <c r="F916" s="329">
        <f t="shared" si="335"/>
        <v>82.4</v>
      </c>
      <c r="G916" s="329">
        <f t="shared" si="335"/>
        <v>0.7</v>
      </c>
      <c r="H916" s="329">
        <f t="shared" si="335"/>
        <v>811.1</v>
      </c>
      <c r="I916" s="329" t="str">
        <f t="shared" si="335"/>
        <v xml:space="preserve"> -   </v>
      </c>
      <c r="J916" s="329">
        <f t="shared" si="335"/>
        <v>6.3</v>
      </c>
      <c r="K916" s="329">
        <f t="shared" si="335"/>
        <v>40.1</v>
      </c>
      <c r="L916" s="329">
        <f t="shared" si="335"/>
        <v>73.5</v>
      </c>
      <c r="M916" s="329">
        <f t="shared" si="335"/>
        <v>1.2</v>
      </c>
      <c r="N916" s="329">
        <f t="shared" si="335"/>
        <v>7</v>
      </c>
      <c r="O916" s="329">
        <f t="shared" si="335"/>
        <v>0.1</v>
      </c>
      <c r="P916" s="329">
        <f t="shared" si="335"/>
        <v>0.2</v>
      </c>
      <c r="Q916" s="329">
        <f t="shared" si="335"/>
        <v>2.1</v>
      </c>
      <c r="R916" s="329">
        <f t="shared" si="335"/>
        <v>9.6999999999999993</v>
      </c>
      <c r="S916" s="329">
        <f t="shared" si="335"/>
        <v>13.5</v>
      </c>
      <c r="T916" s="329">
        <f t="shared" si="335"/>
        <v>0</v>
      </c>
      <c r="U916" s="329">
        <f t="shared" si="335"/>
        <v>0</v>
      </c>
      <c r="V916" s="329">
        <f t="shared" si="335"/>
        <v>49.1</v>
      </c>
      <c r="W916" s="329">
        <f t="shared" si="335"/>
        <v>12.1</v>
      </c>
      <c r="X916" s="329" t="str">
        <f t="shared" si="335"/>
        <v xml:space="preserve"> -   </v>
      </c>
      <c r="Y916" s="329">
        <f t="shared" si="335"/>
        <v>12.1</v>
      </c>
      <c r="Z916" s="329">
        <f t="shared" si="335"/>
        <v>26.9</v>
      </c>
      <c r="AB916" s="332"/>
      <c r="AC916" s="332"/>
      <c r="AD916" s="367"/>
      <c r="AE916" s="367"/>
      <c r="AF916" s="367"/>
      <c r="AG916" s="367"/>
      <c r="AH916" s="367"/>
      <c r="AI916" s="367"/>
      <c r="AJ916" s="367"/>
      <c r="AK916" s="367"/>
      <c r="AL916" s="367"/>
      <c r="AM916" s="367"/>
      <c r="AN916" s="367"/>
      <c r="AO916" s="367"/>
      <c r="AP916" s="367"/>
      <c r="AQ916" s="367"/>
      <c r="AR916" s="367"/>
      <c r="AS916" s="367"/>
      <c r="AT916" s="367"/>
      <c r="AU916" s="367"/>
      <c r="AV916" s="367"/>
      <c r="AW916" s="367"/>
      <c r="AX916" s="367"/>
      <c r="AY916" s="367"/>
      <c r="AZ916" s="367"/>
      <c r="BA916" s="367"/>
    </row>
    <row r="917" spans="1:53" ht="13.8" x14ac:dyDescent="0.45">
      <c r="A917" s="43">
        <v>2050</v>
      </c>
      <c r="B917" s="329">
        <f t="shared" ref="B917:Z917" si="336">B823</f>
        <v>3936.1</v>
      </c>
      <c r="C917" s="329">
        <f t="shared" si="336"/>
        <v>26.6</v>
      </c>
      <c r="D917" s="329">
        <f t="shared" si="336"/>
        <v>7.6</v>
      </c>
      <c r="E917" s="329">
        <f t="shared" si="336"/>
        <v>1.9</v>
      </c>
      <c r="F917" s="329">
        <f t="shared" si="336"/>
        <v>82</v>
      </c>
      <c r="G917" s="329">
        <f t="shared" si="336"/>
        <v>0.5</v>
      </c>
      <c r="H917" s="329">
        <f t="shared" si="336"/>
        <v>804.8</v>
      </c>
      <c r="I917" s="329" t="str">
        <f t="shared" si="336"/>
        <v xml:space="preserve"> -   </v>
      </c>
      <c r="J917" s="329">
        <f t="shared" si="336"/>
        <v>5.8</v>
      </c>
      <c r="K917" s="329">
        <f t="shared" si="336"/>
        <v>36.6</v>
      </c>
      <c r="L917" s="329">
        <f t="shared" si="336"/>
        <v>70.8</v>
      </c>
      <c r="M917" s="329">
        <f t="shared" si="336"/>
        <v>0.7</v>
      </c>
      <c r="N917" s="329">
        <f t="shared" si="336"/>
        <v>6.4</v>
      </c>
      <c r="O917" s="329">
        <f t="shared" si="336"/>
        <v>0</v>
      </c>
      <c r="P917" s="329">
        <f t="shared" si="336"/>
        <v>0.1</v>
      </c>
      <c r="Q917" s="329">
        <f t="shared" si="336"/>
        <v>2</v>
      </c>
      <c r="R917" s="329">
        <f t="shared" si="336"/>
        <v>9.4</v>
      </c>
      <c r="S917" s="329">
        <f t="shared" si="336"/>
        <v>13.1</v>
      </c>
      <c r="T917" s="329">
        <f t="shared" si="336"/>
        <v>0</v>
      </c>
      <c r="U917" s="329">
        <f t="shared" si="336"/>
        <v>0</v>
      </c>
      <c r="V917" s="329">
        <f t="shared" si="336"/>
        <v>47.9</v>
      </c>
      <c r="W917" s="329">
        <f t="shared" si="336"/>
        <v>12.1</v>
      </c>
      <c r="X917" s="329" t="str">
        <f t="shared" si="336"/>
        <v xml:space="preserve"> -   </v>
      </c>
      <c r="Y917" s="329">
        <f t="shared" si="336"/>
        <v>11.7</v>
      </c>
      <c r="Z917" s="329">
        <f t="shared" si="336"/>
        <v>26.7</v>
      </c>
      <c r="AA917" s="328" t="s">
        <v>564</v>
      </c>
      <c r="AB917" s="328">
        <f>B917+C917+D917+E917+F917+G917+H917+J917+K917+L917+M917+N917</f>
        <v>4979.8</v>
      </c>
      <c r="AC917" s="332"/>
      <c r="AD917" s="367"/>
      <c r="AE917" s="367"/>
      <c r="AF917" s="367"/>
      <c r="AG917" s="367"/>
      <c r="AH917" s="367"/>
      <c r="AI917" s="367"/>
      <c r="AJ917" s="367"/>
      <c r="AK917" s="367"/>
      <c r="AL917" s="367"/>
      <c r="AM917" s="367"/>
      <c r="AN917" s="367"/>
      <c r="AO917" s="367"/>
      <c r="AP917" s="367"/>
      <c r="AQ917" s="367"/>
      <c r="AR917" s="367"/>
      <c r="AS917" s="367"/>
      <c r="AT917" s="367"/>
      <c r="AU917" s="367"/>
      <c r="AV917" s="367"/>
      <c r="AW917" s="367"/>
      <c r="AX917" s="367"/>
      <c r="AY917" s="367"/>
      <c r="AZ917" s="367"/>
      <c r="BA917" s="367"/>
    </row>
    <row r="918" spans="1:53" ht="13.8" x14ac:dyDescent="0.45">
      <c r="A918" s="43">
        <v>2051</v>
      </c>
      <c r="B918" s="329">
        <f t="shared" ref="B918:Z918" si="337">B824</f>
        <v>3947.6</v>
      </c>
      <c r="C918" s="329">
        <f t="shared" si="337"/>
        <v>26.8</v>
      </c>
      <c r="D918" s="329">
        <f t="shared" si="337"/>
        <v>7.6</v>
      </c>
      <c r="E918" s="329">
        <f t="shared" si="337"/>
        <v>1.9</v>
      </c>
      <c r="F918" s="329">
        <f t="shared" si="337"/>
        <v>81.900000000000006</v>
      </c>
      <c r="G918" s="329">
        <f t="shared" si="337"/>
        <v>0.5</v>
      </c>
      <c r="H918" s="329">
        <f t="shared" si="337"/>
        <v>807.1</v>
      </c>
      <c r="I918" s="329" t="str">
        <f t="shared" si="337"/>
        <v xml:space="preserve"> -   </v>
      </c>
      <c r="J918" s="329">
        <f t="shared" si="337"/>
        <v>5.8</v>
      </c>
      <c r="K918" s="329">
        <f t="shared" si="337"/>
        <v>36.5</v>
      </c>
      <c r="L918" s="329">
        <f t="shared" si="337"/>
        <v>71</v>
      </c>
      <c r="M918" s="329">
        <f t="shared" si="337"/>
        <v>0.7</v>
      </c>
      <c r="N918" s="329">
        <f t="shared" si="337"/>
        <v>6.4</v>
      </c>
      <c r="O918" s="329">
        <f t="shared" si="337"/>
        <v>0</v>
      </c>
      <c r="P918" s="329">
        <f t="shared" si="337"/>
        <v>0.1</v>
      </c>
      <c r="Q918" s="329">
        <f t="shared" si="337"/>
        <v>2</v>
      </c>
      <c r="R918" s="329">
        <f t="shared" si="337"/>
        <v>9.3000000000000007</v>
      </c>
      <c r="S918" s="329">
        <f t="shared" si="337"/>
        <v>13.1</v>
      </c>
      <c r="T918" s="329">
        <f t="shared" si="337"/>
        <v>0</v>
      </c>
      <c r="U918" s="329">
        <f t="shared" si="337"/>
        <v>0</v>
      </c>
      <c r="V918" s="329">
        <f t="shared" si="337"/>
        <v>48</v>
      </c>
      <c r="W918" s="329">
        <f t="shared" si="337"/>
        <v>12.2</v>
      </c>
      <c r="X918" s="329" t="str">
        <f t="shared" si="337"/>
        <v xml:space="preserve"> -   </v>
      </c>
      <c r="Y918" s="329">
        <f t="shared" si="337"/>
        <v>11.6</v>
      </c>
      <c r="Z918" s="329">
        <f t="shared" si="337"/>
        <v>26.8</v>
      </c>
      <c r="AA918" s="328"/>
      <c r="AB918" s="328"/>
      <c r="AC918" s="332"/>
      <c r="AD918" s="367"/>
      <c r="AE918" s="367"/>
      <c r="AF918" s="367"/>
      <c r="AG918" s="367"/>
      <c r="AH918" s="367"/>
      <c r="AI918" s="367"/>
      <c r="AJ918" s="367"/>
      <c r="AK918" s="367"/>
      <c r="AL918" s="367"/>
      <c r="AM918" s="367"/>
      <c r="AN918" s="367"/>
      <c r="AO918" s="367"/>
      <c r="AP918" s="367"/>
      <c r="AQ918" s="367"/>
      <c r="AR918" s="367"/>
      <c r="AS918" s="367"/>
      <c r="AT918" s="367"/>
      <c r="AU918" s="367"/>
      <c r="AV918" s="367"/>
      <c r="AW918" s="367"/>
      <c r="AX918" s="367"/>
      <c r="AY918" s="367"/>
      <c r="AZ918" s="367"/>
      <c r="BA918" s="367"/>
    </row>
    <row r="919" spans="1:53" ht="13.8" x14ac:dyDescent="0.45">
      <c r="A919" s="43">
        <v>2052</v>
      </c>
      <c r="B919" s="329">
        <f t="shared" ref="B919:Z919" si="338">B825</f>
        <v>3958.5</v>
      </c>
      <c r="C919" s="329">
        <f t="shared" si="338"/>
        <v>26.9</v>
      </c>
      <c r="D919" s="329">
        <f t="shared" si="338"/>
        <v>7.6</v>
      </c>
      <c r="E919" s="329">
        <f t="shared" si="338"/>
        <v>1.9</v>
      </c>
      <c r="F919" s="329">
        <f t="shared" si="338"/>
        <v>81.7</v>
      </c>
      <c r="G919" s="329">
        <f t="shared" si="338"/>
        <v>0.5</v>
      </c>
      <c r="H919" s="329">
        <f t="shared" si="338"/>
        <v>809.2</v>
      </c>
      <c r="I919" s="329" t="str">
        <f t="shared" si="338"/>
        <v xml:space="preserve"> -   </v>
      </c>
      <c r="J919" s="329">
        <f t="shared" si="338"/>
        <v>5.8</v>
      </c>
      <c r="K919" s="329">
        <f t="shared" si="338"/>
        <v>36.299999999999997</v>
      </c>
      <c r="L919" s="329">
        <f t="shared" si="338"/>
        <v>71.2</v>
      </c>
      <c r="M919" s="329">
        <f t="shared" si="338"/>
        <v>0.7</v>
      </c>
      <c r="N919" s="329">
        <f t="shared" si="338"/>
        <v>6.4</v>
      </c>
      <c r="O919" s="329">
        <f t="shared" si="338"/>
        <v>0</v>
      </c>
      <c r="P919" s="329">
        <f t="shared" si="338"/>
        <v>0.1</v>
      </c>
      <c r="Q919" s="329">
        <f t="shared" si="338"/>
        <v>2</v>
      </c>
      <c r="R919" s="329">
        <f t="shared" si="338"/>
        <v>9.3000000000000007</v>
      </c>
      <c r="S919" s="329">
        <f t="shared" si="338"/>
        <v>13.1</v>
      </c>
      <c r="T919" s="329">
        <f t="shared" si="338"/>
        <v>0</v>
      </c>
      <c r="U919" s="329">
        <f t="shared" si="338"/>
        <v>0</v>
      </c>
      <c r="V919" s="329">
        <f t="shared" si="338"/>
        <v>48.1</v>
      </c>
      <c r="W919" s="329">
        <f t="shared" si="338"/>
        <v>12.3</v>
      </c>
      <c r="X919" s="329" t="str">
        <f t="shared" si="338"/>
        <v xml:space="preserve"> -   </v>
      </c>
      <c r="Y919" s="329">
        <f t="shared" si="338"/>
        <v>11.6</v>
      </c>
      <c r="Z919" s="329">
        <f t="shared" si="338"/>
        <v>26.9</v>
      </c>
      <c r="AA919" s="328"/>
      <c r="AB919" s="328"/>
      <c r="AC919" s="332"/>
      <c r="AD919" s="367"/>
      <c r="AE919" s="367"/>
      <c r="AF919" s="367"/>
      <c r="AG919" s="367"/>
      <c r="AH919" s="367"/>
      <c r="AI919" s="367"/>
      <c r="AJ919" s="367"/>
      <c r="AK919" s="367"/>
      <c r="AL919" s="367"/>
      <c r="AM919" s="367"/>
      <c r="AN919" s="367"/>
      <c r="AO919" s="367"/>
      <c r="AP919" s="367"/>
      <c r="AQ919" s="367"/>
      <c r="AR919" s="367"/>
      <c r="AS919" s="367"/>
      <c r="AT919" s="367"/>
      <c r="AU919" s="367"/>
      <c r="AV919" s="367"/>
      <c r="AW919" s="367"/>
      <c r="AX919" s="367"/>
      <c r="AY919" s="367"/>
      <c r="AZ919" s="367"/>
      <c r="BA919" s="367"/>
    </row>
    <row r="920" spans="1:53" ht="13.8" x14ac:dyDescent="0.45">
      <c r="A920" s="43">
        <v>2053</v>
      </c>
      <c r="B920" s="329">
        <f t="shared" ref="B920:Z920" si="339">B826</f>
        <v>3968.7</v>
      </c>
      <c r="C920" s="329">
        <f t="shared" si="339"/>
        <v>27</v>
      </c>
      <c r="D920" s="329">
        <f t="shared" si="339"/>
        <v>7.6</v>
      </c>
      <c r="E920" s="329">
        <f t="shared" si="339"/>
        <v>1.9</v>
      </c>
      <c r="F920" s="329">
        <f t="shared" si="339"/>
        <v>81.599999999999994</v>
      </c>
      <c r="G920" s="329">
        <f t="shared" si="339"/>
        <v>0.5</v>
      </c>
      <c r="H920" s="329">
        <f t="shared" si="339"/>
        <v>811.2</v>
      </c>
      <c r="I920" s="329" t="str">
        <f t="shared" si="339"/>
        <v xml:space="preserve"> -   </v>
      </c>
      <c r="J920" s="329">
        <f t="shared" si="339"/>
        <v>5.9</v>
      </c>
      <c r="K920" s="329">
        <f t="shared" si="339"/>
        <v>36.200000000000003</v>
      </c>
      <c r="L920" s="329">
        <f t="shared" si="339"/>
        <v>71.400000000000006</v>
      </c>
      <c r="M920" s="329">
        <f t="shared" si="339"/>
        <v>0.8</v>
      </c>
      <c r="N920" s="329">
        <f t="shared" si="339"/>
        <v>6.4</v>
      </c>
      <c r="O920" s="329">
        <f t="shared" si="339"/>
        <v>0</v>
      </c>
      <c r="P920" s="329">
        <f t="shared" si="339"/>
        <v>0.1</v>
      </c>
      <c r="Q920" s="329">
        <f t="shared" si="339"/>
        <v>2</v>
      </c>
      <c r="R920" s="329">
        <f t="shared" si="339"/>
        <v>9.3000000000000007</v>
      </c>
      <c r="S920" s="329">
        <f t="shared" si="339"/>
        <v>13.1</v>
      </c>
      <c r="T920" s="329">
        <f t="shared" si="339"/>
        <v>0</v>
      </c>
      <c r="U920" s="329">
        <f t="shared" si="339"/>
        <v>0</v>
      </c>
      <c r="V920" s="329">
        <f t="shared" si="339"/>
        <v>48.2</v>
      </c>
      <c r="W920" s="329">
        <f t="shared" si="339"/>
        <v>12.4</v>
      </c>
      <c r="X920" s="329" t="str">
        <f t="shared" si="339"/>
        <v xml:space="preserve"> -   </v>
      </c>
      <c r="Y920" s="329">
        <f t="shared" si="339"/>
        <v>11.5</v>
      </c>
      <c r="Z920" s="329">
        <f t="shared" si="339"/>
        <v>27</v>
      </c>
      <c r="AA920" s="328"/>
      <c r="AB920" s="328"/>
      <c r="AC920" s="332"/>
      <c r="AD920" s="367"/>
      <c r="AE920" s="367"/>
      <c r="AF920" s="367"/>
      <c r="AG920" s="367"/>
      <c r="AH920" s="367"/>
      <c r="AI920" s="367"/>
      <c r="AJ920" s="367"/>
      <c r="AK920" s="367"/>
      <c r="AL920" s="367"/>
      <c r="AM920" s="367"/>
      <c r="AN920" s="367"/>
      <c r="AO920" s="367"/>
      <c r="AP920" s="367"/>
      <c r="AQ920" s="367"/>
      <c r="AR920" s="367"/>
      <c r="AS920" s="367"/>
      <c r="AT920" s="367"/>
      <c r="AU920" s="367"/>
      <c r="AV920" s="367"/>
      <c r="AW920" s="367"/>
      <c r="AX920" s="367"/>
      <c r="AY920" s="367"/>
      <c r="AZ920" s="367"/>
      <c r="BA920" s="367"/>
    </row>
    <row r="921" spans="1:53" ht="13.8" x14ac:dyDescent="0.45">
      <c r="A921" s="43">
        <v>2054</v>
      </c>
      <c r="B921" s="329">
        <f t="shared" ref="B921:Z921" si="340">B827</f>
        <v>3978.4</v>
      </c>
      <c r="C921" s="329">
        <f t="shared" si="340"/>
        <v>27.1</v>
      </c>
      <c r="D921" s="329">
        <f t="shared" si="340"/>
        <v>7.6</v>
      </c>
      <c r="E921" s="329">
        <f t="shared" si="340"/>
        <v>1.9</v>
      </c>
      <c r="F921" s="329">
        <f t="shared" si="340"/>
        <v>81.400000000000006</v>
      </c>
      <c r="G921" s="329">
        <f t="shared" si="340"/>
        <v>0.5</v>
      </c>
      <c r="H921" s="329">
        <f t="shared" si="340"/>
        <v>813.1</v>
      </c>
      <c r="I921" s="329" t="str">
        <f t="shared" si="340"/>
        <v xml:space="preserve"> -   </v>
      </c>
      <c r="J921" s="329">
        <f t="shared" si="340"/>
        <v>5.9</v>
      </c>
      <c r="K921" s="329">
        <f t="shared" si="340"/>
        <v>36</v>
      </c>
      <c r="L921" s="329">
        <f t="shared" si="340"/>
        <v>71.5</v>
      </c>
      <c r="M921" s="329">
        <f t="shared" si="340"/>
        <v>0.8</v>
      </c>
      <c r="N921" s="329">
        <f t="shared" si="340"/>
        <v>6.5</v>
      </c>
      <c r="O921" s="329">
        <f t="shared" si="340"/>
        <v>0</v>
      </c>
      <c r="P921" s="329">
        <f t="shared" si="340"/>
        <v>0.1</v>
      </c>
      <c r="Q921" s="329">
        <f t="shared" si="340"/>
        <v>2</v>
      </c>
      <c r="R921" s="329">
        <f t="shared" si="340"/>
        <v>9.1999999999999993</v>
      </c>
      <c r="S921" s="329">
        <f t="shared" si="340"/>
        <v>13.1</v>
      </c>
      <c r="T921" s="329">
        <f t="shared" si="340"/>
        <v>0</v>
      </c>
      <c r="U921" s="329">
        <f t="shared" si="340"/>
        <v>0</v>
      </c>
      <c r="V921" s="329">
        <f t="shared" si="340"/>
        <v>48.3</v>
      </c>
      <c r="W921" s="329">
        <f t="shared" si="340"/>
        <v>12.5</v>
      </c>
      <c r="X921" s="329" t="str">
        <f t="shared" si="340"/>
        <v xml:space="preserve"> -   </v>
      </c>
      <c r="Y921" s="329">
        <f t="shared" si="340"/>
        <v>11.4</v>
      </c>
      <c r="Z921" s="329">
        <f t="shared" si="340"/>
        <v>27.1</v>
      </c>
      <c r="AA921" s="328"/>
      <c r="AB921" s="328"/>
      <c r="AC921" s="332"/>
      <c r="AD921" s="367"/>
      <c r="AE921" s="367"/>
      <c r="AF921" s="367"/>
      <c r="AG921" s="367"/>
      <c r="AH921" s="367"/>
      <c r="AI921" s="367"/>
      <c r="AJ921" s="367"/>
      <c r="AK921" s="367"/>
      <c r="AL921" s="367"/>
      <c r="AM921" s="367"/>
      <c r="AN921" s="367"/>
      <c r="AO921" s="367"/>
      <c r="AP921" s="367"/>
      <c r="AQ921" s="367"/>
      <c r="AR921" s="367"/>
      <c r="AS921" s="367"/>
      <c r="AT921" s="367"/>
      <c r="AU921" s="367"/>
      <c r="AV921" s="367"/>
      <c r="AW921" s="367"/>
      <c r="AX921" s="367"/>
      <c r="AY921" s="367"/>
      <c r="AZ921" s="367"/>
      <c r="BA921" s="367"/>
    </row>
    <row r="922" spans="1:53" ht="13.8" x14ac:dyDescent="0.45">
      <c r="A922" s="43">
        <v>2055</v>
      </c>
      <c r="B922" s="329">
        <f t="shared" ref="B922:Z922" si="341">B828</f>
        <v>3987.4</v>
      </c>
      <c r="C922" s="329">
        <f t="shared" si="341"/>
        <v>27.2</v>
      </c>
      <c r="D922" s="329">
        <f t="shared" si="341"/>
        <v>7.7</v>
      </c>
      <c r="E922" s="329">
        <f t="shared" si="341"/>
        <v>1.9</v>
      </c>
      <c r="F922" s="329">
        <f t="shared" si="341"/>
        <v>81.2</v>
      </c>
      <c r="G922" s="329">
        <f t="shared" si="341"/>
        <v>0.5</v>
      </c>
      <c r="H922" s="329">
        <f t="shared" si="341"/>
        <v>814.8</v>
      </c>
      <c r="I922" s="329" t="str">
        <f t="shared" si="341"/>
        <v xml:space="preserve"> -   </v>
      </c>
      <c r="J922" s="329">
        <f t="shared" si="341"/>
        <v>5.9</v>
      </c>
      <c r="K922" s="329">
        <f t="shared" si="341"/>
        <v>35.799999999999997</v>
      </c>
      <c r="L922" s="329">
        <f t="shared" si="341"/>
        <v>71.7</v>
      </c>
      <c r="M922" s="329">
        <f t="shared" si="341"/>
        <v>0.8</v>
      </c>
      <c r="N922" s="329">
        <f t="shared" si="341"/>
        <v>6.5</v>
      </c>
      <c r="O922" s="329">
        <f t="shared" si="341"/>
        <v>0</v>
      </c>
      <c r="P922" s="329">
        <f t="shared" si="341"/>
        <v>0.1</v>
      </c>
      <c r="Q922" s="329">
        <f t="shared" si="341"/>
        <v>1.9</v>
      </c>
      <c r="R922" s="329">
        <f t="shared" si="341"/>
        <v>9.1999999999999993</v>
      </c>
      <c r="S922" s="329">
        <f t="shared" si="341"/>
        <v>13.1</v>
      </c>
      <c r="T922" s="329">
        <f t="shared" si="341"/>
        <v>0</v>
      </c>
      <c r="U922" s="329">
        <f t="shared" si="341"/>
        <v>0</v>
      </c>
      <c r="V922" s="329">
        <f t="shared" si="341"/>
        <v>48.4</v>
      </c>
      <c r="W922" s="329">
        <f t="shared" si="341"/>
        <v>12.6</v>
      </c>
      <c r="X922" s="329" t="str">
        <f t="shared" si="341"/>
        <v xml:space="preserve"> -   </v>
      </c>
      <c r="Y922" s="329">
        <f t="shared" si="341"/>
        <v>11.4</v>
      </c>
      <c r="Z922" s="329">
        <f t="shared" si="341"/>
        <v>27.1</v>
      </c>
      <c r="AA922" s="328"/>
      <c r="AB922" s="328"/>
      <c r="AC922" s="332"/>
      <c r="AD922" s="367"/>
      <c r="AE922" s="367"/>
      <c r="AF922" s="367"/>
      <c r="AG922" s="367"/>
      <c r="AH922" s="367"/>
      <c r="AI922" s="367"/>
      <c r="AJ922" s="367"/>
      <c r="AK922" s="367"/>
      <c r="AL922" s="367"/>
      <c r="AM922" s="367"/>
      <c r="AN922" s="367"/>
      <c r="AO922" s="367"/>
      <c r="AP922" s="367"/>
      <c r="AQ922" s="367"/>
      <c r="AR922" s="367"/>
      <c r="AS922" s="367"/>
      <c r="AT922" s="367"/>
      <c r="AU922" s="367"/>
      <c r="AV922" s="367"/>
      <c r="AW922" s="367"/>
      <c r="AX922" s="367"/>
      <c r="AY922" s="367"/>
      <c r="AZ922" s="367"/>
      <c r="BA922" s="367"/>
    </row>
    <row r="923" spans="1:53" ht="13.8" x14ac:dyDescent="0.45">
      <c r="A923" s="43">
        <v>2056</v>
      </c>
      <c r="B923" s="329">
        <f t="shared" ref="B923:Z923" si="342">B829</f>
        <v>3995.7</v>
      </c>
      <c r="C923" s="329">
        <f t="shared" si="342"/>
        <v>27.4</v>
      </c>
      <c r="D923" s="329">
        <f t="shared" si="342"/>
        <v>7.7</v>
      </c>
      <c r="E923" s="329">
        <f t="shared" si="342"/>
        <v>1.8</v>
      </c>
      <c r="F923" s="329">
        <f t="shared" si="342"/>
        <v>81</v>
      </c>
      <c r="G923" s="329">
        <f t="shared" si="342"/>
        <v>0.5</v>
      </c>
      <c r="H923" s="329">
        <f t="shared" si="342"/>
        <v>816.3</v>
      </c>
      <c r="I923" s="329" t="str">
        <f t="shared" si="342"/>
        <v xml:space="preserve"> -   </v>
      </c>
      <c r="J923" s="329">
        <f t="shared" si="342"/>
        <v>5.9</v>
      </c>
      <c r="K923" s="329">
        <f t="shared" si="342"/>
        <v>35.6</v>
      </c>
      <c r="L923" s="329">
        <f t="shared" si="342"/>
        <v>71.8</v>
      </c>
      <c r="M923" s="329">
        <f t="shared" si="342"/>
        <v>0.8</v>
      </c>
      <c r="N923" s="329">
        <f t="shared" si="342"/>
        <v>6.5</v>
      </c>
      <c r="O923" s="329">
        <f t="shared" si="342"/>
        <v>0</v>
      </c>
      <c r="P923" s="329">
        <f t="shared" si="342"/>
        <v>0.1</v>
      </c>
      <c r="Q923" s="329">
        <f t="shared" si="342"/>
        <v>1.9</v>
      </c>
      <c r="R923" s="329">
        <f t="shared" si="342"/>
        <v>9.1999999999999993</v>
      </c>
      <c r="S923" s="329">
        <f t="shared" si="342"/>
        <v>13.1</v>
      </c>
      <c r="T923" s="329">
        <f t="shared" si="342"/>
        <v>0</v>
      </c>
      <c r="U923" s="329">
        <f t="shared" si="342"/>
        <v>0</v>
      </c>
      <c r="V923" s="329">
        <f t="shared" si="342"/>
        <v>48.5</v>
      </c>
      <c r="W923" s="329">
        <f t="shared" si="342"/>
        <v>12.6</v>
      </c>
      <c r="X923" s="329" t="str">
        <f t="shared" si="342"/>
        <v xml:space="preserve"> -   </v>
      </c>
      <c r="Y923" s="329">
        <f t="shared" si="342"/>
        <v>11.3</v>
      </c>
      <c r="Z923" s="329">
        <f t="shared" si="342"/>
        <v>27.2</v>
      </c>
      <c r="AA923" s="328"/>
      <c r="AB923" s="328"/>
      <c r="AC923" s="332"/>
      <c r="AD923" s="367"/>
      <c r="AE923" s="367"/>
      <c r="AF923" s="367"/>
      <c r="AG923" s="367"/>
      <c r="AH923" s="367"/>
      <c r="AI923" s="367"/>
      <c r="AJ923" s="367"/>
      <c r="AK923" s="367"/>
      <c r="AL923" s="367"/>
      <c r="AM923" s="367"/>
      <c r="AN923" s="367"/>
      <c r="AO923" s="367"/>
      <c r="AP923" s="367"/>
      <c r="AQ923" s="367"/>
      <c r="AR923" s="367"/>
      <c r="AS923" s="367"/>
      <c r="AT923" s="367"/>
      <c r="AU923" s="367"/>
      <c r="AV923" s="367"/>
      <c r="AW923" s="367"/>
      <c r="AX923" s="367"/>
      <c r="AY923" s="367"/>
      <c r="AZ923" s="367"/>
      <c r="BA923" s="367"/>
    </row>
    <row r="924" spans="1:53" ht="13.8" x14ac:dyDescent="0.45">
      <c r="A924" s="43">
        <v>2057</v>
      </c>
      <c r="B924" s="329">
        <f t="shared" ref="B924:Z924" si="343">B830</f>
        <v>4003.5</v>
      </c>
      <c r="C924" s="329">
        <f t="shared" si="343"/>
        <v>27.5</v>
      </c>
      <c r="D924" s="329">
        <f t="shared" si="343"/>
        <v>7.7</v>
      </c>
      <c r="E924" s="329">
        <f t="shared" si="343"/>
        <v>1.8</v>
      </c>
      <c r="F924" s="329">
        <f t="shared" si="343"/>
        <v>80.8</v>
      </c>
      <c r="G924" s="329">
        <f t="shared" si="343"/>
        <v>0.5</v>
      </c>
      <c r="H924" s="329">
        <f t="shared" si="343"/>
        <v>817.8</v>
      </c>
      <c r="I924" s="329" t="str">
        <f t="shared" si="343"/>
        <v xml:space="preserve"> -   </v>
      </c>
      <c r="J924" s="329">
        <f t="shared" si="343"/>
        <v>6</v>
      </c>
      <c r="K924" s="329">
        <f t="shared" si="343"/>
        <v>35.5</v>
      </c>
      <c r="L924" s="329">
        <f t="shared" si="343"/>
        <v>71.900000000000006</v>
      </c>
      <c r="M924" s="329">
        <f t="shared" si="343"/>
        <v>0.8</v>
      </c>
      <c r="N924" s="329">
        <f t="shared" si="343"/>
        <v>6.5</v>
      </c>
      <c r="O924" s="329">
        <f t="shared" si="343"/>
        <v>0</v>
      </c>
      <c r="P924" s="329">
        <f t="shared" si="343"/>
        <v>0.1</v>
      </c>
      <c r="Q924" s="329">
        <f t="shared" si="343"/>
        <v>1.9</v>
      </c>
      <c r="R924" s="329">
        <f t="shared" si="343"/>
        <v>9.1</v>
      </c>
      <c r="S924" s="329">
        <f t="shared" si="343"/>
        <v>13</v>
      </c>
      <c r="T924" s="329">
        <f t="shared" si="343"/>
        <v>0</v>
      </c>
      <c r="U924" s="329">
        <f t="shared" si="343"/>
        <v>0</v>
      </c>
      <c r="V924" s="329">
        <f t="shared" si="343"/>
        <v>48.5</v>
      </c>
      <c r="W924" s="329">
        <f t="shared" si="343"/>
        <v>12.7</v>
      </c>
      <c r="X924" s="329" t="str">
        <f t="shared" si="343"/>
        <v xml:space="preserve"> -   </v>
      </c>
      <c r="Y924" s="329">
        <f t="shared" si="343"/>
        <v>11.2</v>
      </c>
      <c r="Z924" s="329">
        <f t="shared" si="343"/>
        <v>27.3</v>
      </c>
      <c r="AA924" s="328"/>
      <c r="AB924" s="328"/>
      <c r="AC924" s="332"/>
      <c r="AD924" s="367"/>
      <c r="AE924" s="367"/>
      <c r="AF924" s="367"/>
      <c r="AG924" s="367"/>
      <c r="AH924" s="367"/>
      <c r="AI924" s="367"/>
      <c r="AJ924" s="367"/>
      <c r="AK924" s="367"/>
      <c r="AL924" s="367"/>
      <c r="AM924" s="367"/>
      <c r="AN924" s="367"/>
      <c r="AO924" s="367"/>
      <c r="AP924" s="367"/>
      <c r="AQ924" s="367"/>
      <c r="AR924" s="367"/>
      <c r="AS924" s="367"/>
      <c r="AT924" s="367"/>
      <c r="AU924" s="367"/>
      <c r="AV924" s="367"/>
      <c r="AW924" s="367"/>
      <c r="AX924" s="367"/>
      <c r="AY924" s="367"/>
      <c r="AZ924" s="367"/>
      <c r="BA924" s="367"/>
    </row>
    <row r="925" spans="1:53" ht="13.8" x14ac:dyDescent="0.45">
      <c r="A925" s="43">
        <v>2058</v>
      </c>
      <c r="B925" s="329">
        <f t="shared" ref="B925:Z925" si="344">B831</f>
        <v>4010.7</v>
      </c>
      <c r="C925" s="329">
        <f t="shared" si="344"/>
        <v>27.6</v>
      </c>
      <c r="D925" s="329">
        <f t="shared" si="344"/>
        <v>7.7</v>
      </c>
      <c r="E925" s="329">
        <f t="shared" si="344"/>
        <v>1.8</v>
      </c>
      <c r="F925" s="329">
        <f t="shared" si="344"/>
        <v>80.5</v>
      </c>
      <c r="G925" s="329">
        <f t="shared" si="344"/>
        <v>0.5</v>
      </c>
      <c r="H925" s="329">
        <f t="shared" si="344"/>
        <v>819.1</v>
      </c>
      <c r="I925" s="329" t="str">
        <f t="shared" si="344"/>
        <v xml:space="preserve"> -   </v>
      </c>
      <c r="J925" s="329">
        <f t="shared" si="344"/>
        <v>6</v>
      </c>
      <c r="K925" s="329">
        <f t="shared" si="344"/>
        <v>35.299999999999997</v>
      </c>
      <c r="L925" s="329">
        <f t="shared" si="344"/>
        <v>72.099999999999994</v>
      </c>
      <c r="M925" s="329">
        <f t="shared" si="344"/>
        <v>0.8</v>
      </c>
      <c r="N925" s="329">
        <f t="shared" si="344"/>
        <v>6.6</v>
      </c>
      <c r="O925" s="329">
        <f t="shared" si="344"/>
        <v>0</v>
      </c>
      <c r="P925" s="329">
        <f t="shared" si="344"/>
        <v>0.1</v>
      </c>
      <c r="Q925" s="329">
        <f t="shared" si="344"/>
        <v>1.9</v>
      </c>
      <c r="R925" s="329">
        <f t="shared" si="344"/>
        <v>9.1</v>
      </c>
      <c r="S925" s="329">
        <f t="shared" si="344"/>
        <v>13</v>
      </c>
      <c r="T925" s="329">
        <f t="shared" si="344"/>
        <v>0</v>
      </c>
      <c r="U925" s="329">
        <f t="shared" si="344"/>
        <v>0</v>
      </c>
      <c r="V925" s="329">
        <f t="shared" si="344"/>
        <v>48.6</v>
      </c>
      <c r="W925" s="329">
        <f t="shared" si="344"/>
        <v>12.8</v>
      </c>
      <c r="X925" s="329" t="str">
        <f t="shared" si="344"/>
        <v xml:space="preserve"> -   </v>
      </c>
      <c r="Y925" s="329">
        <f t="shared" si="344"/>
        <v>11.1</v>
      </c>
      <c r="Z925" s="329">
        <f t="shared" si="344"/>
        <v>27.3</v>
      </c>
      <c r="AA925" s="328"/>
      <c r="AB925" s="328"/>
      <c r="AC925" s="332"/>
      <c r="AD925" s="367"/>
      <c r="AE925" s="367"/>
      <c r="AF925" s="367"/>
      <c r="AG925" s="367"/>
      <c r="AH925" s="367"/>
      <c r="AI925" s="367"/>
      <c r="AJ925" s="367"/>
      <c r="AK925" s="367"/>
      <c r="AL925" s="367"/>
      <c r="AM925" s="367"/>
      <c r="AN925" s="367"/>
      <c r="AO925" s="367"/>
      <c r="AP925" s="367"/>
      <c r="AQ925" s="367"/>
      <c r="AR925" s="367"/>
      <c r="AS925" s="367"/>
      <c r="AT925" s="367"/>
      <c r="AU925" s="367"/>
      <c r="AV925" s="367"/>
      <c r="AW925" s="367"/>
      <c r="AX925" s="367"/>
      <c r="AY925" s="367"/>
      <c r="AZ925" s="367"/>
      <c r="BA925" s="367"/>
    </row>
    <row r="926" spans="1:53" ht="13.8" x14ac:dyDescent="0.45">
      <c r="A926" s="43">
        <v>2059</v>
      </c>
      <c r="B926" s="329">
        <f t="shared" ref="B926:Z926" si="345">B832</f>
        <v>4017.4</v>
      </c>
      <c r="C926" s="329">
        <f t="shared" si="345"/>
        <v>27.7</v>
      </c>
      <c r="D926" s="329">
        <f t="shared" si="345"/>
        <v>7.7</v>
      </c>
      <c r="E926" s="329">
        <f t="shared" si="345"/>
        <v>1.8</v>
      </c>
      <c r="F926" s="329">
        <f t="shared" si="345"/>
        <v>80.3</v>
      </c>
      <c r="G926" s="329">
        <f t="shared" si="345"/>
        <v>0.5</v>
      </c>
      <c r="H926" s="329">
        <f t="shared" si="345"/>
        <v>820.2</v>
      </c>
      <c r="I926" s="329" t="str">
        <f t="shared" si="345"/>
        <v xml:space="preserve"> -   </v>
      </c>
      <c r="J926" s="329">
        <f t="shared" si="345"/>
        <v>6</v>
      </c>
      <c r="K926" s="329">
        <f t="shared" si="345"/>
        <v>35.1</v>
      </c>
      <c r="L926" s="329">
        <f t="shared" si="345"/>
        <v>72.2</v>
      </c>
      <c r="M926" s="329">
        <f t="shared" si="345"/>
        <v>0.8</v>
      </c>
      <c r="N926" s="329">
        <f t="shared" si="345"/>
        <v>6.6</v>
      </c>
      <c r="O926" s="329">
        <f t="shared" si="345"/>
        <v>0</v>
      </c>
      <c r="P926" s="329">
        <f t="shared" si="345"/>
        <v>0.1</v>
      </c>
      <c r="Q926" s="329">
        <f t="shared" si="345"/>
        <v>1.9</v>
      </c>
      <c r="R926" s="329">
        <f t="shared" si="345"/>
        <v>9.1</v>
      </c>
      <c r="S926" s="329">
        <f t="shared" si="345"/>
        <v>13</v>
      </c>
      <c r="T926" s="329">
        <f t="shared" si="345"/>
        <v>0</v>
      </c>
      <c r="U926" s="329">
        <f t="shared" si="345"/>
        <v>0</v>
      </c>
      <c r="V926" s="329">
        <f t="shared" si="345"/>
        <v>48.7</v>
      </c>
      <c r="W926" s="329">
        <f t="shared" si="345"/>
        <v>12.9</v>
      </c>
      <c r="X926" s="329" t="str">
        <f t="shared" si="345"/>
        <v xml:space="preserve"> -   </v>
      </c>
      <c r="Y926" s="329">
        <f t="shared" si="345"/>
        <v>11</v>
      </c>
      <c r="Z926" s="329">
        <f t="shared" si="345"/>
        <v>27.4</v>
      </c>
      <c r="AA926" s="328"/>
      <c r="AB926" s="328"/>
      <c r="AC926" s="332"/>
      <c r="AD926" s="367"/>
      <c r="AE926" s="367"/>
      <c r="AF926" s="367"/>
      <c r="AG926" s="367"/>
      <c r="AH926" s="367"/>
      <c r="AI926" s="367"/>
      <c r="AJ926" s="367"/>
      <c r="AK926" s="367"/>
      <c r="AL926" s="367"/>
      <c r="AM926" s="367"/>
      <c r="AN926" s="367"/>
      <c r="AO926" s="367"/>
      <c r="AP926" s="367"/>
      <c r="AQ926" s="367"/>
      <c r="AR926" s="367"/>
      <c r="AS926" s="367"/>
      <c r="AT926" s="367"/>
      <c r="AU926" s="367"/>
      <c r="AV926" s="367"/>
      <c r="AW926" s="367"/>
      <c r="AX926" s="367"/>
      <c r="AY926" s="367"/>
      <c r="AZ926" s="367"/>
      <c r="BA926" s="367"/>
    </row>
    <row r="927" spans="1:53" ht="13.8" x14ac:dyDescent="0.45">
      <c r="A927" s="43">
        <v>2060</v>
      </c>
      <c r="B927" s="329">
        <f t="shared" ref="B927:Z927" si="346">B833</f>
        <v>4023.5</v>
      </c>
      <c r="C927" s="329">
        <f t="shared" si="346"/>
        <v>27.8</v>
      </c>
      <c r="D927" s="329">
        <f t="shared" si="346"/>
        <v>7.7</v>
      </c>
      <c r="E927" s="329">
        <f t="shared" si="346"/>
        <v>1.8</v>
      </c>
      <c r="F927" s="329">
        <f t="shared" si="346"/>
        <v>80.099999999999994</v>
      </c>
      <c r="G927" s="329">
        <f t="shared" si="346"/>
        <v>0.5</v>
      </c>
      <c r="H927" s="329">
        <f t="shared" si="346"/>
        <v>821.2</v>
      </c>
      <c r="I927" s="329" t="str">
        <f t="shared" si="346"/>
        <v xml:space="preserve"> -   </v>
      </c>
      <c r="J927" s="329">
        <f t="shared" si="346"/>
        <v>6.1</v>
      </c>
      <c r="K927" s="329">
        <f t="shared" si="346"/>
        <v>34.9</v>
      </c>
      <c r="L927" s="329">
        <f t="shared" si="346"/>
        <v>72.3</v>
      </c>
      <c r="M927" s="329">
        <f t="shared" si="346"/>
        <v>0.8</v>
      </c>
      <c r="N927" s="329">
        <f t="shared" si="346"/>
        <v>6.6</v>
      </c>
      <c r="O927" s="329">
        <f t="shared" si="346"/>
        <v>0</v>
      </c>
      <c r="P927" s="329">
        <f t="shared" si="346"/>
        <v>0.1</v>
      </c>
      <c r="Q927" s="329">
        <f t="shared" si="346"/>
        <v>1.9</v>
      </c>
      <c r="R927" s="329">
        <f t="shared" si="346"/>
        <v>9</v>
      </c>
      <c r="S927" s="329">
        <f t="shared" si="346"/>
        <v>13</v>
      </c>
      <c r="T927" s="329">
        <f t="shared" si="346"/>
        <v>0</v>
      </c>
      <c r="U927" s="329">
        <f t="shared" si="346"/>
        <v>0</v>
      </c>
      <c r="V927" s="329">
        <f t="shared" si="346"/>
        <v>48.7</v>
      </c>
      <c r="W927" s="329">
        <f t="shared" si="346"/>
        <v>13</v>
      </c>
      <c r="X927" s="329" t="str">
        <f t="shared" si="346"/>
        <v xml:space="preserve"> -   </v>
      </c>
      <c r="Y927" s="329">
        <f t="shared" si="346"/>
        <v>11</v>
      </c>
      <c r="Z927" s="329">
        <f t="shared" si="346"/>
        <v>27.4</v>
      </c>
      <c r="AA927" s="328"/>
      <c r="AB927" s="328"/>
      <c r="AC927" s="332"/>
      <c r="AD927" s="367"/>
      <c r="AE927" s="367"/>
      <c r="AF927" s="367"/>
      <c r="AG927" s="367"/>
      <c r="AH927" s="367"/>
      <c r="AI927" s="367"/>
      <c r="AJ927" s="367"/>
      <c r="AK927" s="367"/>
      <c r="AL927" s="367"/>
      <c r="AM927" s="367"/>
      <c r="AN927" s="367"/>
      <c r="AO927" s="367"/>
      <c r="AP927" s="367"/>
      <c r="AQ927" s="367"/>
      <c r="AR927" s="367"/>
      <c r="AS927" s="367"/>
      <c r="AT927" s="367"/>
      <c r="AU927" s="367"/>
      <c r="AV927" s="367"/>
      <c r="AW927" s="367"/>
      <c r="AX927" s="367"/>
      <c r="AY927" s="367"/>
      <c r="AZ927" s="367"/>
      <c r="BA927" s="367"/>
    </row>
    <row r="928" spans="1:53" ht="13.8" x14ac:dyDescent="0.45">
      <c r="A928" s="43">
        <v>2061</v>
      </c>
      <c r="B928" s="329">
        <f t="shared" ref="B928:Z928" si="347">B834</f>
        <v>4029.2</v>
      </c>
      <c r="C928" s="329">
        <f t="shared" si="347"/>
        <v>27.9</v>
      </c>
      <c r="D928" s="329">
        <f t="shared" si="347"/>
        <v>7.7</v>
      </c>
      <c r="E928" s="329">
        <f t="shared" si="347"/>
        <v>1.8</v>
      </c>
      <c r="F928" s="329">
        <f t="shared" si="347"/>
        <v>79.8</v>
      </c>
      <c r="G928" s="329">
        <f t="shared" si="347"/>
        <v>0.6</v>
      </c>
      <c r="H928" s="329">
        <f t="shared" si="347"/>
        <v>822.2</v>
      </c>
      <c r="I928" s="329" t="str">
        <f t="shared" si="347"/>
        <v xml:space="preserve"> -   </v>
      </c>
      <c r="J928" s="329">
        <f t="shared" si="347"/>
        <v>6.1</v>
      </c>
      <c r="K928" s="329">
        <f t="shared" si="347"/>
        <v>34.6</v>
      </c>
      <c r="L928" s="329">
        <f t="shared" si="347"/>
        <v>72.400000000000006</v>
      </c>
      <c r="M928" s="329">
        <f t="shared" si="347"/>
        <v>0.8</v>
      </c>
      <c r="N928" s="329">
        <f t="shared" si="347"/>
        <v>6.6</v>
      </c>
      <c r="O928" s="329">
        <f t="shared" si="347"/>
        <v>0</v>
      </c>
      <c r="P928" s="329">
        <f t="shared" si="347"/>
        <v>0.1</v>
      </c>
      <c r="Q928" s="329">
        <f t="shared" si="347"/>
        <v>1.9</v>
      </c>
      <c r="R928" s="329">
        <f t="shared" si="347"/>
        <v>9</v>
      </c>
      <c r="S928" s="329">
        <f t="shared" si="347"/>
        <v>12.9</v>
      </c>
      <c r="T928" s="329">
        <f t="shared" si="347"/>
        <v>0</v>
      </c>
      <c r="U928" s="329">
        <f t="shared" si="347"/>
        <v>0</v>
      </c>
      <c r="V928" s="329">
        <f t="shared" si="347"/>
        <v>48.7</v>
      </c>
      <c r="W928" s="329">
        <f t="shared" si="347"/>
        <v>13</v>
      </c>
      <c r="X928" s="329" t="str">
        <f t="shared" si="347"/>
        <v xml:space="preserve"> -   </v>
      </c>
      <c r="Y928" s="329">
        <f t="shared" si="347"/>
        <v>10.9</v>
      </c>
      <c r="Z928" s="329">
        <f t="shared" si="347"/>
        <v>27.5</v>
      </c>
      <c r="AA928" s="328"/>
      <c r="AB928" s="328"/>
      <c r="AC928" s="332"/>
      <c r="AD928" s="367"/>
      <c r="AE928" s="367"/>
      <c r="AF928" s="367"/>
      <c r="AG928" s="367"/>
      <c r="AH928" s="367"/>
      <c r="AI928" s="367"/>
      <c r="AJ928" s="367"/>
      <c r="AK928" s="367"/>
      <c r="AL928" s="367"/>
      <c r="AM928" s="367"/>
      <c r="AN928" s="367"/>
      <c r="AO928" s="367"/>
      <c r="AP928" s="367"/>
      <c r="AQ928" s="367"/>
      <c r="AR928" s="367"/>
      <c r="AS928" s="367"/>
      <c r="AT928" s="367"/>
      <c r="AU928" s="367"/>
      <c r="AV928" s="367"/>
      <c r="AW928" s="367"/>
      <c r="AX928" s="367"/>
      <c r="AY928" s="367"/>
      <c r="AZ928" s="367"/>
      <c r="BA928" s="367"/>
    </row>
    <row r="929" spans="1:53" ht="13.8" x14ac:dyDescent="0.45">
      <c r="A929" s="43">
        <v>2062</v>
      </c>
      <c r="B929" s="329">
        <f t="shared" ref="B929:Z929" si="348">B835</f>
        <v>4034.3</v>
      </c>
      <c r="C929" s="329">
        <f t="shared" si="348"/>
        <v>28</v>
      </c>
      <c r="D929" s="329">
        <f t="shared" si="348"/>
        <v>7.7</v>
      </c>
      <c r="E929" s="329">
        <f t="shared" si="348"/>
        <v>1.8</v>
      </c>
      <c r="F929" s="329">
        <f t="shared" si="348"/>
        <v>79.5</v>
      </c>
      <c r="G929" s="329">
        <f t="shared" si="348"/>
        <v>0.6</v>
      </c>
      <c r="H929" s="329">
        <f t="shared" si="348"/>
        <v>822.9</v>
      </c>
      <c r="I929" s="329" t="str">
        <f t="shared" si="348"/>
        <v xml:space="preserve"> -   </v>
      </c>
      <c r="J929" s="329">
        <f t="shared" si="348"/>
        <v>6.1</v>
      </c>
      <c r="K929" s="329">
        <f t="shared" si="348"/>
        <v>34.4</v>
      </c>
      <c r="L929" s="329">
        <f t="shared" si="348"/>
        <v>72.400000000000006</v>
      </c>
      <c r="M929" s="329">
        <f t="shared" si="348"/>
        <v>0.8</v>
      </c>
      <c r="N929" s="329">
        <f t="shared" si="348"/>
        <v>6.6</v>
      </c>
      <c r="O929" s="329">
        <f t="shared" si="348"/>
        <v>0</v>
      </c>
      <c r="P929" s="329">
        <f t="shared" si="348"/>
        <v>0.1</v>
      </c>
      <c r="Q929" s="329">
        <f t="shared" si="348"/>
        <v>1.9</v>
      </c>
      <c r="R929" s="329">
        <f t="shared" si="348"/>
        <v>9</v>
      </c>
      <c r="S929" s="329">
        <f t="shared" si="348"/>
        <v>12.9</v>
      </c>
      <c r="T929" s="329">
        <f t="shared" si="348"/>
        <v>0</v>
      </c>
      <c r="U929" s="329">
        <f t="shared" si="348"/>
        <v>0</v>
      </c>
      <c r="V929" s="329">
        <f t="shared" si="348"/>
        <v>48.8</v>
      </c>
      <c r="W929" s="329">
        <f t="shared" si="348"/>
        <v>13.1</v>
      </c>
      <c r="X929" s="329" t="str">
        <f t="shared" si="348"/>
        <v xml:space="preserve"> -   </v>
      </c>
      <c r="Y929" s="329">
        <f t="shared" si="348"/>
        <v>10.8</v>
      </c>
      <c r="Z929" s="329">
        <f t="shared" si="348"/>
        <v>27.5</v>
      </c>
      <c r="AA929" s="328"/>
      <c r="AB929" s="328"/>
      <c r="AC929" s="332"/>
      <c r="AD929" s="367"/>
      <c r="AE929" s="367"/>
      <c r="AF929" s="367"/>
      <c r="AG929" s="367"/>
      <c r="AH929" s="367"/>
      <c r="AI929" s="367"/>
      <c r="AJ929" s="367"/>
      <c r="AK929" s="367"/>
      <c r="AL929" s="367"/>
      <c r="AM929" s="367"/>
      <c r="AN929" s="367"/>
      <c r="AO929" s="367"/>
      <c r="AP929" s="367"/>
      <c r="AQ929" s="367"/>
      <c r="AR929" s="367"/>
      <c r="AS929" s="367"/>
      <c r="AT929" s="367"/>
      <c r="AU929" s="367"/>
      <c r="AV929" s="367"/>
      <c r="AW929" s="367"/>
      <c r="AX929" s="367"/>
      <c r="AY929" s="367"/>
      <c r="AZ929" s="367"/>
      <c r="BA929" s="367"/>
    </row>
    <row r="930" spans="1:53" ht="13.8" x14ac:dyDescent="0.45">
      <c r="A930" s="43">
        <v>2063</v>
      </c>
      <c r="B930" s="329">
        <f t="shared" ref="B930:Z930" si="349">B836</f>
        <v>4039</v>
      </c>
      <c r="C930" s="329">
        <f t="shared" si="349"/>
        <v>28.1</v>
      </c>
      <c r="D930" s="329">
        <f t="shared" si="349"/>
        <v>7.7</v>
      </c>
      <c r="E930" s="329">
        <f t="shared" si="349"/>
        <v>1.8</v>
      </c>
      <c r="F930" s="329">
        <f t="shared" si="349"/>
        <v>79.2</v>
      </c>
      <c r="G930" s="329">
        <f t="shared" si="349"/>
        <v>0.6</v>
      </c>
      <c r="H930" s="329">
        <f t="shared" si="349"/>
        <v>823.6</v>
      </c>
      <c r="I930" s="329" t="str">
        <f t="shared" si="349"/>
        <v xml:space="preserve"> -   </v>
      </c>
      <c r="J930" s="329">
        <f t="shared" si="349"/>
        <v>6.1</v>
      </c>
      <c r="K930" s="329">
        <f t="shared" si="349"/>
        <v>34.200000000000003</v>
      </c>
      <c r="L930" s="329">
        <f t="shared" si="349"/>
        <v>72.5</v>
      </c>
      <c r="M930" s="329">
        <f t="shared" si="349"/>
        <v>0.8</v>
      </c>
      <c r="N930" s="329">
        <f t="shared" si="349"/>
        <v>6.7</v>
      </c>
      <c r="O930" s="329">
        <f t="shared" si="349"/>
        <v>0</v>
      </c>
      <c r="P930" s="329">
        <f t="shared" si="349"/>
        <v>0.1</v>
      </c>
      <c r="Q930" s="329">
        <f t="shared" si="349"/>
        <v>1.8</v>
      </c>
      <c r="R930" s="329">
        <f t="shared" si="349"/>
        <v>8.9</v>
      </c>
      <c r="S930" s="329">
        <f t="shared" si="349"/>
        <v>12.9</v>
      </c>
      <c r="T930" s="329">
        <f t="shared" si="349"/>
        <v>0</v>
      </c>
      <c r="U930" s="329">
        <f t="shared" si="349"/>
        <v>0</v>
      </c>
      <c r="V930" s="329">
        <f t="shared" si="349"/>
        <v>48.8</v>
      </c>
      <c r="W930" s="329">
        <f t="shared" si="349"/>
        <v>13.2</v>
      </c>
      <c r="X930" s="329" t="str">
        <f t="shared" si="349"/>
        <v xml:space="preserve"> -   </v>
      </c>
      <c r="Y930" s="329">
        <f t="shared" si="349"/>
        <v>10.7</v>
      </c>
      <c r="Z930" s="329">
        <f t="shared" si="349"/>
        <v>27.6</v>
      </c>
      <c r="AA930" s="328"/>
      <c r="AB930" s="328"/>
      <c r="AC930" s="332"/>
      <c r="AD930" s="367"/>
      <c r="AE930" s="367"/>
      <c r="AF930" s="367"/>
      <c r="AG930" s="367"/>
      <c r="AH930" s="367"/>
      <c r="AI930" s="367"/>
      <c r="AJ930" s="367"/>
      <c r="AK930" s="367"/>
      <c r="AL930" s="367"/>
      <c r="AM930" s="367"/>
      <c r="AN930" s="367"/>
      <c r="AO930" s="367"/>
      <c r="AP930" s="367"/>
      <c r="AQ930" s="367"/>
      <c r="AR930" s="367"/>
      <c r="AS930" s="367"/>
      <c r="AT930" s="367"/>
      <c r="AU930" s="367"/>
      <c r="AV930" s="367"/>
      <c r="AW930" s="367"/>
      <c r="AX930" s="367"/>
      <c r="AY930" s="367"/>
      <c r="AZ930" s="367"/>
      <c r="BA930" s="367"/>
    </row>
    <row r="931" spans="1:53" ht="13.8" x14ac:dyDescent="0.45">
      <c r="A931" s="43">
        <v>2064</v>
      </c>
      <c r="B931" s="329">
        <f t="shared" ref="B931:Z931" si="350">B837</f>
        <v>4043.2</v>
      </c>
      <c r="C931" s="329">
        <f t="shared" si="350"/>
        <v>28.2</v>
      </c>
      <c r="D931" s="329">
        <f t="shared" si="350"/>
        <v>7.7</v>
      </c>
      <c r="E931" s="329">
        <f t="shared" si="350"/>
        <v>1.8</v>
      </c>
      <c r="F931" s="329">
        <f t="shared" si="350"/>
        <v>78.900000000000006</v>
      </c>
      <c r="G931" s="329">
        <f t="shared" si="350"/>
        <v>0.6</v>
      </c>
      <c r="H931" s="329">
        <f t="shared" si="350"/>
        <v>824.2</v>
      </c>
      <c r="I931" s="329" t="str">
        <f t="shared" si="350"/>
        <v xml:space="preserve"> -   </v>
      </c>
      <c r="J931" s="329">
        <f t="shared" si="350"/>
        <v>6.2</v>
      </c>
      <c r="K931" s="329">
        <f t="shared" si="350"/>
        <v>34</v>
      </c>
      <c r="L931" s="329">
        <f t="shared" si="350"/>
        <v>72.599999999999994</v>
      </c>
      <c r="M931" s="329">
        <f t="shared" si="350"/>
        <v>0.8</v>
      </c>
      <c r="N931" s="329">
        <f t="shared" si="350"/>
        <v>6.7</v>
      </c>
      <c r="O931" s="329">
        <f t="shared" si="350"/>
        <v>0</v>
      </c>
      <c r="P931" s="329">
        <f t="shared" si="350"/>
        <v>0.1</v>
      </c>
      <c r="Q931" s="329">
        <f t="shared" si="350"/>
        <v>1.8</v>
      </c>
      <c r="R931" s="329">
        <f t="shared" si="350"/>
        <v>8.9</v>
      </c>
      <c r="S931" s="329">
        <f t="shared" si="350"/>
        <v>12.8</v>
      </c>
      <c r="T931" s="329">
        <f t="shared" si="350"/>
        <v>0</v>
      </c>
      <c r="U931" s="329">
        <f t="shared" si="350"/>
        <v>0</v>
      </c>
      <c r="V931" s="329">
        <f t="shared" si="350"/>
        <v>48.8</v>
      </c>
      <c r="W931" s="329">
        <f t="shared" si="350"/>
        <v>13.3</v>
      </c>
      <c r="X931" s="329" t="str">
        <f t="shared" si="350"/>
        <v xml:space="preserve"> -   </v>
      </c>
      <c r="Y931" s="329">
        <f t="shared" si="350"/>
        <v>10.6</v>
      </c>
      <c r="Z931" s="329">
        <f t="shared" si="350"/>
        <v>27.6</v>
      </c>
      <c r="AA931" s="328"/>
      <c r="AB931" s="328"/>
      <c r="AC931" s="332"/>
      <c r="AD931" s="367"/>
      <c r="AE931" s="367"/>
      <c r="AF931" s="367"/>
      <c r="AG931" s="367"/>
      <c r="AH931" s="367"/>
      <c r="AI931" s="367"/>
      <c r="AJ931" s="367"/>
      <c r="AK931" s="367"/>
      <c r="AL931" s="367"/>
      <c r="AM931" s="367"/>
      <c r="AN931" s="367"/>
      <c r="AO931" s="367"/>
      <c r="AP931" s="367"/>
      <c r="AQ931" s="367"/>
      <c r="AR931" s="367"/>
      <c r="AS931" s="367"/>
      <c r="AT931" s="367"/>
      <c r="AU931" s="367"/>
      <c r="AV931" s="367"/>
      <c r="AW931" s="367"/>
      <c r="AX931" s="367"/>
      <c r="AY931" s="367"/>
      <c r="AZ931" s="367"/>
      <c r="BA931" s="367"/>
    </row>
    <row r="932" spans="1:53" ht="13.8" x14ac:dyDescent="0.45">
      <c r="A932" s="43">
        <v>2065</v>
      </c>
      <c r="B932" s="329">
        <f t="shared" ref="B932:Z932" si="351">B838</f>
        <v>4047</v>
      </c>
      <c r="C932" s="329">
        <f t="shared" si="351"/>
        <v>28.3</v>
      </c>
      <c r="D932" s="329">
        <f t="shared" si="351"/>
        <v>7.7</v>
      </c>
      <c r="E932" s="329">
        <f t="shared" si="351"/>
        <v>1.8</v>
      </c>
      <c r="F932" s="329">
        <f t="shared" si="351"/>
        <v>78.599999999999994</v>
      </c>
      <c r="G932" s="329">
        <f t="shared" si="351"/>
        <v>0.6</v>
      </c>
      <c r="H932" s="329">
        <f t="shared" si="351"/>
        <v>824.6</v>
      </c>
      <c r="I932" s="329" t="str">
        <f t="shared" si="351"/>
        <v xml:space="preserve"> -   </v>
      </c>
      <c r="J932" s="329">
        <f t="shared" si="351"/>
        <v>6.2</v>
      </c>
      <c r="K932" s="329">
        <f t="shared" si="351"/>
        <v>33.799999999999997</v>
      </c>
      <c r="L932" s="329">
        <f t="shared" si="351"/>
        <v>72.7</v>
      </c>
      <c r="M932" s="329">
        <f t="shared" si="351"/>
        <v>0.8</v>
      </c>
      <c r="N932" s="329">
        <f t="shared" si="351"/>
        <v>6.7</v>
      </c>
      <c r="O932" s="329">
        <f t="shared" si="351"/>
        <v>0</v>
      </c>
      <c r="P932" s="329">
        <f t="shared" si="351"/>
        <v>0.1</v>
      </c>
      <c r="Q932" s="329">
        <f t="shared" si="351"/>
        <v>1.8</v>
      </c>
      <c r="R932" s="329">
        <f t="shared" si="351"/>
        <v>8.8000000000000007</v>
      </c>
      <c r="S932" s="329">
        <f t="shared" si="351"/>
        <v>12.8</v>
      </c>
      <c r="T932" s="329">
        <f t="shared" si="351"/>
        <v>0</v>
      </c>
      <c r="U932" s="329">
        <f t="shared" si="351"/>
        <v>0</v>
      </c>
      <c r="V932" s="329">
        <f t="shared" si="351"/>
        <v>48.9</v>
      </c>
      <c r="W932" s="329">
        <f t="shared" si="351"/>
        <v>13.4</v>
      </c>
      <c r="X932" s="329" t="str">
        <f t="shared" si="351"/>
        <v xml:space="preserve"> -   </v>
      </c>
      <c r="Y932" s="329">
        <f t="shared" si="351"/>
        <v>10.5</v>
      </c>
      <c r="Z932" s="329">
        <f t="shared" si="351"/>
        <v>27.7</v>
      </c>
      <c r="AA932" s="328"/>
      <c r="AB932" s="328"/>
      <c r="AC932" s="332"/>
      <c r="AD932" s="367"/>
      <c r="AE932" s="367"/>
      <c r="AF932" s="367"/>
      <c r="AG932" s="367"/>
      <c r="AH932" s="367"/>
      <c r="AI932" s="367"/>
      <c r="AJ932" s="367"/>
      <c r="AK932" s="367"/>
      <c r="AL932" s="367"/>
      <c r="AM932" s="367"/>
      <c r="AN932" s="367"/>
      <c r="AO932" s="367"/>
      <c r="AP932" s="367"/>
      <c r="AQ932" s="367"/>
      <c r="AR932" s="367"/>
      <c r="AS932" s="367"/>
      <c r="AT932" s="367"/>
      <c r="AU932" s="367"/>
      <c r="AV932" s="367"/>
      <c r="AW932" s="367"/>
      <c r="AX932" s="367"/>
      <c r="AY932" s="367"/>
      <c r="AZ932" s="367"/>
      <c r="BA932" s="367"/>
    </row>
    <row r="933" spans="1:53" ht="13.8" x14ac:dyDescent="0.45">
      <c r="A933" s="43">
        <v>2066</v>
      </c>
      <c r="B933" s="329">
        <f t="shared" ref="B933:Z933" si="352">B839</f>
        <v>4050.4</v>
      </c>
      <c r="C933" s="329">
        <f t="shared" si="352"/>
        <v>28.4</v>
      </c>
      <c r="D933" s="329">
        <f t="shared" si="352"/>
        <v>7.7</v>
      </c>
      <c r="E933" s="329">
        <f t="shared" si="352"/>
        <v>1.8</v>
      </c>
      <c r="F933" s="329">
        <f t="shared" si="352"/>
        <v>78.3</v>
      </c>
      <c r="G933" s="329">
        <f t="shared" si="352"/>
        <v>0.6</v>
      </c>
      <c r="H933" s="329">
        <f t="shared" si="352"/>
        <v>824.9</v>
      </c>
      <c r="I933" s="329" t="str">
        <f t="shared" si="352"/>
        <v xml:space="preserve"> -   </v>
      </c>
      <c r="J933" s="329">
        <f t="shared" si="352"/>
        <v>6.2</v>
      </c>
      <c r="K933" s="329">
        <f t="shared" si="352"/>
        <v>33.6</v>
      </c>
      <c r="L933" s="329">
        <f t="shared" si="352"/>
        <v>72.7</v>
      </c>
      <c r="M933" s="329">
        <f t="shared" si="352"/>
        <v>0.8</v>
      </c>
      <c r="N933" s="329">
        <f t="shared" si="352"/>
        <v>6.7</v>
      </c>
      <c r="O933" s="329">
        <f t="shared" si="352"/>
        <v>0</v>
      </c>
      <c r="P933" s="329">
        <f t="shared" si="352"/>
        <v>0.1</v>
      </c>
      <c r="Q933" s="329">
        <f t="shared" si="352"/>
        <v>1.8</v>
      </c>
      <c r="R933" s="329">
        <f t="shared" si="352"/>
        <v>8.8000000000000007</v>
      </c>
      <c r="S933" s="329">
        <f t="shared" si="352"/>
        <v>12.8</v>
      </c>
      <c r="T933" s="329">
        <f t="shared" si="352"/>
        <v>0</v>
      </c>
      <c r="U933" s="329">
        <f t="shared" si="352"/>
        <v>0</v>
      </c>
      <c r="V933" s="329">
        <f t="shared" si="352"/>
        <v>48.9</v>
      </c>
      <c r="W933" s="329">
        <f t="shared" si="352"/>
        <v>13.4</v>
      </c>
      <c r="X933" s="329" t="str">
        <f t="shared" si="352"/>
        <v xml:space="preserve"> -   </v>
      </c>
      <c r="Y933" s="329">
        <f t="shared" si="352"/>
        <v>10.4</v>
      </c>
      <c r="Z933" s="329">
        <f t="shared" si="352"/>
        <v>27.7</v>
      </c>
      <c r="AA933" s="328"/>
      <c r="AB933" s="328"/>
      <c r="AC933" s="332"/>
      <c r="AD933" s="367"/>
      <c r="AE933" s="367"/>
      <c r="AF933" s="367"/>
      <c r="AG933" s="367"/>
      <c r="AH933" s="367"/>
      <c r="AI933" s="367"/>
      <c r="AJ933" s="367"/>
      <c r="AK933" s="367"/>
      <c r="AL933" s="367"/>
      <c r="AM933" s="367"/>
      <c r="AN933" s="367"/>
      <c r="AO933" s="367"/>
      <c r="AP933" s="367"/>
      <c r="AQ933" s="367"/>
      <c r="AR933" s="367"/>
      <c r="AS933" s="367"/>
      <c r="AT933" s="367"/>
      <c r="AU933" s="367"/>
      <c r="AV933" s="367"/>
      <c r="AW933" s="367"/>
      <c r="AX933" s="367"/>
      <c r="AY933" s="367"/>
      <c r="AZ933" s="367"/>
      <c r="BA933" s="367"/>
    </row>
    <row r="934" spans="1:53" ht="13.8" x14ac:dyDescent="0.45">
      <c r="A934" s="43">
        <v>2067</v>
      </c>
      <c r="B934" s="329">
        <f t="shared" ref="B934:Z934" si="353">B840</f>
        <v>4053.3</v>
      </c>
      <c r="C934" s="329">
        <f t="shared" si="353"/>
        <v>28.4</v>
      </c>
      <c r="D934" s="329">
        <f t="shared" si="353"/>
        <v>7.7</v>
      </c>
      <c r="E934" s="329">
        <f t="shared" si="353"/>
        <v>1.7</v>
      </c>
      <c r="F934" s="329">
        <f t="shared" si="353"/>
        <v>78</v>
      </c>
      <c r="G934" s="329">
        <f t="shared" si="353"/>
        <v>0.6</v>
      </c>
      <c r="H934" s="329">
        <f t="shared" si="353"/>
        <v>825.1</v>
      </c>
      <c r="I934" s="329" t="str">
        <f t="shared" si="353"/>
        <v xml:space="preserve"> -   </v>
      </c>
      <c r="J934" s="329">
        <f t="shared" si="353"/>
        <v>6.2</v>
      </c>
      <c r="K934" s="329">
        <f t="shared" si="353"/>
        <v>33.4</v>
      </c>
      <c r="L934" s="329">
        <f t="shared" si="353"/>
        <v>72.8</v>
      </c>
      <c r="M934" s="329">
        <f t="shared" si="353"/>
        <v>0.8</v>
      </c>
      <c r="N934" s="329">
        <f t="shared" si="353"/>
        <v>6.7</v>
      </c>
      <c r="O934" s="329">
        <f t="shared" si="353"/>
        <v>0</v>
      </c>
      <c r="P934" s="329">
        <f t="shared" si="353"/>
        <v>0.1</v>
      </c>
      <c r="Q934" s="329">
        <f t="shared" si="353"/>
        <v>1.8</v>
      </c>
      <c r="R934" s="329">
        <f t="shared" si="353"/>
        <v>8.6999999999999993</v>
      </c>
      <c r="S934" s="329">
        <f t="shared" si="353"/>
        <v>12.8</v>
      </c>
      <c r="T934" s="329">
        <f t="shared" si="353"/>
        <v>0</v>
      </c>
      <c r="U934" s="329">
        <f t="shared" si="353"/>
        <v>0</v>
      </c>
      <c r="V934" s="329">
        <f t="shared" si="353"/>
        <v>48.9</v>
      </c>
      <c r="W934" s="329">
        <f t="shared" si="353"/>
        <v>13.5</v>
      </c>
      <c r="X934" s="329" t="str">
        <f t="shared" si="353"/>
        <v xml:space="preserve"> -   </v>
      </c>
      <c r="Y934" s="329">
        <f t="shared" si="353"/>
        <v>10.3</v>
      </c>
      <c r="Z934" s="329">
        <f t="shared" si="353"/>
        <v>27.7</v>
      </c>
      <c r="AA934" s="328"/>
      <c r="AB934" s="328"/>
      <c r="AC934" s="332"/>
      <c r="AD934" s="367"/>
      <c r="AE934" s="367"/>
      <c r="AF934" s="367"/>
      <c r="AG934" s="367"/>
      <c r="AH934" s="367"/>
      <c r="AI934" s="367"/>
      <c r="AJ934" s="367"/>
      <c r="AK934" s="367"/>
      <c r="AL934" s="367"/>
      <c r="AM934" s="367"/>
      <c r="AN934" s="367"/>
      <c r="AO934" s="367"/>
      <c r="AP934" s="367"/>
      <c r="AQ934" s="367"/>
      <c r="AR934" s="367"/>
      <c r="AS934" s="367"/>
      <c r="AT934" s="367"/>
      <c r="AU934" s="367"/>
      <c r="AV934" s="367"/>
      <c r="AW934" s="367"/>
      <c r="AX934" s="367"/>
      <c r="AY934" s="367"/>
      <c r="AZ934" s="367"/>
      <c r="BA934" s="367"/>
    </row>
    <row r="935" spans="1:53" ht="13.8" x14ac:dyDescent="0.45">
      <c r="A935" s="43">
        <v>2068</v>
      </c>
      <c r="B935" s="329">
        <f t="shared" ref="B935:Z935" si="354">B841</f>
        <v>4055.9</v>
      </c>
      <c r="C935" s="329">
        <f t="shared" si="354"/>
        <v>28.5</v>
      </c>
      <c r="D935" s="329">
        <f t="shared" si="354"/>
        <v>7.7</v>
      </c>
      <c r="E935" s="329">
        <f t="shared" si="354"/>
        <v>1.7</v>
      </c>
      <c r="F935" s="329">
        <f t="shared" si="354"/>
        <v>77.7</v>
      </c>
      <c r="G935" s="329">
        <f t="shared" si="354"/>
        <v>0.6</v>
      </c>
      <c r="H935" s="329">
        <f t="shared" si="354"/>
        <v>825.3</v>
      </c>
      <c r="I935" s="329" t="str">
        <f t="shared" si="354"/>
        <v xml:space="preserve"> -   </v>
      </c>
      <c r="J935" s="329">
        <f t="shared" si="354"/>
        <v>6.3</v>
      </c>
      <c r="K935" s="329">
        <f t="shared" si="354"/>
        <v>33.1</v>
      </c>
      <c r="L935" s="329">
        <f t="shared" si="354"/>
        <v>72.8</v>
      </c>
      <c r="M935" s="329">
        <f t="shared" si="354"/>
        <v>0.8</v>
      </c>
      <c r="N935" s="329">
        <f t="shared" si="354"/>
        <v>6.7</v>
      </c>
      <c r="O935" s="329">
        <f t="shared" si="354"/>
        <v>0</v>
      </c>
      <c r="P935" s="329">
        <f t="shared" si="354"/>
        <v>0.1</v>
      </c>
      <c r="Q935" s="329">
        <f t="shared" si="354"/>
        <v>1.8</v>
      </c>
      <c r="R935" s="329">
        <f t="shared" si="354"/>
        <v>8.6999999999999993</v>
      </c>
      <c r="S935" s="329">
        <f t="shared" si="354"/>
        <v>12.7</v>
      </c>
      <c r="T935" s="329">
        <f t="shared" si="354"/>
        <v>0</v>
      </c>
      <c r="U935" s="329">
        <f t="shared" si="354"/>
        <v>0</v>
      </c>
      <c r="V935" s="329">
        <f t="shared" si="354"/>
        <v>48.9</v>
      </c>
      <c r="W935" s="329">
        <f t="shared" si="354"/>
        <v>13.6</v>
      </c>
      <c r="X935" s="329" t="str">
        <f t="shared" si="354"/>
        <v xml:space="preserve"> -   </v>
      </c>
      <c r="Y935" s="329">
        <f t="shared" si="354"/>
        <v>10.199999999999999</v>
      </c>
      <c r="Z935" s="329">
        <f t="shared" si="354"/>
        <v>27.8</v>
      </c>
      <c r="AA935" s="328"/>
      <c r="AB935" s="328"/>
      <c r="AC935" s="332"/>
      <c r="AD935" s="367"/>
      <c r="AE935" s="367"/>
      <c r="AF935" s="367"/>
      <c r="AG935" s="367"/>
      <c r="AH935" s="367"/>
      <c r="AI935" s="367"/>
      <c r="AJ935" s="367"/>
      <c r="AK935" s="367"/>
      <c r="AL935" s="367"/>
      <c r="AM935" s="367"/>
      <c r="AN935" s="367"/>
      <c r="AO935" s="367"/>
      <c r="AP935" s="367"/>
      <c r="AQ935" s="367"/>
      <c r="AR935" s="367"/>
      <c r="AS935" s="367"/>
      <c r="AT935" s="367"/>
      <c r="AU935" s="367"/>
      <c r="AV935" s="367"/>
      <c r="AW935" s="367"/>
      <c r="AX935" s="367"/>
      <c r="AY935" s="367"/>
      <c r="AZ935" s="367"/>
      <c r="BA935" s="367"/>
    </row>
    <row r="936" spans="1:53" ht="13.8" x14ac:dyDescent="0.45">
      <c r="A936" s="43">
        <v>2069</v>
      </c>
      <c r="B936" s="329">
        <f t="shared" ref="B936:Z936" si="355">B842</f>
        <v>4058</v>
      </c>
      <c r="C936" s="329">
        <f t="shared" si="355"/>
        <v>28.6</v>
      </c>
      <c r="D936" s="329">
        <f t="shared" si="355"/>
        <v>7.7</v>
      </c>
      <c r="E936" s="329">
        <f t="shared" si="355"/>
        <v>1.7</v>
      </c>
      <c r="F936" s="329">
        <f t="shared" si="355"/>
        <v>77.3</v>
      </c>
      <c r="G936" s="329">
        <f t="shared" si="355"/>
        <v>0.6</v>
      </c>
      <c r="H936" s="329">
        <f t="shared" si="355"/>
        <v>825.3</v>
      </c>
      <c r="I936" s="329" t="str">
        <f t="shared" si="355"/>
        <v xml:space="preserve"> -   </v>
      </c>
      <c r="J936" s="329">
        <f t="shared" si="355"/>
        <v>6.3</v>
      </c>
      <c r="K936" s="329">
        <f t="shared" si="355"/>
        <v>32.9</v>
      </c>
      <c r="L936" s="329">
        <f t="shared" si="355"/>
        <v>72.900000000000006</v>
      </c>
      <c r="M936" s="329">
        <f t="shared" si="355"/>
        <v>0.8</v>
      </c>
      <c r="N936" s="329">
        <f t="shared" si="355"/>
        <v>6.8</v>
      </c>
      <c r="O936" s="329">
        <f t="shared" si="355"/>
        <v>0</v>
      </c>
      <c r="P936" s="329">
        <f t="shared" si="355"/>
        <v>0.1</v>
      </c>
      <c r="Q936" s="329">
        <f t="shared" si="355"/>
        <v>1.8</v>
      </c>
      <c r="R936" s="329">
        <f t="shared" si="355"/>
        <v>8.6</v>
      </c>
      <c r="S936" s="329">
        <f t="shared" si="355"/>
        <v>12.7</v>
      </c>
      <c r="T936" s="329">
        <f t="shared" si="355"/>
        <v>0</v>
      </c>
      <c r="U936" s="329">
        <f t="shared" si="355"/>
        <v>0</v>
      </c>
      <c r="V936" s="329">
        <f t="shared" si="355"/>
        <v>48.9</v>
      </c>
      <c r="W936" s="329">
        <f t="shared" si="355"/>
        <v>13.6</v>
      </c>
      <c r="X936" s="329" t="str">
        <f t="shared" si="355"/>
        <v xml:space="preserve"> -   </v>
      </c>
      <c r="Y936" s="329">
        <f t="shared" si="355"/>
        <v>10.199999999999999</v>
      </c>
      <c r="Z936" s="329">
        <f t="shared" si="355"/>
        <v>27.8</v>
      </c>
      <c r="AA936" s="328"/>
      <c r="AB936" s="328"/>
      <c r="AC936" s="332"/>
      <c r="AD936" s="367"/>
      <c r="AE936" s="367"/>
      <c r="AF936" s="367"/>
      <c r="AG936" s="367"/>
      <c r="AH936" s="367"/>
      <c r="AI936" s="367"/>
      <c r="AJ936" s="367"/>
      <c r="AK936" s="367"/>
      <c r="AL936" s="367"/>
      <c r="AM936" s="367"/>
      <c r="AN936" s="367"/>
      <c r="AO936" s="367"/>
      <c r="AP936" s="367"/>
      <c r="AQ936" s="367"/>
      <c r="AR936" s="367"/>
      <c r="AS936" s="367"/>
      <c r="AT936" s="367"/>
      <c r="AU936" s="367"/>
      <c r="AV936" s="367"/>
      <c r="AW936" s="367"/>
      <c r="AX936" s="367"/>
      <c r="AY936" s="367"/>
      <c r="AZ936" s="367"/>
      <c r="BA936" s="367"/>
    </row>
    <row r="937" spans="1:53" ht="13.8" x14ac:dyDescent="0.45">
      <c r="A937" s="43">
        <v>2070</v>
      </c>
      <c r="B937" s="329">
        <f t="shared" ref="B937:Z937" si="356">B843</f>
        <v>4059.8</v>
      </c>
      <c r="C937" s="329">
        <f t="shared" si="356"/>
        <v>28.7</v>
      </c>
      <c r="D937" s="329">
        <f t="shared" si="356"/>
        <v>7.7</v>
      </c>
      <c r="E937" s="329">
        <f t="shared" si="356"/>
        <v>1.7</v>
      </c>
      <c r="F937" s="329">
        <f t="shared" si="356"/>
        <v>77</v>
      </c>
      <c r="G937" s="329">
        <f t="shared" si="356"/>
        <v>0.6</v>
      </c>
      <c r="H937" s="329">
        <f t="shared" si="356"/>
        <v>825.2</v>
      </c>
      <c r="I937" s="329" t="str">
        <f t="shared" si="356"/>
        <v xml:space="preserve"> -   </v>
      </c>
      <c r="J937" s="329">
        <f t="shared" si="356"/>
        <v>6.3</v>
      </c>
      <c r="K937" s="329">
        <f t="shared" si="356"/>
        <v>32.700000000000003</v>
      </c>
      <c r="L937" s="329">
        <f t="shared" si="356"/>
        <v>72.900000000000006</v>
      </c>
      <c r="M937" s="329">
        <f t="shared" si="356"/>
        <v>0.9</v>
      </c>
      <c r="N937" s="329">
        <f t="shared" si="356"/>
        <v>6.8</v>
      </c>
      <c r="O937" s="329">
        <f t="shared" si="356"/>
        <v>0</v>
      </c>
      <c r="P937" s="329">
        <f t="shared" si="356"/>
        <v>0.1</v>
      </c>
      <c r="Q937" s="329">
        <f t="shared" si="356"/>
        <v>1.7</v>
      </c>
      <c r="R937" s="329">
        <f t="shared" si="356"/>
        <v>8.6</v>
      </c>
      <c r="S937" s="329">
        <f t="shared" si="356"/>
        <v>12.7</v>
      </c>
      <c r="T937" s="329">
        <f t="shared" si="356"/>
        <v>0</v>
      </c>
      <c r="U937" s="329">
        <f t="shared" si="356"/>
        <v>0</v>
      </c>
      <c r="V937" s="329">
        <f t="shared" si="356"/>
        <v>48.9</v>
      </c>
      <c r="W937" s="329">
        <f t="shared" si="356"/>
        <v>13.7</v>
      </c>
      <c r="X937" s="329" t="str">
        <f t="shared" si="356"/>
        <v xml:space="preserve"> -   </v>
      </c>
      <c r="Y937" s="329">
        <f t="shared" si="356"/>
        <v>10.1</v>
      </c>
      <c r="Z937" s="329">
        <f t="shared" si="356"/>
        <v>27.8</v>
      </c>
      <c r="AA937" s="328"/>
      <c r="AB937" s="328"/>
      <c r="AC937" s="332"/>
      <c r="AD937" s="367"/>
      <c r="AE937" s="367"/>
      <c r="AF937" s="367"/>
      <c r="AG937" s="367"/>
      <c r="AH937" s="367"/>
      <c r="AI937" s="367"/>
      <c r="AJ937" s="367"/>
      <c r="AK937" s="367"/>
      <c r="AL937" s="367"/>
      <c r="AM937" s="367"/>
      <c r="AN937" s="367"/>
      <c r="AO937" s="367"/>
      <c r="AP937" s="367"/>
      <c r="AQ937" s="367"/>
      <c r="AR937" s="367"/>
      <c r="AS937" s="367"/>
      <c r="AT937" s="367"/>
      <c r="AU937" s="367"/>
      <c r="AV937" s="367"/>
      <c r="AW937" s="367"/>
      <c r="AX937" s="367"/>
      <c r="AY937" s="367"/>
      <c r="AZ937" s="367"/>
      <c r="BA937" s="367"/>
    </row>
    <row r="938" spans="1:53" ht="13.8" x14ac:dyDescent="0.45">
      <c r="A938" s="43">
        <v>2071</v>
      </c>
      <c r="B938" s="329">
        <f t="shared" ref="B938:Z938" si="357">B844</f>
        <v>4061.2</v>
      </c>
      <c r="C938" s="329">
        <f t="shared" si="357"/>
        <v>28.8</v>
      </c>
      <c r="D938" s="329">
        <f t="shared" si="357"/>
        <v>7.7</v>
      </c>
      <c r="E938" s="329">
        <f t="shared" si="357"/>
        <v>1.7</v>
      </c>
      <c r="F938" s="329">
        <f t="shared" si="357"/>
        <v>76.7</v>
      </c>
      <c r="G938" s="329">
        <f t="shared" si="357"/>
        <v>0.6</v>
      </c>
      <c r="H938" s="329">
        <f t="shared" si="357"/>
        <v>825.1</v>
      </c>
      <c r="I938" s="329" t="str">
        <f t="shared" si="357"/>
        <v xml:space="preserve"> -   </v>
      </c>
      <c r="J938" s="329">
        <f t="shared" si="357"/>
        <v>6.4</v>
      </c>
      <c r="K938" s="329">
        <f t="shared" si="357"/>
        <v>32.5</v>
      </c>
      <c r="L938" s="329">
        <f t="shared" si="357"/>
        <v>72.900000000000006</v>
      </c>
      <c r="M938" s="329">
        <f t="shared" si="357"/>
        <v>0.9</v>
      </c>
      <c r="N938" s="329">
        <f t="shared" si="357"/>
        <v>6.8</v>
      </c>
      <c r="O938" s="329">
        <f t="shared" si="357"/>
        <v>0</v>
      </c>
      <c r="P938" s="329">
        <f t="shared" si="357"/>
        <v>0.1</v>
      </c>
      <c r="Q938" s="329">
        <f t="shared" si="357"/>
        <v>1.7</v>
      </c>
      <c r="R938" s="329">
        <f t="shared" si="357"/>
        <v>8.6</v>
      </c>
      <c r="S938" s="329">
        <f t="shared" si="357"/>
        <v>12.6</v>
      </c>
      <c r="T938" s="329">
        <f t="shared" si="357"/>
        <v>0</v>
      </c>
      <c r="U938" s="329">
        <f t="shared" si="357"/>
        <v>0</v>
      </c>
      <c r="V938" s="329">
        <f t="shared" si="357"/>
        <v>48.9</v>
      </c>
      <c r="W938" s="329">
        <f t="shared" si="357"/>
        <v>13.8</v>
      </c>
      <c r="X938" s="329" t="str">
        <f t="shared" si="357"/>
        <v xml:space="preserve"> -   </v>
      </c>
      <c r="Y938" s="329">
        <f t="shared" si="357"/>
        <v>10</v>
      </c>
      <c r="Z938" s="329">
        <f t="shared" si="357"/>
        <v>27.9</v>
      </c>
      <c r="AA938" s="328"/>
      <c r="AB938" s="328"/>
      <c r="AC938" s="332"/>
      <c r="AD938" s="367"/>
      <c r="AE938" s="367"/>
      <c r="AF938" s="367"/>
      <c r="AG938" s="367"/>
      <c r="AH938" s="367"/>
      <c r="AI938" s="367"/>
      <c r="AJ938" s="367"/>
      <c r="AK938" s="367"/>
      <c r="AL938" s="367"/>
      <c r="AM938" s="367"/>
      <c r="AN938" s="367"/>
      <c r="AO938" s="367"/>
      <c r="AP938" s="367"/>
      <c r="AQ938" s="367"/>
      <c r="AR938" s="367"/>
      <c r="AS938" s="367"/>
      <c r="AT938" s="367"/>
      <c r="AU938" s="367"/>
      <c r="AV938" s="367"/>
      <c r="AW938" s="367"/>
      <c r="AX938" s="367"/>
      <c r="AY938" s="367"/>
      <c r="AZ938" s="367"/>
      <c r="BA938" s="367"/>
    </row>
    <row r="939" spans="1:53" ht="13.8" x14ac:dyDescent="0.45">
      <c r="A939" s="43">
        <v>2072</v>
      </c>
      <c r="B939" s="329">
        <f t="shared" ref="B939:Z939" si="358">B845</f>
        <v>4062.2</v>
      </c>
      <c r="C939" s="329">
        <f t="shared" si="358"/>
        <v>28.9</v>
      </c>
      <c r="D939" s="329">
        <f t="shared" si="358"/>
        <v>7.7</v>
      </c>
      <c r="E939" s="329">
        <f t="shared" si="358"/>
        <v>1.7</v>
      </c>
      <c r="F939" s="329">
        <f t="shared" si="358"/>
        <v>76.3</v>
      </c>
      <c r="G939" s="329">
        <f t="shared" si="358"/>
        <v>0.7</v>
      </c>
      <c r="H939" s="329">
        <f t="shared" si="358"/>
        <v>824.8</v>
      </c>
      <c r="I939" s="329" t="str">
        <f t="shared" si="358"/>
        <v xml:space="preserve"> -   </v>
      </c>
      <c r="J939" s="329">
        <f t="shared" si="358"/>
        <v>6.4</v>
      </c>
      <c r="K939" s="329">
        <f t="shared" si="358"/>
        <v>32.200000000000003</v>
      </c>
      <c r="L939" s="329">
        <f t="shared" si="358"/>
        <v>73</v>
      </c>
      <c r="M939" s="329">
        <f t="shared" si="358"/>
        <v>0.9</v>
      </c>
      <c r="N939" s="329">
        <f t="shared" si="358"/>
        <v>6.8</v>
      </c>
      <c r="O939" s="329">
        <f t="shared" si="358"/>
        <v>0</v>
      </c>
      <c r="P939" s="329">
        <f t="shared" si="358"/>
        <v>0.1</v>
      </c>
      <c r="Q939" s="329">
        <f t="shared" si="358"/>
        <v>1.7</v>
      </c>
      <c r="R939" s="329">
        <f t="shared" si="358"/>
        <v>8.5</v>
      </c>
      <c r="S939" s="329">
        <f t="shared" si="358"/>
        <v>12.6</v>
      </c>
      <c r="T939" s="329">
        <f t="shared" si="358"/>
        <v>0</v>
      </c>
      <c r="U939" s="329">
        <f t="shared" si="358"/>
        <v>0</v>
      </c>
      <c r="V939" s="329">
        <f t="shared" si="358"/>
        <v>48.9</v>
      </c>
      <c r="W939" s="329">
        <f t="shared" si="358"/>
        <v>13.8</v>
      </c>
      <c r="X939" s="329" t="str">
        <f t="shared" si="358"/>
        <v xml:space="preserve"> -   </v>
      </c>
      <c r="Y939" s="329">
        <f t="shared" si="358"/>
        <v>9.9</v>
      </c>
      <c r="Z939" s="329">
        <f t="shared" si="358"/>
        <v>27.9</v>
      </c>
      <c r="AA939" s="328"/>
      <c r="AB939" s="328"/>
      <c r="AC939" s="332"/>
      <c r="AD939" s="367"/>
      <c r="AE939" s="367"/>
      <c r="AF939" s="367"/>
      <c r="AG939" s="367"/>
      <c r="AH939" s="367"/>
      <c r="AI939" s="367"/>
      <c r="AJ939" s="367"/>
      <c r="AK939" s="367"/>
      <c r="AL939" s="367"/>
      <c r="AM939" s="367"/>
      <c r="AN939" s="367"/>
      <c r="AO939" s="367"/>
      <c r="AP939" s="367"/>
      <c r="AQ939" s="367"/>
      <c r="AR939" s="367"/>
      <c r="AS939" s="367"/>
      <c r="AT939" s="367"/>
      <c r="AU939" s="367"/>
      <c r="AV939" s="367"/>
      <c r="AW939" s="367"/>
      <c r="AX939" s="367"/>
      <c r="AY939" s="367"/>
      <c r="AZ939" s="367"/>
      <c r="BA939" s="367"/>
    </row>
    <row r="940" spans="1:53" ht="13.8" x14ac:dyDescent="0.45">
      <c r="A940" s="43">
        <v>2073</v>
      </c>
      <c r="B940" s="329">
        <f t="shared" ref="B940:Z940" si="359">B846</f>
        <v>4062.9</v>
      </c>
      <c r="C940" s="329">
        <f t="shared" si="359"/>
        <v>29</v>
      </c>
      <c r="D940" s="329">
        <f t="shared" si="359"/>
        <v>7.7</v>
      </c>
      <c r="E940" s="329">
        <f t="shared" si="359"/>
        <v>1.7</v>
      </c>
      <c r="F940" s="329">
        <f t="shared" si="359"/>
        <v>76</v>
      </c>
      <c r="G940" s="329">
        <f t="shared" si="359"/>
        <v>0.7</v>
      </c>
      <c r="H940" s="329">
        <f t="shared" si="359"/>
        <v>824.4</v>
      </c>
      <c r="I940" s="329" t="str">
        <f t="shared" si="359"/>
        <v xml:space="preserve"> -   </v>
      </c>
      <c r="J940" s="329">
        <f t="shared" si="359"/>
        <v>6.4</v>
      </c>
      <c r="K940" s="329">
        <f t="shared" si="359"/>
        <v>32</v>
      </c>
      <c r="L940" s="329">
        <f t="shared" si="359"/>
        <v>73</v>
      </c>
      <c r="M940" s="329">
        <f t="shared" si="359"/>
        <v>0.9</v>
      </c>
      <c r="N940" s="329">
        <f t="shared" si="359"/>
        <v>6.8</v>
      </c>
      <c r="O940" s="329">
        <f t="shared" si="359"/>
        <v>0</v>
      </c>
      <c r="P940" s="329">
        <f t="shared" si="359"/>
        <v>0.1</v>
      </c>
      <c r="Q940" s="329">
        <f t="shared" si="359"/>
        <v>1.7</v>
      </c>
      <c r="R940" s="329">
        <f t="shared" si="359"/>
        <v>8.5</v>
      </c>
      <c r="S940" s="329">
        <f t="shared" si="359"/>
        <v>12.6</v>
      </c>
      <c r="T940" s="329">
        <f t="shared" si="359"/>
        <v>0</v>
      </c>
      <c r="U940" s="329">
        <f t="shared" si="359"/>
        <v>0</v>
      </c>
      <c r="V940" s="329">
        <f t="shared" si="359"/>
        <v>48.9</v>
      </c>
      <c r="W940" s="329">
        <f t="shared" si="359"/>
        <v>13.9</v>
      </c>
      <c r="X940" s="329" t="str">
        <f t="shared" si="359"/>
        <v xml:space="preserve"> -   </v>
      </c>
      <c r="Y940" s="329">
        <f t="shared" si="359"/>
        <v>9.8000000000000007</v>
      </c>
      <c r="Z940" s="329">
        <f t="shared" si="359"/>
        <v>27.9</v>
      </c>
      <c r="AA940" s="328"/>
      <c r="AB940" s="328"/>
      <c r="AC940" s="332"/>
      <c r="AD940" s="367"/>
      <c r="AE940" s="367"/>
      <c r="AF940" s="367"/>
      <c r="AG940" s="367"/>
      <c r="AH940" s="367"/>
      <c r="AI940" s="367"/>
      <c r="AJ940" s="367"/>
      <c r="AK940" s="367"/>
      <c r="AL940" s="367"/>
      <c r="AM940" s="367"/>
      <c r="AN940" s="367"/>
      <c r="AO940" s="367"/>
      <c r="AP940" s="367"/>
      <c r="AQ940" s="367"/>
      <c r="AR940" s="367"/>
      <c r="AS940" s="367"/>
      <c r="AT940" s="367"/>
      <c r="AU940" s="367"/>
      <c r="AV940" s="367"/>
      <c r="AW940" s="367"/>
      <c r="AX940" s="367"/>
      <c r="AY940" s="367"/>
      <c r="AZ940" s="367"/>
      <c r="BA940" s="367"/>
    </row>
    <row r="941" spans="1:53" ht="13.8" x14ac:dyDescent="0.45">
      <c r="A941" s="43">
        <v>2074</v>
      </c>
      <c r="B941" s="329">
        <f t="shared" ref="B941:Z941" si="360">B847</f>
        <v>4063.3</v>
      </c>
      <c r="C941" s="329">
        <f t="shared" si="360"/>
        <v>29.1</v>
      </c>
      <c r="D941" s="329">
        <f t="shared" si="360"/>
        <v>7.6</v>
      </c>
      <c r="E941" s="329">
        <f t="shared" si="360"/>
        <v>1.7</v>
      </c>
      <c r="F941" s="329">
        <f t="shared" si="360"/>
        <v>75.599999999999994</v>
      </c>
      <c r="G941" s="329">
        <f t="shared" si="360"/>
        <v>0.7</v>
      </c>
      <c r="H941" s="329">
        <f t="shared" si="360"/>
        <v>824</v>
      </c>
      <c r="I941" s="329" t="str">
        <f t="shared" si="360"/>
        <v xml:space="preserve"> -   </v>
      </c>
      <c r="J941" s="329">
        <f t="shared" si="360"/>
        <v>6.4</v>
      </c>
      <c r="K941" s="329">
        <f t="shared" si="360"/>
        <v>31.8</v>
      </c>
      <c r="L941" s="329">
        <f t="shared" si="360"/>
        <v>73</v>
      </c>
      <c r="M941" s="329">
        <f t="shared" si="360"/>
        <v>0.9</v>
      </c>
      <c r="N941" s="329">
        <f t="shared" si="360"/>
        <v>6.9</v>
      </c>
      <c r="O941" s="329">
        <f t="shared" si="360"/>
        <v>0</v>
      </c>
      <c r="P941" s="329">
        <f t="shared" si="360"/>
        <v>0.1</v>
      </c>
      <c r="Q941" s="329">
        <f t="shared" si="360"/>
        <v>1.7</v>
      </c>
      <c r="R941" s="329">
        <f t="shared" si="360"/>
        <v>8.4</v>
      </c>
      <c r="S941" s="329">
        <f t="shared" si="360"/>
        <v>12.5</v>
      </c>
      <c r="T941" s="329">
        <f t="shared" si="360"/>
        <v>0</v>
      </c>
      <c r="U941" s="329">
        <f t="shared" si="360"/>
        <v>0</v>
      </c>
      <c r="V941" s="329">
        <f t="shared" si="360"/>
        <v>48.8</v>
      </c>
      <c r="W941" s="329">
        <f t="shared" si="360"/>
        <v>14</v>
      </c>
      <c r="X941" s="329" t="str">
        <f t="shared" si="360"/>
        <v xml:space="preserve"> -   </v>
      </c>
      <c r="Y941" s="329">
        <f t="shared" si="360"/>
        <v>9.6999999999999993</v>
      </c>
      <c r="Z941" s="329">
        <f t="shared" si="360"/>
        <v>27.9</v>
      </c>
      <c r="AA941" s="328"/>
      <c r="AB941" s="328"/>
      <c r="AC941" s="332"/>
      <c r="AD941" s="367"/>
      <c r="AE941" s="367"/>
      <c r="AF941" s="367"/>
      <c r="AG941" s="367"/>
      <c r="AH941" s="367"/>
      <c r="AI941" s="367"/>
      <c r="AJ941" s="367"/>
      <c r="AK941" s="367"/>
      <c r="AL941" s="367"/>
      <c r="AM941" s="367"/>
      <c r="AN941" s="367"/>
      <c r="AO941" s="367"/>
      <c r="AP941" s="367"/>
      <c r="AQ941" s="367"/>
      <c r="AR941" s="367"/>
      <c r="AS941" s="367"/>
      <c r="AT941" s="367"/>
      <c r="AU941" s="367"/>
      <c r="AV941" s="367"/>
      <c r="AW941" s="367"/>
      <c r="AX941" s="367"/>
      <c r="AY941" s="367"/>
      <c r="AZ941" s="367"/>
      <c r="BA941" s="367"/>
    </row>
    <row r="942" spans="1:53" ht="13.8" x14ac:dyDescent="0.45">
      <c r="A942" s="43">
        <v>2075</v>
      </c>
      <c r="B942" s="329">
        <f t="shared" ref="B942:Z942" si="361">B848</f>
        <v>4063.3</v>
      </c>
      <c r="C942" s="329">
        <f t="shared" si="361"/>
        <v>29.2</v>
      </c>
      <c r="D942" s="329">
        <f t="shared" si="361"/>
        <v>7.6</v>
      </c>
      <c r="E942" s="329">
        <f t="shared" si="361"/>
        <v>1.7</v>
      </c>
      <c r="F942" s="329">
        <f t="shared" si="361"/>
        <v>75.2</v>
      </c>
      <c r="G942" s="329">
        <f t="shared" si="361"/>
        <v>0.7</v>
      </c>
      <c r="H942" s="329">
        <f t="shared" si="361"/>
        <v>823.5</v>
      </c>
      <c r="I942" s="329" t="str">
        <f t="shared" si="361"/>
        <v xml:space="preserve"> -   </v>
      </c>
      <c r="J942" s="329">
        <f t="shared" si="361"/>
        <v>6.5</v>
      </c>
      <c r="K942" s="329">
        <f t="shared" si="361"/>
        <v>31.5</v>
      </c>
      <c r="L942" s="329">
        <f t="shared" si="361"/>
        <v>73</v>
      </c>
      <c r="M942" s="329">
        <f t="shared" si="361"/>
        <v>0.9</v>
      </c>
      <c r="N942" s="329">
        <f t="shared" si="361"/>
        <v>6.9</v>
      </c>
      <c r="O942" s="329">
        <f t="shared" si="361"/>
        <v>0</v>
      </c>
      <c r="P942" s="329">
        <f t="shared" si="361"/>
        <v>0.1</v>
      </c>
      <c r="Q942" s="329">
        <f t="shared" si="361"/>
        <v>1.7</v>
      </c>
      <c r="R942" s="329">
        <f t="shared" si="361"/>
        <v>8.4</v>
      </c>
      <c r="S942" s="329">
        <f t="shared" si="361"/>
        <v>12.5</v>
      </c>
      <c r="T942" s="329">
        <f t="shared" si="361"/>
        <v>0</v>
      </c>
      <c r="U942" s="329">
        <f t="shared" si="361"/>
        <v>0</v>
      </c>
      <c r="V942" s="329">
        <f t="shared" si="361"/>
        <v>48.8</v>
      </c>
      <c r="W942" s="329">
        <f t="shared" si="361"/>
        <v>14</v>
      </c>
      <c r="X942" s="329" t="str">
        <f t="shared" si="361"/>
        <v xml:space="preserve"> -   </v>
      </c>
      <c r="Y942" s="329">
        <f t="shared" si="361"/>
        <v>9.6</v>
      </c>
      <c r="Z942" s="329">
        <f t="shared" si="361"/>
        <v>27.9</v>
      </c>
      <c r="AA942" s="328"/>
      <c r="AB942" s="328"/>
      <c r="AC942" s="332"/>
      <c r="AD942" s="367"/>
      <c r="AE942" s="367"/>
      <c r="AF942" s="367"/>
      <c r="AG942" s="367"/>
      <c r="AH942" s="367"/>
      <c r="AI942" s="367"/>
      <c r="AJ942" s="367"/>
      <c r="AK942" s="367"/>
      <c r="AL942" s="367"/>
      <c r="AM942" s="367"/>
      <c r="AN942" s="367"/>
      <c r="AO942" s="367"/>
      <c r="AP942" s="367"/>
      <c r="AQ942" s="367"/>
      <c r="AR942" s="367"/>
      <c r="AS942" s="367"/>
      <c r="AT942" s="367"/>
      <c r="AU942" s="367"/>
      <c r="AV942" s="367"/>
      <c r="AW942" s="367"/>
      <c r="AX942" s="367"/>
      <c r="AY942" s="367"/>
      <c r="AZ942" s="367"/>
      <c r="BA942" s="367"/>
    </row>
    <row r="943" spans="1:53" ht="13.8" x14ac:dyDescent="0.45">
      <c r="A943" s="43">
        <v>2076</v>
      </c>
      <c r="B943" s="329">
        <f t="shared" ref="B943:Z943" si="362">B849</f>
        <v>4062.9</v>
      </c>
      <c r="C943" s="329">
        <f t="shared" si="362"/>
        <v>29.3</v>
      </c>
      <c r="D943" s="329">
        <f t="shared" si="362"/>
        <v>7.6</v>
      </c>
      <c r="E943" s="329">
        <f t="shared" si="362"/>
        <v>1.7</v>
      </c>
      <c r="F943" s="329">
        <f t="shared" si="362"/>
        <v>74.900000000000006</v>
      </c>
      <c r="G943" s="329">
        <f t="shared" si="362"/>
        <v>0.7</v>
      </c>
      <c r="H943" s="329">
        <f t="shared" si="362"/>
        <v>822.9</v>
      </c>
      <c r="I943" s="329" t="str">
        <f t="shared" si="362"/>
        <v xml:space="preserve"> -   </v>
      </c>
      <c r="J943" s="329">
        <f t="shared" si="362"/>
        <v>6.5</v>
      </c>
      <c r="K943" s="329">
        <f t="shared" si="362"/>
        <v>31.3</v>
      </c>
      <c r="L943" s="329">
        <f t="shared" si="362"/>
        <v>73</v>
      </c>
      <c r="M943" s="329">
        <f t="shared" si="362"/>
        <v>0.9</v>
      </c>
      <c r="N943" s="329">
        <f t="shared" si="362"/>
        <v>6.9</v>
      </c>
      <c r="O943" s="329">
        <f t="shared" si="362"/>
        <v>0</v>
      </c>
      <c r="P943" s="329">
        <f t="shared" si="362"/>
        <v>0.1</v>
      </c>
      <c r="Q943" s="329">
        <f t="shared" si="362"/>
        <v>1.7</v>
      </c>
      <c r="R943" s="329">
        <f t="shared" si="362"/>
        <v>8.3000000000000007</v>
      </c>
      <c r="S943" s="329">
        <f t="shared" si="362"/>
        <v>12.5</v>
      </c>
      <c r="T943" s="329">
        <f t="shared" si="362"/>
        <v>0</v>
      </c>
      <c r="U943" s="329">
        <f t="shared" si="362"/>
        <v>0</v>
      </c>
      <c r="V943" s="329">
        <f t="shared" si="362"/>
        <v>48.8</v>
      </c>
      <c r="W943" s="329">
        <f t="shared" si="362"/>
        <v>14.1</v>
      </c>
      <c r="X943" s="329" t="str">
        <f t="shared" si="362"/>
        <v xml:space="preserve"> -   </v>
      </c>
      <c r="Y943" s="329">
        <f t="shared" si="362"/>
        <v>9.5</v>
      </c>
      <c r="Z943" s="329">
        <f t="shared" si="362"/>
        <v>28</v>
      </c>
      <c r="AA943" s="328"/>
      <c r="AB943" s="328"/>
      <c r="AC943" s="332"/>
      <c r="AD943" s="367"/>
      <c r="AE943" s="367"/>
      <c r="AF943" s="367"/>
      <c r="AG943" s="367"/>
      <c r="AH943" s="367"/>
      <c r="AI943" s="367"/>
      <c r="AJ943" s="367"/>
      <c r="AK943" s="367"/>
      <c r="AL943" s="367"/>
      <c r="AM943" s="367"/>
      <c r="AN943" s="367"/>
      <c r="AO943" s="367"/>
      <c r="AP943" s="367"/>
      <c r="AQ943" s="367"/>
      <c r="AR943" s="367"/>
      <c r="AS943" s="367"/>
      <c r="AT943" s="367"/>
      <c r="AU943" s="367"/>
      <c r="AV943" s="367"/>
      <c r="AW943" s="367"/>
      <c r="AX943" s="367"/>
      <c r="AY943" s="367"/>
      <c r="AZ943" s="367"/>
      <c r="BA943" s="367"/>
    </row>
    <row r="944" spans="1:53" ht="13.8" x14ac:dyDescent="0.45">
      <c r="A944" s="43">
        <v>2077</v>
      </c>
      <c r="B944" s="329">
        <f t="shared" ref="B944:Z944" si="363">B850</f>
        <v>4062.2</v>
      </c>
      <c r="C944" s="329">
        <f t="shared" si="363"/>
        <v>29.3</v>
      </c>
      <c r="D944" s="329">
        <f t="shared" si="363"/>
        <v>7.6</v>
      </c>
      <c r="E944" s="329">
        <f t="shared" si="363"/>
        <v>1.6</v>
      </c>
      <c r="F944" s="329">
        <f t="shared" si="363"/>
        <v>74.5</v>
      </c>
      <c r="G944" s="329">
        <f t="shared" si="363"/>
        <v>0.7</v>
      </c>
      <c r="H944" s="329">
        <f t="shared" si="363"/>
        <v>822.2</v>
      </c>
      <c r="I944" s="329" t="str">
        <f t="shared" si="363"/>
        <v xml:space="preserve"> -   </v>
      </c>
      <c r="J944" s="329">
        <f t="shared" si="363"/>
        <v>6.5</v>
      </c>
      <c r="K944" s="329">
        <f t="shared" si="363"/>
        <v>31.1</v>
      </c>
      <c r="L944" s="329">
        <f t="shared" si="363"/>
        <v>73</v>
      </c>
      <c r="M944" s="329">
        <f t="shared" si="363"/>
        <v>0.9</v>
      </c>
      <c r="N944" s="329">
        <f t="shared" si="363"/>
        <v>6.9</v>
      </c>
      <c r="O944" s="329">
        <f t="shared" si="363"/>
        <v>0</v>
      </c>
      <c r="P944" s="329">
        <f t="shared" si="363"/>
        <v>0.1</v>
      </c>
      <c r="Q944" s="329">
        <f t="shared" si="363"/>
        <v>1.6</v>
      </c>
      <c r="R944" s="329">
        <f t="shared" si="363"/>
        <v>8.3000000000000007</v>
      </c>
      <c r="S944" s="329">
        <f t="shared" si="363"/>
        <v>12.4</v>
      </c>
      <c r="T944" s="329">
        <f t="shared" si="363"/>
        <v>0</v>
      </c>
      <c r="U944" s="329">
        <f t="shared" si="363"/>
        <v>0</v>
      </c>
      <c r="V944" s="329">
        <f t="shared" si="363"/>
        <v>48.8</v>
      </c>
      <c r="W944" s="329">
        <f t="shared" si="363"/>
        <v>14.2</v>
      </c>
      <c r="X944" s="329" t="str">
        <f t="shared" si="363"/>
        <v xml:space="preserve"> -   </v>
      </c>
      <c r="Y944" s="329">
        <f t="shared" si="363"/>
        <v>9.4</v>
      </c>
      <c r="Z944" s="329">
        <f t="shared" si="363"/>
        <v>28</v>
      </c>
      <c r="AA944" s="328"/>
      <c r="AB944" s="328"/>
      <c r="AC944" s="332"/>
      <c r="AD944" s="367"/>
      <c r="AE944" s="367"/>
      <c r="AF944" s="367"/>
      <c r="AG944" s="367"/>
      <c r="AH944" s="367"/>
      <c r="AI944" s="367"/>
      <c r="AJ944" s="367"/>
      <c r="AK944" s="367"/>
      <c r="AL944" s="367"/>
      <c r="AM944" s="367"/>
      <c r="AN944" s="367"/>
      <c r="AO944" s="367"/>
      <c r="AP944" s="367"/>
      <c r="AQ944" s="367"/>
      <c r="AR944" s="367"/>
      <c r="AS944" s="367"/>
      <c r="AT944" s="367"/>
      <c r="AU944" s="367"/>
      <c r="AV944" s="367"/>
      <c r="AW944" s="367"/>
      <c r="AX944" s="367"/>
      <c r="AY944" s="367"/>
      <c r="AZ944" s="367"/>
      <c r="BA944" s="367"/>
    </row>
    <row r="945" spans="1:53" ht="13.8" x14ac:dyDescent="0.45">
      <c r="A945" s="43">
        <v>2078</v>
      </c>
      <c r="B945" s="329">
        <f t="shared" ref="B945:Z945" si="364">B851</f>
        <v>4061.2</v>
      </c>
      <c r="C945" s="329">
        <f t="shared" si="364"/>
        <v>29.4</v>
      </c>
      <c r="D945" s="329">
        <f t="shared" si="364"/>
        <v>7.6</v>
      </c>
      <c r="E945" s="329">
        <f t="shared" si="364"/>
        <v>1.6</v>
      </c>
      <c r="F945" s="329">
        <f t="shared" si="364"/>
        <v>74.099999999999994</v>
      </c>
      <c r="G945" s="329">
        <f t="shared" si="364"/>
        <v>0.7</v>
      </c>
      <c r="H945" s="329">
        <f t="shared" si="364"/>
        <v>821.5</v>
      </c>
      <c r="I945" s="329" t="str">
        <f t="shared" si="364"/>
        <v xml:space="preserve"> -   </v>
      </c>
      <c r="J945" s="329">
        <f t="shared" si="364"/>
        <v>6.5</v>
      </c>
      <c r="K945" s="329">
        <f t="shared" si="364"/>
        <v>30.9</v>
      </c>
      <c r="L945" s="329">
        <f t="shared" si="364"/>
        <v>73.099999999999994</v>
      </c>
      <c r="M945" s="329">
        <f t="shared" si="364"/>
        <v>0.9</v>
      </c>
      <c r="N945" s="329">
        <f t="shared" si="364"/>
        <v>6.9</v>
      </c>
      <c r="O945" s="329">
        <f t="shared" si="364"/>
        <v>0</v>
      </c>
      <c r="P945" s="329">
        <f t="shared" si="364"/>
        <v>0.1</v>
      </c>
      <c r="Q945" s="329">
        <f t="shared" si="364"/>
        <v>1.6</v>
      </c>
      <c r="R945" s="329">
        <f t="shared" si="364"/>
        <v>8.1999999999999993</v>
      </c>
      <c r="S945" s="329">
        <f t="shared" si="364"/>
        <v>12.4</v>
      </c>
      <c r="T945" s="329">
        <f t="shared" si="364"/>
        <v>0</v>
      </c>
      <c r="U945" s="329">
        <f t="shared" si="364"/>
        <v>0</v>
      </c>
      <c r="V945" s="329">
        <f t="shared" si="364"/>
        <v>48.7</v>
      </c>
      <c r="W945" s="329">
        <f t="shared" si="364"/>
        <v>14.2</v>
      </c>
      <c r="X945" s="329" t="str">
        <f t="shared" si="364"/>
        <v xml:space="preserve"> -   </v>
      </c>
      <c r="Y945" s="329">
        <f t="shared" si="364"/>
        <v>9.3000000000000007</v>
      </c>
      <c r="Z945" s="329">
        <f t="shared" si="364"/>
        <v>28</v>
      </c>
      <c r="AA945" s="328"/>
      <c r="AB945" s="328"/>
      <c r="AC945" s="332"/>
      <c r="AD945" s="367"/>
      <c r="AE945" s="367"/>
      <c r="AF945" s="367"/>
      <c r="AG945" s="367"/>
      <c r="AH945" s="367"/>
      <c r="AI945" s="367"/>
      <c r="AJ945" s="367"/>
      <c r="AK945" s="367"/>
      <c r="AL945" s="367"/>
      <c r="AM945" s="367"/>
      <c r="AN945" s="367"/>
      <c r="AO945" s="367"/>
      <c r="AP945" s="367"/>
      <c r="AQ945" s="367"/>
      <c r="AR945" s="367"/>
      <c r="AS945" s="367"/>
      <c r="AT945" s="367"/>
      <c r="AU945" s="367"/>
      <c r="AV945" s="367"/>
      <c r="AW945" s="367"/>
      <c r="AX945" s="367"/>
      <c r="AY945" s="367"/>
      <c r="AZ945" s="367"/>
      <c r="BA945" s="367"/>
    </row>
    <row r="946" spans="1:53" ht="13.8" x14ac:dyDescent="0.45">
      <c r="A946" s="43">
        <v>2079</v>
      </c>
      <c r="B946" s="329">
        <f t="shared" ref="B946:Z946" si="365">B852</f>
        <v>4059.9</v>
      </c>
      <c r="C946" s="329">
        <f t="shared" si="365"/>
        <v>29.5</v>
      </c>
      <c r="D946" s="329">
        <f t="shared" si="365"/>
        <v>7.6</v>
      </c>
      <c r="E946" s="329">
        <f t="shared" si="365"/>
        <v>1.6</v>
      </c>
      <c r="F946" s="329">
        <f t="shared" si="365"/>
        <v>73.8</v>
      </c>
      <c r="G946" s="329">
        <f t="shared" si="365"/>
        <v>0.7</v>
      </c>
      <c r="H946" s="329">
        <f t="shared" si="365"/>
        <v>820.7</v>
      </c>
      <c r="I946" s="329" t="str">
        <f t="shared" si="365"/>
        <v xml:space="preserve"> -   </v>
      </c>
      <c r="J946" s="329">
        <f t="shared" si="365"/>
        <v>6.6</v>
      </c>
      <c r="K946" s="329">
        <f t="shared" si="365"/>
        <v>30.6</v>
      </c>
      <c r="L946" s="329">
        <f t="shared" si="365"/>
        <v>73.099999999999994</v>
      </c>
      <c r="M946" s="329">
        <f t="shared" si="365"/>
        <v>0.9</v>
      </c>
      <c r="N946" s="329">
        <f t="shared" si="365"/>
        <v>6.9</v>
      </c>
      <c r="O946" s="329">
        <f t="shared" si="365"/>
        <v>0</v>
      </c>
      <c r="P946" s="329">
        <f t="shared" si="365"/>
        <v>0.1</v>
      </c>
      <c r="Q946" s="329">
        <f t="shared" si="365"/>
        <v>1.6</v>
      </c>
      <c r="R946" s="329">
        <f t="shared" si="365"/>
        <v>8.1999999999999993</v>
      </c>
      <c r="S946" s="329">
        <f t="shared" si="365"/>
        <v>12.4</v>
      </c>
      <c r="T946" s="329">
        <f t="shared" si="365"/>
        <v>0</v>
      </c>
      <c r="U946" s="329">
        <f t="shared" si="365"/>
        <v>0</v>
      </c>
      <c r="V946" s="329">
        <f t="shared" si="365"/>
        <v>48.7</v>
      </c>
      <c r="W946" s="329">
        <f t="shared" si="365"/>
        <v>14.3</v>
      </c>
      <c r="X946" s="329" t="str">
        <f t="shared" si="365"/>
        <v xml:space="preserve"> -   </v>
      </c>
      <c r="Y946" s="329">
        <f t="shared" si="365"/>
        <v>9.1999999999999993</v>
      </c>
      <c r="Z946" s="329">
        <f t="shared" si="365"/>
        <v>28</v>
      </c>
      <c r="AA946" s="328"/>
      <c r="AB946" s="328"/>
      <c r="AC946" s="332"/>
      <c r="AD946" s="367"/>
      <c r="AE946" s="367"/>
      <c r="AF946" s="367"/>
      <c r="AG946" s="367"/>
      <c r="AH946" s="367"/>
      <c r="AI946" s="367"/>
      <c r="AJ946" s="367"/>
      <c r="AK946" s="367"/>
      <c r="AL946" s="367"/>
      <c r="AM946" s="367"/>
      <c r="AN946" s="367"/>
      <c r="AO946" s="367"/>
      <c r="AP946" s="367"/>
      <c r="AQ946" s="367"/>
      <c r="AR946" s="367"/>
      <c r="AS946" s="367"/>
      <c r="AT946" s="367"/>
      <c r="AU946" s="367"/>
      <c r="AV946" s="367"/>
      <c r="AW946" s="367"/>
      <c r="AX946" s="367"/>
      <c r="AY946" s="367"/>
      <c r="AZ946" s="367"/>
      <c r="BA946" s="367"/>
    </row>
    <row r="947" spans="1:53" ht="13.8" x14ac:dyDescent="0.45">
      <c r="A947" s="43">
        <v>2080</v>
      </c>
      <c r="B947" s="329">
        <f t="shared" ref="B947:Z947" si="366">B853</f>
        <v>4058.3</v>
      </c>
      <c r="C947" s="329">
        <f t="shared" si="366"/>
        <v>29.6</v>
      </c>
      <c r="D947" s="329">
        <f t="shared" si="366"/>
        <v>7.6</v>
      </c>
      <c r="E947" s="329">
        <f t="shared" si="366"/>
        <v>1.6</v>
      </c>
      <c r="F947" s="329">
        <f t="shared" si="366"/>
        <v>73.400000000000006</v>
      </c>
      <c r="G947" s="329">
        <f t="shared" si="366"/>
        <v>0.7</v>
      </c>
      <c r="H947" s="329">
        <f t="shared" si="366"/>
        <v>819.8</v>
      </c>
      <c r="I947" s="329" t="str">
        <f t="shared" si="366"/>
        <v xml:space="preserve"> -   </v>
      </c>
      <c r="J947" s="329">
        <f t="shared" si="366"/>
        <v>6.6</v>
      </c>
      <c r="K947" s="329">
        <f t="shared" si="366"/>
        <v>30.4</v>
      </c>
      <c r="L947" s="329">
        <f t="shared" si="366"/>
        <v>73</v>
      </c>
      <c r="M947" s="329">
        <f t="shared" si="366"/>
        <v>0.9</v>
      </c>
      <c r="N947" s="329">
        <f t="shared" si="366"/>
        <v>7</v>
      </c>
      <c r="O947" s="329">
        <f t="shared" si="366"/>
        <v>0</v>
      </c>
      <c r="P947" s="329">
        <f t="shared" si="366"/>
        <v>0.1</v>
      </c>
      <c r="Q947" s="329">
        <f t="shared" si="366"/>
        <v>1.6</v>
      </c>
      <c r="R947" s="329">
        <f t="shared" si="366"/>
        <v>8.1</v>
      </c>
      <c r="S947" s="329">
        <f t="shared" si="366"/>
        <v>12.3</v>
      </c>
      <c r="T947" s="329">
        <f t="shared" si="366"/>
        <v>0</v>
      </c>
      <c r="U947" s="329">
        <f t="shared" si="366"/>
        <v>0</v>
      </c>
      <c r="V947" s="329">
        <f t="shared" si="366"/>
        <v>48.6</v>
      </c>
      <c r="W947" s="329">
        <f t="shared" si="366"/>
        <v>14.3</v>
      </c>
      <c r="X947" s="329" t="str">
        <f t="shared" si="366"/>
        <v xml:space="preserve"> -   </v>
      </c>
      <c r="Y947" s="329">
        <f t="shared" si="366"/>
        <v>9.1999999999999993</v>
      </c>
      <c r="Z947" s="329">
        <f t="shared" si="366"/>
        <v>28</v>
      </c>
      <c r="AA947" s="328"/>
      <c r="AB947" s="328"/>
      <c r="AC947" s="332"/>
      <c r="AD947" s="367"/>
      <c r="AE947" s="367"/>
      <c r="AF947" s="367"/>
      <c r="AG947" s="367"/>
      <c r="AH947" s="367"/>
      <c r="AI947" s="367"/>
      <c r="AJ947" s="367"/>
      <c r="AK947" s="367"/>
      <c r="AL947" s="367"/>
      <c r="AM947" s="367"/>
      <c r="AN947" s="367"/>
      <c r="AO947" s="367"/>
      <c r="AP947" s="367"/>
      <c r="AQ947" s="367"/>
      <c r="AR947" s="367"/>
      <c r="AS947" s="367"/>
      <c r="AT947" s="367"/>
      <c r="AU947" s="367"/>
      <c r="AV947" s="367"/>
      <c r="AW947" s="367"/>
      <c r="AX947" s="367"/>
      <c r="AY947" s="367"/>
      <c r="AZ947" s="367"/>
      <c r="BA947" s="367"/>
    </row>
    <row r="948" spans="1:53" ht="13.8" x14ac:dyDescent="0.45">
      <c r="A948" s="43">
        <v>2081</v>
      </c>
      <c r="B948" s="329">
        <f t="shared" ref="B948:Z948" si="367">B854</f>
        <v>4056.3</v>
      </c>
      <c r="C948" s="329">
        <f t="shared" si="367"/>
        <v>29.7</v>
      </c>
      <c r="D948" s="329">
        <f t="shared" si="367"/>
        <v>7.5</v>
      </c>
      <c r="E948" s="329">
        <f t="shared" si="367"/>
        <v>1.6</v>
      </c>
      <c r="F948" s="329">
        <f t="shared" si="367"/>
        <v>73</v>
      </c>
      <c r="G948" s="329">
        <f t="shared" si="367"/>
        <v>0.7</v>
      </c>
      <c r="H948" s="329">
        <f t="shared" si="367"/>
        <v>818.8</v>
      </c>
      <c r="I948" s="329" t="str">
        <f t="shared" si="367"/>
        <v xml:space="preserve"> -   </v>
      </c>
      <c r="J948" s="329">
        <f t="shared" si="367"/>
        <v>6.6</v>
      </c>
      <c r="K948" s="329">
        <f t="shared" si="367"/>
        <v>30.2</v>
      </c>
      <c r="L948" s="329">
        <f t="shared" si="367"/>
        <v>73</v>
      </c>
      <c r="M948" s="329">
        <f t="shared" si="367"/>
        <v>0.9</v>
      </c>
      <c r="N948" s="329">
        <f t="shared" si="367"/>
        <v>7</v>
      </c>
      <c r="O948" s="329">
        <f t="shared" si="367"/>
        <v>0</v>
      </c>
      <c r="P948" s="329">
        <f t="shared" si="367"/>
        <v>0.1</v>
      </c>
      <c r="Q948" s="329">
        <f t="shared" si="367"/>
        <v>1.6</v>
      </c>
      <c r="R948" s="329">
        <f t="shared" si="367"/>
        <v>8.1</v>
      </c>
      <c r="S948" s="329">
        <f t="shared" si="367"/>
        <v>12.3</v>
      </c>
      <c r="T948" s="329">
        <f t="shared" si="367"/>
        <v>0</v>
      </c>
      <c r="U948" s="329">
        <f t="shared" si="367"/>
        <v>0</v>
      </c>
      <c r="V948" s="329">
        <f t="shared" si="367"/>
        <v>48.6</v>
      </c>
      <c r="W948" s="329">
        <f t="shared" si="367"/>
        <v>14.4</v>
      </c>
      <c r="X948" s="329" t="str">
        <f t="shared" si="367"/>
        <v xml:space="preserve"> -   </v>
      </c>
      <c r="Y948" s="329">
        <f t="shared" si="367"/>
        <v>9.1</v>
      </c>
      <c r="Z948" s="329">
        <f t="shared" si="367"/>
        <v>28</v>
      </c>
      <c r="AA948" s="328"/>
      <c r="AB948" s="328"/>
      <c r="AC948" s="332"/>
      <c r="AD948" s="367"/>
      <c r="AE948" s="367"/>
      <c r="AF948" s="367"/>
      <c r="AG948" s="367"/>
      <c r="AH948" s="367"/>
      <c r="AI948" s="367"/>
      <c r="AJ948" s="367"/>
      <c r="AK948" s="367"/>
      <c r="AL948" s="367"/>
      <c r="AM948" s="367"/>
      <c r="AN948" s="367"/>
      <c r="AO948" s="367"/>
      <c r="AP948" s="367"/>
      <c r="AQ948" s="367"/>
      <c r="AR948" s="367"/>
      <c r="AS948" s="367"/>
      <c r="AT948" s="367"/>
      <c r="AU948" s="367"/>
      <c r="AV948" s="367"/>
      <c r="AW948" s="367"/>
      <c r="AX948" s="367"/>
      <c r="AY948" s="367"/>
      <c r="AZ948" s="367"/>
      <c r="BA948" s="367"/>
    </row>
    <row r="949" spans="1:53" ht="13.8" x14ac:dyDescent="0.45">
      <c r="A949" s="43">
        <v>2082</v>
      </c>
      <c r="B949" s="329">
        <f t="shared" ref="B949:Z949" si="368">B855</f>
        <v>3899</v>
      </c>
      <c r="C949" s="329">
        <f t="shared" si="368"/>
        <v>28.2</v>
      </c>
      <c r="D949" s="329">
        <f t="shared" si="368"/>
        <v>7.3</v>
      </c>
      <c r="E949" s="329">
        <f t="shared" si="368"/>
        <v>1.6</v>
      </c>
      <c r="F949" s="329">
        <f t="shared" si="368"/>
        <v>70.400000000000006</v>
      </c>
      <c r="G949" s="329">
        <f t="shared" si="368"/>
        <v>0.6</v>
      </c>
      <c r="H949" s="329">
        <f t="shared" si="368"/>
        <v>787.5</v>
      </c>
      <c r="I949" s="329" t="str">
        <f t="shared" si="368"/>
        <v xml:space="preserve"> -   </v>
      </c>
      <c r="J949" s="329">
        <f t="shared" si="368"/>
        <v>6.5</v>
      </c>
      <c r="K949" s="329">
        <f t="shared" si="368"/>
        <v>29.6</v>
      </c>
      <c r="L949" s="329">
        <f t="shared" si="368"/>
        <v>69.2</v>
      </c>
      <c r="M949" s="329">
        <f t="shared" si="368"/>
        <v>0.9</v>
      </c>
      <c r="N949" s="329">
        <f t="shared" si="368"/>
        <v>6.6</v>
      </c>
      <c r="O949" s="329">
        <f t="shared" si="368"/>
        <v>0</v>
      </c>
      <c r="P949" s="329">
        <f t="shared" si="368"/>
        <v>0.1</v>
      </c>
      <c r="Q949" s="329">
        <f t="shared" si="368"/>
        <v>1.6</v>
      </c>
      <c r="R949" s="329">
        <f t="shared" si="368"/>
        <v>7.7</v>
      </c>
      <c r="S949" s="329">
        <f t="shared" si="368"/>
        <v>11.8</v>
      </c>
      <c r="T949" s="329">
        <f t="shared" si="368"/>
        <v>0</v>
      </c>
      <c r="U949" s="329">
        <f t="shared" si="368"/>
        <v>0</v>
      </c>
      <c r="V949" s="329">
        <f t="shared" si="368"/>
        <v>45.6</v>
      </c>
      <c r="W949" s="329">
        <f t="shared" si="368"/>
        <v>14</v>
      </c>
      <c r="X949" s="329" t="str">
        <f t="shared" si="368"/>
        <v xml:space="preserve"> -   </v>
      </c>
      <c r="Y949" s="329">
        <f t="shared" si="368"/>
        <v>9</v>
      </c>
      <c r="Z949" s="329">
        <f t="shared" si="368"/>
        <v>26.7</v>
      </c>
      <c r="AA949" s="328"/>
      <c r="AB949" s="328"/>
      <c r="AC949" s="332"/>
      <c r="AD949" s="367"/>
      <c r="AE949" s="367"/>
      <c r="AF949" s="367"/>
      <c r="AG949" s="367"/>
      <c r="AH949" s="367"/>
      <c r="AI949" s="367"/>
      <c r="AJ949" s="367"/>
      <c r="AK949" s="367"/>
      <c r="AL949" s="367"/>
      <c r="AM949" s="367"/>
      <c r="AN949" s="367"/>
      <c r="AO949" s="367"/>
      <c r="AP949" s="367"/>
      <c r="AQ949" s="367"/>
      <c r="AR949" s="367"/>
      <c r="AS949" s="367"/>
      <c r="AT949" s="367"/>
      <c r="AU949" s="367"/>
      <c r="AV949" s="367"/>
      <c r="AW949" s="367"/>
      <c r="AX949" s="367"/>
      <c r="AY949" s="367"/>
      <c r="AZ949" s="367"/>
      <c r="BA949" s="367"/>
    </row>
    <row r="950" spans="1:53" ht="13.8" x14ac:dyDescent="0.45">
      <c r="A950" s="43">
        <v>2083</v>
      </c>
      <c r="B950" s="329">
        <f t="shared" ref="B950:Z950" si="369">B856</f>
        <v>3896.2</v>
      </c>
      <c r="C950" s="329">
        <f t="shared" si="369"/>
        <v>28.3</v>
      </c>
      <c r="D950" s="329">
        <f t="shared" si="369"/>
        <v>7.3</v>
      </c>
      <c r="E950" s="329">
        <f t="shared" si="369"/>
        <v>1.6</v>
      </c>
      <c r="F950" s="329">
        <f t="shared" si="369"/>
        <v>70</v>
      </c>
      <c r="G950" s="329">
        <f t="shared" si="369"/>
        <v>0.7</v>
      </c>
      <c r="H950" s="329">
        <f t="shared" si="369"/>
        <v>786.4</v>
      </c>
      <c r="I950" s="329" t="str">
        <f t="shared" si="369"/>
        <v xml:space="preserve"> -   </v>
      </c>
      <c r="J950" s="329">
        <f t="shared" si="369"/>
        <v>6.5</v>
      </c>
      <c r="K950" s="329">
        <f t="shared" si="369"/>
        <v>29.4</v>
      </c>
      <c r="L950" s="329">
        <f t="shared" si="369"/>
        <v>69.2</v>
      </c>
      <c r="M950" s="329">
        <f t="shared" si="369"/>
        <v>0.9</v>
      </c>
      <c r="N950" s="329">
        <f t="shared" si="369"/>
        <v>6.6</v>
      </c>
      <c r="O950" s="329">
        <f t="shared" si="369"/>
        <v>0</v>
      </c>
      <c r="P950" s="329">
        <f t="shared" si="369"/>
        <v>0.1</v>
      </c>
      <c r="Q950" s="329">
        <f t="shared" si="369"/>
        <v>1.6</v>
      </c>
      <c r="R950" s="329">
        <f t="shared" si="369"/>
        <v>7.6</v>
      </c>
      <c r="S950" s="329">
        <f t="shared" si="369"/>
        <v>11.7</v>
      </c>
      <c r="T950" s="329">
        <f t="shared" si="369"/>
        <v>0</v>
      </c>
      <c r="U950" s="329">
        <f t="shared" si="369"/>
        <v>0</v>
      </c>
      <c r="V950" s="329">
        <f t="shared" si="369"/>
        <v>45.5</v>
      </c>
      <c r="W950" s="329">
        <f t="shared" si="369"/>
        <v>14.1</v>
      </c>
      <c r="X950" s="329" t="str">
        <f t="shared" si="369"/>
        <v xml:space="preserve"> -   </v>
      </c>
      <c r="Y950" s="329">
        <f t="shared" si="369"/>
        <v>8.9</v>
      </c>
      <c r="Z950" s="329">
        <f t="shared" si="369"/>
        <v>26.7</v>
      </c>
      <c r="AA950" s="328"/>
      <c r="AB950" s="328"/>
      <c r="AC950" s="332"/>
      <c r="AD950" s="367"/>
      <c r="AE950" s="367"/>
      <c r="AF950" s="367"/>
      <c r="AG950" s="367"/>
      <c r="AH950" s="367"/>
      <c r="AI950" s="367"/>
      <c r="AJ950" s="367"/>
      <c r="AK950" s="367"/>
      <c r="AL950" s="367"/>
      <c r="AM950" s="367"/>
      <c r="AN950" s="367"/>
      <c r="AO950" s="367"/>
      <c r="AP950" s="367"/>
      <c r="AQ950" s="367"/>
      <c r="AR950" s="367"/>
      <c r="AS950" s="367"/>
      <c r="AT950" s="367"/>
      <c r="AU950" s="367"/>
      <c r="AV950" s="367"/>
      <c r="AW950" s="367"/>
      <c r="AX950" s="367"/>
      <c r="AY950" s="367"/>
      <c r="AZ950" s="367"/>
      <c r="BA950" s="367"/>
    </row>
    <row r="951" spans="1:53" ht="13.8" x14ac:dyDescent="0.45">
      <c r="A951" s="43">
        <v>2084</v>
      </c>
      <c r="B951" s="329">
        <f t="shared" ref="B951:Z951" si="370">B857</f>
        <v>3893.1</v>
      </c>
      <c r="C951" s="329">
        <f t="shared" si="370"/>
        <v>28.4</v>
      </c>
      <c r="D951" s="329">
        <f t="shared" si="370"/>
        <v>7.3</v>
      </c>
      <c r="E951" s="329">
        <f t="shared" si="370"/>
        <v>1.5</v>
      </c>
      <c r="F951" s="329">
        <f t="shared" si="370"/>
        <v>69.599999999999994</v>
      </c>
      <c r="G951" s="329">
        <f t="shared" si="370"/>
        <v>0.7</v>
      </c>
      <c r="H951" s="329">
        <f t="shared" si="370"/>
        <v>785.3</v>
      </c>
      <c r="I951" s="329" t="str">
        <f t="shared" si="370"/>
        <v xml:space="preserve"> -   </v>
      </c>
      <c r="J951" s="329">
        <f t="shared" si="370"/>
        <v>6.6</v>
      </c>
      <c r="K951" s="329">
        <f t="shared" si="370"/>
        <v>29.1</v>
      </c>
      <c r="L951" s="329">
        <f t="shared" si="370"/>
        <v>69.099999999999994</v>
      </c>
      <c r="M951" s="329">
        <f t="shared" si="370"/>
        <v>0.9</v>
      </c>
      <c r="N951" s="329">
        <f t="shared" si="370"/>
        <v>6.6</v>
      </c>
      <c r="O951" s="329">
        <f t="shared" si="370"/>
        <v>0</v>
      </c>
      <c r="P951" s="329">
        <f t="shared" si="370"/>
        <v>0.1</v>
      </c>
      <c r="Q951" s="329">
        <f t="shared" si="370"/>
        <v>1.5</v>
      </c>
      <c r="R951" s="329">
        <f t="shared" si="370"/>
        <v>7.6</v>
      </c>
      <c r="S951" s="329">
        <f t="shared" si="370"/>
        <v>11.7</v>
      </c>
      <c r="T951" s="329">
        <f t="shared" si="370"/>
        <v>0</v>
      </c>
      <c r="U951" s="329">
        <f t="shared" si="370"/>
        <v>0</v>
      </c>
      <c r="V951" s="329">
        <f t="shared" si="370"/>
        <v>45.4</v>
      </c>
      <c r="W951" s="329">
        <f t="shared" si="370"/>
        <v>14.1</v>
      </c>
      <c r="X951" s="329" t="str">
        <f t="shared" si="370"/>
        <v xml:space="preserve"> -   </v>
      </c>
      <c r="Y951" s="329">
        <f t="shared" si="370"/>
        <v>8.8000000000000007</v>
      </c>
      <c r="Z951" s="329">
        <f t="shared" si="370"/>
        <v>26.7</v>
      </c>
      <c r="AA951" s="328"/>
      <c r="AB951" s="328"/>
      <c r="AC951" s="332"/>
      <c r="AD951" s="367"/>
      <c r="AE951" s="367"/>
      <c r="AF951" s="367"/>
      <c r="AG951" s="367"/>
      <c r="AH951" s="367"/>
      <c r="AI951" s="367"/>
      <c r="AJ951" s="367"/>
      <c r="AK951" s="367"/>
      <c r="AL951" s="367"/>
      <c r="AM951" s="367"/>
      <c r="AN951" s="367"/>
      <c r="AO951" s="367"/>
      <c r="AP951" s="367"/>
      <c r="AQ951" s="367"/>
      <c r="AR951" s="367"/>
      <c r="AS951" s="367"/>
      <c r="AT951" s="367"/>
      <c r="AU951" s="367"/>
      <c r="AV951" s="367"/>
      <c r="AW951" s="367"/>
      <c r="AX951" s="367"/>
      <c r="AY951" s="367"/>
      <c r="AZ951" s="367"/>
      <c r="BA951" s="367"/>
    </row>
    <row r="952" spans="1:53" ht="13.8" x14ac:dyDescent="0.45">
      <c r="A952" s="43">
        <v>2085</v>
      </c>
      <c r="B952" s="329">
        <f t="shared" ref="B952:Z952" si="371">B858</f>
        <v>3889.8</v>
      </c>
      <c r="C952" s="329">
        <f t="shared" si="371"/>
        <v>28.4</v>
      </c>
      <c r="D952" s="329">
        <f t="shared" si="371"/>
        <v>7.2</v>
      </c>
      <c r="E952" s="329">
        <f t="shared" si="371"/>
        <v>1.5</v>
      </c>
      <c r="F952" s="329">
        <f t="shared" si="371"/>
        <v>69.2</v>
      </c>
      <c r="G952" s="329">
        <f t="shared" si="371"/>
        <v>0.7</v>
      </c>
      <c r="H952" s="329">
        <f t="shared" si="371"/>
        <v>784.1</v>
      </c>
      <c r="I952" s="329" t="str">
        <f t="shared" si="371"/>
        <v xml:space="preserve"> -   </v>
      </c>
      <c r="J952" s="329">
        <f t="shared" si="371"/>
        <v>6.6</v>
      </c>
      <c r="K952" s="329">
        <f t="shared" si="371"/>
        <v>28.9</v>
      </c>
      <c r="L952" s="329">
        <f t="shared" si="371"/>
        <v>69.099999999999994</v>
      </c>
      <c r="M952" s="329">
        <f t="shared" si="371"/>
        <v>0.9</v>
      </c>
      <c r="N952" s="329">
        <f t="shared" si="371"/>
        <v>6.7</v>
      </c>
      <c r="O952" s="329">
        <f t="shared" si="371"/>
        <v>0</v>
      </c>
      <c r="P952" s="329">
        <f t="shared" si="371"/>
        <v>0.1</v>
      </c>
      <c r="Q952" s="329">
        <f t="shared" si="371"/>
        <v>1.5</v>
      </c>
      <c r="R952" s="329">
        <f t="shared" si="371"/>
        <v>7.5</v>
      </c>
      <c r="S952" s="329">
        <f t="shared" si="371"/>
        <v>11.7</v>
      </c>
      <c r="T952" s="329">
        <f t="shared" si="371"/>
        <v>0</v>
      </c>
      <c r="U952" s="329">
        <f t="shared" si="371"/>
        <v>0</v>
      </c>
      <c r="V952" s="329">
        <f t="shared" si="371"/>
        <v>45.4</v>
      </c>
      <c r="W952" s="329">
        <f t="shared" si="371"/>
        <v>14.2</v>
      </c>
      <c r="X952" s="329" t="str">
        <f t="shared" si="371"/>
        <v xml:space="preserve"> -   </v>
      </c>
      <c r="Y952" s="329">
        <f t="shared" si="371"/>
        <v>8.6999999999999993</v>
      </c>
      <c r="Z952" s="329">
        <f t="shared" si="371"/>
        <v>26.7</v>
      </c>
      <c r="AA952" s="328"/>
      <c r="AB952" s="328"/>
      <c r="AC952" s="332"/>
      <c r="AD952" s="367"/>
      <c r="AE952" s="367"/>
      <c r="AF952" s="367"/>
      <c r="AG952" s="367"/>
      <c r="AH952" s="367"/>
      <c r="AI952" s="367"/>
      <c r="AJ952" s="367"/>
      <c r="AK952" s="367"/>
      <c r="AL952" s="367"/>
      <c r="AM952" s="367"/>
      <c r="AN952" s="367"/>
      <c r="AO952" s="367"/>
      <c r="AP952" s="367"/>
      <c r="AQ952" s="367"/>
      <c r="AR952" s="367"/>
      <c r="AS952" s="367"/>
      <c r="AT952" s="367"/>
      <c r="AU952" s="367"/>
      <c r="AV952" s="367"/>
      <c r="AW952" s="367"/>
      <c r="AX952" s="367"/>
      <c r="AY952" s="367"/>
      <c r="AZ952" s="367"/>
      <c r="BA952" s="367"/>
    </row>
    <row r="953" spans="1:53" ht="13.8" x14ac:dyDescent="0.45">
      <c r="A953" s="43">
        <v>2086</v>
      </c>
      <c r="B953" s="329">
        <f t="shared" ref="B953:Z953" si="372">B859</f>
        <v>3886.2</v>
      </c>
      <c r="C953" s="329">
        <f t="shared" si="372"/>
        <v>28.5</v>
      </c>
      <c r="D953" s="329">
        <f t="shared" si="372"/>
        <v>7.2</v>
      </c>
      <c r="E953" s="329">
        <f t="shared" si="372"/>
        <v>1.5</v>
      </c>
      <c r="F953" s="329">
        <f t="shared" si="372"/>
        <v>68.900000000000006</v>
      </c>
      <c r="G953" s="329">
        <f t="shared" si="372"/>
        <v>0.7</v>
      </c>
      <c r="H953" s="329">
        <f t="shared" si="372"/>
        <v>782.9</v>
      </c>
      <c r="I953" s="329" t="str">
        <f t="shared" si="372"/>
        <v xml:space="preserve"> -   </v>
      </c>
      <c r="J953" s="329">
        <f t="shared" si="372"/>
        <v>6.6</v>
      </c>
      <c r="K953" s="329">
        <f t="shared" si="372"/>
        <v>28.7</v>
      </c>
      <c r="L953" s="329">
        <f t="shared" si="372"/>
        <v>69.099999999999994</v>
      </c>
      <c r="M953" s="329">
        <f t="shared" si="372"/>
        <v>0.9</v>
      </c>
      <c r="N953" s="329">
        <f t="shared" si="372"/>
        <v>6.7</v>
      </c>
      <c r="O953" s="329">
        <f t="shared" si="372"/>
        <v>0</v>
      </c>
      <c r="P953" s="329">
        <f t="shared" si="372"/>
        <v>0.1</v>
      </c>
      <c r="Q953" s="329">
        <f t="shared" si="372"/>
        <v>1.5</v>
      </c>
      <c r="R953" s="329">
        <f t="shared" si="372"/>
        <v>7.5</v>
      </c>
      <c r="S953" s="329">
        <f t="shared" si="372"/>
        <v>11.6</v>
      </c>
      <c r="T953" s="329">
        <f t="shared" si="372"/>
        <v>0</v>
      </c>
      <c r="U953" s="329">
        <f t="shared" si="372"/>
        <v>0</v>
      </c>
      <c r="V953" s="329">
        <f t="shared" si="372"/>
        <v>45.3</v>
      </c>
      <c r="W953" s="329">
        <f t="shared" si="372"/>
        <v>14.2</v>
      </c>
      <c r="X953" s="329" t="str">
        <f t="shared" si="372"/>
        <v xml:space="preserve"> -   </v>
      </c>
      <c r="Y953" s="329">
        <f t="shared" si="372"/>
        <v>8.6</v>
      </c>
      <c r="Z953" s="329">
        <f t="shared" si="372"/>
        <v>26.7</v>
      </c>
      <c r="AA953" s="328"/>
      <c r="AB953" s="328"/>
      <c r="AC953" s="332"/>
      <c r="AD953" s="367"/>
      <c r="AE953" s="367"/>
      <c r="AF953" s="367"/>
      <c r="AG953" s="367"/>
      <c r="AH953" s="367"/>
      <c r="AI953" s="367"/>
      <c r="AJ953" s="367"/>
      <c r="AK953" s="367"/>
      <c r="AL953" s="367"/>
      <c r="AM953" s="367"/>
      <c r="AN953" s="367"/>
      <c r="AO953" s="367"/>
      <c r="AP953" s="367"/>
      <c r="AQ953" s="367"/>
      <c r="AR953" s="367"/>
      <c r="AS953" s="367"/>
      <c r="AT953" s="367"/>
      <c r="AU953" s="367"/>
      <c r="AV953" s="367"/>
      <c r="AW953" s="367"/>
      <c r="AX953" s="367"/>
      <c r="AY953" s="367"/>
      <c r="AZ953" s="367"/>
      <c r="BA953" s="367"/>
    </row>
    <row r="954" spans="1:53" ht="13.8" x14ac:dyDescent="0.45">
      <c r="A954" s="43">
        <v>2087</v>
      </c>
      <c r="B954" s="329">
        <f t="shared" ref="B954:Z954" si="373">B860</f>
        <v>3882.5</v>
      </c>
      <c r="C954" s="329">
        <f t="shared" si="373"/>
        <v>28.6</v>
      </c>
      <c r="D954" s="329">
        <f t="shared" si="373"/>
        <v>7.2</v>
      </c>
      <c r="E954" s="329">
        <f t="shared" si="373"/>
        <v>1.5</v>
      </c>
      <c r="F954" s="329">
        <f t="shared" si="373"/>
        <v>68.5</v>
      </c>
      <c r="G954" s="329">
        <f t="shared" si="373"/>
        <v>0.7</v>
      </c>
      <c r="H954" s="329">
        <f t="shared" si="373"/>
        <v>781.6</v>
      </c>
      <c r="I954" s="329" t="str">
        <f t="shared" si="373"/>
        <v xml:space="preserve"> -   </v>
      </c>
      <c r="J954" s="329">
        <f t="shared" si="373"/>
        <v>6.7</v>
      </c>
      <c r="K954" s="329">
        <f t="shared" si="373"/>
        <v>28.5</v>
      </c>
      <c r="L954" s="329">
        <f t="shared" si="373"/>
        <v>69.099999999999994</v>
      </c>
      <c r="M954" s="329">
        <f t="shared" si="373"/>
        <v>1</v>
      </c>
      <c r="N954" s="329">
        <f t="shared" si="373"/>
        <v>6.7</v>
      </c>
      <c r="O954" s="329">
        <f t="shared" si="373"/>
        <v>0</v>
      </c>
      <c r="P954" s="329">
        <f t="shared" si="373"/>
        <v>0.1</v>
      </c>
      <c r="Q954" s="329">
        <f t="shared" si="373"/>
        <v>1.5</v>
      </c>
      <c r="R954" s="329">
        <f t="shared" si="373"/>
        <v>7.4</v>
      </c>
      <c r="S954" s="329">
        <f t="shared" si="373"/>
        <v>11.6</v>
      </c>
      <c r="T954" s="329">
        <f t="shared" si="373"/>
        <v>0</v>
      </c>
      <c r="U954" s="329">
        <f t="shared" si="373"/>
        <v>0</v>
      </c>
      <c r="V954" s="329">
        <f t="shared" si="373"/>
        <v>45.2</v>
      </c>
      <c r="W954" s="329">
        <f t="shared" si="373"/>
        <v>14.3</v>
      </c>
      <c r="X954" s="329" t="str">
        <f t="shared" si="373"/>
        <v xml:space="preserve"> -   </v>
      </c>
      <c r="Y954" s="329">
        <f t="shared" si="373"/>
        <v>8.5</v>
      </c>
      <c r="Z954" s="329">
        <f t="shared" si="373"/>
        <v>26.7</v>
      </c>
      <c r="AA954" s="328"/>
      <c r="AB954" s="328"/>
      <c r="AC954" s="332"/>
      <c r="AD954" s="367"/>
      <c r="AE954" s="367"/>
      <c r="AF954" s="367"/>
      <c r="AG954" s="367"/>
      <c r="AH954" s="367"/>
      <c r="AI954" s="367"/>
      <c r="AJ954" s="367"/>
      <c r="AK954" s="367"/>
      <c r="AL954" s="367"/>
      <c r="AM954" s="367"/>
      <c r="AN954" s="367"/>
      <c r="AO954" s="367"/>
      <c r="AP954" s="367"/>
      <c r="AQ954" s="367"/>
      <c r="AR954" s="367"/>
      <c r="AS954" s="367"/>
      <c r="AT954" s="367"/>
      <c r="AU954" s="367"/>
      <c r="AV954" s="367"/>
      <c r="AW954" s="367"/>
      <c r="AX954" s="367"/>
      <c r="AY954" s="367"/>
      <c r="AZ954" s="367"/>
      <c r="BA954" s="367"/>
    </row>
    <row r="955" spans="1:53" ht="13.8" x14ac:dyDescent="0.45">
      <c r="A955" s="43">
        <v>2088</v>
      </c>
      <c r="B955" s="329">
        <f t="shared" ref="B955:Z955" si="374">B861</f>
        <v>3878.4</v>
      </c>
      <c r="C955" s="329">
        <f t="shared" si="374"/>
        <v>28.7</v>
      </c>
      <c r="D955" s="329">
        <f t="shared" si="374"/>
        <v>7.2</v>
      </c>
      <c r="E955" s="329">
        <f t="shared" si="374"/>
        <v>1.5</v>
      </c>
      <c r="F955" s="329">
        <f t="shared" si="374"/>
        <v>68.099999999999994</v>
      </c>
      <c r="G955" s="329">
        <f t="shared" si="374"/>
        <v>0.7</v>
      </c>
      <c r="H955" s="329">
        <f t="shared" si="374"/>
        <v>780.3</v>
      </c>
      <c r="I955" s="329" t="str">
        <f t="shared" si="374"/>
        <v xml:space="preserve"> -   </v>
      </c>
      <c r="J955" s="329">
        <f t="shared" si="374"/>
        <v>6.7</v>
      </c>
      <c r="K955" s="329">
        <f t="shared" si="374"/>
        <v>28.2</v>
      </c>
      <c r="L955" s="329">
        <f t="shared" si="374"/>
        <v>69</v>
      </c>
      <c r="M955" s="329">
        <f t="shared" si="374"/>
        <v>1</v>
      </c>
      <c r="N955" s="329">
        <f t="shared" si="374"/>
        <v>6.7</v>
      </c>
      <c r="O955" s="329">
        <f t="shared" si="374"/>
        <v>0</v>
      </c>
      <c r="P955" s="329">
        <f t="shared" si="374"/>
        <v>0.1</v>
      </c>
      <c r="Q955" s="329">
        <f t="shared" si="374"/>
        <v>1.5</v>
      </c>
      <c r="R955" s="329">
        <f t="shared" si="374"/>
        <v>7.4</v>
      </c>
      <c r="S955" s="329">
        <f t="shared" si="374"/>
        <v>11.6</v>
      </c>
      <c r="T955" s="329">
        <f t="shared" si="374"/>
        <v>0</v>
      </c>
      <c r="U955" s="329">
        <f t="shared" si="374"/>
        <v>0</v>
      </c>
      <c r="V955" s="329">
        <f t="shared" si="374"/>
        <v>45.2</v>
      </c>
      <c r="W955" s="329">
        <f t="shared" si="374"/>
        <v>14.3</v>
      </c>
      <c r="X955" s="329" t="str">
        <f t="shared" si="374"/>
        <v xml:space="preserve"> -   </v>
      </c>
      <c r="Y955" s="329">
        <f t="shared" si="374"/>
        <v>8.4</v>
      </c>
      <c r="Z955" s="329">
        <f t="shared" si="374"/>
        <v>26.7</v>
      </c>
      <c r="AA955" s="328"/>
      <c r="AB955" s="328"/>
      <c r="AC955" s="332"/>
      <c r="AD955" s="367"/>
      <c r="AE955" s="367"/>
      <c r="AF955" s="367"/>
      <c r="AG955" s="367"/>
      <c r="AH955" s="367"/>
      <c r="AI955" s="367"/>
      <c r="AJ955" s="367"/>
      <c r="AK955" s="367"/>
      <c r="AL955" s="367"/>
      <c r="AM955" s="367"/>
      <c r="AN955" s="367"/>
      <c r="AO955" s="367"/>
      <c r="AP955" s="367"/>
      <c r="AQ955" s="367"/>
      <c r="AR955" s="367"/>
      <c r="AS955" s="367"/>
      <c r="AT955" s="367"/>
      <c r="AU955" s="367"/>
      <c r="AV955" s="367"/>
      <c r="AW955" s="367"/>
      <c r="AX955" s="367"/>
      <c r="AY955" s="367"/>
      <c r="AZ955" s="367"/>
      <c r="BA955" s="367"/>
    </row>
    <row r="956" spans="1:53" ht="13.8" x14ac:dyDescent="0.45">
      <c r="A956" s="43">
        <v>2089</v>
      </c>
      <c r="B956" s="329">
        <f t="shared" ref="B956:Z956" si="375">B862</f>
        <v>3874.2</v>
      </c>
      <c r="C956" s="329">
        <f t="shared" si="375"/>
        <v>28.8</v>
      </c>
      <c r="D956" s="329">
        <f t="shared" si="375"/>
        <v>7.2</v>
      </c>
      <c r="E956" s="329">
        <f t="shared" si="375"/>
        <v>1.5</v>
      </c>
      <c r="F956" s="329">
        <f t="shared" si="375"/>
        <v>67.7</v>
      </c>
      <c r="G956" s="329">
        <f t="shared" si="375"/>
        <v>0.7</v>
      </c>
      <c r="H956" s="329">
        <f t="shared" si="375"/>
        <v>778.9</v>
      </c>
      <c r="I956" s="329" t="str">
        <f t="shared" si="375"/>
        <v xml:space="preserve"> -   </v>
      </c>
      <c r="J956" s="329">
        <f t="shared" si="375"/>
        <v>6.7</v>
      </c>
      <c r="K956" s="329">
        <f t="shared" si="375"/>
        <v>28</v>
      </c>
      <c r="L956" s="329">
        <f t="shared" si="375"/>
        <v>69</v>
      </c>
      <c r="M956" s="329">
        <f t="shared" si="375"/>
        <v>1</v>
      </c>
      <c r="N956" s="329">
        <f t="shared" si="375"/>
        <v>6.7</v>
      </c>
      <c r="O956" s="329">
        <f t="shared" si="375"/>
        <v>0</v>
      </c>
      <c r="P956" s="329">
        <f t="shared" si="375"/>
        <v>0.1</v>
      </c>
      <c r="Q956" s="329">
        <f t="shared" si="375"/>
        <v>1.5</v>
      </c>
      <c r="R956" s="329">
        <f t="shared" si="375"/>
        <v>7.3</v>
      </c>
      <c r="S956" s="329">
        <f t="shared" si="375"/>
        <v>11.5</v>
      </c>
      <c r="T956" s="329">
        <f t="shared" si="375"/>
        <v>0</v>
      </c>
      <c r="U956" s="329">
        <f t="shared" si="375"/>
        <v>0</v>
      </c>
      <c r="V956" s="329">
        <f t="shared" si="375"/>
        <v>45.1</v>
      </c>
      <c r="W956" s="329">
        <f t="shared" si="375"/>
        <v>14.4</v>
      </c>
      <c r="X956" s="329" t="str">
        <f t="shared" si="375"/>
        <v xml:space="preserve"> -   </v>
      </c>
      <c r="Y956" s="329">
        <f t="shared" si="375"/>
        <v>8.3000000000000007</v>
      </c>
      <c r="Z956" s="329">
        <f t="shared" si="375"/>
        <v>26.7</v>
      </c>
      <c r="AA956" s="328"/>
      <c r="AB956" s="328"/>
      <c r="AC956" s="332"/>
      <c r="AD956" s="367"/>
      <c r="AE956" s="367"/>
      <c r="AF956" s="367"/>
      <c r="AG956" s="367"/>
      <c r="AH956" s="367"/>
      <c r="AI956" s="367"/>
      <c r="AJ956" s="367"/>
      <c r="AK956" s="367"/>
      <c r="AL956" s="367"/>
      <c r="AM956" s="367"/>
      <c r="AN956" s="367"/>
      <c r="AO956" s="367"/>
      <c r="AP956" s="367"/>
      <c r="AQ956" s="367"/>
      <c r="AR956" s="367"/>
      <c r="AS956" s="367"/>
      <c r="AT956" s="367"/>
      <c r="AU956" s="367"/>
      <c r="AV956" s="367"/>
      <c r="AW956" s="367"/>
      <c r="AX956" s="367"/>
      <c r="AY956" s="367"/>
      <c r="AZ956" s="367"/>
      <c r="BA956" s="367"/>
    </row>
    <row r="957" spans="1:53" ht="13.8" x14ac:dyDescent="0.45">
      <c r="A957" s="43">
        <v>2090</v>
      </c>
      <c r="B957" s="329">
        <f t="shared" ref="B957:Z957" si="376">B863</f>
        <v>3869.7</v>
      </c>
      <c r="C957" s="329">
        <f t="shared" si="376"/>
        <v>28.9</v>
      </c>
      <c r="D957" s="329">
        <f t="shared" si="376"/>
        <v>7.1</v>
      </c>
      <c r="E957" s="329">
        <f t="shared" si="376"/>
        <v>1.5</v>
      </c>
      <c r="F957" s="329">
        <f t="shared" si="376"/>
        <v>67.3</v>
      </c>
      <c r="G957" s="329">
        <f t="shared" si="376"/>
        <v>0.7</v>
      </c>
      <c r="H957" s="329">
        <f t="shared" si="376"/>
        <v>777.4</v>
      </c>
      <c r="I957" s="329" t="str">
        <f t="shared" si="376"/>
        <v xml:space="preserve"> -   </v>
      </c>
      <c r="J957" s="329">
        <f t="shared" si="376"/>
        <v>6.7</v>
      </c>
      <c r="K957" s="329">
        <f t="shared" si="376"/>
        <v>27.8</v>
      </c>
      <c r="L957" s="329">
        <f t="shared" si="376"/>
        <v>69</v>
      </c>
      <c r="M957" s="329">
        <f t="shared" si="376"/>
        <v>1</v>
      </c>
      <c r="N957" s="329">
        <f t="shared" si="376"/>
        <v>6.7</v>
      </c>
      <c r="O957" s="329">
        <f t="shared" si="376"/>
        <v>0</v>
      </c>
      <c r="P957" s="329">
        <f t="shared" si="376"/>
        <v>0.1</v>
      </c>
      <c r="Q957" s="329">
        <f t="shared" si="376"/>
        <v>1.5</v>
      </c>
      <c r="R957" s="329">
        <f t="shared" si="376"/>
        <v>7.3</v>
      </c>
      <c r="S957" s="329">
        <f t="shared" si="376"/>
        <v>11.5</v>
      </c>
      <c r="T957" s="329">
        <f t="shared" si="376"/>
        <v>0</v>
      </c>
      <c r="U957" s="329">
        <f t="shared" si="376"/>
        <v>0</v>
      </c>
      <c r="V957" s="329">
        <f t="shared" si="376"/>
        <v>45</v>
      </c>
      <c r="W957" s="329">
        <f t="shared" si="376"/>
        <v>14.4</v>
      </c>
      <c r="X957" s="329" t="str">
        <f t="shared" si="376"/>
        <v xml:space="preserve"> -   </v>
      </c>
      <c r="Y957" s="329">
        <f t="shared" si="376"/>
        <v>8.3000000000000007</v>
      </c>
      <c r="Z957" s="329">
        <f t="shared" si="376"/>
        <v>26.7</v>
      </c>
      <c r="AA957" s="328"/>
      <c r="AB957" s="328"/>
      <c r="AC957" s="332"/>
      <c r="AD957" s="367"/>
      <c r="AE957" s="367"/>
      <c r="AF957" s="367"/>
      <c r="AG957" s="367"/>
      <c r="AH957" s="367"/>
      <c r="AI957" s="367"/>
      <c r="AJ957" s="367"/>
      <c r="AK957" s="367"/>
      <c r="AL957" s="367"/>
      <c r="AM957" s="367"/>
      <c r="AN957" s="367"/>
      <c r="AO957" s="367"/>
      <c r="AP957" s="367"/>
      <c r="AQ957" s="367"/>
      <c r="AR957" s="367"/>
      <c r="AS957" s="367"/>
      <c r="AT957" s="367"/>
      <c r="AU957" s="367"/>
      <c r="AV957" s="367"/>
      <c r="AW957" s="367"/>
      <c r="AX957" s="367"/>
      <c r="AY957" s="367"/>
      <c r="AZ957" s="367"/>
      <c r="BA957" s="367"/>
    </row>
    <row r="958" spans="1:53" ht="13.8" x14ac:dyDescent="0.45">
      <c r="A958" s="43">
        <v>2091</v>
      </c>
      <c r="B958" s="329">
        <f t="shared" ref="B958:Z958" si="377">B864</f>
        <v>3865</v>
      </c>
      <c r="C958" s="329">
        <f t="shared" si="377"/>
        <v>29</v>
      </c>
      <c r="D958" s="329">
        <f t="shared" si="377"/>
        <v>7.1</v>
      </c>
      <c r="E958" s="329">
        <f t="shared" si="377"/>
        <v>1.5</v>
      </c>
      <c r="F958" s="329">
        <f t="shared" si="377"/>
        <v>66.900000000000006</v>
      </c>
      <c r="G958" s="329">
        <f t="shared" si="377"/>
        <v>0.7</v>
      </c>
      <c r="H958" s="329">
        <f t="shared" si="377"/>
        <v>775.9</v>
      </c>
      <c r="I958" s="329" t="str">
        <f t="shared" si="377"/>
        <v xml:space="preserve"> -   </v>
      </c>
      <c r="J958" s="329">
        <f t="shared" si="377"/>
        <v>6.8</v>
      </c>
      <c r="K958" s="329">
        <f t="shared" si="377"/>
        <v>27.6</v>
      </c>
      <c r="L958" s="329">
        <f t="shared" si="377"/>
        <v>69</v>
      </c>
      <c r="M958" s="329">
        <f t="shared" si="377"/>
        <v>1</v>
      </c>
      <c r="N958" s="329">
        <f t="shared" si="377"/>
        <v>6.8</v>
      </c>
      <c r="O958" s="329">
        <f t="shared" si="377"/>
        <v>0</v>
      </c>
      <c r="P958" s="329">
        <f t="shared" si="377"/>
        <v>0.1</v>
      </c>
      <c r="Q958" s="329">
        <f t="shared" si="377"/>
        <v>1.4</v>
      </c>
      <c r="R958" s="329">
        <f t="shared" si="377"/>
        <v>7.2</v>
      </c>
      <c r="S958" s="329">
        <f t="shared" si="377"/>
        <v>11.5</v>
      </c>
      <c r="T958" s="329">
        <f t="shared" si="377"/>
        <v>0</v>
      </c>
      <c r="U958" s="329">
        <f t="shared" si="377"/>
        <v>0</v>
      </c>
      <c r="V958" s="329">
        <f t="shared" si="377"/>
        <v>45</v>
      </c>
      <c r="W958" s="329">
        <f t="shared" si="377"/>
        <v>14.5</v>
      </c>
      <c r="X958" s="329" t="str">
        <f t="shared" si="377"/>
        <v xml:space="preserve"> -   </v>
      </c>
      <c r="Y958" s="329">
        <f t="shared" si="377"/>
        <v>8.1999999999999993</v>
      </c>
      <c r="Z958" s="329">
        <f t="shared" si="377"/>
        <v>26.7</v>
      </c>
      <c r="AA958" s="328"/>
      <c r="AB958" s="328"/>
      <c r="AC958" s="332"/>
      <c r="AD958" s="367"/>
      <c r="AE958" s="367"/>
      <c r="AF958" s="367"/>
      <c r="AG958" s="367"/>
      <c r="AH958" s="367"/>
      <c r="AI958" s="367"/>
      <c r="AJ958" s="367"/>
      <c r="AK958" s="367"/>
      <c r="AL958" s="367"/>
      <c r="AM958" s="367"/>
      <c r="AN958" s="367"/>
      <c r="AO958" s="367"/>
      <c r="AP958" s="367"/>
      <c r="AQ958" s="367"/>
      <c r="AR958" s="367"/>
      <c r="AS958" s="367"/>
      <c r="AT958" s="367"/>
      <c r="AU958" s="367"/>
      <c r="AV958" s="367"/>
      <c r="AW958" s="367"/>
      <c r="AX958" s="367"/>
      <c r="AY958" s="367"/>
      <c r="AZ958" s="367"/>
      <c r="BA958" s="367"/>
    </row>
    <row r="959" spans="1:53" ht="13.8" x14ac:dyDescent="0.45">
      <c r="A959" s="43">
        <v>2092</v>
      </c>
      <c r="B959" s="329">
        <f t="shared" ref="B959:Z959" si="378">B865</f>
        <v>3860.1</v>
      </c>
      <c r="C959" s="329">
        <f t="shared" si="378"/>
        <v>29.1</v>
      </c>
      <c r="D959" s="329">
        <f t="shared" si="378"/>
        <v>7.1</v>
      </c>
      <c r="E959" s="329">
        <f t="shared" si="378"/>
        <v>1.5</v>
      </c>
      <c r="F959" s="329">
        <f t="shared" si="378"/>
        <v>66.5</v>
      </c>
      <c r="G959" s="329">
        <f t="shared" si="378"/>
        <v>0.8</v>
      </c>
      <c r="H959" s="329">
        <f t="shared" si="378"/>
        <v>774.4</v>
      </c>
      <c r="I959" s="329" t="str">
        <f t="shared" si="378"/>
        <v xml:space="preserve"> -   </v>
      </c>
      <c r="J959" s="329">
        <f t="shared" si="378"/>
        <v>6.8</v>
      </c>
      <c r="K959" s="329">
        <f t="shared" si="378"/>
        <v>27.4</v>
      </c>
      <c r="L959" s="329">
        <f t="shared" si="378"/>
        <v>68.900000000000006</v>
      </c>
      <c r="M959" s="329">
        <f t="shared" si="378"/>
        <v>1</v>
      </c>
      <c r="N959" s="329">
        <f t="shared" si="378"/>
        <v>6.8</v>
      </c>
      <c r="O959" s="329">
        <f t="shared" si="378"/>
        <v>0</v>
      </c>
      <c r="P959" s="329">
        <f t="shared" si="378"/>
        <v>0.1</v>
      </c>
      <c r="Q959" s="329">
        <f t="shared" si="378"/>
        <v>1.4</v>
      </c>
      <c r="R959" s="329">
        <f t="shared" si="378"/>
        <v>7.2</v>
      </c>
      <c r="S959" s="329">
        <f t="shared" si="378"/>
        <v>11.4</v>
      </c>
      <c r="T959" s="329">
        <f t="shared" si="378"/>
        <v>0</v>
      </c>
      <c r="U959" s="329">
        <f t="shared" si="378"/>
        <v>0</v>
      </c>
      <c r="V959" s="329">
        <f t="shared" si="378"/>
        <v>44.9</v>
      </c>
      <c r="W959" s="329">
        <f t="shared" si="378"/>
        <v>14.5</v>
      </c>
      <c r="X959" s="329" t="str">
        <f t="shared" si="378"/>
        <v xml:space="preserve"> -   </v>
      </c>
      <c r="Y959" s="329">
        <f t="shared" si="378"/>
        <v>8.1</v>
      </c>
      <c r="Z959" s="329">
        <f t="shared" si="378"/>
        <v>26.7</v>
      </c>
      <c r="AA959" s="328"/>
      <c r="AB959" s="328"/>
      <c r="AC959" s="332"/>
      <c r="AD959" s="367"/>
      <c r="AE959" s="367"/>
      <c r="AF959" s="367"/>
      <c r="AG959" s="367"/>
      <c r="AH959" s="367"/>
      <c r="AI959" s="367"/>
      <c r="AJ959" s="367"/>
      <c r="AK959" s="367"/>
      <c r="AL959" s="367"/>
      <c r="AM959" s="367"/>
      <c r="AN959" s="367"/>
      <c r="AO959" s="367"/>
      <c r="AP959" s="367"/>
      <c r="AQ959" s="367"/>
      <c r="AR959" s="367"/>
      <c r="AS959" s="367"/>
      <c r="AT959" s="367"/>
      <c r="AU959" s="367"/>
      <c r="AV959" s="367"/>
      <c r="AW959" s="367"/>
      <c r="AX959" s="367"/>
      <c r="AY959" s="367"/>
      <c r="AZ959" s="367"/>
      <c r="BA959" s="367"/>
    </row>
    <row r="960" spans="1:53" ht="13.8" x14ac:dyDescent="0.45">
      <c r="A960" s="43">
        <v>2093</v>
      </c>
      <c r="B960" s="329">
        <f t="shared" ref="B960:Z960" si="379">B866</f>
        <v>3855</v>
      </c>
      <c r="C960" s="329">
        <f t="shared" si="379"/>
        <v>29.2</v>
      </c>
      <c r="D960" s="329">
        <f t="shared" si="379"/>
        <v>7.1</v>
      </c>
      <c r="E960" s="329">
        <f t="shared" si="379"/>
        <v>1.5</v>
      </c>
      <c r="F960" s="329">
        <f t="shared" si="379"/>
        <v>66.099999999999994</v>
      </c>
      <c r="G960" s="329">
        <f t="shared" si="379"/>
        <v>0.8</v>
      </c>
      <c r="H960" s="329">
        <f t="shared" si="379"/>
        <v>772.8</v>
      </c>
      <c r="I960" s="329" t="str">
        <f t="shared" si="379"/>
        <v xml:space="preserve"> -   </v>
      </c>
      <c r="J960" s="329">
        <f t="shared" si="379"/>
        <v>6.8</v>
      </c>
      <c r="K960" s="329">
        <f t="shared" si="379"/>
        <v>27.2</v>
      </c>
      <c r="L960" s="329">
        <f t="shared" si="379"/>
        <v>68.900000000000006</v>
      </c>
      <c r="M960" s="329">
        <f t="shared" si="379"/>
        <v>1</v>
      </c>
      <c r="N960" s="329">
        <f t="shared" si="379"/>
        <v>6.8</v>
      </c>
      <c r="O960" s="329">
        <f t="shared" si="379"/>
        <v>0</v>
      </c>
      <c r="P960" s="329">
        <f t="shared" si="379"/>
        <v>0.1</v>
      </c>
      <c r="Q960" s="329">
        <f t="shared" si="379"/>
        <v>1.4</v>
      </c>
      <c r="R960" s="329">
        <f t="shared" si="379"/>
        <v>7.1</v>
      </c>
      <c r="S960" s="329">
        <f t="shared" si="379"/>
        <v>11.4</v>
      </c>
      <c r="T960" s="329">
        <f t="shared" si="379"/>
        <v>0</v>
      </c>
      <c r="U960" s="329">
        <f t="shared" si="379"/>
        <v>0</v>
      </c>
      <c r="V960" s="329">
        <f t="shared" si="379"/>
        <v>44.8</v>
      </c>
      <c r="W960" s="329">
        <f t="shared" si="379"/>
        <v>14.6</v>
      </c>
      <c r="X960" s="329" t="str">
        <f t="shared" si="379"/>
        <v xml:space="preserve"> -   </v>
      </c>
      <c r="Y960" s="329">
        <f t="shared" si="379"/>
        <v>8</v>
      </c>
      <c r="Z960" s="329">
        <f t="shared" si="379"/>
        <v>26.6</v>
      </c>
      <c r="AA960" s="328"/>
      <c r="AB960" s="328"/>
      <c r="AC960" s="332"/>
      <c r="AD960" s="367"/>
      <c r="AE960" s="367"/>
      <c r="AF960" s="367"/>
      <c r="AG960" s="367"/>
      <c r="AH960" s="367"/>
      <c r="AI960" s="367"/>
      <c r="AJ960" s="367"/>
      <c r="AK960" s="367"/>
      <c r="AL960" s="367"/>
      <c r="AM960" s="367"/>
      <c r="AN960" s="367"/>
      <c r="AO960" s="367"/>
      <c r="AP960" s="367"/>
      <c r="AQ960" s="367"/>
      <c r="AR960" s="367"/>
      <c r="AS960" s="367"/>
      <c r="AT960" s="367"/>
      <c r="AU960" s="367"/>
      <c r="AV960" s="367"/>
      <c r="AW960" s="367"/>
      <c r="AX960" s="367"/>
      <c r="AY960" s="367"/>
      <c r="AZ960" s="367"/>
      <c r="BA960" s="367"/>
    </row>
    <row r="961" spans="1:54" ht="13.8" x14ac:dyDescent="0.45">
      <c r="A961" s="43">
        <v>2094</v>
      </c>
      <c r="B961" s="329">
        <f t="shared" ref="B961:Z961" si="380">B867</f>
        <v>3849.6</v>
      </c>
      <c r="C961" s="329">
        <f t="shared" si="380"/>
        <v>29.3</v>
      </c>
      <c r="D961" s="329">
        <f t="shared" si="380"/>
        <v>7.1</v>
      </c>
      <c r="E961" s="329">
        <f t="shared" si="380"/>
        <v>1.5</v>
      </c>
      <c r="F961" s="329">
        <f t="shared" si="380"/>
        <v>65.7</v>
      </c>
      <c r="G961" s="329">
        <f t="shared" si="380"/>
        <v>0.8</v>
      </c>
      <c r="H961" s="329">
        <f t="shared" si="380"/>
        <v>771.1</v>
      </c>
      <c r="I961" s="329" t="str">
        <f t="shared" si="380"/>
        <v xml:space="preserve"> -   </v>
      </c>
      <c r="J961" s="329">
        <f t="shared" si="380"/>
        <v>6.9</v>
      </c>
      <c r="K961" s="329">
        <f t="shared" si="380"/>
        <v>26.9</v>
      </c>
      <c r="L961" s="329">
        <f t="shared" si="380"/>
        <v>68.900000000000006</v>
      </c>
      <c r="M961" s="329">
        <f t="shared" si="380"/>
        <v>1</v>
      </c>
      <c r="N961" s="329">
        <f t="shared" si="380"/>
        <v>6.8</v>
      </c>
      <c r="O961" s="329">
        <f t="shared" si="380"/>
        <v>0</v>
      </c>
      <c r="P961" s="329">
        <f t="shared" si="380"/>
        <v>0.1</v>
      </c>
      <c r="Q961" s="329">
        <f t="shared" si="380"/>
        <v>1.4</v>
      </c>
      <c r="R961" s="329">
        <f t="shared" si="380"/>
        <v>7.1</v>
      </c>
      <c r="S961" s="329">
        <f t="shared" si="380"/>
        <v>11.4</v>
      </c>
      <c r="T961" s="329">
        <f t="shared" si="380"/>
        <v>0</v>
      </c>
      <c r="U961" s="329">
        <f t="shared" si="380"/>
        <v>0</v>
      </c>
      <c r="V961" s="329">
        <f t="shared" si="380"/>
        <v>44.7</v>
      </c>
      <c r="W961" s="329">
        <f t="shared" si="380"/>
        <v>14.6</v>
      </c>
      <c r="X961" s="329" t="str">
        <f t="shared" si="380"/>
        <v xml:space="preserve"> -   </v>
      </c>
      <c r="Y961" s="329">
        <f t="shared" si="380"/>
        <v>7.9</v>
      </c>
      <c r="Z961" s="329">
        <f t="shared" si="380"/>
        <v>26.6</v>
      </c>
      <c r="AA961" s="328"/>
      <c r="AB961" s="328"/>
      <c r="AC961" s="332"/>
      <c r="AD961" s="367"/>
      <c r="AE961" s="367"/>
      <c r="AF961" s="367"/>
      <c r="AG961" s="367"/>
      <c r="AH961" s="367"/>
      <c r="AI961" s="367"/>
      <c r="AJ961" s="367"/>
      <c r="AK961" s="367"/>
      <c r="AL961" s="367"/>
      <c r="AM961" s="367"/>
      <c r="AN961" s="367"/>
      <c r="AO961" s="367"/>
      <c r="AP961" s="367"/>
      <c r="AQ961" s="367"/>
      <c r="AR961" s="367"/>
      <c r="AS961" s="367"/>
      <c r="AT961" s="367"/>
      <c r="AU961" s="367"/>
      <c r="AV961" s="367"/>
      <c r="AW961" s="367"/>
      <c r="AX961" s="367"/>
      <c r="AY961" s="367"/>
      <c r="AZ961" s="367"/>
      <c r="BA961" s="367"/>
    </row>
    <row r="962" spans="1:54" ht="13.8" x14ac:dyDescent="0.45">
      <c r="A962" s="43">
        <v>2095</v>
      </c>
      <c r="B962" s="329">
        <f t="shared" ref="B962:Z962" si="381">B868</f>
        <v>3844</v>
      </c>
      <c r="C962" s="329">
        <f t="shared" si="381"/>
        <v>29.4</v>
      </c>
      <c r="D962" s="329">
        <f t="shared" si="381"/>
        <v>7</v>
      </c>
      <c r="E962" s="329">
        <f t="shared" si="381"/>
        <v>1.4</v>
      </c>
      <c r="F962" s="329">
        <f t="shared" si="381"/>
        <v>65.3</v>
      </c>
      <c r="G962" s="329">
        <f t="shared" si="381"/>
        <v>0.8</v>
      </c>
      <c r="H962" s="329">
        <f t="shared" si="381"/>
        <v>769.5</v>
      </c>
      <c r="I962" s="329" t="str">
        <f t="shared" si="381"/>
        <v xml:space="preserve"> -   </v>
      </c>
      <c r="J962" s="329">
        <f t="shared" si="381"/>
        <v>6.9</v>
      </c>
      <c r="K962" s="329">
        <f t="shared" si="381"/>
        <v>26.7</v>
      </c>
      <c r="L962" s="329">
        <f t="shared" si="381"/>
        <v>68.8</v>
      </c>
      <c r="M962" s="329">
        <f t="shared" si="381"/>
        <v>1</v>
      </c>
      <c r="N962" s="329">
        <f t="shared" si="381"/>
        <v>6.8</v>
      </c>
      <c r="O962" s="329">
        <f t="shared" si="381"/>
        <v>0</v>
      </c>
      <c r="P962" s="329">
        <f t="shared" si="381"/>
        <v>0.1</v>
      </c>
      <c r="Q962" s="329">
        <f t="shared" si="381"/>
        <v>1.4</v>
      </c>
      <c r="R962" s="329">
        <f t="shared" si="381"/>
        <v>7</v>
      </c>
      <c r="S962" s="329">
        <f t="shared" si="381"/>
        <v>11.3</v>
      </c>
      <c r="T962" s="329">
        <f t="shared" si="381"/>
        <v>0</v>
      </c>
      <c r="U962" s="329">
        <f t="shared" si="381"/>
        <v>0</v>
      </c>
      <c r="V962" s="329">
        <f t="shared" si="381"/>
        <v>44.6</v>
      </c>
      <c r="W962" s="329">
        <f t="shared" si="381"/>
        <v>14.6</v>
      </c>
      <c r="X962" s="329" t="str">
        <f t="shared" si="381"/>
        <v xml:space="preserve"> -   </v>
      </c>
      <c r="Y962" s="329">
        <f t="shared" si="381"/>
        <v>7.8</v>
      </c>
      <c r="Z962" s="329">
        <f t="shared" si="381"/>
        <v>26.6</v>
      </c>
      <c r="AA962" s="328"/>
      <c r="AB962" s="328"/>
      <c r="AC962" s="332"/>
      <c r="AD962" s="367"/>
      <c r="AE962" s="367"/>
      <c r="AF962" s="367"/>
      <c r="AG962" s="367"/>
      <c r="AH962" s="367"/>
      <c r="AI962" s="367"/>
      <c r="AJ962" s="367"/>
      <c r="AK962" s="367"/>
      <c r="AL962" s="367"/>
      <c r="AM962" s="367"/>
      <c r="AN962" s="367"/>
      <c r="AO962" s="367"/>
      <c r="AP962" s="367"/>
      <c r="AQ962" s="367"/>
      <c r="AR962" s="367"/>
      <c r="AS962" s="367"/>
      <c r="AT962" s="367"/>
      <c r="AU962" s="367"/>
      <c r="AV962" s="367"/>
      <c r="AW962" s="367"/>
      <c r="AX962" s="367"/>
      <c r="AY962" s="367"/>
      <c r="AZ962" s="367"/>
      <c r="BA962" s="367"/>
    </row>
    <row r="963" spans="1:54" ht="13.8" x14ac:dyDescent="0.45">
      <c r="A963" s="43">
        <v>2096</v>
      </c>
      <c r="B963" s="329">
        <f t="shared" ref="B963:Z963" si="382">B869</f>
        <v>3838.2</v>
      </c>
      <c r="C963" s="329">
        <f t="shared" si="382"/>
        <v>29.5</v>
      </c>
      <c r="D963" s="329">
        <f t="shared" si="382"/>
        <v>7</v>
      </c>
      <c r="E963" s="329">
        <f t="shared" si="382"/>
        <v>1.4</v>
      </c>
      <c r="F963" s="329">
        <f t="shared" si="382"/>
        <v>64.900000000000006</v>
      </c>
      <c r="G963" s="329">
        <f t="shared" si="382"/>
        <v>0.8</v>
      </c>
      <c r="H963" s="329">
        <f t="shared" si="382"/>
        <v>767.7</v>
      </c>
      <c r="I963" s="329" t="str">
        <f t="shared" si="382"/>
        <v xml:space="preserve"> -   </v>
      </c>
      <c r="J963" s="329">
        <f t="shared" si="382"/>
        <v>6.9</v>
      </c>
      <c r="K963" s="329">
        <f t="shared" si="382"/>
        <v>26.5</v>
      </c>
      <c r="L963" s="329">
        <f t="shared" si="382"/>
        <v>68.8</v>
      </c>
      <c r="M963" s="329">
        <f t="shared" si="382"/>
        <v>1</v>
      </c>
      <c r="N963" s="329">
        <f t="shared" si="382"/>
        <v>6.9</v>
      </c>
      <c r="O963" s="329">
        <f t="shared" si="382"/>
        <v>0</v>
      </c>
      <c r="P963" s="329">
        <f t="shared" si="382"/>
        <v>0.1</v>
      </c>
      <c r="Q963" s="329">
        <f t="shared" si="382"/>
        <v>1.4</v>
      </c>
      <c r="R963" s="329">
        <f t="shared" si="382"/>
        <v>7</v>
      </c>
      <c r="S963" s="329">
        <f t="shared" si="382"/>
        <v>11.3</v>
      </c>
      <c r="T963" s="329">
        <f t="shared" si="382"/>
        <v>0</v>
      </c>
      <c r="U963" s="329">
        <f t="shared" si="382"/>
        <v>0</v>
      </c>
      <c r="V963" s="329">
        <f t="shared" si="382"/>
        <v>44.5</v>
      </c>
      <c r="W963" s="329">
        <f t="shared" si="382"/>
        <v>14.7</v>
      </c>
      <c r="X963" s="329" t="str">
        <f t="shared" si="382"/>
        <v xml:space="preserve"> -   </v>
      </c>
      <c r="Y963" s="329">
        <f t="shared" si="382"/>
        <v>7.7</v>
      </c>
      <c r="Z963" s="329">
        <f t="shared" si="382"/>
        <v>26.6</v>
      </c>
      <c r="AA963" s="328"/>
      <c r="AB963" s="328"/>
      <c r="AC963" s="332"/>
    </row>
    <row r="964" spans="1:54" ht="13.8" x14ac:dyDescent="0.45">
      <c r="A964" s="43">
        <v>2097</v>
      </c>
      <c r="B964" s="329">
        <f t="shared" ref="B964:Z964" si="383">B870</f>
        <v>3832.1</v>
      </c>
      <c r="C964" s="329">
        <f t="shared" si="383"/>
        <v>29.6</v>
      </c>
      <c r="D964" s="329">
        <f t="shared" si="383"/>
        <v>7</v>
      </c>
      <c r="E964" s="329">
        <f t="shared" si="383"/>
        <v>1.4</v>
      </c>
      <c r="F964" s="329">
        <f t="shared" si="383"/>
        <v>64.5</v>
      </c>
      <c r="G964" s="329">
        <f t="shared" si="383"/>
        <v>0.8</v>
      </c>
      <c r="H964" s="329">
        <f t="shared" si="383"/>
        <v>765.9</v>
      </c>
      <c r="I964" s="329" t="str">
        <f t="shared" si="383"/>
        <v xml:space="preserve"> -   </v>
      </c>
      <c r="J964" s="329">
        <f t="shared" si="383"/>
        <v>6.9</v>
      </c>
      <c r="K964" s="329">
        <f t="shared" si="383"/>
        <v>26.3</v>
      </c>
      <c r="L964" s="329">
        <f t="shared" si="383"/>
        <v>68.8</v>
      </c>
      <c r="M964" s="329">
        <f t="shared" si="383"/>
        <v>1.1000000000000001</v>
      </c>
      <c r="N964" s="329">
        <f t="shared" si="383"/>
        <v>6.9</v>
      </c>
      <c r="O964" s="329">
        <f t="shared" si="383"/>
        <v>0</v>
      </c>
      <c r="P964" s="329">
        <f t="shared" si="383"/>
        <v>0.1</v>
      </c>
      <c r="Q964" s="329">
        <f t="shared" si="383"/>
        <v>1.4</v>
      </c>
      <c r="R964" s="329">
        <f t="shared" si="383"/>
        <v>6.9</v>
      </c>
      <c r="S964" s="329">
        <f t="shared" si="383"/>
        <v>11.3</v>
      </c>
      <c r="T964" s="329">
        <f t="shared" si="383"/>
        <v>0</v>
      </c>
      <c r="U964" s="329">
        <f t="shared" si="383"/>
        <v>0</v>
      </c>
      <c r="V964" s="329">
        <f t="shared" si="383"/>
        <v>44.5</v>
      </c>
      <c r="W964" s="329">
        <f t="shared" si="383"/>
        <v>14.7</v>
      </c>
      <c r="X964" s="329" t="str">
        <f t="shared" si="383"/>
        <v xml:space="preserve"> -   </v>
      </c>
      <c r="Y964" s="329">
        <f t="shared" si="383"/>
        <v>7.7</v>
      </c>
      <c r="Z964" s="329">
        <f t="shared" si="383"/>
        <v>26.6</v>
      </c>
      <c r="AA964" s="328"/>
      <c r="AB964" s="328"/>
      <c r="AC964" s="332"/>
    </row>
    <row r="965" spans="1:54" ht="13.8" x14ac:dyDescent="0.45">
      <c r="A965" s="43">
        <v>2098</v>
      </c>
      <c r="B965" s="329">
        <f t="shared" ref="B965:Z965" si="384">B871</f>
        <v>3825.8</v>
      </c>
      <c r="C965" s="329">
        <f t="shared" si="384"/>
        <v>29.7</v>
      </c>
      <c r="D965" s="329">
        <f t="shared" si="384"/>
        <v>7</v>
      </c>
      <c r="E965" s="329">
        <f t="shared" si="384"/>
        <v>1.4</v>
      </c>
      <c r="F965" s="329">
        <f t="shared" si="384"/>
        <v>64.099999999999994</v>
      </c>
      <c r="G965" s="329">
        <f t="shared" si="384"/>
        <v>0.8</v>
      </c>
      <c r="H965" s="329">
        <f t="shared" si="384"/>
        <v>764.1</v>
      </c>
      <c r="I965" s="329" t="str">
        <f t="shared" si="384"/>
        <v xml:space="preserve"> -   </v>
      </c>
      <c r="J965" s="329">
        <f t="shared" si="384"/>
        <v>7</v>
      </c>
      <c r="K965" s="329">
        <f t="shared" si="384"/>
        <v>26.1</v>
      </c>
      <c r="L965" s="329">
        <f t="shared" si="384"/>
        <v>68.7</v>
      </c>
      <c r="M965" s="329">
        <f t="shared" si="384"/>
        <v>1.1000000000000001</v>
      </c>
      <c r="N965" s="329">
        <f t="shared" si="384"/>
        <v>6.9</v>
      </c>
      <c r="O965" s="329">
        <f t="shared" si="384"/>
        <v>0</v>
      </c>
      <c r="P965" s="329">
        <f t="shared" si="384"/>
        <v>0.1</v>
      </c>
      <c r="Q965" s="329">
        <f t="shared" si="384"/>
        <v>1.4</v>
      </c>
      <c r="R965" s="329">
        <f t="shared" si="384"/>
        <v>6.9</v>
      </c>
      <c r="S965" s="329">
        <f t="shared" si="384"/>
        <v>11.2</v>
      </c>
      <c r="T965" s="329">
        <f t="shared" si="384"/>
        <v>0</v>
      </c>
      <c r="U965" s="329">
        <f t="shared" si="384"/>
        <v>0</v>
      </c>
      <c r="V965" s="329">
        <f t="shared" si="384"/>
        <v>44.4</v>
      </c>
      <c r="W965" s="329">
        <f t="shared" si="384"/>
        <v>14.7</v>
      </c>
      <c r="X965" s="329" t="str">
        <f t="shared" si="384"/>
        <v xml:space="preserve"> -   </v>
      </c>
      <c r="Y965" s="329">
        <f t="shared" si="384"/>
        <v>7.6</v>
      </c>
      <c r="Z965" s="329">
        <f t="shared" si="384"/>
        <v>26.5</v>
      </c>
      <c r="AA965" s="328"/>
      <c r="AB965" s="328"/>
      <c r="AC965" s="332"/>
    </row>
    <row r="966" spans="1:54" ht="13.8" x14ac:dyDescent="0.45">
      <c r="A966" s="43">
        <v>2099</v>
      </c>
      <c r="B966" s="329">
        <f t="shared" ref="B966:Z966" si="385">B872</f>
        <v>3819.3</v>
      </c>
      <c r="C966" s="329">
        <f t="shared" si="385"/>
        <v>29.8</v>
      </c>
      <c r="D966" s="329">
        <f t="shared" si="385"/>
        <v>6.9</v>
      </c>
      <c r="E966" s="329">
        <f t="shared" si="385"/>
        <v>1.4</v>
      </c>
      <c r="F966" s="329">
        <f t="shared" si="385"/>
        <v>63.7</v>
      </c>
      <c r="G966" s="329">
        <f t="shared" si="385"/>
        <v>0.8</v>
      </c>
      <c r="H966" s="329">
        <f t="shared" si="385"/>
        <v>762.3</v>
      </c>
      <c r="I966" s="329" t="str">
        <f t="shared" si="385"/>
        <v xml:space="preserve"> -   </v>
      </c>
      <c r="J966" s="329">
        <f t="shared" si="385"/>
        <v>7</v>
      </c>
      <c r="K966" s="329">
        <f t="shared" si="385"/>
        <v>25.9</v>
      </c>
      <c r="L966" s="329">
        <f t="shared" si="385"/>
        <v>68.7</v>
      </c>
      <c r="M966" s="329">
        <f t="shared" si="385"/>
        <v>1.1000000000000001</v>
      </c>
      <c r="N966" s="329">
        <f t="shared" si="385"/>
        <v>6.9</v>
      </c>
      <c r="O966" s="329">
        <f t="shared" si="385"/>
        <v>0</v>
      </c>
      <c r="P966" s="329">
        <f t="shared" si="385"/>
        <v>0.1</v>
      </c>
      <c r="Q966" s="329">
        <f t="shared" si="385"/>
        <v>1.3</v>
      </c>
      <c r="R966" s="329">
        <f t="shared" si="385"/>
        <v>6.8</v>
      </c>
      <c r="S966" s="329">
        <f t="shared" si="385"/>
        <v>11.2</v>
      </c>
      <c r="T966" s="329">
        <f t="shared" si="385"/>
        <v>0</v>
      </c>
      <c r="U966" s="329">
        <f t="shared" si="385"/>
        <v>0</v>
      </c>
      <c r="V966" s="329">
        <f t="shared" si="385"/>
        <v>44.3</v>
      </c>
      <c r="W966" s="329">
        <f t="shared" si="385"/>
        <v>14.8</v>
      </c>
      <c r="X966" s="329" t="str">
        <f t="shared" si="385"/>
        <v xml:space="preserve"> -   </v>
      </c>
      <c r="Y966" s="329">
        <f t="shared" si="385"/>
        <v>7.5</v>
      </c>
      <c r="Z966" s="329">
        <f t="shared" si="385"/>
        <v>26.5</v>
      </c>
      <c r="AA966" s="328"/>
      <c r="AB966" s="328"/>
      <c r="AC966" s="332"/>
    </row>
    <row r="967" spans="1:54" ht="13.8" x14ac:dyDescent="0.45">
      <c r="A967" s="43">
        <v>2100</v>
      </c>
      <c r="B967" s="329">
        <f t="shared" ref="B967:Z967" si="386">B873</f>
        <v>3812.5</v>
      </c>
      <c r="C967" s="329">
        <f t="shared" si="386"/>
        <v>29.9</v>
      </c>
      <c r="D967" s="329">
        <f t="shared" si="386"/>
        <v>6.9</v>
      </c>
      <c r="E967" s="329">
        <f t="shared" si="386"/>
        <v>1.4</v>
      </c>
      <c r="F967" s="329">
        <f t="shared" si="386"/>
        <v>63.3</v>
      </c>
      <c r="G967" s="329">
        <f t="shared" si="386"/>
        <v>0.8</v>
      </c>
      <c r="H967" s="329">
        <f t="shared" si="386"/>
        <v>760.4</v>
      </c>
      <c r="I967" s="329" t="str">
        <f t="shared" si="386"/>
        <v xml:space="preserve"> -   </v>
      </c>
      <c r="J967" s="329">
        <f t="shared" si="386"/>
        <v>7</v>
      </c>
      <c r="K967" s="329">
        <f t="shared" si="386"/>
        <v>25.7</v>
      </c>
      <c r="L967" s="329">
        <f t="shared" si="386"/>
        <v>68.599999999999994</v>
      </c>
      <c r="M967" s="329">
        <f t="shared" si="386"/>
        <v>1.1000000000000001</v>
      </c>
      <c r="N967" s="329">
        <f t="shared" si="386"/>
        <v>6.9</v>
      </c>
      <c r="O967" s="329">
        <f t="shared" si="386"/>
        <v>0</v>
      </c>
      <c r="P967" s="329">
        <f t="shared" si="386"/>
        <v>0.1</v>
      </c>
      <c r="Q967" s="329">
        <f t="shared" si="386"/>
        <v>1.3</v>
      </c>
      <c r="R967" s="329">
        <f t="shared" si="386"/>
        <v>6.8</v>
      </c>
      <c r="S967" s="329">
        <f t="shared" si="386"/>
        <v>11.2</v>
      </c>
      <c r="T967" s="329">
        <f t="shared" si="386"/>
        <v>0</v>
      </c>
      <c r="U967" s="329">
        <f t="shared" si="386"/>
        <v>0</v>
      </c>
      <c r="V967" s="329">
        <f t="shared" si="386"/>
        <v>44.2</v>
      </c>
      <c r="W967" s="329">
        <f t="shared" si="386"/>
        <v>14.8</v>
      </c>
      <c r="X967" s="329" t="str">
        <f t="shared" si="386"/>
        <v xml:space="preserve"> -   </v>
      </c>
      <c r="Y967" s="329">
        <f t="shared" si="386"/>
        <v>7.4</v>
      </c>
      <c r="Z967" s="329">
        <f t="shared" si="386"/>
        <v>26.5</v>
      </c>
      <c r="AA967" s="328"/>
      <c r="AB967" s="328"/>
      <c r="AC967" s="332"/>
    </row>
    <row r="968" spans="1:54" s="385" customFormat="1" ht="49.2" x14ac:dyDescent="0.4">
      <c r="A968" s="337" t="s">
        <v>612</v>
      </c>
      <c r="B968" s="329">
        <f t="shared" ref="B968:N968" si="387">SUM(B881:B917)</f>
        <v>173453.80000000002</v>
      </c>
      <c r="C968" s="329">
        <f t="shared" si="387"/>
        <v>2117.1</v>
      </c>
      <c r="D968" s="329">
        <f t="shared" si="387"/>
        <v>393.50000000000011</v>
      </c>
      <c r="E968" s="329">
        <f t="shared" si="387"/>
        <v>109</v>
      </c>
      <c r="F968" s="329">
        <f t="shared" si="387"/>
        <v>3043</v>
      </c>
      <c r="G968" s="329">
        <f t="shared" si="387"/>
        <v>154.19999999999996</v>
      </c>
      <c r="H968" s="329">
        <f t="shared" si="387"/>
        <v>30501.9</v>
      </c>
      <c r="I968" s="329"/>
      <c r="J968" s="329">
        <f t="shared" si="387"/>
        <v>458.60000000000019</v>
      </c>
      <c r="K968" s="329">
        <f t="shared" si="387"/>
        <v>3432.5000000000005</v>
      </c>
      <c r="L968" s="329">
        <f t="shared" si="387"/>
        <v>3961.7000000000003</v>
      </c>
      <c r="M968" s="329">
        <f t="shared" si="387"/>
        <v>288.8</v>
      </c>
      <c r="N968" s="329">
        <f t="shared" si="387"/>
        <v>531</v>
      </c>
      <c r="O968" s="329">
        <f t="shared" ref="O968:Z968" si="388">SUM(O881:O917)</f>
        <v>22.200000000000003</v>
      </c>
      <c r="P968" s="329">
        <f t="shared" si="388"/>
        <v>50.1</v>
      </c>
      <c r="Q968" s="329">
        <f t="shared" si="388"/>
        <v>118.69999999999999</v>
      </c>
      <c r="R968" s="329">
        <f t="shared" si="388"/>
        <v>573.29999999999995</v>
      </c>
      <c r="S968" s="329">
        <f t="shared" si="388"/>
        <v>716.60000000000014</v>
      </c>
      <c r="T968" s="329">
        <f t="shared" si="388"/>
        <v>1.6000000000000003</v>
      </c>
      <c r="U968" s="329">
        <f t="shared" si="388"/>
        <v>0</v>
      </c>
      <c r="V968" s="329">
        <f t="shared" si="388"/>
        <v>2418.5</v>
      </c>
      <c r="W968" s="329">
        <f t="shared" si="388"/>
        <v>481.7</v>
      </c>
      <c r="X968" s="329">
        <f t="shared" si="388"/>
        <v>0</v>
      </c>
      <c r="Y968" s="329">
        <f t="shared" si="388"/>
        <v>722.4</v>
      </c>
      <c r="Z968" s="329">
        <f t="shared" si="388"/>
        <v>1074.0999999999999</v>
      </c>
      <c r="AA968" s="345" t="s">
        <v>559</v>
      </c>
      <c r="AB968" s="328">
        <f>B968+C968+D968+E968+F968+G968+H968+J968+K968+L968+M968+N968</f>
        <v>218445.10000000003</v>
      </c>
      <c r="AC968" s="332"/>
      <c r="AD968" s="332"/>
      <c r="AE968" s="332"/>
      <c r="AF968" s="332"/>
      <c r="AG968" s="332"/>
      <c r="AH968" s="332"/>
      <c r="AI968" s="332"/>
      <c r="AJ968" s="332"/>
      <c r="AK968" s="332"/>
      <c r="AL968" s="332"/>
      <c r="AM968" s="332"/>
      <c r="AN968" s="332"/>
      <c r="AO968" s="332"/>
      <c r="AP968" s="332"/>
      <c r="AQ968" s="332"/>
      <c r="AR968" s="332"/>
      <c r="AS968" s="332"/>
      <c r="AT968" s="332"/>
      <c r="AU968" s="332"/>
      <c r="AV968" s="332"/>
      <c r="AW968" s="332"/>
      <c r="AX968" s="332"/>
      <c r="AY968" s="332"/>
      <c r="AZ968" s="332"/>
      <c r="BA968" s="332"/>
    </row>
    <row r="969" spans="1:54" x14ac:dyDescent="0.4">
      <c r="B969" s="386"/>
      <c r="C969" s="386"/>
      <c r="D969" s="386"/>
      <c r="E969" s="386"/>
      <c r="F969" s="386"/>
      <c r="G969" s="386"/>
      <c r="H969" s="386"/>
      <c r="I969" s="386"/>
      <c r="J969" s="386"/>
      <c r="K969" s="386"/>
      <c r="L969" s="386"/>
      <c r="M969" s="386"/>
      <c r="N969" s="386"/>
      <c r="O969" s="386"/>
      <c r="P969" s="386"/>
      <c r="Q969" s="386"/>
      <c r="R969" s="386"/>
      <c r="S969" s="386"/>
      <c r="T969" s="386"/>
      <c r="U969" s="386"/>
      <c r="V969" s="386"/>
      <c r="W969" s="386"/>
      <c r="X969" s="386"/>
      <c r="Y969" s="386"/>
      <c r="Z969" s="386"/>
      <c r="AA969" s="331"/>
      <c r="AB969" s="332"/>
      <c r="AC969" s="332"/>
    </row>
    <row r="970" spans="1:54" s="348" customFormat="1" ht="18.600000000000001" x14ac:dyDescent="0.6">
      <c r="A970" s="334" t="s">
        <v>610</v>
      </c>
      <c r="B970" s="335"/>
      <c r="C970" s="335"/>
      <c r="D970" s="335"/>
      <c r="E970" s="335"/>
      <c r="F970" s="335"/>
      <c r="G970" s="335"/>
      <c r="H970" s="335"/>
      <c r="I970" s="335"/>
      <c r="J970" s="335"/>
      <c r="K970" s="335"/>
      <c r="L970" s="335"/>
      <c r="M970" s="335"/>
      <c r="N970" s="335"/>
      <c r="O970" s="335"/>
      <c r="P970" s="335"/>
      <c r="Q970" s="335"/>
      <c r="R970" s="335"/>
      <c r="S970" s="335"/>
      <c r="T970" s="335"/>
      <c r="U970" s="335"/>
      <c r="V970" s="335"/>
      <c r="W970" s="335"/>
      <c r="X970" s="335"/>
      <c r="Y970" s="335"/>
      <c r="Z970" s="335"/>
      <c r="AA970" s="362"/>
      <c r="AB970" s="362"/>
      <c r="AC970" s="362"/>
      <c r="AD970" s="363"/>
      <c r="AE970" s="363"/>
      <c r="AF970" s="363"/>
      <c r="AG970" s="363"/>
      <c r="AH970" s="363"/>
      <c r="AI970" s="363"/>
      <c r="AJ970" s="363"/>
      <c r="AK970" s="363"/>
      <c r="AL970" s="363"/>
      <c r="AM970" s="363"/>
      <c r="AN970" s="363"/>
      <c r="AO970" s="363"/>
      <c r="AP970" s="363"/>
      <c r="AQ970" s="363"/>
      <c r="AR970" s="363"/>
      <c r="AS970" s="363"/>
      <c r="AT970" s="363"/>
      <c r="AU970" s="363"/>
      <c r="AV970" s="363"/>
      <c r="AW970" s="363"/>
      <c r="AX970" s="363"/>
      <c r="AY970" s="363"/>
      <c r="AZ970" s="363"/>
      <c r="BA970" s="363"/>
    </row>
    <row r="971" spans="1:54" s="366" customFormat="1" ht="45" x14ac:dyDescent="0.5">
      <c r="A971" s="111" t="s">
        <v>0</v>
      </c>
      <c r="B971" s="54" t="str">
        <f>B$18</f>
        <v>"Grain" , MMT</v>
      </c>
      <c r="C971" s="54" t="str">
        <f t="shared" ref="C971:Z971" si="389">C$18</f>
        <v>Bovine Meat , MMT</v>
      </c>
      <c r="D971" s="54" t="str">
        <f t="shared" si="389"/>
        <v>Butter, Ghee , MMT</v>
      </c>
      <c r="E971" s="54" t="str">
        <f t="shared" si="389"/>
        <v>Cream , MMT</v>
      </c>
      <c r="F971" s="54" t="str">
        <f t="shared" si="389"/>
        <v>Eggs , MMT</v>
      </c>
      <c r="G971" s="54" t="str">
        <f t="shared" si="389"/>
        <v>Meat, Other , MMT</v>
      </c>
      <c r="H971" s="54" t="str">
        <f t="shared" si="389"/>
        <v>Milk - Excluding Butter , MMT</v>
      </c>
      <c r="I971" s="54" t="str">
        <f t="shared" si="389"/>
        <v>Whey , MMT</v>
      </c>
      <c r="J971" s="54" t="str">
        <f t="shared" si="389"/>
        <v>Mutton &amp; Goat Meat , MMT</v>
      </c>
      <c r="K971" s="54" t="str">
        <f t="shared" si="389"/>
        <v>Pigmeat , MMT</v>
      </c>
      <c r="L971" s="54" t="str">
        <f t="shared" si="389"/>
        <v>Poultry Meat , MMT</v>
      </c>
      <c r="M971" s="54" t="str">
        <f t="shared" si="389"/>
        <v>Fats, Animals, Raw , MMT</v>
      </c>
      <c r="N971" s="54" t="str">
        <f t="shared" si="389"/>
        <v>Offals, Edible , MMT</v>
      </c>
      <c r="O971" s="54" t="str">
        <f t="shared" si="389"/>
        <v>Aquatic Animals, Others , MMT</v>
      </c>
      <c r="P971" s="54" t="str">
        <f t="shared" si="389"/>
        <v>Aquatic Plants , MMT</v>
      </c>
      <c r="Q971" s="54" t="str">
        <f t="shared" si="389"/>
        <v>Cephalopods , MMT</v>
      </c>
      <c r="R971" s="54" t="str">
        <f t="shared" si="389"/>
        <v>Crustaceans , MMT</v>
      </c>
      <c r="S971" s="54" t="str">
        <f t="shared" si="389"/>
        <v>Demersal Fish , MMT</v>
      </c>
      <c r="T971" s="54" t="str">
        <f t="shared" si="389"/>
        <v>Fish, Body Oil , MMT</v>
      </c>
      <c r="U971" s="54" t="str">
        <f t="shared" si="389"/>
        <v>Fish, Liver Oil , MMT</v>
      </c>
      <c r="V971" s="54" t="str">
        <f t="shared" si="389"/>
        <v>Freshwater Fish , MMT</v>
      </c>
      <c r="W971" s="54" t="str">
        <f t="shared" si="389"/>
        <v>Marine Fish, Other , MMT</v>
      </c>
      <c r="X971" s="54" t="str">
        <f t="shared" si="389"/>
        <v>Meat, Aquatic Mammals , MMT</v>
      </c>
      <c r="Y971" s="54" t="str">
        <f t="shared" si="389"/>
        <v>Molluscs, Other , MMT</v>
      </c>
      <c r="Z971" s="54" t="str">
        <f t="shared" si="389"/>
        <v>Pelagic Fish , MMT</v>
      </c>
      <c r="AA971" s="364"/>
      <c r="AB971" s="384"/>
      <c r="AC971" s="364"/>
      <c r="AD971" s="364"/>
      <c r="AE971" s="364"/>
      <c r="AF971" s="364"/>
      <c r="AG971" s="364"/>
      <c r="AH971" s="364"/>
      <c r="AI971" s="364"/>
      <c r="AJ971" s="364"/>
      <c r="AK971" s="364"/>
      <c r="AL971" s="364"/>
      <c r="AM971" s="364"/>
      <c r="AN971" s="364"/>
      <c r="AO971" s="364"/>
      <c r="AP971" s="364"/>
      <c r="AQ971" s="364"/>
      <c r="AR971" s="364"/>
      <c r="AS971" s="364"/>
      <c r="AT971" s="364"/>
      <c r="AU971" s="364"/>
      <c r="AV971" s="364"/>
      <c r="AW971" s="364"/>
      <c r="AX971" s="364"/>
      <c r="AY971" s="364"/>
      <c r="AZ971" s="364"/>
      <c r="BA971" s="364"/>
      <c r="BB971" s="364"/>
    </row>
    <row r="972" spans="1:54" ht="13.8" x14ac:dyDescent="0.45">
      <c r="A972" s="43">
        <v>2014</v>
      </c>
      <c r="B972" s="329">
        <f>(B111-B787)*$D$782</f>
        <v>0</v>
      </c>
      <c r="C972" s="329">
        <f t="shared" ref="C972:Z972" si="390">(C111-C787)*$D$782</f>
        <v>0</v>
      </c>
      <c r="D972" s="329">
        <f t="shared" si="390"/>
        <v>0</v>
      </c>
      <c r="E972" s="329">
        <f t="shared" si="390"/>
        <v>0</v>
      </c>
      <c r="F972" s="329">
        <f t="shared" si="390"/>
        <v>0</v>
      </c>
      <c r="G972" s="329">
        <f t="shared" si="390"/>
        <v>0</v>
      </c>
      <c r="H972" s="329">
        <f t="shared" si="390"/>
        <v>0</v>
      </c>
      <c r="I972" s="329" t="e">
        <f t="shared" si="390"/>
        <v>#VALUE!</v>
      </c>
      <c r="J972" s="329">
        <f t="shared" si="390"/>
        <v>0</v>
      </c>
      <c r="K972" s="329">
        <f t="shared" si="390"/>
        <v>0</v>
      </c>
      <c r="L972" s="329">
        <f t="shared" si="390"/>
        <v>0</v>
      </c>
      <c r="M972" s="329">
        <f t="shared" si="390"/>
        <v>0</v>
      </c>
      <c r="N972" s="329">
        <f t="shared" si="390"/>
        <v>0</v>
      </c>
      <c r="O972" s="329">
        <f t="shared" si="390"/>
        <v>0</v>
      </c>
      <c r="P972" s="329">
        <f t="shared" si="390"/>
        <v>0</v>
      </c>
      <c r="Q972" s="329">
        <f t="shared" si="390"/>
        <v>0</v>
      </c>
      <c r="R972" s="329">
        <f t="shared" si="390"/>
        <v>0</v>
      </c>
      <c r="S972" s="329">
        <f t="shared" si="390"/>
        <v>0</v>
      </c>
      <c r="T972" s="329">
        <f t="shared" si="390"/>
        <v>0</v>
      </c>
      <c r="U972" s="329">
        <f t="shared" si="390"/>
        <v>0</v>
      </c>
      <c r="V972" s="329">
        <f t="shared" si="390"/>
        <v>0</v>
      </c>
      <c r="W972" s="329">
        <f t="shared" si="390"/>
        <v>0</v>
      </c>
      <c r="X972" s="329" t="e">
        <f t="shared" si="390"/>
        <v>#VALUE!</v>
      </c>
      <c r="Y972" s="329">
        <f t="shared" si="390"/>
        <v>0</v>
      </c>
      <c r="Z972" s="329">
        <f t="shared" si="390"/>
        <v>0</v>
      </c>
      <c r="AA972" s="332"/>
      <c r="AB972" s="331"/>
      <c r="AC972" s="332"/>
      <c r="BB972" s="332"/>
    </row>
    <row r="973" spans="1:54" ht="13.8" x14ac:dyDescent="0.45">
      <c r="A973" s="43">
        <v>2015</v>
      </c>
      <c r="B973" s="329">
        <f t="shared" ref="B973:Z973" si="391">(B112-B788)*$D$782</f>
        <v>0</v>
      </c>
      <c r="C973" s="329">
        <f t="shared" si="391"/>
        <v>0</v>
      </c>
      <c r="D973" s="329">
        <f t="shared" si="391"/>
        <v>0</v>
      </c>
      <c r="E973" s="329">
        <f t="shared" si="391"/>
        <v>0</v>
      </c>
      <c r="F973" s="329">
        <f t="shared" si="391"/>
        <v>0</v>
      </c>
      <c r="G973" s="329">
        <f t="shared" si="391"/>
        <v>0</v>
      </c>
      <c r="H973" s="329">
        <f t="shared" si="391"/>
        <v>0</v>
      </c>
      <c r="I973" s="329" t="e">
        <f t="shared" si="391"/>
        <v>#VALUE!</v>
      </c>
      <c r="J973" s="329">
        <f t="shared" si="391"/>
        <v>0</v>
      </c>
      <c r="K973" s="329">
        <f t="shared" si="391"/>
        <v>0</v>
      </c>
      <c r="L973" s="329">
        <f t="shared" si="391"/>
        <v>0</v>
      </c>
      <c r="M973" s="329">
        <f t="shared" si="391"/>
        <v>0</v>
      </c>
      <c r="N973" s="329">
        <f t="shared" si="391"/>
        <v>0</v>
      </c>
      <c r="O973" s="329">
        <f t="shared" si="391"/>
        <v>0</v>
      </c>
      <c r="P973" s="329">
        <f t="shared" si="391"/>
        <v>0</v>
      </c>
      <c r="Q973" s="329">
        <f t="shared" si="391"/>
        <v>0</v>
      </c>
      <c r="R973" s="329">
        <f t="shared" si="391"/>
        <v>0</v>
      </c>
      <c r="S973" s="329">
        <f t="shared" si="391"/>
        <v>0</v>
      </c>
      <c r="T973" s="329">
        <f t="shared" si="391"/>
        <v>0</v>
      </c>
      <c r="U973" s="329">
        <f t="shared" si="391"/>
        <v>0</v>
      </c>
      <c r="V973" s="329">
        <f t="shared" si="391"/>
        <v>0</v>
      </c>
      <c r="W973" s="329">
        <f t="shared" si="391"/>
        <v>0</v>
      </c>
      <c r="X973" s="329" t="e">
        <f t="shared" si="391"/>
        <v>#VALUE!</v>
      </c>
      <c r="Y973" s="329">
        <f t="shared" si="391"/>
        <v>0</v>
      </c>
      <c r="Z973" s="329">
        <f t="shared" si="391"/>
        <v>0</v>
      </c>
      <c r="AA973" s="332"/>
      <c r="AB973" s="331"/>
      <c r="AC973" s="332"/>
      <c r="BB973" s="332"/>
    </row>
    <row r="974" spans="1:54" ht="13.8" x14ac:dyDescent="0.45">
      <c r="A974" s="43">
        <v>2016</v>
      </c>
      <c r="B974" s="329">
        <f t="shared" ref="B974:Z974" si="392">(B113-B789)*$D$782</f>
        <v>0</v>
      </c>
      <c r="C974" s="329">
        <f t="shared" si="392"/>
        <v>0</v>
      </c>
      <c r="D974" s="329">
        <f t="shared" si="392"/>
        <v>0</v>
      </c>
      <c r="E974" s="329">
        <f t="shared" si="392"/>
        <v>0</v>
      </c>
      <c r="F974" s="329">
        <f t="shared" si="392"/>
        <v>0</v>
      </c>
      <c r="G974" s="329">
        <f t="shared" si="392"/>
        <v>0</v>
      </c>
      <c r="H974" s="329">
        <f t="shared" si="392"/>
        <v>0</v>
      </c>
      <c r="I974" s="329" t="e">
        <f t="shared" si="392"/>
        <v>#VALUE!</v>
      </c>
      <c r="J974" s="329">
        <f t="shared" si="392"/>
        <v>0</v>
      </c>
      <c r="K974" s="329">
        <f t="shared" si="392"/>
        <v>0</v>
      </c>
      <c r="L974" s="329">
        <f t="shared" si="392"/>
        <v>0</v>
      </c>
      <c r="M974" s="329">
        <f t="shared" si="392"/>
        <v>0</v>
      </c>
      <c r="N974" s="329">
        <f t="shared" si="392"/>
        <v>0</v>
      </c>
      <c r="O974" s="329">
        <f t="shared" si="392"/>
        <v>0</v>
      </c>
      <c r="P974" s="329">
        <f t="shared" si="392"/>
        <v>0</v>
      </c>
      <c r="Q974" s="329">
        <f t="shared" si="392"/>
        <v>0</v>
      </c>
      <c r="R974" s="329">
        <f t="shared" si="392"/>
        <v>0</v>
      </c>
      <c r="S974" s="329">
        <f t="shared" si="392"/>
        <v>0</v>
      </c>
      <c r="T974" s="329">
        <f t="shared" si="392"/>
        <v>0</v>
      </c>
      <c r="U974" s="329">
        <f t="shared" si="392"/>
        <v>0</v>
      </c>
      <c r="V974" s="329">
        <f t="shared" si="392"/>
        <v>0</v>
      </c>
      <c r="W974" s="329">
        <f t="shared" si="392"/>
        <v>0</v>
      </c>
      <c r="X974" s="329" t="e">
        <f t="shared" si="392"/>
        <v>#VALUE!</v>
      </c>
      <c r="Y974" s="329">
        <f t="shared" si="392"/>
        <v>0</v>
      </c>
      <c r="Z974" s="329">
        <f t="shared" si="392"/>
        <v>0</v>
      </c>
      <c r="AA974" s="332"/>
      <c r="AB974" s="331"/>
      <c r="AC974" s="332"/>
      <c r="BB974" s="332"/>
    </row>
    <row r="975" spans="1:54" ht="13.8" x14ac:dyDescent="0.45">
      <c r="A975" s="43">
        <v>2017</v>
      </c>
      <c r="B975" s="329">
        <f t="shared" ref="B975:Z975" si="393">(B114-B790)*$D$782</f>
        <v>0</v>
      </c>
      <c r="C975" s="329">
        <f t="shared" si="393"/>
        <v>0</v>
      </c>
      <c r="D975" s="329">
        <f t="shared" si="393"/>
        <v>0</v>
      </c>
      <c r="E975" s="329">
        <f t="shared" si="393"/>
        <v>0</v>
      </c>
      <c r="F975" s="329">
        <f t="shared" si="393"/>
        <v>0</v>
      </c>
      <c r="G975" s="329">
        <f t="shared" si="393"/>
        <v>0</v>
      </c>
      <c r="H975" s="329">
        <f t="shared" si="393"/>
        <v>0</v>
      </c>
      <c r="I975" s="329" t="e">
        <f t="shared" si="393"/>
        <v>#VALUE!</v>
      </c>
      <c r="J975" s="329">
        <f t="shared" si="393"/>
        <v>0</v>
      </c>
      <c r="K975" s="329">
        <f t="shared" si="393"/>
        <v>0</v>
      </c>
      <c r="L975" s="329">
        <f t="shared" si="393"/>
        <v>0</v>
      </c>
      <c r="M975" s="329">
        <f t="shared" si="393"/>
        <v>0</v>
      </c>
      <c r="N975" s="329">
        <f t="shared" si="393"/>
        <v>0</v>
      </c>
      <c r="O975" s="329">
        <f t="shared" si="393"/>
        <v>0</v>
      </c>
      <c r="P975" s="329">
        <f t="shared" si="393"/>
        <v>0</v>
      </c>
      <c r="Q975" s="329">
        <f t="shared" si="393"/>
        <v>0</v>
      </c>
      <c r="R975" s="329">
        <f t="shared" si="393"/>
        <v>0</v>
      </c>
      <c r="S975" s="329">
        <f t="shared" si="393"/>
        <v>0</v>
      </c>
      <c r="T975" s="329">
        <f t="shared" si="393"/>
        <v>0</v>
      </c>
      <c r="U975" s="329">
        <f t="shared" si="393"/>
        <v>0</v>
      </c>
      <c r="V975" s="329">
        <f t="shared" si="393"/>
        <v>0</v>
      </c>
      <c r="W975" s="329">
        <f t="shared" si="393"/>
        <v>0</v>
      </c>
      <c r="X975" s="329" t="e">
        <f t="shared" si="393"/>
        <v>#VALUE!</v>
      </c>
      <c r="Y975" s="329">
        <f t="shared" si="393"/>
        <v>0</v>
      </c>
      <c r="Z975" s="329">
        <f t="shared" si="393"/>
        <v>0</v>
      </c>
      <c r="AA975" s="332"/>
      <c r="AB975" s="331"/>
      <c r="AC975" s="332"/>
      <c r="BB975" s="332"/>
    </row>
    <row r="976" spans="1:54" ht="13.8" x14ac:dyDescent="0.45">
      <c r="A976" s="43">
        <v>2018</v>
      </c>
      <c r="B976" s="329">
        <f t="shared" ref="B976:Z976" si="394">(B115-B791)*$D$782</f>
        <v>0</v>
      </c>
      <c r="C976" s="329">
        <f t="shared" si="394"/>
        <v>0</v>
      </c>
      <c r="D976" s="329">
        <f t="shared" si="394"/>
        <v>0</v>
      </c>
      <c r="E976" s="329">
        <f t="shared" si="394"/>
        <v>0</v>
      </c>
      <c r="F976" s="329">
        <f t="shared" si="394"/>
        <v>0</v>
      </c>
      <c r="G976" s="329">
        <f t="shared" si="394"/>
        <v>0</v>
      </c>
      <c r="H976" s="329">
        <f t="shared" si="394"/>
        <v>0</v>
      </c>
      <c r="I976" s="329" t="e">
        <f t="shared" si="394"/>
        <v>#VALUE!</v>
      </c>
      <c r="J976" s="329">
        <f t="shared" si="394"/>
        <v>0</v>
      </c>
      <c r="K976" s="329">
        <f t="shared" si="394"/>
        <v>0</v>
      </c>
      <c r="L976" s="329">
        <f t="shared" si="394"/>
        <v>0</v>
      </c>
      <c r="M976" s="329">
        <f t="shared" si="394"/>
        <v>0</v>
      </c>
      <c r="N976" s="329">
        <f t="shared" si="394"/>
        <v>0</v>
      </c>
      <c r="O976" s="329">
        <f t="shared" si="394"/>
        <v>0</v>
      </c>
      <c r="P976" s="329">
        <f t="shared" si="394"/>
        <v>0</v>
      </c>
      <c r="Q976" s="329">
        <f t="shared" si="394"/>
        <v>0</v>
      </c>
      <c r="R976" s="329">
        <f t="shared" si="394"/>
        <v>0</v>
      </c>
      <c r="S976" s="329">
        <f t="shared" si="394"/>
        <v>0</v>
      </c>
      <c r="T976" s="329">
        <f t="shared" si="394"/>
        <v>0</v>
      </c>
      <c r="U976" s="329">
        <f t="shared" si="394"/>
        <v>0</v>
      </c>
      <c r="V976" s="329">
        <f t="shared" si="394"/>
        <v>0</v>
      </c>
      <c r="W976" s="329">
        <f t="shared" si="394"/>
        <v>0</v>
      </c>
      <c r="X976" s="329" t="e">
        <f t="shared" si="394"/>
        <v>#VALUE!</v>
      </c>
      <c r="Y976" s="329">
        <f t="shared" si="394"/>
        <v>0</v>
      </c>
      <c r="Z976" s="329">
        <f t="shared" si="394"/>
        <v>0</v>
      </c>
      <c r="AA976" s="332"/>
      <c r="AB976" s="331"/>
      <c r="AC976" s="332"/>
      <c r="BB976" s="332"/>
    </row>
    <row r="977" spans="1:54" ht="13.8" x14ac:dyDescent="0.45">
      <c r="A977" s="43">
        <v>2019</v>
      </c>
      <c r="B977" s="329">
        <f t="shared" ref="B977:Z977" si="395">(B116-B792)*$D$782</f>
        <v>59.494292306221823</v>
      </c>
      <c r="C977" s="329">
        <f t="shared" si="395"/>
        <v>1.4006503794065668</v>
      </c>
      <c r="D977" s="329">
        <f t="shared" si="395"/>
        <v>0.13339527422919673</v>
      </c>
      <c r="E977" s="329">
        <f t="shared" si="395"/>
        <v>6.6697637114598363E-2</v>
      </c>
      <c r="F977" s="329">
        <f t="shared" si="395"/>
        <v>6.6697637114604288E-2</v>
      </c>
      <c r="G977" s="329">
        <f t="shared" si="395"/>
        <v>0.13339527422919673</v>
      </c>
      <c r="H977" s="329">
        <f t="shared" si="395"/>
        <v>3.0013936701569368</v>
      </c>
      <c r="I977" s="329" t="e">
        <f t="shared" si="395"/>
        <v>#VALUE!</v>
      </c>
      <c r="J977" s="329">
        <f t="shared" si="395"/>
        <v>0.33348818557299298</v>
      </c>
      <c r="K977" s="329">
        <f t="shared" si="395"/>
        <v>2.4011149361255457</v>
      </c>
      <c r="L977" s="329">
        <f t="shared" si="395"/>
        <v>1.7341385649795598</v>
      </c>
      <c r="M977" s="329">
        <f t="shared" si="395"/>
        <v>0.33348818557299298</v>
      </c>
      <c r="N977" s="329">
        <f t="shared" si="395"/>
        <v>0.33348818557299298</v>
      </c>
      <c r="O977" s="329">
        <f t="shared" si="395"/>
        <v>6.6697637114598654E-2</v>
      </c>
      <c r="P977" s="329">
        <f t="shared" si="395"/>
        <v>6.6697637114598654E-2</v>
      </c>
      <c r="Q977" s="329">
        <f t="shared" si="395"/>
        <v>0</v>
      </c>
      <c r="R977" s="329">
        <f t="shared" si="395"/>
        <v>0.33348818557299298</v>
      </c>
      <c r="S977" s="329">
        <f t="shared" si="395"/>
        <v>0.33348818557299298</v>
      </c>
      <c r="T977" s="329">
        <f t="shared" si="395"/>
        <v>0</v>
      </c>
      <c r="U977" s="329">
        <f t="shared" si="395"/>
        <v>0</v>
      </c>
      <c r="V977" s="329">
        <f t="shared" si="395"/>
        <v>1.0671621938335831</v>
      </c>
      <c r="W977" s="329">
        <f t="shared" si="395"/>
        <v>0.13339527422919789</v>
      </c>
      <c r="X977" s="329" t="e">
        <f t="shared" si="395"/>
        <v>#VALUE!</v>
      </c>
      <c r="Y977" s="329">
        <f t="shared" si="395"/>
        <v>0.33348818557299298</v>
      </c>
      <c r="Z977" s="329">
        <f t="shared" si="395"/>
        <v>0.20009291134379625</v>
      </c>
      <c r="AA977" s="332"/>
      <c r="AB977" s="331"/>
      <c r="AC977" s="332"/>
      <c r="BB977" s="332"/>
    </row>
    <row r="978" spans="1:54" ht="13.8" x14ac:dyDescent="0.45">
      <c r="A978" s="43">
        <v>2020</v>
      </c>
      <c r="B978" s="329">
        <f t="shared" ref="B978:Z978" si="396">(B117-B793)*$D$782</f>
        <v>119.58886334647541</v>
      </c>
      <c r="C978" s="329">
        <f t="shared" si="396"/>
        <v>2.8013007588131429</v>
      </c>
      <c r="D978" s="329">
        <f t="shared" si="396"/>
        <v>0.33348818557299298</v>
      </c>
      <c r="E978" s="329">
        <f t="shared" si="396"/>
        <v>6.6697637114598363E-2</v>
      </c>
      <c r="F978" s="329">
        <f t="shared" si="396"/>
        <v>6.6697637114604288E-2</v>
      </c>
      <c r="G978" s="329">
        <f t="shared" si="396"/>
        <v>0.33348818557299298</v>
      </c>
      <c r="H978" s="329">
        <f t="shared" si="396"/>
        <v>6.4029731630014801</v>
      </c>
      <c r="I978" s="329" t="e">
        <f t="shared" si="396"/>
        <v>#VALUE!</v>
      </c>
      <c r="J978" s="329">
        <f t="shared" si="396"/>
        <v>0.60027873403138765</v>
      </c>
      <c r="K978" s="329">
        <f t="shared" si="396"/>
        <v>4.8689275093657054</v>
      </c>
      <c r="L978" s="329">
        <f t="shared" si="396"/>
        <v>3.6016724041883186</v>
      </c>
      <c r="M978" s="329">
        <f t="shared" si="396"/>
        <v>0.66697637114598596</v>
      </c>
      <c r="N978" s="329">
        <f t="shared" si="396"/>
        <v>0.73367400826058549</v>
      </c>
      <c r="O978" s="329">
        <f t="shared" si="396"/>
        <v>6.6697637114598654E-2</v>
      </c>
      <c r="P978" s="329">
        <f t="shared" si="396"/>
        <v>0.13339527422919731</v>
      </c>
      <c r="Q978" s="329">
        <f t="shared" si="396"/>
        <v>0.133395274229197</v>
      </c>
      <c r="R978" s="329">
        <f t="shared" si="396"/>
        <v>0.66697637114598596</v>
      </c>
      <c r="S978" s="329">
        <f t="shared" si="396"/>
        <v>0.66697637114598596</v>
      </c>
      <c r="T978" s="329">
        <f t="shared" si="396"/>
        <v>0</v>
      </c>
      <c r="U978" s="329">
        <f t="shared" si="396"/>
        <v>0</v>
      </c>
      <c r="V978" s="329">
        <f t="shared" si="396"/>
        <v>2.1343243876671569</v>
      </c>
      <c r="W978" s="329">
        <f t="shared" si="396"/>
        <v>0.26679054845839462</v>
      </c>
      <c r="X978" s="329" t="e">
        <f t="shared" si="396"/>
        <v>#VALUE!</v>
      </c>
      <c r="Y978" s="329">
        <f t="shared" si="396"/>
        <v>0.73367400826058315</v>
      </c>
      <c r="Z978" s="329">
        <f t="shared" si="396"/>
        <v>0.4668834598021897</v>
      </c>
      <c r="AA978" s="332"/>
      <c r="AB978" s="331"/>
      <c r="AC978" s="332"/>
      <c r="BB978" s="332"/>
    </row>
    <row r="979" spans="1:54" ht="13.8" x14ac:dyDescent="0.45">
      <c r="A979" s="43">
        <v>2021</v>
      </c>
      <c r="B979" s="329">
        <f t="shared" ref="B979:Z979" si="397">(B118-B794)*$D$782</f>
        <v>180.08362020941621</v>
      </c>
      <c r="C979" s="329">
        <f t="shared" si="397"/>
        <v>4.2686487753343041</v>
      </c>
      <c r="D979" s="329">
        <f t="shared" si="397"/>
        <v>0.46688345980219087</v>
      </c>
      <c r="E979" s="329">
        <f t="shared" si="397"/>
        <v>0.133395274229197</v>
      </c>
      <c r="F979" s="329">
        <f t="shared" si="397"/>
        <v>0.13339527422918962</v>
      </c>
      <c r="G979" s="329">
        <f t="shared" si="397"/>
        <v>0.46688345980219031</v>
      </c>
      <c r="H979" s="329">
        <f t="shared" si="397"/>
        <v>10.00464556718979</v>
      </c>
      <c r="I979" s="329" t="e">
        <f t="shared" si="397"/>
        <v>#VALUE!</v>
      </c>
      <c r="J979" s="329">
        <f t="shared" si="397"/>
        <v>0.93376691960437941</v>
      </c>
      <c r="K979" s="329">
        <f t="shared" si="397"/>
        <v>7.4034377197204497</v>
      </c>
      <c r="L979" s="329">
        <f t="shared" si="397"/>
        <v>5.4692062433970774</v>
      </c>
      <c r="M979" s="329">
        <f t="shared" si="397"/>
        <v>1.0004645567189789</v>
      </c>
      <c r="N979" s="329">
        <f t="shared" si="397"/>
        <v>1.0671621938335785</v>
      </c>
      <c r="O979" s="329">
        <f t="shared" si="397"/>
        <v>6.6697637114598654E-2</v>
      </c>
      <c r="P979" s="329">
        <f t="shared" si="397"/>
        <v>0.26679054845839462</v>
      </c>
      <c r="Q979" s="329">
        <f t="shared" si="397"/>
        <v>0.133395274229197</v>
      </c>
      <c r="R979" s="329">
        <f t="shared" si="397"/>
        <v>1.0004645567189789</v>
      </c>
      <c r="S979" s="329">
        <f t="shared" si="397"/>
        <v>0.93376691960437941</v>
      </c>
      <c r="T979" s="329">
        <f t="shared" si="397"/>
        <v>0</v>
      </c>
      <c r="U979" s="329">
        <f t="shared" si="397"/>
        <v>0</v>
      </c>
      <c r="V979" s="329">
        <f t="shared" si="397"/>
        <v>3.2681842186153256</v>
      </c>
      <c r="W979" s="329">
        <f t="shared" si="397"/>
        <v>0.40018582268759134</v>
      </c>
      <c r="X979" s="329" t="e">
        <f t="shared" si="397"/>
        <v>#VALUE!</v>
      </c>
      <c r="Y979" s="329">
        <f t="shared" si="397"/>
        <v>1.067162193833576</v>
      </c>
      <c r="Z979" s="329">
        <f t="shared" si="397"/>
        <v>0.66697637114598596</v>
      </c>
      <c r="AA979" s="332"/>
      <c r="AB979" s="331"/>
      <c r="AC979" s="332"/>
      <c r="BB979" s="332"/>
    </row>
    <row r="980" spans="1:54" ht="13.8" x14ac:dyDescent="0.45">
      <c r="A980" s="43">
        <v>2022</v>
      </c>
      <c r="B980" s="329">
        <f t="shared" ref="B980:Z980" si="398">(B119-B795)*$D$782</f>
        <v>241.04526053215969</v>
      </c>
      <c r="C980" s="329">
        <f t="shared" si="398"/>
        <v>5.7359967918554853</v>
      </c>
      <c r="D980" s="329">
        <f t="shared" si="398"/>
        <v>0.66697637114598596</v>
      </c>
      <c r="E980" s="329">
        <f t="shared" si="398"/>
        <v>0.133395274229197</v>
      </c>
      <c r="F980" s="329">
        <f t="shared" si="398"/>
        <v>0.13339527422919908</v>
      </c>
      <c r="G980" s="329">
        <f t="shared" si="398"/>
        <v>0.66697637114598596</v>
      </c>
      <c r="H980" s="329">
        <f t="shared" si="398"/>
        <v>13.873108519836478</v>
      </c>
      <c r="I980" s="329" t="e">
        <f t="shared" si="398"/>
        <v>#VALUE!</v>
      </c>
      <c r="J980" s="329">
        <f t="shared" si="398"/>
        <v>1.2672551051773735</v>
      </c>
      <c r="K980" s="329">
        <f t="shared" si="398"/>
        <v>9.9379479300751843</v>
      </c>
      <c r="L980" s="329">
        <f t="shared" si="398"/>
        <v>7.4034377197204497</v>
      </c>
      <c r="M980" s="329">
        <f t="shared" si="398"/>
        <v>1.3339527422919719</v>
      </c>
      <c r="N980" s="329">
        <f t="shared" si="398"/>
        <v>1.4673480165211685</v>
      </c>
      <c r="O980" s="329">
        <f t="shared" si="398"/>
        <v>0.13339527422919722</v>
      </c>
      <c r="P980" s="329">
        <f t="shared" si="398"/>
        <v>0.26679054845839462</v>
      </c>
      <c r="Q980" s="329">
        <f t="shared" si="398"/>
        <v>0.20009291134379567</v>
      </c>
      <c r="R980" s="329">
        <f t="shared" si="398"/>
        <v>1.2672551051773748</v>
      </c>
      <c r="S980" s="329">
        <f t="shared" si="398"/>
        <v>1.3339527422919719</v>
      </c>
      <c r="T980" s="329">
        <f t="shared" si="398"/>
        <v>0</v>
      </c>
      <c r="U980" s="329">
        <f t="shared" si="398"/>
        <v>0</v>
      </c>
      <c r="V980" s="329">
        <f t="shared" si="398"/>
        <v>4.3353464124489083</v>
      </c>
      <c r="W980" s="329">
        <f t="shared" si="398"/>
        <v>0.53358109691678923</v>
      </c>
      <c r="X980" s="329" t="e">
        <f t="shared" si="398"/>
        <v>#VALUE!</v>
      </c>
      <c r="Y980" s="329">
        <f t="shared" si="398"/>
        <v>1.4006503794065714</v>
      </c>
      <c r="Z980" s="329">
        <f t="shared" si="398"/>
        <v>0.86706928248978221</v>
      </c>
      <c r="AA980" s="332"/>
      <c r="AB980" s="331"/>
      <c r="AC980" s="332"/>
      <c r="BB980" s="332"/>
    </row>
    <row r="981" spans="1:54" ht="13.8" x14ac:dyDescent="0.45">
      <c r="A981" s="43">
        <v>2023</v>
      </c>
      <c r="B981" s="329">
        <f t="shared" ref="B981:Z981" si="399">(B120-B796)*$D$782</f>
        <v>302.4070866775898</v>
      </c>
      <c r="C981" s="329">
        <f t="shared" si="399"/>
        <v>7.3367400826058455</v>
      </c>
      <c r="D981" s="329">
        <f t="shared" si="399"/>
        <v>0.8003716453751839</v>
      </c>
      <c r="E981" s="329">
        <f t="shared" si="399"/>
        <v>0.20009291134379567</v>
      </c>
      <c r="F981" s="329">
        <f t="shared" si="399"/>
        <v>0.26679054845838868</v>
      </c>
      <c r="G981" s="329">
        <f t="shared" si="399"/>
        <v>0.80037164537518268</v>
      </c>
      <c r="H981" s="329">
        <f t="shared" si="399"/>
        <v>18.008362020941622</v>
      </c>
      <c r="I981" s="329" t="e">
        <f t="shared" si="399"/>
        <v>#VALUE!</v>
      </c>
      <c r="J981" s="329">
        <f t="shared" si="399"/>
        <v>1.5340456536357683</v>
      </c>
      <c r="K981" s="329">
        <f t="shared" si="399"/>
        <v>12.605853414659128</v>
      </c>
      <c r="L981" s="329">
        <f t="shared" si="399"/>
        <v>9.4043668331584076</v>
      </c>
      <c r="M981" s="329">
        <f t="shared" si="399"/>
        <v>1.6674409278649649</v>
      </c>
      <c r="N981" s="329">
        <f t="shared" si="399"/>
        <v>1.8008362020941615</v>
      </c>
      <c r="O981" s="329">
        <f t="shared" si="399"/>
        <v>0.13339527422919722</v>
      </c>
      <c r="P981" s="329">
        <f t="shared" si="399"/>
        <v>0.33348818557299298</v>
      </c>
      <c r="Q981" s="329">
        <f t="shared" si="399"/>
        <v>0.26679054845839462</v>
      </c>
      <c r="R981" s="329">
        <f t="shared" si="399"/>
        <v>1.6007432907503678</v>
      </c>
      <c r="S981" s="329">
        <f t="shared" si="399"/>
        <v>1.6674409278649649</v>
      </c>
      <c r="T981" s="329">
        <f t="shared" si="399"/>
        <v>0</v>
      </c>
      <c r="U981" s="329">
        <f t="shared" si="399"/>
        <v>0</v>
      </c>
      <c r="V981" s="329">
        <f t="shared" si="399"/>
        <v>5.4692062433970872</v>
      </c>
      <c r="W981" s="329">
        <f t="shared" si="399"/>
        <v>0.66697637114598596</v>
      </c>
      <c r="X981" s="329" t="e">
        <f t="shared" si="399"/>
        <v>#VALUE!</v>
      </c>
      <c r="Y981" s="329">
        <f t="shared" si="399"/>
        <v>1.8675338392087588</v>
      </c>
      <c r="Z981" s="329">
        <f t="shared" si="399"/>
        <v>1.133859830948178</v>
      </c>
      <c r="AA981" s="332"/>
      <c r="AB981" s="331"/>
      <c r="AC981" s="332"/>
      <c r="BB981" s="332"/>
    </row>
    <row r="982" spans="1:54" ht="13.8" x14ac:dyDescent="0.45">
      <c r="A982" s="43">
        <v>2024</v>
      </c>
      <c r="B982" s="329">
        <f t="shared" ref="B982:Z982" si="400">(B121-B797)*$D$782</f>
        <v>364.03570337147926</v>
      </c>
      <c r="C982" s="329">
        <f t="shared" si="400"/>
        <v>8.8040880991270161</v>
      </c>
      <c r="D982" s="329">
        <f t="shared" si="400"/>
        <v>0.93376691960438063</v>
      </c>
      <c r="E982" s="329">
        <f t="shared" si="400"/>
        <v>0.20009291134379567</v>
      </c>
      <c r="F982" s="329">
        <f t="shared" si="400"/>
        <v>0.33348818557299298</v>
      </c>
      <c r="G982" s="329">
        <f t="shared" si="400"/>
        <v>1.0004645567189789</v>
      </c>
      <c r="H982" s="329">
        <f t="shared" si="400"/>
        <v>22.47710370761968</v>
      </c>
      <c r="I982" s="329" t="e">
        <f t="shared" si="400"/>
        <v>#VALUE!</v>
      </c>
      <c r="J982" s="329">
        <f t="shared" si="400"/>
        <v>1.9342314763233595</v>
      </c>
      <c r="K982" s="329">
        <f t="shared" si="400"/>
        <v>15.340456536357678</v>
      </c>
      <c r="L982" s="329">
        <f t="shared" si="400"/>
        <v>11.338598309481752</v>
      </c>
      <c r="M982" s="329">
        <f t="shared" si="400"/>
        <v>1.9342314763233595</v>
      </c>
      <c r="N982" s="329">
        <f t="shared" si="400"/>
        <v>2.2677196618963538</v>
      </c>
      <c r="O982" s="329">
        <f t="shared" si="400"/>
        <v>0.13339527422919722</v>
      </c>
      <c r="P982" s="329">
        <f t="shared" si="400"/>
        <v>0.40018582268759162</v>
      </c>
      <c r="Q982" s="329">
        <f t="shared" si="400"/>
        <v>0.33348818557299298</v>
      </c>
      <c r="R982" s="329">
        <f t="shared" si="400"/>
        <v>1.9342314763233583</v>
      </c>
      <c r="S982" s="329">
        <f t="shared" si="400"/>
        <v>2.0009291134379579</v>
      </c>
      <c r="T982" s="329">
        <f t="shared" si="400"/>
        <v>0</v>
      </c>
      <c r="U982" s="329">
        <f t="shared" si="400"/>
        <v>0</v>
      </c>
      <c r="V982" s="329">
        <f t="shared" si="400"/>
        <v>6.5363684372306601</v>
      </c>
      <c r="W982" s="329">
        <f t="shared" si="400"/>
        <v>0.80037164537518268</v>
      </c>
      <c r="X982" s="329" t="e">
        <f t="shared" si="400"/>
        <v>#VALUE!</v>
      </c>
      <c r="Y982" s="329">
        <f t="shared" si="400"/>
        <v>2.2677196618963538</v>
      </c>
      <c r="Z982" s="329">
        <f t="shared" si="400"/>
        <v>1.4006503794065714</v>
      </c>
      <c r="AA982" s="332"/>
      <c r="AB982" s="331"/>
      <c r="AC982" s="332"/>
      <c r="BB982" s="332"/>
    </row>
    <row r="983" spans="1:54" ht="13.8" x14ac:dyDescent="0.45">
      <c r="A983" s="43">
        <v>2025</v>
      </c>
      <c r="B983" s="329">
        <f t="shared" ref="B983:Z983" si="401">(B122-B798)*$D$782</f>
        <v>426.19790116228501</v>
      </c>
      <c r="C983" s="329">
        <f t="shared" si="401"/>
        <v>10.471529026991982</v>
      </c>
      <c r="D983" s="329">
        <f t="shared" si="401"/>
        <v>1.1338598309481756</v>
      </c>
      <c r="E983" s="329">
        <f t="shared" si="401"/>
        <v>0.26679054845839434</v>
      </c>
      <c r="F983" s="329">
        <f t="shared" si="401"/>
        <v>0.46688345980219209</v>
      </c>
      <c r="G983" s="329">
        <f t="shared" si="401"/>
        <v>1.2005574680627753</v>
      </c>
      <c r="H983" s="329">
        <f t="shared" si="401"/>
        <v>27.279333579870812</v>
      </c>
      <c r="I983" s="329" t="e">
        <f t="shared" si="401"/>
        <v>#VALUE!</v>
      </c>
      <c r="J983" s="329">
        <f t="shared" si="401"/>
        <v>2.3344172990109495</v>
      </c>
      <c r="K983" s="329">
        <f t="shared" si="401"/>
        <v>18.008362020941629</v>
      </c>
      <c r="L983" s="329">
        <f t="shared" si="401"/>
        <v>13.472922697148908</v>
      </c>
      <c r="M983" s="329">
        <f t="shared" si="401"/>
        <v>2.2677196618963511</v>
      </c>
      <c r="N983" s="329">
        <f t="shared" si="401"/>
        <v>2.6679054845839438</v>
      </c>
      <c r="O983" s="329">
        <f t="shared" si="401"/>
        <v>0.20009291134379581</v>
      </c>
      <c r="P983" s="329">
        <f t="shared" si="401"/>
        <v>0.46688345980219031</v>
      </c>
      <c r="Q983" s="329">
        <f t="shared" si="401"/>
        <v>0.40018582268759162</v>
      </c>
      <c r="R983" s="329">
        <f t="shared" si="401"/>
        <v>2.2677196618963511</v>
      </c>
      <c r="S983" s="329">
        <f t="shared" si="401"/>
        <v>2.3344172990109509</v>
      </c>
      <c r="T983" s="329">
        <f t="shared" si="401"/>
        <v>0</v>
      </c>
      <c r="U983" s="329">
        <f t="shared" si="401"/>
        <v>0</v>
      </c>
      <c r="V983" s="329">
        <f t="shared" si="401"/>
        <v>7.7369259052934432</v>
      </c>
      <c r="W983" s="329">
        <f t="shared" si="401"/>
        <v>0.93376691960438063</v>
      </c>
      <c r="X983" s="329" t="e">
        <f t="shared" si="401"/>
        <v>#VALUE!</v>
      </c>
      <c r="Y983" s="329">
        <f t="shared" si="401"/>
        <v>2.6012078474693467</v>
      </c>
      <c r="Z983" s="329">
        <f t="shared" si="401"/>
        <v>1.6674409278649649</v>
      </c>
      <c r="AA983" s="332"/>
      <c r="AB983" s="331"/>
      <c r="AC983" s="332"/>
      <c r="BB983" s="332"/>
    </row>
    <row r="984" spans="1:54" ht="13.8" x14ac:dyDescent="0.45">
      <c r="A984" s="43">
        <v>2026</v>
      </c>
      <c r="B984" s="329">
        <f t="shared" ref="B984:Z984" si="402">(B123-B799)*$D$782</f>
        <v>488.62688950154956</v>
      </c>
      <c r="C984" s="329">
        <f t="shared" si="402"/>
        <v>12.072272317742351</v>
      </c>
      <c r="D984" s="329">
        <f t="shared" si="402"/>
        <v>1.3339527422919719</v>
      </c>
      <c r="E984" s="329">
        <f t="shared" si="402"/>
        <v>0.26679054845839434</v>
      </c>
      <c r="F984" s="329">
        <f t="shared" si="402"/>
        <v>0.66697637114598596</v>
      </c>
      <c r="G984" s="329">
        <f t="shared" si="402"/>
        <v>1.4006503794065703</v>
      </c>
      <c r="H984" s="329">
        <f t="shared" si="402"/>
        <v>32.348354000580322</v>
      </c>
      <c r="I984" s="329" t="e">
        <f t="shared" si="402"/>
        <v>#VALUE!</v>
      </c>
      <c r="J984" s="329">
        <f t="shared" si="402"/>
        <v>2.6012078474693441</v>
      </c>
      <c r="K984" s="329">
        <f t="shared" si="402"/>
        <v>20.809662779754753</v>
      </c>
      <c r="L984" s="329">
        <f t="shared" si="402"/>
        <v>15.607247084816066</v>
      </c>
      <c r="M984" s="329">
        <f t="shared" si="402"/>
        <v>2.6679054845839438</v>
      </c>
      <c r="N984" s="329">
        <f t="shared" si="402"/>
        <v>3.0680913072715339</v>
      </c>
      <c r="O984" s="329">
        <f t="shared" si="402"/>
        <v>0.20009291134379581</v>
      </c>
      <c r="P984" s="329">
        <f t="shared" si="402"/>
        <v>0.5335810969167889</v>
      </c>
      <c r="Q984" s="329">
        <f t="shared" si="402"/>
        <v>0.40018582268759162</v>
      </c>
      <c r="R984" s="329">
        <f t="shared" si="402"/>
        <v>2.6012078474693441</v>
      </c>
      <c r="S984" s="329">
        <f t="shared" si="402"/>
        <v>2.6679054845839438</v>
      </c>
      <c r="T984" s="329">
        <f t="shared" si="402"/>
        <v>0</v>
      </c>
      <c r="U984" s="329">
        <f t="shared" si="402"/>
        <v>0</v>
      </c>
      <c r="V984" s="329">
        <f t="shared" si="402"/>
        <v>8.8707857362416203</v>
      </c>
      <c r="W984" s="329">
        <f t="shared" si="402"/>
        <v>1.0671621938335774</v>
      </c>
      <c r="X984" s="329" t="e">
        <f t="shared" si="402"/>
        <v>#VALUE!</v>
      </c>
      <c r="Y984" s="329">
        <f t="shared" si="402"/>
        <v>2.9346960330423371</v>
      </c>
      <c r="Z984" s="329">
        <f t="shared" si="402"/>
        <v>1.8675338392087635</v>
      </c>
      <c r="AA984" s="332"/>
      <c r="AB984" s="331"/>
      <c r="AC984" s="332"/>
      <c r="BB984" s="332"/>
    </row>
    <row r="985" spans="1:54" ht="13.8" x14ac:dyDescent="0.45">
      <c r="A985" s="43">
        <v>2027</v>
      </c>
      <c r="B985" s="329">
        <f t="shared" ref="B985:Z985" si="403">(B124-B800)*$D$782</f>
        <v>551.38936602638648</v>
      </c>
      <c r="C985" s="329">
        <f t="shared" si="403"/>
        <v>13.806410882721902</v>
      </c>
      <c r="D985" s="329">
        <f t="shared" si="403"/>
        <v>1.5340456536357683</v>
      </c>
      <c r="E985" s="329">
        <f t="shared" si="403"/>
        <v>0.40018582268759162</v>
      </c>
      <c r="F985" s="329">
        <f t="shared" si="403"/>
        <v>0.86706928248977988</v>
      </c>
      <c r="G985" s="329">
        <f t="shared" si="403"/>
        <v>1.5340456536357676</v>
      </c>
      <c r="H985" s="329">
        <f t="shared" si="403"/>
        <v>37.750862606862746</v>
      </c>
      <c r="I985" s="329" t="e">
        <f t="shared" si="403"/>
        <v>#VALUE!</v>
      </c>
      <c r="J985" s="329">
        <f t="shared" si="403"/>
        <v>3.0013936701569381</v>
      </c>
      <c r="K985" s="329">
        <f t="shared" si="403"/>
        <v>23.544265901453311</v>
      </c>
      <c r="L985" s="329">
        <f t="shared" si="403"/>
        <v>17.741571472483223</v>
      </c>
      <c r="M985" s="329">
        <f t="shared" si="403"/>
        <v>3.0013936701569368</v>
      </c>
      <c r="N985" s="329">
        <f t="shared" si="403"/>
        <v>3.5349747670737259</v>
      </c>
      <c r="O985" s="329">
        <f t="shared" si="403"/>
        <v>0.20009291134379581</v>
      </c>
      <c r="P985" s="329">
        <f t="shared" si="403"/>
        <v>0.66697637114598585</v>
      </c>
      <c r="Q985" s="329">
        <f t="shared" si="403"/>
        <v>0.53358109691678868</v>
      </c>
      <c r="R985" s="329">
        <f t="shared" si="403"/>
        <v>2.9346960330423397</v>
      </c>
      <c r="S985" s="329">
        <f t="shared" si="403"/>
        <v>3.0680913072715366</v>
      </c>
      <c r="T985" s="329">
        <f t="shared" si="403"/>
        <v>0</v>
      </c>
      <c r="U985" s="329">
        <f t="shared" si="403"/>
        <v>0</v>
      </c>
      <c r="V985" s="329">
        <f t="shared" si="403"/>
        <v>10.138040841418988</v>
      </c>
      <c r="W985" s="329">
        <f t="shared" si="403"/>
        <v>1.200557468062774</v>
      </c>
      <c r="X985" s="329" t="e">
        <f t="shared" si="403"/>
        <v>#VALUE!</v>
      </c>
      <c r="Y985" s="329">
        <f t="shared" si="403"/>
        <v>3.3348818557299298</v>
      </c>
      <c r="Z985" s="329">
        <f t="shared" si="403"/>
        <v>2.201022024781754</v>
      </c>
      <c r="AA985" s="332"/>
      <c r="AB985" s="331"/>
      <c r="AC985" s="332"/>
      <c r="BB985" s="332"/>
    </row>
    <row r="986" spans="1:54" ht="13.8" x14ac:dyDescent="0.45">
      <c r="A986" s="43">
        <v>2028</v>
      </c>
      <c r="B986" s="329">
        <f t="shared" ref="B986:Z986" si="404">(B125-B801)*$D$782</f>
        <v>614.55202837391187</v>
      </c>
      <c r="C986" s="329">
        <f t="shared" si="404"/>
        <v>15.540549447701471</v>
      </c>
      <c r="D986" s="329">
        <f t="shared" si="404"/>
        <v>1.7341385649795633</v>
      </c>
      <c r="E986" s="329">
        <f t="shared" si="404"/>
        <v>0.46688345980218998</v>
      </c>
      <c r="F986" s="329">
        <f t="shared" si="404"/>
        <v>1.0671621938335831</v>
      </c>
      <c r="G986" s="329">
        <f t="shared" si="404"/>
        <v>1.8008362020941622</v>
      </c>
      <c r="H986" s="329">
        <f t="shared" si="404"/>
        <v>43.420161761603701</v>
      </c>
      <c r="I986" s="329" t="e">
        <f t="shared" si="404"/>
        <v>#VALUE!</v>
      </c>
      <c r="J986" s="329">
        <f t="shared" si="404"/>
        <v>3.4015794928445282</v>
      </c>
      <c r="K986" s="329">
        <f t="shared" si="404"/>
        <v>26.412264297381039</v>
      </c>
      <c r="L986" s="329">
        <f t="shared" si="404"/>
        <v>19.942593497264973</v>
      </c>
      <c r="M986" s="329">
        <f t="shared" si="404"/>
        <v>3.3348818557299298</v>
      </c>
      <c r="N986" s="329">
        <f t="shared" si="404"/>
        <v>4.0018582268759157</v>
      </c>
      <c r="O986" s="329">
        <f t="shared" si="404"/>
        <v>0.26679054845839445</v>
      </c>
      <c r="P986" s="329">
        <f t="shared" si="404"/>
        <v>0.73367400826058449</v>
      </c>
      <c r="Q986" s="329">
        <f t="shared" si="404"/>
        <v>0.53358109691678868</v>
      </c>
      <c r="R986" s="329">
        <f t="shared" si="404"/>
        <v>3.3348818557299298</v>
      </c>
      <c r="S986" s="329">
        <f t="shared" si="404"/>
        <v>3.3348818557299298</v>
      </c>
      <c r="T986" s="329">
        <f t="shared" si="404"/>
        <v>0</v>
      </c>
      <c r="U986" s="329">
        <f t="shared" si="404"/>
        <v>0</v>
      </c>
      <c r="V986" s="329">
        <f t="shared" si="404"/>
        <v>11.271900672367167</v>
      </c>
      <c r="W986" s="329">
        <f t="shared" si="404"/>
        <v>1.4006503794065703</v>
      </c>
      <c r="X986" s="329" t="e">
        <f t="shared" si="404"/>
        <v>#VALUE!</v>
      </c>
      <c r="Y986" s="329">
        <f t="shared" si="404"/>
        <v>3.7350676784175225</v>
      </c>
      <c r="Z986" s="329">
        <f t="shared" si="404"/>
        <v>2.4678125732401477</v>
      </c>
      <c r="AA986" s="332"/>
      <c r="AB986" s="331"/>
      <c r="AC986" s="332"/>
      <c r="BB986" s="332"/>
    </row>
    <row r="987" spans="1:54" ht="13.8" x14ac:dyDescent="0.45">
      <c r="A987" s="43">
        <v>2029</v>
      </c>
      <c r="B987" s="329">
        <f t="shared" ref="B987:Z987" si="405">(B126-B802)*$D$782</f>
        <v>678.04817890700895</v>
      </c>
      <c r="C987" s="329">
        <f t="shared" si="405"/>
        <v>17.341385649795633</v>
      </c>
      <c r="D987" s="329">
        <f t="shared" si="405"/>
        <v>1.9342314763233595</v>
      </c>
      <c r="E987" s="329">
        <f t="shared" si="405"/>
        <v>0.46688345980218998</v>
      </c>
      <c r="F987" s="329">
        <f t="shared" si="405"/>
        <v>1.3339527422919719</v>
      </c>
      <c r="G987" s="329">
        <f t="shared" si="405"/>
        <v>1.9342314763233595</v>
      </c>
      <c r="H987" s="329">
        <f t="shared" si="405"/>
        <v>49.422949101917574</v>
      </c>
      <c r="I987" s="329" t="e">
        <f t="shared" si="405"/>
        <v>#VALUE!</v>
      </c>
      <c r="J987" s="329">
        <f t="shared" si="405"/>
        <v>3.868462952646718</v>
      </c>
      <c r="K987" s="329">
        <f t="shared" si="405"/>
        <v>29.280262693308778</v>
      </c>
      <c r="L987" s="329">
        <f t="shared" si="405"/>
        <v>22.143615522046737</v>
      </c>
      <c r="M987" s="329">
        <f t="shared" si="405"/>
        <v>3.6683700413029228</v>
      </c>
      <c r="N987" s="329">
        <f t="shared" si="405"/>
        <v>4.4687416866781078</v>
      </c>
      <c r="O987" s="329">
        <f t="shared" si="405"/>
        <v>0.33348818557299298</v>
      </c>
      <c r="P987" s="329">
        <f t="shared" si="405"/>
        <v>0.73367400826058449</v>
      </c>
      <c r="Q987" s="329">
        <f t="shared" si="405"/>
        <v>0.60027873403138732</v>
      </c>
      <c r="R987" s="329">
        <f t="shared" si="405"/>
        <v>3.6683700413029228</v>
      </c>
      <c r="S987" s="329">
        <f t="shared" si="405"/>
        <v>3.6683700413029228</v>
      </c>
      <c r="T987" s="329">
        <f t="shared" si="405"/>
        <v>0</v>
      </c>
      <c r="U987" s="329">
        <f t="shared" si="405"/>
        <v>0</v>
      </c>
      <c r="V987" s="329">
        <f t="shared" si="405"/>
        <v>12.539155777544535</v>
      </c>
      <c r="W987" s="329">
        <f t="shared" si="405"/>
        <v>1.4673480165211685</v>
      </c>
      <c r="X987" s="329" t="e">
        <f t="shared" si="405"/>
        <v>#VALUE!</v>
      </c>
      <c r="Y987" s="329">
        <f t="shared" si="405"/>
        <v>4.0685558639905128</v>
      </c>
      <c r="Z987" s="329">
        <f t="shared" si="405"/>
        <v>2.6679054845839416</v>
      </c>
      <c r="AA987" s="332"/>
      <c r="AB987" s="331"/>
      <c r="AC987" s="332"/>
      <c r="BB987" s="332"/>
    </row>
    <row r="988" spans="1:54" ht="13.8" x14ac:dyDescent="0.45">
      <c r="A988" s="43">
        <v>2030</v>
      </c>
      <c r="B988" s="329">
        <f t="shared" ref="B988:Z988" si="406">(B127-B803)*$D$782</f>
        <v>741.87781762567965</v>
      </c>
      <c r="C988" s="329">
        <f t="shared" si="406"/>
        <v>19.142221851889801</v>
      </c>
      <c r="D988" s="329">
        <f t="shared" si="406"/>
        <v>2.0676267505525563</v>
      </c>
      <c r="E988" s="329">
        <f t="shared" si="406"/>
        <v>0.53358109691678868</v>
      </c>
      <c r="F988" s="329">
        <f t="shared" si="406"/>
        <v>1.5340456536357658</v>
      </c>
      <c r="G988" s="329">
        <f t="shared" si="406"/>
        <v>2.1343243876671552</v>
      </c>
      <c r="H988" s="329">
        <f t="shared" si="406"/>
        <v>55.759224627804443</v>
      </c>
      <c r="I988" s="329" t="e">
        <f t="shared" si="406"/>
        <v>#VALUE!</v>
      </c>
      <c r="J988" s="329">
        <f t="shared" si="406"/>
        <v>4.2686487753343103</v>
      </c>
      <c r="K988" s="329">
        <f t="shared" si="406"/>
        <v>32.214958726351128</v>
      </c>
      <c r="L988" s="329">
        <f t="shared" si="406"/>
        <v>24.478032821057688</v>
      </c>
      <c r="M988" s="329">
        <f t="shared" si="406"/>
        <v>4.0685558639905137</v>
      </c>
      <c r="N988" s="329">
        <f t="shared" si="406"/>
        <v>4.9356251464802954</v>
      </c>
      <c r="O988" s="329">
        <f t="shared" si="406"/>
        <v>0.33348818557299298</v>
      </c>
      <c r="P988" s="329">
        <f t="shared" si="406"/>
        <v>0.80037164537518302</v>
      </c>
      <c r="Q988" s="329">
        <f t="shared" si="406"/>
        <v>0.66697637114598596</v>
      </c>
      <c r="R988" s="329">
        <f t="shared" si="406"/>
        <v>3.9351605897613187</v>
      </c>
      <c r="S988" s="329">
        <f t="shared" si="406"/>
        <v>4.0685558639905155</v>
      </c>
      <c r="T988" s="329">
        <f t="shared" si="406"/>
        <v>6.6697637114598599E-2</v>
      </c>
      <c r="U988" s="329">
        <f t="shared" si="406"/>
        <v>0</v>
      </c>
      <c r="V988" s="329">
        <f t="shared" si="406"/>
        <v>13.739713245607307</v>
      </c>
      <c r="W988" s="329">
        <f t="shared" si="406"/>
        <v>1.6674409278649649</v>
      </c>
      <c r="X988" s="329" t="e">
        <f t="shared" si="406"/>
        <v>#VALUE!</v>
      </c>
      <c r="Y988" s="329">
        <f t="shared" si="406"/>
        <v>4.4687416866781078</v>
      </c>
      <c r="Z988" s="329">
        <f t="shared" si="406"/>
        <v>3.001393670156939</v>
      </c>
      <c r="AA988" s="332"/>
      <c r="AB988" s="331"/>
      <c r="AC988" s="332"/>
      <c r="BB988" s="332"/>
    </row>
    <row r="989" spans="1:54" ht="13.8" x14ac:dyDescent="0.45">
      <c r="A989" s="43">
        <v>2031</v>
      </c>
      <c r="B989" s="329">
        <f t="shared" ref="B989:Z989" si="407">(B128-B804)*$D$782</f>
        <v>803.17294613399622</v>
      </c>
      <c r="C989" s="329">
        <f t="shared" si="407"/>
        <v>20.943058053983954</v>
      </c>
      <c r="D989" s="329">
        <f t="shared" si="407"/>
        <v>2.2677196618963511</v>
      </c>
      <c r="E989" s="329">
        <f t="shared" si="407"/>
        <v>0.53358109691678868</v>
      </c>
      <c r="F989" s="329">
        <f t="shared" si="407"/>
        <v>1.800836202094164</v>
      </c>
      <c r="G989" s="329">
        <f t="shared" si="407"/>
        <v>2.4011149361255493</v>
      </c>
      <c r="H989" s="329">
        <f t="shared" si="407"/>
        <v>61.828709605232852</v>
      </c>
      <c r="I989" s="329" t="e">
        <f t="shared" si="407"/>
        <v>#VALUE!</v>
      </c>
      <c r="J989" s="329">
        <f t="shared" si="407"/>
        <v>4.6688345980219026</v>
      </c>
      <c r="K989" s="329">
        <f t="shared" si="407"/>
        <v>34.949561848049669</v>
      </c>
      <c r="L989" s="329">
        <f t="shared" si="407"/>
        <v>26.679054845839438</v>
      </c>
      <c r="M989" s="329">
        <f t="shared" si="407"/>
        <v>4.4020440495635071</v>
      </c>
      <c r="N989" s="329">
        <f t="shared" si="407"/>
        <v>5.4025086062824874</v>
      </c>
      <c r="O989" s="329">
        <f t="shared" si="407"/>
        <v>0.40018582268759156</v>
      </c>
      <c r="P989" s="329">
        <f t="shared" si="407"/>
        <v>0.86706928248978166</v>
      </c>
      <c r="Q989" s="329">
        <f t="shared" si="407"/>
        <v>0.66697637114598596</v>
      </c>
      <c r="R989" s="329">
        <f t="shared" si="407"/>
        <v>4.3353464124489083</v>
      </c>
      <c r="S989" s="329">
        <f t="shared" si="407"/>
        <v>4.3353464124489083</v>
      </c>
      <c r="T989" s="329">
        <f t="shared" si="407"/>
        <v>6.6697637114598599E-2</v>
      </c>
      <c r="U989" s="329">
        <f t="shared" si="407"/>
        <v>0</v>
      </c>
      <c r="V989" s="329">
        <f t="shared" si="407"/>
        <v>14.873573076555484</v>
      </c>
      <c r="W989" s="329">
        <f t="shared" si="407"/>
        <v>1.7341385649795644</v>
      </c>
      <c r="X989" s="329" t="e">
        <f t="shared" si="407"/>
        <v>#VALUE!</v>
      </c>
      <c r="Y989" s="329">
        <f t="shared" si="407"/>
        <v>4.8022298722511012</v>
      </c>
      <c r="Z989" s="329">
        <f t="shared" si="407"/>
        <v>3.26818421861533</v>
      </c>
      <c r="AA989" s="332"/>
      <c r="AB989" s="331"/>
      <c r="AC989" s="332"/>
      <c r="BB989" s="332"/>
    </row>
    <row r="990" spans="1:54" ht="13.8" x14ac:dyDescent="0.45">
      <c r="A990" s="43">
        <v>2032</v>
      </c>
      <c r="B990" s="329">
        <f t="shared" ref="B990:Z990" si="408">(B129-B805)*$D$782</f>
        <v>864.46807464231267</v>
      </c>
      <c r="C990" s="329">
        <f t="shared" si="408"/>
        <v>22.743894256078118</v>
      </c>
      <c r="D990" s="329">
        <f t="shared" si="408"/>
        <v>2.534510210354747</v>
      </c>
      <c r="E990" s="329">
        <f t="shared" si="408"/>
        <v>0.60027873403138732</v>
      </c>
      <c r="F990" s="329">
        <f t="shared" si="408"/>
        <v>1.9342314763233537</v>
      </c>
      <c r="G990" s="329">
        <f t="shared" si="408"/>
        <v>2.534510210354747</v>
      </c>
      <c r="H990" s="329">
        <f t="shared" si="408"/>
        <v>68.098287494005106</v>
      </c>
      <c r="I990" s="329" t="e">
        <f t="shared" si="408"/>
        <v>#VALUE!</v>
      </c>
      <c r="J990" s="329">
        <f t="shared" si="408"/>
        <v>5.0690204207094922</v>
      </c>
      <c r="K990" s="329">
        <f t="shared" si="408"/>
        <v>37.68416496974821</v>
      </c>
      <c r="L990" s="329">
        <f t="shared" si="408"/>
        <v>28.880076870621199</v>
      </c>
      <c r="M990" s="329">
        <f t="shared" si="408"/>
        <v>4.8022298722510994</v>
      </c>
      <c r="N990" s="329">
        <f t="shared" si="408"/>
        <v>5.8693920660846768</v>
      </c>
      <c r="O990" s="329">
        <f t="shared" si="408"/>
        <v>0.40018582268759156</v>
      </c>
      <c r="P990" s="329">
        <f t="shared" si="408"/>
        <v>0.9337669196043803</v>
      </c>
      <c r="Q990" s="329">
        <f t="shared" si="408"/>
        <v>0.73367400826058426</v>
      </c>
      <c r="R990" s="329">
        <f t="shared" si="408"/>
        <v>4.6021369609073037</v>
      </c>
      <c r="S990" s="329">
        <f t="shared" si="408"/>
        <v>4.6688345980219017</v>
      </c>
      <c r="T990" s="329">
        <f t="shared" si="408"/>
        <v>6.6697637114598599E-2</v>
      </c>
      <c r="U990" s="329">
        <f t="shared" si="408"/>
        <v>0</v>
      </c>
      <c r="V990" s="329">
        <f t="shared" si="408"/>
        <v>16.007432907503663</v>
      </c>
      <c r="W990" s="329">
        <f t="shared" si="408"/>
        <v>1.8675338392087613</v>
      </c>
      <c r="X990" s="329" t="e">
        <f t="shared" si="408"/>
        <v>#VALUE!</v>
      </c>
      <c r="Y990" s="329">
        <f t="shared" si="408"/>
        <v>5.2024156949386908</v>
      </c>
      <c r="Z990" s="329">
        <f t="shared" si="408"/>
        <v>3.5349747670737237</v>
      </c>
      <c r="AA990" s="332"/>
      <c r="AB990" s="331"/>
      <c r="AC990" s="332"/>
      <c r="BB990" s="332"/>
    </row>
    <row r="991" spans="1:54" ht="13.8" x14ac:dyDescent="0.45">
      <c r="A991" s="43">
        <v>2033</v>
      </c>
      <c r="B991" s="329">
        <f t="shared" ref="B991:Z991" si="409">(B130-B806)*$D$782</f>
        <v>925.62980787639947</v>
      </c>
      <c r="C991" s="329">
        <f t="shared" si="409"/>
        <v>24.611428095286875</v>
      </c>
      <c r="D991" s="329">
        <f t="shared" si="409"/>
        <v>2.7346031216985422</v>
      </c>
      <c r="E991" s="329">
        <f t="shared" si="409"/>
        <v>0.66697637114598596</v>
      </c>
      <c r="F991" s="329">
        <f t="shared" si="409"/>
        <v>2.2010220247817518</v>
      </c>
      <c r="G991" s="329">
        <f t="shared" si="409"/>
        <v>2.7346031216985427</v>
      </c>
      <c r="H991" s="329">
        <f t="shared" si="409"/>
        <v>74.701353568350427</v>
      </c>
      <c r="I991" s="329" t="e">
        <f t="shared" si="409"/>
        <v>#VALUE!</v>
      </c>
      <c r="J991" s="329">
        <f t="shared" si="409"/>
        <v>5.5359038805116842</v>
      </c>
      <c r="K991" s="329">
        <f t="shared" si="409"/>
        <v>40.418768091446758</v>
      </c>
      <c r="L991" s="329">
        <f t="shared" si="409"/>
        <v>31.21449416963215</v>
      </c>
      <c r="M991" s="329">
        <f t="shared" si="409"/>
        <v>5.135718057824092</v>
      </c>
      <c r="N991" s="329">
        <f t="shared" si="409"/>
        <v>6.3362755258868653</v>
      </c>
      <c r="O991" s="329">
        <f t="shared" si="409"/>
        <v>0.40018582268759156</v>
      </c>
      <c r="P991" s="329">
        <f t="shared" si="409"/>
        <v>1.0004645567189787</v>
      </c>
      <c r="Q991" s="329">
        <f t="shared" si="409"/>
        <v>0.80037164537518302</v>
      </c>
      <c r="R991" s="329">
        <f t="shared" si="409"/>
        <v>4.8689275093656965</v>
      </c>
      <c r="S991" s="329">
        <f t="shared" si="409"/>
        <v>5.0023227835948951</v>
      </c>
      <c r="T991" s="329">
        <f t="shared" si="409"/>
        <v>6.6697637114598599E-2</v>
      </c>
      <c r="U991" s="329">
        <f t="shared" si="409"/>
        <v>0</v>
      </c>
      <c r="V991" s="329">
        <f t="shared" si="409"/>
        <v>17.207990375566435</v>
      </c>
      <c r="W991" s="329">
        <f t="shared" si="409"/>
        <v>2.0009291134379579</v>
      </c>
      <c r="X991" s="329" t="e">
        <f t="shared" si="409"/>
        <v>#VALUE!</v>
      </c>
      <c r="Y991" s="329">
        <f t="shared" si="409"/>
        <v>5.4692062433970845</v>
      </c>
      <c r="Z991" s="329">
        <f t="shared" si="409"/>
        <v>3.8017653155321218</v>
      </c>
      <c r="AA991" s="332"/>
      <c r="AB991" s="331"/>
      <c r="AC991" s="332"/>
      <c r="BB991" s="332"/>
    </row>
    <row r="992" spans="1:54" ht="13.8" x14ac:dyDescent="0.45">
      <c r="A992" s="43">
        <v>2034</v>
      </c>
      <c r="B992" s="329">
        <f t="shared" ref="B992:Z992" si="410">(B131-B807)*$D$782</f>
        <v>986.79154111048626</v>
      </c>
      <c r="C992" s="329">
        <f t="shared" si="410"/>
        <v>26.47896193449564</v>
      </c>
      <c r="D992" s="329">
        <f t="shared" si="410"/>
        <v>2.9346960330423371</v>
      </c>
      <c r="E992" s="329">
        <f t="shared" si="410"/>
        <v>0.66697637114598596</v>
      </c>
      <c r="F992" s="329">
        <f t="shared" si="410"/>
        <v>2.4678125732401499</v>
      </c>
      <c r="G992" s="329">
        <f t="shared" si="410"/>
        <v>2.9346960330423384</v>
      </c>
      <c r="H992" s="329">
        <f t="shared" si="410"/>
        <v>81.437814916924907</v>
      </c>
      <c r="I992" s="329" t="e">
        <f t="shared" si="410"/>
        <v>#VALUE!</v>
      </c>
      <c r="J992" s="329">
        <f t="shared" si="410"/>
        <v>5.9360897031992765</v>
      </c>
      <c r="K992" s="329">
        <f t="shared" si="410"/>
        <v>43.153371213145284</v>
      </c>
      <c r="L992" s="329">
        <f t="shared" si="410"/>
        <v>33.48221383152849</v>
      </c>
      <c r="M992" s="329">
        <f t="shared" si="410"/>
        <v>5.4692062433970845</v>
      </c>
      <c r="N992" s="329">
        <f t="shared" si="410"/>
        <v>6.8698566228036562</v>
      </c>
      <c r="O992" s="329">
        <f t="shared" si="410"/>
        <v>0.46688345980219015</v>
      </c>
      <c r="P992" s="329">
        <f t="shared" si="410"/>
        <v>1.0671621938335774</v>
      </c>
      <c r="Q992" s="329">
        <f t="shared" si="410"/>
        <v>0.80037164537518302</v>
      </c>
      <c r="R992" s="329">
        <f t="shared" si="410"/>
        <v>5.2024156949386908</v>
      </c>
      <c r="S992" s="329">
        <f t="shared" si="410"/>
        <v>5.2691133320532879</v>
      </c>
      <c r="T992" s="329">
        <f t="shared" si="410"/>
        <v>6.6697637114598599E-2</v>
      </c>
      <c r="U992" s="329">
        <f t="shared" si="410"/>
        <v>0</v>
      </c>
      <c r="V992" s="329">
        <f t="shared" si="410"/>
        <v>18.408547843629208</v>
      </c>
      <c r="W992" s="329">
        <f t="shared" si="410"/>
        <v>2.1343243876671556</v>
      </c>
      <c r="X992" s="329" t="e">
        <f t="shared" si="410"/>
        <v>#VALUE!</v>
      </c>
      <c r="Y992" s="329">
        <f t="shared" si="410"/>
        <v>5.8693920660846768</v>
      </c>
      <c r="Z992" s="329">
        <f t="shared" si="410"/>
        <v>4.0685558639905128</v>
      </c>
      <c r="AA992" s="332"/>
      <c r="AB992" s="331"/>
      <c r="AC992" s="332"/>
      <c r="BB992" s="332"/>
    </row>
    <row r="993" spans="1:54" ht="13.8" x14ac:dyDescent="0.45">
      <c r="A993" s="43">
        <v>2035</v>
      </c>
      <c r="B993" s="329">
        <f t="shared" ref="B993:Z993" si="411">(B132-B808)*$D$782</f>
        <v>1047.8865767074581</v>
      </c>
      <c r="C993" s="329">
        <f t="shared" si="411"/>
        <v>28.413193410818998</v>
      </c>
      <c r="D993" s="329">
        <f t="shared" si="411"/>
        <v>3.1347889443861345</v>
      </c>
      <c r="E993" s="329">
        <f t="shared" si="411"/>
        <v>0.7336740082605846</v>
      </c>
      <c r="F993" s="329">
        <f t="shared" si="411"/>
        <v>2.7346031216985387</v>
      </c>
      <c r="G993" s="329">
        <f t="shared" si="411"/>
        <v>3.2014865815007321</v>
      </c>
      <c r="H993" s="329">
        <f t="shared" si="411"/>
        <v>88.507764451072291</v>
      </c>
      <c r="I993" s="329" t="e">
        <f t="shared" si="411"/>
        <v>#VALUE!</v>
      </c>
      <c r="J993" s="329">
        <f t="shared" si="411"/>
        <v>6.469670800116063</v>
      </c>
      <c r="K993" s="329">
        <f t="shared" si="411"/>
        <v>45.88797433484384</v>
      </c>
      <c r="L993" s="329">
        <f t="shared" si="411"/>
        <v>35.749933493424841</v>
      </c>
      <c r="M993" s="329">
        <f t="shared" si="411"/>
        <v>5.8693920660846768</v>
      </c>
      <c r="N993" s="329">
        <f t="shared" si="411"/>
        <v>7.3367400826058464</v>
      </c>
      <c r="O993" s="329">
        <f t="shared" si="411"/>
        <v>0.46688345980219015</v>
      </c>
      <c r="P993" s="329">
        <f t="shared" si="411"/>
        <v>1.133859830948176</v>
      </c>
      <c r="Q993" s="329">
        <f t="shared" si="411"/>
        <v>0.93376691960438063</v>
      </c>
      <c r="R993" s="329">
        <f t="shared" si="411"/>
        <v>5.5359038805116842</v>
      </c>
      <c r="S993" s="329">
        <f t="shared" si="411"/>
        <v>5.6026015176262813</v>
      </c>
      <c r="T993" s="329">
        <f t="shared" si="411"/>
        <v>6.6697637114598599E-2</v>
      </c>
      <c r="U993" s="329">
        <f t="shared" si="411"/>
        <v>0</v>
      </c>
      <c r="V993" s="329">
        <f t="shared" si="411"/>
        <v>19.542407674577387</v>
      </c>
      <c r="W993" s="329">
        <f t="shared" si="411"/>
        <v>2.2010220247817531</v>
      </c>
      <c r="X993" s="329" t="e">
        <f t="shared" si="411"/>
        <v>#VALUE!</v>
      </c>
      <c r="Y993" s="329">
        <f t="shared" si="411"/>
        <v>6.2028802516576702</v>
      </c>
      <c r="Z993" s="329">
        <f t="shared" si="411"/>
        <v>4.3353464124489109</v>
      </c>
      <c r="AA993" s="332"/>
      <c r="AB993" s="331"/>
      <c r="AC993" s="332"/>
      <c r="BB993" s="332"/>
    </row>
    <row r="994" spans="1:54" ht="13.8" x14ac:dyDescent="0.45">
      <c r="A994" s="43">
        <v>2036</v>
      </c>
      <c r="B994" s="329">
        <f t="shared" ref="B994:Z994" si="412">(B133-B809)*$D$782</f>
        <v>1108.9149146673165</v>
      </c>
      <c r="C994" s="329">
        <f t="shared" si="412"/>
        <v>30.414122524256964</v>
      </c>
      <c r="D994" s="329">
        <f t="shared" si="412"/>
        <v>3.4015794928445282</v>
      </c>
      <c r="E994" s="329">
        <f t="shared" si="412"/>
        <v>0.7336740082605846</v>
      </c>
      <c r="F994" s="329">
        <f t="shared" si="412"/>
        <v>3.0013936701569368</v>
      </c>
      <c r="G994" s="329">
        <f t="shared" si="412"/>
        <v>3.4015794928445287</v>
      </c>
      <c r="H994" s="329">
        <f t="shared" si="412"/>
        <v>95.777806896563604</v>
      </c>
      <c r="I994" s="329" t="e">
        <f t="shared" si="412"/>
        <v>#VALUE!</v>
      </c>
      <c r="J994" s="329">
        <f t="shared" si="412"/>
        <v>6.8698566228036562</v>
      </c>
      <c r="K994" s="329">
        <f t="shared" si="412"/>
        <v>48.622577456542373</v>
      </c>
      <c r="L994" s="329">
        <f t="shared" si="412"/>
        <v>38.084350792435792</v>
      </c>
      <c r="M994" s="329">
        <f t="shared" si="412"/>
        <v>6.2028802516576702</v>
      </c>
      <c r="N994" s="329">
        <f t="shared" si="412"/>
        <v>7.8703211795226338</v>
      </c>
      <c r="O994" s="329">
        <f t="shared" si="412"/>
        <v>0.46688345980219015</v>
      </c>
      <c r="P994" s="329">
        <f t="shared" si="412"/>
        <v>1.133859830948176</v>
      </c>
      <c r="Q994" s="329">
        <f t="shared" si="412"/>
        <v>1.0004645567189792</v>
      </c>
      <c r="R994" s="329">
        <f t="shared" si="412"/>
        <v>5.802694428970077</v>
      </c>
      <c r="S994" s="329">
        <f t="shared" si="412"/>
        <v>5.9360897031992765</v>
      </c>
      <c r="T994" s="329">
        <f t="shared" si="412"/>
        <v>6.6697637114598599E-2</v>
      </c>
      <c r="U994" s="329">
        <f t="shared" si="412"/>
        <v>0</v>
      </c>
      <c r="V994" s="329">
        <f t="shared" si="412"/>
        <v>20.80966277975476</v>
      </c>
      <c r="W994" s="329">
        <f t="shared" si="412"/>
        <v>2.3344172990109509</v>
      </c>
      <c r="X994" s="329" t="e">
        <f t="shared" si="412"/>
        <v>#VALUE!</v>
      </c>
      <c r="Y994" s="329">
        <f t="shared" si="412"/>
        <v>6.469670800116063</v>
      </c>
      <c r="Z994" s="329">
        <f t="shared" si="412"/>
        <v>4.602136960907302</v>
      </c>
      <c r="AA994" s="332"/>
      <c r="AB994" s="331"/>
      <c r="AC994" s="332"/>
      <c r="BB994" s="332"/>
    </row>
    <row r="995" spans="1:54" ht="13.8" x14ac:dyDescent="0.45">
      <c r="A995" s="43">
        <v>2037</v>
      </c>
      <c r="B995" s="329">
        <f t="shared" ref="B995:Z995" si="413">(B134-B810)*$D$782</f>
        <v>1169.8765549900593</v>
      </c>
      <c r="C995" s="329">
        <f t="shared" si="413"/>
        <v>32.415051637694916</v>
      </c>
      <c r="D995" s="329">
        <f t="shared" si="413"/>
        <v>3.601672404188323</v>
      </c>
      <c r="E995" s="329">
        <f t="shared" si="413"/>
        <v>0.80037164537518302</v>
      </c>
      <c r="F995" s="329">
        <f t="shared" si="413"/>
        <v>3.3348818557299298</v>
      </c>
      <c r="G995" s="329">
        <f t="shared" si="413"/>
        <v>3.6683700413029228</v>
      </c>
      <c r="H995" s="329">
        <f t="shared" si="413"/>
        <v>103.31463989051321</v>
      </c>
      <c r="I995" s="329" t="e">
        <f t="shared" si="413"/>
        <v>#VALUE!</v>
      </c>
      <c r="J995" s="329">
        <f t="shared" si="413"/>
        <v>7.4034377197204435</v>
      </c>
      <c r="K995" s="329">
        <f t="shared" si="413"/>
        <v>51.357180578240921</v>
      </c>
      <c r="L995" s="329">
        <f t="shared" si="413"/>
        <v>40.418768091446758</v>
      </c>
      <c r="M995" s="329">
        <f t="shared" si="413"/>
        <v>6.5363684372306627</v>
      </c>
      <c r="N995" s="329">
        <f t="shared" si="413"/>
        <v>8.337204639324824</v>
      </c>
      <c r="O995" s="329">
        <f t="shared" si="413"/>
        <v>0.53358109691678868</v>
      </c>
      <c r="P995" s="329">
        <f t="shared" si="413"/>
        <v>1.2005574680627746</v>
      </c>
      <c r="Q995" s="329">
        <f t="shared" si="413"/>
        <v>1.0004645567189792</v>
      </c>
      <c r="R995" s="329">
        <f t="shared" si="413"/>
        <v>6.1361826145430713</v>
      </c>
      <c r="S995" s="329">
        <f t="shared" si="413"/>
        <v>6.2028802516576702</v>
      </c>
      <c r="T995" s="329">
        <f t="shared" si="413"/>
        <v>6.6697637114598599E-2</v>
      </c>
      <c r="U995" s="329">
        <f t="shared" si="413"/>
        <v>0</v>
      </c>
      <c r="V995" s="329">
        <f t="shared" si="413"/>
        <v>21.943522610702939</v>
      </c>
      <c r="W995" s="329">
        <f t="shared" si="413"/>
        <v>2.4011149361255479</v>
      </c>
      <c r="X995" s="329" t="e">
        <f t="shared" si="413"/>
        <v>#VALUE!</v>
      </c>
      <c r="Y995" s="329">
        <f t="shared" si="413"/>
        <v>6.8031589856890564</v>
      </c>
      <c r="Z995" s="329">
        <f t="shared" si="413"/>
        <v>4.9356251464802954</v>
      </c>
      <c r="AA995" s="332"/>
      <c r="AB995" s="331"/>
      <c r="AC995" s="332"/>
      <c r="BB995" s="332"/>
    </row>
    <row r="996" spans="1:54" ht="13.8" x14ac:dyDescent="0.45">
      <c r="A996" s="43">
        <v>2038</v>
      </c>
      <c r="B996" s="329">
        <f t="shared" ref="B996:Z996" si="414">(B135-B811)*$D$782</f>
        <v>1230.7714976756879</v>
      </c>
      <c r="C996" s="329">
        <f t="shared" si="414"/>
        <v>34.415980751132878</v>
      </c>
      <c r="D996" s="329">
        <f t="shared" si="414"/>
        <v>3.8017653155321205</v>
      </c>
      <c r="E996" s="329">
        <f t="shared" si="414"/>
        <v>0.86706928248978166</v>
      </c>
      <c r="F996" s="329">
        <f t="shared" si="414"/>
        <v>3.6016724041883279</v>
      </c>
      <c r="G996" s="329">
        <f t="shared" si="414"/>
        <v>3.8684629526467185</v>
      </c>
      <c r="H996" s="329">
        <f t="shared" si="414"/>
        <v>110.98486815869212</v>
      </c>
      <c r="I996" s="329" t="e">
        <f t="shared" si="414"/>
        <v>#VALUE!</v>
      </c>
      <c r="J996" s="329">
        <f t="shared" si="414"/>
        <v>7.8036235424080349</v>
      </c>
      <c r="K996" s="329">
        <f t="shared" si="414"/>
        <v>54.025086062824862</v>
      </c>
      <c r="L996" s="329">
        <f t="shared" si="414"/>
        <v>42.819883027572303</v>
      </c>
      <c r="M996" s="329">
        <f t="shared" si="414"/>
        <v>6.8698566228036562</v>
      </c>
      <c r="N996" s="329">
        <f t="shared" si="414"/>
        <v>8.9374833733562138</v>
      </c>
      <c r="O996" s="329">
        <f t="shared" si="414"/>
        <v>0.53358109691678868</v>
      </c>
      <c r="P996" s="329">
        <f t="shared" si="414"/>
        <v>1.2672551051773733</v>
      </c>
      <c r="Q996" s="329">
        <f t="shared" si="414"/>
        <v>1.0671621938335778</v>
      </c>
      <c r="R996" s="329">
        <f t="shared" si="414"/>
        <v>6.4029731630014659</v>
      </c>
      <c r="S996" s="329">
        <f t="shared" si="414"/>
        <v>6.469670800116063</v>
      </c>
      <c r="T996" s="329">
        <f t="shared" si="414"/>
        <v>6.6697637114598599E-2</v>
      </c>
      <c r="U996" s="329">
        <f t="shared" si="414"/>
        <v>0</v>
      </c>
      <c r="V996" s="329">
        <f t="shared" si="414"/>
        <v>23.144080078765715</v>
      </c>
      <c r="W996" s="329">
        <f t="shared" si="414"/>
        <v>2.534510210354747</v>
      </c>
      <c r="X996" s="329" t="e">
        <f t="shared" si="414"/>
        <v>#VALUE!</v>
      </c>
      <c r="Y996" s="329">
        <f t="shared" si="414"/>
        <v>7.203344808376646</v>
      </c>
      <c r="Z996" s="329">
        <f t="shared" si="414"/>
        <v>5.2024156949386908</v>
      </c>
      <c r="AA996" s="332"/>
      <c r="AB996" s="331"/>
      <c r="AC996" s="332"/>
      <c r="BB996" s="332"/>
    </row>
    <row r="997" spans="1:54" ht="13.8" x14ac:dyDescent="0.45">
      <c r="A997" s="43">
        <v>2039</v>
      </c>
      <c r="B997" s="329">
        <f t="shared" ref="B997:Z997" si="415">(B136-B812)*$D$782</f>
        <v>1291.6664403613161</v>
      </c>
      <c r="C997" s="329">
        <f t="shared" si="415"/>
        <v>36.483607501685427</v>
      </c>
      <c r="D997" s="329">
        <f t="shared" si="415"/>
        <v>4.0018582268759157</v>
      </c>
      <c r="E997" s="329">
        <f t="shared" si="415"/>
        <v>0.86706928248978166</v>
      </c>
      <c r="F997" s="329">
        <f t="shared" si="415"/>
        <v>3.9351605897613116</v>
      </c>
      <c r="G997" s="329">
        <f t="shared" si="415"/>
        <v>4.0685558639905137</v>
      </c>
      <c r="H997" s="329">
        <f t="shared" si="415"/>
        <v>118.98858461244396</v>
      </c>
      <c r="I997" s="329" t="e">
        <f t="shared" si="415"/>
        <v>#VALUE!</v>
      </c>
      <c r="J997" s="329">
        <f t="shared" si="415"/>
        <v>8.337204639324824</v>
      </c>
      <c r="K997" s="329">
        <f t="shared" si="415"/>
        <v>56.759689184523403</v>
      </c>
      <c r="L997" s="329">
        <f t="shared" si="415"/>
        <v>45.220997963697855</v>
      </c>
      <c r="M997" s="329">
        <f t="shared" si="415"/>
        <v>7.2700424454912476</v>
      </c>
      <c r="N997" s="329">
        <f t="shared" si="415"/>
        <v>9.4043668331584005</v>
      </c>
      <c r="O997" s="329">
        <f t="shared" si="415"/>
        <v>0.53358109691678868</v>
      </c>
      <c r="P997" s="329">
        <f t="shared" si="415"/>
        <v>1.3339527422919717</v>
      </c>
      <c r="Q997" s="329">
        <f t="shared" si="415"/>
        <v>1.1338598309481762</v>
      </c>
      <c r="R997" s="329">
        <f t="shared" si="415"/>
        <v>6.7364613485744567</v>
      </c>
      <c r="S997" s="329">
        <f t="shared" si="415"/>
        <v>6.8031589856890564</v>
      </c>
      <c r="T997" s="329">
        <f t="shared" si="415"/>
        <v>6.6697637114598599E-2</v>
      </c>
      <c r="U997" s="329">
        <f t="shared" si="415"/>
        <v>0</v>
      </c>
      <c r="V997" s="329">
        <f t="shared" si="415"/>
        <v>24.277939909713893</v>
      </c>
      <c r="W997" s="329">
        <f t="shared" si="415"/>
        <v>2.6679054845839452</v>
      </c>
      <c r="X997" s="329" t="e">
        <f t="shared" si="415"/>
        <v>#VALUE!</v>
      </c>
      <c r="Y997" s="329">
        <f t="shared" si="415"/>
        <v>7.4701353568350424</v>
      </c>
      <c r="Z997" s="329">
        <f t="shared" si="415"/>
        <v>5.4692062433970845</v>
      </c>
      <c r="AA997" s="332"/>
      <c r="AB997" s="331"/>
      <c r="AC997" s="332"/>
      <c r="BB997" s="332"/>
    </row>
    <row r="998" spans="1:54" ht="13.8" x14ac:dyDescent="0.45">
      <c r="A998" s="43">
        <v>2040</v>
      </c>
      <c r="B998" s="329">
        <f t="shared" ref="B998:Z998" si="416">(B137-B813)*$D$782</f>
        <v>1352.3612901356007</v>
      </c>
      <c r="C998" s="329">
        <f t="shared" si="416"/>
        <v>38.61793188935259</v>
      </c>
      <c r="D998" s="329">
        <f t="shared" si="416"/>
        <v>4.2686487753343094</v>
      </c>
      <c r="E998" s="329">
        <f t="shared" si="416"/>
        <v>0.9337669196043803</v>
      </c>
      <c r="F998" s="329">
        <f t="shared" si="416"/>
        <v>4.2686487753343139</v>
      </c>
      <c r="G998" s="329">
        <f t="shared" si="416"/>
        <v>4.3353464124489083</v>
      </c>
      <c r="H998" s="329">
        <f t="shared" si="416"/>
        <v>127.19239397753948</v>
      </c>
      <c r="I998" s="329" t="e">
        <f t="shared" si="416"/>
        <v>#VALUE!</v>
      </c>
      <c r="J998" s="329">
        <f t="shared" si="416"/>
        <v>8.8707857362416132</v>
      </c>
      <c r="K998" s="329">
        <f t="shared" si="416"/>
        <v>59.427594669107357</v>
      </c>
      <c r="L998" s="329">
        <f t="shared" si="416"/>
        <v>47.622112899823392</v>
      </c>
      <c r="M998" s="329">
        <f t="shared" si="416"/>
        <v>7.6035306310642392</v>
      </c>
      <c r="N998" s="329">
        <f t="shared" si="416"/>
        <v>10.00464556718979</v>
      </c>
      <c r="O998" s="329">
        <f t="shared" si="416"/>
        <v>0.60027873403138732</v>
      </c>
      <c r="P998" s="329">
        <f t="shared" si="416"/>
        <v>1.3339527422919717</v>
      </c>
      <c r="Q998" s="329">
        <f t="shared" si="416"/>
        <v>1.1338598309481762</v>
      </c>
      <c r="R998" s="329">
        <f t="shared" si="416"/>
        <v>7.0032518970328521</v>
      </c>
      <c r="S998" s="329">
        <f t="shared" si="416"/>
        <v>7.1366471712620489</v>
      </c>
      <c r="T998" s="329">
        <f t="shared" si="416"/>
        <v>6.6697637114598599E-2</v>
      </c>
      <c r="U998" s="329">
        <f t="shared" si="416"/>
        <v>0</v>
      </c>
      <c r="V998" s="329">
        <f t="shared" si="416"/>
        <v>25.478497377776666</v>
      </c>
      <c r="W998" s="329">
        <f t="shared" si="416"/>
        <v>2.7346031216985422</v>
      </c>
      <c r="X998" s="329" t="e">
        <f t="shared" si="416"/>
        <v>#VALUE!</v>
      </c>
      <c r="Y998" s="329">
        <f t="shared" si="416"/>
        <v>7.8036235424080349</v>
      </c>
      <c r="Z998" s="329">
        <f t="shared" si="416"/>
        <v>5.8026944289700797</v>
      </c>
      <c r="AA998" s="332"/>
      <c r="AB998" s="331"/>
      <c r="AC998" s="332"/>
      <c r="BB998" s="332"/>
    </row>
    <row r="999" spans="1:54" ht="13.8" x14ac:dyDescent="0.45">
      <c r="A999" s="43">
        <v>2041</v>
      </c>
      <c r="B999" s="329">
        <f t="shared" ref="B999:Z999" si="417">(B138-B814)*$D$782</f>
        <v>1413.056139909886</v>
      </c>
      <c r="C999" s="329">
        <f t="shared" si="417"/>
        <v>40.685558639905146</v>
      </c>
      <c r="D999" s="329">
        <f t="shared" si="417"/>
        <v>4.535439323792704</v>
      </c>
      <c r="E999" s="329">
        <f t="shared" si="417"/>
        <v>0.9337669196043803</v>
      </c>
      <c r="F999" s="329">
        <f t="shared" si="417"/>
        <v>4.6021369609072975</v>
      </c>
      <c r="G999" s="329">
        <f t="shared" si="417"/>
        <v>4.535439323792704</v>
      </c>
      <c r="H999" s="329">
        <f t="shared" si="417"/>
        <v>135.66299389109361</v>
      </c>
      <c r="I999" s="329" t="e">
        <f t="shared" si="417"/>
        <v>#VALUE!</v>
      </c>
      <c r="J999" s="329">
        <f t="shared" si="417"/>
        <v>9.4043668331584023</v>
      </c>
      <c r="K999" s="329">
        <f t="shared" si="417"/>
        <v>62.095500153691297</v>
      </c>
      <c r="L999" s="329">
        <f t="shared" si="417"/>
        <v>50.089925473063545</v>
      </c>
      <c r="M999" s="329">
        <f t="shared" si="417"/>
        <v>7.9370188166372335</v>
      </c>
      <c r="N999" s="329">
        <f t="shared" si="417"/>
        <v>10.538226664106579</v>
      </c>
      <c r="O999" s="329">
        <f t="shared" si="417"/>
        <v>0.60027873403138732</v>
      </c>
      <c r="P999" s="329">
        <f t="shared" si="417"/>
        <v>1.4006503794065703</v>
      </c>
      <c r="Q999" s="329">
        <f t="shared" si="417"/>
        <v>1.2005574680627749</v>
      </c>
      <c r="R999" s="329">
        <f t="shared" si="417"/>
        <v>7.2700424454912476</v>
      </c>
      <c r="S999" s="329">
        <f t="shared" si="417"/>
        <v>7.4034377197204453</v>
      </c>
      <c r="T999" s="329">
        <f t="shared" si="417"/>
        <v>6.6697637114598599E-2</v>
      </c>
      <c r="U999" s="329">
        <f t="shared" si="417"/>
        <v>0</v>
      </c>
      <c r="V999" s="329">
        <f t="shared" si="417"/>
        <v>26.612357208724838</v>
      </c>
      <c r="W999" s="329">
        <f t="shared" si="417"/>
        <v>2.86799839592774</v>
      </c>
      <c r="X999" s="329" t="e">
        <f t="shared" si="417"/>
        <v>#VALUE!</v>
      </c>
      <c r="Y999" s="329">
        <f t="shared" si="417"/>
        <v>8.0704140908664286</v>
      </c>
      <c r="Z999" s="329">
        <f t="shared" si="417"/>
        <v>6.0027873403138736</v>
      </c>
      <c r="AA999" s="332"/>
      <c r="AB999" s="331"/>
      <c r="AC999" s="332"/>
      <c r="BB999" s="332"/>
    </row>
    <row r="1000" spans="1:54" ht="13.8" x14ac:dyDescent="0.45">
      <c r="A1000" s="43">
        <v>2042</v>
      </c>
      <c r="B1000" s="329">
        <f t="shared" ref="B1000:Z1000" si="418">(B139-B815)*$D$782</f>
        <v>1473.5508967728269</v>
      </c>
      <c r="C1000" s="329">
        <f t="shared" si="418"/>
        <v>42.886580664686903</v>
      </c>
      <c r="D1000" s="329">
        <f t="shared" si="418"/>
        <v>4.7355322351364997</v>
      </c>
      <c r="E1000" s="329">
        <f t="shared" si="418"/>
        <v>0.9337669196043803</v>
      </c>
      <c r="F1000" s="329">
        <f t="shared" si="418"/>
        <v>4.93562514648029</v>
      </c>
      <c r="G1000" s="329">
        <f t="shared" si="418"/>
        <v>4.8689275093656965</v>
      </c>
      <c r="H1000" s="329">
        <f t="shared" si="418"/>
        <v>144.33368671599135</v>
      </c>
      <c r="I1000" s="329" t="e">
        <f t="shared" si="418"/>
        <v>#VALUE!</v>
      </c>
      <c r="J1000" s="329">
        <f t="shared" si="418"/>
        <v>10.00464556718979</v>
      </c>
      <c r="K1000" s="329">
        <f t="shared" si="418"/>
        <v>64.830103275389831</v>
      </c>
      <c r="L1000" s="329">
        <f t="shared" si="418"/>
        <v>52.55773804630369</v>
      </c>
      <c r="M1000" s="329">
        <f t="shared" si="418"/>
        <v>8.2705070022102269</v>
      </c>
      <c r="N1000" s="329">
        <f t="shared" si="418"/>
        <v>11.138505398137966</v>
      </c>
      <c r="O1000" s="329">
        <f t="shared" si="418"/>
        <v>0.60027873403138732</v>
      </c>
      <c r="P1000" s="329">
        <f t="shared" si="418"/>
        <v>1.4006503794065706</v>
      </c>
      <c r="Q1000" s="329">
        <f t="shared" si="418"/>
        <v>1.2672551051773735</v>
      </c>
      <c r="R1000" s="329">
        <f t="shared" si="418"/>
        <v>7.603530631064241</v>
      </c>
      <c r="S1000" s="329">
        <f t="shared" si="418"/>
        <v>7.670228268178839</v>
      </c>
      <c r="T1000" s="329">
        <f t="shared" si="418"/>
        <v>6.6697637114598599E-2</v>
      </c>
      <c r="U1000" s="329">
        <f t="shared" si="418"/>
        <v>0</v>
      </c>
      <c r="V1000" s="329">
        <f t="shared" si="418"/>
        <v>27.812914676787617</v>
      </c>
      <c r="W1000" s="329">
        <f t="shared" si="418"/>
        <v>2.9346960330423371</v>
      </c>
      <c r="X1000" s="329" t="e">
        <f t="shared" si="418"/>
        <v>#VALUE!</v>
      </c>
      <c r="Y1000" s="329">
        <f t="shared" si="418"/>
        <v>8.337204639324824</v>
      </c>
      <c r="Z1000" s="329">
        <f t="shared" si="418"/>
        <v>6.3362755258868688</v>
      </c>
      <c r="AA1000" s="332"/>
      <c r="AB1000" s="331"/>
      <c r="AC1000" s="332"/>
      <c r="BB1000" s="332"/>
    </row>
    <row r="1001" spans="1:54" ht="13.8" x14ac:dyDescent="0.45">
      <c r="A1001" s="43">
        <v>2043</v>
      </c>
      <c r="B1001" s="329">
        <f t="shared" ref="B1001:Z1001" si="419">(B140-B816)*$D$782</f>
        <v>1533.978955998653</v>
      </c>
      <c r="C1001" s="329">
        <f t="shared" si="419"/>
        <v>45.15430032658324</v>
      </c>
      <c r="D1001" s="329">
        <f t="shared" si="419"/>
        <v>5.0023227835948951</v>
      </c>
      <c r="E1001" s="329">
        <f t="shared" si="419"/>
        <v>1.0004645567189789</v>
      </c>
      <c r="F1001" s="329">
        <f t="shared" si="419"/>
        <v>5.2691133320532932</v>
      </c>
      <c r="G1001" s="329">
        <f t="shared" si="419"/>
        <v>5.069020420709494</v>
      </c>
      <c r="H1001" s="329">
        <f t="shared" si="419"/>
        <v>153.33786772646224</v>
      </c>
      <c r="I1001" s="329" t="e">
        <f t="shared" si="419"/>
        <v>#VALUE!</v>
      </c>
      <c r="J1001" s="329">
        <f t="shared" si="419"/>
        <v>10.538226664106579</v>
      </c>
      <c r="K1001" s="329">
        <f t="shared" si="419"/>
        <v>67.431311122859171</v>
      </c>
      <c r="L1001" s="329">
        <f t="shared" si="419"/>
        <v>55.025550619543843</v>
      </c>
      <c r="M1001" s="329">
        <f t="shared" si="419"/>
        <v>8.7373904620124172</v>
      </c>
      <c r="N1001" s="329">
        <f t="shared" si="419"/>
        <v>11.672086495054755</v>
      </c>
      <c r="O1001" s="329">
        <f t="shared" si="419"/>
        <v>0.66697637114598596</v>
      </c>
      <c r="P1001" s="329">
        <f t="shared" si="419"/>
        <v>1.4673480165211692</v>
      </c>
      <c r="Q1001" s="329">
        <f t="shared" si="419"/>
        <v>1.2005574680627746</v>
      </c>
      <c r="R1001" s="329">
        <f t="shared" si="419"/>
        <v>7.8036235424080367</v>
      </c>
      <c r="S1001" s="329">
        <f t="shared" si="419"/>
        <v>8.0037164537518333</v>
      </c>
      <c r="T1001" s="329">
        <f t="shared" si="419"/>
        <v>6.6697637114598599E-2</v>
      </c>
      <c r="U1001" s="329">
        <f t="shared" si="419"/>
        <v>0</v>
      </c>
      <c r="V1001" s="329">
        <f t="shared" si="419"/>
        <v>28.946774507735789</v>
      </c>
      <c r="W1001" s="329">
        <f t="shared" si="419"/>
        <v>3.0680913072715352</v>
      </c>
      <c r="X1001" s="329" t="e">
        <f t="shared" si="419"/>
        <v>#VALUE!</v>
      </c>
      <c r="Y1001" s="329">
        <f t="shared" si="419"/>
        <v>8.6706928248978166</v>
      </c>
      <c r="Z1001" s="329">
        <f t="shared" si="419"/>
        <v>6.6697637114598596</v>
      </c>
      <c r="AA1001" s="332"/>
      <c r="AB1001" s="331"/>
      <c r="AC1001" s="332"/>
      <c r="BB1001" s="332"/>
    </row>
    <row r="1002" spans="1:54" ht="13.8" x14ac:dyDescent="0.45">
      <c r="A1002" s="43">
        <v>2044</v>
      </c>
      <c r="B1002" s="329">
        <f t="shared" ref="B1002:Z1002" si="420">(B141-B817)*$D$782</f>
        <v>1594.2736199502503</v>
      </c>
      <c r="C1002" s="329">
        <f t="shared" si="420"/>
        <v>47.422019988479597</v>
      </c>
      <c r="D1002" s="329">
        <f t="shared" si="420"/>
        <v>5.2024156949386908</v>
      </c>
      <c r="E1002" s="329">
        <f t="shared" si="420"/>
        <v>1.0004645567189789</v>
      </c>
      <c r="F1002" s="329">
        <f t="shared" si="420"/>
        <v>5.6692991547408802</v>
      </c>
      <c r="G1002" s="329">
        <f t="shared" si="420"/>
        <v>5.3358109691678877</v>
      </c>
      <c r="H1002" s="329">
        <f t="shared" si="420"/>
        <v>162.47544401116212</v>
      </c>
      <c r="I1002" s="329" t="e">
        <f t="shared" si="420"/>
        <v>#VALUE!</v>
      </c>
      <c r="J1002" s="329">
        <f t="shared" si="420"/>
        <v>11.071807761023365</v>
      </c>
      <c r="K1002" s="329">
        <f t="shared" si="420"/>
        <v>70.099216607443125</v>
      </c>
      <c r="L1002" s="329">
        <f t="shared" si="420"/>
        <v>57.560060829898596</v>
      </c>
      <c r="M1002" s="329">
        <f t="shared" si="420"/>
        <v>9.070878647585408</v>
      </c>
      <c r="N1002" s="329">
        <f t="shared" si="420"/>
        <v>12.272365229086141</v>
      </c>
      <c r="O1002" s="329">
        <f t="shared" si="420"/>
        <v>0.66697637114598596</v>
      </c>
      <c r="P1002" s="329">
        <f t="shared" si="420"/>
        <v>1.4673480165211692</v>
      </c>
      <c r="Q1002" s="329">
        <f t="shared" si="420"/>
        <v>1.2672551051773733</v>
      </c>
      <c r="R1002" s="329">
        <f t="shared" si="420"/>
        <v>8.1371117279810274</v>
      </c>
      <c r="S1002" s="329">
        <f t="shared" si="420"/>
        <v>8.2705070022102252</v>
      </c>
      <c r="T1002" s="329">
        <f t="shared" si="420"/>
        <v>6.6697637114598599E-2</v>
      </c>
      <c r="U1002" s="329">
        <f t="shared" si="420"/>
        <v>0</v>
      </c>
      <c r="V1002" s="329">
        <f t="shared" si="420"/>
        <v>30.147331975798568</v>
      </c>
      <c r="W1002" s="329">
        <f t="shared" si="420"/>
        <v>3.1347889443861345</v>
      </c>
      <c r="X1002" s="329" t="e">
        <f t="shared" si="420"/>
        <v>#VALUE!</v>
      </c>
      <c r="Y1002" s="329">
        <f t="shared" si="420"/>
        <v>8.937483373356212</v>
      </c>
      <c r="Z1002" s="329">
        <f t="shared" si="420"/>
        <v>6.9365542599182533</v>
      </c>
      <c r="AA1002" s="332"/>
      <c r="AB1002" s="331"/>
      <c r="AC1002" s="332"/>
      <c r="BB1002" s="332"/>
    </row>
    <row r="1003" spans="1:54" ht="13.8" x14ac:dyDescent="0.45">
      <c r="A1003" s="43">
        <v>2045</v>
      </c>
      <c r="B1003" s="329">
        <f t="shared" ref="B1003:Z1003" si="421">(B142-B818)*$D$782</f>
        <v>1654.3681909905033</v>
      </c>
      <c r="C1003" s="329">
        <f t="shared" si="421"/>
        <v>49.689739650375955</v>
      </c>
      <c r="D1003" s="329">
        <f t="shared" si="421"/>
        <v>5.4692062433970845</v>
      </c>
      <c r="E1003" s="329">
        <f t="shared" si="421"/>
        <v>1.0671621938335774</v>
      </c>
      <c r="F1003" s="329">
        <f t="shared" si="421"/>
        <v>6.069484977428468</v>
      </c>
      <c r="G1003" s="329">
        <f t="shared" si="421"/>
        <v>5.6692991547408802</v>
      </c>
      <c r="H1003" s="329">
        <f t="shared" si="421"/>
        <v>171.81311320720599</v>
      </c>
      <c r="I1003" s="329" t="e">
        <f t="shared" si="421"/>
        <v>#VALUE!</v>
      </c>
      <c r="J1003" s="329">
        <f t="shared" si="421"/>
        <v>11.672086495054755</v>
      </c>
      <c r="K1003" s="329">
        <f t="shared" si="421"/>
        <v>72.700424454912465</v>
      </c>
      <c r="L1003" s="329">
        <f t="shared" si="421"/>
        <v>60.094571040253328</v>
      </c>
      <c r="M1003" s="329">
        <f t="shared" si="421"/>
        <v>9.4043668331584023</v>
      </c>
      <c r="N1003" s="329">
        <f t="shared" si="421"/>
        <v>12.872643963117529</v>
      </c>
      <c r="O1003" s="329">
        <f t="shared" si="421"/>
        <v>0.66697637114598596</v>
      </c>
      <c r="P1003" s="329">
        <f t="shared" si="421"/>
        <v>1.5340456536357678</v>
      </c>
      <c r="Q1003" s="329">
        <f t="shared" si="421"/>
        <v>1.3339527422919719</v>
      </c>
      <c r="R1003" s="329">
        <f t="shared" si="421"/>
        <v>8.4039022764394229</v>
      </c>
      <c r="S1003" s="329">
        <f t="shared" si="421"/>
        <v>8.5372975506686188</v>
      </c>
      <c r="T1003" s="329">
        <f t="shared" si="421"/>
        <v>6.6697637114598599E-2</v>
      </c>
      <c r="U1003" s="329">
        <f t="shared" si="421"/>
        <v>0</v>
      </c>
      <c r="V1003" s="329">
        <f t="shared" si="421"/>
        <v>31.281191806746737</v>
      </c>
      <c r="W1003" s="329">
        <f t="shared" si="421"/>
        <v>3.26818421861533</v>
      </c>
      <c r="X1003" s="329" t="e">
        <f t="shared" si="421"/>
        <v>#VALUE!</v>
      </c>
      <c r="Y1003" s="329">
        <f t="shared" si="421"/>
        <v>9.2709715589292045</v>
      </c>
      <c r="Z1003" s="329">
        <f t="shared" si="421"/>
        <v>7.2700424454912485</v>
      </c>
      <c r="AA1003" s="332"/>
      <c r="AB1003" s="331"/>
      <c r="AC1003" s="332"/>
      <c r="BB1003" s="332"/>
    </row>
    <row r="1004" spans="1:54" ht="13.8" x14ac:dyDescent="0.45">
      <c r="A1004" s="43">
        <v>2046</v>
      </c>
      <c r="B1004" s="329">
        <f t="shared" ref="B1004:Z1004" si="422">(B143-B819)*$D$782</f>
        <v>1714.262669119413</v>
      </c>
      <c r="C1004" s="329">
        <f t="shared" si="422"/>
        <v>52.0908545865015</v>
      </c>
      <c r="D1004" s="329">
        <f t="shared" si="422"/>
        <v>5.7359967918554799</v>
      </c>
      <c r="E1004" s="329">
        <f t="shared" si="422"/>
        <v>1.133859830948176</v>
      </c>
      <c r="F1004" s="329">
        <f t="shared" si="422"/>
        <v>6.4696708001160657</v>
      </c>
      <c r="G1004" s="329">
        <f t="shared" si="422"/>
        <v>5.8693920660846768</v>
      </c>
      <c r="H1004" s="329">
        <f t="shared" si="422"/>
        <v>181.48427058882271</v>
      </c>
      <c r="I1004" s="329" t="e">
        <f t="shared" si="422"/>
        <v>#VALUE!</v>
      </c>
      <c r="J1004" s="329">
        <f t="shared" si="422"/>
        <v>12.272365229086141</v>
      </c>
      <c r="K1004" s="329">
        <f t="shared" si="422"/>
        <v>75.301632302381819</v>
      </c>
      <c r="L1004" s="329">
        <f t="shared" si="422"/>
        <v>62.695778887722682</v>
      </c>
      <c r="M1004" s="329">
        <f t="shared" si="422"/>
        <v>9.8045526558459937</v>
      </c>
      <c r="N1004" s="329">
        <f t="shared" si="422"/>
        <v>13.472922697148915</v>
      </c>
      <c r="O1004" s="329">
        <f t="shared" si="422"/>
        <v>0.66697637114598596</v>
      </c>
      <c r="P1004" s="329">
        <f t="shared" si="422"/>
        <v>1.6007432907503665</v>
      </c>
      <c r="Q1004" s="329">
        <f t="shared" si="422"/>
        <v>1.3339527422919719</v>
      </c>
      <c r="R1004" s="329">
        <f t="shared" si="422"/>
        <v>8.6039951877832177</v>
      </c>
      <c r="S1004" s="329">
        <f t="shared" si="422"/>
        <v>8.8040880991270161</v>
      </c>
      <c r="T1004" s="329">
        <f t="shared" si="422"/>
        <v>6.6697637114598599E-2</v>
      </c>
      <c r="U1004" s="329">
        <f t="shared" si="422"/>
        <v>0</v>
      </c>
      <c r="V1004" s="329">
        <f t="shared" si="422"/>
        <v>32.481749274809516</v>
      </c>
      <c r="W1004" s="329">
        <f t="shared" si="422"/>
        <v>3.3348818557299298</v>
      </c>
      <c r="X1004" s="329" t="e">
        <f t="shared" si="422"/>
        <v>#VALUE!</v>
      </c>
      <c r="Y1004" s="329">
        <f t="shared" si="422"/>
        <v>9.4710644702729994</v>
      </c>
      <c r="Z1004" s="329">
        <f t="shared" si="422"/>
        <v>7.5368329939496395</v>
      </c>
      <c r="AA1004" s="332"/>
      <c r="AB1004" s="331"/>
      <c r="AC1004" s="332"/>
      <c r="BB1004" s="332"/>
    </row>
    <row r="1005" spans="1:54" ht="13.8" x14ac:dyDescent="0.45">
      <c r="A1005" s="43">
        <v>2047</v>
      </c>
      <c r="B1005" s="329">
        <f t="shared" ref="B1005:Z1005" si="423">(B144-B820)*$D$782</f>
        <v>1774.0237519740933</v>
      </c>
      <c r="C1005" s="329">
        <f t="shared" si="423"/>
        <v>54.425271885512451</v>
      </c>
      <c r="D1005" s="329">
        <f t="shared" si="423"/>
        <v>6.0027873403138736</v>
      </c>
      <c r="E1005" s="329">
        <f t="shared" si="423"/>
        <v>1.133859830948176</v>
      </c>
      <c r="F1005" s="329">
        <f t="shared" si="423"/>
        <v>6.8698566228036535</v>
      </c>
      <c r="G1005" s="329">
        <f t="shared" si="423"/>
        <v>6.2028802516576702</v>
      </c>
      <c r="H1005" s="329">
        <f t="shared" si="423"/>
        <v>191.42221851889803</v>
      </c>
      <c r="I1005" s="329" t="e">
        <f t="shared" si="423"/>
        <v>#VALUE!</v>
      </c>
      <c r="J1005" s="329">
        <f t="shared" si="423"/>
        <v>12.872643963117529</v>
      </c>
      <c r="K1005" s="329">
        <f t="shared" si="423"/>
        <v>77.902840149851173</v>
      </c>
      <c r="L1005" s="329">
        <f t="shared" si="423"/>
        <v>65.230289098077435</v>
      </c>
      <c r="M1005" s="329">
        <f t="shared" si="423"/>
        <v>10.204738478533585</v>
      </c>
      <c r="N1005" s="329">
        <f t="shared" si="423"/>
        <v>14.073201431180305</v>
      </c>
      <c r="O1005" s="329">
        <f t="shared" si="423"/>
        <v>0.73367400826058449</v>
      </c>
      <c r="P1005" s="329">
        <f t="shared" si="423"/>
        <v>1.6007432907503665</v>
      </c>
      <c r="Q1005" s="329">
        <f t="shared" si="423"/>
        <v>1.4006503794065703</v>
      </c>
      <c r="R1005" s="329">
        <f t="shared" si="423"/>
        <v>8.8707857362416132</v>
      </c>
      <c r="S1005" s="329">
        <f t="shared" si="423"/>
        <v>9.0708786475854097</v>
      </c>
      <c r="T1005" s="329">
        <f t="shared" si="423"/>
        <v>6.6697637114598599E-2</v>
      </c>
      <c r="U1005" s="329">
        <f t="shared" si="423"/>
        <v>0</v>
      </c>
      <c r="V1005" s="329">
        <f t="shared" si="423"/>
        <v>33.548911468643098</v>
      </c>
      <c r="W1005" s="329">
        <f t="shared" si="423"/>
        <v>3.4682771299591266</v>
      </c>
      <c r="X1005" s="329" t="e">
        <f t="shared" si="423"/>
        <v>#VALUE!</v>
      </c>
      <c r="Y1005" s="329">
        <f t="shared" si="423"/>
        <v>9.8045526558459937</v>
      </c>
      <c r="Z1005" s="329">
        <f t="shared" si="423"/>
        <v>7.8703211795226347</v>
      </c>
      <c r="AA1005" s="332"/>
      <c r="AB1005" s="331"/>
      <c r="AC1005" s="332"/>
      <c r="BB1005" s="332"/>
    </row>
    <row r="1006" spans="1:54" ht="13.8" x14ac:dyDescent="0.45">
      <c r="A1006" s="43">
        <v>2048</v>
      </c>
      <c r="B1006" s="329">
        <f t="shared" ref="B1006:Z1006" si="424">(B145-B821)*$D$782</f>
        <v>1833.5847419174297</v>
      </c>
      <c r="C1006" s="329">
        <f t="shared" si="424"/>
        <v>56.893084458752597</v>
      </c>
      <c r="D1006" s="329">
        <f t="shared" si="424"/>
        <v>6.2028802516576684</v>
      </c>
      <c r="E1006" s="329">
        <f t="shared" si="424"/>
        <v>1.2005574680627746</v>
      </c>
      <c r="F1006" s="329">
        <f t="shared" si="424"/>
        <v>7.2700424454912413</v>
      </c>
      <c r="G1006" s="329">
        <f t="shared" si="424"/>
        <v>6.402973163001465</v>
      </c>
      <c r="H1006" s="329">
        <f t="shared" si="424"/>
        <v>201.4935617232023</v>
      </c>
      <c r="I1006" s="329" t="e">
        <f t="shared" si="424"/>
        <v>#VALUE!</v>
      </c>
      <c r="J1006" s="329">
        <f t="shared" si="424"/>
        <v>13.472922697148915</v>
      </c>
      <c r="K1006" s="329">
        <f t="shared" si="424"/>
        <v>80.437350360205897</v>
      </c>
      <c r="L1006" s="329">
        <f t="shared" si="424"/>
        <v>67.898194582661375</v>
      </c>
      <c r="M1006" s="329">
        <f t="shared" si="424"/>
        <v>10.538226664106578</v>
      </c>
      <c r="N1006" s="329">
        <f t="shared" si="424"/>
        <v>14.673480165211691</v>
      </c>
      <c r="O1006" s="329">
        <f t="shared" si="424"/>
        <v>0.73367400826058449</v>
      </c>
      <c r="P1006" s="329">
        <f t="shared" si="424"/>
        <v>1.6674409278649649</v>
      </c>
      <c r="Q1006" s="329">
        <f t="shared" si="424"/>
        <v>1.467348016521169</v>
      </c>
      <c r="R1006" s="329">
        <f t="shared" si="424"/>
        <v>9.1375762847000086</v>
      </c>
      <c r="S1006" s="329">
        <f t="shared" si="424"/>
        <v>9.3376691960438016</v>
      </c>
      <c r="T1006" s="329">
        <f t="shared" si="424"/>
        <v>6.6697637114598599E-2</v>
      </c>
      <c r="U1006" s="329">
        <f t="shared" si="424"/>
        <v>0</v>
      </c>
      <c r="V1006" s="329">
        <f t="shared" si="424"/>
        <v>34.749468936705867</v>
      </c>
      <c r="W1006" s="329">
        <f t="shared" si="424"/>
        <v>3.4682771299591266</v>
      </c>
      <c r="X1006" s="329" t="e">
        <f t="shared" si="424"/>
        <v>#VALUE!</v>
      </c>
      <c r="Y1006" s="329">
        <f t="shared" si="424"/>
        <v>10.00464556718979</v>
      </c>
      <c r="Z1006" s="329">
        <f t="shared" si="424"/>
        <v>8.2038093650956245</v>
      </c>
      <c r="AA1006" s="332"/>
      <c r="AB1006" s="331"/>
      <c r="AC1006" s="332"/>
      <c r="BB1006" s="332"/>
    </row>
    <row r="1007" spans="1:54" ht="13.8" x14ac:dyDescent="0.45">
      <c r="A1007" s="43">
        <v>2049</v>
      </c>
      <c r="B1007" s="329">
        <f t="shared" ref="B1007:Z1007" si="425">(B146-B822)*$D$782</f>
        <v>1892.945638949423</v>
      </c>
      <c r="C1007" s="329">
        <f t="shared" si="425"/>
        <v>59.427594669107343</v>
      </c>
      <c r="D1007" s="329">
        <f t="shared" si="425"/>
        <v>6.5363684372306627</v>
      </c>
      <c r="E1007" s="329">
        <f t="shared" si="425"/>
        <v>1.2005574680627746</v>
      </c>
      <c r="F1007" s="329">
        <f t="shared" si="425"/>
        <v>7.7369259052934334</v>
      </c>
      <c r="G1007" s="329">
        <f t="shared" si="425"/>
        <v>6.7364613485744593</v>
      </c>
      <c r="H1007" s="329">
        <f t="shared" si="425"/>
        <v>211.83169547596515</v>
      </c>
      <c r="I1007" s="329" t="e">
        <f t="shared" si="425"/>
        <v>#VALUE!</v>
      </c>
      <c r="J1007" s="329">
        <f t="shared" si="425"/>
        <v>14.139899068294902</v>
      </c>
      <c r="K1007" s="329">
        <f t="shared" si="425"/>
        <v>82.971860570560651</v>
      </c>
      <c r="L1007" s="329">
        <f t="shared" si="425"/>
        <v>70.499402430130715</v>
      </c>
      <c r="M1007" s="329">
        <f t="shared" si="425"/>
        <v>10.871714849679572</v>
      </c>
      <c r="N1007" s="329">
        <f t="shared" si="425"/>
        <v>15.340456536357678</v>
      </c>
      <c r="O1007" s="329">
        <f t="shared" si="425"/>
        <v>0.73367400826058449</v>
      </c>
      <c r="P1007" s="329">
        <f t="shared" si="425"/>
        <v>1.6674409278649649</v>
      </c>
      <c r="Q1007" s="329">
        <f t="shared" si="425"/>
        <v>1.467348016521169</v>
      </c>
      <c r="R1007" s="329">
        <f t="shared" si="425"/>
        <v>9.4043668331584023</v>
      </c>
      <c r="S1007" s="329">
        <f t="shared" si="425"/>
        <v>9.6044597445021971</v>
      </c>
      <c r="T1007" s="329">
        <f t="shared" si="425"/>
        <v>6.6697637114598599E-2</v>
      </c>
      <c r="U1007" s="329">
        <f t="shared" si="425"/>
        <v>0</v>
      </c>
      <c r="V1007" s="329">
        <f t="shared" si="425"/>
        <v>35.816631130539442</v>
      </c>
      <c r="W1007" s="329">
        <f t="shared" si="425"/>
        <v>3.6016724041883244</v>
      </c>
      <c r="X1007" s="329" t="e">
        <f t="shared" si="425"/>
        <v>#VALUE!</v>
      </c>
      <c r="Y1007" s="329">
        <f t="shared" si="425"/>
        <v>10.338133752762783</v>
      </c>
      <c r="Z1007" s="329">
        <f t="shared" si="425"/>
        <v>8.4705999135540235</v>
      </c>
      <c r="AA1007" s="332"/>
      <c r="AB1007" s="331"/>
      <c r="AC1007" s="332"/>
      <c r="BB1007" s="332"/>
    </row>
    <row r="1008" spans="1:54" ht="13.8" x14ac:dyDescent="0.45">
      <c r="A1008" s="43">
        <v>2050</v>
      </c>
      <c r="B1008" s="329">
        <f t="shared" ref="B1008:Z1008" si="426">(B147-B823)*$D$782</f>
        <v>1952.0397454329573</v>
      </c>
      <c r="C1008" s="329">
        <f t="shared" si="426"/>
        <v>61.962104879462096</v>
      </c>
      <c r="D1008" s="329">
        <f t="shared" si="426"/>
        <v>6.7364613485744576</v>
      </c>
      <c r="E1008" s="329">
        <f t="shared" si="426"/>
        <v>1.2672551051773733</v>
      </c>
      <c r="F1008" s="329">
        <f t="shared" si="426"/>
        <v>8.137111727981031</v>
      </c>
      <c r="G1008" s="329">
        <f t="shared" si="426"/>
        <v>7.0032518970328521</v>
      </c>
      <c r="H1008" s="329">
        <f t="shared" si="426"/>
        <v>222.36992214007179</v>
      </c>
      <c r="I1008" s="329" t="e">
        <f t="shared" si="426"/>
        <v>#VALUE!</v>
      </c>
      <c r="J1008" s="329">
        <f t="shared" si="426"/>
        <v>14.740177802326288</v>
      </c>
      <c r="K1008" s="329">
        <f t="shared" si="426"/>
        <v>85.506370780915418</v>
      </c>
      <c r="L1008" s="329">
        <f t="shared" si="426"/>
        <v>73.167307914714655</v>
      </c>
      <c r="M1008" s="329">
        <f t="shared" si="426"/>
        <v>11.33859830948176</v>
      </c>
      <c r="N1008" s="329">
        <f t="shared" si="426"/>
        <v>16.007432907503663</v>
      </c>
      <c r="O1008" s="329">
        <f t="shared" si="426"/>
        <v>0.80037164537518313</v>
      </c>
      <c r="P1008" s="329">
        <f t="shared" si="426"/>
        <v>1.7341385649795635</v>
      </c>
      <c r="Q1008" s="329">
        <f t="shared" si="426"/>
        <v>1.5340456536357676</v>
      </c>
      <c r="R1008" s="329">
        <f t="shared" si="426"/>
        <v>9.6044597445021989</v>
      </c>
      <c r="S1008" s="329">
        <f t="shared" si="426"/>
        <v>9.9379479300751914</v>
      </c>
      <c r="T1008" s="329">
        <f t="shared" si="426"/>
        <v>6.6697637114598599E-2</v>
      </c>
      <c r="U1008" s="329">
        <f t="shared" si="426"/>
        <v>0</v>
      </c>
      <c r="V1008" s="329">
        <f t="shared" si="426"/>
        <v>36.950490961487624</v>
      </c>
      <c r="W1008" s="329">
        <f t="shared" si="426"/>
        <v>3.6683700413029241</v>
      </c>
      <c r="X1008" s="329" t="e">
        <f t="shared" si="426"/>
        <v>#VALUE!</v>
      </c>
      <c r="Y1008" s="329">
        <f t="shared" si="426"/>
        <v>10.538226664106579</v>
      </c>
      <c r="Z1008" s="329">
        <f t="shared" si="426"/>
        <v>8.8040880991270143</v>
      </c>
      <c r="AA1008" s="328" t="s">
        <v>564</v>
      </c>
      <c r="AB1008" s="328">
        <f>B1008+C1008+D1008+E1008+F1008+G1008+H1008+J1008+K1008+L1008+M1008+N1008</f>
        <v>2460.2757402461984</v>
      </c>
      <c r="AC1008" s="332"/>
      <c r="BB1008" s="332"/>
    </row>
    <row r="1009" spans="1:54" ht="13.8" x14ac:dyDescent="0.45">
      <c r="A1009" s="43">
        <v>2051</v>
      </c>
      <c r="B1009" s="329">
        <f t="shared" ref="B1009:Z1009" si="427">(B148-B824)*$D$782</f>
        <v>1969.1143405342941</v>
      </c>
      <c r="C1009" s="329">
        <f t="shared" si="427"/>
        <v>62.829174161951876</v>
      </c>
      <c r="D1009" s="329">
        <f t="shared" si="427"/>
        <v>6.8698566228036544</v>
      </c>
      <c r="E1009" s="329">
        <f t="shared" si="427"/>
        <v>1.2672551051773733</v>
      </c>
      <c r="F1009" s="329">
        <f t="shared" si="427"/>
        <v>8.2705070022102198</v>
      </c>
      <c r="G1009" s="329">
        <f t="shared" si="427"/>
        <v>7.1366471712620489</v>
      </c>
      <c r="H1009" s="329">
        <f t="shared" si="427"/>
        <v>227.10545437520815</v>
      </c>
      <c r="I1009" s="329" t="e">
        <f t="shared" si="427"/>
        <v>#VALUE!</v>
      </c>
      <c r="J1009" s="329">
        <f t="shared" si="427"/>
        <v>15.006968350784684</v>
      </c>
      <c r="K1009" s="329">
        <f t="shared" si="427"/>
        <v>85.773161329373792</v>
      </c>
      <c r="L1009" s="329">
        <f t="shared" si="427"/>
        <v>73.967679560089849</v>
      </c>
      <c r="M1009" s="329">
        <f t="shared" si="427"/>
        <v>11.405295946596361</v>
      </c>
      <c r="N1009" s="329">
        <f t="shared" si="427"/>
        <v>16.207525818847458</v>
      </c>
      <c r="O1009" s="329">
        <f t="shared" si="427"/>
        <v>0.80037164537518313</v>
      </c>
      <c r="P1009" s="329">
        <f t="shared" si="427"/>
        <v>1.6674409278649649</v>
      </c>
      <c r="Q1009" s="329">
        <f t="shared" si="427"/>
        <v>1.5340456536357676</v>
      </c>
      <c r="R1009" s="329">
        <f t="shared" si="427"/>
        <v>9.6711573816167959</v>
      </c>
      <c r="S1009" s="329">
        <f t="shared" si="427"/>
        <v>9.9379479300751914</v>
      </c>
      <c r="T1009" s="329">
        <f t="shared" si="427"/>
        <v>6.6697637114598599E-2</v>
      </c>
      <c r="U1009" s="329">
        <f t="shared" si="427"/>
        <v>0</v>
      </c>
      <c r="V1009" s="329">
        <f t="shared" si="427"/>
        <v>37.217281509946012</v>
      </c>
      <c r="W1009" s="329">
        <f t="shared" si="427"/>
        <v>3.6016724041883257</v>
      </c>
      <c r="X1009" s="329" t="e">
        <f t="shared" si="427"/>
        <v>#VALUE!</v>
      </c>
      <c r="Y1009" s="329">
        <f t="shared" si="427"/>
        <v>10.538226664106578</v>
      </c>
      <c r="Z1009" s="329">
        <f t="shared" si="427"/>
        <v>8.9374833733562138</v>
      </c>
      <c r="AA1009" s="328"/>
      <c r="AB1009" s="328"/>
      <c r="AC1009" s="332"/>
      <c r="BB1009" s="332"/>
    </row>
    <row r="1010" spans="1:54" ht="13.8" x14ac:dyDescent="0.45">
      <c r="A1010" s="43">
        <v>2052</v>
      </c>
      <c r="B1010" s="329">
        <f t="shared" ref="B1010:Z1010" si="428">(B149-B825)*$D$782</f>
        <v>1985.9888427242881</v>
      </c>
      <c r="C1010" s="329">
        <f t="shared" si="428"/>
        <v>63.762941081556257</v>
      </c>
      <c r="D1010" s="329">
        <f t="shared" si="428"/>
        <v>6.9365542599182541</v>
      </c>
      <c r="E1010" s="329">
        <f t="shared" si="428"/>
        <v>1.2672551051773733</v>
      </c>
      <c r="F1010" s="329">
        <f t="shared" si="428"/>
        <v>8.5372975506686188</v>
      </c>
      <c r="G1010" s="329">
        <f t="shared" si="428"/>
        <v>7.2033448083766487</v>
      </c>
      <c r="H1010" s="329">
        <f t="shared" si="428"/>
        <v>231.90768424745934</v>
      </c>
      <c r="I1010" s="329" t="e">
        <f t="shared" si="428"/>
        <v>#VALUE!</v>
      </c>
      <c r="J1010" s="329">
        <f t="shared" si="428"/>
        <v>15.340456536357678</v>
      </c>
      <c r="K1010" s="329">
        <f t="shared" si="428"/>
        <v>86.039951877832195</v>
      </c>
      <c r="L1010" s="329">
        <f t="shared" si="428"/>
        <v>74.701353568350413</v>
      </c>
      <c r="M1010" s="329">
        <f t="shared" si="428"/>
        <v>11.471993583710958</v>
      </c>
      <c r="N1010" s="329">
        <f t="shared" si="428"/>
        <v>16.474316367305857</v>
      </c>
      <c r="O1010" s="329">
        <f t="shared" si="428"/>
        <v>0.7336740082605846</v>
      </c>
      <c r="P1010" s="329">
        <f t="shared" si="428"/>
        <v>1.6674409278649649</v>
      </c>
      <c r="Q1010" s="329">
        <f t="shared" si="428"/>
        <v>1.5340456536357676</v>
      </c>
      <c r="R1010" s="329">
        <f t="shared" si="428"/>
        <v>9.6711573816167959</v>
      </c>
      <c r="S1010" s="329">
        <f t="shared" si="428"/>
        <v>9.9379479300751914</v>
      </c>
      <c r="T1010" s="329">
        <f t="shared" si="428"/>
        <v>6.6697637114598599E-2</v>
      </c>
      <c r="U1010" s="329">
        <f t="shared" si="428"/>
        <v>0</v>
      </c>
      <c r="V1010" s="329">
        <f t="shared" si="428"/>
        <v>37.484072058404408</v>
      </c>
      <c r="W1010" s="329">
        <f t="shared" si="428"/>
        <v>3.601672404188323</v>
      </c>
      <c r="X1010" s="329" t="e">
        <f t="shared" si="428"/>
        <v>#VALUE!</v>
      </c>
      <c r="Y1010" s="329">
        <f t="shared" si="428"/>
        <v>10.471529026991981</v>
      </c>
      <c r="Z1010" s="329">
        <f t="shared" si="428"/>
        <v>9.0041810104708109</v>
      </c>
      <c r="AA1010" s="328"/>
      <c r="AB1010" s="328"/>
      <c r="AC1010" s="332"/>
      <c r="BB1010" s="332"/>
    </row>
    <row r="1011" spans="1:54" ht="13.8" x14ac:dyDescent="0.45">
      <c r="A1011" s="43">
        <v>2053</v>
      </c>
      <c r="B1011" s="329">
        <f t="shared" ref="B1011:Z1011" si="429">(B150-B826)*$D$782</f>
        <v>2002.7966472771668</v>
      </c>
      <c r="C1011" s="329">
        <f t="shared" si="429"/>
        <v>64.696708001160644</v>
      </c>
      <c r="D1011" s="329">
        <f t="shared" si="429"/>
        <v>7.0032518970328539</v>
      </c>
      <c r="E1011" s="329">
        <f t="shared" si="429"/>
        <v>1.2672551051773733</v>
      </c>
      <c r="F1011" s="329">
        <f t="shared" si="429"/>
        <v>8.6706928248978166</v>
      </c>
      <c r="G1011" s="329">
        <f t="shared" si="429"/>
        <v>7.3367400826058455</v>
      </c>
      <c r="H1011" s="329">
        <f t="shared" si="429"/>
        <v>236.77661175682502</v>
      </c>
      <c r="I1011" s="329" t="e">
        <f t="shared" si="429"/>
        <v>#VALUE!</v>
      </c>
      <c r="J1011" s="329">
        <f t="shared" si="429"/>
        <v>15.540549447701471</v>
      </c>
      <c r="K1011" s="329">
        <f t="shared" si="429"/>
        <v>86.240044789175997</v>
      </c>
      <c r="L1011" s="329">
        <f t="shared" si="429"/>
        <v>75.501725213725607</v>
      </c>
      <c r="M1011" s="329">
        <f t="shared" si="429"/>
        <v>11.471993583710958</v>
      </c>
      <c r="N1011" s="329">
        <f t="shared" si="429"/>
        <v>16.741106915764249</v>
      </c>
      <c r="O1011" s="329">
        <f t="shared" si="429"/>
        <v>0.7336740082605846</v>
      </c>
      <c r="P1011" s="329">
        <f t="shared" si="429"/>
        <v>1.6674409278649649</v>
      </c>
      <c r="Q1011" s="329">
        <f t="shared" si="429"/>
        <v>1.5340456536357676</v>
      </c>
      <c r="R1011" s="329">
        <f t="shared" si="429"/>
        <v>9.6711573816167959</v>
      </c>
      <c r="S1011" s="329">
        <f t="shared" si="429"/>
        <v>10.00464556718979</v>
      </c>
      <c r="T1011" s="329">
        <f t="shared" si="429"/>
        <v>6.6697637114598599E-2</v>
      </c>
      <c r="U1011" s="329">
        <f t="shared" si="429"/>
        <v>0</v>
      </c>
      <c r="V1011" s="329">
        <f t="shared" si="429"/>
        <v>37.750862606862803</v>
      </c>
      <c r="W1011" s="329">
        <f t="shared" si="429"/>
        <v>3.6016724041883244</v>
      </c>
      <c r="X1011" s="329" t="e">
        <f t="shared" si="429"/>
        <v>#VALUE!</v>
      </c>
      <c r="Y1011" s="329">
        <f t="shared" si="429"/>
        <v>10.471529026991979</v>
      </c>
      <c r="Z1011" s="329">
        <f t="shared" si="429"/>
        <v>9.1375762847000104</v>
      </c>
      <c r="AA1011" s="328"/>
      <c r="AB1011" s="328"/>
      <c r="AC1011" s="332"/>
      <c r="BB1011" s="332"/>
    </row>
    <row r="1012" spans="1:54" ht="13.8" x14ac:dyDescent="0.45">
      <c r="A1012" s="43">
        <v>2054</v>
      </c>
      <c r="B1012" s="329">
        <f t="shared" ref="B1012:Z1012" si="430">(B151-B827)*$D$782</f>
        <v>2019.2709636444722</v>
      </c>
      <c r="C1012" s="329">
        <f t="shared" si="430"/>
        <v>65.697172557879611</v>
      </c>
      <c r="D1012" s="329">
        <f t="shared" si="430"/>
        <v>7.1366471712620507</v>
      </c>
      <c r="E1012" s="329">
        <f t="shared" si="430"/>
        <v>1.2005574680627749</v>
      </c>
      <c r="F1012" s="329">
        <f t="shared" si="430"/>
        <v>8.9374833733562067</v>
      </c>
      <c r="G1012" s="329">
        <f t="shared" si="430"/>
        <v>7.4701353568350424</v>
      </c>
      <c r="H1012" s="329">
        <f t="shared" si="430"/>
        <v>241.57884162907607</v>
      </c>
      <c r="I1012" s="329" t="e">
        <f t="shared" si="430"/>
        <v>#VALUE!</v>
      </c>
      <c r="J1012" s="329">
        <f t="shared" si="430"/>
        <v>15.874037633274463</v>
      </c>
      <c r="K1012" s="329">
        <f t="shared" si="430"/>
        <v>86.44013770051977</v>
      </c>
      <c r="L1012" s="329">
        <f t="shared" si="430"/>
        <v>76.3020968591008</v>
      </c>
      <c r="M1012" s="329">
        <f t="shared" si="430"/>
        <v>11.605388857940154</v>
      </c>
      <c r="N1012" s="329">
        <f t="shared" si="430"/>
        <v>16.941199827108044</v>
      </c>
      <c r="O1012" s="329">
        <f t="shared" si="430"/>
        <v>0.7336740082605846</v>
      </c>
      <c r="P1012" s="329">
        <f t="shared" si="430"/>
        <v>1.6674409278649649</v>
      </c>
      <c r="Q1012" s="329">
        <f t="shared" si="430"/>
        <v>1.4673480165211692</v>
      </c>
      <c r="R1012" s="329">
        <f t="shared" si="430"/>
        <v>9.7378550187313966</v>
      </c>
      <c r="S1012" s="329">
        <f t="shared" si="430"/>
        <v>10.00464556718979</v>
      </c>
      <c r="T1012" s="329">
        <f t="shared" si="430"/>
        <v>6.6697637114598599E-2</v>
      </c>
      <c r="U1012" s="329">
        <f t="shared" si="430"/>
        <v>0</v>
      </c>
      <c r="V1012" s="329">
        <f t="shared" si="430"/>
        <v>37.950955518206605</v>
      </c>
      <c r="W1012" s="329">
        <f t="shared" si="430"/>
        <v>3.5349747670737259</v>
      </c>
      <c r="X1012" s="329" t="e">
        <f t="shared" si="430"/>
        <v>#VALUE!</v>
      </c>
      <c r="Y1012" s="329">
        <f t="shared" si="430"/>
        <v>10.471529026991981</v>
      </c>
      <c r="Z1012" s="329">
        <f t="shared" si="430"/>
        <v>9.2042739218146039</v>
      </c>
      <c r="AA1012" s="328"/>
      <c r="AB1012" s="328"/>
      <c r="AC1012" s="332"/>
      <c r="BB1012" s="332"/>
    </row>
    <row r="1013" spans="1:54" ht="13.8" x14ac:dyDescent="0.45">
      <c r="A1013" s="43">
        <v>2055</v>
      </c>
      <c r="B1013" s="329">
        <f t="shared" ref="B1013:Z1013" si="431">(B152-B828)*$D$782</f>
        <v>2035.6785823746636</v>
      </c>
      <c r="C1013" s="329">
        <f t="shared" si="431"/>
        <v>66.697637114598592</v>
      </c>
      <c r="D1013" s="329">
        <f t="shared" si="431"/>
        <v>7.1366471712620489</v>
      </c>
      <c r="E1013" s="329">
        <f t="shared" si="431"/>
        <v>1.2005574680627749</v>
      </c>
      <c r="F1013" s="329">
        <f t="shared" si="431"/>
        <v>9.1375762847000104</v>
      </c>
      <c r="G1013" s="329">
        <f t="shared" si="431"/>
        <v>7.6035306310642401</v>
      </c>
      <c r="H1013" s="329">
        <f t="shared" si="431"/>
        <v>246.4477691384418</v>
      </c>
      <c r="I1013" s="329" t="e">
        <f t="shared" si="431"/>
        <v>#VALUE!</v>
      </c>
      <c r="J1013" s="329">
        <f t="shared" si="431"/>
        <v>16.140828181732861</v>
      </c>
      <c r="K1013" s="329">
        <f t="shared" si="431"/>
        <v>86.706928248978173</v>
      </c>
      <c r="L1013" s="329">
        <f t="shared" si="431"/>
        <v>77.035770867361364</v>
      </c>
      <c r="M1013" s="329">
        <f t="shared" si="431"/>
        <v>11.672086495054755</v>
      </c>
      <c r="N1013" s="329">
        <f t="shared" si="431"/>
        <v>17.207990375566435</v>
      </c>
      <c r="O1013" s="329">
        <f t="shared" si="431"/>
        <v>0.7336740082605846</v>
      </c>
      <c r="P1013" s="329">
        <f t="shared" si="431"/>
        <v>1.6674409278649649</v>
      </c>
      <c r="Q1013" s="329">
        <f t="shared" si="431"/>
        <v>1.5340456536357678</v>
      </c>
      <c r="R1013" s="329">
        <f t="shared" si="431"/>
        <v>9.6711573816167959</v>
      </c>
      <c r="S1013" s="329">
        <f t="shared" si="431"/>
        <v>10.00464556718979</v>
      </c>
      <c r="T1013" s="329">
        <f t="shared" si="431"/>
        <v>6.6697637114598599E-2</v>
      </c>
      <c r="U1013" s="329">
        <f t="shared" si="431"/>
        <v>0</v>
      </c>
      <c r="V1013" s="329">
        <f t="shared" si="431"/>
        <v>38.217746066665001</v>
      </c>
      <c r="W1013" s="329">
        <f t="shared" si="431"/>
        <v>3.534974767073725</v>
      </c>
      <c r="X1013" s="329" t="e">
        <f t="shared" si="431"/>
        <v>#VALUE!</v>
      </c>
      <c r="Y1013" s="329">
        <f t="shared" si="431"/>
        <v>10.40483138987738</v>
      </c>
      <c r="Z1013" s="329">
        <f t="shared" si="431"/>
        <v>9.3376691960438034</v>
      </c>
      <c r="AA1013" s="328"/>
      <c r="AB1013" s="328"/>
      <c r="AC1013" s="332"/>
      <c r="BB1013" s="332"/>
    </row>
    <row r="1014" spans="1:54" ht="13.8" x14ac:dyDescent="0.45">
      <c r="A1014" s="43">
        <v>2056</v>
      </c>
      <c r="B1014" s="329">
        <f t="shared" ref="B1014:Z1014" si="432">(B153-B829)*$D$782</f>
        <v>2051.9528058306259</v>
      </c>
      <c r="C1014" s="329">
        <f t="shared" si="432"/>
        <v>67.631404034202987</v>
      </c>
      <c r="D1014" s="329">
        <f t="shared" si="432"/>
        <v>7.2033448083766487</v>
      </c>
      <c r="E1014" s="329">
        <f t="shared" si="432"/>
        <v>1.2672551051773735</v>
      </c>
      <c r="F1014" s="329">
        <f t="shared" si="432"/>
        <v>9.2709715589292081</v>
      </c>
      <c r="G1014" s="329">
        <f t="shared" si="432"/>
        <v>7.670228268178839</v>
      </c>
      <c r="H1014" s="329">
        <f t="shared" si="432"/>
        <v>251.38339428492216</v>
      </c>
      <c r="I1014" s="329" t="e">
        <f t="shared" si="432"/>
        <v>#VALUE!</v>
      </c>
      <c r="J1014" s="329">
        <f t="shared" si="432"/>
        <v>16.474316367305857</v>
      </c>
      <c r="K1014" s="329">
        <f t="shared" si="432"/>
        <v>86.907021160321975</v>
      </c>
      <c r="L1014" s="329">
        <f t="shared" si="432"/>
        <v>77.902840149851158</v>
      </c>
      <c r="M1014" s="329">
        <f t="shared" si="432"/>
        <v>11.738784132169352</v>
      </c>
      <c r="N1014" s="329">
        <f t="shared" si="432"/>
        <v>17.408083286910234</v>
      </c>
      <c r="O1014" s="329">
        <f t="shared" si="432"/>
        <v>0.7336740082605846</v>
      </c>
      <c r="P1014" s="329">
        <f t="shared" si="432"/>
        <v>1.6007432907503663</v>
      </c>
      <c r="Q1014" s="329">
        <f t="shared" si="432"/>
        <v>1.5340456536357678</v>
      </c>
      <c r="R1014" s="329">
        <f t="shared" si="432"/>
        <v>9.6711573816167959</v>
      </c>
      <c r="S1014" s="329">
        <f t="shared" si="432"/>
        <v>10.00464556718979</v>
      </c>
      <c r="T1014" s="329">
        <f t="shared" si="432"/>
        <v>6.6697637114598599E-2</v>
      </c>
      <c r="U1014" s="329">
        <f t="shared" si="432"/>
        <v>0</v>
      </c>
      <c r="V1014" s="329">
        <f t="shared" si="432"/>
        <v>38.417838978008788</v>
      </c>
      <c r="W1014" s="329">
        <f t="shared" si="432"/>
        <v>3.534974767073725</v>
      </c>
      <c r="X1014" s="329" t="e">
        <f t="shared" si="432"/>
        <v>#VALUE!</v>
      </c>
      <c r="Y1014" s="329">
        <f t="shared" si="432"/>
        <v>10.40483138987738</v>
      </c>
      <c r="Z1014" s="329">
        <f t="shared" si="432"/>
        <v>9.4710644702729994</v>
      </c>
      <c r="AA1014" s="328"/>
      <c r="AB1014" s="328"/>
      <c r="AC1014" s="332"/>
      <c r="BB1014" s="332"/>
    </row>
    <row r="1015" spans="1:54" ht="13.8" x14ac:dyDescent="0.45">
      <c r="A1015" s="43">
        <v>2057</v>
      </c>
      <c r="B1015" s="329">
        <f t="shared" ref="B1015:Z1015" si="433">(B154-B830)*$D$782</f>
        <v>2067.9602387381296</v>
      </c>
      <c r="C1015" s="329">
        <f t="shared" si="433"/>
        <v>68.631868590921954</v>
      </c>
      <c r="D1015" s="329">
        <f t="shared" si="433"/>
        <v>7.3367400826058455</v>
      </c>
      <c r="E1015" s="329">
        <f t="shared" si="433"/>
        <v>1.2672551051773735</v>
      </c>
      <c r="F1015" s="329">
        <f t="shared" si="433"/>
        <v>9.4710644702730029</v>
      </c>
      <c r="G1015" s="329">
        <f t="shared" si="433"/>
        <v>7.8036235424080349</v>
      </c>
      <c r="H1015" s="329">
        <f t="shared" si="433"/>
        <v>256.25232179428781</v>
      </c>
      <c r="I1015" s="329" t="e">
        <f t="shared" si="433"/>
        <v>#VALUE!</v>
      </c>
      <c r="J1015" s="329">
        <f t="shared" si="433"/>
        <v>16.741106915764249</v>
      </c>
      <c r="K1015" s="329">
        <f t="shared" si="433"/>
        <v>86.973718797436575</v>
      </c>
      <c r="L1015" s="329">
        <f t="shared" si="433"/>
        <v>78.703211795226338</v>
      </c>
      <c r="M1015" s="329">
        <f t="shared" si="433"/>
        <v>11.872179406398551</v>
      </c>
      <c r="N1015" s="329">
        <f t="shared" si="433"/>
        <v>17.674873835368629</v>
      </c>
      <c r="O1015" s="329">
        <f t="shared" si="433"/>
        <v>0.7336740082605846</v>
      </c>
      <c r="P1015" s="329">
        <f t="shared" si="433"/>
        <v>1.6007432907503663</v>
      </c>
      <c r="Q1015" s="329">
        <f t="shared" si="433"/>
        <v>1.5340456536357678</v>
      </c>
      <c r="R1015" s="329">
        <f t="shared" si="433"/>
        <v>9.7378550187313948</v>
      </c>
      <c r="S1015" s="329">
        <f t="shared" si="433"/>
        <v>10.071343204304389</v>
      </c>
      <c r="T1015" s="329">
        <f t="shared" si="433"/>
        <v>6.6697637114598599E-2</v>
      </c>
      <c r="U1015" s="329">
        <f t="shared" si="433"/>
        <v>0</v>
      </c>
      <c r="V1015" s="329">
        <f t="shared" si="433"/>
        <v>38.684629526467184</v>
      </c>
      <c r="W1015" s="329">
        <f t="shared" si="433"/>
        <v>3.5349747670737259</v>
      </c>
      <c r="X1015" s="329" t="e">
        <f t="shared" si="433"/>
        <v>#VALUE!</v>
      </c>
      <c r="Y1015" s="329">
        <f t="shared" si="433"/>
        <v>10.404831389877382</v>
      </c>
      <c r="Z1015" s="329">
        <f t="shared" si="433"/>
        <v>9.5377621073876</v>
      </c>
      <c r="AA1015" s="328"/>
      <c r="AB1015" s="328"/>
      <c r="AC1015" s="332"/>
      <c r="BB1015" s="332"/>
    </row>
    <row r="1016" spans="1:54" ht="13.8" x14ac:dyDescent="0.45">
      <c r="A1016" s="43">
        <v>2058</v>
      </c>
      <c r="B1016" s="329">
        <f t="shared" ref="B1016:Z1016" si="434">(B155-B831)*$D$782</f>
        <v>2083.834276371404</v>
      </c>
      <c r="C1016" s="329">
        <f t="shared" si="434"/>
        <v>69.632333147640935</v>
      </c>
      <c r="D1016" s="329">
        <f t="shared" si="434"/>
        <v>7.4034377197204453</v>
      </c>
      <c r="E1016" s="329">
        <f t="shared" si="434"/>
        <v>1.2672551051773735</v>
      </c>
      <c r="F1016" s="329">
        <f t="shared" si="434"/>
        <v>9.7378550187313913</v>
      </c>
      <c r="G1016" s="329">
        <f t="shared" si="434"/>
        <v>7.9370188166372335</v>
      </c>
      <c r="H1016" s="329">
        <f t="shared" si="434"/>
        <v>261.12124930365343</v>
      </c>
      <c r="I1016" s="329" t="e">
        <f t="shared" si="434"/>
        <v>#VALUE!</v>
      </c>
      <c r="J1016" s="329">
        <f t="shared" si="434"/>
        <v>17.074595101337241</v>
      </c>
      <c r="K1016" s="329">
        <f t="shared" si="434"/>
        <v>87.107114071665777</v>
      </c>
      <c r="L1016" s="329">
        <f t="shared" si="434"/>
        <v>79.436885803486931</v>
      </c>
      <c r="M1016" s="329">
        <f t="shared" si="434"/>
        <v>11.938877043513148</v>
      </c>
      <c r="N1016" s="329">
        <f t="shared" si="434"/>
        <v>17.87496674671242</v>
      </c>
      <c r="O1016" s="329">
        <f t="shared" si="434"/>
        <v>0.7336740082605846</v>
      </c>
      <c r="P1016" s="329">
        <f t="shared" si="434"/>
        <v>1.6007432907503663</v>
      </c>
      <c r="Q1016" s="329">
        <f t="shared" si="434"/>
        <v>1.5340456536357678</v>
      </c>
      <c r="R1016" s="329">
        <f t="shared" si="434"/>
        <v>9.7378550187313948</v>
      </c>
      <c r="S1016" s="329">
        <f t="shared" si="434"/>
        <v>10.071343204304389</v>
      </c>
      <c r="T1016" s="329">
        <f t="shared" si="434"/>
        <v>6.6697637114598599E-2</v>
      </c>
      <c r="U1016" s="329">
        <f t="shared" si="434"/>
        <v>0</v>
      </c>
      <c r="V1016" s="329">
        <f t="shared" si="434"/>
        <v>38.818024800696378</v>
      </c>
      <c r="W1016" s="329">
        <f t="shared" si="434"/>
        <v>3.4682771299591266</v>
      </c>
      <c r="X1016" s="329" t="e">
        <f t="shared" si="434"/>
        <v>#VALUE!</v>
      </c>
      <c r="Y1016" s="329">
        <f t="shared" si="434"/>
        <v>10.338133752762783</v>
      </c>
      <c r="Z1016" s="329">
        <f t="shared" si="434"/>
        <v>9.737855018731393</v>
      </c>
      <c r="AA1016" s="328"/>
      <c r="AB1016" s="328"/>
      <c r="AC1016" s="332"/>
      <c r="BB1016" s="332"/>
    </row>
    <row r="1017" spans="1:54" ht="13.8" x14ac:dyDescent="0.45">
      <c r="A1017" s="43">
        <v>2059</v>
      </c>
      <c r="B1017" s="329">
        <f t="shared" ref="B1017:Z1017" si="435">(B156-B832)*$D$782</f>
        <v>2099.5082210933342</v>
      </c>
      <c r="C1017" s="329">
        <f t="shared" si="435"/>
        <v>70.699495341474503</v>
      </c>
      <c r="D1017" s="329">
        <f t="shared" si="435"/>
        <v>7.4701353568350424</v>
      </c>
      <c r="E1017" s="329">
        <f t="shared" si="435"/>
        <v>1.2672551051773735</v>
      </c>
      <c r="F1017" s="329">
        <f t="shared" si="435"/>
        <v>9.8712502929605908</v>
      </c>
      <c r="G1017" s="329">
        <f t="shared" si="435"/>
        <v>8.0704140908664304</v>
      </c>
      <c r="H1017" s="329">
        <f t="shared" si="435"/>
        <v>266.12357208724842</v>
      </c>
      <c r="I1017" s="329" t="e">
        <f t="shared" si="435"/>
        <v>#VALUE!</v>
      </c>
      <c r="J1017" s="329">
        <f t="shared" si="435"/>
        <v>17.341385649795633</v>
      </c>
      <c r="K1017" s="329">
        <f t="shared" si="435"/>
        <v>87.240509345894978</v>
      </c>
      <c r="L1017" s="329">
        <f t="shared" si="435"/>
        <v>80.23725744886211</v>
      </c>
      <c r="M1017" s="329">
        <f t="shared" si="435"/>
        <v>12.005574680627747</v>
      </c>
      <c r="N1017" s="329">
        <f t="shared" si="435"/>
        <v>18.141757295170816</v>
      </c>
      <c r="O1017" s="329">
        <f t="shared" si="435"/>
        <v>0.7336740082605846</v>
      </c>
      <c r="P1017" s="329">
        <f t="shared" si="435"/>
        <v>1.6007432907503663</v>
      </c>
      <c r="Q1017" s="329">
        <f t="shared" si="435"/>
        <v>1.5340456536357678</v>
      </c>
      <c r="R1017" s="329">
        <f t="shared" si="435"/>
        <v>9.6711573816167977</v>
      </c>
      <c r="S1017" s="329">
        <f t="shared" si="435"/>
        <v>10.071343204304389</v>
      </c>
      <c r="T1017" s="329">
        <f t="shared" si="435"/>
        <v>6.6697637114598599E-2</v>
      </c>
      <c r="U1017" s="329">
        <f t="shared" si="435"/>
        <v>0</v>
      </c>
      <c r="V1017" s="329">
        <f t="shared" si="435"/>
        <v>39.01811771204018</v>
      </c>
      <c r="W1017" s="329">
        <f t="shared" si="435"/>
        <v>3.4682771299591275</v>
      </c>
      <c r="X1017" s="329" t="e">
        <f t="shared" si="435"/>
        <v>#VALUE!</v>
      </c>
      <c r="Y1017" s="329">
        <f t="shared" si="435"/>
        <v>10.338133752762783</v>
      </c>
      <c r="Z1017" s="329">
        <f t="shared" si="435"/>
        <v>9.8045526558459954</v>
      </c>
      <c r="AA1017" s="328"/>
      <c r="AB1017" s="328"/>
      <c r="AC1017" s="332"/>
      <c r="BB1017" s="332"/>
    </row>
    <row r="1018" spans="1:54" ht="13.8" x14ac:dyDescent="0.45">
      <c r="A1018" s="43">
        <v>2060</v>
      </c>
      <c r="B1018" s="329">
        <f t="shared" ref="B1018:Z1018" si="436">(B157-B833)*$D$782</f>
        <v>2115.0487705410364</v>
      </c>
      <c r="C1018" s="329">
        <f t="shared" si="436"/>
        <v>71.766657535308099</v>
      </c>
      <c r="D1018" s="329">
        <f t="shared" si="436"/>
        <v>7.5368329939496421</v>
      </c>
      <c r="E1018" s="329">
        <f t="shared" si="436"/>
        <v>1.2672551051773735</v>
      </c>
      <c r="F1018" s="329">
        <f t="shared" si="436"/>
        <v>10.00464556718979</v>
      </c>
      <c r="G1018" s="329">
        <f t="shared" si="436"/>
        <v>8.2038093650956281</v>
      </c>
      <c r="H1018" s="329">
        <f t="shared" si="436"/>
        <v>271.05919723372858</v>
      </c>
      <c r="I1018" s="329" t="e">
        <f t="shared" si="436"/>
        <v>#VALUE!</v>
      </c>
      <c r="J1018" s="329">
        <f t="shared" si="436"/>
        <v>17.608176198254029</v>
      </c>
      <c r="K1018" s="329">
        <f t="shared" si="436"/>
        <v>87.373904620124165</v>
      </c>
      <c r="L1018" s="329">
        <f t="shared" si="436"/>
        <v>81.037629094237303</v>
      </c>
      <c r="M1018" s="329">
        <f t="shared" si="436"/>
        <v>12.072272317742344</v>
      </c>
      <c r="N1018" s="329">
        <f t="shared" si="436"/>
        <v>18.408547843629215</v>
      </c>
      <c r="O1018" s="329">
        <f t="shared" si="436"/>
        <v>0.7336740082605846</v>
      </c>
      <c r="P1018" s="329">
        <f t="shared" si="436"/>
        <v>1.5340456536357676</v>
      </c>
      <c r="Q1018" s="329">
        <f t="shared" si="436"/>
        <v>1.467348016521169</v>
      </c>
      <c r="R1018" s="329">
        <f t="shared" si="436"/>
        <v>9.7378550187313966</v>
      </c>
      <c r="S1018" s="329">
        <f t="shared" si="436"/>
        <v>10.071343204304389</v>
      </c>
      <c r="T1018" s="329">
        <f t="shared" si="436"/>
        <v>6.6697637114598599E-2</v>
      </c>
      <c r="U1018" s="329">
        <f t="shared" si="436"/>
        <v>0</v>
      </c>
      <c r="V1018" s="329">
        <f t="shared" si="436"/>
        <v>39.218210623383975</v>
      </c>
      <c r="W1018" s="329">
        <f t="shared" si="436"/>
        <v>3.4015794928445295</v>
      </c>
      <c r="X1018" s="329" t="e">
        <f t="shared" si="436"/>
        <v>#VALUE!</v>
      </c>
      <c r="Y1018" s="329">
        <f t="shared" si="436"/>
        <v>10.271436115648182</v>
      </c>
      <c r="Z1018" s="329">
        <f t="shared" si="436"/>
        <v>9.9379479300751896</v>
      </c>
      <c r="AA1018" s="328"/>
      <c r="AB1018" s="328"/>
      <c r="AC1018" s="332"/>
      <c r="BB1018" s="332"/>
    </row>
    <row r="1019" spans="1:54" ht="13.8" x14ac:dyDescent="0.45">
      <c r="A1019" s="43">
        <v>2061</v>
      </c>
      <c r="B1019" s="329">
        <f t="shared" ref="B1019:Z1019" si="437">(B158-B834)*$D$782</f>
        <v>2130.455924714508</v>
      </c>
      <c r="C1019" s="329">
        <f t="shared" si="437"/>
        <v>72.833819729141652</v>
      </c>
      <c r="D1019" s="329">
        <f t="shared" si="437"/>
        <v>7.670228268178839</v>
      </c>
      <c r="E1019" s="329">
        <f t="shared" si="437"/>
        <v>1.2672551051773735</v>
      </c>
      <c r="F1019" s="329">
        <f t="shared" si="437"/>
        <v>10.204738478533583</v>
      </c>
      <c r="G1019" s="329">
        <f t="shared" si="437"/>
        <v>8.2705070022102269</v>
      </c>
      <c r="H1019" s="329">
        <f t="shared" si="437"/>
        <v>275.99482238020897</v>
      </c>
      <c r="I1019" s="329" t="e">
        <f t="shared" si="437"/>
        <v>#VALUE!</v>
      </c>
      <c r="J1019" s="329">
        <f t="shared" si="437"/>
        <v>17.941664383827021</v>
      </c>
      <c r="K1019" s="329">
        <f t="shared" si="437"/>
        <v>87.573997531467967</v>
      </c>
      <c r="L1019" s="329">
        <f t="shared" si="437"/>
        <v>81.838000739612468</v>
      </c>
      <c r="M1019" s="329">
        <f t="shared" si="437"/>
        <v>12.205667591971544</v>
      </c>
      <c r="N1019" s="329">
        <f t="shared" si="437"/>
        <v>18.742036029202207</v>
      </c>
      <c r="O1019" s="329">
        <f t="shared" si="437"/>
        <v>0.7336740082605846</v>
      </c>
      <c r="P1019" s="329">
        <f t="shared" si="437"/>
        <v>1.5340456536357676</v>
      </c>
      <c r="Q1019" s="329">
        <f t="shared" si="437"/>
        <v>1.467348016521169</v>
      </c>
      <c r="R1019" s="329">
        <f t="shared" si="437"/>
        <v>9.6711573816167959</v>
      </c>
      <c r="S1019" s="329">
        <f t="shared" si="437"/>
        <v>10.138040841418988</v>
      </c>
      <c r="T1019" s="329">
        <f t="shared" si="437"/>
        <v>6.6697637114598599E-2</v>
      </c>
      <c r="U1019" s="329">
        <f t="shared" si="437"/>
        <v>0</v>
      </c>
      <c r="V1019" s="329">
        <f t="shared" si="437"/>
        <v>39.48500117184237</v>
      </c>
      <c r="W1019" s="329">
        <f t="shared" si="437"/>
        <v>3.4682771299591266</v>
      </c>
      <c r="X1019" s="329" t="e">
        <f t="shared" si="437"/>
        <v>#VALUE!</v>
      </c>
      <c r="Y1019" s="329">
        <f t="shared" si="437"/>
        <v>10.204738478533585</v>
      </c>
      <c r="Z1019" s="329">
        <f t="shared" si="437"/>
        <v>10.00464556718979</v>
      </c>
      <c r="AA1019" s="328"/>
      <c r="AB1019" s="328"/>
      <c r="AC1019" s="332"/>
      <c r="BB1019" s="332"/>
    </row>
    <row r="1020" spans="1:54" ht="13.8" x14ac:dyDescent="0.45">
      <c r="A1020" s="43">
        <v>2062</v>
      </c>
      <c r="B1020" s="329">
        <f t="shared" ref="B1020:Z1020" si="438">(B159-B835)*$D$782</f>
        <v>2145.7296836137511</v>
      </c>
      <c r="C1020" s="329">
        <f t="shared" si="438"/>
        <v>73.900981922975248</v>
      </c>
      <c r="D1020" s="329">
        <f t="shared" si="438"/>
        <v>7.7369259052934378</v>
      </c>
      <c r="E1020" s="329">
        <f t="shared" si="438"/>
        <v>1.2005574680627749</v>
      </c>
      <c r="F1020" s="329">
        <f t="shared" si="438"/>
        <v>10.404831389877376</v>
      </c>
      <c r="G1020" s="329">
        <f t="shared" si="438"/>
        <v>8.4039022764394229</v>
      </c>
      <c r="H1020" s="329">
        <f t="shared" si="438"/>
        <v>280.99714516380391</v>
      </c>
      <c r="I1020" s="329" t="e">
        <f t="shared" si="438"/>
        <v>#VALUE!</v>
      </c>
      <c r="J1020" s="329">
        <f t="shared" si="438"/>
        <v>18.275152569400014</v>
      </c>
      <c r="K1020" s="329">
        <f t="shared" si="438"/>
        <v>87.640695168582553</v>
      </c>
      <c r="L1020" s="329">
        <f t="shared" si="438"/>
        <v>82.705070022102262</v>
      </c>
      <c r="M1020" s="329">
        <f t="shared" si="438"/>
        <v>12.272365229086141</v>
      </c>
      <c r="N1020" s="329">
        <f t="shared" si="438"/>
        <v>19.008826577660599</v>
      </c>
      <c r="O1020" s="329">
        <f t="shared" si="438"/>
        <v>0.7336740082605846</v>
      </c>
      <c r="P1020" s="329">
        <f t="shared" si="438"/>
        <v>1.5340456536357676</v>
      </c>
      <c r="Q1020" s="329">
        <f t="shared" si="438"/>
        <v>1.467348016521169</v>
      </c>
      <c r="R1020" s="329">
        <f t="shared" si="438"/>
        <v>9.6711573816167959</v>
      </c>
      <c r="S1020" s="329">
        <f t="shared" si="438"/>
        <v>10.138040841418988</v>
      </c>
      <c r="T1020" s="329">
        <f t="shared" si="438"/>
        <v>6.6697637114598599E-2</v>
      </c>
      <c r="U1020" s="329">
        <f t="shared" si="438"/>
        <v>0</v>
      </c>
      <c r="V1020" s="329">
        <f t="shared" si="438"/>
        <v>39.618396446071571</v>
      </c>
      <c r="W1020" s="329">
        <f t="shared" si="438"/>
        <v>3.4015794928445282</v>
      </c>
      <c r="X1020" s="329" t="e">
        <f t="shared" si="438"/>
        <v>#VALUE!</v>
      </c>
      <c r="Y1020" s="329">
        <f t="shared" si="438"/>
        <v>10.204738478533585</v>
      </c>
      <c r="Z1020" s="329">
        <f t="shared" si="438"/>
        <v>10.138040841418988</v>
      </c>
      <c r="AA1020" s="328"/>
      <c r="AB1020" s="328"/>
      <c r="AC1020" s="332"/>
      <c r="BB1020" s="332"/>
    </row>
    <row r="1021" spans="1:54" ht="13.8" x14ac:dyDescent="0.45">
      <c r="A1021" s="43">
        <v>2063</v>
      </c>
      <c r="B1021" s="329">
        <f t="shared" ref="B1021:Z1021" si="439">(B160-B836)*$D$782</f>
        <v>2160.8700472387654</v>
      </c>
      <c r="C1021" s="329">
        <f t="shared" si="439"/>
        <v>74.96814411680883</v>
      </c>
      <c r="D1021" s="329">
        <f t="shared" si="439"/>
        <v>7.8036235424080349</v>
      </c>
      <c r="E1021" s="329">
        <f t="shared" si="439"/>
        <v>1.2005574680627749</v>
      </c>
      <c r="F1021" s="329">
        <f t="shared" si="439"/>
        <v>10.604924301221171</v>
      </c>
      <c r="G1021" s="329">
        <f t="shared" si="439"/>
        <v>8.5372975506686206</v>
      </c>
      <c r="H1021" s="329">
        <f t="shared" si="439"/>
        <v>285.93277031028413</v>
      </c>
      <c r="I1021" s="329" t="e">
        <f t="shared" si="439"/>
        <v>#VALUE!</v>
      </c>
      <c r="J1021" s="329">
        <f t="shared" si="439"/>
        <v>18.675338392087607</v>
      </c>
      <c r="K1021" s="329">
        <f t="shared" si="439"/>
        <v>87.707392805697154</v>
      </c>
      <c r="L1021" s="329">
        <f t="shared" si="439"/>
        <v>83.572139304592042</v>
      </c>
      <c r="M1021" s="329">
        <f t="shared" si="439"/>
        <v>12.33906286620074</v>
      </c>
      <c r="N1021" s="329">
        <f t="shared" si="439"/>
        <v>19.208919489004398</v>
      </c>
      <c r="O1021" s="329">
        <f t="shared" si="439"/>
        <v>0.7336740082605846</v>
      </c>
      <c r="P1021" s="329">
        <f t="shared" si="439"/>
        <v>1.5340456536357676</v>
      </c>
      <c r="Q1021" s="329">
        <f t="shared" si="439"/>
        <v>1.5340456536357676</v>
      </c>
      <c r="R1021" s="329">
        <f t="shared" si="439"/>
        <v>9.6711573816167959</v>
      </c>
      <c r="S1021" s="329">
        <f t="shared" si="439"/>
        <v>10.138040841418988</v>
      </c>
      <c r="T1021" s="329">
        <f t="shared" si="439"/>
        <v>6.6697637114598599E-2</v>
      </c>
      <c r="U1021" s="329">
        <f t="shared" si="439"/>
        <v>0</v>
      </c>
      <c r="V1021" s="329">
        <f t="shared" si="439"/>
        <v>39.818489357415366</v>
      </c>
      <c r="W1021" s="329">
        <f t="shared" si="439"/>
        <v>3.3348818557299298</v>
      </c>
      <c r="X1021" s="329" t="e">
        <f t="shared" si="439"/>
        <v>#VALUE!</v>
      </c>
      <c r="Y1021" s="329">
        <f t="shared" si="439"/>
        <v>10.138040841418986</v>
      </c>
      <c r="Z1021" s="329">
        <f t="shared" si="439"/>
        <v>10.271436115648182</v>
      </c>
      <c r="AA1021" s="328"/>
      <c r="AB1021" s="328"/>
      <c r="AC1021" s="332"/>
      <c r="BB1021" s="332"/>
    </row>
    <row r="1022" spans="1:54" ht="13.8" x14ac:dyDescent="0.45">
      <c r="A1022" s="43">
        <v>2064</v>
      </c>
      <c r="B1022" s="329">
        <f t="shared" ref="B1022:Z1022" si="440">(B161-B837)*$D$782</f>
        <v>2175.9437132266648</v>
      </c>
      <c r="C1022" s="329">
        <f t="shared" si="440"/>
        <v>76.102003947756998</v>
      </c>
      <c r="D1022" s="329">
        <f t="shared" si="440"/>
        <v>7.8703211795226347</v>
      </c>
      <c r="E1022" s="329">
        <f t="shared" si="440"/>
        <v>1.2005574680627749</v>
      </c>
      <c r="F1022" s="329">
        <f t="shared" si="440"/>
        <v>10.805017212564964</v>
      </c>
      <c r="G1022" s="329">
        <f t="shared" si="440"/>
        <v>8.6706928248978166</v>
      </c>
      <c r="H1022" s="329">
        <f t="shared" si="440"/>
        <v>290.93509309387912</v>
      </c>
      <c r="I1022" s="329" t="e">
        <f t="shared" si="440"/>
        <v>#VALUE!</v>
      </c>
      <c r="J1022" s="329">
        <f t="shared" si="440"/>
        <v>18.942128940546002</v>
      </c>
      <c r="K1022" s="329">
        <f t="shared" si="440"/>
        <v>87.774090442811755</v>
      </c>
      <c r="L1022" s="329">
        <f t="shared" si="440"/>
        <v>84.372510949967221</v>
      </c>
      <c r="M1022" s="329">
        <f t="shared" si="440"/>
        <v>12.472458140429938</v>
      </c>
      <c r="N1022" s="329">
        <f t="shared" si="440"/>
        <v>19.47571003746279</v>
      </c>
      <c r="O1022" s="329">
        <f t="shared" si="440"/>
        <v>0.7336740082605846</v>
      </c>
      <c r="P1022" s="329">
        <f t="shared" si="440"/>
        <v>1.467348016521169</v>
      </c>
      <c r="Q1022" s="329">
        <f t="shared" si="440"/>
        <v>1.5340456536357676</v>
      </c>
      <c r="R1022" s="329">
        <f t="shared" si="440"/>
        <v>9.6711573816167959</v>
      </c>
      <c r="S1022" s="329">
        <f t="shared" si="440"/>
        <v>10.204738478533585</v>
      </c>
      <c r="T1022" s="329">
        <f t="shared" si="440"/>
        <v>6.6697637114598599E-2</v>
      </c>
      <c r="U1022" s="329">
        <f t="shared" si="440"/>
        <v>0</v>
      </c>
      <c r="V1022" s="329">
        <f t="shared" si="440"/>
        <v>40.018582268759161</v>
      </c>
      <c r="W1022" s="329">
        <f t="shared" si="440"/>
        <v>3.3348818557299298</v>
      </c>
      <c r="X1022" s="329" t="e">
        <f t="shared" si="440"/>
        <v>#VALUE!</v>
      </c>
      <c r="Y1022" s="329">
        <f t="shared" si="440"/>
        <v>10.138040841418988</v>
      </c>
      <c r="Z1022" s="329">
        <f t="shared" si="440"/>
        <v>10.404831389877382</v>
      </c>
      <c r="AA1022" s="328"/>
      <c r="AB1022" s="328"/>
      <c r="AC1022" s="332"/>
      <c r="BB1022" s="332"/>
    </row>
    <row r="1023" spans="1:54" ht="13.8" x14ac:dyDescent="0.45">
      <c r="A1023" s="43">
        <v>2065</v>
      </c>
      <c r="B1023" s="329">
        <f t="shared" ref="B1023:Z1023" si="441">(B162-B838)*$D$782</f>
        <v>2190.81728630322</v>
      </c>
      <c r="C1023" s="329">
        <f t="shared" si="441"/>
        <v>77.235863778705166</v>
      </c>
      <c r="D1023" s="329">
        <f t="shared" si="441"/>
        <v>7.9370188166372344</v>
      </c>
      <c r="E1023" s="329">
        <f t="shared" si="441"/>
        <v>1.2005574680627749</v>
      </c>
      <c r="F1023" s="329">
        <f t="shared" si="441"/>
        <v>10.938412486794174</v>
      </c>
      <c r="G1023" s="329">
        <f t="shared" si="441"/>
        <v>8.8040880991270161</v>
      </c>
      <c r="H1023" s="329">
        <f t="shared" si="441"/>
        <v>295.93741587747394</v>
      </c>
      <c r="I1023" s="329" t="e">
        <f t="shared" si="441"/>
        <v>#VALUE!</v>
      </c>
      <c r="J1023" s="329">
        <f t="shared" si="441"/>
        <v>19.275617126118995</v>
      </c>
      <c r="K1023" s="329">
        <f t="shared" si="441"/>
        <v>87.840788079926341</v>
      </c>
      <c r="L1023" s="329">
        <f t="shared" si="441"/>
        <v>85.172882595342415</v>
      </c>
      <c r="M1023" s="329">
        <f t="shared" si="441"/>
        <v>12.539155777544536</v>
      </c>
      <c r="N1023" s="329">
        <f t="shared" si="441"/>
        <v>19.809198223035782</v>
      </c>
      <c r="O1023" s="329">
        <f t="shared" si="441"/>
        <v>0.7336740082605846</v>
      </c>
      <c r="P1023" s="329">
        <f t="shared" si="441"/>
        <v>1.467348016521169</v>
      </c>
      <c r="Q1023" s="329">
        <f t="shared" si="441"/>
        <v>1.4673480165211692</v>
      </c>
      <c r="R1023" s="329">
        <f t="shared" si="441"/>
        <v>9.6711573816167959</v>
      </c>
      <c r="S1023" s="329">
        <f t="shared" si="441"/>
        <v>10.204738478533585</v>
      </c>
      <c r="T1023" s="329">
        <f t="shared" si="441"/>
        <v>6.6697637114598599E-2</v>
      </c>
      <c r="U1023" s="329">
        <f t="shared" si="441"/>
        <v>0</v>
      </c>
      <c r="V1023" s="329">
        <f t="shared" si="441"/>
        <v>40.151977542988355</v>
      </c>
      <c r="W1023" s="329">
        <f t="shared" si="441"/>
        <v>3.2681842186153314</v>
      </c>
      <c r="X1023" s="329" t="e">
        <f t="shared" si="441"/>
        <v>#VALUE!</v>
      </c>
      <c r="Y1023" s="329">
        <f t="shared" si="441"/>
        <v>10.071343204304389</v>
      </c>
      <c r="Z1023" s="329">
        <f t="shared" si="441"/>
        <v>10.471529026991979</v>
      </c>
      <c r="AA1023" s="328"/>
      <c r="AB1023" s="328"/>
      <c r="AC1023" s="332"/>
      <c r="BB1023" s="332"/>
    </row>
    <row r="1024" spans="1:54" ht="13.8" x14ac:dyDescent="0.45">
      <c r="A1024" s="43">
        <v>2066</v>
      </c>
      <c r="B1024" s="329">
        <f t="shared" ref="B1024:Z1024" si="442">(B163-B839)*$D$782</f>
        <v>2205.6241617426608</v>
      </c>
      <c r="C1024" s="329">
        <f t="shared" si="442"/>
        <v>78.436421246767949</v>
      </c>
      <c r="D1024" s="329">
        <f t="shared" si="442"/>
        <v>8.0037164537518315</v>
      </c>
      <c r="E1024" s="329">
        <f t="shared" si="442"/>
        <v>1.2005574680627749</v>
      </c>
      <c r="F1024" s="329">
        <f t="shared" si="442"/>
        <v>11.138505398137967</v>
      </c>
      <c r="G1024" s="329">
        <f t="shared" si="442"/>
        <v>8.937483373356212</v>
      </c>
      <c r="H1024" s="329">
        <f t="shared" si="442"/>
        <v>301.00643629818353</v>
      </c>
      <c r="I1024" s="329" t="e">
        <f t="shared" si="442"/>
        <v>#VALUE!</v>
      </c>
      <c r="J1024" s="329">
        <f t="shared" si="442"/>
        <v>19.675802948806588</v>
      </c>
      <c r="K1024" s="329">
        <f t="shared" si="442"/>
        <v>87.907485717040956</v>
      </c>
      <c r="L1024" s="329">
        <f t="shared" si="442"/>
        <v>86.106649514946795</v>
      </c>
      <c r="M1024" s="329">
        <f t="shared" si="442"/>
        <v>12.672551051773734</v>
      </c>
      <c r="N1024" s="329">
        <f t="shared" si="442"/>
        <v>20.075988771494178</v>
      </c>
      <c r="O1024" s="329">
        <f t="shared" si="442"/>
        <v>0.7336740082605846</v>
      </c>
      <c r="P1024" s="329">
        <f t="shared" si="442"/>
        <v>1.467348016521169</v>
      </c>
      <c r="Q1024" s="329">
        <f t="shared" si="442"/>
        <v>1.4673480165211692</v>
      </c>
      <c r="R1024" s="329">
        <f t="shared" si="442"/>
        <v>9.6711573816167959</v>
      </c>
      <c r="S1024" s="329">
        <f t="shared" si="442"/>
        <v>10.204738478533585</v>
      </c>
      <c r="T1024" s="329">
        <f t="shared" si="442"/>
        <v>6.6697637114598599E-2</v>
      </c>
      <c r="U1024" s="329">
        <f t="shared" si="442"/>
        <v>0</v>
      </c>
      <c r="V1024" s="329">
        <f t="shared" si="442"/>
        <v>40.352070454332157</v>
      </c>
      <c r="W1024" s="329">
        <f t="shared" si="442"/>
        <v>3.2681842186153314</v>
      </c>
      <c r="X1024" s="329" t="e">
        <f t="shared" si="442"/>
        <v>#VALUE!</v>
      </c>
      <c r="Y1024" s="329">
        <f t="shared" si="442"/>
        <v>10.071343204304387</v>
      </c>
      <c r="Z1024" s="329">
        <f t="shared" si="442"/>
        <v>10.604924301221178</v>
      </c>
      <c r="AA1024" s="328"/>
      <c r="AB1024" s="328"/>
      <c r="AC1024" s="332"/>
      <c r="BB1024" s="332"/>
    </row>
    <row r="1025" spans="1:54" ht="13.8" x14ac:dyDescent="0.45">
      <c r="A1025" s="43">
        <v>2067</v>
      </c>
      <c r="B1025" s="329">
        <f t="shared" ref="B1025:Z1025" si="443">(B164-B840)*$D$782</f>
        <v>2220.3643395449872</v>
      </c>
      <c r="C1025" s="329">
        <f t="shared" si="443"/>
        <v>79.636978714830732</v>
      </c>
      <c r="D1025" s="329">
        <f t="shared" si="443"/>
        <v>8.0704140908664304</v>
      </c>
      <c r="E1025" s="329">
        <f t="shared" si="443"/>
        <v>1.2672551051773735</v>
      </c>
      <c r="F1025" s="329">
        <f t="shared" si="443"/>
        <v>11.271900672367167</v>
      </c>
      <c r="G1025" s="329">
        <f t="shared" si="443"/>
        <v>9.070878647585408</v>
      </c>
      <c r="H1025" s="329">
        <f t="shared" si="443"/>
        <v>306.00875908177841</v>
      </c>
      <c r="I1025" s="329" t="e">
        <f t="shared" si="443"/>
        <v>#VALUE!</v>
      </c>
      <c r="J1025" s="329">
        <f t="shared" si="443"/>
        <v>20.009291134379581</v>
      </c>
      <c r="K1025" s="329">
        <f t="shared" si="443"/>
        <v>87.907485717040942</v>
      </c>
      <c r="L1025" s="329">
        <f t="shared" si="443"/>
        <v>86.907021160321975</v>
      </c>
      <c r="M1025" s="329">
        <f t="shared" si="443"/>
        <v>12.739248688888331</v>
      </c>
      <c r="N1025" s="329">
        <f t="shared" si="443"/>
        <v>20.342779319952573</v>
      </c>
      <c r="O1025" s="329">
        <f t="shared" si="443"/>
        <v>0.7336740082605846</v>
      </c>
      <c r="P1025" s="329">
        <f t="shared" si="443"/>
        <v>1.467348016521169</v>
      </c>
      <c r="Q1025" s="329">
        <f t="shared" si="443"/>
        <v>1.4673480165211692</v>
      </c>
      <c r="R1025" s="329">
        <f t="shared" si="443"/>
        <v>9.6711573816167959</v>
      </c>
      <c r="S1025" s="329">
        <f t="shared" si="443"/>
        <v>10.138040841418986</v>
      </c>
      <c r="T1025" s="329">
        <f t="shared" si="443"/>
        <v>6.6697637114598599E-2</v>
      </c>
      <c r="U1025" s="329">
        <f t="shared" si="443"/>
        <v>0</v>
      </c>
      <c r="V1025" s="329">
        <f t="shared" si="443"/>
        <v>40.485465728561344</v>
      </c>
      <c r="W1025" s="329">
        <f t="shared" si="443"/>
        <v>3.26818421861533</v>
      </c>
      <c r="X1025" s="329" t="e">
        <f t="shared" si="443"/>
        <v>#VALUE!</v>
      </c>
      <c r="Y1025" s="329">
        <f t="shared" si="443"/>
        <v>10.00464556718979</v>
      </c>
      <c r="Z1025" s="329">
        <f t="shared" si="443"/>
        <v>10.738319575450372</v>
      </c>
      <c r="AA1025" s="328"/>
      <c r="AB1025" s="328"/>
      <c r="AC1025" s="332"/>
      <c r="BB1025" s="332"/>
    </row>
    <row r="1026" spans="1:54" ht="13.8" x14ac:dyDescent="0.45">
      <c r="A1026" s="43">
        <v>2068</v>
      </c>
      <c r="B1026" s="329">
        <f t="shared" ref="B1026:Z1026" si="444">(B165-B841)*$D$782</f>
        <v>2234.9044244359698</v>
      </c>
      <c r="C1026" s="329">
        <f t="shared" si="444"/>
        <v>80.837536182893487</v>
      </c>
      <c r="D1026" s="329">
        <f t="shared" si="444"/>
        <v>8.1371117279810274</v>
      </c>
      <c r="E1026" s="329">
        <f t="shared" si="444"/>
        <v>1.2672551051773735</v>
      </c>
      <c r="F1026" s="329">
        <f t="shared" si="444"/>
        <v>11.47199358371096</v>
      </c>
      <c r="G1026" s="329">
        <f t="shared" si="444"/>
        <v>9.2709715589292045</v>
      </c>
      <c r="H1026" s="329">
        <f t="shared" si="444"/>
        <v>311.01108186537323</v>
      </c>
      <c r="I1026" s="329" t="e">
        <f t="shared" si="444"/>
        <v>#VALUE!</v>
      </c>
      <c r="J1026" s="329">
        <f t="shared" si="444"/>
        <v>20.342779319952569</v>
      </c>
      <c r="K1026" s="329">
        <f t="shared" si="444"/>
        <v>88.040880991270143</v>
      </c>
      <c r="L1026" s="329">
        <f t="shared" si="444"/>
        <v>87.840788079926341</v>
      </c>
      <c r="M1026" s="329">
        <f t="shared" si="444"/>
        <v>12.80594632600293</v>
      </c>
      <c r="N1026" s="329">
        <f t="shared" si="444"/>
        <v>20.676267505525566</v>
      </c>
      <c r="O1026" s="329">
        <f t="shared" si="444"/>
        <v>0.66697637114598596</v>
      </c>
      <c r="P1026" s="329">
        <f t="shared" si="444"/>
        <v>1.4006503794065706</v>
      </c>
      <c r="Q1026" s="329">
        <f t="shared" si="444"/>
        <v>1.4673480165211692</v>
      </c>
      <c r="R1026" s="329">
        <f t="shared" si="444"/>
        <v>9.6044597445021989</v>
      </c>
      <c r="S1026" s="329">
        <f t="shared" si="444"/>
        <v>10.204738478533585</v>
      </c>
      <c r="T1026" s="329">
        <f t="shared" si="444"/>
        <v>6.6697637114598599E-2</v>
      </c>
      <c r="U1026" s="329">
        <f t="shared" si="444"/>
        <v>0</v>
      </c>
      <c r="V1026" s="329">
        <f t="shared" si="444"/>
        <v>40.685558639905146</v>
      </c>
      <c r="W1026" s="329">
        <f t="shared" si="444"/>
        <v>3.2014865815007321</v>
      </c>
      <c r="X1026" s="329" t="e">
        <f t="shared" si="444"/>
        <v>#VALUE!</v>
      </c>
      <c r="Y1026" s="329">
        <f t="shared" si="444"/>
        <v>10.00464556718979</v>
      </c>
      <c r="Z1026" s="329">
        <f t="shared" si="444"/>
        <v>10.805017212564971</v>
      </c>
      <c r="AA1026" s="328"/>
      <c r="AB1026" s="328"/>
      <c r="AC1026" s="332"/>
      <c r="BB1026" s="332"/>
    </row>
    <row r="1027" spans="1:54" ht="13.8" x14ac:dyDescent="0.45">
      <c r="A1027" s="43">
        <v>2069</v>
      </c>
      <c r="B1027" s="329">
        <f t="shared" ref="B1027:Z1027" si="445">(B166-B842)*$D$782</f>
        <v>2249.4445093269524</v>
      </c>
      <c r="C1027" s="329">
        <f t="shared" si="445"/>
        <v>82.03809365095627</v>
      </c>
      <c r="D1027" s="329">
        <f t="shared" si="445"/>
        <v>8.2038093650956281</v>
      </c>
      <c r="E1027" s="329">
        <f t="shared" si="445"/>
        <v>1.2005574680627749</v>
      </c>
      <c r="F1027" s="329">
        <f t="shared" si="445"/>
        <v>11.672086495054755</v>
      </c>
      <c r="G1027" s="329">
        <f t="shared" si="445"/>
        <v>9.4043668331584023</v>
      </c>
      <c r="H1027" s="329">
        <f t="shared" si="445"/>
        <v>316.08010228608282</v>
      </c>
      <c r="I1027" s="329" t="e">
        <f t="shared" si="445"/>
        <v>#VALUE!</v>
      </c>
      <c r="J1027" s="329">
        <f t="shared" si="445"/>
        <v>20.676267505525562</v>
      </c>
      <c r="K1027" s="329">
        <f t="shared" si="445"/>
        <v>88.040880991270143</v>
      </c>
      <c r="L1027" s="329">
        <f t="shared" si="445"/>
        <v>88.707857362416135</v>
      </c>
      <c r="M1027" s="329">
        <f t="shared" si="445"/>
        <v>12.939341600232126</v>
      </c>
      <c r="N1027" s="329">
        <f t="shared" si="445"/>
        <v>20.943058053983961</v>
      </c>
      <c r="O1027" s="329">
        <f t="shared" si="445"/>
        <v>0.66697637114598596</v>
      </c>
      <c r="P1027" s="329">
        <f t="shared" si="445"/>
        <v>1.4006503794065706</v>
      </c>
      <c r="Q1027" s="329">
        <f t="shared" si="445"/>
        <v>1.4006503794065703</v>
      </c>
      <c r="R1027" s="329">
        <f t="shared" si="445"/>
        <v>9.6711573816167977</v>
      </c>
      <c r="S1027" s="329">
        <f t="shared" si="445"/>
        <v>10.204738478533585</v>
      </c>
      <c r="T1027" s="329">
        <f t="shared" si="445"/>
        <v>6.6697637114598599E-2</v>
      </c>
      <c r="U1027" s="329">
        <f t="shared" si="445"/>
        <v>0</v>
      </c>
      <c r="V1027" s="329">
        <f t="shared" si="445"/>
        <v>40.81895391413434</v>
      </c>
      <c r="W1027" s="329">
        <f t="shared" si="445"/>
        <v>3.2014865815007321</v>
      </c>
      <c r="X1027" s="329" t="e">
        <f t="shared" si="445"/>
        <v>#VALUE!</v>
      </c>
      <c r="Y1027" s="329">
        <f t="shared" si="445"/>
        <v>9.8712502929605925</v>
      </c>
      <c r="Z1027" s="329">
        <f t="shared" si="445"/>
        <v>10.938412486794171</v>
      </c>
      <c r="AA1027" s="328"/>
      <c r="AB1027" s="328"/>
      <c r="AC1027" s="332"/>
      <c r="BB1027" s="332"/>
    </row>
    <row r="1028" spans="1:54" ht="13.8" x14ac:dyDescent="0.45">
      <c r="A1028" s="43">
        <v>2070</v>
      </c>
      <c r="B1028" s="329">
        <f t="shared" ref="B1028:Z1028" si="446">(B167-B843)*$D$782</f>
        <v>2263.8511989437056</v>
      </c>
      <c r="C1028" s="329">
        <f t="shared" si="446"/>
        <v>83.30534875613364</v>
      </c>
      <c r="D1028" s="329">
        <f t="shared" si="446"/>
        <v>8.2705070022102269</v>
      </c>
      <c r="E1028" s="329">
        <f t="shared" si="446"/>
        <v>1.2005574680627749</v>
      </c>
      <c r="F1028" s="329">
        <f t="shared" si="446"/>
        <v>11.805481769283954</v>
      </c>
      <c r="G1028" s="329">
        <f t="shared" si="446"/>
        <v>9.5377621073876</v>
      </c>
      <c r="H1028" s="329">
        <f t="shared" si="446"/>
        <v>321.08242506967753</v>
      </c>
      <c r="I1028" s="329" t="e">
        <f t="shared" si="446"/>
        <v>#VALUE!</v>
      </c>
      <c r="J1028" s="329">
        <f t="shared" si="446"/>
        <v>21.076453328213155</v>
      </c>
      <c r="K1028" s="329">
        <f t="shared" si="446"/>
        <v>88.107578628384758</v>
      </c>
      <c r="L1028" s="329">
        <f t="shared" si="446"/>
        <v>89.641624282020516</v>
      </c>
      <c r="M1028" s="329">
        <f t="shared" si="446"/>
        <v>12.93934160023213</v>
      </c>
      <c r="N1028" s="329">
        <f t="shared" si="446"/>
        <v>21.209848602442353</v>
      </c>
      <c r="O1028" s="329">
        <f t="shared" si="446"/>
        <v>0.66697637114598596</v>
      </c>
      <c r="P1028" s="329">
        <f t="shared" si="446"/>
        <v>1.4006503794065706</v>
      </c>
      <c r="Q1028" s="329">
        <f t="shared" si="446"/>
        <v>1.4673480165211692</v>
      </c>
      <c r="R1028" s="329">
        <f t="shared" si="446"/>
        <v>9.6044597445021989</v>
      </c>
      <c r="S1028" s="329">
        <f t="shared" si="446"/>
        <v>10.204738478533585</v>
      </c>
      <c r="T1028" s="329">
        <f t="shared" si="446"/>
        <v>6.6697637114598599E-2</v>
      </c>
      <c r="U1028" s="329">
        <f t="shared" si="446"/>
        <v>0</v>
      </c>
      <c r="V1028" s="329">
        <f t="shared" si="446"/>
        <v>40.952349188363534</v>
      </c>
      <c r="W1028" s="329">
        <f t="shared" si="446"/>
        <v>3.1347889443861336</v>
      </c>
      <c r="X1028" s="329" t="e">
        <f t="shared" si="446"/>
        <v>#VALUE!</v>
      </c>
      <c r="Y1028" s="329">
        <f t="shared" si="446"/>
        <v>9.8045526558459937</v>
      </c>
      <c r="Z1028" s="329">
        <f t="shared" si="446"/>
        <v>11.071807761023365</v>
      </c>
      <c r="AA1028" s="328"/>
      <c r="AB1028" s="328"/>
      <c r="AC1028" s="332"/>
      <c r="BB1028" s="332"/>
    </row>
    <row r="1029" spans="1:54" ht="13.8" x14ac:dyDescent="0.45">
      <c r="A1029" s="43">
        <v>2071</v>
      </c>
      <c r="B1029" s="329">
        <f t="shared" ref="B1029:Z1029" si="447">(B168-B844)*$D$782</f>
        <v>2278.1244932862301</v>
      </c>
      <c r="C1029" s="329">
        <f t="shared" si="447"/>
        <v>84.572603861311023</v>
      </c>
      <c r="D1029" s="329">
        <f t="shared" si="447"/>
        <v>8.337204639324824</v>
      </c>
      <c r="E1029" s="329">
        <f t="shared" si="447"/>
        <v>1.2005574680627749</v>
      </c>
      <c r="F1029" s="329">
        <f t="shared" si="447"/>
        <v>11.938877043513143</v>
      </c>
      <c r="G1029" s="329">
        <f t="shared" si="447"/>
        <v>9.6711573816167959</v>
      </c>
      <c r="H1029" s="329">
        <f t="shared" si="447"/>
        <v>326.15144549038706</v>
      </c>
      <c r="I1029" s="329" t="e">
        <f t="shared" si="447"/>
        <v>#VALUE!</v>
      </c>
      <c r="J1029" s="329">
        <f t="shared" si="447"/>
        <v>21.409941513786151</v>
      </c>
      <c r="K1029" s="329">
        <f t="shared" si="447"/>
        <v>88.107578628384744</v>
      </c>
      <c r="L1029" s="329">
        <f t="shared" si="447"/>
        <v>90.575391201624882</v>
      </c>
      <c r="M1029" s="329">
        <f t="shared" si="447"/>
        <v>13.072736874461325</v>
      </c>
      <c r="N1029" s="329">
        <f t="shared" si="447"/>
        <v>21.543336788015349</v>
      </c>
      <c r="O1029" s="329">
        <f t="shared" si="447"/>
        <v>0.66697637114598596</v>
      </c>
      <c r="P1029" s="329">
        <f t="shared" si="447"/>
        <v>1.4006503794065706</v>
      </c>
      <c r="Q1029" s="329">
        <f t="shared" si="447"/>
        <v>1.4673480165211692</v>
      </c>
      <c r="R1029" s="329">
        <f t="shared" si="447"/>
        <v>9.5377621073875982</v>
      </c>
      <c r="S1029" s="329">
        <f t="shared" si="447"/>
        <v>10.271436115648184</v>
      </c>
      <c r="T1029" s="329">
        <f t="shared" si="447"/>
        <v>6.6697637114598599E-2</v>
      </c>
      <c r="U1029" s="329">
        <f t="shared" si="447"/>
        <v>0</v>
      </c>
      <c r="V1029" s="329">
        <f t="shared" si="447"/>
        <v>41.152442099707329</v>
      </c>
      <c r="W1029" s="329">
        <f t="shared" si="447"/>
        <v>3.1347889443861336</v>
      </c>
      <c r="X1029" s="329" t="e">
        <f t="shared" si="447"/>
        <v>#VALUE!</v>
      </c>
      <c r="Y1029" s="329">
        <f t="shared" si="447"/>
        <v>9.8045526558459937</v>
      </c>
      <c r="Z1029" s="329">
        <f t="shared" si="447"/>
        <v>11.138505398137967</v>
      </c>
      <c r="AA1029" s="328"/>
      <c r="AB1029" s="328"/>
      <c r="AC1029" s="332"/>
      <c r="BB1029" s="332"/>
    </row>
    <row r="1030" spans="1:54" ht="13.8" x14ac:dyDescent="0.45">
      <c r="A1030" s="43">
        <v>2072</v>
      </c>
      <c r="B1030" s="329">
        <f t="shared" ref="B1030:Z1030" si="448">(B169-B845)*$D$782</f>
        <v>2292.3310899916396</v>
      </c>
      <c r="C1030" s="329">
        <f t="shared" si="448"/>
        <v>85.839858966488379</v>
      </c>
      <c r="D1030" s="329">
        <f t="shared" si="448"/>
        <v>8.4039022764394247</v>
      </c>
      <c r="E1030" s="329">
        <f t="shared" si="448"/>
        <v>1.2005574680627749</v>
      </c>
      <c r="F1030" s="329">
        <f t="shared" si="448"/>
        <v>12.138969954856947</v>
      </c>
      <c r="G1030" s="329">
        <f t="shared" si="448"/>
        <v>9.8045526558459937</v>
      </c>
      <c r="H1030" s="329">
        <f t="shared" si="448"/>
        <v>331.22046591109671</v>
      </c>
      <c r="I1030" s="329" t="e">
        <f t="shared" si="448"/>
        <v>#VALUE!</v>
      </c>
      <c r="J1030" s="329">
        <f t="shared" si="448"/>
        <v>21.810127336473744</v>
      </c>
      <c r="K1030" s="329">
        <f t="shared" si="448"/>
        <v>88.17427626549933</v>
      </c>
      <c r="L1030" s="329">
        <f t="shared" si="448"/>
        <v>91.442460484114676</v>
      </c>
      <c r="M1030" s="329">
        <f t="shared" si="448"/>
        <v>13.139434511575926</v>
      </c>
      <c r="N1030" s="329">
        <f t="shared" si="448"/>
        <v>21.876824973588342</v>
      </c>
      <c r="O1030" s="329">
        <f t="shared" si="448"/>
        <v>0.66697637114598596</v>
      </c>
      <c r="P1030" s="329">
        <f t="shared" si="448"/>
        <v>1.3339527422919719</v>
      </c>
      <c r="Q1030" s="329">
        <f t="shared" si="448"/>
        <v>1.4673480165211692</v>
      </c>
      <c r="R1030" s="329">
        <f t="shared" si="448"/>
        <v>9.6044597445021971</v>
      </c>
      <c r="S1030" s="329">
        <f t="shared" si="448"/>
        <v>10.204738478533585</v>
      </c>
      <c r="T1030" s="329">
        <f t="shared" si="448"/>
        <v>6.6697637114598599E-2</v>
      </c>
      <c r="U1030" s="329">
        <f t="shared" si="448"/>
        <v>0</v>
      </c>
      <c r="V1030" s="329">
        <f t="shared" si="448"/>
        <v>41.285837373936531</v>
      </c>
      <c r="W1030" s="329">
        <f t="shared" si="448"/>
        <v>3.1347889443861336</v>
      </c>
      <c r="X1030" s="329" t="e">
        <f t="shared" si="448"/>
        <v>#VALUE!</v>
      </c>
      <c r="Y1030" s="329">
        <f t="shared" si="448"/>
        <v>9.7378550187313948</v>
      </c>
      <c r="Z1030" s="329">
        <f t="shared" si="448"/>
        <v>11.271900672367162</v>
      </c>
      <c r="AA1030" s="328"/>
      <c r="AB1030" s="328"/>
      <c r="AC1030" s="332"/>
      <c r="BB1030" s="332"/>
    </row>
    <row r="1031" spans="1:54" ht="13.8" x14ac:dyDescent="0.45">
      <c r="A1031" s="43">
        <v>2073</v>
      </c>
      <c r="B1031" s="329">
        <f t="shared" ref="B1031:Z1031" si="449">(B170-B846)*$D$782</f>
        <v>2306.4042914228189</v>
      </c>
      <c r="C1031" s="329">
        <f t="shared" si="449"/>
        <v>87.173811708780363</v>
      </c>
      <c r="D1031" s="329">
        <f t="shared" si="449"/>
        <v>8.4705999135540218</v>
      </c>
      <c r="E1031" s="329">
        <f t="shared" si="449"/>
        <v>1.2005574680627749</v>
      </c>
      <c r="F1031" s="329">
        <f t="shared" si="449"/>
        <v>12.272365229086146</v>
      </c>
      <c r="G1031" s="329">
        <f t="shared" si="449"/>
        <v>9.9379479300751914</v>
      </c>
      <c r="H1031" s="329">
        <f t="shared" si="449"/>
        <v>336.28948633180607</v>
      </c>
      <c r="I1031" s="329" t="e">
        <f t="shared" si="449"/>
        <v>#VALUE!</v>
      </c>
      <c r="J1031" s="329">
        <f t="shared" si="449"/>
        <v>22.210313159161334</v>
      </c>
      <c r="K1031" s="329">
        <f t="shared" si="449"/>
        <v>88.17427626549933</v>
      </c>
      <c r="L1031" s="329">
        <f t="shared" si="449"/>
        <v>92.442925040833643</v>
      </c>
      <c r="M1031" s="329">
        <f t="shared" si="449"/>
        <v>13.272829785805122</v>
      </c>
      <c r="N1031" s="329">
        <f t="shared" si="449"/>
        <v>22.210313159161334</v>
      </c>
      <c r="O1031" s="329">
        <f t="shared" si="449"/>
        <v>0.66697637114598596</v>
      </c>
      <c r="P1031" s="329">
        <f t="shared" si="449"/>
        <v>1.3339527422919719</v>
      </c>
      <c r="Q1031" s="329">
        <f t="shared" si="449"/>
        <v>1.4006503794065703</v>
      </c>
      <c r="R1031" s="329">
        <f t="shared" si="449"/>
        <v>9.5377621073876</v>
      </c>
      <c r="S1031" s="329">
        <f t="shared" si="449"/>
        <v>10.204738478533585</v>
      </c>
      <c r="T1031" s="329">
        <f t="shared" si="449"/>
        <v>6.6697637114598599E-2</v>
      </c>
      <c r="U1031" s="329">
        <f t="shared" si="449"/>
        <v>0</v>
      </c>
      <c r="V1031" s="329">
        <f t="shared" si="449"/>
        <v>41.419232648165732</v>
      </c>
      <c r="W1031" s="329">
        <f t="shared" si="449"/>
        <v>3.0680913072715352</v>
      </c>
      <c r="X1031" s="329" t="e">
        <f t="shared" si="449"/>
        <v>#VALUE!</v>
      </c>
      <c r="Y1031" s="329">
        <f t="shared" si="449"/>
        <v>9.6711573816167959</v>
      </c>
      <c r="Z1031" s="329">
        <f t="shared" si="449"/>
        <v>11.405295946596361</v>
      </c>
      <c r="AA1031" s="328"/>
      <c r="AB1031" s="328"/>
      <c r="AC1031" s="332"/>
      <c r="BB1031" s="332"/>
    </row>
    <row r="1032" spans="1:54" ht="13.8" x14ac:dyDescent="0.45">
      <c r="A1032" s="43">
        <v>2074</v>
      </c>
      <c r="B1032" s="329">
        <f t="shared" ref="B1032:Z1032" si="450">(B171-B847)*$D$782</f>
        <v>2320.4107952168852</v>
      </c>
      <c r="C1032" s="329">
        <f t="shared" si="450"/>
        <v>88.441066813957733</v>
      </c>
      <c r="D1032" s="329">
        <f t="shared" si="450"/>
        <v>8.6039951877832195</v>
      </c>
      <c r="E1032" s="329">
        <f t="shared" si="450"/>
        <v>1.2005574680627749</v>
      </c>
      <c r="F1032" s="329">
        <f t="shared" si="450"/>
        <v>12.472458140429939</v>
      </c>
      <c r="G1032" s="329">
        <f t="shared" si="450"/>
        <v>10.071343204304389</v>
      </c>
      <c r="H1032" s="329">
        <f t="shared" si="450"/>
        <v>341.35850675251561</v>
      </c>
      <c r="I1032" s="329" t="e">
        <f t="shared" si="450"/>
        <v>#VALUE!</v>
      </c>
      <c r="J1032" s="329">
        <f t="shared" si="450"/>
        <v>22.610498981848924</v>
      </c>
      <c r="K1032" s="329">
        <f t="shared" si="450"/>
        <v>88.17427626549933</v>
      </c>
      <c r="L1032" s="329">
        <f t="shared" si="450"/>
        <v>93.376691960438038</v>
      </c>
      <c r="M1032" s="329">
        <f t="shared" si="450"/>
        <v>13.406225060034318</v>
      </c>
      <c r="N1032" s="329">
        <f t="shared" si="450"/>
        <v>22.47710370761973</v>
      </c>
      <c r="O1032" s="329">
        <f t="shared" si="450"/>
        <v>0.66697637114598596</v>
      </c>
      <c r="P1032" s="329">
        <f t="shared" si="450"/>
        <v>1.3339527422919719</v>
      </c>
      <c r="Q1032" s="329">
        <f t="shared" si="450"/>
        <v>1.4006503794065703</v>
      </c>
      <c r="R1032" s="329">
        <f t="shared" si="450"/>
        <v>9.5377621073875982</v>
      </c>
      <c r="S1032" s="329">
        <f t="shared" si="450"/>
        <v>10.271436115648182</v>
      </c>
      <c r="T1032" s="329">
        <f t="shared" si="450"/>
        <v>6.6697637114598599E-2</v>
      </c>
      <c r="U1032" s="329">
        <f t="shared" si="450"/>
        <v>0</v>
      </c>
      <c r="V1032" s="329">
        <f t="shared" si="450"/>
        <v>41.619325559509527</v>
      </c>
      <c r="W1032" s="329">
        <f t="shared" si="450"/>
        <v>3.0013936701569368</v>
      </c>
      <c r="X1032" s="329" t="e">
        <f t="shared" si="450"/>
        <v>#VALUE!</v>
      </c>
      <c r="Y1032" s="329">
        <f t="shared" si="450"/>
        <v>9.6711573816167959</v>
      </c>
      <c r="Z1032" s="329">
        <f t="shared" si="450"/>
        <v>11.538691220825561</v>
      </c>
      <c r="AA1032" s="328"/>
      <c r="AB1032" s="328"/>
      <c r="AC1032" s="332"/>
      <c r="BB1032" s="332"/>
    </row>
    <row r="1033" spans="1:54" ht="13.8" x14ac:dyDescent="0.45">
      <c r="A1033" s="43">
        <v>2075</v>
      </c>
      <c r="B1033" s="329">
        <f t="shared" ref="B1033:Z1033" si="451">(B172-B848)*$D$782</f>
        <v>2334.2839037367216</v>
      </c>
      <c r="C1033" s="329">
        <f t="shared" si="451"/>
        <v>89.841717193364317</v>
      </c>
      <c r="D1033" s="329">
        <f t="shared" si="451"/>
        <v>8.6706928248978183</v>
      </c>
      <c r="E1033" s="329">
        <f t="shared" si="451"/>
        <v>1.2005574680627749</v>
      </c>
      <c r="F1033" s="329">
        <f t="shared" si="451"/>
        <v>12.672551051773734</v>
      </c>
      <c r="G1033" s="329">
        <f t="shared" si="451"/>
        <v>10.271436115648186</v>
      </c>
      <c r="H1033" s="329">
        <f t="shared" si="451"/>
        <v>346.42752717322514</v>
      </c>
      <c r="I1033" s="329" t="e">
        <f t="shared" si="451"/>
        <v>#VALUE!</v>
      </c>
      <c r="J1033" s="329">
        <f t="shared" si="451"/>
        <v>23.010684804536517</v>
      </c>
      <c r="K1033" s="329">
        <f t="shared" si="451"/>
        <v>88.240973902613945</v>
      </c>
      <c r="L1033" s="329">
        <f t="shared" si="451"/>
        <v>94.377156517157019</v>
      </c>
      <c r="M1033" s="329">
        <f t="shared" si="451"/>
        <v>13.472922697148919</v>
      </c>
      <c r="N1033" s="329">
        <f t="shared" si="451"/>
        <v>22.810591893192722</v>
      </c>
      <c r="O1033" s="329">
        <f t="shared" si="451"/>
        <v>0.66697637114598596</v>
      </c>
      <c r="P1033" s="329">
        <f t="shared" si="451"/>
        <v>1.3339527422919719</v>
      </c>
      <c r="Q1033" s="329">
        <f t="shared" si="451"/>
        <v>1.4006503794065703</v>
      </c>
      <c r="R1033" s="329">
        <f t="shared" si="451"/>
        <v>9.4710644702730011</v>
      </c>
      <c r="S1033" s="329">
        <f t="shared" si="451"/>
        <v>10.271436115648182</v>
      </c>
      <c r="T1033" s="329">
        <f t="shared" si="451"/>
        <v>6.6697637114598599E-2</v>
      </c>
      <c r="U1033" s="329">
        <f t="shared" si="451"/>
        <v>0</v>
      </c>
      <c r="V1033" s="329">
        <f t="shared" si="451"/>
        <v>41.68602319662412</v>
      </c>
      <c r="W1033" s="329">
        <f t="shared" si="451"/>
        <v>3.0013936701569368</v>
      </c>
      <c r="X1033" s="329" t="e">
        <f t="shared" si="451"/>
        <v>#VALUE!</v>
      </c>
      <c r="Y1033" s="329">
        <f t="shared" si="451"/>
        <v>9.6044597445021989</v>
      </c>
      <c r="Z1033" s="329">
        <f t="shared" si="451"/>
        <v>11.672086495054755</v>
      </c>
      <c r="AA1033" s="328"/>
      <c r="AB1033" s="328"/>
      <c r="AC1033" s="332"/>
      <c r="BB1033" s="332"/>
    </row>
    <row r="1034" spans="1:54" ht="13.8" x14ac:dyDescent="0.45">
      <c r="A1034" s="43">
        <v>2076</v>
      </c>
      <c r="B1034" s="329">
        <f t="shared" ref="B1034:Z1034" si="452">(B173-B849)*$D$782</f>
        <v>2348.0903146194432</v>
      </c>
      <c r="C1034" s="329">
        <f t="shared" si="452"/>
        <v>91.175669935656273</v>
      </c>
      <c r="D1034" s="329">
        <f t="shared" si="452"/>
        <v>8.7373904620124154</v>
      </c>
      <c r="E1034" s="329">
        <f t="shared" si="452"/>
        <v>1.133859830948176</v>
      </c>
      <c r="F1034" s="329">
        <f t="shared" si="452"/>
        <v>12.739248688888328</v>
      </c>
      <c r="G1034" s="329">
        <f t="shared" si="452"/>
        <v>10.404831389877382</v>
      </c>
      <c r="H1034" s="329">
        <f t="shared" si="452"/>
        <v>351.49654759393468</v>
      </c>
      <c r="I1034" s="329" t="e">
        <f t="shared" si="452"/>
        <v>#VALUE!</v>
      </c>
      <c r="J1034" s="329">
        <f t="shared" si="452"/>
        <v>23.410870627224106</v>
      </c>
      <c r="K1034" s="329">
        <f t="shared" si="452"/>
        <v>88.240973902613931</v>
      </c>
      <c r="L1034" s="329">
        <f t="shared" si="452"/>
        <v>95.377621073875986</v>
      </c>
      <c r="M1034" s="329">
        <f t="shared" si="452"/>
        <v>13.606317971378115</v>
      </c>
      <c r="N1034" s="329">
        <f t="shared" si="452"/>
        <v>23.144080078765715</v>
      </c>
      <c r="O1034" s="329">
        <f t="shared" si="452"/>
        <v>0.66697637114598596</v>
      </c>
      <c r="P1034" s="329">
        <f t="shared" si="452"/>
        <v>1.2672551051773733</v>
      </c>
      <c r="Q1034" s="329">
        <f t="shared" si="452"/>
        <v>1.4006503794065703</v>
      </c>
      <c r="R1034" s="329">
        <f t="shared" si="452"/>
        <v>9.5377621073876</v>
      </c>
      <c r="S1034" s="329">
        <f t="shared" si="452"/>
        <v>10.204738478533585</v>
      </c>
      <c r="T1034" s="329">
        <f t="shared" si="452"/>
        <v>6.6697637114598599E-2</v>
      </c>
      <c r="U1034" s="329">
        <f t="shared" si="452"/>
        <v>0</v>
      </c>
      <c r="V1034" s="329">
        <f t="shared" si="452"/>
        <v>41.819418470853321</v>
      </c>
      <c r="W1034" s="329">
        <f t="shared" si="452"/>
        <v>3.0013936701569381</v>
      </c>
      <c r="X1034" s="329" t="e">
        <f t="shared" si="452"/>
        <v>#VALUE!</v>
      </c>
      <c r="Y1034" s="329">
        <f t="shared" si="452"/>
        <v>9.5377621073876</v>
      </c>
      <c r="Z1034" s="329">
        <f t="shared" si="452"/>
        <v>11.738784132169354</v>
      </c>
      <c r="AA1034" s="328"/>
      <c r="AB1034" s="328"/>
      <c r="AC1034" s="332"/>
      <c r="BB1034" s="332"/>
    </row>
    <row r="1035" spans="1:54" ht="13.8" x14ac:dyDescent="0.45">
      <c r="A1035" s="43">
        <v>2077</v>
      </c>
      <c r="B1035" s="329">
        <f t="shared" ref="B1035:Z1035" si="453">(B174-B850)*$D$782</f>
        <v>2361.8300278650513</v>
      </c>
      <c r="C1035" s="329">
        <f t="shared" si="453"/>
        <v>92.709715589292045</v>
      </c>
      <c r="D1035" s="329">
        <f t="shared" si="453"/>
        <v>8.8040880991270161</v>
      </c>
      <c r="E1035" s="329">
        <f t="shared" si="453"/>
        <v>1.2005574680627746</v>
      </c>
      <c r="F1035" s="329">
        <f t="shared" si="453"/>
        <v>12.939341600232131</v>
      </c>
      <c r="G1035" s="329">
        <f t="shared" si="453"/>
        <v>10.604924301221178</v>
      </c>
      <c r="H1035" s="329">
        <f t="shared" si="453"/>
        <v>356.56556801464404</v>
      </c>
      <c r="I1035" s="329" t="e">
        <f t="shared" si="453"/>
        <v>#VALUE!</v>
      </c>
      <c r="J1035" s="329">
        <f t="shared" si="453"/>
        <v>23.8110564499117</v>
      </c>
      <c r="K1035" s="329">
        <f t="shared" si="453"/>
        <v>88.240973902613945</v>
      </c>
      <c r="L1035" s="329">
        <f t="shared" si="453"/>
        <v>96.444783267709568</v>
      </c>
      <c r="M1035" s="329">
        <f t="shared" si="453"/>
        <v>13.739713245607312</v>
      </c>
      <c r="N1035" s="329">
        <f t="shared" si="453"/>
        <v>23.477568264338707</v>
      </c>
      <c r="O1035" s="329">
        <f t="shared" si="453"/>
        <v>0.66697637114598596</v>
      </c>
      <c r="P1035" s="329">
        <f t="shared" si="453"/>
        <v>1.2672551051773733</v>
      </c>
      <c r="Q1035" s="329">
        <f t="shared" si="453"/>
        <v>1.4006503794065706</v>
      </c>
      <c r="R1035" s="329">
        <f t="shared" si="453"/>
        <v>9.4710644702729994</v>
      </c>
      <c r="S1035" s="329">
        <f t="shared" si="453"/>
        <v>10.271436115648184</v>
      </c>
      <c r="T1035" s="329">
        <f t="shared" si="453"/>
        <v>6.6697637114598599E-2</v>
      </c>
      <c r="U1035" s="329">
        <f t="shared" si="453"/>
        <v>0</v>
      </c>
      <c r="V1035" s="329">
        <f t="shared" si="453"/>
        <v>41.952813745082523</v>
      </c>
      <c r="W1035" s="329">
        <f t="shared" si="453"/>
        <v>2.9346960330423397</v>
      </c>
      <c r="X1035" s="329" t="e">
        <f t="shared" si="453"/>
        <v>#VALUE!</v>
      </c>
      <c r="Y1035" s="329">
        <f t="shared" si="453"/>
        <v>9.5377621073875982</v>
      </c>
      <c r="Z1035" s="329">
        <f t="shared" si="453"/>
        <v>11.872179406398548</v>
      </c>
      <c r="AA1035" s="328"/>
      <c r="AB1035" s="328"/>
      <c r="AC1035" s="332"/>
      <c r="BB1035" s="332"/>
    </row>
    <row r="1036" spans="1:54" ht="13.8" x14ac:dyDescent="0.45">
      <c r="A1036" s="43">
        <v>2078</v>
      </c>
      <c r="B1036" s="329">
        <f t="shared" ref="B1036:Z1036" si="454">(B175-B851)*$D$782</f>
        <v>2375.3696481993147</v>
      </c>
      <c r="C1036" s="329">
        <f t="shared" si="454"/>
        <v>94.110365968698616</v>
      </c>
      <c r="D1036" s="329">
        <f t="shared" si="454"/>
        <v>8.8040880991270161</v>
      </c>
      <c r="E1036" s="329">
        <f t="shared" si="454"/>
        <v>1.2005574680627746</v>
      </c>
      <c r="F1036" s="329">
        <f t="shared" si="454"/>
        <v>13.139434511575926</v>
      </c>
      <c r="G1036" s="329">
        <f t="shared" si="454"/>
        <v>10.738319575450374</v>
      </c>
      <c r="H1036" s="329">
        <f t="shared" si="454"/>
        <v>361.63458843535363</v>
      </c>
      <c r="I1036" s="329" t="e">
        <f t="shared" si="454"/>
        <v>#VALUE!</v>
      </c>
      <c r="J1036" s="329">
        <f t="shared" si="454"/>
        <v>24.277939909713886</v>
      </c>
      <c r="K1036" s="329">
        <f t="shared" si="454"/>
        <v>88.17427626549933</v>
      </c>
      <c r="L1036" s="329">
        <f t="shared" si="454"/>
        <v>97.378550187313948</v>
      </c>
      <c r="M1036" s="329">
        <f t="shared" si="454"/>
        <v>13.873108519836508</v>
      </c>
      <c r="N1036" s="329">
        <f t="shared" si="454"/>
        <v>23.8110564499117</v>
      </c>
      <c r="O1036" s="329">
        <f t="shared" si="454"/>
        <v>0.66697637114598596</v>
      </c>
      <c r="P1036" s="329">
        <f t="shared" si="454"/>
        <v>1.2672551051773733</v>
      </c>
      <c r="Q1036" s="329">
        <f t="shared" si="454"/>
        <v>1.4006503794065706</v>
      </c>
      <c r="R1036" s="329">
        <f t="shared" si="454"/>
        <v>9.4710644702729994</v>
      </c>
      <c r="S1036" s="329">
        <f t="shared" si="454"/>
        <v>10.271436115648184</v>
      </c>
      <c r="T1036" s="329">
        <f t="shared" si="454"/>
        <v>6.6697637114598599E-2</v>
      </c>
      <c r="U1036" s="329">
        <f t="shared" si="454"/>
        <v>0</v>
      </c>
      <c r="V1036" s="329">
        <f t="shared" si="454"/>
        <v>42.08620901931171</v>
      </c>
      <c r="W1036" s="329">
        <f t="shared" si="454"/>
        <v>2.9346960330423397</v>
      </c>
      <c r="X1036" s="329" t="e">
        <f t="shared" si="454"/>
        <v>#VALUE!</v>
      </c>
      <c r="Y1036" s="329">
        <f t="shared" si="454"/>
        <v>9.4710644702729994</v>
      </c>
      <c r="Z1036" s="329">
        <f t="shared" si="454"/>
        <v>12.005574680627747</v>
      </c>
      <c r="AA1036" s="328"/>
      <c r="AB1036" s="328"/>
      <c r="AC1036" s="332"/>
      <c r="BB1036" s="332"/>
    </row>
    <row r="1037" spans="1:54" ht="13.8" x14ac:dyDescent="0.45">
      <c r="A1037" s="43">
        <v>2079</v>
      </c>
      <c r="B1037" s="329">
        <f t="shared" ref="B1037:Z1037" si="455">(B176-B852)*$D$782</f>
        <v>2388.8425708964633</v>
      </c>
      <c r="C1037" s="329">
        <f t="shared" si="455"/>
        <v>95.577713985219802</v>
      </c>
      <c r="D1037" s="329">
        <f t="shared" si="455"/>
        <v>8.8707857362416132</v>
      </c>
      <c r="E1037" s="329">
        <f t="shared" si="455"/>
        <v>1.2005574680627746</v>
      </c>
      <c r="F1037" s="329">
        <f t="shared" si="455"/>
        <v>13.20613214869052</v>
      </c>
      <c r="G1037" s="329">
        <f t="shared" si="455"/>
        <v>10.938412486794171</v>
      </c>
      <c r="H1037" s="329">
        <f t="shared" si="455"/>
        <v>366.63691121894851</v>
      </c>
      <c r="I1037" s="329" t="e">
        <f t="shared" si="455"/>
        <v>#VALUE!</v>
      </c>
      <c r="J1037" s="329">
        <f t="shared" si="455"/>
        <v>24.67812573240148</v>
      </c>
      <c r="K1037" s="329">
        <f t="shared" si="455"/>
        <v>88.240973902613945</v>
      </c>
      <c r="L1037" s="329">
        <f t="shared" si="455"/>
        <v>98.44571238114753</v>
      </c>
      <c r="M1037" s="329">
        <f t="shared" si="455"/>
        <v>13.939806156951107</v>
      </c>
      <c r="N1037" s="329">
        <f t="shared" si="455"/>
        <v>24.211242272599293</v>
      </c>
      <c r="O1037" s="329">
        <f t="shared" si="455"/>
        <v>0.66697637114598596</v>
      </c>
      <c r="P1037" s="329">
        <f t="shared" si="455"/>
        <v>1.2672551051773733</v>
      </c>
      <c r="Q1037" s="329">
        <f t="shared" si="455"/>
        <v>1.4006503794065706</v>
      </c>
      <c r="R1037" s="329">
        <f t="shared" si="455"/>
        <v>9.4043668331584023</v>
      </c>
      <c r="S1037" s="329">
        <f t="shared" si="455"/>
        <v>10.271436115648184</v>
      </c>
      <c r="T1037" s="329">
        <f t="shared" si="455"/>
        <v>6.6697637114598599E-2</v>
      </c>
      <c r="U1037" s="329">
        <f t="shared" si="455"/>
        <v>0</v>
      </c>
      <c r="V1037" s="329">
        <f t="shared" si="455"/>
        <v>42.219604293540911</v>
      </c>
      <c r="W1037" s="329">
        <f t="shared" si="455"/>
        <v>2.86799839592774</v>
      </c>
      <c r="X1037" s="329" t="e">
        <f t="shared" si="455"/>
        <v>#VALUE!</v>
      </c>
      <c r="Y1037" s="329">
        <f t="shared" si="455"/>
        <v>9.4043668331584023</v>
      </c>
      <c r="Z1037" s="329">
        <f t="shared" si="455"/>
        <v>12.138969954856947</v>
      </c>
      <c r="AA1037" s="328"/>
      <c r="AB1037" s="328"/>
      <c r="AC1037" s="332"/>
      <c r="BB1037" s="332"/>
    </row>
    <row r="1038" spans="1:54" ht="13.8" x14ac:dyDescent="0.45">
      <c r="A1038" s="43">
        <v>2080</v>
      </c>
      <c r="B1038" s="329">
        <f t="shared" ref="B1038:Z1038" si="456">(B177-B853)*$D$782</f>
        <v>2402.1820983193825</v>
      </c>
      <c r="C1038" s="329">
        <f t="shared" si="456"/>
        <v>97.045062001740959</v>
      </c>
      <c r="D1038" s="329">
        <f t="shared" si="456"/>
        <v>8.937483373356212</v>
      </c>
      <c r="E1038" s="329">
        <f t="shared" si="456"/>
        <v>1.2005574680627746</v>
      </c>
      <c r="F1038" s="329">
        <f t="shared" si="456"/>
        <v>13.406225060034314</v>
      </c>
      <c r="G1038" s="329">
        <f t="shared" si="456"/>
        <v>11.071807761023368</v>
      </c>
      <c r="H1038" s="329">
        <f t="shared" si="456"/>
        <v>371.77262927677265</v>
      </c>
      <c r="I1038" s="329" t="e">
        <f t="shared" si="456"/>
        <v>#VALUE!</v>
      </c>
      <c r="J1038" s="329">
        <f t="shared" si="456"/>
        <v>25.145009192203666</v>
      </c>
      <c r="K1038" s="329">
        <f t="shared" si="456"/>
        <v>88.240973902613931</v>
      </c>
      <c r="L1038" s="329">
        <f t="shared" si="456"/>
        <v>99.579572212095712</v>
      </c>
      <c r="M1038" s="329">
        <f t="shared" si="456"/>
        <v>14.073201431180305</v>
      </c>
      <c r="N1038" s="329">
        <f t="shared" si="456"/>
        <v>24.478032821057688</v>
      </c>
      <c r="O1038" s="329">
        <f t="shared" si="456"/>
        <v>0.66697637114598596</v>
      </c>
      <c r="P1038" s="329">
        <f t="shared" si="456"/>
        <v>1.2005574680627746</v>
      </c>
      <c r="Q1038" s="329">
        <f t="shared" si="456"/>
        <v>1.4006503794065706</v>
      </c>
      <c r="R1038" s="329">
        <f t="shared" si="456"/>
        <v>9.4043668331584023</v>
      </c>
      <c r="S1038" s="329">
        <f t="shared" si="456"/>
        <v>10.338133752762783</v>
      </c>
      <c r="T1038" s="329">
        <f t="shared" si="456"/>
        <v>6.6697637114598599E-2</v>
      </c>
      <c r="U1038" s="329">
        <f t="shared" si="456"/>
        <v>0</v>
      </c>
      <c r="V1038" s="329">
        <f t="shared" si="456"/>
        <v>42.352999567770105</v>
      </c>
      <c r="W1038" s="329">
        <f t="shared" si="456"/>
        <v>2.86799839592774</v>
      </c>
      <c r="X1038" s="329" t="e">
        <f t="shared" si="456"/>
        <v>#VALUE!</v>
      </c>
      <c r="Y1038" s="329">
        <f t="shared" si="456"/>
        <v>9.2709715589292063</v>
      </c>
      <c r="Z1038" s="329">
        <f t="shared" si="456"/>
        <v>12.272365229086141</v>
      </c>
      <c r="AA1038" s="328"/>
      <c r="AB1038" s="328"/>
      <c r="AC1038" s="332"/>
      <c r="BB1038" s="332"/>
    </row>
    <row r="1039" spans="1:54" ht="13.8" x14ac:dyDescent="0.45">
      <c r="A1039" s="43">
        <v>2081</v>
      </c>
      <c r="B1039" s="329">
        <f t="shared" ref="B1039:Z1039" si="457">(B178-B854)*$D$782</f>
        <v>2415.5216257423026</v>
      </c>
      <c r="C1039" s="329">
        <f t="shared" si="457"/>
        <v>98.579107655376731</v>
      </c>
      <c r="D1039" s="329">
        <f t="shared" si="457"/>
        <v>9.0708786475854097</v>
      </c>
      <c r="E1039" s="329">
        <f t="shared" si="457"/>
        <v>1.2005574680627746</v>
      </c>
      <c r="F1039" s="329">
        <f t="shared" si="457"/>
        <v>13.539620334263512</v>
      </c>
      <c r="G1039" s="329">
        <f t="shared" si="457"/>
        <v>11.271900672367163</v>
      </c>
      <c r="H1039" s="329">
        <f t="shared" si="457"/>
        <v>376.84164969748207</v>
      </c>
      <c r="I1039" s="329" t="e">
        <f t="shared" si="457"/>
        <v>#VALUE!</v>
      </c>
      <c r="J1039" s="329">
        <f t="shared" si="457"/>
        <v>25.61189265200586</v>
      </c>
      <c r="K1039" s="329">
        <f t="shared" si="457"/>
        <v>88.174276265499358</v>
      </c>
      <c r="L1039" s="329">
        <f t="shared" si="457"/>
        <v>100.64673440592928</v>
      </c>
      <c r="M1039" s="329">
        <f t="shared" si="457"/>
        <v>14.206596705409501</v>
      </c>
      <c r="N1039" s="329">
        <f t="shared" si="457"/>
        <v>24.878218643745274</v>
      </c>
      <c r="O1039" s="329">
        <f t="shared" si="457"/>
        <v>0.60027873403138743</v>
      </c>
      <c r="P1039" s="329">
        <f t="shared" si="457"/>
        <v>1.2005574680627746</v>
      </c>
      <c r="Q1039" s="329">
        <f t="shared" si="457"/>
        <v>1.3339527422919719</v>
      </c>
      <c r="R1039" s="329">
        <f t="shared" si="457"/>
        <v>9.3376691960438052</v>
      </c>
      <c r="S1039" s="329">
        <f t="shared" si="457"/>
        <v>10.271436115648182</v>
      </c>
      <c r="T1039" s="329">
        <f t="shared" si="457"/>
        <v>6.6697637114598599E-2</v>
      </c>
      <c r="U1039" s="329">
        <f t="shared" si="457"/>
        <v>0</v>
      </c>
      <c r="V1039" s="329">
        <f t="shared" si="457"/>
        <v>42.419697204884706</v>
      </c>
      <c r="W1039" s="329">
        <f t="shared" si="457"/>
        <v>2.8013007588131416</v>
      </c>
      <c r="X1039" s="329" t="e">
        <f t="shared" si="457"/>
        <v>#VALUE!</v>
      </c>
      <c r="Y1039" s="329">
        <f t="shared" si="457"/>
        <v>9.2709715589292045</v>
      </c>
      <c r="Z1039" s="329">
        <f t="shared" si="457"/>
        <v>12.33906286620074</v>
      </c>
      <c r="AA1039" s="328"/>
      <c r="AB1039" s="328"/>
      <c r="AC1039" s="332"/>
      <c r="BB1039" s="332"/>
    </row>
    <row r="1040" spans="1:54" ht="13.8" x14ac:dyDescent="0.45">
      <c r="A1040" s="43">
        <v>2082</v>
      </c>
      <c r="B1040" s="329">
        <f t="shared" ref="B1040:Z1040" si="458">(B179-B855)*$D$782</f>
        <v>2259.0489690714544</v>
      </c>
      <c r="C1040" s="329">
        <f t="shared" si="458"/>
        <v>95.577713985219802</v>
      </c>
      <c r="D1040" s="329">
        <f t="shared" si="458"/>
        <v>8.9374833733562102</v>
      </c>
      <c r="E1040" s="329">
        <f t="shared" si="458"/>
        <v>1.0671621938335776</v>
      </c>
      <c r="F1040" s="329">
        <f t="shared" si="458"/>
        <v>13.07273687446132</v>
      </c>
      <c r="G1040" s="329">
        <f t="shared" si="458"/>
        <v>9.7378550187313948</v>
      </c>
      <c r="H1040" s="329">
        <f t="shared" si="458"/>
        <v>377.37523079439882</v>
      </c>
      <c r="I1040" s="329" t="e">
        <f t="shared" si="458"/>
        <v>#VALUE!</v>
      </c>
      <c r="J1040" s="329">
        <f t="shared" si="458"/>
        <v>25.745287926235058</v>
      </c>
      <c r="K1040" s="329">
        <f t="shared" si="458"/>
        <v>87.040416434551162</v>
      </c>
      <c r="L1040" s="329">
        <f t="shared" si="458"/>
        <v>95.244225799646799</v>
      </c>
      <c r="M1040" s="329">
        <f t="shared" si="458"/>
        <v>13.806410882721911</v>
      </c>
      <c r="N1040" s="329">
        <f t="shared" si="458"/>
        <v>23.010684804536517</v>
      </c>
      <c r="O1040" s="329">
        <f t="shared" si="458"/>
        <v>0.60027873403138743</v>
      </c>
      <c r="P1040" s="329">
        <f t="shared" si="458"/>
        <v>1.2005574680627746</v>
      </c>
      <c r="Q1040" s="329">
        <f t="shared" si="458"/>
        <v>1.3339527422919719</v>
      </c>
      <c r="R1040" s="329">
        <f t="shared" si="458"/>
        <v>9.4710644702729994</v>
      </c>
      <c r="S1040" s="329">
        <f t="shared" si="458"/>
        <v>9.737855018731393</v>
      </c>
      <c r="T1040" s="329">
        <f t="shared" si="458"/>
        <v>0</v>
      </c>
      <c r="U1040" s="329">
        <f t="shared" si="458"/>
        <v>0</v>
      </c>
      <c r="V1040" s="329">
        <f t="shared" si="458"/>
        <v>40.81895391413434</v>
      </c>
      <c r="W1040" s="329">
        <f t="shared" si="458"/>
        <v>2.4011149361255506</v>
      </c>
      <c r="X1040" s="329" t="e">
        <f t="shared" si="458"/>
        <v>#VALUE!</v>
      </c>
      <c r="Y1040" s="329">
        <f t="shared" si="458"/>
        <v>9.2042739218146075</v>
      </c>
      <c r="Z1040" s="329">
        <f t="shared" si="458"/>
        <v>10.805017212564971</v>
      </c>
      <c r="AA1040" s="328"/>
      <c r="AB1040" s="328"/>
      <c r="AC1040" s="332"/>
      <c r="BB1040" s="332"/>
    </row>
    <row r="1041" spans="1:54" ht="13.8" x14ac:dyDescent="0.45">
      <c r="A1041" s="43">
        <v>2083</v>
      </c>
      <c r="B1041" s="329">
        <f t="shared" ref="B1041:Z1041" si="459">(B180-B856)*$D$782</f>
        <v>2270.921148477853</v>
      </c>
      <c r="C1041" s="329">
        <f t="shared" si="459"/>
        <v>97.111759638855546</v>
      </c>
      <c r="D1041" s="329">
        <f t="shared" si="459"/>
        <v>9.0041810104708109</v>
      </c>
      <c r="E1041" s="329">
        <f t="shared" si="459"/>
        <v>1.0671621938335776</v>
      </c>
      <c r="F1041" s="329">
        <f t="shared" si="459"/>
        <v>13.20613214869052</v>
      </c>
      <c r="G1041" s="329">
        <f t="shared" si="459"/>
        <v>9.8045526558459937</v>
      </c>
      <c r="H1041" s="329">
        <f t="shared" si="459"/>
        <v>382.37755357799381</v>
      </c>
      <c r="I1041" s="329" t="e">
        <f t="shared" si="459"/>
        <v>#VALUE!</v>
      </c>
      <c r="J1041" s="329">
        <f t="shared" si="459"/>
        <v>26.212171386037245</v>
      </c>
      <c r="K1041" s="329">
        <f t="shared" si="459"/>
        <v>86.973718797436575</v>
      </c>
      <c r="L1041" s="329">
        <f t="shared" si="459"/>
        <v>96.311387993480352</v>
      </c>
      <c r="M1041" s="329">
        <f t="shared" si="459"/>
        <v>13.939806156951107</v>
      </c>
      <c r="N1041" s="329">
        <f t="shared" si="459"/>
        <v>23.410870627224106</v>
      </c>
      <c r="O1041" s="329">
        <f t="shared" si="459"/>
        <v>0.60027873403138743</v>
      </c>
      <c r="P1041" s="329">
        <f t="shared" si="459"/>
        <v>1.2005574680627746</v>
      </c>
      <c r="Q1041" s="329">
        <f t="shared" si="459"/>
        <v>1.3339527422919719</v>
      </c>
      <c r="R1041" s="329">
        <f t="shared" si="459"/>
        <v>9.4710644702730011</v>
      </c>
      <c r="S1041" s="329">
        <f t="shared" si="459"/>
        <v>9.8045526558459937</v>
      </c>
      <c r="T1041" s="329">
        <f t="shared" si="459"/>
        <v>0</v>
      </c>
      <c r="U1041" s="329">
        <f t="shared" si="459"/>
        <v>0</v>
      </c>
      <c r="V1041" s="329">
        <f t="shared" si="459"/>
        <v>40.952349188363542</v>
      </c>
      <c r="W1041" s="329">
        <f t="shared" si="459"/>
        <v>2.3344172990109522</v>
      </c>
      <c r="X1041" s="329" t="e">
        <f t="shared" si="459"/>
        <v>#VALUE!</v>
      </c>
      <c r="Y1041" s="329">
        <f t="shared" si="459"/>
        <v>9.1375762847000086</v>
      </c>
      <c r="Z1041" s="329">
        <f t="shared" si="459"/>
        <v>10.938412486794171</v>
      </c>
      <c r="AA1041" s="328"/>
      <c r="AB1041" s="328"/>
      <c r="AC1041" s="332"/>
      <c r="BB1041" s="332"/>
    </row>
    <row r="1042" spans="1:54" ht="13.8" x14ac:dyDescent="0.45">
      <c r="A1042" s="43">
        <v>2084</v>
      </c>
      <c r="B1042" s="329">
        <f t="shared" ref="B1042:Z1042" si="460">(B181-B857)*$D$782</f>
        <v>2282.7266302471371</v>
      </c>
      <c r="C1042" s="329">
        <f t="shared" si="460"/>
        <v>98.645805292491332</v>
      </c>
      <c r="D1042" s="329">
        <f t="shared" si="460"/>
        <v>9.0041810104708109</v>
      </c>
      <c r="E1042" s="329">
        <f t="shared" si="460"/>
        <v>1.1338598309481762</v>
      </c>
      <c r="F1042" s="329">
        <f t="shared" si="460"/>
        <v>13.339527422919719</v>
      </c>
      <c r="G1042" s="329">
        <f t="shared" si="460"/>
        <v>10.00464556718979</v>
      </c>
      <c r="H1042" s="329">
        <f t="shared" si="460"/>
        <v>387.37987636158863</v>
      </c>
      <c r="I1042" s="329" t="e">
        <f t="shared" si="460"/>
        <v>#VALUE!</v>
      </c>
      <c r="J1042" s="329">
        <f t="shared" si="460"/>
        <v>26.679054845839438</v>
      </c>
      <c r="K1042" s="329">
        <f t="shared" si="460"/>
        <v>87.040416434551162</v>
      </c>
      <c r="L1042" s="329">
        <f t="shared" si="460"/>
        <v>97.378550187313948</v>
      </c>
      <c r="M1042" s="329">
        <f t="shared" si="460"/>
        <v>14.073201431180305</v>
      </c>
      <c r="N1042" s="329">
        <f t="shared" si="460"/>
        <v>23.744358812797103</v>
      </c>
      <c r="O1042" s="329">
        <f t="shared" si="460"/>
        <v>0.60027873403138743</v>
      </c>
      <c r="P1042" s="329">
        <f t="shared" si="460"/>
        <v>1.2005574680627746</v>
      </c>
      <c r="Q1042" s="329">
        <f t="shared" si="460"/>
        <v>1.3339527422919719</v>
      </c>
      <c r="R1042" s="329">
        <f t="shared" si="460"/>
        <v>9.4043668331584023</v>
      </c>
      <c r="S1042" s="329">
        <f t="shared" si="460"/>
        <v>9.7378550187313966</v>
      </c>
      <c r="T1042" s="329">
        <f t="shared" si="460"/>
        <v>0</v>
      </c>
      <c r="U1042" s="329">
        <f t="shared" si="460"/>
        <v>0</v>
      </c>
      <c r="V1042" s="329">
        <f t="shared" si="460"/>
        <v>41.019046825478142</v>
      </c>
      <c r="W1042" s="329">
        <f t="shared" si="460"/>
        <v>2.3344172990109522</v>
      </c>
      <c r="X1042" s="329" t="e">
        <f t="shared" si="460"/>
        <v>#VALUE!</v>
      </c>
      <c r="Y1042" s="329">
        <f t="shared" si="460"/>
        <v>9.070878647585408</v>
      </c>
      <c r="Z1042" s="329">
        <f t="shared" si="460"/>
        <v>11.005110123908771</v>
      </c>
      <c r="AA1042" s="328"/>
      <c r="AB1042" s="328"/>
      <c r="AC1042" s="332"/>
      <c r="BB1042" s="332"/>
    </row>
    <row r="1043" spans="1:54" ht="13.8" x14ac:dyDescent="0.45">
      <c r="A1043" s="43">
        <v>2085</v>
      </c>
      <c r="B1043" s="329">
        <f t="shared" ref="B1043:Z1043" si="461">(B182-B858)*$D$782</f>
        <v>2294.4654143793059</v>
      </c>
      <c r="C1043" s="329">
        <f t="shared" si="461"/>
        <v>100.31324622035629</v>
      </c>
      <c r="D1043" s="329">
        <f t="shared" si="461"/>
        <v>9.1375762847000068</v>
      </c>
      <c r="E1043" s="329">
        <f t="shared" si="461"/>
        <v>1.1338598309481762</v>
      </c>
      <c r="F1043" s="329">
        <f t="shared" si="461"/>
        <v>13.472922697148919</v>
      </c>
      <c r="G1043" s="329">
        <f t="shared" si="461"/>
        <v>10.138040841418988</v>
      </c>
      <c r="H1043" s="329">
        <f t="shared" si="461"/>
        <v>392.38219914518356</v>
      </c>
      <c r="I1043" s="329" t="e">
        <f t="shared" si="461"/>
        <v>#VALUE!</v>
      </c>
      <c r="J1043" s="329">
        <f t="shared" si="461"/>
        <v>27.145938305641625</v>
      </c>
      <c r="K1043" s="329">
        <f t="shared" si="461"/>
        <v>86.973718797436575</v>
      </c>
      <c r="L1043" s="329">
        <f t="shared" si="461"/>
        <v>98.44571238114753</v>
      </c>
      <c r="M1043" s="329">
        <f t="shared" si="461"/>
        <v>14.206596705409501</v>
      </c>
      <c r="N1043" s="329">
        <f t="shared" si="461"/>
        <v>24.011149361255494</v>
      </c>
      <c r="O1043" s="329">
        <f t="shared" si="461"/>
        <v>0.60027873403138743</v>
      </c>
      <c r="P1043" s="329">
        <f t="shared" si="461"/>
        <v>1.133859830948176</v>
      </c>
      <c r="Q1043" s="329">
        <f t="shared" si="461"/>
        <v>1.3339527422919719</v>
      </c>
      <c r="R1043" s="329">
        <f t="shared" si="461"/>
        <v>9.4043668331584023</v>
      </c>
      <c r="S1043" s="329">
        <f t="shared" si="461"/>
        <v>9.7378550187313966</v>
      </c>
      <c r="T1043" s="329">
        <f t="shared" si="461"/>
        <v>0</v>
      </c>
      <c r="U1043" s="329">
        <f t="shared" si="461"/>
        <v>0</v>
      </c>
      <c r="V1043" s="329">
        <f t="shared" si="461"/>
        <v>41.085744462592736</v>
      </c>
      <c r="W1043" s="329">
        <f t="shared" si="461"/>
        <v>2.2677196618963538</v>
      </c>
      <c r="X1043" s="329" t="e">
        <f t="shared" si="461"/>
        <v>#VALUE!</v>
      </c>
      <c r="Y1043" s="329">
        <f t="shared" si="461"/>
        <v>9.0041810104708109</v>
      </c>
      <c r="Z1043" s="329">
        <f t="shared" si="461"/>
        <v>11.138505398137966</v>
      </c>
      <c r="AA1043" s="328"/>
      <c r="AB1043" s="328"/>
      <c r="AC1043" s="332"/>
      <c r="BB1043" s="332"/>
    </row>
    <row r="1044" spans="1:54" ht="13.8" x14ac:dyDescent="0.45">
      <c r="A1044" s="43">
        <v>2086</v>
      </c>
      <c r="B1044" s="329">
        <f t="shared" ref="B1044:Z1044" si="462">(B183-B859)*$D$782</f>
        <v>2306.1375008743612</v>
      </c>
      <c r="C1044" s="329">
        <f t="shared" si="462"/>
        <v>101.91398951110666</v>
      </c>
      <c r="D1044" s="329">
        <f t="shared" si="462"/>
        <v>9.2042739218146075</v>
      </c>
      <c r="E1044" s="329">
        <f t="shared" si="462"/>
        <v>1.1338598309481762</v>
      </c>
      <c r="F1044" s="329">
        <f t="shared" si="462"/>
        <v>13.539620334263512</v>
      </c>
      <c r="G1044" s="329">
        <f t="shared" si="462"/>
        <v>10.271436115648186</v>
      </c>
      <c r="H1044" s="329">
        <f t="shared" si="462"/>
        <v>397.3845219287785</v>
      </c>
      <c r="I1044" s="329" t="e">
        <f t="shared" si="462"/>
        <v>#VALUE!</v>
      </c>
      <c r="J1044" s="329">
        <f t="shared" si="462"/>
        <v>27.679519402558416</v>
      </c>
      <c r="K1044" s="329">
        <f t="shared" si="462"/>
        <v>86.907021160321975</v>
      </c>
      <c r="L1044" s="329">
        <f t="shared" si="462"/>
        <v>99.579572212095712</v>
      </c>
      <c r="M1044" s="329">
        <f t="shared" si="462"/>
        <v>14.339991979638699</v>
      </c>
      <c r="N1044" s="329">
        <f t="shared" si="462"/>
        <v>24.411335183943081</v>
      </c>
      <c r="O1044" s="329">
        <f t="shared" si="462"/>
        <v>0.60027873403138743</v>
      </c>
      <c r="P1044" s="329">
        <f t="shared" si="462"/>
        <v>1.133859830948176</v>
      </c>
      <c r="Q1044" s="329">
        <f t="shared" si="462"/>
        <v>1.3339527422919719</v>
      </c>
      <c r="R1044" s="329">
        <f t="shared" si="462"/>
        <v>9.3376691960438034</v>
      </c>
      <c r="S1044" s="329">
        <f t="shared" si="462"/>
        <v>9.8045526558459937</v>
      </c>
      <c r="T1044" s="329">
        <f t="shared" si="462"/>
        <v>0</v>
      </c>
      <c r="U1044" s="329">
        <f t="shared" si="462"/>
        <v>0</v>
      </c>
      <c r="V1044" s="329">
        <f t="shared" si="462"/>
        <v>41.152442099707336</v>
      </c>
      <c r="W1044" s="329">
        <f t="shared" si="462"/>
        <v>2.2677196618963538</v>
      </c>
      <c r="X1044" s="329" t="e">
        <f t="shared" si="462"/>
        <v>#VALUE!</v>
      </c>
      <c r="Y1044" s="329">
        <f t="shared" si="462"/>
        <v>9.0041810104708109</v>
      </c>
      <c r="Z1044" s="329">
        <f t="shared" si="462"/>
        <v>11.205203035252564</v>
      </c>
      <c r="AA1044" s="328"/>
      <c r="AB1044" s="328"/>
      <c r="AC1044" s="332"/>
      <c r="BB1044" s="332"/>
    </row>
    <row r="1045" spans="1:54" ht="13.8" x14ac:dyDescent="0.45">
      <c r="A1045" s="43">
        <v>2087</v>
      </c>
      <c r="B1045" s="329">
        <f t="shared" ref="B1045:Z1045" si="463">(B184-B860)*$D$782</f>
        <v>2317.6761920951863</v>
      </c>
      <c r="C1045" s="329">
        <f t="shared" si="463"/>
        <v>103.58143043897162</v>
      </c>
      <c r="D1045" s="329">
        <f t="shared" si="463"/>
        <v>9.2042739218146075</v>
      </c>
      <c r="E1045" s="329">
        <f t="shared" si="463"/>
        <v>1.1338598309481762</v>
      </c>
      <c r="F1045" s="329">
        <f t="shared" si="463"/>
        <v>13.673015608492712</v>
      </c>
      <c r="G1045" s="329">
        <f t="shared" si="463"/>
        <v>10.471529026991979</v>
      </c>
      <c r="H1045" s="329">
        <f t="shared" si="463"/>
        <v>402.38684471237337</v>
      </c>
      <c r="I1045" s="329" t="e">
        <f t="shared" si="463"/>
        <v>#VALUE!</v>
      </c>
      <c r="J1045" s="329">
        <f t="shared" si="463"/>
        <v>28.079705225246006</v>
      </c>
      <c r="K1045" s="329">
        <f t="shared" si="463"/>
        <v>86.907021160321975</v>
      </c>
      <c r="L1045" s="329">
        <f t="shared" si="463"/>
        <v>100.64673440592928</v>
      </c>
      <c r="M1045" s="329">
        <f t="shared" si="463"/>
        <v>14.406689616753297</v>
      </c>
      <c r="N1045" s="329">
        <f t="shared" si="463"/>
        <v>24.744823369516077</v>
      </c>
      <c r="O1045" s="329">
        <f t="shared" si="463"/>
        <v>0.60027873403138743</v>
      </c>
      <c r="P1045" s="329">
        <f t="shared" si="463"/>
        <v>1.133859830948176</v>
      </c>
      <c r="Q1045" s="329">
        <f t="shared" si="463"/>
        <v>1.3339527422919719</v>
      </c>
      <c r="R1045" s="329">
        <f t="shared" si="463"/>
        <v>9.4043668331584023</v>
      </c>
      <c r="S1045" s="329">
        <f t="shared" si="463"/>
        <v>9.7378550187313948</v>
      </c>
      <c r="T1045" s="329">
        <f t="shared" si="463"/>
        <v>0</v>
      </c>
      <c r="U1045" s="329">
        <f t="shared" si="463"/>
        <v>0</v>
      </c>
      <c r="V1045" s="329">
        <f t="shared" si="463"/>
        <v>41.285837373936523</v>
      </c>
      <c r="W1045" s="329">
        <f t="shared" si="463"/>
        <v>2.201022024781754</v>
      </c>
      <c r="X1045" s="329" t="e">
        <f t="shared" si="463"/>
        <v>#VALUE!</v>
      </c>
      <c r="Y1045" s="329">
        <f t="shared" si="463"/>
        <v>8.9374833733562102</v>
      </c>
      <c r="Z1045" s="329">
        <f t="shared" si="463"/>
        <v>11.338598309481764</v>
      </c>
      <c r="AA1045" s="328"/>
      <c r="AB1045" s="328"/>
      <c r="AC1045" s="332"/>
      <c r="BB1045" s="332"/>
    </row>
    <row r="1046" spans="1:54" ht="13.8" x14ac:dyDescent="0.45">
      <c r="A1046" s="43">
        <v>2088</v>
      </c>
      <c r="B1046" s="329">
        <f t="shared" ref="B1046:Z1046" si="464">(B185-B861)*$D$782</f>
        <v>2329.2148833160122</v>
      </c>
      <c r="C1046" s="329">
        <f t="shared" si="464"/>
        <v>105.2488713668366</v>
      </c>
      <c r="D1046" s="329">
        <f t="shared" si="464"/>
        <v>9.2709715589292063</v>
      </c>
      <c r="E1046" s="329">
        <f t="shared" si="464"/>
        <v>1.1338598309481762</v>
      </c>
      <c r="F1046" s="329">
        <f t="shared" si="464"/>
        <v>13.873108519836515</v>
      </c>
      <c r="G1046" s="329">
        <f t="shared" si="464"/>
        <v>10.604924301221178</v>
      </c>
      <c r="H1046" s="329">
        <f t="shared" si="464"/>
        <v>407.38916749596819</v>
      </c>
      <c r="I1046" s="329" t="e">
        <f t="shared" si="464"/>
        <v>#VALUE!</v>
      </c>
      <c r="J1046" s="329">
        <f t="shared" si="464"/>
        <v>28.613286322162796</v>
      </c>
      <c r="K1046" s="329">
        <f t="shared" si="464"/>
        <v>86.907021160321975</v>
      </c>
      <c r="L1046" s="329">
        <f t="shared" si="464"/>
        <v>101.84729187399205</v>
      </c>
      <c r="M1046" s="329">
        <f t="shared" si="464"/>
        <v>14.606782528097092</v>
      </c>
      <c r="N1046" s="329">
        <f t="shared" si="464"/>
        <v>25.145009192203666</v>
      </c>
      <c r="O1046" s="329">
        <f t="shared" si="464"/>
        <v>0.60027873403138743</v>
      </c>
      <c r="P1046" s="329">
        <f t="shared" si="464"/>
        <v>1.133859830948176</v>
      </c>
      <c r="Q1046" s="329">
        <f t="shared" si="464"/>
        <v>1.2672551051773733</v>
      </c>
      <c r="R1046" s="329">
        <f t="shared" si="464"/>
        <v>9.3376691960438016</v>
      </c>
      <c r="S1046" s="329">
        <f t="shared" si="464"/>
        <v>9.7378550187313948</v>
      </c>
      <c r="T1046" s="329">
        <f t="shared" si="464"/>
        <v>0</v>
      </c>
      <c r="U1046" s="329">
        <f t="shared" si="464"/>
        <v>0</v>
      </c>
      <c r="V1046" s="329">
        <f t="shared" si="464"/>
        <v>41.285837373936523</v>
      </c>
      <c r="W1046" s="329">
        <f t="shared" si="464"/>
        <v>2.201022024781754</v>
      </c>
      <c r="X1046" s="329" t="e">
        <f t="shared" si="464"/>
        <v>#VALUE!</v>
      </c>
      <c r="Y1046" s="329">
        <f t="shared" si="464"/>
        <v>8.8707857362416132</v>
      </c>
      <c r="Z1046" s="329">
        <f t="shared" si="464"/>
        <v>11.405295946596359</v>
      </c>
      <c r="AA1046" s="328"/>
      <c r="AB1046" s="328"/>
      <c r="AC1046" s="332"/>
      <c r="BB1046" s="332"/>
    </row>
    <row r="1047" spans="1:54" ht="13.8" x14ac:dyDescent="0.45">
      <c r="A1047" s="43">
        <v>2089</v>
      </c>
      <c r="B1047" s="329">
        <f t="shared" ref="B1047:Z1047" si="465">(B186-B862)*$D$782</f>
        <v>2340.6868768997233</v>
      </c>
      <c r="C1047" s="329">
        <f t="shared" si="465"/>
        <v>106.98300993181613</v>
      </c>
      <c r="D1047" s="329">
        <f t="shared" si="465"/>
        <v>9.3376691960438034</v>
      </c>
      <c r="E1047" s="329">
        <f t="shared" si="465"/>
        <v>1.0671621938335776</v>
      </c>
      <c r="F1047" s="329">
        <f t="shared" si="465"/>
        <v>14.006503794065704</v>
      </c>
      <c r="G1047" s="329">
        <f t="shared" si="465"/>
        <v>10.738319575450374</v>
      </c>
      <c r="H1047" s="329">
        <f t="shared" si="465"/>
        <v>412.39149027956319</v>
      </c>
      <c r="I1047" s="329" t="e">
        <f t="shared" si="465"/>
        <v>#VALUE!</v>
      </c>
      <c r="J1047" s="329">
        <f t="shared" si="465"/>
        <v>29.146867419079584</v>
      </c>
      <c r="K1047" s="329">
        <f t="shared" si="465"/>
        <v>86.84032352320736</v>
      </c>
      <c r="L1047" s="329">
        <f t="shared" si="465"/>
        <v>103.04784934205483</v>
      </c>
      <c r="M1047" s="329">
        <f t="shared" si="465"/>
        <v>14.74017780232629</v>
      </c>
      <c r="N1047" s="329">
        <f t="shared" si="465"/>
        <v>25.545195014891259</v>
      </c>
      <c r="O1047" s="329">
        <f t="shared" si="465"/>
        <v>0.60027873403138743</v>
      </c>
      <c r="P1047" s="329">
        <f t="shared" si="465"/>
        <v>1.0671621938335774</v>
      </c>
      <c r="Q1047" s="329">
        <f t="shared" si="465"/>
        <v>1.2672551051773733</v>
      </c>
      <c r="R1047" s="329">
        <f t="shared" si="465"/>
        <v>9.3376691960438034</v>
      </c>
      <c r="S1047" s="329">
        <f t="shared" si="465"/>
        <v>9.7378550187313966</v>
      </c>
      <c r="T1047" s="329">
        <f t="shared" si="465"/>
        <v>0</v>
      </c>
      <c r="U1047" s="329">
        <f t="shared" si="465"/>
        <v>0</v>
      </c>
      <c r="V1047" s="329">
        <f t="shared" si="465"/>
        <v>41.352535011051124</v>
      </c>
      <c r="W1047" s="329">
        <f t="shared" si="465"/>
        <v>2.1343243876671556</v>
      </c>
      <c r="X1047" s="329" t="e">
        <f t="shared" si="465"/>
        <v>#VALUE!</v>
      </c>
      <c r="Y1047" s="329">
        <f t="shared" si="465"/>
        <v>8.8040880991270143</v>
      </c>
      <c r="Z1047" s="329">
        <f t="shared" si="465"/>
        <v>11.538691220825557</v>
      </c>
      <c r="AA1047" s="328"/>
      <c r="AB1047" s="328"/>
      <c r="AC1047" s="332"/>
      <c r="BB1047" s="332"/>
    </row>
    <row r="1048" spans="1:54" ht="13.8" x14ac:dyDescent="0.45">
      <c r="A1048" s="43">
        <v>2090</v>
      </c>
      <c r="B1048" s="329">
        <f t="shared" ref="B1048:Z1048" si="466">(B187-B863)*$D$782</f>
        <v>2352.0921728463195</v>
      </c>
      <c r="C1048" s="329">
        <f t="shared" si="466"/>
        <v>108.71714849679572</v>
      </c>
      <c r="D1048" s="329">
        <f t="shared" si="466"/>
        <v>9.4043668331584023</v>
      </c>
      <c r="E1048" s="329">
        <f t="shared" si="466"/>
        <v>1.0671621938335776</v>
      </c>
      <c r="F1048" s="329">
        <f t="shared" si="466"/>
        <v>14.139899068294904</v>
      </c>
      <c r="G1048" s="329">
        <f t="shared" si="466"/>
        <v>10.938412486794171</v>
      </c>
      <c r="H1048" s="329">
        <f t="shared" si="466"/>
        <v>417.39381306315806</v>
      </c>
      <c r="I1048" s="329" t="e">
        <f t="shared" si="466"/>
        <v>#VALUE!</v>
      </c>
      <c r="J1048" s="329">
        <f t="shared" si="466"/>
        <v>29.680448515996375</v>
      </c>
      <c r="K1048" s="329">
        <f t="shared" si="466"/>
        <v>86.84032352320736</v>
      </c>
      <c r="L1048" s="329">
        <f t="shared" si="466"/>
        <v>104.181709173003</v>
      </c>
      <c r="M1048" s="329">
        <f t="shared" si="466"/>
        <v>14.873573076555488</v>
      </c>
      <c r="N1048" s="329">
        <f t="shared" si="466"/>
        <v>25.945380837578853</v>
      </c>
      <c r="O1048" s="329">
        <f t="shared" si="466"/>
        <v>0.60027873403138743</v>
      </c>
      <c r="P1048" s="329">
        <f t="shared" si="466"/>
        <v>1.0671621938335774</v>
      </c>
      <c r="Q1048" s="329">
        <f t="shared" si="466"/>
        <v>1.2672551051773733</v>
      </c>
      <c r="R1048" s="329">
        <f t="shared" si="466"/>
        <v>9.2709715589292045</v>
      </c>
      <c r="S1048" s="329">
        <f t="shared" si="466"/>
        <v>9.7378550187313966</v>
      </c>
      <c r="T1048" s="329">
        <f t="shared" si="466"/>
        <v>0</v>
      </c>
      <c r="U1048" s="329">
        <f t="shared" si="466"/>
        <v>0</v>
      </c>
      <c r="V1048" s="329">
        <f t="shared" si="466"/>
        <v>41.419232648165725</v>
      </c>
      <c r="W1048" s="329">
        <f t="shared" si="466"/>
        <v>2.1343243876671556</v>
      </c>
      <c r="X1048" s="329" t="e">
        <f t="shared" si="466"/>
        <v>#VALUE!</v>
      </c>
      <c r="Y1048" s="329">
        <f t="shared" si="466"/>
        <v>8.6706928248978166</v>
      </c>
      <c r="Z1048" s="329">
        <f t="shared" si="466"/>
        <v>11.605388857940158</v>
      </c>
      <c r="AA1048" s="328"/>
      <c r="AB1048" s="328"/>
      <c r="AC1048" s="332"/>
      <c r="BB1048" s="332"/>
    </row>
    <row r="1049" spans="1:54" ht="13.8" x14ac:dyDescent="0.45">
      <c r="A1049" s="43">
        <v>2091</v>
      </c>
      <c r="B1049" s="329">
        <f t="shared" ref="B1049:Z1049" si="467">(B188-B864)*$D$782</f>
        <v>2363.3640735186864</v>
      </c>
      <c r="C1049" s="329">
        <f t="shared" si="467"/>
        <v>110.45128706177528</v>
      </c>
      <c r="D1049" s="329">
        <f t="shared" si="467"/>
        <v>9.4710644702730011</v>
      </c>
      <c r="E1049" s="329">
        <f t="shared" si="467"/>
        <v>1.0671621938335776</v>
      </c>
      <c r="F1049" s="329">
        <f t="shared" si="467"/>
        <v>14.273294342524094</v>
      </c>
      <c r="G1049" s="329">
        <f t="shared" si="467"/>
        <v>11.071807761023368</v>
      </c>
      <c r="H1049" s="329">
        <f t="shared" si="467"/>
        <v>422.39613584675294</v>
      </c>
      <c r="I1049" s="329" t="e">
        <f t="shared" si="467"/>
        <v>#VALUE!</v>
      </c>
      <c r="J1049" s="329">
        <f t="shared" si="467"/>
        <v>30.147331975798568</v>
      </c>
      <c r="K1049" s="329">
        <f t="shared" si="467"/>
        <v>86.773625886092773</v>
      </c>
      <c r="L1049" s="329">
        <f t="shared" si="467"/>
        <v>105.38226664106578</v>
      </c>
      <c r="M1049" s="329">
        <f t="shared" si="467"/>
        <v>15.006968350784684</v>
      </c>
      <c r="N1049" s="329">
        <f t="shared" si="467"/>
        <v>26.278869023151852</v>
      </c>
      <c r="O1049" s="329">
        <f t="shared" si="467"/>
        <v>0.60027873403138743</v>
      </c>
      <c r="P1049" s="329">
        <f t="shared" si="467"/>
        <v>1.0671621938335774</v>
      </c>
      <c r="Q1049" s="329">
        <f t="shared" si="467"/>
        <v>1.3339527422919719</v>
      </c>
      <c r="R1049" s="329">
        <f t="shared" si="467"/>
        <v>9.2709715589292063</v>
      </c>
      <c r="S1049" s="329">
        <f t="shared" si="467"/>
        <v>9.7378550187313966</v>
      </c>
      <c r="T1049" s="329">
        <f t="shared" si="467"/>
        <v>0</v>
      </c>
      <c r="U1049" s="329">
        <f t="shared" si="467"/>
        <v>0</v>
      </c>
      <c r="V1049" s="329">
        <f t="shared" si="467"/>
        <v>41.419232648165725</v>
      </c>
      <c r="W1049" s="329">
        <f t="shared" si="467"/>
        <v>2.0676267505525576</v>
      </c>
      <c r="X1049" s="329" t="e">
        <f t="shared" si="467"/>
        <v>#VALUE!</v>
      </c>
      <c r="Y1049" s="329">
        <f t="shared" si="467"/>
        <v>8.6706928248978166</v>
      </c>
      <c r="Z1049" s="329">
        <f t="shared" si="467"/>
        <v>11.672086495054756</v>
      </c>
      <c r="AA1049" s="328"/>
      <c r="AB1049" s="328"/>
      <c r="AC1049" s="332"/>
      <c r="BB1049" s="332"/>
    </row>
    <row r="1050" spans="1:54" ht="13.8" x14ac:dyDescent="0.45">
      <c r="A1050" s="43">
        <v>2092</v>
      </c>
      <c r="B1050" s="329">
        <f t="shared" ref="B1050:Z1050" si="468">(B189-B865)*$D$782</f>
        <v>2374.5692765539393</v>
      </c>
      <c r="C1050" s="329">
        <f t="shared" si="468"/>
        <v>112.31882090098404</v>
      </c>
      <c r="D1050" s="329">
        <f t="shared" si="468"/>
        <v>9.5377621073875982</v>
      </c>
      <c r="E1050" s="329">
        <f t="shared" si="468"/>
        <v>1.0671621938335776</v>
      </c>
      <c r="F1050" s="329">
        <f t="shared" si="468"/>
        <v>14.339991979638699</v>
      </c>
      <c r="G1050" s="329">
        <f t="shared" si="468"/>
        <v>11.205203035252564</v>
      </c>
      <c r="H1050" s="329">
        <f t="shared" si="468"/>
        <v>427.39845863034787</v>
      </c>
      <c r="I1050" s="329" t="e">
        <f t="shared" si="468"/>
        <v>#VALUE!</v>
      </c>
      <c r="J1050" s="329">
        <f t="shared" si="468"/>
        <v>30.747610709829953</v>
      </c>
      <c r="K1050" s="329">
        <f t="shared" si="468"/>
        <v>86.773625886092773</v>
      </c>
      <c r="L1050" s="329">
        <f t="shared" si="468"/>
        <v>106.71621938335775</v>
      </c>
      <c r="M1050" s="329">
        <f t="shared" si="468"/>
        <v>15.20706126212848</v>
      </c>
      <c r="N1050" s="329">
        <f t="shared" si="468"/>
        <v>26.679054845839438</v>
      </c>
      <c r="O1050" s="329">
        <f t="shared" si="468"/>
        <v>0.60027873403138743</v>
      </c>
      <c r="P1050" s="329">
        <f t="shared" si="468"/>
        <v>1.0671621938335774</v>
      </c>
      <c r="Q1050" s="329">
        <f t="shared" si="468"/>
        <v>1.2672551051773733</v>
      </c>
      <c r="R1050" s="329">
        <f t="shared" si="468"/>
        <v>9.2042739218146075</v>
      </c>
      <c r="S1050" s="329">
        <f t="shared" si="468"/>
        <v>9.7378550187313948</v>
      </c>
      <c r="T1050" s="329">
        <f t="shared" si="468"/>
        <v>0</v>
      </c>
      <c r="U1050" s="329">
        <f t="shared" si="468"/>
        <v>0</v>
      </c>
      <c r="V1050" s="329">
        <f t="shared" si="468"/>
        <v>41.552627922394926</v>
      </c>
      <c r="W1050" s="329">
        <f t="shared" si="468"/>
        <v>2.0009291134379579</v>
      </c>
      <c r="X1050" s="329" t="e">
        <f t="shared" si="468"/>
        <v>#VALUE!</v>
      </c>
      <c r="Y1050" s="329">
        <f t="shared" si="468"/>
        <v>8.6039951877832195</v>
      </c>
      <c r="Z1050" s="329">
        <f t="shared" si="468"/>
        <v>11.805481769283951</v>
      </c>
      <c r="AA1050" s="328"/>
      <c r="AB1050" s="328"/>
      <c r="AC1050" s="332"/>
      <c r="BB1050" s="332"/>
    </row>
    <row r="1051" spans="1:54" ht="13.8" x14ac:dyDescent="0.45">
      <c r="A1051" s="43">
        <v>2093</v>
      </c>
      <c r="B1051" s="329">
        <f t="shared" ref="B1051:Z1051" si="469">(B190-B866)*$D$782</f>
        <v>2385.7077819520769</v>
      </c>
      <c r="C1051" s="329">
        <f t="shared" si="469"/>
        <v>114.11965710307821</v>
      </c>
      <c r="D1051" s="329">
        <f t="shared" si="469"/>
        <v>9.5377621073875982</v>
      </c>
      <c r="E1051" s="329">
        <f t="shared" si="469"/>
        <v>1.0671621938335776</v>
      </c>
      <c r="F1051" s="329">
        <f t="shared" si="469"/>
        <v>14.473387253867898</v>
      </c>
      <c r="G1051" s="329">
        <f t="shared" si="469"/>
        <v>11.33859830948176</v>
      </c>
      <c r="H1051" s="329">
        <f t="shared" si="469"/>
        <v>432.40078141394264</v>
      </c>
      <c r="I1051" s="329" t="e">
        <f t="shared" si="469"/>
        <v>#VALUE!</v>
      </c>
      <c r="J1051" s="329">
        <f t="shared" si="469"/>
        <v>31.281191806746744</v>
      </c>
      <c r="K1051" s="329">
        <f t="shared" si="469"/>
        <v>86.773625886092788</v>
      </c>
      <c r="L1051" s="329">
        <f t="shared" si="469"/>
        <v>107.98347448853514</v>
      </c>
      <c r="M1051" s="329">
        <f t="shared" si="469"/>
        <v>15.340456536357678</v>
      </c>
      <c r="N1051" s="329">
        <f t="shared" si="469"/>
        <v>27.079240668527031</v>
      </c>
      <c r="O1051" s="329">
        <f t="shared" si="469"/>
        <v>0.53358109691678879</v>
      </c>
      <c r="P1051" s="329">
        <f t="shared" si="469"/>
        <v>1.0671621938335774</v>
      </c>
      <c r="Q1051" s="329">
        <f t="shared" si="469"/>
        <v>1.2672551051773733</v>
      </c>
      <c r="R1051" s="329">
        <f t="shared" si="469"/>
        <v>9.2042739218146057</v>
      </c>
      <c r="S1051" s="329">
        <f t="shared" si="469"/>
        <v>9.7378550187313948</v>
      </c>
      <c r="T1051" s="329">
        <f t="shared" si="469"/>
        <v>0</v>
      </c>
      <c r="U1051" s="329">
        <f t="shared" si="469"/>
        <v>0</v>
      </c>
      <c r="V1051" s="329">
        <f t="shared" si="469"/>
        <v>41.619325559509527</v>
      </c>
      <c r="W1051" s="329">
        <f t="shared" si="469"/>
        <v>1.9342314763233595</v>
      </c>
      <c r="X1051" s="329" t="e">
        <f t="shared" si="469"/>
        <v>#VALUE!</v>
      </c>
      <c r="Y1051" s="329">
        <f t="shared" si="469"/>
        <v>8.5372975506686206</v>
      </c>
      <c r="Z1051" s="329">
        <f t="shared" si="469"/>
        <v>11.938877043513148</v>
      </c>
      <c r="AA1051" s="328"/>
      <c r="AB1051" s="328"/>
      <c r="AC1051" s="332"/>
      <c r="BB1051" s="332"/>
    </row>
    <row r="1052" spans="1:54" ht="13.8" x14ac:dyDescent="0.45">
      <c r="A1052" s="43">
        <v>2094</v>
      </c>
      <c r="B1052" s="329">
        <f t="shared" ref="B1052:Z1052" si="470">(B191-B867)*$D$782</f>
        <v>2396.7795897131009</v>
      </c>
      <c r="C1052" s="329">
        <f t="shared" si="470"/>
        <v>116.05388857940156</v>
      </c>
      <c r="D1052" s="329">
        <f t="shared" si="470"/>
        <v>9.6044597445021989</v>
      </c>
      <c r="E1052" s="329">
        <f t="shared" si="470"/>
        <v>1.0671621938335776</v>
      </c>
      <c r="F1052" s="329">
        <f t="shared" si="470"/>
        <v>14.606782528097087</v>
      </c>
      <c r="G1052" s="329">
        <f t="shared" si="470"/>
        <v>11.538691220825557</v>
      </c>
      <c r="H1052" s="329">
        <f t="shared" si="470"/>
        <v>437.40310419753763</v>
      </c>
      <c r="I1052" s="329" t="e">
        <f t="shared" si="470"/>
        <v>#VALUE!</v>
      </c>
      <c r="J1052" s="329">
        <f t="shared" si="470"/>
        <v>31.814772903663531</v>
      </c>
      <c r="K1052" s="329">
        <f t="shared" si="470"/>
        <v>86.773625886092773</v>
      </c>
      <c r="L1052" s="329">
        <f t="shared" si="470"/>
        <v>109.25072959371249</v>
      </c>
      <c r="M1052" s="329">
        <f t="shared" si="470"/>
        <v>15.540549447701473</v>
      </c>
      <c r="N1052" s="329">
        <f t="shared" si="470"/>
        <v>27.479426491214625</v>
      </c>
      <c r="O1052" s="329">
        <f t="shared" si="470"/>
        <v>0.53358109691678879</v>
      </c>
      <c r="P1052" s="329">
        <f t="shared" si="470"/>
        <v>1.0004645567189789</v>
      </c>
      <c r="Q1052" s="329">
        <f t="shared" si="470"/>
        <v>1.2672551051773733</v>
      </c>
      <c r="R1052" s="329">
        <f t="shared" si="470"/>
        <v>9.1375762847000086</v>
      </c>
      <c r="S1052" s="329">
        <f t="shared" si="470"/>
        <v>9.6711573816167959</v>
      </c>
      <c r="T1052" s="329">
        <f t="shared" si="470"/>
        <v>0</v>
      </c>
      <c r="U1052" s="329">
        <f t="shared" si="470"/>
        <v>0</v>
      </c>
      <c r="V1052" s="329">
        <f t="shared" si="470"/>
        <v>41.68602319662412</v>
      </c>
      <c r="W1052" s="329">
        <f t="shared" si="470"/>
        <v>1.9342314763233595</v>
      </c>
      <c r="X1052" s="329" t="e">
        <f t="shared" si="470"/>
        <v>#VALUE!</v>
      </c>
      <c r="Y1052" s="329">
        <f t="shared" si="470"/>
        <v>8.4705999135540218</v>
      </c>
      <c r="Z1052" s="329">
        <f t="shared" si="470"/>
        <v>12.005574680627747</v>
      </c>
      <c r="AA1052" s="328"/>
      <c r="AB1052" s="328"/>
      <c r="AC1052" s="332"/>
      <c r="BB1052" s="332"/>
    </row>
    <row r="1053" spans="1:54" ht="13.8" x14ac:dyDescent="0.45">
      <c r="A1053" s="43">
        <v>2095</v>
      </c>
      <c r="B1053" s="329">
        <f t="shared" ref="B1053:Z1053" si="471">(B192-B868)*$D$782</f>
        <v>2407.7846998370092</v>
      </c>
      <c r="C1053" s="329">
        <f t="shared" si="471"/>
        <v>117.98812005572492</v>
      </c>
      <c r="D1053" s="329">
        <f t="shared" si="471"/>
        <v>9.7378550187313966</v>
      </c>
      <c r="E1053" s="329">
        <f t="shared" si="471"/>
        <v>1.1338598309481762</v>
      </c>
      <c r="F1053" s="329">
        <f t="shared" si="471"/>
        <v>14.740177802326295</v>
      </c>
      <c r="G1053" s="329">
        <f t="shared" si="471"/>
        <v>11.672086495054755</v>
      </c>
      <c r="H1053" s="329">
        <f t="shared" si="471"/>
        <v>442.33872934401791</v>
      </c>
      <c r="I1053" s="329" t="e">
        <f t="shared" si="471"/>
        <v>#VALUE!</v>
      </c>
      <c r="J1053" s="329">
        <f t="shared" si="471"/>
        <v>32.415051637694916</v>
      </c>
      <c r="K1053" s="329">
        <f t="shared" si="471"/>
        <v>86.773625886092788</v>
      </c>
      <c r="L1053" s="329">
        <f t="shared" si="471"/>
        <v>110.65137997311905</v>
      </c>
      <c r="M1053" s="329">
        <f t="shared" si="471"/>
        <v>15.67394472193067</v>
      </c>
      <c r="N1053" s="329">
        <f t="shared" si="471"/>
        <v>27.946309951016815</v>
      </c>
      <c r="O1053" s="329">
        <f t="shared" si="471"/>
        <v>0.53358109691678879</v>
      </c>
      <c r="P1053" s="329">
        <f t="shared" si="471"/>
        <v>1.0004645567189789</v>
      </c>
      <c r="Q1053" s="329">
        <f t="shared" si="471"/>
        <v>1.2672551051773733</v>
      </c>
      <c r="R1053" s="329">
        <f t="shared" si="471"/>
        <v>9.1375762847000068</v>
      </c>
      <c r="S1053" s="329">
        <f t="shared" si="471"/>
        <v>9.737855018731393</v>
      </c>
      <c r="T1053" s="329">
        <f t="shared" si="471"/>
        <v>0</v>
      </c>
      <c r="U1053" s="329">
        <f t="shared" si="471"/>
        <v>0</v>
      </c>
      <c r="V1053" s="329">
        <f t="shared" si="471"/>
        <v>41.752720833738721</v>
      </c>
      <c r="W1053" s="329">
        <f t="shared" si="471"/>
        <v>1.9342314763233595</v>
      </c>
      <c r="X1053" s="329" t="e">
        <f t="shared" si="471"/>
        <v>#VALUE!</v>
      </c>
      <c r="Y1053" s="329">
        <f t="shared" si="471"/>
        <v>8.4705999135540218</v>
      </c>
      <c r="Z1053" s="329">
        <f t="shared" si="471"/>
        <v>12.138969954856941</v>
      </c>
      <c r="AA1053" s="328"/>
      <c r="AB1053" s="328"/>
      <c r="AC1053" s="332"/>
      <c r="BB1053" s="332"/>
    </row>
    <row r="1054" spans="1:54" ht="13.8" x14ac:dyDescent="0.45">
      <c r="A1054" s="43">
        <v>2096</v>
      </c>
      <c r="B1054" s="329">
        <f t="shared" ref="B1054:Z1054" si="472">(B193-B869)*$D$782</f>
        <v>2418.656414686689</v>
      </c>
      <c r="C1054" s="329">
        <f t="shared" si="472"/>
        <v>119.92235153204828</v>
      </c>
      <c r="D1054" s="329">
        <f t="shared" si="472"/>
        <v>9.7378550187313966</v>
      </c>
      <c r="E1054" s="329">
        <f t="shared" si="472"/>
        <v>1.0671621938335776</v>
      </c>
      <c r="F1054" s="329">
        <f t="shared" si="472"/>
        <v>14.873573076555484</v>
      </c>
      <c r="G1054" s="329">
        <f t="shared" si="472"/>
        <v>11.872179406398551</v>
      </c>
      <c r="H1054" s="329">
        <f t="shared" si="472"/>
        <v>447.34105212761284</v>
      </c>
      <c r="I1054" s="329" t="e">
        <f t="shared" si="472"/>
        <v>#VALUE!</v>
      </c>
      <c r="J1054" s="329">
        <f t="shared" si="472"/>
        <v>33.015330371726307</v>
      </c>
      <c r="K1054" s="329">
        <f t="shared" si="472"/>
        <v>86.706928248978173</v>
      </c>
      <c r="L1054" s="329">
        <f t="shared" si="472"/>
        <v>111.98533271541103</v>
      </c>
      <c r="M1054" s="329">
        <f t="shared" si="472"/>
        <v>15.874037633274467</v>
      </c>
      <c r="N1054" s="329">
        <f t="shared" si="472"/>
        <v>28.279798136589804</v>
      </c>
      <c r="O1054" s="329">
        <f t="shared" si="472"/>
        <v>0.53358109691678879</v>
      </c>
      <c r="P1054" s="329">
        <f t="shared" si="472"/>
        <v>1.0004645567189789</v>
      </c>
      <c r="Q1054" s="329">
        <f t="shared" si="472"/>
        <v>1.2005574680627749</v>
      </c>
      <c r="R1054" s="329">
        <f t="shared" si="472"/>
        <v>9.0708786475854097</v>
      </c>
      <c r="S1054" s="329">
        <f t="shared" si="472"/>
        <v>9.737855018731393</v>
      </c>
      <c r="T1054" s="329">
        <f t="shared" si="472"/>
        <v>0</v>
      </c>
      <c r="U1054" s="329">
        <f t="shared" si="472"/>
        <v>0</v>
      </c>
      <c r="V1054" s="329">
        <f t="shared" si="472"/>
        <v>41.752720833738714</v>
      </c>
      <c r="W1054" s="329">
        <f t="shared" si="472"/>
        <v>1.8675338392087613</v>
      </c>
      <c r="X1054" s="329" t="e">
        <f t="shared" si="472"/>
        <v>#VALUE!</v>
      </c>
      <c r="Y1054" s="329">
        <f t="shared" si="472"/>
        <v>8.4039022764394247</v>
      </c>
      <c r="Z1054" s="329">
        <f t="shared" si="472"/>
        <v>12.20566759197154</v>
      </c>
      <c r="AA1054" s="328"/>
      <c r="AB1054" s="328"/>
      <c r="AC1054" s="332"/>
      <c r="BB1054" s="332"/>
    </row>
    <row r="1055" spans="1:54" ht="13.8" x14ac:dyDescent="0.45">
      <c r="A1055" s="43">
        <v>2097</v>
      </c>
      <c r="B1055" s="329">
        <f t="shared" ref="B1055:Z1055" si="473">(B194-B870)*$D$782</f>
        <v>2429.461431899254</v>
      </c>
      <c r="C1055" s="329">
        <f t="shared" si="473"/>
        <v>121.92328064548624</v>
      </c>
      <c r="D1055" s="329">
        <f t="shared" si="473"/>
        <v>9.8045526558459937</v>
      </c>
      <c r="E1055" s="329">
        <f t="shared" si="473"/>
        <v>1.0671621938335776</v>
      </c>
      <c r="F1055" s="329">
        <f t="shared" si="473"/>
        <v>15.006968350784684</v>
      </c>
      <c r="G1055" s="329">
        <f t="shared" si="473"/>
        <v>12.005574680627747</v>
      </c>
      <c r="H1055" s="329">
        <f t="shared" si="473"/>
        <v>452.3433749112076</v>
      </c>
      <c r="I1055" s="329" t="e">
        <f t="shared" si="473"/>
        <v>#VALUE!</v>
      </c>
      <c r="J1055" s="329">
        <f t="shared" si="473"/>
        <v>33.615609105757692</v>
      </c>
      <c r="K1055" s="329">
        <f t="shared" si="473"/>
        <v>86.706928248978173</v>
      </c>
      <c r="L1055" s="329">
        <f t="shared" si="473"/>
        <v>113.319285457703</v>
      </c>
      <c r="M1055" s="329">
        <f t="shared" si="473"/>
        <v>15.940735270389064</v>
      </c>
      <c r="N1055" s="329">
        <f t="shared" si="473"/>
        <v>28.746681596391994</v>
      </c>
      <c r="O1055" s="329">
        <f t="shared" si="473"/>
        <v>0.53358109691678879</v>
      </c>
      <c r="P1055" s="329">
        <f t="shared" si="473"/>
        <v>1.0004645567189789</v>
      </c>
      <c r="Q1055" s="329">
        <f t="shared" si="473"/>
        <v>1.2005574680627749</v>
      </c>
      <c r="R1055" s="329">
        <f t="shared" si="473"/>
        <v>9.070878647585408</v>
      </c>
      <c r="S1055" s="329">
        <f t="shared" si="473"/>
        <v>9.6711573816167959</v>
      </c>
      <c r="T1055" s="329">
        <f t="shared" si="473"/>
        <v>0</v>
      </c>
      <c r="U1055" s="329">
        <f t="shared" si="473"/>
        <v>0</v>
      </c>
      <c r="V1055" s="329">
        <f t="shared" si="473"/>
        <v>41.752720833738714</v>
      </c>
      <c r="W1055" s="329">
        <f t="shared" si="473"/>
        <v>1.8675338392087613</v>
      </c>
      <c r="X1055" s="329" t="e">
        <f t="shared" si="473"/>
        <v>#VALUE!</v>
      </c>
      <c r="Y1055" s="329">
        <f t="shared" si="473"/>
        <v>8.2705070022102269</v>
      </c>
      <c r="Z1055" s="329">
        <f t="shared" si="473"/>
        <v>12.272365229086141</v>
      </c>
      <c r="AA1055" s="328"/>
      <c r="AB1055" s="328"/>
      <c r="AC1055" s="332"/>
      <c r="BB1055" s="332"/>
    </row>
    <row r="1056" spans="1:54" ht="13.8" x14ac:dyDescent="0.45">
      <c r="A1056" s="43">
        <v>2098</v>
      </c>
      <c r="B1056" s="329">
        <f t="shared" ref="B1056:Z1056" si="474">(B195-B871)*$D$782</f>
        <v>2440.1330538375896</v>
      </c>
      <c r="C1056" s="329">
        <f t="shared" si="474"/>
        <v>123.99090739603879</v>
      </c>
      <c r="D1056" s="329">
        <f t="shared" si="474"/>
        <v>9.8045526558459937</v>
      </c>
      <c r="E1056" s="329">
        <f t="shared" si="474"/>
        <v>1.0671621938335776</v>
      </c>
      <c r="F1056" s="329">
        <f t="shared" si="474"/>
        <v>15.073665987899288</v>
      </c>
      <c r="G1056" s="329">
        <f t="shared" si="474"/>
        <v>12.205667591971544</v>
      </c>
      <c r="H1056" s="329">
        <f t="shared" si="474"/>
        <v>457.34569769480254</v>
      </c>
      <c r="I1056" s="329" t="e">
        <f t="shared" si="474"/>
        <v>#VALUE!</v>
      </c>
      <c r="J1056" s="329">
        <f t="shared" si="474"/>
        <v>34.149190202674482</v>
      </c>
      <c r="K1056" s="329">
        <f t="shared" si="474"/>
        <v>86.640230611863586</v>
      </c>
      <c r="L1056" s="329">
        <f t="shared" si="474"/>
        <v>114.7866334742242</v>
      </c>
      <c r="M1056" s="329">
        <f t="shared" si="474"/>
        <v>16.140828181732861</v>
      </c>
      <c r="N1056" s="329">
        <f t="shared" si="474"/>
        <v>29.213565056194188</v>
      </c>
      <c r="O1056" s="329">
        <f t="shared" si="474"/>
        <v>0.53358109691678879</v>
      </c>
      <c r="P1056" s="329">
        <f t="shared" si="474"/>
        <v>1.0004645567189789</v>
      </c>
      <c r="Q1056" s="329">
        <f t="shared" si="474"/>
        <v>1.2005574680627749</v>
      </c>
      <c r="R1056" s="329">
        <f t="shared" si="474"/>
        <v>9.0041810104708091</v>
      </c>
      <c r="S1056" s="329">
        <f t="shared" si="474"/>
        <v>9.7378550187313966</v>
      </c>
      <c r="T1056" s="329">
        <f t="shared" si="474"/>
        <v>0</v>
      </c>
      <c r="U1056" s="329">
        <f t="shared" si="474"/>
        <v>0</v>
      </c>
      <c r="V1056" s="329">
        <f t="shared" si="474"/>
        <v>41.819418470853314</v>
      </c>
      <c r="W1056" s="329">
        <f t="shared" si="474"/>
        <v>1.8675338392087613</v>
      </c>
      <c r="X1056" s="329" t="e">
        <f t="shared" si="474"/>
        <v>#VALUE!</v>
      </c>
      <c r="Y1056" s="329">
        <f t="shared" si="474"/>
        <v>8.2038093650956263</v>
      </c>
      <c r="Z1056" s="329">
        <f t="shared" si="474"/>
        <v>12.40576050331534</v>
      </c>
      <c r="AA1056" s="328"/>
      <c r="AB1056" s="328"/>
      <c r="AC1056" s="332"/>
      <c r="BB1056" s="332"/>
    </row>
    <row r="1057" spans="1:54" ht="13.8" x14ac:dyDescent="0.45">
      <c r="A1057" s="43">
        <v>2099</v>
      </c>
      <c r="B1057" s="329">
        <f t="shared" ref="B1057:Z1057" si="475">(B196-B872)*$D$782</f>
        <v>2450.6045828645815</v>
      </c>
      <c r="C1057" s="329">
        <f t="shared" si="475"/>
        <v>126.12523178370594</v>
      </c>
      <c r="D1057" s="329">
        <f t="shared" si="475"/>
        <v>9.9379479300751914</v>
      </c>
      <c r="E1057" s="329">
        <f t="shared" si="475"/>
        <v>1.0671621938335776</v>
      </c>
      <c r="F1057" s="329">
        <f t="shared" si="475"/>
        <v>15.207061262128478</v>
      </c>
      <c r="G1057" s="329">
        <f t="shared" si="475"/>
        <v>12.33906286620074</v>
      </c>
      <c r="H1057" s="329">
        <f t="shared" si="475"/>
        <v>462.28132284128299</v>
      </c>
      <c r="I1057" s="329" t="e">
        <f t="shared" si="475"/>
        <v>#VALUE!</v>
      </c>
      <c r="J1057" s="329">
        <f t="shared" si="475"/>
        <v>34.816166573820468</v>
      </c>
      <c r="K1057" s="329">
        <f t="shared" si="475"/>
        <v>86.640230611863586</v>
      </c>
      <c r="L1057" s="329">
        <f t="shared" si="475"/>
        <v>116.25398149074536</v>
      </c>
      <c r="M1057" s="329">
        <f t="shared" si="475"/>
        <v>16.340921093076656</v>
      </c>
      <c r="N1057" s="329">
        <f t="shared" si="475"/>
        <v>29.680448515996375</v>
      </c>
      <c r="O1057" s="329">
        <f t="shared" si="475"/>
        <v>0.53358109691678879</v>
      </c>
      <c r="P1057" s="329">
        <f t="shared" si="475"/>
        <v>0.9337669196043803</v>
      </c>
      <c r="Q1057" s="329">
        <f t="shared" si="475"/>
        <v>1.2672551051773735</v>
      </c>
      <c r="R1057" s="329">
        <f t="shared" si="475"/>
        <v>8.9374833733562102</v>
      </c>
      <c r="S1057" s="329">
        <f t="shared" si="475"/>
        <v>9.6711573816167959</v>
      </c>
      <c r="T1057" s="329">
        <f t="shared" si="475"/>
        <v>0</v>
      </c>
      <c r="U1057" s="329">
        <f t="shared" si="475"/>
        <v>0</v>
      </c>
      <c r="V1057" s="329">
        <f t="shared" si="475"/>
        <v>41.886116107967915</v>
      </c>
      <c r="W1057" s="329">
        <f t="shared" si="475"/>
        <v>1.734138564979562</v>
      </c>
      <c r="X1057" s="329" t="e">
        <f t="shared" si="475"/>
        <v>#VALUE!</v>
      </c>
      <c r="Y1057" s="329">
        <f t="shared" si="475"/>
        <v>8.2038093650956281</v>
      </c>
      <c r="Z1057" s="329">
        <f t="shared" si="475"/>
        <v>12.539155777544535</v>
      </c>
      <c r="AA1057" s="328"/>
      <c r="AB1057" s="328"/>
      <c r="AC1057" s="332"/>
      <c r="BB1057" s="332"/>
    </row>
    <row r="1058" spans="1:54" ht="13.8" x14ac:dyDescent="0.45">
      <c r="A1058" s="43">
        <v>2100</v>
      </c>
      <c r="B1058" s="329">
        <f t="shared" ref="B1058:Z1058" si="476">(B197-B873)*$D$782</f>
        <v>2461.009414254459</v>
      </c>
      <c r="C1058" s="329">
        <f t="shared" si="476"/>
        <v>128.25955617137308</v>
      </c>
      <c r="D1058" s="329">
        <f t="shared" si="476"/>
        <v>9.9379479300751914</v>
      </c>
      <c r="E1058" s="329">
        <f t="shared" si="476"/>
        <v>1.0671621938335776</v>
      </c>
      <c r="F1058" s="329">
        <f t="shared" si="476"/>
        <v>15.340456536357678</v>
      </c>
      <c r="G1058" s="329">
        <f t="shared" si="476"/>
        <v>12.539155777544536</v>
      </c>
      <c r="H1058" s="329">
        <f t="shared" si="476"/>
        <v>467.28364562487775</v>
      </c>
      <c r="I1058" s="329" t="e">
        <f t="shared" si="476"/>
        <v>#VALUE!</v>
      </c>
      <c r="J1058" s="329">
        <f t="shared" si="476"/>
        <v>35.416445307851852</v>
      </c>
      <c r="K1058" s="329">
        <f t="shared" si="476"/>
        <v>86.573532974748986</v>
      </c>
      <c r="L1058" s="329">
        <f t="shared" si="476"/>
        <v>117.78802714438112</v>
      </c>
      <c r="M1058" s="329">
        <f t="shared" si="476"/>
        <v>16.54101400442045</v>
      </c>
      <c r="N1058" s="329">
        <f t="shared" si="476"/>
        <v>30.147331975798568</v>
      </c>
      <c r="O1058" s="329">
        <f t="shared" si="476"/>
        <v>0.53358109691678879</v>
      </c>
      <c r="P1058" s="329">
        <f t="shared" si="476"/>
        <v>0.9337669196043803</v>
      </c>
      <c r="Q1058" s="329">
        <f t="shared" si="476"/>
        <v>1.2005574680627749</v>
      </c>
      <c r="R1058" s="329">
        <f t="shared" si="476"/>
        <v>8.8707857362416132</v>
      </c>
      <c r="S1058" s="329">
        <f t="shared" si="476"/>
        <v>9.6711573816167959</v>
      </c>
      <c r="T1058" s="329">
        <f t="shared" si="476"/>
        <v>0</v>
      </c>
      <c r="U1058" s="329">
        <f t="shared" si="476"/>
        <v>0</v>
      </c>
      <c r="V1058" s="329">
        <f t="shared" si="476"/>
        <v>41.886116107967915</v>
      </c>
      <c r="W1058" s="329">
        <f t="shared" si="476"/>
        <v>1.734138564979562</v>
      </c>
      <c r="X1058" s="329" t="e">
        <f t="shared" si="476"/>
        <v>#VALUE!</v>
      </c>
      <c r="Y1058" s="329">
        <f t="shared" si="476"/>
        <v>8.1371117279810292</v>
      </c>
      <c r="Z1058" s="329">
        <f t="shared" si="476"/>
        <v>12.605853414659133</v>
      </c>
      <c r="AA1058" s="328"/>
      <c r="AB1058" s="328"/>
      <c r="AC1058" s="332"/>
      <c r="BB1058" s="332"/>
    </row>
    <row r="1059" spans="1:54" s="385" customFormat="1" ht="61.8" x14ac:dyDescent="0.45">
      <c r="A1059" s="337" t="s">
        <v>611</v>
      </c>
      <c r="B1059" s="329">
        <f>SUM(B972:B1008)</f>
        <v>32384.971003356237</v>
      </c>
      <c r="C1059" s="329">
        <f t="shared" ref="C1059:N1059" si="477">SUM(C972:C1008)</f>
        <v>924.89613386813858</v>
      </c>
      <c r="D1059" s="329">
        <f t="shared" si="477"/>
        <v>101.91398951110665</v>
      </c>
      <c r="E1059" s="329">
        <f t="shared" si="477"/>
        <v>21.476639150900748</v>
      </c>
      <c r="F1059" s="329">
        <f t="shared" si="477"/>
        <v>99.246084026522695</v>
      </c>
      <c r="G1059" s="329">
        <f t="shared" si="477"/>
        <v>104.2484068101176</v>
      </c>
      <c r="H1059" s="329">
        <f t="shared" si="477"/>
        <v>3026.8054698975993</v>
      </c>
      <c r="I1059" s="329"/>
      <c r="J1059" s="329">
        <f t="shared" si="477"/>
        <v>213.2323458553717</v>
      </c>
      <c r="K1059" s="329">
        <f t="shared" si="477"/>
        <v>1414.3900926521781</v>
      </c>
      <c r="L1059" s="329">
        <f t="shared" si="477"/>
        <v>1137.3281080781353</v>
      </c>
      <c r="M1059" s="329">
        <f t="shared" si="477"/>
        <v>182.28464223419795</v>
      </c>
      <c r="N1059" s="329">
        <f t="shared" si="477"/>
        <v>238.77754087026298</v>
      </c>
      <c r="O1059" s="329">
        <f t="shared" ref="O1059:Z1059" si="478">SUM(O972:O1008)</f>
        <v>13.806410882721904</v>
      </c>
      <c r="P1059" s="329">
        <f t="shared" si="478"/>
        <v>32.214958726351121</v>
      </c>
      <c r="Q1059" s="329">
        <f t="shared" si="478"/>
        <v>26.94584539429783</v>
      </c>
      <c r="R1059" s="329">
        <f t="shared" si="478"/>
        <v>167.01088333495488</v>
      </c>
      <c r="S1059" s="329">
        <f t="shared" si="478"/>
        <v>170.14567227934103</v>
      </c>
      <c r="T1059" s="329">
        <f t="shared" si="478"/>
        <v>1.400650379406571</v>
      </c>
      <c r="U1059" s="329">
        <f t="shared" si="478"/>
        <v>0</v>
      </c>
      <c r="V1059" s="329">
        <f t="shared" si="478"/>
        <v>607.14859065419103</v>
      </c>
      <c r="W1059" s="329">
        <f t="shared" si="478"/>
        <v>65.963963106338014</v>
      </c>
      <c r="X1059" s="329" t="e">
        <f t="shared" si="478"/>
        <v>#VALUE!</v>
      </c>
      <c r="Y1059" s="329">
        <f t="shared" si="478"/>
        <v>185.55282645281329</v>
      </c>
      <c r="Z1059" s="329">
        <f t="shared" si="478"/>
        <v>137.73062064164611</v>
      </c>
      <c r="AA1059" s="345" t="s">
        <v>560</v>
      </c>
      <c r="AB1059" s="328">
        <f>B1059+C1059+D1059+E1059+F1059+G1059+H1059+J1059+K1059+L1059+M1059+N1059</f>
        <v>39849.570456310772</v>
      </c>
      <c r="AC1059" s="332"/>
      <c r="AD1059" s="332"/>
      <c r="AE1059" s="332"/>
      <c r="AF1059" s="332"/>
      <c r="AG1059" s="332"/>
      <c r="AH1059" s="332"/>
      <c r="AI1059" s="332"/>
      <c r="AJ1059" s="332"/>
      <c r="AK1059" s="332"/>
      <c r="AL1059" s="332"/>
      <c r="AM1059" s="332"/>
      <c r="AN1059" s="332"/>
      <c r="AO1059" s="332"/>
      <c r="AP1059" s="332"/>
      <c r="AQ1059" s="332"/>
      <c r="AR1059" s="332"/>
      <c r="AS1059" s="332"/>
      <c r="AT1059" s="332"/>
      <c r="AU1059" s="332"/>
      <c r="AV1059" s="332"/>
      <c r="AW1059" s="332"/>
      <c r="AX1059" s="332"/>
      <c r="AY1059" s="332"/>
      <c r="AZ1059" s="332"/>
      <c r="BA1059" s="332"/>
      <c r="BB1059" s="332"/>
    </row>
  </sheetData>
  <pageMargins left="0.7" right="0.7" top="0.75" bottom="0.75" header="0.3" footer="0.3"/>
  <cellWatches>
    <cellWatch r="AZ234"/>
    <cellWatch r="AZ235"/>
    <cellWatch r="AZ236"/>
    <cellWatch r="AZ237"/>
    <cellWatch r="AZ238"/>
    <cellWatch r="AZ239"/>
    <cellWatch r="AZ240"/>
    <cellWatch r="AZ241"/>
    <cellWatch r="AZ242"/>
    <cellWatch r="AZ243"/>
    <cellWatch r="AZ244"/>
    <cellWatch r="AZ245"/>
    <cellWatch r="AZ246"/>
    <cellWatch r="AZ247"/>
    <cellWatch r="AZ248"/>
    <cellWatch r="AZ249"/>
    <cellWatch r="AZ250"/>
    <cellWatch r="AZ251"/>
    <cellWatch r="AZ252"/>
    <cellWatch r="AZ253"/>
    <cellWatch r="AZ254"/>
    <cellWatch r="AZ255"/>
    <cellWatch r="AZ256"/>
    <cellWatch r="AZ257"/>
    <cellWatch r="AZ258"/>
    <cellWatch r="AZ259"/>
    <cellWatch r="AZ260"/>
    <cellWatch r="AZ261"/>
    <cellWatch r="AZ262"/>
    <cellWatch r="AZ263"/>
    <cellWatch r="AZ264"/>
    <cellWatch r="AZ265"/>
    <cellWatch r="AZ266"/>
    <cellWatch r="AZ267"/>
    <cellWatch r="AZ268"/>
    <cellWatch r="AZ137"/>
    <cellWatch r="AZ138"/>
    <cellWatch r="AZ139"/>
    <cellWatch r="AZ140"/>
    <cellWatch r="AZ141"/>
    <cellWatch r="AZ142"/>
    <cellWatch r="AZ143"/>
    <cellWatch r="AZ144"/>
    <cellWatch r="AZ145"/>
    <cellWatch r="AZ146"/>
    <cellWatch r="AZ147"/>
    <cellWatch r="AZ148"/>
    <cellWatch r="AZ149"/>
    <cellWatch r="AZ150"/>
    <cellWatch r="AZ151"/>
    <cellWatch r="AZ152"/>
    <cellWatch r="AZ153"/>
    <cellWatch r="AZ154"/>
    <cellWatch r="AZ155"/>
    <cellWatch r="AZ156"/>
    <cellWatch r="AZ157"/>
    <cellWatch r="AZ158"/>
    <cellWatch r="AZ159"/>
    <cellWatch r="AZ160"/>
    <cellWatch r="AZ161"/>
    <cellWatch r="AZ162"/>
    <cellWatch r="AZ163"/>
    <cellWatch r="AZ164"/>
    <cellWatch r="AZ165"/>
    <cellWatch r="AZ166"/>
    <cellWatch r="AZ167"/>
    <cellWatch r="AZ168"/>
    <cellWatch r="AZ169"/>
    <cellWatch r="AZ170"/>
    <cellWatch r="AZ171"/>
  </cellWatch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15"/>
  <sheetViews>
    <sheetView topLeftCell="A4" zoomScale="150" zoomScaleNormal="150" zoomScalePageLayoutView="140" workbookViewId="0">
      <selection activeCell="C31" sqref="C31"/>
    </sheetView>
  </sheetViews>
  <sheetFormatPr defaultColWidth="10.83203125" defaultRowHeight="12.3" x14ac:dyDescent="0.4"/>
  <cols>
    <col min="1" max="1" width="10.83203125" style="6"/>
    <col min="2" max="3" width="10.83203125" style="153"/>
    <col min="4" max="4" width="10.83203125" style="14"/>
    <col min="5" max="5" width="10.83203125" style="6"/>
    <col min="6" max="8" width="10.83203125" style="153"/>
    <col min="9" max="13" width="10.83203125" style="14"/>
  </cols>
  <sheetData>
    <row r="1" spans="1:13" s="9" customFormat="1" x14ac:dyDescent="0.4">
      <c r="A1" s="6"/>
      <c r="B1" s="153"/>
      <c r="C1" s="153"/>
      <c r="D1" s="14"/>
      <c r="E1" s="6"/>
      <c r="F1" s="153"/>
      <c r="G1" s="153"/>
      <c r="H1" s="153"/>
      <c r="I1" s="14"/>
      <c r="J1" s="14"/>
      <c r="K1" s="14"/>
      <c r="L1" s="14"/>
      <c r="M1" s="14"/>
    </row>
    <row r="2" spans="1:13" s="36" customFormat="1" ht="18.600000000000001" x14ac:dyDescent="0.6">
      <c r="A2" s="194" t="s">
        <v>583</v>
      </c>
      <c r="B2" s="195"/>
      <c r="C2" s="195"/>
      <c r="D2" s="194"/>
      <c r="E2" s="194" t="s">
        <v>584</v>
      </c>
      <c r="F2" s="195"/>
      <c r="G2" s="195"/>
      <c r="H2" s="195"/>
      <c r="I2" s="35"/>
      <c r="J2" s="35"/>
      <c r="K2" s="35"/>
      <c r="L2" s="35"/>
      <c r="M2" s="35"/>
    </row>
    <row r="3" spans="1:13" s="25" customFormat="1" ht="17.7" x14ac:dyDescent="0.6">
      <c r="A3" s="22"/>
      <c r="B3" s="154"/>
      <c r="C3" s="154"/>
      <c r="D3" s="23"/>
      <c r="E3" s="24"/>
      <c r="F3" s="154"/>
      <c r="G3" s="154"/>
      <c r="H3" s="154"/>
      <c r="I3" s="23"/>
      <c r="J3" s="23"/>
      <c r="K3" s="23"/>
      <c r="L3" s="23"/>
      <c r="M3" s="23"/>
    </row>
    <row r="4" spans="1:13" s="18" customFormat="1" ht="105" x14ac:dyDescent="0.5">
      <c r="A4" s="26" t="s">
        <v>9</v>
      </c>
      <c r="B4" s="155" t="s">
        <v>158</v>
      </c>
      <c r="C4" s="155" t="s">
        <v>165</v>
      </c>
      <c r="D4" s="11"/>
      <c r="E4" s="26" t="s">
        <v>9</v>
      </c>
      <c r="F4" s="155" t="s">
        <v>158</v>
      </c>
      <c r="G4" s="155" t="s">
        <v>165</v>
      </c>
      <c r="H4" s="155" t="s">
        <v>166</v>
      </c>
      <c r="I4" s="11"/>
      <c r="J4" s="7"/>
      <c r="K4" s="7"/>
      <c r="L4" s="7"/>
      <c r="M4" s="7"/>
    </row>
    <row r="5" spans="1:13" ht="13.8" x14ac:dyDescent="0.45">
      <c r="A5" s="32">
        <v>2014</v>
      </c>
      <c r="B5" s="156">
        <f>'land use change'!H5</f>
        <v>0</v>
      </c>
      <c r="C5" s="156">
        <v>0</v>
      </c>
      <c r="E5" s="32">
        <v>2014</v>
      </c>
      <c r="F5" s="156">
        <f>'land use change'!H56</f>
        <v>0</v>
      </c>
      <c r="G5" s="156">
        <v>0</v>
      </c>
      <c r="H5" s="156">
        <v>0</v>
      </c>
    </row>
    <row r="6" spans="1:13" ht="13.8" x14ac:dyDescent="0.45">
      <c r="A6" s="32">
        <v>2015</v>
      </c>
      <c r="B6" s="156">
        <f>'land use change'!H6</f>
        <v>0</v>
      </c>
      <c r="C6" s="156">
        <f>B6-B5</f>
        <v>0</v>
      </c>
      <c r="E6" s="32">
        <v>2015</v>
      </c>
      <c r="F6" s="156">
        <f>'land use change'!H57</f>
        <v>0</v>
      </c>
      <c r="G6" s="156">
        <f>F6-F5</f>
        <v>0</v>
      </c>
      <c r="H6" s="156">
        <f t="shared" ref="H6:H51" si="0">C6-G6</f>
        <v>0</v>
      </c>
    </row>
    <row r="7" spans="1:13" ht="13.8" x14ac:dyDescent="0.45">
      <c r="A7" s="32">
        <v>2016</v>
      </c>
      <c r="B7" s="156">
        <f>'land use change'!H7</f>
        <v>0</v>
      </c>
      <c r="C7" s="156">
        <f t="shared" ref="C7:C51" si="1">B7-B6</f>
        <v>0</v>
      </c>
      <c r="E7" s="32">
        <v>2016</v>
      </c>
      <c r="F7" s="156">
        <f>'land use change'!H58</f>
        <v>0</v>
      </c>
      <c r="G7" s="156">
        <f t="shared" ref="G7:G51" si="2">F7-F6</f>
        <v>0</v>
      </c>
      <c r="H7" s="156">
        <f t="shared" si="0"/>
        <v>0</v>
      </c>
    </row>
    <row r="8" spans="1:13" ht="13.8" x14ac:dyDescent="0.45">
      <c r="A8" s="32">
        <v>2017</v>
      </c>
      <c r="B8" s="156">
        <f>'land use change'!H8</f>
        <v>0</v>
      </c>
      <c r="C8" s="156">
        <f t="shared" si="1"/>
        <v>0</v>
      </c>
      <c r="E8" s="32">
        <v>2017</v>
      </c>
      <c r="F8" s="156">
        <f>'land use change'!H59</f>
        <v>0</v>
      </c>
      <c r="G8" s="156">
        <f t="shared" si="2"/>
        <v>0</v>
      </c>
      <c r="H8" s="156">
        <f t="shared" si="0"/>
        <v>0</v>
      </c>
    </row>
    <row r="9" spans="1:13" ht="13.8" x14ac:dyDescent="0.45">
      <c r="A9" s="32">
        <v>2018</v>
      </c>
      <c r="B9" s="156">
        <f>'land use change'!H9</f>
        <v>0</v>
      </c>
      <c r="C9" s="156">
        <f t="shared" si="1"/>
        <v>0</v>
      </c>
      <c r="E9" s="32">
        <v>2018</v>
      </c>
      <c r="F9" s="156">
        <f>'land use change'!H60</f>
        <v>0</v>
      </c>
      <c r="G9" s="156">
        <f t="shared" si="2"/>
        <v>0</v>
      </c>
      <c r="H9" s="156">
        <f t="shared" si="0"/>
        <v>0</v>
      </c>
    </row>
    <row r="10" spans="1:13" ht="13.8" x14ac:dyDescent="0.45">
      <c r="A10" s="32">
        <v>2019</v>
      </c>
      <c r="B10" s="156">
        <f>'land use change'!H10</f>
        <v>0</v>
      </c>
      <c r="C10" s="156">
        <f t="shared" si="1"/>
        <v>0</v>
      </c>
      <c r="E10" s="32">
        <v>2019</v>
      </c>
      <c r="F10" s="156">
        <f>'land use change'!H61</f>
        <v>0</v>
      </c>
      <c r="G10" s="156">
        <f t="shared" si="2"/>
        <v>0</v>
      </c>
      <c r="H10" s="156">
        <f t="shared" si="0"/>
        <v>0</v>
      </c>
    </row>
    <row r="11" spans="1:13" ht="13.8" x14ac:dyDescent="0.45">
      <c r="A11" s="32">
        <v>2020</v>
      </c>
      <c r="B11" s="156">
        <f>'land use change'!H11</f>
        <v>0</v>
      </c>
      <c r="C11" s="156">
        <f t="shared" si="1"/>
        <v>0</v>
      </c>
      <c r="E11" s="32">
        <v>2020</v>
      </c>
      <c r="F11" s="156">
        <f>'land use change'!H62</f>
        <v>0</v>
      </c>
      <c r="G11" s="156">
        <f t="shared" si="2"/>
        <v>0</v>
      </c>
      <c r="H11" s="156">
        <f t="shared" si="0"/>
        <v>0</v>
      </c>
    </row>
    <row r="12" spans="1:13" ht="13.8" x14ac:dyDescent="0.45">
      <c r="A12" s="32">
        <v>2021</v>
      </c>
      <c r="B12" s="156">
        <f>'land use change'!H12</f>
        <v>0.46885754669901702</v>
      </c>
      <c r="C12" s="156">
        <f t="shared" si="1"/>
        <v>0.46885754669901702</v>
      </c>
      <c r="E12" s="32">
        <v>2021</v>
      </c>
      <c r="F12" s="156">
        <f>'land use change'!H63</f>
        <v>0.10980113749297438</v>
      </c>
      <c r="G12" s="156">
        <f t="shared" si="2"/>
        <v>0.10980113749297438</v>
      </c>
      <c r="H12" s="156">
        <f t="shared" si="0"/>
        <v>0.35905640920604265</v>
      </c>
    </row>
    <row r="13" spans="1:13" ht="13.8" x14ac:dyDescent="0.45">
      <c r="A13" s="32">
        <v>2022</v>
      </c>
      <c r="B13" s="156">
        <f>'land use change'!H13</f>
        <v>5.6016686955003863</v>
      </c>
      <c r="C13" s="156">
        <f t="shared" si="1"/>
        <v>5.1328111488013697</v>
      </c>
      <c r="E13" s="32">
        <v>2022</v>
      </c>
      <c r="F13" s="156">
        <f>'land use change'!H64</f>
        <v>4.8088331350266236</v>
      </c>
      <c r="G13" s="156">
        <f t="shared" si="2"/>
        <v>4.6990319975336492</v>
      </c>
      <c r="H13" s="156">
        <f t="shared" si="0"/>
        <v>0.43377915126772049</v>
      </c>
    </row>
    <row r="14" spans="1:13" ht="13.8" x14ac:dyDescent="0.45">
      <c r="A14" s="32">
        <v>2023</v>
      </c>
      <c r="B14" s="156">
        <f>'land use change'!H14</f>
        <v>10.75146119830668</v>
      </c>
      <c r="C14" s="156">
        <f t="shared" si="1"/>
        <v>5.1497925028062941</v>
      </c>
      <c r="E14" s="32">
        <v>2023</v>
      </c>
      <c r="F14" s="156">
        <f>'land use change'!H65</f>
        <v>9.3800036449603414</v>
      </c>
      <c r="G14" s="156">
        <f t="shared" si="2"/>
        <v>4.5711705099337179</v>
      </c>
      <c r="H14" s="156">
        <f t="shared" si="0"/>
        <v>0.57862199287257621</v>
      </c>
    </row>
    <row r="15" spans="1:13" ht="13.8" x14ac:dyDescent="0.45">
      <c r="A15" s="32">
        <v>2024</v>
      </c>
      <c r="B15" s="156">
        <f>'land use change'!H15</f>
        <v>16.005495989478188</v>
      </c>
      <c r="C15" s="156">
        <f t="shared" si="1"/>
        <v>5.2540347911715077</v>
      </c>
      <c r="E15" s="32">
        <v>2024</v>
      </c>
      <c r="F15" s="156">
        <f>'land use change'!H66</f>
        <v>13.891182638468479</v>
      </c>
      <c r="G15" s="156">
        <f t="shared" si="2"/>
        <v>4.5111789935081372</v>
      </c>
      <c r="H15" s="156">
        <f t="shared" si="0"/>
        <v>0.74285579766337051</v>
      </c>
    </row>
    <row r="16" spans="1:13" ht="13.8" x14ac:dyDescent="0.45">
      <c r="A16" s="32">
        <v>2025</v>
      </c>
      <c r="B16" s="156">
        <f>'land use change'!H16</f>
        <v>21.252587085206528</v>
      </c>
      <c r="C16" s="156">
        <f t="shared" si="1"/>
        <v>5.2470910957283401</v>
      </c>
      <c r="E16" s="32">
        <v>2025</v>
      </c>
      <c r="F16" s="156">
        <f>'land use change'!H67</f>
        <v>18.457845743027452</v>
      </c>
      <c r="G16" s="156">
        <f t="shared" si="2"/>
        <v>4.5666631045589732</v>
      </c>
      <c r="H16" s="156">
        <f t="shared" si="0"/>
        <v>0.68042799116936692</v>
      </c>
    </row>
    <row r="17" spans="1:8" ht="13.8" x14ac:dyDescent="0.45">
      <c r="A17" s="32">
        <v>2026</v>
      </c>
      <c r="B17" s="156">
        <f>'land use change'!H17</f>
        <v>26.532474409475938</v>
      </c>
      <c r="C17" s="156">
        <f t="shared" si="1"/>
        <v>5.27988732426941</v>
      </c>
      <c r="E17" s="32">
        <v>2026</v>
      </c>
      <c r="F17" s="156">
        <f>'land use change'!H68</f>
        <v>22.905697382732832</v>
      </c>
      <c r="G17" s="156">
        <f t="shared" si="2"/>
        <v>4.4478516397053802</v>
      </c>
      <c r="H17" s="156">
        <f t="shared" si="0"/>
        <v>0.83203568456402976</v>
      </c>
    </row>
    <row r="18" spans="1:8" ht="13.8" x14ac:dyDescent="0.45">
      <c r="A18" s="32">
        <v>2027</v>
      </c>
      <c r="B18" s="156">
        <f>'land use change'!H18</f>
        <v>31.958506592488472</v>
      </c>
      <c r="C18" s="156">
        <f t="shared" si="1"/>
        <v>5.4260321830125342</v>
      </c>
      <c r="E18" s="32">
        <v>2027</v>
      </c>
      <c r="F18" s="156">
        <f>'land use change'!H69</f>
        <v>27.374641613580529</v>
      </c>
      <c r="G18" s="156">
        <f t="shared" si="2"/>
        <v>4.468944230847697</v>
      </c>
      <c r="H18" s="156">
        <f t="shared" si="0"/>
        <v>0.95708795216483722</v>
      </c>
    </row>
    <row r="19" spans="1:8" ht="13.8" x14ac:dyDescent="0.45">
      <c r="A19" s="32">
        <v>2028</v>
      </c>
      <c r="B19" s="156">
        <f>'land use change'!H19</f>
        <v>37.345048382639668</v>
      </c>
      <c r="C19" s="156">
        <f t="shared" si="1"/>
        <v>5.3865417901511954</v>
      </c>
      <c r="E19" s="32">
        <v>2028</v>
      </c>
      <c r="F19" s="156">
        <f>'land use change'!H70</f>
        <v>31.828912730277377</v>
      </c>
      <c r="G19" s="156">
        <f t="shared" si="2"/>
        <v>4.4542711166968481</v>
      </c>
      <c r="H19" s="156">
        <f t="shared" si="0"/>
        <v>0.93227067345434733</v>
      </c>
    </row>
    <row r="20" spans="1:8" ht="13.8" x14ac:dyDescent="0.45">
      <c r="A20" s="32">
        <v>2029</v>
      </c>
      <c r="B20" s="156">
        <f>'land use change'!H20</f>
        <v>42.733816019198841</v>
      </c>
      <c r="C20" s="156">
        <f t="shared" si="1"/>
        <v>5.388767636559173</v>
      </c>
      <c r="E20" s="32">
        <v>2029</v>
      </c>
      <c r="F20" s="156">
        <f>'land use change'!H71</f>
        <v>36.306517865966789</v>
      </c>
      <c r="G20" s="156">
        <f t="shared" si="2"/>
        <v>4.4776051356894122</v>
      </c>
      <c r="H20" s="156">
        <f t="shared" si="0"/>
        <v>0.91116250086976081</v>
      </c>
    </row>
    <row r="21" spans="1:8" ht="13.8" x14ac:dyDescent="0.45">
      <c r="A21" s="32">
        <v>2030</v>
      </c>
      <c r="B21" s="156">
        <f>'land use change'!H21</f>
        <v>48.233642026474563</v>
      </c>
      <c r="C21" s="156">
        <f t="shared" si="1"/>
        <v>5.4998260072757219</v>
      </c>
      <c r="E21" s="32">
        <v>2030</v>
      </c>
      <c r="F21" s="156">
        <f>'land use change'!H72</f>
        <v>40.693989477873551</v>
      </c>
      <c r="G21" s="156">
        <f t="shared" si="2"/>
        <v>4.3874716119067614</v>
      </c>
      <c r="H21" s="156">
        <f t="shared" si="0"/>
        <v>1.1123543953689605</v>
      </c>
    </row>
    <row r="22" spans="1:8" ht="13.8" x14ac:dyDescent="0.45">
      <c r="A22" s="32">
        <v>2031</v>
      </c>
      <c r="B22" s="156">
        <f>'land use change'!H22</f>
        <v>53.008663930971515</v>
      </c>
      <c r="C22" s="156">
        <f t="shared" si="1"/>
        <v>4.7750219044969526</v>
      </c>
      <c r="E22" s="32">
        <v>2031</v>
      </c>
      <c r="F22" s="156">
        <f>'land use change'!H73</f>
        <v>44.270392050157156</v>
      </c>
      <c r="G22" s="156">
        <f t="shared" si="2"/>
        <v>3.5764025722836053</v>
      </c>
      <c r="H22" s="156">
        <f t="shared" si="0"/>
        <v>1.1986193322133474</v>
      </c>
    </row>
    <row r="23" spans="1:8" ht="13.8" x14ac:dyDescent="0.45">
      <c r="A23" s="32">
        <v>2032</v>
      </c>
      <c r="B23" s="156">
        <f>'land use change'!H23</f>
        <v>57.807134285036838</v>
      </c>
      <c r="C23" s="156">
        <f t="shared" si="1"/>
        <v>4.7984703540653229</v>
      </c>
      <c r="E23" s="32">
        <v>2032</v>
      </c>
      <c r="F23" s="156">
        <f>'land use change'!H74</f>
        <v>47.783800067452155</v>
      </c>
      <c r="G23" s="156">
        <f t="shared" si="2"/>
        <v>3.5134080172949993</v>
      </c>
      <c r="H23" s="156">
        <f t="shared" si="0"/>
        <v>1.2850623367703236</v>
      </c>
    </row>
    <row r="24" spans="1:8" ht="13.8" x14ac:dyDescent="0.45">
      <c r="A24" s="32">
        <v>2033</v>
      </c>
      <c r="B24" s="156">
        <f>'land use change'!H24</f>
        <v>62.587555824171034</v>
      </c>
      <c r="C24" s="156">
        <f t="shared" si="1"/>
        <v>4.7804215391341955</v>
      </c>
      <c r="E24" s="32">
        <v>2033</v>
      </c>
      <c r="F24" s="156">
        <f>'land use change'!H75</f>
        <v>51.424978817200383</v>
      </c>
      <c r="G24" s="156">
        <f t="shared" si="2"/>
        <v>3.641178749748228</v>
      </c>
      <c r="H24" s="156">
        <f t="shared" si="0"/>
        <v>1.1392427893859676</v>
      </c>
    </row>
    <row r="25" spans="1:8" ht="13.8" x14ac:dyDescent="0.45">
      <c r="A25" s="32">
        <v>2034</v>
      </c>
      <c r="B25" s="156">
        <f>'land use change'!H25</f>
        <v>67.429515339463165</v>
      </c>
      <c r="C25" s="156">
        <f t="shared" si="1"/>
        <v>4.8419595152921318</v>
      </c>
      <c r="E25" s="32">
        <v>2034</v>
      </c>
      <c r="F25" s="156">
        <f>'land use change'!H76</f>
        <v>54.887751191029416</v>
      </c>
      <c r="G25" s="156">
        <f t="shared" si="2"/>
        <v>3.4627723738290328</v>
      </c>
      <c r="H25" s="156">
        <f t="shared" si="0"/>
        <v>1.379187141463099</v>
      </c>
    </row>
    <row r="26" spans="1:8" ht="13.8" x14ac:dyDescent="0.45">
      <c r="A26" s="32">
        <v>2035</v>
      </c>
      <c r="B26" s="156">
        <f>'land use change'!H26</f>
        <v>72.188261350986522</v>
      </c>
      <c r="C26" s="156">
        <f t="shared" si="1"/>
        <v>4.7587460115233569</v>
      </c>
      <c r="E26" s="32">
        <v>2035</v>
      </c>
      <c r="F26" s="156">
        <f>'land use change'!H77</f>
        <v>58.481572023203547</v>
      </c>
      <c r="G26" s="156">
        <f t="shared" si="2"/>
        <v>3.5938208321741314</v>
      </c>
      <c r="H26" s="156">
        <f t="shared" si="0"/>
        <v>1.1649251793492255</v>
      </c>
    </row>
    <row r="27" spans="1:8" ht="13.8" x14ac:dyDescent="0.45">
      <c r="A27" s="32">
        <v>2036</v>
      </c>
      <c r="B27" s="156">
        <f>'land use change'!H27</f>
        <v>77.007898595653316</v>
      </c>
      <c r="C27" s="156">
        <f t="shared" si="1"/>
        <v>4.8196372446667937</v>
      </c>
      <c r="E27" s="32">
        <v>2036</v>
      </c>
      <c r="F27" s="156">
        <f>'land use change'!H78</f>
        <v>61.981608943486052</v>
      </c>
      <c r="G27" s="156">
        <f t="shared" si="2"/>
        <v>3.5000369202825041</v>
      </c>
      <c r="H27" s="156">
        <f t="shared" si="0"/>
        <v>1.3196003243842895</v>
      </c>
    </row>
    <row r="28" spans="1:8" ht="13.8" x14ac:dyDescent="0.45">
      <c r="A28" s="32">
        <v>2037</v>
      </c>
      <c r="B28" s="156">
        <f>'land use change'!H28</f>
        <v>81.835233221898136</v>
      </c>
      <c r="C28" s="156">
        <f t="shared" si="1"/>
        <v>4.82733462624482</v>
      </c>
      <c r="E28" s="32">
        <v>2037</v>
      </c>
      <c r="F28" s="156">
        <f>'land use change'!H79</f>
        <v>65.526551472709414</v>
      </c>
      <c r="G28" s="156">
        <f t="shared" si="2"/>
        <v>3.5449425292233627</v>
      </c>
      <c r="H28" s="156">
        <f t="shared" si="0"/>
        <v>1.2823920970214573</v>
      </c>
    </row>
    <row r="29" spans="1:8" ht="13.8" x14ac:dyDescent="0.45">
      <c r="A29" s="32">
        <v>2038</v>
      </c>
      <c r="B29" s="156">
        <f>'land use change'!H29</f>
        <v>86.617031077629875</v>
      </c>
      <c r="C29" s="156">
        <f t="shared" si="1"/>
        <v>4.7817978557317389</v>
      </c>
      <c r="E29" s="32">
        <v>2038</v>
      </c>
      <c r="F29" s="156">
        <f>'land use change'!H80</f>
        <v>68.965665122718718</v>
      </c>
      <c r="G29" s="156">
        <f t="shared" si="2"/>
        <v>3.439113650009304</v>
      </c>
      <c r="H29" s="156">
        <f t="shared" si="0"/>
        <v>1.3426842057224349</v>
      </c>
    </row>
    <row r="30" spans="1:8" ht="13.8" x14ac:dyDescent="0.45">
      <c r="A30" s="32">
        <v>2039</v>
      </c>
      <c r="B30" s="156">
        <f>'land use change'!H30</f>
        <v>91.532177537573858</v>
      </c>
      <c r="C30" s="156">
        <f t="shared" si="1"/>
        <v>4.9151464599439834</v>
      </c>
      <c r="E30" s="32">
        <v>2039</v>
      </c>
      <c r="F30" s="156">
        <f>'land use change'!H81</f>
        <v>72.454735029518261</v>
      </c>
      <c r="G30" s="156">
        <f t="shared" si="2"/>
        <v>3.4890699067995428</v>
      </c>
      <c r="H30" s="156">
        <f t="shared" si="0"/>
        <v>1.4260765531444406</v>
      </c>
    </row>
    <row r="31" spans="1:8" ht="13.8" x14ac:dyDescent="0.45">
      <c r="A31" s="32">
        <v>2040</v>
      </c>
      <c r="B31" s="156">
        <f>'land use change'!H31</f>
        <v>96.350179966288209</v>
      </c>
      <c r="C31" s="156">
        <f t="shared" si="1"/>
        <v>4.818002428714351</v>
      </c>
      <c r="E31" s="32">
        <v>2040</v>
      </c>
      <c r="F31" s="156">
        <f>'land use change'!H82</f>
        <v>75.979184529164343</v>
      </c>
      <c r="G31" s="156">
        <f t="shared" si="2"/>
        <v>3.5244494996460816</v>
      </c>
      <c r="H31" s="156">
        <f t="shared" si="0"/>
        <v>1.2935529290682695</v>
      </c>
    </row>
    <row r="32" spans="1:8" ht="13.8" x14ac:dyDescent="0.45">
      <c r="A32" s="32">
        <v>2041</v>
      </c>
      <c r="B32" s="156">
        <f>'land use change'!H32</f>
        <v>101.21343699073142</v>
      </c>
      <c r="C32" s="156">
        <f t="shared" si="1"/>
        <v>4.8632570244432145</v>
      </c>
      <c r="E32" s="32">
        <v>2041</v>
      </c>
      <c r="F32" s="156">
        <f>'land use change'!H83</f>
        <v>79.401454931173831</v>
      </c>
      <c r="G32" s="156">
        <f t="shared" si="2"/>
        <v>3.4222704020094881</v>
      </c>
      <c r="H32" s="156">
        <f t="shared" si="0"/>
        <v>1.4409866224337264</v>
      </c>
    </row>
    <row r="33" spans="1:8" ht="13.8" x14ac:dyDescent="0.45">
      <c r="A33" s="32">
        <v>2042</v>
      </c>
      <c r="B33" s="156">
        <f>'land use change'!H33</f>
        <v>106.17189437478054</v>
      </c>
      <c r="C33" s="156">
        <f t="shared" si="1"/>
        <v>4.9584573840491117</v>
      </c>
      <c r="E33" s="32">
        <v>2042</v>
      </c>
      <c r="F33" s="156">
        <f>'land use change'!H84</f>
        <v>82.871626493231872</v>
      </c>
      <c r="G33" s="156">
        <f t="shared" si="2"/>
        <v>3.4701715620580416</v>
      </c>
      <c r="H33" s="156">
        <f t="shared" si="0"/>
        <v>1.4882858219910702</v>
      </c>
    </row>
    <row r="34" spans="1:8" ht="13.8" x14ac:dyDescent="0.45">
      <c r="A34" s="32">
        <v>2043</v>
      </c>
      <c r="B34" s="156">
        <f>'land use change'!H34</f>
        <v>111.04749472930422</v>
      </c>
      <c r="C34" s="156">
        <f t="shared" si="1"/>
        <v>4.8756003545236837</v>
      </c>
      <c r="E34" s="32">
        <v>2043</v>
      </c>
      <c r="F34" s="156">
        <f>'land use change'!H85</f>
        <v>86.291437099152759</v>
      </c>
      <c r="G34" s="156">
        <f t="shared" si="2"/>
        <v>3.4198106059208868</v>
      </c>
      <c r="H34" s="156">
        <f t="shared" si="0"/>
        <v>1.4557897486027969</v>
      </c>
    </row>
    <row r="35" spans="1:8" ht="13.8" x14ac:dyDescent="0.45">
      <c r="A35" s="32">
        <v>2044</v>
      </c>
      <c r="B35" s="156">
        <f>'land use change'!H35</f>
        <v>115.99538170523033</v>
      </c>
      <c r="C35" s="156">
        <f t="shared" si="1"/>
        <v>4.9478869759261102</v>
      </c>
      <c r="E35" s="32">
        <v>2044</v>
      </c>
      <c r="F35" s="156">
        <f>'land use change'!H86</f>
        <v>89.691345099420303</v>
      </c>
      <c r="G35" s="156">
        <f t="shared" si="2"/>
        <v>3.3999080002675441</v>
      </c>
      <c r="H35" s="156">
        <f t="shared" si="0"/>
        <v>1.547978975658566</v>
      </c>
    </row>
    <row r="36" spans="1:8" ht="13.8" x14ac:dyDescent="0.45">
      <c r="A36" s="32">
        <v>2045</v>
      </c>
      <c r="B36" s="156">
        <f>'land use change'!H36</f>
        <v>120.98487288877638</v>
      </c>
      <c r="C36" s="156">
        <f t="shared" si="1"/>
        <v>4.9894911835460505</v>
      </c>
      <c r="E36" s="32">
        <v>2045</v>
      </c>
      <c r="F36" s="156">
        <f>'land use change'!H87</f>
        <v>93.065578803711489</v>
      </c>
      <c r="G36" s="156">
        <f t="shared" si="2"/>
        <v>3.3742337042911856</v>
      </c>
      <c r="H36" s="156">
        <f t="shared" si="0"/>
        <v>1.6152574792548648</v>
      </c>
    </row>
    <row r="37" spans="1:8" ht="13.8" x14ac:dyDescent="0.45">
      <c r="A37" s="32">
        <v>2046</v>
      </c>
      <c r="B37" s="156">
        <f>'land use change'!H37</f>
        <v>125.98164866056659</v>
      </c>
      <c r="C37" s="156">
        <f t="shared" si="1"/>
        <v>4.9967757717902117</v>
      </c>
      <c r="E37" s="32">
        <v>2046</v>
      </c>
      <c r="F37" s="156">
        <f>'land use change'!H88</f>
        <v>96.441819986172405</v>
      </c>
      <c r="G37" s="156">
        <f t="shared" si="2"/>
        <v>3.376241182460916</v>
      </c>
      <c r="H37" s="156">
        <f t="shared" si="0"/>
        <v>1.6205345893292957</v>
      </c>
    </row>
    <row r="38" spans="1:8" ht="13.8" x14ac:dyDescent="0.45">
      <c r="A38" s="32">
        <v>2047</v>
      </c>
      <c r="B38" s="156">
        <f>'land use change'!H38</f>
        <v>131.06875238123499</v>
      </c>
      <c r="C38" s="156">
        <f t="shared" si="1"/>
        <v>5.0871037206683951</v>
      </c>
      <c r="E38" s="32">
        <v>2047</v>
      </c>
      <c r="F38" s="156">
        <f>'land use change'!H89</f>
        <v>99.718222785102967</v>
      </c>
      <c r="G38" s="156">
        <f t="shared" si="2"/>
        <v>3.2764027989305617</v>
      </c>
      <c r="H38" s="156">
        <f t="shared" si="0"/>
        <v>1.8107009217378334</v>
      </c>
    </row>
    <row r="39" spans="1:8" ht="13.8" x14ac:dyDescent="0.45">
      <c r="A39" s="32">
        <v>2048</v>
      </c>
      <c r="B39" s="156">
        <f>'land use change'!H39</f>
        <v>136.15938636437602</v>
      </c>
      <c r="C39" s="156">
        <f t="shared" si="1"/>
        <v>5.0906339831410321</v>
      </c>
      <c r="E39" s="32">
        <v>2048</v>
      </c>
      <c r="F39" s="156">
        <f>'land use change'!H90</f>
        <v>103.02925914760951</v>
      </c>
      <c r="G39" s="156">
        <f t="shared" si="2"/>
        <v>3.3110363625065418</v>
      </c>
      <c r="H39" s="156">
        <f t="shared" si="0"/>
        <v>1.7795976206344903</v>
      </c>
    </row>
    <row r="40" spans="1:8" ht="13.8" x14ac:dyDescent="0.45">
      <c r="A40" s="32">
        <v>2049</v>
      </c>
      <c r="B40" s="156">
        <f>'land use change'!H40</f>
        <v>141.25607481915569</v>
      </c>
      <c r="C40" s="156">
        <f t="shared" si="1"/>
        <v>5.0966884547796667</v>
      </c>
      <c r="E40" s="32">
        <v>2049</v>
      </c>
      <c r="F40" s="156">
        <f>'land use change'!H91</f>
        <v>106.36856875184012</v>
      </c>
      <c r="G40" s="156">
        <f t="shared" si="2"/>
        <v>3.339309604230607</v>
      </c>
      <c r="H40" s="156">
        <f t="shared" si="0"/>
        <v>1.7573788505490597</v>
      </c>
    </row>
    <row r="41" spans="1:8" x14ac:dyDescent="0.4">
      <c r="A41" s="20">
        <v>2050</v>
      </c>
      <c r="B41" s="156">
        <f>'land use change'!H41</f>
        <v>146.48227515893001</v>
      </c>
      <c r="C41" s="156">
        <f t="shared" si="1"/>
        <v>5.2262003397743229</v>
      </c>
      <c r="E41" s="20">
        <v>2050</v>
      </c>
      <c r="F41" s="156">
        <f>'land use change'!H92</f>
        <v>109.59065348206605</v>
      </c>
      <c r="G41" s="156">
        <f t="shared" si="2"/>
        <v>3.2220847302259301</v>
      </c>
      <c r="H41" s="156">
        <f t="shared" si="0"/>
        <v>2.0041156095483927</v>
      </c>
    </row>
    <row r="42" spans="1:8" x14ac:dyDescent="0.4">
      <c r="A42" s="20">
        <v>2051</v>
      </c>
      <c r="B42" s="156">
        <f>'land use change'!H42</f>
        <v>151.70742361922038</v>
      </c>
      <c r="C42" s="156">
        <f t="shared" si="1"/>
        <v>5.2251484602903702</v>
      </c>
      <c r="E42" s="20">
        <v>2051</v>
      </c>
      <c r="F42" s="156">
        <f>'land use change'!H93</f>
        <v>112.78172299969519</v>
      </c>
      <c r="G42" s="156">
        <f t="shared" si="2"/>
        <v>3.1910695176291455</v>
      </c>
      <c r="H42" s="156">
        <f t="shared" si="0"/>
        <v>2.0340789426612247</v>
      </c>
    </row>
    <row r="43" spans="1:8" x14ac:dyDescent="0.4">
      <c r="A43" s="20">
        <v>2052</v>
      </c>
      <c r="B43" s="156">
        <f>'land use change'!H43</f>
        <v>156.94685098722806</v>
      </c>
      <c r="C43" s="156">
        <f t="shared" si="1"/>
        <v>5.2394273680076822</v>
      </c>
      <c r="E43" s="20">
        <v>2052</v>
      </c>
      <c r="F43" s="156">
        <f>'land use change'!H94</f>
        <v>115.96592820986947</v>
      </c>
      <c r="G43" s="156">
        <f t="shared" si="2"/>
        <v>3.1842052101742837</v>
      </c>
      <c r="H43" s="156">
        <f t="shared" si="0"/>
        <v>2.0552221578333985</v>
      </c>
    </row>
    <row r="44" spans="1:8" x14ac:dyDescent="0.4">
      <c r="A44" s="20">
        <v>2253</v>
      </c>
      <c r="B44" s="156">
        <f>'land use change'!H44</f>
        <v>162.32701548535462</v>
      </c>
      <c r="C44" s="156">
        <f t="shared" si="1"/>
        <v>5.3801644981265611</v>
      </c>
      <c r="E44" s="20">
        <v>2253</v>
      </c>
      <c r="F44" s="156">
        <f>'land use change'!H95</f>
        <v>119.07216498921974</v>
      </c>
      <c r="G44" s="156">
        <f t="shared" si="2"/>
        <v>3.1062367793502688</v>
      </c>
      <c r="H44" s="156">
        <f t="shared" si="0"/>
        <v>2.2739277187762923</v>
      </c>
    </row>
    <row r="45" spans="1:8" x14ac:dyDescent="0.4">
      <c r="A45" s="20">
        <v>2054</v>
      </c>
      <c r="B45" s="156">
        <f>'land use change'!H45</f>
        <v>167.67169645297218</v>
      </c>
      <c r="C45" s="156">
        <f t="shared" si="1"/>
        <v>5.3446809676175633</v>
      </c>
      <c r="E45" s="20">
        <v>2054</v>
      </c>
      <c r="F45" s="156">
        <f>'land use change'!H96</f>
        <v>122.2504619277473</v>
      </c>
      <c r="G45" s="156">
        <f t="shared" si="2"/>
        <v>3.1782969385275521</v>
      </c>
      <c r="H45" s="156">
        <f t="shared" si="0"/>
        <v>2.1663840290900112</v>
      </c>
    </row>
    <row r="46" spans="1:8" x14ac:dyDescent="0.4">
      <c r="A46" s="20">
        <v>2055</v>
      </c>
      <c r="B46" s="156">
        <f>'land use change'!H46</f>
        <v>173.14101689485668</v>
      </c>
      <c r="C46" s="156">
        <f t="shared" si="1"/>
        <v>5.4693204418844914</v>
      </c>
      <c r="E46" s="20">
        <v>2055</v>
      </c>
      <c r="F46" s="156">
        <f>'land use change'!H97</f>
        <v>125.33639140209733</v>
      </c>
      <c r="G46" s="156">
        <f t="shared" si="2"/>
        <v>3.0859294743500385</v>
      </c>
      <c r="H46" s="156">
        <f t="shared" si="0"/>
        <v>2.3833909675344529</v>
      </c>
    </row>
    <row r="47" spans="1:8" x14ac:dyDescent="0.4">
      <c r="A47" s="20">
        <v>2056</v>
      </c>
      <c r="B47" s="156">
        <f>'land use change'!H47</f>
        <v>178.70559641436392</v>
      </c>
      <c r="C47" s="156">
        <f t="shared" si="1"/>
        <v>5.5645795195072481</v>
      </c>
      <c r="E47" s="20">
        <v>2056</v>
      </c>
      <c r="F47" s="156">
        <f>'land use change'!H98</f>
        <v>128.42245149499706</v>
      </c>
      <c r="G47" s="156">
        <f t="shared" si="2"/>
        <v>3.0860600928997286</v>
      </c>
      <c r="H47" s="156">
        <f t="shared" si="0"/>
        <v>2.4785194266075194</v>
      </c>
    </row>
    <row r="48" spans="1:8" x14ac:dyDescent="0.4">
      <c r="A48" s="20">
        <v>2057</v>
      </c>
      <c r="B48" s="156">
        <f>'land use change'!H48</f>
        <v>184.20077748333333</v>
      </c>
      <c r="C48" s="156">
        <f t="shared" si="1"/>
        <v>5.4951810689694014</v>
      </c>
      <c r="E48" s="20">
        <v>2057</v>
      </c>
      <c r="F48" s="156">
        <f>'land use change'!H99</f>
        <v>131.4739655062958</v>
      </c>
      <c r="G48" s="156">
        <f t="shared" si="2"/>
        <v>3.0515140112987353</v>
      </c>
      <c r="H48" s="156">
        <f t="shared" si="0"/>
        <v>2.4436670576706661</v>
      </c>
    </row>
    <row r="49" spans="1:8" x14ac:dyDescent="0.4">
      <c r="A49" s="20">
        <v>2058</v>
      </c>
      <c r="B49" s="156">
        <f>'land use change'!H49</f>
        <v>189.84022594489426</v>
      </c>
      <c r="C49" s="156">
        <f t="shared" si="1"/>
        <v>5.6394484615609315</v>
      </c>
      <c r="E49" s="20">
        <v>2058</v>
      </c>
      <c r="F49" s="156">
        <f>'land use change'!H100</f>
        <v>134.4859489936166</v>
      </c>
      <c r="G49" s="156">
        <f t="shared" si="2"/>
        <v>3.0119834873208049</v>
      </c>
      <c r="H49" s="156">
        <f t="shared" si="0"/>
        <v>2.6274649742401266</v>
      </c>
    </row>
    <row r="50" spans="1:8" x14ac:dyDescent="0.4">
      <c r="A50" s="20">
        <v>2059</v>
      </c>
      <c r="B50" s="156">
        <f>'land use change'!H50</f>
        <v>195.50488829052571</v>
      </c>
      <c r="C50" s="156">
        <f t="shared" si="1"/>
        <v>5.6646623456314558</v>
      </c>
      <c r="E50" s="20">
        <v>2059</v>
      </c>
      <c r="F50" s="156">
        <f>'land use change'!H101</f>
        <v>137.4596245861095</v>
      </c>
      <c r="G50" s="156">
        <f t="shared" si="2"/>
        <v>2.9736755924928957</v>
      </c>
      <c r="H50" s="156">
        <f t="shared" si="0"/>
        <v>2.6909867531385601</v>
      </c>
    </row>
    <row r="51" spans="1:8" x14ac:dyDescent="0.4">
      <c r="A51" s="20">
        <v>2060</v>
      </c>
      <c r="B51" s="156">
        <f>'land use change'!H51</f>
        <v>201.22079289152083</v>
      </c>
      <c r="C51" s="156">
        <f t="shared" si="1"/>
        <v>5.7159046009951169</v>
      </c>
      <c r="E51" s="20">
        <v>2060</v>
      </c>
      <c r="F51" s="156">
        <f>'land use change'!H102</f>
        <v>140.46381484817675</v>
      </c>
      <c r="G51" s="156">
        <f t="shared" si="2"/>
        <v>3.0041902620672545</v>
      </c>
      <c r="H51" s="156">
        <f t="shared" si="0"/>
        <v>2.7117143389278624</v>
      </c>
    </row>
    <row r="52" spans="1:8" x14ac:dyDescent="0.4">
      <c r="A52" s="4"/>
      <c r="C52" s="157">
        <f>SUM(C5:C51)</f>
        <v>201.22079289152083</v>
      </c>
      <c r="E52" s="4"/>
      <c r="G52" s="157">
        <f>SUM(G5:G51)</f>
        <v>140.46381484817675</v>
      </c>
      <c r="H52" s="157">
        <f>C52-G52</f>
        <v>60.756978043344077</v>
      </c>
    </row>
    <row r="53" spans="1:8" x14ac:dyDescent="0.4">
      <c r="A53" s="4"/>
      <c r="E53" s="4"/>
    </row>
    <row r="54" spans="1:8" x14ac:dyDescent="0.4">
      <c r="A54" s="4"/>
      <c r="E54" s="4"/>
    </row>
    <row r="55" spans="1:8" x14ac:dyDescent="0.4">
      <c r="A55" s="4"/>
      <c r="E55" s="4"/>
    </row>
    <row r="56" spans="1:8" x14ac:dyDescent="0.4">
      <c r="A56" s="10"/>
      <c r="E56" s="10"/>
    </row>
    <row r="57" spans="1:8" x14ac:dyDescent="0.4">
      <c r="A57" s="10"/>
      <c r="E57" s="10"/>
    </row>
    <row r="58" spans="1:8" x14ac:dyDescent="0.4">
      <c r="A58" s="10"/>
      <c r="E58" s="10"/>
    </row>
    <row r="59" spans="1:8" x14ac:dyDescent="0.4">
      <c r="A59" s="10"/>
      <c r="E59" s="10"/>
    </row>
    <row r="60" spans="1:8" x14ac:dyDescent="0.4">
      <c r="A60" s="10"/>
      <c r="E60" s="10"/>
    </row>
    <row r="61" spans="1:8" x14ac:dyDescent="0.4">
      <c r="A61" s="10"/>
      <c r="E61" s="10"/>
    </row>
    <row r="62" spans="1:8" x14ac:dyDescent="0.4">
      <c r="A62" s="10"/>
      <c r="E62" s="10"/>
    </row>
    <row r="63" spans="1:8" x14ac:dyDescent="0.4">
      <c r="A63" s="10"/>
      <c r="E63" s="10"/>
    </row>
    <row r="64" spans="1:8" x14ac:dyDescent="0.4">
      <c r="A64" s="10"/>
      <c r="E64" s="10"/>
    </row>
    <row r="65" spans="1:5" x14ac:dyDescent="0.4">
      <c r="A65" s="10"/>
      <c r="E65" s="10"/>
    </row>
    <row r="66" spans="1:5" x14ac:dyDescent="0.4">
      <c r="A66" s="10"/>
      <c r="E66" s="10"/>
    </row>
    <row r="67" spans="1:5" x14ac:dyDescent="0.4">
      <c r="A67" s="10"/>
      <c r="E67" s="10"/>
    </row>
    <row r="68" spans="1:5" x14ac:dyDescent="0.4">
      <c r="A68" s="10"/>
      <c r="E68" s="10"/>
    </row>
    <row r="69" spans="1:5" x14ac:dyDescent="0.4">
      <c r="A69" s="10"/>
      <c r="E69" s="10"/>
    </row>
    <row r="70" spans="1:5" x14ac:dyDescent="0.4">
      <c r="A70" s="10"/>
      <c r="E70" s="10"/>
    </row>
    <row r="71" spans="1:5" x14ac:dyDescent="0.4">
      <c r="A71" s="10"/>
      <c r="E71" s="10"/>
    </row>
    <row r="72" spans="1:5" x14ac:dyDescent="0.4">
      <c r="A72" s="10"/>
      <c r="E72" s="10"/>
    </row>
    <row r="73" spans="1:5" x14ac:dyDescent="0.4">
      <c r="A73" s="10"/>
      <c r="E73" s="10"/>
    </row>
    <row r="74" spans="1:5" x14ac:dyDescent="0.4">
      <c r="A74" s="10"/>
      <c r="E74" s="10"/>
    </row>
    <row r="75" spans="1:5" x14ac:dyDescent="0.4">
      <c r="A75" s="10"/>
      <c r="E75" s="10"/>
    </row>
    <row r="76" spans="1:5" x14ac:dyDescent="0.4">
      <c r="A76" s="10"/>
      <c r="E76" s="10"/>
    </row>
    <row r="77" spans="1:5" x14ac:dyDescent="0.4">
      <c r="A77" s="10"/>
      <c r="E77" s="10"/>
    </row>
    <row r="78" spans="1:5" x14ac:dyDescent="0.4">
      <c r="A78" s="10"/>
      <c r="E78" s="10"/>
    </row>
    <row r="79" spans="1:5" x14ac:dyDescent="0.4">
      <c r="A79" s="10"/>
      <c r="E79" s="10"/>
    </row>
    <row r="80" spans="1:5" x14ac:dyDescent="0.4">
      <c r="A80" s="10"/>
      <c r="E80" s="10"/>
    </row>
    <row r="81" spans="1:5" x14ac:dyDescent="0.4">
      <c r="A81" s="10"/>
      <c r="E81" s="10"/>
    </row>
    <row r="82" spans="1:5" x14ac:dyDescent="0.4">
      <c r="A82" s="10"/>
      <c r="E82" s="10"/>
    </row>
    <row r="83" spans="1:5" x14ac:dyDescent="0.4">
      <c r="A83" s="10"/>
      <c r="E83" s="10"/>
    </row>
    <row r="84" spans="1:5" x14ac:dyDescent="0.4">
      <c r="A84" s="10"/>
      <c r="E84" s="10"/>
    </row>
    <row r="85" spans="1:5" x14ac:dyDescent="0.4">
      <c r="A85" s="10"/>
      <c r="E85" s="10"/>
    </row>
    <row r="86" spans="1:5" x14ac:dyDescent="0.4">
      <c r="A86" s="10"/>
      <c r="E86" s="10"/>
    </row>
    <row r="87" spans="1:5" x14ac:dyDescent="0.4">
      <c r="A87" s="10"/>
      <c r="E87" s="10"/>
    </row>
    <row r="88" spans="1:5" x14ac:dyDescent="0.4">
      <c r="A88" s="10"/>
      <c r="E88" s="10"/>
    </row>
    <row r="89" spans="1:5" x14ac:dyDescent="0.4">
      <c r="A89" s="10"/>
      <c r="E89" s="10"/>
    </row>
    <row r="90" spans="1:5" x14ac:dyDescent="0.4">
      <c r="A90" s="10"/>
      <c r="E90" s="10"/>
    </row>
    <row r="91" spans="1:5" x14ac:dyDescent="0.4">
      <c r="A91" s="10"/>
      <c r="E91" s="10"/>
    </row>
    <row r="92" spans="1:5" x14ac:dyDescent="0.4">
      <c r="A92" s="10"/>
      <c r="E92" s="10"/>
    </row>
    <row r="93" spans="1:5" x14ac:dyDescent="0.4">
      <c r="A93" s="10"/>
      <c r="E93" s="10"/>
    </row>
    <row r="94" spans="1:5" x14ac:dyDescent="0.4">
      <c r="A94" s="10"/>
      <c r="E94" s="10"/>
    </row>
    <row r="95" spans="1:5" x14ac:dyDescent="0.4">
      <c r="A95" s="10"/>
      <c r="E95" s="10"/>
    </row>
    <row r="96" spans="1:5" x14ac:dyDescent="0.4">
      <c r="A96" s="10"/>
      <c r="E96" s="10"/>
    </row>
    <row r="97" spans="1:5" x14ac:dyDescent="0.4">
      <c r="A97" s="10"/>
      <c r="E97" s="10"/>
    </row>
    <row r="98" spans="1:5" x14ac:dyDescent="0.4">
      <c r="A98" s="10"/>
      <c r="E98" s="10"/>
    </row>
    <row r="99" spans="1:5" x14ac:dyDescent="0.4">
      <c r="A99" s="10"/>
      <c r="E99" s="10"/>
    </row>
    <row r="100" spans="1:5" x14ac:dyDescent="0.4">
      <c r="A100" s="10"/>
      <c r="E100" s="10"/>
    </row>
    <row r="101" spans="1:5" x14ac:dyDescent="0.4">
      <c r="A101" s="10"/>
      <c r="E101" s="10"/>
    </row>
    <row r="102" spans="1:5" x14ac:dyDescent="0.4">
      <c r="A102" s="10"/>
      <c r="E102" s="10"/>
    </row>
    <row r="103" spans="1:5" x14ac:dyDescent="0.4">
      <c r="A103" s="10"/>
      <c r="E103" s="10"/>
    </row>
    <row r="104" spans="1:5" x14ac:dyDescent="0.4">
      <c r="A104" s="10"/>
      <c r="E104" s="10"/>
    </row>
    <row r="105" spans="1:5" x14ac:dyDescent="0.4">
      <c r="A105" s="10"/>
      <c r="E105" s="10"/>
    </row>
    <row r="106" spans="1:5" x14ac:dyDescent="0.4">
      <c r="A106" s="10"/>
      <c r="E106" s="10"/>
    </row>
    <row r="107" spans="1:5" x14ac:dyDescent="0.4">
      <c r="A107" s="10"/>
      <c r="E107" s="10"/>
    </row>
    <row r="108" spans="1:5" x14ac:dyDescent="0.4">
      <c r="A108" s="10"/>
      <c r="E108" s="10"/>
    </row>
    <row r="109" spans="1:5" x14ac:dyDescent="0.4">
      <c r="A109" s="10"/>
      <c r="E109" s="10"/>
    </row>
    <row r="110" spans="1:5" x14ac:dyDescent="0.4">
      <c r="A110" s="10"/>
      <c r="E110" s="10"/>
    </row>
    <row r="111" spans="1:5" x14ac:dyDescent="0.4">
      <c r="A111" s="10"/>
      <c r="E111" s="10"/>
    </row>
    <row r="112" spans="1:5" x14ac:dyDescent="0.4">
      <c r="A112" s="10"/>
      <c r="E112" s="10"/>
    </row>
    <row r="113" spans="1:5" x14ac:dyDescent="0.4">
      <c r="A113" s="10"/>
      <c r="E113" s="10"/>
    </row>
    <row r="114" spans="1:5" x14ac:dyDescent="0.4">
      <c r="A114" s="10"/>
      <c r="E114" s="10"/>
    </row>
    <row r="115" spans="1:5" x14ac:dyDescent="0.4">
      <c r="A115" s="10"/>
      <c r="E115" s="10"/>
    </row>
  </sheetData>
  <phoneticPr fontId="18" type="noConversion"/>
  <pageMargins left="0.7" right="0.7" top="0.75" bottom="0.75" header="0.3" footer="0.3"/>
  <pageSetup orientation="portrait" horizontalDpi="0" verticalDpi="0"/>
  <cellWatches>
    <cellWatch r="AZ234"/>
    <cellWatch r="AZ235"/>
    <cellWatch r="AZ236"/>
    <cellWatch r="AZ237"/>
    <cellWatch r="AZ238"/>
    <cellWatch r="AZ239"/>
    <cellWatch r="AZ240"/>
    <cellWatch r="AZ241"/>
    <cellWatch r="AZ242"/>
    <cellWatch r="AZ243"/>
    <cellWatch r="AZ244"/>
    <cellWatch r="AZ245"/>
    <cellWatch r="AZ246"/>
    <cellWatch r="AZ247"/>
    <cellWatch r="AZ248"/>
    <cellWatch r="AZ249"/>
    <cellWatch r="AZ250"/>
    <cellWatch r="AZ251"/>
    <cellWatch r="AZ252"/>
    <cellWatch r="AZ253"/>
    <cellWatch r="AZ254"/>
    <cellWatch r="AZ255"/>
    <cellWatch r="AZ256"/>
    <cellWatch r="AZ257"/>
    <cellWatch r="AZ258"/>
    <cellWatch r="AZ259"/>
    <cellWatch r="AZ260"/>
    <cellWatch r="AZ261"/>
    <cellWatch r="AZ262"/>
    <cellWatch r="AZ263"/>
    <cellWatch r="AZ264"/>
    <cellWatch r="AZ265"/>
    <cellWatch r="AZ266"/>
    <cellWatch r="AZ267"/>
    <cellWatch r="AZ268"/>
    <cellWatch r="AZ137"/>
    <cellWatch r="AZ138"/>
    <cellWatch r="AZ139"/>
    <cellWatch r="AZ140"/>
    <cellWatch r="AZ141"/>
    <cellWatch r="AZ142"/>
    <cellWatch r="AZ143"/>
    <cellWatch r="AZ144"/>
    <cellWatch r="AZ145"/>
    <cellWatch r="AZ146"/>
    <cellWatch r="AZ147"/>
    <cellWatch r="AZ148"/>
    <cellWatch r="AZ149"/>
    <cellWatch r="AZ150"/>
    <cellWatch r="AZ151"/>
    <cellWatch r="AZ152"/>
    <cellWatch r="AZ153"/>
    <cellWatch r="AZ154"/>
    <cellWatch r="AZ155"/>
    <cellWatch r="AZ156"/>
    <cellWatch r="AZ157"/>
    <cellWatch r="AZ158"/>
    <cellWatch r="AZ159"/>
    <cellWatch r="AZ160"/>
    <cellWatch r="AZ161"/>
    <cellWatch r="AZ162"/>
    <cellWatch r="AZ163"/>
    <cellWatch r="AZ164"/>
    <cellWatch r="AZ165"/>
    <cellWatch r="AZ166"/>
    <cellWatch r="AZ167"/>
    <cellWatch r="AZ168"/>
    <cellWatch r="AZ169"/>
    <cellWatch r="AZ170"/>
    <cellWatch r="AZ171"/>
  </cellWatch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65"/>
  <sheetViews>
    <sheetView topLeftCell="P6" zoomScale="135" zoomScaleNormal="90" zoomScalePageLayoutView="140" workbookViewId="0">
      <selection activeCell="X11" sqref="X11"/>
    </sheetView>
  </sheetViews>
  <sheetFormatPr defaultColWidth="13" defaultRowHeight="12.3" x14ac:dyDescent="0.4"/>
  <cols>
    <col min="1" max="13" width="0" style="187" hidden="1" customWidth="1"/>
    <col min="14" max="14" width="0" style="193" hidden="1" customWidth="1"/>
    <col min="15" max="15" width="0" style="187" hidden="1" customWidth="1"/>
    <col min="16" max="16384" width="13" style="187"/>
  </cols>
  <sheetData>
    <row r="1" spans="1:18" s="176" customFormat="1" ht="18.899999999999999" x14ac:dyDescent="0.65">
      <c r="A1" s="175" t="s">
        <v>161</v>
      </c>
      <c r="N1" s="177"/>
    </row>
    <row r="2" spans="1:18" s="179" customFormat="1" ht="17.7" x14ac:dyDescent="0.6">
      <c r="A2" s="178"/>
      <c r="D2" s="180"/>
      <c r="N2" s="181"/>
    </row>
    <row r="3" spans="1:18" s="184" customFormat="1" ht="18.600000000000001" x14ac:dyDescent="0.6">
      <c r="A3" s="182" t="s">
        <v>579</v>
      </c>
      <c r="B3" s="170"/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83"/>
      <c r="O3" s="170"/>
      <c r="P3" s="170"/>
      <c r="Q3" s="170"/>
      <c r="R3" s="170"/>
    </row>
    <row r="4" spans="1:18" ht="90" x14ac:dyDescent="0.5">
      <c r="A4" s="111"/>
      <c r="B4" s="185" t="s">
        <v>136</v>
      </c>
      <c r="C4" s="185" t="s">
        <v>4</v>
      </c>
      <c r="D4" s="185" t="s">
        <v>137</v>
      </c>
      <c r="E4" s="185" t="s">
        <v>5</v>
      </c>
      <c r="F4" s="185" t="s">
        <v>6</v>
      </c>
      <c r="G4" s="185" t="s">
        <v>138</v>
      </c>
      <c r="H4" s="185" t="s">
        <v>139</v>
      </c>
      <c r="I4" s="185" t="s">
        <v>140</v>
      </c>
      <c r="J4" s="185" t="s">
        <v>141</v>
      </c>
      <c r="K4" s="185" t="s">
        <v>142</v>
      </c>
      <c r="L4" s="186" t="s">
        <v>143</v>
      </c>
      <c r="M4" s="111" t="s">
        <v>163</v>
      </c>
      <c r="N4" s="168" t="s">
        <v>164</v>
      </c>
      <c r="O4" s="111" t="s">
        <v>167</v>
      </c>
      <c r="Q4" s="111" t="s">
        <v>492</v>
      </c>
      <c r="R4" s="114">
        <f>-('land use change'!H143-'land use change'!N92)</f>
        <v>0</v>
      </c>
    </row>
    <row r="5" spans="1:18" ht="124.5" x14ac:dyDescent="0.5">
      <c r="A5" s="109" t="s">
        <v>162</v>
      </c>
      <c r="B5" s="53">
        <f>demand!B198</f>
        <v>222008.69999999998</v>
      </c>
      <c r="C5" s="53">
        <f>demand!C198</f>
        <v>3503.7999999999997</v>
      </c>
      <c r="D5" s="53">
        <f>demand!D198</f>
        <v>546.29999999999995</v>
      </c>
      <c r="E5" s="53">
        <f>demand!E198</f>
        <v>141.20000000000007</v>
      </c>
      <c r="F5" s="53">
        <f>demand!F198</f>
        <v>3191.8</v>
      </c>
      <c r="G5" s="53">
        <f>demand!G198</f>
        <v>310.50000000000006</v>
      </c>
      <c r="H5" s="53">
        <f>demand!H198</f>
        <v>35039.999999999993</v>
      </c>
      <c r="I5" s="53">
        <f>demand!J198</f>
        <v>778.30000000000007</v>
      </c>
      <c r="J5" s="53">
        <f>demand!L198</f>
        <v>5666.9</v>
      </c>
      <c r="K5" s="53">
        <f>demand!M198</f>
        <v>562.1</v>
      </c>
      <c r="L5" s="53">
        <f>demand!N198</f>
        <v>889</v>
      </c>
      <c r="M5" s="53">
        <f>SUM(B5:L5)</f>
        <v>272638.59999999992</v>
      </c>
      <c r="N5" s="169"/>
      <c r="O5" s="135"/>
      <c r="Q5" s="111" t="s">
        <v>490</v>
      </c>
      <c r="R5" s="713">
        <f>R4*demand!C208</f>
        <v>0</v>
      </c>
    </row>
    <row r="6" spans="1:18" ht="90" x14ac:dyDescent="0.5">
      <c r="A6" s="135" t="s">
        <v>580</v>
      </c>
      <c r="B6" s="53">
        <f>demand!B393</f>
        <v>193190.59999999998</v>
      </c>
      <c r="C6" s="53">
        <f>demand!C393</f>
        <v>2731.0000000000005</v>
      </c>
      <c r="D6" s="53">
        <f>demand!D393</f>
        <v>460.90000000000009</v>
      </c>
      <c r="E6" s="53">
        <f>demand!E393</f>
        <v>123.50000000000003</v>
      </c>
      <c r="F6" s="53">
        <f>demand!F393</f>
        <v>3111.4999999999995</v>
      </c>
      <c r="G6" s="53">
        <f>demand!G393</f>
        <v>223.60000000000002</v>
      </c>
      <c r="H6" s="53">
        <f>demand!H393</f>
        <v>32519.299999999996</v>
      </c>
      <c r="I6" s="53">
        <f>demand!J393</f>
        <v>600</v>
      </c>
      <c r="J6" s="53">
        <f>demand!L393</f>
        <v>4714</v>
      </c>
      <c r="K6" s="53">
        <f>demand!M393</f>
        <v>409.6</v>
      </c>
      <c r="L6" s="53">
        <f>demand!N393</f>
        <v>689.4</v>
      </c>
      <c r="M6" s="53">
        <f>SUM(B6:L6)</f>
        <v>238773.39999999997</v>
      </c>
      <c r="N6" s="169"/>
      <c r="O6" s="135"/>
      <c r="Q6" s="111" t="s">
        <v>491</v>
      </c>
      <c r="R6" s="713">
        <f>R4*demand!C207</f>
        <v>0</v>
      </c>
    </row>
    <row r="7" spans="1:18" ht="24.6" x14ac:dyDescent="0.4">
      <c r="A7" s="135" t="s">
        <v>170</v>
      </c>
      <c r="B7" s="53">
        <f>B5-B6</f>
        <v>28818.100000000006</v>
      </c>
      <c r="C7" s="53">
        <f t="shared" ref="C7:K7" si="0">C5-C6</f>
        <v>772.79999999999927</v>
      </c>
      <c r="D7" s="53">
        <f t="shared" si="0"/>
        <v>85.399999999999864</v>
      </c>
      <c r="E7" s="53">
        <f t="shared" si="0"/>
        <v>17.700000000000045</v>
      </c>
      <c r="F7" s="53">
        <f t="shared" si="0"/>
        <v>80.300000000000637</v>
      </c>
      <c r="G7" s="53">
        <f t="shared" si="0"/>
        <v>86.900000000000034</v>
      </c>
      <c r="H7" s="53">
        <f t="shared" si="0"/>
        <v>2520.6999999999971</v>
      </c>
      <c r="I7" s="53">
        <f t="shared" si="0"/>
        <v>178.30000000000007</v>
      </c>
      <c r="J7" s="53">
        <f t="shared" si="0"/>
        <v>952.89999999999964</v>
      </c>
      <c r="K7" s="53">
        <f t="shared" si="0"/>
        <v>152.5</v>
      </c>
      <c r="L7" s="53">
        <f>L5-L6</f>
        <v>199.60000000000002</v>
      </c>
      <c r="M7" s="53">
        <f>SUM(B7:L7)</f>
        <v>33865.200000000004</v>
      </c>
      <c r="N7" s="169">
        <f>M7/M5</f>
        <v>0.12421278571706286</v>
      </c>
      <c r="O7" s="188">
        <f>N7/(N$7+$N$8)</f>
        <v>0.59583597010644762</v>
      </c>
    </row>
    <row r="8" spans="1:18" ht="61.5" x14ac:dyDescent="0.4">
      <c r="A8" s="135" t="s">
        <v>169</v>
      </c>
      <c r="B8" s="53">
        <f>demand!B484</f>
        <v>19547.727922157123</v>
      </c>
      <c r="C8" s="53">
        <f>demand!C484</f>
        <v>524.20125331798499</v>
      </c>
      <c r="D8" s="53">
        <f>demand!D484</f>
        <v>57.92803705144398</v>
      </c>
      <c r="E8" s="53">
        <f>demand!E484</f>
        <v>12.006162246025276</v>
      </c>
      <c r="F8" s="53">
        <f>demand!F484</f>
        <v>54.468634370385907</v>
      </c>
      <c r="G8" s="53">
        <f>demand!G484</f>
        <v>58.9455084282258</v>
      </c>
      <c r="H8" s="53">
        <f>demand!H484</f>
        <v>1709.8267329692612</v>
      </c>
      <c r="I8" s="53">
        <f>demand!J484</f>
        <v>120.94343098679703</v>
      </c>
      <c r="J8" s="53">
        <f>demand!L484</f>
        <v>646.36564995692015</v>
      </c>
      <c r="K8" s="53">
        <f>demand!M484</f>
        <v>103.44292330615001</v>
      </c>
      <c r="L8" s="53">
        <f>demand!N484</f>
        <v>135.39152453709863</v>
      </c>
      <c r="M8" s="53">
        <f>SUM(B8:L8)</f>
        <v>22971.247779327416</v>
      </c>
      <c r="N8" s="169">
        <f>M8/M5</f>
        <v>8.4255302731628692E-2</v>
      </c>
      <c r="O8" s="188">
        <f>N8/(N$7+$N$8)</f>
        <v>0.40416402989355238</v>
      </c>
    </row>
    <row r="9" spans="1:18" s="179" customFormat="1" x14ac:dyDescent="0.4">
      <c r="B9" s="189"/>
      <c r="C9" s="189"/>
      <c r="D9" s="189"/>
      <c r="E9" s="189"/>
      <c r="F9" s="189"/>
      <c r="G9" s="189"/>
      <c r="H9" s="189"/>
      <c r="I9" s="189"/>
      <c r="J9" s="189"/>
      <c r="K9" s="189"/>
      <c r="L9" s="189"/>
      <c r="N9" s="181"/>
    </row>
    <row r="10" spans="1:18" s="184" customFormat="1" ht="18.600000000000001" x14ac:dyDescent="0.6">
      <c r="A10" s="182" t="s">
        <v>581</v>
      </c>
      <c r="B10" s="170"/>
      <c r="C10" s="170"/>
      <c r="D10" s="170"/>
      <c r="E10" s="170"/>
      <c r="F10" s="170"/>
      <c r="G10" s="170"/>
      <c r="H10" s="170"/>
      <c r="I10" s="170"/>
      <c r="J10" s="170"/>
      <c r="K10" s="170"/>
      <c r="L10" s="170"/>
      <c r="M10" s="170"/>
      <c r="N10" s="183"/>
      <c r="O10" s="170"/>
      <c r="P10" s="170"/>
      <c r="Q10" s="170"/>
      <c r="R10" s="170"/>
    </row>
    <row r="11" spans="1:18" ht="75" x14ac:dyDescent="0.5">
      <c r="A11" s="190" t="s">
        <v>0</v>
      </c>
      <c r="B11" s="185" t="s">
        <v>136</v>
      </c>
      <c r="C11" s="185" t="s">
        <v>4</v>
      </c>
      <c r="D11" s="185" t="s">
        <v>137</v>
      </c>
      <c r="E11" s="185" t="s">
        <v>5</v>
      </c>
      <c r="F11" s="185" t="s">
        <v>6</v>
      </c>
      <c r="G11" s="185" t="s">
        <v>138</v>
      </c>
      <c r="H11" s="185" t="s">
        <v>139</v>
      </c>
      <c r="I11" s="185" t="s">
        <v>140</v>
      </c>
      <c r="J11" s="185" t="s">
        <v>141</v>
      </c>
      <c r="K11" s="185" t="s">
        <v>142</v>
      </c>
      <c r="L11" s="186" t="s">
        <v>143</v>
      </c>
      <c r="M11" s="111" t="s">
        <v>163</v>
      </c>
      <c r="N11" s="168" t="s">
        <v>164</v>
      </c>
      <c r="O11" s="111" t="s">
        <v>167</v>
      </c>
      <c r="Q11" s="111" t="s">
        <v>487</v>
      </c>
      <c r="R11" s="114">
        <f>-('land use change'!H194-'land use change'!H92)</f>
        <v>109.59065348206605</v>
      </c>
    </row>
    <row r="12" spans="1:18" ht="75" x14ac:dyDescent="0.5">
      <c r="A12" s="109" t="s">
        <v>168</v>
      </c>
      <c r="B12" s="53">
        <f>demand!B680</f>
        <v>181672.29999999996</v>
      </c>
      <c r="C12" s="53">
        <f>demand!C680</f>
        <v>2381.3000000000002</v>
      </c>
      <c r="D12" s="53">
        <f>demand!D680</f>
        <v>422.40000000000003</v>
      </c>
      <c r="E12" s="53">
        <f>demand!E680</f>
        <v>115.29999999999998</v>
      </c>
      <c r="F12" s="53">
        <f>demand!F680</f>
        <v>3073.1</v>
      </c>
      <c r="G12" s="53">
        <f>demand!G680</f>
        <v>184.4</v>
      </c>
      <c r="H12" s="53">
        <f>demand!H680</f>
        <v>31372.099999999995</v>
      </c>
      <c r="I12" s="53">
        <f>demand!J680</f>
        <v>519.6</v>
      </c>
      <c r="J12" s="53">
        <f>demand!L680</f>
        <v>4285.3</v>
      </c>
      <c r="K12" s="53">
        <f>demand!M680</f>
        <v>340.7</v>
      </c>
      <c r="L12" s="53">
        <f>demand!N680</f>
        <v>598.90000000000009</v>
      </c>
      <c r="M12" s="53">
        <f>SUM(B12:L12)</f>
        <v>224965.39999999994</v>
      </c>
      <c r="N12" s="169"/>
      <c r="O12" s="135"/>
      <c r="Q12" s="111" t="s">
        <v>488</v>
      </c>
      <c r="R12" s="713">
        <f>R11*O14</f>
        <v>44.029406710912532</v>
      </c>
    </row>
    <row r="13" spans="1:18" ht="75" x14ac:dyDescent="0.5">
      <c r="A13" s="109" t="s">
        <v>170</v>
      </c>
      <c r="B13" s="53">
        <f>B5-B12</f>
        <v>40336.400000000023</v>
      </c>
      <c r="C13" s="53">
        <f t="shared" ref="C13:K13" si="1">C5-C12</f>
        <v>1122.4999999999995</v>
      </c>
      <c r="D13" s="53">
        <f t="shared" si="1"/>
        <v>123.89999999999992</v>
      </c>
      <c r="E13" s="53">
        <f t="shared" si="1"/>
        <v>25.900000000000091</v>
      </c>
      <c r="F13" s="53">
        <f t="shared" si="1"/>
        <v>118.70000000000027</v>
      </c>
      <c r="G13" s="53">
        <f t="shared" si="1"/>
        <v>126.10000000000005</v>
      </c>
      <c r="H13" s="53">
        <f t="shared" si="1"/>
        <v>3667.8999999999978</v>
      </c>
      <c r="I13" s="53">
        <f t="shared" si="1"/>
        <v>258.70000000000005</v>
      </c>
      <c r="J13" s="53">
        <f t="shared" si="1"/>
        <v>1381.5999999999995</v>
      </c>
      <c r="K13" s="53">
        <f t="shared" si="1"/>
        <v>221.40000000000003</v>
      </c>
      <c r="L13" s="53">
        <f>L5-L12</f>
        <v>290.09999999999991</v>
      </c>
      <c r="M13" s="53">
        <f>SUM(B13:L13)</f>
        <v>47673.200000000019</v>
      </c>
      <c r="N13" s="169">
        <f>M13/M5</f>
        <v>0.17485858568816021</v>
      </c>
      <c r="O13" s="188">
        <f>N13/(N13+N14)</f>
        <v>0.59823757490306662</v>
      </c>
      <c r="Q13" s="111" t="s">
        <v>489</v>
      </c>
      <c r="R13" s="713">
        <f>R11*O13</f>
        <v>65.561246771153506</v>
      </c>
    </row>
    <row r="14" spans="1:18" ht="69" x14ac:dyDescent="0.45">
      <c r="A14" s="109" t="s">
        <v>169</v>
      </c>
      <c r="B14" s="53">
        <f>demand!B771</f>
        <v>27088.986990337027</v>
      </c>
      <c r="C14" s="53">
        <f>demand!C771</f>
        <v>753.84486212585432</v>
      </c>
      <c r="D14" s="53">
        <f>demand!D771</f>
        <v>83.208354937544186</v>
      </c>
      <c r="E14" s="53">
        <f>demand!E771</f>
        <v>17.393836907848218</v>
      </c>
      <c r="F14" s="53">
        <f>demand!F771</f>
        <v>79.716156021682778</v>
      </c>
      <c r="G14" s="53">
        <f>demand!G771</f>
        <v>84.685823709639422</v>
      </c>
      <c r="H14" s="53">
        <f>demand!H771</f>
        <v>2463.2762314400197</v>
      </c>
      <c r="I14" s="53">
        <f>demand!J771</f>
        <v>173.73689606410559</v>
      </c>
      <c r="J14" s="53">
        <f>demand!L771</f>
        <v>927.85038887579537</v>
      </c>
      <c r="K14" s="53">
        <f>demand!M771</f>
        <v>148.68708460994577</v>
      </c>
      <c r="L14" s="53">
        <f>demand!N771</f>
        <v>194.82440490219184</v>
      </c>
      <c r="M14" s="53">
        <f>SUM(B14:L14)</f>
        <v>32016.211029931659</v>
      </c>
      <c r="N14" s="169">
        <f>M14/M5</f>
        <v>0.1174309544940873</v>
      </c>
      <c r="O14" s="188">
        <f>N14/(N14+N13)</f>
        <v>0.40176242509693333</v>
      </c>
    </row>
    <row r="15" spans="1:18" x14ac:dyDescent="0.4"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89"/>
      <c r="N15" s="181"/>
      <c r="O15" s="191"/>
    </row>
    <row r="16" spans="1:18" s="184" customFormat="1" ht="18.600000000000001" x14ac:dyDescent="0.6">
      <c r="A16" s="182" t="s">
        <v>582</v>
      </c>
      <c r="B16" s="170"/>
      <c r="C16" s="170"/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83"/>
      <c r="O16" s="170"/>
      <c r="P16" s="170"/>
      <c r="Q16" s="170"/>
      <c r="R16" s="170"/>
    </row>
    <row r="17" spans="1:18" ht="75" x14ac:dyDescent="0.5">
      <c r="A17" s="190" t="s">
        <v>0</v>
      </c>
      <c r="B17" s="185" t="s">
        <v>136</v>
      </c>
      <c r="C17" s="185" t="s">
        <v>4</v>
      </c>
      <c r="D17" s="185" t="s">
        <v>137</v>
      </c>
      <c r="E17" s="185" t="s">
        <v>5</v>
      </c>
      <c r="F17" s="185" t="s">
        <v>6</v>
      </c>
      <c r="G17" s="185" t="s">
        <v>138</v>
      </c>
      <c r="H17" s="185" t="s">
        <v>139</v>
      </c>
      <c r="I17" s="185" t="s">
        <v>140</v>
      </c>
      <c r="J17" s="185" t="s">
        <v>141</v>
      </c>
      <c r="K17" s="185" t="s">
        <v>142</v>
      </c>
      <c r="L17" s="186" t="s">
        <v>143</v>
      </c>
      <c r="M17" s="111" t="s">
        <v>163</v>
      </c>
      <c r="N17" s="168" t="s">
        <v>164</v>
      </c>
      <c r="O17" s="111" t="s">
        <v>167</v>
      </c>
      <c r="Q17" s="111" t="s">
        <v>487</v>
      </c>
      <c r="R17" s="114">
        <f>-('land use change'!H245-'land use change'!H92)</f>
        <v>109.59065348206605</v>
      </c>
    </row>
    <row r="18" spans="1:18" ht="75" x14ac:dyDescent="0.5">
      <c r="A18" s="109" t="s">
        <v>168</v>
      </c>
      <c r="B18" s="53">
        <f>demand!B968</f>
        <v>173453.80000000002</v>
      </c>
      <c r="C18" s="53">
        <f>demand!C968</f>
        <v>2117.1</v>
      </c>
      <c r="D18" s="53">
        <f>demand!D968</f>
        <v>393.50000000000011</v>
      </c>
      <c r="E18" s="53">
        <f>demand!E968</f>
        <v>109</v>
      </c>
      <c r="F18" s="53">
        <f>demand!F968</f>
        <v>3043</v>
      </c>
      <c r="G18" s="53">
        <f>demand!G968</f>
        <v>154.19999999999996</v>
      </c>
      <c r="H18" s="53">
        <f>demand!H968</f>
        <v>30501.9</v>
      </c>
      <c r="I18" s="53">
        <f>demand!J968</f>
        <v>458.60000000000019</v>
      </c>
      <c r="J18" s="53">
        <f>demand!L968</f>
        <v>3961.7000000000003</v>
      </c>
      <c r="K18" s="53">
        <f>demand!M968</f>
        <v>288.8</v>
      </c>
      <c r="L18" s="53">
        <f>demand!N968</f>
        <v>531</v>
      </c>
      <c r="M18" s="53">
        <f>SUM(B18:L18)</f>
        <v>215012.60000000003</v>
      </c>
      <c r="N18" s="169"/>
      <c r="O18" s="135"/>
      <c r="Q18" s="111" t="s">
        <v>488</v>
      </c>
      <c r="R18" s="114">
        <f>R17*O20</f>
        <v>43.84847778060341</v>
      </c>
    </row>
    <row r="19" spans="1:18" ht="75" x14ac:dyDescent="0.5">
      <c r="A19" s="109" t="s">
        <v>170</v>
      </c>
      <c r="B19" s="53">
        <f t="shared" ref="B19:L19" si="2">B5-B18</f>
        <v>48554.899999999965</v>
      </c>
      <c r="C19" s="53">
        <f t="shared" si="2"/>
        <v>1386.6999999999998</v>
      </c>
      <c r="D19" s="53">
        <f t="shared" si="2"/>
        <v>152.79999999999984</v>
      </c>
      <c r="E19" s="53">
        <f t="shared" si="2"/>
        <v>32.200000000000074</v>
      </c>
      <c r="F19" s="53">
        <f t="shared" si="2"/>
        <v>148.80000000000018</v>
      </c>
      <c r="G19" s="53">
        <f t="shared" si="2"/>
        <v>156.3000000000001</v>
      </c>
      <c r="H19" s="53">
        <f t="shared" si="2"/>
        <v>4538.0999999999913</v>
      </c>
      <c r="I19" s="53">
        <f t="shared" si="2"/>
        <v>319.69999999999987</v>
      </c>
      <c r="J19" s="53">
        <f t="shared" si="2"/>
        <v>1705.1999999999994</v>
      </c>
      <c r="K19" s="53">
        <f t="shared" si="2"/>
        <v>273.3</v>
      </c>
      <c r="L19" s="53">
        <f t="shared" si="2"/>
        <v>358</v>
      </c>
      <c r="M19" s="53">
        <f>SUM(B19:L19)</f>
        <v>57625.999999999956</v>
      </c>
      <c r="N19" s="169">
        <f>M19/M5</f>
        <v>0.21136405483302795</v>
      </c>
      <c r="O19" s="188">
        <f>N19/(N19+N20)</f>
        <v>0.59988852710163842</v>
      </c>
      <c r="Q19" s="111" t="s">
        <v>489</v>
      </c>
      <c r="R19" s="114">
        <f>R17*O19</f>
        <v>65.742175701462642</v>
      </c>
    </row>
    <row r="20" spans="1:18" ht="69" x14ac:dyDescent="0.45">
      <c r="A20" s="109" t="s">
        <v>169</v>
      </c>
      <c r="B20" s="53">
        <f>demand!B1059</f>
        <v>32384.971003356237</v>
      </c>
      <c r="C20" s="53">
        <f>demand!C1059</f>
        <v>924.89613386813858</v>
      </c>
      <c r="D20" s="53">
        <f>demand!D1059</f>
        <v>101.91398951110665</v>
      </c>
      <c r="E20" s="53">
        <f>demand!E1059</f>
        <v>21.476639150900748</v>
      </c>
      <c r="F20" s="53">
        <f>demand!F1059</f>
        <v>99.246084026522695</v>
      </c>
      <c r="G20" s="53">
        <f>demand!G1059</f>
        <v>104.2484068101176</v>
      </c>
      <c r="H20" s="53">
        <f>demand!H1059</f>
        <v>3026.8054698975993</v>
      </c>
      <c r="I20" s="53">
        <f>demand!J1059</f>
        <v>213.2323458553717</v>
      </c>
      <c r="J20" s="53">
        <f>demand!L1059</f>
        <v>1137.3281080781353</v>
      </c>
      <c r="K20" s="53">
        <f>demand!M1059</f>
        <v>182.28464223419795</v>
      </c>
      <c r="L20" s="53">
        <f>demand!N1059</f>
        <v>238.77754087026298</v>
      </c>
      <c r="M20" s="53">
        <f>SUM(B20:L20)</f>
        <v>38435.180363658597</v>
      </c>
      <c r="N20" s="169">
        <f>M20/M5</f>
        <v>0.14097483028323432</v>
      </c>
      <c r="O20" s="188">
        <f>N20/(N20+N19)</f>
        <v>0.40011147289836163</v>
      </c>
    </row>
    <row r="21" spans="1:18" x14ac:dyDescent="0.4">
      <c r="B21" s="192"/>
      <c r="C21" s="192"/>
      <c r="D21" s="192"/>
      <c r="E21" s="192"/>
      <c r="F21" s="192"/>
      <c r="G21" s="192"/>
      <c r="H21" s="192"/>
      <c r="I21" s="192"/>
      <c r="J21" s="192"/>
      <c r="K21" s="192"/>
      <c r="L21" s="192"/>
    </row>
    <row r="22" spans="1:18" x14ac:dyDescent="0.4">
      <c r="A22" s="192"/>
      <c r="B22" s="192"/>
      <c r="C22" s="192"/>
      <c r="D22" s="192"/>
      <c r="E22" s="192"/>
      <c r="F22" s="192"/>
      <c r="G22" s="192"/>
      <c r="H22" s="192"/>
      <c r="I22" s="192"/>
      <c r="J22" s="192"/>
      <c r="K22" s="192"/>
      <c r="L22" s="192"/>
    </row>
    <row r="23" spans="1:18" x14ac:dyDescent="0.4">
      <c r="A23" s="192"/>
      <c r="B23" s="192"/>
      <c r="C23" s="192"/>
      <c r="D23" s="192"/>
      <c r="E23" s="192"/>
      <c r="F23" s="192"/>
      <c r="G23" s="192"/>
      <c r="H23" s="192"/>
      <c r="I23" s="192"/>
      <c r="J23" s="192"/>
      <c r="K23" s="192"/>
      <c r="L23" s="192"/>
    </row>
    <row r="24" spans="1:18" x14ac:dyDescent="0.4">
      <c r="A24" s="192"/>
      <c r="B24" s="192"/>
      <c r="C24" s="192"/>
      <c r="D24" s="192"/>
      <c r="E24" s="192"/>
      <c r="F24" s="192"/>
      <c r="G24" s="192"/>
      <c r="H24" s="192"/>
      <c r="I24" s="192"/>
      <c r="J24" s="192"/>
      <c r="K24" s="192"/>
      <c r="L24" s="192"/>
    </row>
    <row r="25" spans="1:18" x14ac:dyDescent="0.4">
      <c r="A25" s="192"/>
      <c r="B25" s="192"/>
      <c r="C25" s="192"/>
      <c r="D25" s="192"/>
      <c r="E25" s="192"/>
      <c r="F25" s="192"/>
      <c r="G25" s="192"/>
      <c r="H25" s="192"/>
      <c r="I25" s="192"/>
      <c r="J25" s="192"/>
      <c r="K25" s="192"/>
      <c r="L25" s="192"/>
    </row>
    <row r="26" spans="1:18" x14ac:dyDescent="0.4">
      <c r="A26" s="192"/>
      <c r="B26" s="192"/>
      <c r="C26" s="192"/>
      <c r="D26" s="192"/>
      <c r="E26" s="192"/>
      <c r="F26" s="192"/>
      <c r="G26" s="192"/>
      <c r="H26" s="192"/>
      <c r="I26" s="192"/>
      <c r="J26" s="192"/>
      <c r="K26" s="192"/>
      <c r="L26" s="192"/>
    </row>
    <row r="27" spans="1:18" x14ac:dyDescent="0.4">
      <c r="A27" s="192"/>
      <c r="B27" s="192"/>
      <c r="C27" s="192"/>
      <c r="D27" s="192"/>
      <c r="E27" s="192"/>
      <c r="F27" s="192"/>
      <c r="G27" s="192"/>
      <c r="H27" s="192"/>
      <c r="I27" s="192"/>
      <c r="J27" s="192"/>
      <c r="K27" s="192"/>
      <c r="L27" s="192"/>
    </row>
    <row r="28" spans="1:18" x14ac:dyDescent="0.4">
      <c r="A28" s="192"/>
      <c r="B28" s="192"/>
      <c r="C28" s="192"/>
      <c r="D28" s="192"/>
      <c r="E28" s="192"/>
      <c r="F28" s="192"/>
      <c r="G28" s="192"/>
      <c r="H28" s="192"/>
      <c r="I28" s="192"/>
      <c r="J28" s="192"/>
      <c r="K28" s="192"/>
      <c r="L28" s="192"/>
    </row>
    <row r="29" spans="1:18" x14ac:dyDescent="0.4">
      <c r="A29" s="192"/>
      <c r="B29" s="192"/>
      <c r="C29" s="192"/>
      <c r="D29" s="192"/>
      <c r="E29" s="192"/>
      <c r="F29" s="192"/>
      <c r="G29" s="192"/>
      <c r="H29" s="192"/>
      <c r="I29" s="192"/>
      <c r="J29" s="192"/>
      <c r="K29" s="192"/>
      <c r="L29" s="192"/>
    </row>
    <row r="30" spans="1:18" x14ac:dyDescent="0.4">
      <c r="A30" s="192"/>
      <c r="B30" s="192"/>
      <c r="C30" s="192"/>
      <c r="D30" s="192"/>
      <c r="E30" s="192"/>
      <c r="F30" s="192"/>
      <c r="G30" s="192"/>
      <c r="H30" s="192"/>
      <c r="I30" s="192"/>
      <c r="J30" s="192"/>
      <c r="K30" s="192"/>
      <c r="L30" s="192"/>
    </row>
    <row r="31" spans="1:18" x14ac:dyDescent="0.4">
      <c r="A31" s="192"/>
      <c r="B31" s="192"/>
      <c r="C31" s="192"/>
      <c r="D31" s="192"/>
      <c r="E31" s="192"/>
      <c r="F31" s="192"/>
      <c r="G31" s="192"/>
      <c r="H31" s="192"/>
      <c r="I31" s="192"/>
      <c r="J31" s="192"/>
      <c r="K31" s="192"/>
      <c r="L31" s="192"/>
    </row>
    <row r="32" spans="1:18" x14ac:dyDescent="0.4">
      <c r="A32" s="192"/>
      <c r="B32" s="192"/>
      <c r="C32" s="192"/>
      <c r="D32" s="192"/>
      <c r="E32" s="192"/>
      <c r="F32" s="192"/>
      <c r="G32" s="192"/>
      <c r="H32" s="192"/>
      <c r="I32" s="192"/>
      <c r="J32" s="192"/>
      <c r="K32" s="192"/>
      <c r="L32" s="192"/>
    </row>
    <row r="33" spans="1:12" x14ac:dyDescent="0.4">
      <c r="A33" s="192"/>
      <c r="B33" s="192"/>
      <c r="C33" s="192"/>
      <c r="D33" s="192"/>
      <c r="E33" s="192"/>
      <c r="F33" s="192"/>
      <c r="G33" s="192"/>
      <c r="H33" s="192"/>
      <c r="I33" s="192"/>
      <c r="J33" s="192"/>
      <c r="K33" s="192"/>
      <c r="L33" s="192"/>
    </row>
    <row r="34" spans="1:12" x14ac:dyDescent="0.4">
      <c r="A34" s="192"/>
      <c r="B34" s="192"/>
      <c r="C34" s="192"/>
      <c r="D34" s="192"/>
      <c r="E34" s="192"/>
      <c r="F34" s="192"/>
      <c r="G34" s="192"/>
      <c r="H34" s="192"/>
      <c r="I34" s="192"/>
      <c r="J34" s="192"/>
      <c r="K34" s="192"/>
      <c r="L34" s="192"/>
    </row>
    <row r="35" spans="1:12" x14ac:dyDescent="0.4">
      <c r="A35" s="192"/>
      <c r="B35" s="192"/>
      <c r="C35" s="192"/>
      <c r="D35" s="192"/>
      <c r="E35" s="192"/>
      <c r="F35" s="192"/>
      <c r="G35" s="192"/>
      <c r="H35" s="192"/>
      <c r="I35" s="192"/>
      <c r="J35" s="192"/>
      <c r="K35" s="192"/>
      <c r="L35" s="192"/>
    </row>
    <row r="36" spans="1:12" x14ac:dyDescent="0.4">
      <c r="A36" s="192"/>
      <c r="B36" s="192"/>
      <c r="C36" s="192"/>
      <c r="D36" s="192"/>
      <c r="E36" s="192"/>
      <c r="F36" s="192"/>
      <c r="G36" s="192"/>
      <c r="H36" s="192"/>
      <c r="I36" s="192"/>
      <c r="J36" s="192"/>
      <c r="K36" s="192"/>
      <c r="L36" s="192"/>
    </row>
    <row r="37" spans="1:12" x14ac:dyDescent="0.4">
      <c r="A37" s="192"/>
      <c r="B37" s="192"/>
      <c r="C37" s="192"/>
      <c r="D37" s="192"/>
      <c r="E37" s="192"/>
      <c r="F37" s="192"/>
      <c r="G37" s="192"/>
      <c r="H37" s="192"/>
      <c r="I37" s="192"/>
      <c r="J37" s="192"/>
      <c r="K37" s="192"/>
      <c r="L37" s="192"/>
    </row>
    <row r="38" spans="1:12" x14ac:dyDescent="0.4">
      <c r="A38" s="192"/>
      <c r="B38" s="192"/>
      <c r="C38" s="192"/>
      <c r="D38" s="192"/>
      <c r="E38" s="192"/>
      <c r="F38" s="192"/>
      <c r="G38" s="192"/>
      <c r="H38" s="192"/>
      <c r="I38" s="192"/>
      <c r="J38" s="192"/>
      <c r="K38" s="192"/>
      <c r="L38" s="192"/>
    </row>
    <row r="39" spans="1:12" x14ac:dyDescent="0.4">
      <c r="A39" s="192"/>
      <c r="B39" s="192"/>
      <c r="C39" s="192"/>
      <c r="D39" s="192"/>
      <c r="E39" s="192"/>
      <c r="F39" s="192"/>
      <c r="G39" s="192"/>
      <c r="H39" s="192"/>
      <c r="I39" s="192"/>
      <c r="J39" s="192"/>
      <c r="K39" s="192"/>
      <c r="L39" s="192"/>
    </row>
    <row r="40" spans="1:12" x14ac:dyDescent="0.4">
      <c r="A40" s="192"/>
      <c r="B40" s="192"/>
      <c r="C40" s="192"/>
      <c r="D40" s="192"/>
      <c r="E40" s="192"/>
      <c r="F40" s="192"/>
      <c r="G40" s="192"/>
      <c r="H40" s="192"/>
      <c r="I40" s="192"/>
      <c r="J40" s="192"/>
      <c r="K40" s="192"/>
      <c r="L40" s="192"/>
    </row>
    <row r="41" spans="1:12" x14ac:dyDescent="0.4">
      <c r="A41" s="192"/>
      <c r="B41" s="192"/>
      <c r="C41" s="192"/>
      <c r="D41" s="192"/>
      <c r="E41" s="192"/>
      <c r="F41" s="192"/>
      <c r="G41" s="192"/>
      <c r="H41" s="192"/>
      <c r="I41" s="192"/>
      <c r="J41" s="192"/>
      <c r="K41" s="192"/>
      <c r="L41" s="192"/>
    </row>
    <row r="42" spans="1:12" x14ac:dyDescent="0.4">
      <c r="A42" s="192"/>
      <c r="B42" s="192"/>
      <c r="C42" s="192"/>
      <c r="D42" s="192"/>
      <c r="E42" s="192"/>
      <c r="F42" s="192"/>
      <c r="G42" s="192"/>
      <c r="H42" s="192"/>
      <c r="I42" s="192"/>
      <c r="J42" s="192"/>
      <c r="K42" s="192"/>
      <c r="L42" s="192"/>
    </row>
    <row r="43" spans="1:12" x14ac:dyDescent="0.4">
      <c r="A43" s="192"/>
      <c r="B43" s="192"/>
      <c r="C43" s="192"/>
      <c r="D43" s="192"/>
      <c r="E43" s="192"/>
      <c r="F43" s="192"/>
      <c r="G43" s="192"/>
      <c r="H43" s="192"/>
      <c r="I43" s="192"/>
      <c r="J43" s="192"/>
      <c r="K43" s="192"/>
      <c r="L43" s="192"/>
    </row>
    <row r="44" spans="1:12" x14ac:dyDescent="0.4">
      <c r="A44" s="192"/>
      <c r="B44" s="192"/>
      <c r="C44" s="192"/>
      <c r="D44" s="192"/>
      <c r="E44" s="192"/>
      <c r="F44" s="192"/>
      <c r="G44" s="192"/>
      <c r="H44" s="192"/>
      <c r="I44" s="192"/>
      <c r="J44" s="192"/>
      <c r="K44" s="192"/>
      <c r="L44" s="192"/>
    </row>
    <row r="45" spans="1:12" x14ac:dyDescent="0.4">
      <c r="A45" s="192"/>
      <c r="B45" s="192"/>
      <c r="C45" s="192"/>
      <c r="D45" s="192"/>
      <c r="E45" s="192"/>
      <c r="F45" s="192"/>
      <c r="G45" s="192"/>
      <c r="H45" s="192"/>
      <c r="I45" s="192"/>
      <c r="J45" s="192"/>
      <c r="K45" s="192"/>
      <c r="L45" s="192"/>
    </row>
    <row r="46" spans="1:12" x14ac:dyDescent="0.4">
      <c r="A46" s="192"/>
      <c r="B46" s="192"/>
      <c r="C46" s="192"/>
      <c r="D46" s="192"/>
      <c r="E46" s="192"/>
      <c r="F46" s="192"/>
      <c r="G46" s="192"/>
      <c r="H46" s="192"/>
      <c r="I46" s="192"/>
      <c r="J46" s="192"/>
      <c r="K46" s="192"/>
      <c r="L46" s="192"/>
    </row>
    <row r="47" spans="1:12" x14ac:dyDescent="0.4">
      <c r="A47" s="192"/>
      <c r="B47" s="192"/>
      <c r="C47" s="192"/>
      <c r="D47" s="192"/>
      <c r="E47" s="192"/>
      <c r="F47" s="192"/>
      <c r="G47" s="192"/>
      <c r="H47" s="192"/>
      <c r="I47" s="192"/>
      <c r="J47" s="192"/>
      <c r="K47" s="192"/>
      <c r="L47" s="192"/>
    </row>
    <row r="48" spans="1:12" x14ac:dyDescent="0.4">
      <c r="A48" s="192"/>
      <c r="B48" s="192"/>
      <c r="C48" s="192"/>
      <c r="D48" s="192"/>
      <c r="E48" s="192"/>
      <c r="F48" s="192"/>
      <c r="G48" s="192"/>
      <c r="H48" s="192"/>
      <c r="I48" s="192"/>
      <c r="J48" s="192"/>
      <c r="K48" s="192"/>
      <c r="L48" s="192"/>
    </row>
    <row r="49" spans="1:12" x14ac:dyDescent="0.4">
      <c r="A49" s="192"/>
      <c r="B49" s="192"/>
      <c r="C49" s="192"/>
      <c r="D49" s="192"/>
      <c r="E49" s="192"/>
      <c r="F49" s="192"/>
      <c r="G49" s="192"/>
      <c r="H49" s="192"/>
      <c r="I49" s="192"/>
      <c r="J49" s="192"/>
      <c r="K49" s="192"/>
      <c r="L49" s="192"/>
    </row>
    <row r="50" spans="1:12" x14ac:dyDescent="0.4">
      <c r="A50" s="192"/>
      <c r="B50" s="192"/>
      <c r="C50" s="192"/>
      <c r="D50" s="192"/>
      <c r="E50" s="192"/>
      <c r="F50" s="192"/>
      <c r="G50" s="192"/>
      <c r="H50" s="192"/>
      <c r="I50" s="192"/>
      <c r="J50" s="192"/>
      <c r="K50" s="192"/>
      <c r="L50" s="192"/>
    </row>
    <row r="51" spans="1:12" x14ac:dyDescent="0.4">
      <c r="A51" s="192"/>
      <c r="B51" s="192"/>
      <c r="C51" s="192"/>
      <c r="D51" s="192"/>
      <c r="E51" s="192"/>
      <c r="F51" s="192"/>
      <c r="G51" s="192"/>
      <c r="H51" s="192"/>
      <c r="I51" s="192"/>
      <c r="J51" s="192"/>
      <c r="K51" s="192"/>
      <c r="L51" s="192"/>
    </row>
    <row r="52" spans="1:12" x14ac:dyDescent="0.4">
      <c r="A52" s="192"/>
      <c r="B52" s="192"/>
      <c r="C52" s="192"/>
      <c r="D52" s="192"/>
      <c r="E52" s="192"/>
      <c r="F52" s="192"/>
      <c r="G52" s="192"/>
      <c r="H52" s="192"/>
      <c r="I52" s="192"/>
      <c r="J52" s="192"/>
      <c r="K52" s="192"/>
      <c r="L52" s="192"/>
    </row>
    <row r="53" spans="1:12" x14ac:dyDescent="0.4">
      <c r="A53" s="192"/>
      <c r="B53" s="192"/>
      <c r="C53" s="192"/>
      <c r="D53" s="192"/>
      <c r="E53" s="192"/>
      <c r="F53" s="192"/>
      <c r="G53" s="192"/>
      <c r="H53" s="192"/>
      <c r="I53" s="192"/>
      <c r="J53" s="192"/>
      <c r="K53" s="192"/>
      <c r="L53" s="192"/>
    </row>
    <row r="54" spans="1:12" x14ac:dyDescent="0.4">
      <c r="A54" s="192"/>
      <c r="B54" s="192"/>
      <c r="C54" s="192"/>
      <c r="D54" s="192"/>
      <c r="E54" s="192"/>
      <c r="F54" s="192"/>
      <c r="G54" s="192"/>
      <c r="H54" s="192"/>
      <c r="I54" s="192"/>
      <c r="J54" s="192"/>
      <c r="K54" s="192"/>
      <c r="L54" s="192"/>
    </row>
    <row r="55" spans="1:12" x14ac:dyDescent="0.4">
      <c r="A55" s="192"/>
      <c r="B55" s="192"/>
      <c r="C55" s="192"/>
      <c r="D55" s="192"/>
      <c r="E55" s="192"/>
      <c r="F55" s="192"/>
      <c r="G55" s="192"/>
      <c r="H55" s="192"/>
      <c r="I55" s="192"/>
      <c r="J55" s="192"/>
      <c r="K55" s="192"/>
      <c r="L55" s="192"/>
    </row>
    <row r="56" spans="1:12" x14ac:dyDescent="0.4">
      <c r="A56" s="192"/>
      <c r="B56" s="192"/>
      <c r="C56" s="192"/>
      <c r="D56" s="192"/>
      <c r="E56" s="192"/>
      <c r="F56" s="192"/>
      <c r="G56" s="192"/>
      <c r="H56" s="192"/>
      <c r="I56" s="192"/>
      <c r="J56" s="192"/>
      <c r="K56" s="192"/>
      <c r="L56" s="192"/>
    </row>
    <row r="57" spans="1:12" x14ac:dyDescent="0.4">
      <c r="A57" s="192"/>
      <c r="B57" s="192"/>
      <c r="C57" s="192"/>
      <c r="D57" s="192"/>
      <c r="E57" s="192"/>
      <c r="F57" s="192"/>
      <c r="G57" s="192"/>
      <c r="H57" s="192"/>
      <c r="I57" s="192"/>
      <c r="J57" s="192"/>
      <c r="K57" s="192"/>
      <c r="L57" s="192"/>
    </row>
    <row r="58" spans="1:12" x14ac:dyDescent="0.4">
      <c r="A58" s="192"/>
      <c r="B58" s="192"/>
      <c r="C58" s="192"/>
      <c r="D58" s="192"/>
      <c r="E58" s="192"/>
      <c r="F58" s="192"/>
      <c r="G58" s="192"/>
      <c r="H58" s="192"/>
      <c r="I58" s="192"/>
      <c r="J58" s="192"/>
      <c r="K58" s="192"/>
      <c r="L58" s="192"/>
    </row>
    <row r="59" spans="1:12" x14ac:dyDescent="0.4">
      <c r="A59" s="192"/>
      <c r="B59" s="192"/>
      <c r="C59" s="192"/>
      <c r="D59" s="192"/>
      <c r="E59" s="192"/>
      <c r="F59" s="192"/>
      <c r="G59" s="192"/>
      <c r="H59" s="192"/>
      <c r="I59" s="192"/>
      <c r="J59" s="192"/>
      <c r="K59" s="192"/>
      <c r="L59" s="192"/>
    </row>
    <row r="60" spans="1:12" x14ac:dyDescent="0.4">
      <c r="A60" s="192"/>
      <c r="B60" s="192"/>
      <c r="C60" s="192"/>
      <c r="D60" s="192"/>
      <c r="E60" s="192"/>
      <c r="F60" s="192"/>
      <c r="G60" s="192"/>
      <c r="H60" s="192"/>
      <c r="I60" s="192"/>
      <c r="J60" s="192"/>
      <c r="K60" s="192"/>
      <c r="L60" s="192"/>
    </row>
    <row r="61" spans="1:12" x14ac:dyDescent="0.4">
      <c r="A61" s="192"/>
      <c r="B61" s="192"/>
      <c r="C61" s="192"/>
      <c r="D61" s="192"/>
      <c r="E61" s="192"/>
      <c r="F61" s="192"/>
      <c r="G61" s="192"/>
      <c r="H61" s="192"/>
      <c r="I61" s="192"/>
      <c r="J61" s="192"/>
      <c r="K61" s="192"/>
      <c r="L61" s="192"/>
    </row>
    <row r="62" spans="1:12" x14ac:dyDescent="0.4">
      <c r="A62" s="192"/>
      <c r="B62" s="192"/>
      <c r="C62" s="192"/>
      <c r="D62" s="192"/>
      <c r="E62" s="192"/>
      <c r="F62" s="192"/>
      <c r="G62" s="192"/>
      <c r="H62" s="192"/>
      <c r="I62" s="192"/>
      <c r="J62" s="192"/>
      <c r="K62" s="192"/>
      <c r="L62" s="192"/>
    </row>
    <row r="63" spans="1:12" x14ac:dyDescent="0.4">
      <c r="B63" s="192"/>
      <c r="C63" s="192"/>
      <c r="D63" s="192"/>
      <c r="E63" s="192"/>
      <c r="F63" s="192"/>
      <c r="G63" s="192"/>
      <c r="H63" s="192"/>
      <c r="I63" s="192"/>
      <c r="J63" s="192"/>
      <c r="K63" s="192"/>
      <c r="L63" s="192"/>
    </row>
    <row r="64" spans="1:12" x14ac:dyDescent="0.4">
      <c r="B64" s="192"/>
      <c r="C64" s="192"/>
      <c r="D64" s="192"/>
      <c r="E64" s="192"/>
      <c r="F64" s="192"/>
      <c r="G64" s="192"/>
      <c r="H64" s="192"/>
      <c r="I64" s="192"/>
      <c r="J64" s="192"/>
      <c r="K64" s="192"/>
      <c r="L64" s="192"/>
    </row>
    <row r="65" spans="2:12" x14ac:dyDescent="0.4">
      <c r="B65" s="192"/>
      <c r="C65" s="192"/>
      <c r="D65" s="192"/>
      <c r="E65" s="192"/>
      <c r="F65" s="192"/>
      <c r="G65" s="192"/>
      <c r="H65" s="192"/>
      <c r="I65" s="192"/>
      <c r="J65" s="192"/>
      <c r="K65" s="192"/>
      <c r="L65" s="19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J255"/>
  <sheetViews>
    <sheetView tabSelected="1" topLeftCell="A141" zoomScale="55" zoomScaleNormal="55" zoomScalePageLayoutView="160" workbookViewId="0">
      <pane xSplit="1" topLeftCell="L1" activePane="topRight" state="frozen"/>
      <selection activeCell="A103" sqref="A103"/>
      <selection pane="topRight" activeCell="AD232" sqref="AD232"/>
    </sheetView>
  </sheetViews>
  <sheetFormatPr defaultColWidth="13" defaultRowHeight="12.3" x14ac:dyDescent="0.4"/>
  <cols>
    <col min="1" max="1" width="25" style="6" bestFit="1" customWidth="1"/>
    <col min="2" max="2" width="15" style="6" bestFit="1" customWidth="1"/>
    <col min="3" max="10" width="13" style="6"/>
    <col min="11" max="11" width="14.33203125" style="591" customWidth="1"/>
    <col min="12" max="12" width="13" style="88"/>
    <col min="13" max="13" width="13" style="6"/>
    <col min="14" max="17" width="13" style="6" customWidth="1"/>
    <col min="18" max="18" width="13" style="6"/>
    <col min="19" max="19" width="13" style="685"/>
    <col min="20" max="21" width="13" style="6"/>
    <col min="22" max="22" width="15.33203125" style="6" customWidth="1"/>
    <col min="23" max="23" width="15" style="1" customWidth="1"/>
    <col min="24" max="24" width="14.6640625" style="6" bestFit="1" customWidth="1"/>
    <col min="25" max="25" width="11.33203125" style="6" bestFit="1" customWidth="1"/>
    <col min="26" max="16384" width="13" style="1"/>
  </cols>
  <sheetData>
    <row r="1" spans="1:62" s="38" customFormat="1" ht="18.600000000000001" x14ac:dyDescent="0.6">
      <c r="A1" s="33" t="s">
        <v>125</v>
      </c>
      <c r="K1" s="587"/>
      <c r="L1" s="170"/>
      <c r="S1" s="687"/>
      <c r="X1" s="39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</row>
    <row r="2" spans="1:62" x14ac:dyDescent="0.4">
      <c r="W2" s="6"/>
    </row>
    <row r="3" spans="1:62" s="33" customFormat="1" ht="18.600000000000001" x14ac:dyDescent="0.6">
      <c r="A3" s="33" t="s">
        <v>155</v>
      </c>
      <c r="C3" s="34"/>
      <c r="D3" s="34"/>
      <c r="E3" s="34"/>
      <c r="F3" s="34"/>
      <c r="G3" s="34"/>
      <c r="H3" s="34"/>
      <c r="I3" s="34"/>
      <c r="J3" s="34"/>
      <c r="K3" s="588"/>
      <c r="L3" s="171"/>
      <c r="M3" s="34"/>
      <c r="N3" s="34"/>
      <c r="O3" s="34"/>
      <c r="P3" s="34"/>
      <c r="Q3" s="34"/>
      <c r="R3" s="34"/>
      <c r="S3" s="688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40"/>
      <c r="AK3" s="40"/>
      <c r="AL3" s="40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</row>
    <row r="4" spans="1:62" ht="75" x14ac:dyDescent="0.5">
      <c r="A4" s="26" t="s">
        <v>9</v>
      </c>
      <c r="B4" s="26" t="s">
        <v>131</v>
      </c>
      <c r="C4" s="26" t="s">
        <v>130</v>
      </c>
      <c r="D4" s="49" t="s">
        <v>129</v>
      </c>
      <c r="E4" s="623" t="s">
        <v>132</v>
      </c>
      <c r="F4" s="623"/>
      <c r="G4" s="49" t="s">
        <v>127</v>
      </c>
      <c r="H4" s="26" t="s">
        <v>765</v>
      </c>
      <c r="I4" s="623" t="s">
        <v>766</v>
      </c>
      <c r="J4" s="623" t="s">
        <v>764</v>
      </c>
      <c r="K4" s="589" t="s">
        <v>133</v>
      </c>
      <c r="L4" s="54" t="s">
        <v>159</v>
      </c>
      <c r="M4" s="26" t="s">
        <v>134</v>
      </c>
      <c r="N4" s="623" t="s">
        <v>781</v>
      </c>
      <c r="O4" s="714"/>
      <c r="P4" s="714"/>
      <c r="Q4" s="714"/>
      <c r="R4" s="714" t="s">
        <v>782</v>
      </c>
      <c r="S4" s="716" t="s">
        <v>770</v>
      </c>
      <c r="T4" s="623" t="s">
        <v>769</v>
      </c>
      <c r="U4" s="623" t="s">
        <v>783</v>
      </c>
      <c r="V4" s="145" t="s">
        <v>126</v>
      </c>
      <c r="W4" s="145" t="s">
        <v>21</v>
      </c>
      <c r="X4" s="145" t="s">
        <v>128</v>
      </c>
      <c r="Y4" s="145" t="s">
        <v>127</v>
      </c>
    </row>
    <row r="5" spans="1:62" ht="13.8" x14ac:dyDescent="0.45">
      <c r="A5" s="32">
        <v>2014</v>
      </c>
      <c r="B5" s="27">
        <f>surplus!H5</f>
        <v>823.46352106249014</v>
      </c>
      <c r="C5" s="27">
        <f>IF(B5+0&lt;=0,B5,0)</f>
        <v>0</v>
      </c>
      <c r="D5" s="48">
        <f>'meta-analysis'!U139</f>
        <v>5.2544477113779875</v>
      </c>
      <c r="E5" s="624">
        <f>-(C5/D5)</f>
        <v>0</v>
      </c>
      <c r="F5" s="624"/>
      <c r="G5" s="48">
        <f>W8</f>
        <v>0.19138244013982136</v>
      </c>
      <c r="H5" s="27">
        <f>E5*G5</f>
        <v>0</v>
      </c>
      <c r="I5" s="624">
        <v>0</v>
      </c>
      <c r="J5" s="624">
        <f>MAX(0,B5)</f>
        <v>823.46352106249014</v>
      </c>
      <c r="K5" s="590">
        <f>'meta-analysis'!S915</f>
        <v>7.3620370284870038</v>
      </c>
      <c r="L5" s="53">
        <f>MAX(0,B5/K5)</f>
        <v>111.85267309525103</v>
      </c>
      <c r="M5" s="27">
        <f t="shared" ref="M5:M37" si="0">IF(L5+0&gt;=0,L5,0)</f>
        <v>111.85267309525103</v>
      </c>
      <c r="N5" s="624">
        <f>H5</f>
        <v>0</v>
      </c>
      <c r="O5" s="624"/>
      <c r="P5" s="624"/>
      <c r="Q5" s="624"/>
      <c r="R5" s="624">
        <f t="shared" ref="R5:R51" si="1">N5/G5</f>
        <v>0</v>
      </c>
      <c r="S5" s="715">
        <f>W6/(W5+W6)</f>
        <v>0.58684210526315794</v>
      </c>
      <c r="T5" s="624">
        <f>R5*S5</f>
        <v>0</v>
      </c>
      <c r="U5" s="722">
        <f>T5*$W$15</f>
        <v>0</v>
      </c>
      <c r="V5" s="146" t="s">
        <v>3</v>
      </c>
      <c r="W5" s="146">
        <f>'meta-analysis'!S250</f>
        <v>314</v>
      </c>
      <c r="X5" s="147">
        <f>'meta-analysis'!S173</f>
        <v>64.272110769230778</v>
      </c>
      <c r="Y5" s="147">
        <f>X5/1000</f>
        <v>6.4272110769230784E-2</v>
      </c>
    </row>
    <row r="6" spans="1:62" ht="13.8" x14ac:dyDescent="0.45">
      <c r="A6" s="32">
        <v>2015</v>
      </c>
      <c r="B6" s="27">
        <f>surplus!H6</f>
        <v>721.01912094429099</v>
      </c>
      <c r="C6" s="27">
        <f t="shared" ref="C6:C40" si="2">IF(B6+0&lt;=0,B6,0)</f>
        <v>0</v>
      </c>
      <c r="D6" s="48">
        <f>D5</f>
        <v>5.2544477113779875</v>
      </c>
      <c r="E6" s="624">
        <f t="shared" ref="E6:E40" si="3">-(C6/D6)</f>
        <v>0</v>
      </c>
      <c r="F6" s="624"/>
      <c r="G6" s="48">
        <f>G5</f>
        <v>0.19138244013982136</v>
      </c>
      <c r="H6" s="27">
        <f t="shared" ref="H6:H38" si="4">E6*G6</f>
        <v>0</v>
      </c>
      <c r="I6" s="624">
        <f t="shared" ref="I6:I14" si="5">H6-H5</f>
        <v>0</v>
      </c>
      <c r="J6" s="624">
        <f t="shared" ref="J6:J51" si="6">MAX(0,B6)</f>
        <v>721.01912094429099</v>
      </c>
      <c r="K6" s="590">
        <f>K5</f>
        <v>7.3620370284870038</v>
      </c>
      <c r="L6" s="53">
        <f t="shared" ref="L6:L51" si="7">MAX(0,B6/K6)</f>
        <v>97.937448311431538</v>
      </c>
      <c r="M6" s="27">
        <f t="shared" si="0"/>
        <v>97.937448311431538</v>
      </c>
      <c r="N6" s="624">
        <f>H6</f>
        <v>0</v>
      </c>
      <c r="O6" s="624"/>
      <c r="P6" s="624"/>
      <c r="Q6" s="624"/>
      <c r="R6" s="624">
        <f t="shared" si="1"/>
        <v>0</v>
      </c>
      <c r="S6" s="715">
        <f>S5</f>
        <v>0.58684210526315794</v>
      </c>
      <c r="T6" s="624">
        <f t="shared" ref="T6:T51" si="8">R6*S6</f>
        <v>0</v>
      </c>
      <c r="U6" s="722">
        <f t="shared" ref="U6:U51" si="9">T6*$W$15</f>
        <v>0</v>
      </c>
      <c r="V6" s="146" t="s">
        <v>2</v>
      </c>
      <c r="W6" s="146">
        <f>'meta-analysis'!S949</f>
        <v>446</v>
      </c>
      <c r="X6" s="147">
        <f>'meta-analysis'!S218</f>
        <v>280.87267202853309</v>
      </c>
      <c r="Y6" s="147">
        <f>X6/1000</f>
        <v>0.28087267202853311</v>
      </c>
    </row>
    <row r="7" spans="1:62" ht="13.8" x14ac:dyDescent="0.45">
      <c r="A7" s="32">
        <v>2016</v>
      </c>
      <c r="B7" s="27">
        <f>surplus!H7</f>
        <v>664.9542188600135</v>
      </c>
      <c r="C7" s="27">
        <f t="shared" si="2"/>
        <v>0</v>
      </c>
      <c r="D7" s="48">
        <f t="shared" ref="D7:D51" si="10">D6</f>
        <v>5.2544477113779875</v>
      </c>
      <c r="E7" s="624">
        <f t="shared" si="3"/>
        <v>0</v>
      </c>
      <c r="F7" s="624"/>
      <c r="G7" s="48">
        <f t="shared" ref="G7:G51" si="11">G6</f>
        <v>0.19138244013982136</v>
      </c>
      <c r="H7" s="27">
        <f t="shared" si="4"/>
        <v>0</v>
      </c>
      <c r="I7" s="624">
        <f t="shared" si="5"/>
        <v>0</v>
      </c>
      <c r="J7" s="624">
        <f t="shared" si="6"/>
        <v>664.9542188600135</v>
      </c>
      <c r="K7" s="590">
        <f t="shared" ref="K7:K51" si="12">K6</f>
        <v>7.3620370284870038</v>
      </c>
      <c r="L7" s="53">
        <f t="shared" si="7"/>
        <v>90.32204215857773</v>
      </c>
      <c r="M7" s="27">
        <f t="shared" si="0"/>
        <v>90.32204215857773</v>
      </c>
      <c r="N7" s="624">
        <f>H7</f>
        <v>0</v>
      </c>
      <c r="O7" s="624"/>
      <c r="P7" s="624"/>
      <c r="Q7" s="624"/>
      <c r="R7" s="624">
        <f t="shared" si="1"/>
        <v>0</v>
      </c>
      <c r="S7" s="715">
        <f>S6</f>
        <v>0.58684210526315794</v>
      </c>
      <c r="T7" s="624">
        <f t="shared" si="8"/>
        <v>0</v>
      </c>
      <c r="U7" s="722">
        <f t="shared" si="9"/>
        <v>0</v>
      </c>
      <c r="V7" s="146"/>
      <c r="W7" s="147"/>
      <c r="X7" s="147"/>
      <c r="Y7" s="147"/>
    </row>
    <row r="8" spans="1:62" ht="15" customHeight="1" x14ac:dyDescent="0.5">
      <c r="A8" s="32">
        <v>2017</v>
      </c>
      <c r="B8" s="27">
        <f>surplus!H8</f>
        <v>544.29705803523393</v>
      </c>
      <c r="C8" s="27">
        <f t="shared" si="2"/>
        <v>0</v>
      </c>
      <c r="D8" s="48">
        <f t="shared" si="10"/>
        <v>5.2544477113779875</v>
      </c>
      <c r="E8" s="624">
        <f t="shared" si="3"/>
        <v>0</v>
      </c>
      <c r="F8" s="624"/>
      <c r="G8" s="48">
        <f t="shared" si="11"/>
        <v>0.19138244013982136</v>
      </c>
      <c r="H8" s="27">
        <f t="shared" si="4"/>
        <v>0</v>
      </c>
      <c r="I8" s="624">
        <f t="shared" si="5"/>
        <v>0</v>
      </c>
      <c r="J8" s="624">
        <f t="shared" si="6"/>
        <v>544.29705803523393</v>
      </c>
      <c r="K8" s="590">
        <f t="shared" si="12"/>
        <v>7.3620370284870038</v>
      </c>
      <c r="L8" s="53">
        <f t="shared" si="7"/>
        <v>73.932942191013964</v>
      </c>
      <c r="M8" s="27">
        <f t="shared" si="0"/>
        <v>73.932942191013964</v>
      </c>
      <c r="N8" s="624">
        <f>H8</f>
        <v>0</v>
      </c>
      <c r="O8" s="624"/>
      <c r="P8" s="624"/>
      <c r="Q8" s="624"/>
      <c r="R8" s="624">
        <f t="shared" si="1"/>
        <v>0</v>
      </c>
      <c r="S8" s="715">
        <f t="shared" ref="S8:S51" si="13">S7</f>
        <v>0.58684210526315794</v>
      </c>
      <c r="T8" s="624">
        <f t="shared" si="8"/>
        <v>0</v>
      </c>
      <c r="U8" s="722">
        <f t="shared" si="9"/>
        <v>0</v>
      </c>
      <c r="V8" s="148" t="s">
        <v>481</v>
      </c>
      <c r="W8" s="149">
        <f>SUMPRODUCT(W5:W6,Y5:Y6)/SUM(W5:W6)</f>
        <v>0.19138244013982136</v>
      </c>
      <c r="X8" s="150"/>
      <c r="Y8" s="150"/>
    </row>
    <row r="9" spans="1:62" ht="13.8" x14ac:dyDescent="0.45">
      <c r="A9" s="740">
        <v>2018</v>
      </c>
      <c r="B9" s="27">
        <f>surplus!H9</f>
        <v>383.89265290092771</v>
      </c>
      <c r="C9" s="27">
        <f t="shared" si="2"/>
        <v>0</v>
      </c>
      <c r="D9" s="48">
        <f t="shared" si="10"/>
        <v>5.2544477113779875</v>
      </c>
      <c r="E9" s="624">
        <f t="shared" si="3"/>
        <v>0</v>
      </c>
      <c r="F9" s="624"/>
      <c r="G9" s="48">
        <f t="shared" si="11"/>
        <v>0.19138244013982136</v>
      </c>
      <c r="H9" s="27">
        <f t="shared" si="4"/>
        <v>0</v>
      </c>
      <c r="I9" s="624">
        <f t="shared" si="5"/>
        <v>0</v>
      </c>
      <c r="J9" s="624">
        <f t="shared" si="6"/>
        <v>383.89265290092771</v>
      </c>
      <c r="K9" s="590">
        <f t="shared" si="12"/>
        <v>7.3620370284870038</v>
      </c>
      <c r="L9" s="53">
        <f t="shared" si="7"/>
        <v>52.144895687902121</v>
      </c>
      <c r="M9" s="27">
        <f t="shared" si="0"/>
        <v>52.144895687902121</v>
      </c>
      <c r="N9" s="624">
        <f>H9</f>
        <v>0</v>
      </c>
      <c r="O9" s="624"/>
      <c r="P9" s="624"/>
      <c r="Q9" s="624"/>
      <c r="R9" s="624">
        <f t="shared" si="1"/>
        <v>0</v>
      </c>
      <c r="S9" s="715">
        <f t="shared" si="13"/>
        <v>0.58684210526315794</v>
      </c>
      <c r="T9" s="624">
        <f t="shared" si="8"/>
        <v>0</v>
      </c>
      <c r="U9" s="722">
        <f t="shared" si="9"/>
        <v>0</v>
      </c>
      <c r="W9" s="6"/>
    </row>
    <row r="10" spans="1:62" ht="13.8" x14ac:dyDescent="0.45">
      <c r="A10" s="32">
        <v>2019</v>
      </c>
      <c r="B10" s="27">
        <f>surplus!H10</f>
        <v>262.33833082345336</v>
      </c>
      <c r="C10" s="27">
        <f t="shared" si="2"/>
        <v>0</v>
      </c>
      <c r="D10" s="48">
        <f t="shared" si="10"/>
        <v>5.2544477113779875</v>
      </c>
      <c r="E10" s="624">
        <f>-(C10/D10)</f>
        <v>0</v>
      </c>
      <c r="F10" s="624"/>
      <c r="G10" s="48">
        <f t="shared" si="11"/>
        <v>0.19138244013982136</v>
      </c>
      <c r="H10" s="27">
        <f>E10*G10</f>
        <v>0</v>
      </c>
      <c r="I10" s="624">
        <f t="shared" si="5"/>
        <v>0</v>
      </c>
      <c r="J10" s="624">
        <f t="shared" si="6"/>
        <v>262.33833082345336</v>
      </c>
      <c r="K10" s="590">
        <f t="shared" si="12"/>
        <v>7.3620370284870038</v>
      </c>
      <c r="L10" s="53">
        <f t="shared" si="7"/>
        <v>35.633932539098808</v>
      </c>
      <c r="M10" s="27">
        <f t="shared" si="0"/>
        <v>35.633932539098808</v>
      </c>
      <c r="N10" s="624">
        <f t="shared" ref="N10:N51" si="14">N9+(SUM($I$9:$I$51)-$N$9*COUNT($I$9:$I$51))/((COUNT($I$9:$I$51)-1)*(COUNT($I$9:$I$51)/2))</f>
        <v>0.22283587252660114</v>
      </c>
      <c r="O10" s="624"/>
      <c r="P10" s="624"/>
      <c r="Q10" s="624"/>
      <c r="R10" s="624">
        <f t="shared" si="1"/>
        <v>1.164348580589736</v>
      </c>
      <c r="S10" s="715">
        <f t="shared" si="13"/>
        <v>0.58684210526315794</v>
      </c>
      <c r="T10" s="624">
        <f t="shared" si="8"/>
        <v>0.68328877229345042</v>
      </c>
      <c r="U10" s="722">
        <f t="shared" si="9"/>
        <v>1.31060412835754E-3</v>
      </c>
      <c r="W10" s="6"/>
    </row>
    <row r="11" spans="1:62" ht="45" x14ac:dyDescent="0.5">
      <c r="A11" s="32">
        <v>2020</v>
      </c>
      <c r="B11" s="27">
        <f>surplus!H11</f>
        <v>127.14988959611856</v>
      </c>
      <c r="C11" s="27">
        <f>IF(B11+0&lt;=0,B11,0)</f>
        <v>0</v>
      </c>
      <c r="D11" s="48">
        <f t="shared" si="10"/>
        <v>5.2544477113779875</v>
      </c>
      <c r="E11" s="624">
        <f t="shared" si="3"/>
        <v>0</v>
      </c>
      <c r="F11" s="624"/>
      <c r="G11" s="48">
        <f t="shared" si="11"/>
        <v>0.19138244013982136</v>
      </c>
      <c r="H11" s="27">
        <f t="shared" si="4"/>
        <v>0</v>
      </c>
      <c r="I11" s="624">
        <f t="shared" si="5"/>
        <v>0</v>
      </c>
      <c r="J11" s="624">
        <f t="shared" si="6"/>
        <v>127.14988959611856</v>
      </c>
      <c r="K11" s="590">
        <f t="shared" si="12"/>
        <v>7.3620370284870038</v>
      </c>
      <c r="L11" s="53">
        <f t="shared" si="7"/>
        <v>17.271020113607001</v>
      </c>
      <c r="M11" s="27">
        <f t="shared" si="0"/>
        <v>17.271020113607001</v>
      </c>
      <c r="N11" s="624">
        <f t="shared" si="14"/>
        <v>0.44567174505320228</v>
      </c>
      <c r="O11" s="624"/>
      <c r="P11" s="624"/>
      <c r="Q11" s="624"/>
      <c r="R11" s="624">
        <f t="shared" si="1"/>
        <v>2.328697161179472</v>
      </c>
      <c r="S11" s="715">
        <f t="shared" si="13"/>
        <v>0.58684210526315794</v>
      </c>
      <c r="T11" s="624">
        <f t="shared" si="8"/>
        <v>1.3665775445869008</v>
      </c>
      <c r="U11" s="722">
        <f t="shared" si="9"/>
        <v>2.6212082567150801E-3</v>
      </c>
      <c r="V11" s="145" t="s">
        <v>126</v>
      </c>
      <c r="W11" s="145" t="s">
        <v>21</v>
      </c>
      <c r="X11" s="145" t="s">
        <v>128</v>
      </c>
      <c r="Y11" s="145" t="s">
        <v>127</v>
      </c>
      <c r="Z11" s="689" t="s">
        <v>784</v>
      </c>
      <c r="AA11" s="717">
        <v>3.6669999999999998</v>
      </c>
    </row>
    <row r="12" spans="1:62" ht="17.05" customHeight="1" x14ac:dyDescent="0.45">
      <c r="A12" s="32">
        <v>2021</v>
      </c>
      <c r="B12" s="27">
        <f>surplus!H12</f>
        <v>-12.872588840517892</v>
      </c>
      <c r="C12" s="27">
        <f t="shared" si="2"/>
        <v>-12.872588840517892</v>
      </c>
      <c r="D12" s="48">
        <f t="shared" si="10"/>
        <v>5.2544477113779875</v>
      </c>
      <c r="E12" s="624">
        <f>-(C12/D12)</f>
        <v>2.4498462155487002</v>
      </c>
      <c r="F12" s="624"/>
      <c r="G12" s="48">
        <f t="shared" si="11"/>
        <v>0.19138244013982136</v>
      </c>
      <c r="H12" s="27">
        <f t="shared" si="4"/>
        <v>0.46885754669901702</v>
      </c>
      <c r="I12" s="624">
        <f t="shared" si="5"/>
        <v>0.46885754669901702</v>
      </c>
      <c r="J12" s="624">
        <f t="shared" si="6"/>
        <v>0</v>
      </c>
      <c r="K12" s="590">
        <f t="shared" si="12"/>
        <v>7.3620370284870038</v>
      </c>
      <c r="L12" s="53">
        <f t="shared" si="7"/>
        <v>0</v>
      </c>
      <c r="M12" s="27">
        <f t="shared" si="0"/>
        <v>0</v>
      </c>
      <c r="N12" s="624">
        <f t="shared" si="14"/>
        <v>0.66850761757980348</v>
      </c>
      <c r="O12" s="624"/>
      <c r="P12" s="624"/>
      <c r="Q12" s="624"/>
      <c r="R12" s="624">
        <f t="shared" si="1"/>
        <v>3.4930457417692087</v>
      </c>
      <c r="S12" s="715">
        <f t="shared" si="13"/>
        <v>0.58684210526315794</v>
      </c>
      <c r="T12" s="624">
        <f t="shared" si="8"/>
        <v>2.0498663168803515</v>
      </c>
      <c r="U12" s="722">
        <f t="shared" si="9"/>
        <v>3.9318123850726203E-3</v>
      </c>
      <c r="V12" s="146" t="s">
        <v>3</v>
      </c>
      <c r="W12" s="146">
        <f>W5</f>
        <v>314</v>
      </c>
      <c r="X12" s="147">
        <f>Z12*AA11</f>
        <v>0.27939047619047619</v>
      </c>
      <c r="Y12" s="718">
        <f>X12/1000</f>
        <v>2.7939047619047618E-4</v>
      </c>
      <c r="Z12" s="719">
        <v>7.6190476190476197E-2</v>
      </c>
      <c r="AA12" s="717"/>
    </row>
    <row r="13" spans="1:62" ht="14.05" customHeight="1" x14ac:dyDescent="0.45">
      <c r="A13" s="32">
        <v>2022</v>
      </c>
      <c r="B13" s="27">
        <f>surplus!H13</f>
        <v>-153.79506727715398</v>
      </c>
      <c r="C13" s="27">
        <f t="shared" si="2"/>
        <v>-153.79506727715398</v>
      </c>
      <c r="D13" s="48">
        <f t="shared" si="10"/>
        <v>5.2544477113779875</v>
      </c>
      <c r="E13" s="624">
        <f t="shared" si="3"/>
        <v>29.269501901051552</v>
      </c>
      <c r="F13" s="624"/>
      <c r="G13" s="48">
        <f t="shared" si="11"/>
        <v>0.19138244013982136</v>
      </c>
      <c r="H13" s="27">
        <f t="shared" si="4"/>
        <v>5.6016686955003863</v>
      </c>
      <c r="I13" s="624">
        <f t="shared" si="5"/>
        <v>5.1328111488013697</v>
      </c>
      <c r="J13" s="624">
        <f t="shared" si="6"/>
        <v>0</v>
      </c>
      <c r="K13" s="590">
        <f t="shared" si="12"/>
        <v>7.3620370284870038</v>
      </c>
      <c r="L13" s="53">
        <f t="shared" si="7"/>
        <v>0</v>
      </c>
      <c r="M13" s="27">
        <f t="shared" si="0"/>
        <v>0</v>
      </c>
      <c r="N13" s="624">
        <f t="shared" si="14"/>
        <v>0.89134349010640457</v>
      </c>
      <c r="O13" s="624"/>
      <c r="P13" s="624"/>
      <c r="Q13" s="624"/>
      <c r="R13" s="624">
        <f t="shared" si="1"/>
        <v>4.657394322358944</v>
      </c>
      <c r="S13" s="715">
        <f t="shared" si="13"/>
        <v>0.58684210526315794</v>
      </c>
      <c r="T13" s="624">
        <f t="shared" si="8"/>
        <v>2.7331550891738017</v>
      </c>
      <c r="U13" s="722">
        <f>T13*$W$15</f>
        <v>5.2424165134301601E-3</v>
      </c>
      <c r="V13" s="146" t="s">
        <v>2</v>
      </c>
      <c r="W13" s="146">
        <f>W6</f>
        <v>446</v>
      </c>
      <c r="X13" s="147">
        <f>Z13*AA11</f>
        <v>3.0717802020202023</v>
      </c>
      <c r="Y13" s="718">
        <f>X13/1000</f>
        <v>3.0717802020202023E-3</v>
      </c>
      <c r="Z13" s="719">
        <v>0.83768208399787358</v>
      </c>
      <c r="AA13" s="717"/>
    </row>
    <row r="14" spans="1:62" ht="13.8" x14ac:dyDescent="0.45">
      <c r="A14" s="32">
        <v>2023</v>
      </c>
      <c r="B14" s="27">
        <f>surplus!H14</f>
        <v>-295.18377258717555</v>
      </c>
      <c r="C14" s="27">
        <f t="shared" si="2"/>
        <v>-295.18377258717555</v>
      </c>
      <c r="D14" s="48">
        <f t="shared" si="10"/>
        <v>5.2544477113779875</v>
      </c>
      <c r="E14" s="624">
        <f t="shared" si="3"/>
        <v>56.177887534780155</v>
      </c>
      <c r="F14" s="624"/>
      <c r="G14" s="48">
        <f t="shared" si="11"/>
        <v>0.19138244013982136</v>
      </c>
      <c r="H14" s="27">
        <f t="shared" si="4"/>
        <v>10.75146119830668</v>
      </c>
      <c r="I14" s="624">
        <f t="shared" si="5"/>
        <v>5.1497925028062941</v>
      </c>
      <c r="J14" s="624">
        <f t="shared" si="6"/>
        <v>0</v>
      </c>
      <c r="K14" s="590">
        <f t="shared" si="12"/>
        <v>7.3620370284870038</v>
      </c>
      <c r="L14" s="53">
        <f t="shared" si="7"/>
        <v>0</v>
      </c>
      <c r="M14" s="27">
        <f t="shared" si="0"/>
        <v>0</v>
      </c>
      <c r="N14" s="624">
        <f t="shared" si="14"/>
        <v>1.1141793626330057</v>
      </c>
      <c r="O14" s="624"/>
      <c r="P14" s="624"/>
      <c r="Q14" s="624"/>
      <c r="R14" s="624">
        <f t="shared" si="1"/>
        <v>5.8217429029486807</v>
      </c>
      <c r="S14" s="715">
        <f t="shared" si="13"/>
        <v>0.58684210526315794</v>
      </c>
      <c r="T14" s="624">
        <f t="shared" si="8"/>
        <v>3.4164438614672523</v>
      </c>
      <c r="U14" s="722">
        <f t="shared" si="9"/>
        <v>6.5530206417877008E-3</v>
      </c>
      <c r="V14" s="146"/>
      <c r="W14" s="147"/>
      <c r="X14" s="147"/>
      <c r="Y14" s="147"/>
      <c r="Z14" s="717"/>
      <c r="AA14" s="717"/>
    </row>
    <row r="15" spans="1:62" ht="14.1" x14ac:dyDescent="0.5">
      <c r="A15" s="32">
        <v>2024</v>
      </c>
      <c r="B15" s="27">
        <f>surplus!H15</f>
        <v>-439.43447324603494</v>
      </c>
      <c r="C15" s="27">
        <f t="shared" si="2"/>
        <v>-439.43447324603494</v>
      </c>
      <c r="D15" s="48">
        <f t="shared" si="10"/>
        <v>5.2544477113779875</v>
      </c>
      <c r="E15" s="624">
        <f t="shared" si="3"/>
        <v>83.630953695567854</v>
      </c>
      <c r="F15" s="624"/>
      <c r="G15" s="48">
        <f t="shared" si="11"/>
        <v>0.19138244013982136</v>
      </c>
      <c r="H15" s="27">
        <f t="shared" si="4"/>
        <v>16.005495989478188</v>
      </c>
      <c r="I15" s="624">
        <f t="shared" ref="I15:I51" si="15">H15-H14</f>
        <v>5.2540347911715077</v>
      </c>
      <c r="J15" s="624">
        <f t="shared" si="6"/>
        <v>0</v>
      </c>
      <c r="K15" s="590">
        <f t="shared" si="12"/>
        <v>7.3620370284870038</v>
      </c>
      <c r="L15" s="53">
        <f t="shared" si="7"/>
        <v>0</v>
      </c>
      <c r="M15" s="27">
        <f t="shared" si="0"/>
        <v>0</v>
      </c>
      <c r="N15" s="624">
        <f t="shared" si="14"/>
        <v>1.3370152351596067</v>
      </c>
      <c r="O15" s="624"/>
      <c r="P15" s="624"/>
      <c r="Q15" s="624"/>
      <c r="R15" s="624">
        <f t="shared" si="1"/>
        <v>6.9860914835384165</v>
      </c>
      <c r="S15" s="715">
        <f t="shared" si="13"/>
        <v>0.58684210526315794</v>
      </c>
      <c r="T15" s="624">
        <f t="shared" si="8"/>
        <v>4.099732633760703</v>
      </c>
      <c r="U15" s="722">
        <f t="shared" si="9"/>
        <v>7.8636247701452406E-3</v>
      </c>
      <c r="V15" s="720" t="s">
        <v>44</v>
      </c>
      <c r="W15" s="721">
        <f>SUMPRODUCT(W12:W13,Y12:Y13)/SUM(W12:W13)</f>
        <v>1.9180823416116049E-3</v>
      </c>
      <c r="X15" s="150"/>
      <c r="Y15" s="150"/>
      <c r="Z15" s="717"/>
      <c r="AA15" s="717"/>
    </row>
    <row r="16" spans="1:62" ht="13.8" x14ac:dyDescent="0.45">
      <c r="A16" s="32">
        <v>2025</v>
      </c>
      <c r="B16" s="27">
        <f>surplus!H16</f>
        <v>-583.49453319301301</v>
      </c>
      <c r="C16" s="27">
        <f t="shared" si="2"/>
        <v>-583.49453319301301</v>
      </c>
      <c r="D16" s="48">
        <f t="shared" si="10"/>
        <v>5.2544477113779875</v>
      </c>
      <c r="E16" s="624">
        <f t="shared" si="3"/>
        <v>111.04773807711764</v>
      </c>
      <c r="F16" s="624"/>
      <c r="G16" s="48">
        <f t="shared" si="11"/>
        <v>0.19138244013982136</v>
      </c>
      <c r="H16" s="27">
        <f t="shared" si="4"/>
        <v>21.252587085206528</v>
      </c>
      <c r="I16" s="624">
        <f t="shared" si="15"/>
        <v>5.2470910957283401</v>
      </c>
      <c r="J16" s="624">
        <f t="shared" si="6"/>
        <v>0</v>
      </c>
      <c r="K16" s="590">
        <f t="shared" si="12"/>
        <v>7.3620370284870038</v>
      </c>
      <c r="L16" s="53">
        <f t="shared" si="7"/>
        <v>0</v>
      </c>
      <c r="M16" s="27">
        <f t="shared" si="0"/>
        <v>0</v>
      </c>
      <c r="N16" s="624">
        <f t="shared" si="14"/>
        <v>1.5598511076862078</v>
      </c>
      <c r="O16" s="624"/>
      <c r="P16" s="624"/>
      <c r="Q16" s="624"/>
      <c r="R16" s="624">
        <f t="shared" si="1"/>
        <v>8.1504400641281514</v>
      </c>
      <c r="S16" s="715">
        <f t="shared" si="13"/>
        <v>0.58684210526315794</v>
      </c>
      <c r="T16" s="624">
        <f t="shared" si="8"/>
        <v>4.7830214060541527</v>
      </c>
      <c r="U16" s="722">
        <f t="shared" si="9"/>
        <v>9.1742288985027804E-3</v>
      </c>
      <c r="V16" s="1" t="s">
        <v>0</v>
      </c>
      <c r="X16" s="1"/>
      <c r="Y16" s="1"/>
    </row>
    <row r="17" spans="1:25" ht="13.8" x14ac:dyDescent="0.45">
      <c r="A17" s="32">
        <v>2026</v>
      </c>
      <c r="B17" s="27">
        <f>surplus!H17</f>
        <v>-728.4550209319741</v>
      </c>
      <c r="C17" s="27">
        <f t="shared" si="2"/>
        <v>-728.4550209319741</v>
      </c>
      <c r="D17" s="48">
        <f t="shared" si="10"/>
        <v>5.2544477113779875</v>
      </c>
      <c r="E17" s="624">
        <f t="shared" si="3"/>
        <v>138.63588733685117</v>
      </c>
      <c r="F17" s="624"/>
      <c r="G17" s="48">
        <f t="shared" si="11"/>
        <v>0.19138244013982136</v>
      </c>
      <c r="H17" s="27">
        <f t="shared" si="4"/>
        <v>26.532474409475938</v>
      </c>
      <c r="I17" s="624">
        <f t="shared" si="15"/>
        <v>5.27988732426941</v>
      </c>
      <c r="J17" s="624">
        <f t="shared" si="6"/>
        <v>0</v>
      </c>
      <c r="K17" s="590">
        <f t="shared" si="12"/>
        <v>7.3620370284870038</v>
      </c>
      <c r="L17" s="53">
        <f t="shared" si="7"/>
        <v>0</v>
      </c>
      <c r="M17" s="27">
        <f t="shared" si="0"/>
        <v>0</v>
      </c>
      <c r="N17" s="624">
        <f t="shared" si="14"/>
        <v>1.7826869802128089</v>
      </c>
      <c r="O17" s="624"/>
      <c r="P17" s="624"/>
      <c r="Q17" s="624"/>
      <c r="R17" s="624">
        <f t="shared" si="1"/>
        <v>9.314788644717888</v>
      </c>
      <c r="S17" s="715">
        <f t="shared" si="13"/>
        <v>0.58684210526315794</v>
      </c>
      <c r="T17" s="624">
        <f>R17*S17</f>
        <v>5.4663101783476034</v>
      </c>
      <c r="U17" s="722">
        <f t="shared" si="9"/>
        <v>1.048483302686032E-2</v>
      </c>
      <c r="V17" s="1"/>
      <c r="X17" s="1"/>
      <c r="Y17" s="1"/>
    </row>
    <row r="18" spans="1:25" ht="13.8" x14ac:dyDescent="0.45">
      <c r="A18" s="32">
        <v>2027</v>
      </c>
      <c r="B18" s="27">
        <f>surplus!H18</f>
        <v>-877.42794846421748</v>
      </c>
      <c r="C18" s="27">
        <f t="shared" si="2"/>
        <v>-877.42794846421748</v>
      </c>
      <c r="D18" s="48">
        <f t="shared" si="10"/>
        <v>5.2544477113779875</v>
      </c>
      <c r="E18" s="624">
        <f t="shared" si="3"/>
        <v>166.98766391075392</v>
      </c>
      <c r="F18" s="624"/>
      <c r="G18" s="48">
        <f t="shared" si="11"/>
        <v>0.19138244013982136</v>
      </c>
      <c r="H18" s="27">
        <f t="shared" si="4"/>
        <v>31.958506592488472</v>
      </c>
      <c r="I18" s="624">
        <f t="shared" si="15"/>
        <v>5.4260321830125342</v>
      </c>
      <c r="J18" s="624">
        <f t="shared" si="6"/>
        <v>0</v>
      </c>
      <c r="K18" s="590">
        <f t="shared" si="12"/>
        <v>7.3620370284870038</v>
      </c>
      <c r="L18" s="53">
        <f t="shared" si="7"/>
        <v>0</v>
      </c>
      <c r="M18" s="27">
        <f t="shared" si="0"/>
        <v>0</v>
      </c>
      <c r="N18" s="624">
        <f t="shared" si="14"/>
        <v>2.0055228527394102</v>
      </c>
      <c r="O18" s="624"/>
      <c r="P18" s="624"/>
      <c r="Q18" s="624"/>
      <c r="R18" s="624">
        <f t="shared" si="1"/>
        <v>10.479137225307625</v>
      </c>
      <c r="S18" s="715">
        <f t="shared" si="13"/>
        <v>0.58684210526315794</v>
      </c>
      <c r="T18" s="624">
        <f t="shared" si="8"/>
        <v>6.149598950641054</v>
      </c>
      <c r="U18" s="722">
        <f t="shared" si="9"/>
        <v>1.1795437155217862E-2</v>
      </c>
      <c r="V18" s="1"/>
      <c r="X18" s="1"/>
      <c r="Y18" s="1"/>
    </row>
    <row r="19" spans="1:25" ht="13.8" x14ac:dyDescent="0.45">
      <c r="A19" s="32">
        <v>2028</v>
      </c>
      <c r="B19" s="27">
        <f>surplus!H19</f>
        <v>-1025.3166584254022</v>
      </c>
      <c r="C19" s="27">
        <f t="shared" si="2"/>
        <v>-1025.3166584254022</v>
      </c>
      <c r="D19" s="48">
        <f t="shared" si="10"/>
        <v>5.2544477113779875</v>
      </c>
      <c r="E19" s="624">
        <f t="shared" si="3"/>
        <v>195.13309766223009</v>
      </c>
      <c r="F19" s="624"/>
      <c r="G19" s="48">
        <f t="shared" si="11"/>
        <v>0.19138244013982136</v>
      </c>
      <c r="H19" s="27">
        <f t="shared" si="4"/>
        <v>37.345048382639668</v>
      </c>
      <c r="I19" s="624">
        <f t="shared" si="15"/>
        <v>5.3865417901511954</v>
      </c>
      <c r="J19" s="624">
        <f t="shared" si="6"/>
        <v>0</v>
      </c>
      <c r="K19" s="590">
        <f t="shared" si="12"/>
        <v>7.3620370284870038</v>
      </c>
      <c r="L19" s="53">
        <f t="shared" si="7"/>
        <v>0</v>
      </c>
      <c r="M19" s="27">
        <f t="shared" si="0"/>
        <v>0</v>
      </c>
      <c r="N19" s="624">
        <f t="shared" si="14"/>
        <v>2.2283587252660113</v>
      </c>
      <c r="O19" s="624"/>
      <c r="P19" s="624"/>
      <c r="Q19" s="624"/>
      <c r="R19" s="624">
        <f t="shared" si="1"/>
        <v>11.643485805897361</v>
      </c>
      <c r="S19" s="715">
        <f t="shared" si="13"/>
        <v>0.58684210526315794</v>
      </c>
      <c r="T19" s="624">
        <f t="shared" si="8"/>
        <v>6.8328877229345046</v>
      </c>
      <c r="U19" s="722">
        <f t="shared" si="9"/>
        <v>1.3106041283575402E-2</v>
      </c>
      <c r="V19" s="1"/>
      <c r="X19" s="1"/>
      <c r="Y19" s="1"/>
    </row>
    <row r="20" spans="1:25" ht="13.8" x14ac:dyDescent="0.45">
      <c r="A20" s="32">
        <v>2029</v>
      </c>
      <c r="B20" s="27">
        <f>surplus!H20</f>
        <v>-1173.266479497699</v>
      </c>
      <c r="C20" s="27">
        <f t="shared" si="2"/>
        <v>-1173.266479497699</v>
      </c>
      <c r="D20" s="48">
        <f t="shared" si="10"/>
        <v>5.2544477113779875</v>
      </c>
      <c r="E20" s="624">
        <f t="shared" si="3"/>
        <v>223.29016177230318</v>
      </c>
      <c r="F20" s="624"/>
      <c r="G20" s="48">
        <f t="shared" si="11"/>
        <v>0.19138244013982136</v>
      </c>
      <c r="H20" s="27">
        <f t="shared" si="4"/>
        <v>42.733816019198841</v>
      </c>
      <c r="I20" s="624">
        <f t="shared" si="15"/>
        <v>5.388767636559173</v>
      </c>
      <c r="J20" s="624">
        <f t="shared" si="6"/>
        <v>0</v>
      </c>
      <c r="K20" s="590">
        <f t="shared" si="12"/>
        <v>7.3620370284870038</v>
      </c>
      <c r="L20" s="53">
        <f t="shared" si="7"/>
        <v>0</v>
      </c>
      <c r="M20" s="27">
        <f t="shared" si="0"/>
        <v>0</v>
      </c>
      <c r="N20" s="624">
        <f t="shared" si="14"/>
        <v>2.4511945977926124</v>
      </c>
      <c r="O20" s="624"/>
      <c r="P20" s="624"/>
      <c r="Q20" s="624"/>
      <c r="R20" s="624">
        <f t="shared" si="1"/>
        <v>12.807834386487096</v>
      </c>
      <c r="S20" s="715">
        <f t="shared" si="13"/>
        <v>0.58684210526315794</v>
      </c>
      <c r="T20" s="624">
        <f t="shared" si="8"/>
        <v>7.5161764952279544</v>
      </c>
      <c r="U20" s="722">
        <f t="shared" si="9"/>
        <v>1.441664541193294E-2</v>
      </c>
      <c r="V20" s="1"/>
      <c r="X20" s="1"/>
      <c r="Y20" s="1"/>
    </row>
    <row r="21" spans="1:25" ht="13.8" x14ac:dyDescent="0.45">
      <c r="A21" s="32">
        <v>2030</v>
      </c>
      <c r="B21" s="27">
        <f>surplus!H21</f>
        <v>-1324.2654329847282</v>
      </c>
      <c r="C21" s="27">
        <f t="shared" si="2"/>
        <v>-1324.2654329847282</v>
      </c>
      <c r="D21" s="48">
        <f t="shared" si="10"/>
        <v>5.2544477113779875</v>
      </c>
      <c r="E21" s="624">
        <f>-(C21/D21)</f>
        <v>252.02752139243145</v>
      </c>
      <c r="F21" s="624"/>
      <c r="G21" s="48">
        <f t="shared" si="11"/>
        <v>0.19138244013982136</v>
      </c>
      <c r="H21" s="27">
        <f t="shared" si="4"/>
        <v>48.233642026474563</v>
      </c>
      <c r="I21" s="624">
        <f t="shared" si="15"/>
        <v>5.4998260072757219</v>
      </c>
      <c r="J21" s="624">
        <f t="shared" si="6"/>
        <v>0</v>
      </c>
      <c r="K21" s="590">
        <f t="shared" si="12"/>
        <v>7.3620370284870038</v>
      </c>
      <c r="L21" s="53">
        <f t="shared" si="7"/>
        <v>0</v>
      </c>
      <c r="M21" s="27">
        <f t="shared" si="0"/>
        <v>0</v>
      </c>
      <c r="N21" s="624">
        <f t="shared" si="14"/>
        <v>2.6740304703192135</v>
      </c>
      <c r="O21" s="624"/>
      <c r="P21" s="624"/>
      <c r="Q21" s="624"/>
      <c r="R21" s="624">
        <f t="shared" si="1"/>
        <v>13.972182967076833</v>
      </c>
      <c r="S21" s="715">
        <f t="shared" si="13"/>
        <v>0.58684210526315794</v>
      </c>
      <c r="T21" s="624">
        <f t="shared" si="8"/>
        <v>8.1994652675214059</v>
      </c>
      <c r="U21" s="722">
        <f t="shared" si="9"/>
        <v>1.5727249540290481E-2</v>
      </c>
      <c r="V21" s="1"/>
      <c r="X21" s="1"/>
      <c r="Y21" s="1"/>
    </row>
    <row r="22" spans="1:25" ht="13.8" x14ac:dyDescent="0.45">
      <c r="A22" s="32">
        <v>2031</v>
      </c>
      <c r="B22" s="27">
        <f>surplus!H22</f>
        <v>-1455.3647276720221</v>
      </c>
      <c r="C22" s="27">
        <f t="shared" si="2"/>
        <v>-1455.3647276720221</v>
      </c>
      <c r="D22" s="48">
        <f t="shared" si="10"/>
        <v>5.2544477113779875</v>
      </c>
      <c r="E22" s="624">
        <f t="shared" si="3"/>
        <v>276.97767826684685</v>
      </c>
      <c r="F22" s="624"/>
      <c r="G22" s="48">
        <f t="shared" si="11"/>
        <v>0.19138244013982136</v>
      </c>
      <c r="H22" s="27">
        <f t="shared" si="4"/>
        <v>53.008663930971515</v>
      </c>
      <c r="I22" s="624">
        <f t="shared" si="15"/>
        <v>4.7750219044969526</v>
      </c>
      <c r="J22" s="624">
        <f t="shared" si="6"/>
        <v>0</v>
      </c>
      <c r="K22" s="590">
        <f t="shared" si="12"/>
        <v>7.3620370284870038</v>
      </c>
      <c r="L22" s="53">
        <f t="shared" si="7"/>
        <v>0</v>
      </c>
      <c r="M22" s="27">
        <f t="shared" si="0"/>
        <v>0</v>
      </c>
      <c r="N22" s="624">
        <f t="shared" si="14"/>
        <v>2.8968663428458146</v>
      </c>
      <c r="O22" s="624"/>
      <c r="P22" s="624"/>
      <c r="Q22" s="624"/>
      <c r="R22" s="624">
        <f t="shared" si="1"/>
        <v>15.136531547666568</v>
      </c>
      <c r="S22" s="715">
        <f t="shared" si="13"/>
        <v>0.58684210526315794</v>
      </c>
      <c r="T22" s="624">
        <f t="shared" si="8"/>
        <v>8.8827540398148557</v>
      </c>
      <c r="U22" s="722">
        <f t="shared" si="9"/>
        <v>1.7037853668648021E-2</v>
      </c>
      <c r="V22" s="1"/>
      <c r="X22" s="1"/>
      <c r="Y22" s="1"/>
    </row>
    <row r="23" spans="1:25" ht="13.8" x14ac:dyDescent="0.45">
      <c r="A23" s="32">
        <v>2032</v>
      </c>
      <c r="B23" s="27">
        <f>surplus!H23</f>
        <v>-1587.1078047882565</v>
      </c>
      <c r="C23" s="27">
        <f t="shared" si="2"/>
        <v>-1587.1078047882565</v>
      </c>
      <c r="D23" s="48">
        <f t="shared" si="10"/>
        <v>5.2544477113779875</v>
      </c>
      <c r="E23" s="624">
        <f t="shared" si="3"/>
        <v>302.05035656773811</v>
      </c>
      <c r="F23" s="624"/>
      <c r="G23" s="48">
        <f t="shared" si="11"/>
        <v>0.19138244013982136</v>
      </c>
      <c r="H23" s="27">
        <f t="shared" si="4"/>
        <v>57.807134285036838</v>
      </c>
      <c r="I23" s="624">
        <f t="shared" si="15"/>
        <v>4.7984703540653229</v>
      </c>
      <c r="J23" s="624">
        <f t="shared" si="6"/>
        <v>0</v>
      </c>
      <c r="K23" s="590">
        <f t="shared" si="12"/>
        <v>7.3620370284870038</v>
      </c>
      <c r="L23" s="53">
        <f t="shared" si="7"/>
        <v>0</v>
      </c>
      <c r="M23" s="27">
        <f t="shared" si="0"/>
        <v>0</v>
      </c>
      <c r="N23" s="624">
        <f t="shared" si="14"/>
        <v>3.1197022153724157</v>
      </c>
      <c r="O23" s="624"/>
      <c r="P23" s="624"/>
      <c r="Q23" s="624"/>
      <c r="R23" s="624">
        <f t="shared" si="1"/>
        <v>16.300880128256303</v>
      </c>
      <c r="S23" s="715">
        <f t="shared" si="13"/>
        <v>0.58684210526315794</v>
      </c>
      <c r="T23" s="624">
        <f t="shared" si="8"/>
        <v>9.5660428121083054</v>
      </c>
      <c r="U23" s="722">
        <f t="shared" si="9"/>
        <v>1.8348457797005561E-2</v>
      </c>
      <c r="V23" s="1"/>
      <c r="X23" s="1"/>
      <c r="Y23" s="1"/>
    </row>
    <row r="24" spans="1:25" ht="13.8" x14ac:dyDescent="0.45">
      <c r="A24" s="32">
        <v>2033</v>
      </c>
      <c r="B24" s="27">
        <f>surplus!H24</f>
        <v>-1718.3553476525576</v>
      </c>
      <c r="C24" s="27">
        <f t="shared" si="2"/>
        <v>-1718.3553476525576</v>
      </c>
      <c r="D24" s="48">
        <f t="shared" si="10"/>
        <v>5.2544477113779875</v>
      </c>
      <c r="E24" s="624">
        <f t="shared" si="3"/>
        <v>327.02872728786105</v>
      </c>
      <c r="F24" s="624"/>
      <c r="G24" s="48">
        <f t="shared" si="11"/>
        <v>0.19138244013982136</v>
      </c>
      <c r="H24" s="27">
        <f t="shared" si="4"/>
        <v>62.587555824171034</v>
      </c>
      <c r="I24" s="624">
        <f t="shared" si="15"/>
        <v>4.7804215391341955</v>
      </c>
      <c r="J24" s="624">
        <f t="shared" si="6"/>
        <v>0</v>
      </c>
      <c r="K24" s="590">
        <f t="shared" si="12"/>
        <v>7.3620370284870038</v>
      </c>
      <c r="L24" s="53">
        <f t="shared" si="7"/>
        <v>0</v>
      </c>
      <c r="M24" s="27">
        <f t="shared" si="0"/>
        <v>0</v>
      </c>
      <c r="N24" s="624">
        <f t="shared" si="14"/>
        <v>3.3425380878990167</v>
      </c>
      <c r="O24" s="624"/>
      <c r="P24" s="624"/>
      <c r="Q24" s="624"/>
      <c r="R24" s="624">
        <f t="shared" si="1"/>
        <v>17.465228708846041</v>
      </c>
      <c r="S24" s="715">
        <f t="shared" si="13"/>
        <v>0.58684210526315794</v>
      </c>
      <c r="T24" s="624">
        <f t="shared" si="8"/>
        <v>10.249331584401757</v>
      </c>
      <c r="U24" s="722">
        <f t="shared" si="9"/>
        <v>1.9659061925363101E-2</v>
      </c>
      <c r="V24" s="1"/>
      <c r="X24" s="1"/>
      <c r="Y24" s="1"/>
    </row>
    <row r="25" spans="1:25" ht="13.8" x14ac:dyDescent="0.45">
      <c r="A25" s="32">
        <v>2034</v>
      </c>
      <c r="B25" s="27">
        <f>surplus!H25</f>
        <v>-1851.2924294199556</v>
      </c>
      <c r="C25" s="27">
        <f t="shared" si="2"/>
        <v>-1851.2924294199556</v>
      </c>
      <c r="D25" s="48">
        <f t="shared" si="10"/>
        <v>5.2544477113779875</v>
      </c>
      <c r="E25" s="624">
        <f t="shared" si="3"/>
        <v>352.32864253481193</v>
      </c>
      <c r="F25" s="624"/>
      <c r="G25" s="48">
        <f t="shared" si="11"/>
        <v>0.19138244013982136</v>
      </c>
      <c r="H25" s="27">
        <f t="shared" si="4"/>
        <v>67.429515339463165</v>
      </c>
      <c r="I25" s="624">
        <f t="shared" si="15"/>
        <v>4.8419595152921318</v>
      </c>
      <c r="J25" s="624">
        <f t="shared" si="6"/>
        <v>0</v>
      </c>
      <c r="K25" s="590">
        <f t="shared" si="12"/>
        <v>7.3620370284870038</v>
      </c>
      <c r="L25" s="53">
        <f t="shared" si="7"/>
        <v>0</v>
      </c>
      <c r="M25" s="27">
        <f t="shared" si="0"/>
        <v>0</v>
      </c>
      <c r="N25" s="624">
        <f t="shared" si="14"/>
        <v>3.5653739604256178</v>
      </c>
      <c r="O25" s="624"/>
      <c r="P25" s="624"/>
      <c r="Q25" s="624"/>
      <c r="R25" s="624">
        <f t="shared" si="1"/>
        <v>18.629577289435776</v>
      </c>
      <c r="S25" s="715">
        <f t="shared" si="13"/>
        <v>0.58684210526315794</v>
      </c>
      <c r="T25" s="624">
        <f t="shared" si="8"/>
        <v>10.932620356695207</v>
      </c>
      <c r="U25" s="722">
        <f t="shared" si="9"/>
        <v>2.096966605372064E-2</v>
      </c>
      <c r="V25" s="1"/>
      <c r="X25" s="1"/>
      <c r="Y25" s="1"/>
    </row>
    <row r="26" spans="1:25" ht="13.8" x14ac:dyDescent="0.45">
      <c r="A26" s="32">
        <v>2035</v>
      </c>
      <c r="B26" s="27">
        <f>surplus!H26</f>
        <v>-1981.9448658243091</v>
      </c>
      <c r="C26" s="27">
        <f t="shared" si="2"/>
        <v>-1981.9448658243091</v>
      </c>
      <c r="D26" s="48">
        <f t="shared" si="10"/>
        <v>5.2544477113779875</v>
      </c>
      <c r="E26" s="624">
        <f t="shared" si="3"/>
        <v>377.19375559349527</v>
      </c>
      <c r="F26" s="624"/>
      <c r="G26" s="48">
        <f t="shared" si="11"/>
        <v>0.19138244013982136</v>
      </c>
      <c r="H26" s="27">
        <f t="shared" si="4"/>
        <v>72.188261350986522</v>
      </c>
      <c r="I26" s="624">
        <f t="shared" si="15"/>
        <v>4.7587460115233569</v>
      </c>
      <c r="J26" s="624">
        <f t="shared" si="6"/>
        <v>0</v>
      </c>
      <c r="K26" s="590">
        <f t="shared" si="12"/>
        <v>7.3620370284870038</v>
      </c>
      <c r="L26" s="53">
        <f t="shared" si="7"/>
        <v>0</v>
      </c>
      <c r="M26" s="27">
        <f t="shared" si="0"/>
        <v>0</v>
      </c>
      <c r="N26" s="624">
        <f t="shared" si="14"/>
        <v>3.7882098329522189</v>
      </c>
      <c r="O26" s="624"/>
      <c r="P26" s="624"/>
      <c r="Q26" s="624"/>
      <c r="R26" s="624">
        <f t="shared" si="1"/>
        <v>19.793925870025511</v>
      </c>
      <c r="S26" s="715">
        <f t="shared" si="13"/>
        <v>0.58684210526315794</v>
      </c>
      <c r="T26" s="624">
        <f t="shared" si="8"/>
        <v>11.615909128988656</v>
      </c>
      <c r="U26" s="722">
        <f t="shared" si="9"/>
        <v>2.228027018207818E-2</v>
      </c>
      <c r="V26" s="1"/>
      <c r="X26" s="1"/>
      <c r="Y26" s="1"/>
    </row>
    <row r="27" spans="1:25" ht="13.8" x14ac:dyDescent="0.45">
      <c r="A27" s="32">
        <v>2036</v>
      </c>
      <c r="B27" s="27">
        <f>surplus!H27</f>
        <v>-2114.2690846576033</v>
      </c>
      <c r="C27" s="27">
        <f>IF(B27+0&lt;=0,B27,0)</f>
        <v>-2114.2690846576033</v>
      </c>
      <c r="D27" s="48">
        <f t="shared" si="10"/>
        <v>5.2544477113779875</v>
      </c>
      <c r="E27" s="624">
        <f t="shared" si="3"/>
        <v>402.37703385635803</v>
      </c>
      <c r="F27" s="624"/>
      <c r="G27" s="48">
        <f t="shared" si="11"/>
        <v>0.19138244013982136</v>
      </c>
      <c r="H27" s="27">
        <f>E27*G27</f>
        <v>77.007898595653316</v>
      </c>
      <c r="I27" s="624">
        <f t="shared" si="15"/>
        <v>4.8196372446667937</v>
      </c>
      <c r="J27" s="624">
        <f t="shared" si="6"/>
        <v>0</v>
      </c>
      <c r="K27" s="590">
        <f t="shared" si="12"/>
        <v>7.3620370284870038</v>
      </c>
      <c r="L27" s="53">
        <f t="shared" si="7"/>
        <v>0</v>
      </c>
      <c r="M27" s="27">
        <f t="shared" si="0"/>
        <v>0</v>
      </c>
      <c r="N27" s="624">
        <f t="shared" si="14"/>
        <v>4.0110457054788204</v>
      </c>
      <c r="O27" s="624"/>
      <c r="P27" s="624"/>
      <c r="Q27" s="624"/>
      <c r="R27" s="624">
        <f t="shared" si="1"/>
        <v>20.958274450615249</v>
      </c>
      <c r="S27" s="715">
        <f t="shared" si="13"/>
        <v>0.58684210526315794</v>
      </c>
      <c r="T27" s="624">
        <f t="shared" si="8"/>
        <v>12.299197901282108</v>
      </c>
      <c r="U27" s="722">
        <f t="shared" si="9"/>
        <v>2.3590874310435724E-2</v>
      </c>
      <c r="V27" s="1"/>
      <c r="X27" s="1"/>
      <c r="Y27" s="1"/>
    </row>
    <row r="28" spans="1:25" ht="13.8" x14ac:dyDescent="0.45">
      <c r="A28" s="32">
        <v>2037</v>
      </c>
      <c r="B28" s="27">
        <f>surplus!H28</f>
        <v>-2246.8046368242312</v>
      </c>
      <c r="C28" s="27">
        <f t="shared" si="2"/>
        <v>-2246.8046368242312</v>
      </c>
      <c r="D28" s="48">
        <f t="shared" si="10"/>
        <v>5.2544477113779875</v>
      </c>
      <c r="E28" s="624">
        <f t="shared" si="3"/>
        <v>427.60053201385898</v>
      </c>
      <c r="F28" s="624"/>
      <c r="G28" s="48">
        <f t="shared" si="11"/>
        <v>0.19138244013982136</v>
      </c>
      <c r="H28" s="27">
        <f t="shared" si="4"/>
        <v>81.835233221898136</v>
      </c>
      <c r="I28" s="624">
        <f t="shared" si="15"/>
        <v>4.82733462624482</v>
      </c>
      <c r="J28" s="624">
        <f t="shared" si="6"/>
        <v>0</v>
      </c>
      <c r="K28" s="590">
        <f t="shared" si="12"/>
        <v>7.3620370284870038</v>
      </c>
      <c r="L28" s="53">
        <f t="shared" si="7"/>
        <v>0</v>
      </c>
      <c r="M28" s="27">
        <f t="shared" si="0"/>
        <v>0</v>
      </c>
      <c r="N28" s="624">
        <f t="shared" si="14"/>
        <v>4.2338815780054215</v>
      </c>
      <c r="O28" s="624"/>
      <c r="P28" s="624"/>
      <c r="Q28" s="624"/>
      <c r="R28" s="624">
        <f t="shared" si="1"/>
        <v>22.122623031204984</v>
      </c>
      <c r="S28" s="715">
        <f t="shared" si="13"/>
        <v>0.58684210526315794</v>
      </c>
      <c r="T28" s="624">
        <f t="shared" si="8"/>
        <v>12.982486673575558</v>
      </c>
      <c r="U28" s="722">
        <f t="shared" si="9"/>
        <v>2.490147843879326E-2</v>
      </c>
      <c r="V28" s="1"/>
      <c r="X28" s="1"/>
      <c r="Y28" s="1"/>
    </row>
    <row r="29" spans="1:25" ht="13.8" x14ac:dyDescent="0.45">
      <c r="A29" s="32">
        <v>2038</v>
      </c>
      <c r="B29" s="27">
        <f>surplus!H29</f>
        <v>-2378.0899667686363</v>
      </c>
      <c r="C29" s="27">
        <f t="shared" si="2"/>
        <v>-2378.0899667686363</v>
      </c>
      <c r="D29" s="48">
        <f t="shared" si="10"/>
        <v>5.2544477113779875</v>
      </c>
      <c r="E29" s="624">
        <f>-(C29/D29)</f>
        <v>452.58609418057722</v>
      </c>
      <c r="F29" s="624"/>
      <c r="G29" s="48">
        <f t="shared" si="11"/>
        <v>0.19138244013982136</v>
      </c>
      <c r="H29" s="27">
        <f t="shared" si="4"/>
        <v>86.617031077629875</v>
      </c>
      <c r="I29" s="624">
        <f t="shared" si="15"/>
        <v>4.7817978557317389</v>
      </c>
      <c r="J29" s="624">
        <f t="shared" si="6"/>
        <v>0</v>
      </c>
      <c r="K29" s="590">
        <f t="shared" si="12"/>
        <v>7.3620370284870038</v>
      </c>
      <c r="L29" s="53">
        <f t="shared" si="7"/>
        <v>0</v>
      </c>
      <c r="M29" s="27">
        <f t="shared" si="0"/>
        <v>0</v>
      </c>
      <c r="N29" s="624">
        <f t="shared" si="14"/>
        <v>4.4567174505320226</v>
      </c>
      <c r="O29" s="624"/>
      <c r="P29" s="624"/>
      <c r="Q29" s="624"/>
      <c r="R29" s="624">
        <f t="shared" si="1"/>
        <v>23.286971611794723</v>
      </c>
      <c r="S29" s="715">
        <f t="shared" si="13"/>
        <v>0.58684210526315794</v>
      </c>
      <c r="T29" s="624">
        <f t="shared" si="8"/>
        <v>13.665775445869009</v>
      </c>
      <c r="U29" s="722">
        <f t="shared" si="9"/>
        <v>2.6212082567150803E-2</v>
      </c>
      <c r="V29" s="1"/>
      <c r="X29" s="1"/>
      <c r="Y29" s="1"/>
    </row>
    <row r="30" spans="1:25" ht="13.8" x14ac:dyDescent="0.45">
      <c r="A30" s="32">
        <v>2039</v>
      </c>
      <c r="B30" s="27">
        <f>surplus!H30</f>
        <v>-2513.036412475316</v>
      </c>
      <c r="C30" s="27">
        <f t="shared" si="2"/>
        <v>-2513.036412475316</v>
      </c>
      <c r="D30" s="48">
        <f t="shared" si="10"/>
        <v>5.2544477113779875</v>
      </c>
      <c r="E30" s="624">
        <f t="shared" si="3"/>
        <v>478.26842144295847</v>
      </c>
      <c r="F30" s="624"/>
      <c r="G30" s="48">
        <f t="shared" si="11"/>
        <v>0.19138244013982136</v>
      </c>
      <c r="H30" s="27">
        <f t="shared" si="4"/>
        <v>91.532177537573858</v>
      </c>
      <c r="I30" s="624">
        <f t="shared" si="15"/>
        <v>4.9151464599439834</v>
      </c>
      <c r="J30" s="624">
        <f t="shared" si="6"/>
        <v>0</v>
      </c>
      <c r="K30" s="590">
        <f t="shared" si="12"/>
        <v>7.3620370284870038</v>
      </c>
      <c r="L30" s="53">
        <f t="shared" si="7"/>
        <v>0</v>
      </c>
      <c r="M30" s="27">
        <f t="shared" si="0"/>
        <v>0</v>
      </c>
      <c r="N30" s="624">
        <f t="shared" si="14"/>
        <v>4.6795533230586237</v>
      </c>
      <c r="O30" s="624"/>
      <c r="P30" s="624"/>
      <c r="Q30" s="624"/>
      <c r="R30" s="624">
        <f t="shared" si="1"/>
        <v>24.451320192384458</v>
      </c>
      <c r="S30" s="715">
        <f t="shared" si="13"/>
        <v>0.58684210526315794</v>
      </c>
      <c r="T30" s="624">
        <f t="shared" si="8"/>
        <v>14.349064218162459</v>
      </c>
      <c r="U30" s="722">
        <f t="shared" si="9"/>
        <v>2.7522686695508343E-2</v>
      </c>
      <c r="V30" s="1"/>
      <c r="X30" s="1"/>
      <c r="Y30" s="1"/>
    </row>
    <row r="31" spans="1:25" ht="13.8" x14ac:dyDescent="0.45">
      <c r="A31" s="32">
        <v>2040</v>
      </c>
      <c r="B31" s="27">
        <f>surplus!H31</f>
        <v>-2645.3157470708838</v>
      </c>
      <c r="C31" s="27">
        <f t="shared" si="2"/>
        <v>-2645.3157470708838</v>
      </c>
      <c r="D31" s="48">
        <f t="shared" si="10"/>
        <v>5.2544477113779875</v>
      </c>
      <c r="E31" s="624">
        <f>-(C31/D31)</f>
        <v>503.44315756396509</v>
      </c>
      <c r="F31" s="624"/>
      <c r="G31" s="48">
        <f t="shared" si="11"/>
        <v>0.19138244013982136</v>
      </c>
      <c r="H31" s="27">
        <f t="shared" si="4"/>
        <v>96.350179966288209</v>
      </c>
      <c r="I31" s="624">
        <f t="shared" si="15"/>
        <v>4.818002428714351</v>
      </c>
      <c r="J31" s="624">
        <f t="shared" si="6"/>
        <v>0</v>
      </c>
      <c r="K31" s="590">
        <f t="shared" si="12"/>
        <v>7.3620370284870038</v>
      </c>
      <c r="L31" s="53">
        <f t="shared" si="7"/>
        <v>0</v>
      </c>
      <c r="M31" s="27">
        <f t="shared" si="0"/>
        <v>0</v>
      </c>
      <c r="N31" s="624">
        <f t="shared" si="14"/>
        <v>4.9023891955852248</v>
      </c>
      <c r="O31" s="624"/>
      <c r="P31" s="624"/>
      <c r="Q31" s="624"/>
      <c r="R31" s="624">
        <f t="shared" si="1"/>
        <v>25.615668772974193</v>
      </c>
      <c r="S31" s="715">
        <f t="shared" si="13"/>
        <v>0.58684210526315794</v>
      </c>
      <c r="T31" s="624">
        <f t="shared" si="8"/>
        <v>15.032352990455909</v>
      </c>
      <c r="U31" s="722">
        <f t="shared" si="9"/>
        <v>2.8833290823865879E-2</v>
      </c>
      <c r="V31" s="1"/>
      <c r="X31" s="1"/>
      <c r="Y31" s="1"/>
    </row>
    <row r="32" spans="1:25" ht="13.8" x14ac:dyDescent="0.45">
      <c r="A32" s="32">
        <v>2041</v>
      </c>
      <c r="B32" s="27">
        <f>surplus!H32</f>
        <v>-2778.8375567168441</v>
      </c>
      <c r="C32" s="27">
        <f t="shared" si="2"/>
        <v>-2778.8375567168441</v>
      </c>
      <c r="D32" s="48">
        <f t="shared" si="10"/>
        <v>5.2544477113779875</v>
      </c>
      <c r="E32" s="624">
        <f t="shared" si="3"/>
        <v>528.85435527306629</v>
      </c>
      <c r="F32" s="624"/>
      <c r="G32" s="48">
        <f t="shared" si="11"/>
        <v>0.19138244013982136</v>
      </c>
      <c r="H32" s="27">
        <f t="shared" si="4"/>
        <v>101.21343699073142</v>
      </c>
      <c r="I32" s="624">
        <f t="shared" si="15"/>
        <v>4.8632570244432145</v>
      </c>
      <c r="J32" s="624">
        <f t="shared" si="6"/>
        <v>0</v>
      </c>
      <c r="K32" s="590">
        <f t="shared" si="12"/>
        <v>7.3620370284870038</v>
      </c>
      <c r="L32" s="53">
        <f t="shared" si="7"/>
        <v>0</v>
      </c>
      <c r="M32" s="27">
        <f t="shared" si="0"/>
        <v>0</v>
      </c>
      <c r="N32" s="624">
        <f t="shared" si="14"/>
        <v>5.1252250681118259</v>
      </c>
      <c r="O32" s="624"/>
      <c r="P32" s="624"/>
      <c r="Q32" s="624"/>
      <c r="R32" s="624">
        <f t="shared" si="1"/>
        <v>26.780017353563927</v>
      </c>
      <c r="S32" s="715">
        <f t="shared" si="13"/>
        <v>0.58684210526315794</v>
      </c>
      <c r="T32" s="624">
        <f t="shared" si="8"/>
        <v>15.715641762749359</v>
      </c>
      <c r="U32" s="722">
        <f t="shared" si="9"/>
        <v>3.0143894952223419E-2</v>
      </c>
      <c r="V32" s="1"/>
      <c r="X32" s="1"/>
      <c r="Y32" s="1"/>
    </row>
    <row r="33" spans="1:25" ht="13.8" x14ac:dyDescent="0.45">
      <c r="A33" s="32">
        <v>2042</v>
      </c>
      <c r="B33" s="27">
        <f>surplus!H33</f>
        <v>-2914.9731135346351</v>
      </c>
      <c r="C33" s="27">
        <f t="shared" si="2"/>
        <v>-2914.9731135346351</v>
      </c>
      <c r="D33" s="48">
        <f t="shared" si="10"/>
        <v>5.2544477113779875</v>
      </c>
      <c r="E33" s="624">
        <f t="shared" si="3"/>
        <v>554.76298816763347</v>
      </c>
      <c r="F33" s="624"/>
      <c r="G33" s="48">
        <f t="shared" si="11"/>
        <v>0.19138244013982136</v>
      </c>
      <c r="H33" s="27">
        <f t="shared" si="4"/>
        <v>106.17189437478054</v>
      </c>
      <c r="I33" s="624">
        <f t="shared" si="15"/>
        <v>4.9584573840491117</v>
      </c>
      <c r="J33" s="624">
        <f t="shared" si="6"/>
        <v>0</v>
      </c>
      <c r="K33" s="590">
        <f t="shared" si="12"/>
        <v>7.3620370284870038</v>
      </c>
      <c r="L33" s="53">
        <f t="shared" si="7"/>
        <v>0</v>
      </c>
      <c r="M33" s="27">
        <f t="shared" si="0"/>
        <v>0</v>
      </c>
      <c r="N33" s="624">
        <f t="shared" si="14"/>
        <v>5.348060940638427</v>
      </c>
      <c r="O33" s="624"/>
      <c r="P33" s="624"/>
      <c r="Q33" s="624"/>
      <c r="R33" s="624">
        <f t="shared" si="1"/>
        <v>27.944365934153666</v>
      </c>
      <c r="S33" s="715">
        <f t="shared" si="13"/>
        <v>0.58684210526315794</v>
      </c>
      <c r="T33" s="624">
        <f t="shared" si="8"/>
        <v>16.398930535042812</v>
      </c>
      <c r="U33" s="722">
        <f t="shared" si="9"/>
        <v>3.1454499080580962E-2</v>
      </c>
      <c r="V33" s="1"/>
      <c r="X33" s="1"/>
      <c r="Y33" s="1"/>
    </row>
    <row r="34" spans="1:25" ht="13.8" x14ac:dyDescent="0.45">
      <c r="A34" s="32">
        <v>2043</v>
      </c>
      <c r="B34" s="27">
        <f>surplus!H34</f>
        <v>-3048.8338120694852</v>
      </c>
      <c r="C34" s="27">
        <f t="shared" si="2"/>
        <v>-3048.8338120694852</v>
      </c>
      <c r="D34" s="48">
        <f t="shared" si="10"/>
        <v>5.2544477113779875</v>
      </c>
      <c r="E34" s="624">
        <f t="shared" si="3"/>
        <v>580.23868150168039</v>
      </c>
      <c r="F34" s="624"/>
      <c r="G34" s="48">
        <f t="shared" si="11"/>
        <v>0.19138244013982136</v>
      </c>
      <c r="H34" s="27">
        <f t="shared" si="4"/>
        <v>111.04749472930422</v>
      </c>
      <c r="I34" s="624">
        <f t="shared" si="15"/>
        <v>4.8756003545236837</v>
      </c>
      <c r="J34" s="624">
        <f t="shared" si="6"/>
        <v>0</v>
      </c>
      <c r="K34" s="590">
        <f t="shared" si="12"/>
        <v>7.3620370284870038</v>
      </c>
      <c r="L34" s="53">
        <f t="shared" si="7"/>
        <v>0</v>
      </c>
      <c r="M34" s="27">
        <f t="shared" si="0"/>
        <v>0</v>
      </c>
      <c r="N34" s="624">
        <f t="shared" si="14"/>
        <v>5.570896813165028</v>
      </c>
      <c r="O34" s="624"/>
      <c r="P34" s="624"/>
      <c r="Q34" s="624"/>
      <c r="R34" s="624">
        <f t="shared" si="1"/>
        <v>29.108714514743401</v>
      </c>
      <c r="S34" s="715">
        <f t="shared" si="13"/>
        <v>0.58684210526315794</v>
      </c>
      <c r="T34" s="624">
        <f t="shared" si="8"/>
        <v>17.08221930733626</v>
      </c>
      <c r="U34" s="722">
        <f t="shared" si="9"/>
        <v>3.2765103208938502E-2</v>
      </c>
      <c r="V34" s="1"/>
      <c r="X34" s="1"/>
      <c r="Y34" s="1"/>
    </row>
    <row r="35" spans="1:25" ht="13.8" x14ac:dyDescent="0.45">
      <c r="A35" s="32">
        <v>2044</v>
      </c>
      <c r="B35" s="27">
        <f>surplus!H35</f>
        <v>-3184.6791559673784</v>
      </c>
      <c r="C35" s="27">
        <f t="shared" si="2"/>
        <v>-3184.6791559673784</v>
      </c>
      <c r="D35" s="48">
        <f t="shared" si="10"/>
        <v>5.2544477113779875</v>
      </c>
      <c r="E35" s="624">
        <f t="shared" si="3"/>
        <v>606.09208253633778</v>
      </c>
      <c r="F35" s="624"/>
      <c r="G35" s="48">
        <f t="shared" si="11"/>
        <v>0.19138244013982136</v>
      </c>
      <c r="H35" s="27">
        <f t="shared" si="4"/>
        <v>115.99538170523033</v>
      </c>
      <c r="I35" s="624">
        <f t="shared" si="15"/>
        <v>4.9478869759261102</v>
      </c>
      <c r="J35" s="624">
        <f t="shared" si="6"/>
        <v>0</v>
      </c>
      <c r="K35" s="590">
        <f t="shared" si="12"/>
        <v>7.3620370284870038</v>
      </c>
      <c r="L35" s="53">
        <f t="shared" si="7"/>
        <v>0</v>
      </c>
      <c r="M35" s="27">
        <f t="shared" si="0"/>
        <v>0</v>
      </c>
      <c r="N35" s="624">
        <f t="shared" si="14"/>
        <v>5.7937326856916291</v>
      </c>
      <c r="O35" s="624"/>
      <c r="P35" s="624"/>
      <c r="Q35" s="624"/>
      <c r="R35" s="624">
        <f t="shared" si="1"/>
        <v>30.273063095333136</v>
      </c>
      <c r="S35" s="715">
        <f t="shared" si="13"/>
        <v>0.58684210526315794</v>
      </c>
      <c r="T35" s="624">
        <f t="shared" si="8"/>
        <v>17.765508079629711</v>
      </c>
      <c r="U35" s="722">
        <f t="shared" si="9"/>
        <v>3.4075707337296042E-2</v>
      </c>
      <c r="V35" s="1"/>
      <c r="X35" s="1"/>
      <c r="Y35" s="1"/>
    </row>
    <row r="36" spans="1:25" ht="13.8" x14ac:dyDescent="0.45">
      <c r="A36" s="32">
        <v>2045</v>
      </c>
      <c r="B36" s="27">
        <f>surplus!H36</f>
        <v>-3321.6667526934434</v>
      </c>
      <c r="C36" s="27">
        <f t="shared" si="2"/>
        <v>-3321.6667526934434</v>
      </c>
      <c r="D36" s="48">
        <f t="shared" si="10"/>
        <v>5.2544477113779875</v>
      </c>
      <c r="E36" s="624">
        <f t="shared" si="3"/>
        <v>632.16287137099152</v>
      </c>
      <c r="F36" s="624"/>
      <c r="G36" s="48">
        <f t="shared" si="11"/>
        <v>0.19138244013982136</v>
      </c>
      <c r="H36" s="27">
        <f t="shared" si="4"/>
        <v>120.98487288877638</v>
      </c>
      <c r="I36" s="624">
        <f t="shared" si="15"/>
        <v>4.9894911835460505</v>
      </c>
      <c r="J36" s="624">
        <f t="shared" si="6"/>
        <v>0</v>
      </c>
      <c r="K36" s="590">
        <f t="shared" si="12"/>
        <v>7.3620370284870038</v>
      </c>
      <c r="L36" s="53">
        <f t="shared" si="7"/>
        <v>0</v>
      </c>
      <c r="M36" s="27">
        <f t="shared" si="0"/>
        <v>0</v>
      </c>
      <c r="N36" s="624">
        <f t="shared" si="14"/>
        <v>6.0165685582182302</v>
      </c>
      <c r="O36" s="624"/>
      <c r="P36" s="624"/>
      <c r="Q36" s="624"/>
      <c r="R36" s="624">
        <f t="shared" si="1"/>
        <v>31.437411675922871</v>
      </c>
      <c r="S36" s="715">
        <f t="shared" si="13"/>
        <v>0.58684210526315794</v>
      </c>
      <c r="T36" s="624">
        <f t="shared" si="8"/>
        <v>18.448796851923159</v>
      </c>
      <c r="U36" s="722">
        <f t="shared" si="9"/>
        <v>3.5386311465653575E-2</v>
      </c>
      <c r="V36" s="1"/>
      <c r="X36" s="1"/>
      <c r="Y36" s="1"/>
    </row>
    <row r="37" spans="1:25" ht="13.8" x14ac:dyDescent="0.45">
      <c r="A37" s="32">
        <v>2046</v>
      </c>
      <c r="B37" s="27">
        <f>surplus!H37</f>
        <v>-3458.8543494195083</v>
      </c>
      <c r="C37" s="27">
        <f t="shared" si="2"/>
        <v>-3458.8543494195083</v>
      </c>
      <c r="D37" s="48">
        <f t="shared" si="10"/>
        <v>5.2544477113779875</v>
      </c>
      <c r="E37" s="624">
        <f t="shared" si="3"/>
        <v>658.27172319741635</v>
      </c>
      <c r="F37" s="624"/>
      <c r="G37" s="48">
        <f t="shared" si="11"/>
        <v>0.19138244013982136</v>
      </c>
      <c r="H37" s="27">
        <f t="shared" si="4"/>
        <v>125.98164866056659</v>
      </c>
      <c r="I37" s="624">
        <f t="shared" si="15"/>
        <v>4.9967757717902117</v>
      </c>
      <c r="J37" s="624">
        <f t="shared" si="6"/>
        <v>0</v>
      </c>
      <c r="K37" s="590">
        <f t="shared" si="12"/>
        <v>7.3620370284870038</v>
      </c>
      <c r="L37" s="53">
        <f t="shared" si="7"/>
        <v>0</v>
      </c>
      <c r="M37" s="27">
        <f t="shared" si="0"/>
        <v>0</v>
      </c>
      <c r="N37" s="624">
        <f t="shared" si="14"/>
        <v>6.2394044307448313</v>
      </c>
      <c r="O37" s="624"/>
      <c r="P37" s="624"/>
      <c r="Q37" s="624"/>
      <c r="R37" s="624">
        <f t="shared" si="1"/>
        <v>32.601760256512605</v>
      </c>
      <c r="S37" s="715">
        <f t="shared" si="13"/>
        <v>0.58684210526315794</v>
      </c>
      <c r="T37" s="624">
        <f t="shared" si="8"/>
        <v>19.132085624216611</v>
      </c>
      <c r="U37" s="722">
        <f t="shared" si="9"/>
        <v>3.6696915594011122E-2</v>
      </c>
      <c r="V37" s="1"/>
      <c r="X37" s="1"/>
      <c r="Y37" s="1"/>
    </row>
    <row r="38" spans="1:25" ht="13.8" x14ac:dyDescent="0.45">
      <c r="A38" s="32">
        <v>2047</v>
      </c>
      <c r="B38" s="27">
        <f>surplus!H38</f>
        <v>-3598.5219201907867</v>
      </c>
      <c r="C38" s="27">
        <f t="shared" si="2"/>
        <v>-3598.5219201907867</v>
      </c>
      <c r="D38" s="48">
        <f t="shared" si="10"/>
        <v>5.2544477113779875</v>
      </c>
      <c r="E38" s="624">
        <f t="shared" si="3"/>
        <v>684.85255118221903</v>
      </c>
      <c r="F38" s="624"/>
      <c r="G38" s="48">
        <f t="shared" si="11"/>
        <v>0.19138244013982136</v>
      </c>
      <c r="H38" s="27">
        <f t="shared" si="4"/>
        <v>131.06875238123499</v>
      </c>
      <c r="I38" s="624">
        <f t="shared" si="15"/>
        <v>5.0871037206683951</v>
      </c>
      <c r="J38" s="624">
        <f t="shared" si="6"/>
        <v>0</v>
      </c>
      <c r="K38" s="590">
        <f t="shared" si="12"/>
        <v>7.3620370284870038</v>
      </c>
      <c r="L38" s="53">
        <f t="shared" si="7"/>
        <v>0</v>
      </c>
      <c r="M38" s="27">
        <f>IF(L38+0&gt;=0,L38,0)</f>
        <v>0</v>
      </c>
      <c r="N38" s="624">
        <f t="shared" si="14"/>
        <v>6.4622403032714324</v>
      </c>
      <c r="O38" s="624"/>
      <c r="P38" s="624"/>
      <c r="Q38" s="624"/>
      <c r="R38" s="624">
        <f t="shared" si="1"/>
        <v>33.766108837102344</v>
      </c>
      <c r="S38" s="715">
        <f t="shared" si="13"/>
        <v>0.58684210526315794</v>
      </c>
      <c r="T38" s="624">
        <f t="shared" si="8"/>
        <v>19.815374396510062</v>
      </c>
      <c r="U38" s="722">
        <f t="shared" si="9"/>
        <v>3.8007519722368661E-2</v>
      </c>
      <c r="V38" s="1"/>
      <c r="X38" s="1"/>
      <c r="Y38" s="1"/>
    </row>
    <row r="39" spans="1:25" ht="13.8" x14ac:dyDescent="0.45">
      <c r="A39" s="32">
        <v>2048</v>
      </c>
      <c r="B39" s="27">
        <f>surplus!H39</f>
        <v>-3738.2864151080657</v>
      </c>
      <c r="C39" s="27">
        <f t="shared" si="2"/>
        <v>-3738.2864151080657</v>
      </c>
      <c r="D39" s="48">
        <f t="shared" si="10"/>
        <v>5.2544477113779875</v>
      </c>
      <c r="E39" s="624">
        <f t="shared" si="3"/>
        <v>711.45182528187991</v>
      </c>
      <c r="F39" s="624"/>
      <c r="G39" s="48">
        <f t="shared" si="11"/>
        <v>0.19138244013982136</v>
      </c>
      <c r="H39" s="27">
        <f>E39*G39</f>
        <v>136.15938636437602</v>
      </c>
      <c r="I39" s="624">
        <f t="shared" si="15"/>
        <v>5.0906339831410321</v>
      </c>
      <c r="J39" s="624">
        <f t="shared" si="6"/>
        <v>0</v>
      </c>
      <c r="K39" s="590">
        <f t="shared" si="12"/>
        <v>7.3620370284870038</v>
      </c>
      <c r="L39" s="53">
        <f t="shared" si="7"/>
        <v>0</v>
      </c>
      <c r="M39" s="27">
        <f>IF(L39+0&gt;=0,L39,0)</f>
        <v>0</v>
      </c>
      <c r="N39" s="624">
        <f t="shared" si="14"/>
        <v>6.6850761757980335</v>
      </c>
      <c r="O39" s="624"/>
      <c r="P39" s="624"/>
      <c r="Q39" s="624"/>
      <c r="R39" s="624">
        <f t="shared" si="1"/>
        <v>34.930457417692082</v>
      </c>
      <c r="S39" s="715">
        <f t="shared" si="13"/>
        <v>0.58684210526315794</v>
      </c>
      <c r="T39" s="624">
        <f t="shared" si="8"/>
        <v>20.498663168803514</v>
      </c>
      <c r="U39" s="722">
        <f t="shared" si="9"/>
        <v>3.9318123850726201E-2</v>
      </c>
      <c r="V39" s="1"/>
      <c r="X39" s="1"/>
      <c r="Y39" s="1"/>
    </row>
    <row r="40" spans="1:25" ht="13.8" x14ac:dyDescent="0.45">
      <c r="A40" s="32">
        <v>2049</v>
      </c>
      <c r="B40" s="27">
        <f>surplus!H40</f>
        <v>-3878.2171368987292</v>
      </c>
      <c r="C40" s="27">
        <f t="shared" si="2"/>
        <v>-3878.2171368987292</v>
      </c>
      <c r="D40" s="48">
        <f t="shared" si="10"/>
        <v>5.2544477113779875</v>
      </c>
      <c r="E40" s="624">
        <f t="shared" si="3"/>
        <v>738.08273484210963</v>
      </c>
      <c r="F40" s="624"/>
      <c r="G40" s="48">
        <f t="shared" si="11"/>
        <v>0.19138244013982136</v>
      </c>
      <c r="H40" s="27">
        <f>E40*G40</f>
        <v>141.25607481915569</v>
      </c>
      <c r="I40" s="624">
        <f t="shared" si="15"/>
        <v>5.0966884547796667</v>
      </c>
      <c r="J40" s="624">
        <f t="shared" si="6"/>
        <v>0</v>
      </c>
      <c r="K40" s="590">
        <f t="shared" si="12"/>
        <v>7.3620370284870038</v>
      </c>
      <c r="L40" s="53">
        <f t="shared" si="7"/>
        <v>0</v>
      </c>
      <c r="M40" s="27">
        <f>IF(L40+0&gt;=0,L40,0)</f>
        <v>0</v>
      </c>
      <c r="N40" s="624">
        <f t="shared" si="14"/>
        <v>6.9079120483246346</v>
      </c>
      <c r="O40" s="624"/>
      <c r="P40" s="624"/>
      <c r="Q40" s="624"/>
      <c r="R40" s="624">
        <f t="shared" si="1"/>
        <v>36.094805998281814</v>
      </c>
      <c r="S40" s="715">
        <f t="shared" si="13"/>
        <v>0.58684210526315794</v>
      </c>
      <c r="T40" s="624">
        <f t="shared" si="8"/>
        <v>21.181951941096962</v>
      </c>
      <c r="U40" s="722">
        <f t="shared" si="9"/>
        <v>4.0628727979083741E-2</v>
      </c>
      <c r="V40" s="1"/>
      <c r="X40" s="1"/>
      <c r="Y40" s="1"/>
    </row>
    <row r="41" spans="1:25" ht="13.8" x14ac:dyDescent="0.45">
      <c r="A41" s="32">
        <v>2050</v>
      </c>
      <c r="B41" s="27">
        <f>surplus!H41</f>
        <v>-4021.7036364671712</v>
      </c>
      <c r="C41" s="27">
        <f>IF(B41+0&lt;=0,B41,0)</f>
        <v>-4021.7036364671712</v>
      </c>
      <c r="D41" s="48">
        <f t="shared" si="10"/>
        <v>5.2544477113779875</v>
      </c>
      <c r="E41" s="624">
        <f>-(C41/D41)</f>
        <v>765.39036210381721</v>
      </c>
      <c r="F41" s="624"/>
      <c r="G41" s="48">
        <f t="shared" si="11"/>
        <v>0.19138244013982136</v>
      </c>
      <c r="H41" s="27">
        <f>E41*G41</f>
        <v>146.48227515893001</v>
      </c>
      <c r="I41" s="624">
        <f t="shared" si="15"/>
        <v>5.2262003397743229</v>
      </c>
      <c r="J41" s="624">
        <f t="shared" si="6"/>
        <v>0</v>
      </c>
      <c r="K41" s="590">
        <f t="shared" si="12"/>
        <v>7.3620370284870038</v>
      </c>
      <c r="L41" s="53">
        <f t="shared" si="7"/>
        <v>0</v>
      </c>
      <c r="M41" s="27">
        <f>IF(L41+0&gt;=0,L41,0)</f>
        <v>0</v>
      </c>
      <c r="N41" s="624">
        <f t="shared" si="14"/>
        <v>7.1307479208512357</v>
      </c>
      <c r="O41" s="624"/>
      <c r="P41" s="624"/>
      <c r="Q41" s="624"/>
      <c r="R41" s="624">
        <f t="shared" si="1"/>
        <v>37.259154578871552</v>
      </c>
      <c r="S41" s="715">
        <f t="shared" si="13"/>
        <v>0.58684210526315794</v>
      </c>
      <c r="T41" s="624">
        <f t="shared" si="8"/>
        <v>21.865240713390413</v>
      </c>
      <c r="U41" s="722">
        <f t="shared" si="9"/>
        <v>4.1939332107441281E-2</v>
      </c>
      <c r="V41" s="1"/>
      <c r="X41" s="1"/>
      <c r="Y41" s="1"/>
    </row>
    <row r="42" spans="1:25" ht="13.8" x14ac:dyDescent="0.45">
      <c r="A42" s="32">
        <v>2051</v>
      </c>
      <c r="B42" s="27">
        <f>surplus!H42</f>
        <v>-4165.1612564490497</v>
      </c>
      <c r="C42" s="27">
        <f t="shared" ref="C42:C51" si="16">IF(B42+0&lt;=0,B42,0)</f>
        <v>-4165.1612564490497</v>
      </c>
      <c r="D42" s="48">
        <f t="shared" si="10"/>
        <v>5.2544477113779875</v>
      </c>
      <c r="E42" s="624">
        <f t="shared" ref="E42:E51" si="17">-(C42/D42)</f>
        <v>792.69249314819604</v>
      </c>
      <c r="F42" s="624"/>
      <c r="G42" s="48">
        <f t="shared" si="11"/>
        <v>0.19138244013982136</v>
      </c>
      <c r="H42" s="27">
        <f t="shared" ref="H42:H51" si="18">E42*G42</f>
        <v>151.70742361922038</v>
      </c>
      <c r="I42" s="624">
        <f t="shared" si="15"/>
        <v>5.2251484602903702</v>
      </c>
      <c r="J42" s="624">
        <f t="shared" si="6"/>
        <v>0</v>
      </c>
      <c r="K42" s="590">
        <f t="shared" si="12"/>
        <v>7.3620370284870038</v>
      </c>
      <c r="L42" s="53">
        <f t="shared" si="7"/>
        <v>0</v>
      </c>
      <c r="M42" s="27">
        <f t="shared" ref="M42:M51" si="19">IF(L42+0&gt;=0,L42,0)</f>
        <v>0</v>
      </c>
      <c r="N42" s="624">
        <f t="shared" si="14"/>
        <v>7.3535837933778367</v>
      </c>
      <c r="O42" s="624"/>
      <c r="P42" s="624"/>
      <c r="Q42" s="624"/>
      <c r="R42" s="624">
        <f t="shared" si="1"/>
        <v>38.423503159461283</v>
      </c>
      <c r="S42" s="715">
        <f t="shared" si="13"/>
        <v>0.58684210526315794</v>
      </c>
      <c r="T42" s="624">
        <f t="shared" si="8"/>
        <v>22.548529485683861</v>
      </c>
      <c r="U42" s="722">
        <f t="shared" si="9"/>
        <v>4.3249936235798821E-2</v>
      </c>
      <c r="V42" s="1"/>
      <c r="X42" s="1"/>
      <c r="Y42" s="1"/>
    </row>
    <row r="43" spans="1:25" ht="13.8" x14ac:dyDescent="0.45">
      <c r="A43" s="32">
        <v>2052</v>
      </c>
      <c r="B43" s="27">
        <f>surplus!H43</f>
        <v>-4309.0109070368771</v>
      </c>
      <c r="C43" s="27">
        <f t="shared" si="16"/>
        <v>-4309.0109070368771</v>
      </c>
      <c r="D43" s="48">
        <f t="shared" si="10"/>
        <v>5.2544477113779875</v>
      </c>
      <c r="E43" s="624">
        <f t="shared" si="17"/>
        <v>820.0692334812162</v>
      </c>
      <c r="F43" s="624"/>
      <c r="G43" s="48">
        <f t="shared" si="11"/>
        <v>0.19138244013982136</v>
      </c>
      <c r="H43" s="27">
        <f t="shared" si="18"/>
        <v>156.94685098722806</v>
      </c>
      <c r="I43" s="624">
        <f t="shared" si="15"/>
        <v>5.2394273680076822</v>
      </c>
      <c r="J43" s="624">
        <f t="shared" si="6"/>
        <v>0</v>
      </c>
      <c r="K43" s="590">
        <f t="shared" si="12"/>
        <v>7.3620370284870038</v>
      </c>
      <c r="L43" s="53">
        <f t="shared" si="7"/>
        <v>0</v>
      </c>
      <c r="M43" s="27">
        <f t="shared" si="19"/>
        <v>0</v>
      </c>
      <c r="N43" s="624">
        <f t="shared" si="14"/>
        <v>7.5764196659044378</v>
      </c>
      <c r="O43" s="624"/>
      <c r="P43" s="624"/>
      <c r="Q43" s="624"/>
      <c r="R43" s="624">
        <f t="shared" si="1"/>
        <v>39.587851740051022</v>
      </c>
      <c r="S43" s="715">
        <f t="shared" si="13"/>
        <v>0.58684210526315794</v>
      </c>
      <c r="T43" s="624">
        <f t="shared" si="8"/>
        <v>23.231818257977313</v>
      </c>
      <c r="U43" s="722">
        <f t="shared" si="9"/>
        <v>4.456054036415636E-2</v>
      </c>
      <c r="V43" s="1"/>
      <c r="X43" s="1"/>
      <c r="Y43" s="1"/>
    </row>
    <row r="44" spans="1:25" ht="13.8" x14ac:dyDescent="0.45">
      <c r="A44" s="32">
        <v>2053</v>
      </c>
      <c r="B44" s="27">
        <f>surplus!H44</f>
        <v>-4456.7245270187559</v>
      </c>
      <c r="C44" s="27">
        <f t="shared" si="16"/>
        <v>-4456.7245270187559</v>
      </c>
      <c r="D44" s="48">
        <f t="shared" si="10"/>
        <v>5.2544477113779875</v>
      </c>
      <c r="E44" s="624">
        <f t="shared" si="17"/>
        <v>848.18134499048472</v>
      </c>
      <c r="F44" s="624"/>
      <c r="G44" s="48">
        <f t="shared" si="11"/>
        <v>0.19138244013982136</v>
      </c>
      <c r="H44" s="27">
        <f t="shared" si="18"/>
        <v>162.32701548535462</v>
      </c>
      <c r="I44" s="624">
        <f t="shared" si="15"/>
        <v>5.3801644981265611</v>
      </c>
      <c r="J44" s="624">
        <f t="shared" si="6"/>
        <v>0</v>
      </c>
      <c r="K44" s="590">
        <f t="shared" si="12"/>
        <v>7.3620370284870038</v>
      </c>
      <c r="L44" s="53">
        <f t="shared" si="7"/>
        <v>0</v>
      </c>
      <c r="M44" s="27">
        <f t="shared" si="19"/>
        <v>0</v>
      </c>
      <c r="N44" s="624">
        <f t="shared" si="14"/>
        <v>7.7992555384310389</v>
      </c>
      <c r="O44" s="624"/>
      <c r="P44" s="624"/>
      <c r="Q44" s="624"/>
      <c r="R44" s="624">
        <f t="shared" si="1"/>
        <v>40.75220032064076</v>
      </c>
      <c r="S44" s="715">
        <f t="shared" si="13"/>
        <v>0.58684210526315794</v>
      </c>
      <c r="T44" s="624">
        <f t="shared" si="8"/>
        <v>23.915107030270764</v>
      </c>
      <c r="U44" s="722">
        <f t="shared" si="9"/>
        <v>4.58711444925139E-2</v>
      </c>
      <c r="V44" s="1"/>
      <c r="X44" s="1"/>
      <c r="Y44" s="1"/>
    </row>
    <row r="45" spans="1:25" ht="13.8" x14ac:dyDescent="0.45">
      <c r="A45" s="32">
        <v>2054</v>
      </c>
      <c r="B45" s="27">
        <f>surplus!H45</f>
        <v>-4603.4639387319012</v>
      </c>
      <c r="C45" s="27">
        <f t="shared" si="16"/>
        <v>-4603.4639387319012</v>
      </c>
      <c r="D45" s="48">
        <f t="shared" si="10"/>
        <v>5.2544477113779875</v>
      </c>
      <c r="E45" s="624">
        <f t="shared" si="17"/>
        <v>876.10805009317244</v>
      </c>
      <c r="F45" s="624"/>
      <c r="G45" s="48">
        <f t="shared" si="11"/>
        <v>0.19138244013982136</v>
      </c>
      <c r="H45" s="27">
        <f t="shared" si="18"/>
        <v>167.67169645297218</v>
      </c>
      <c r="I45" s="624">
        <f t="shared" si="15"/>
        <v>5.3446809676175633</v>
      </c>
      <c r="J45" s="624">
        <f t="shared" si="6"/>
        <v>0</v>
      </c>
      <c r="K45" s="590">
        <f t="shared" si="12"/>
        <v>7.3620370284870038</v>
      </c>
      <c r="L45" s="53">
        <f t="shared" si="7"/>
        <v>0</v>
      </c>
      <c r="M45" s="27">
        <f t="shared" si="19"/>
        <v>0</v>
      </c>
      <c r="N45" s="624">
        <f t="shared" si="14"/>
        <v>8.0220914109576409</v>
      </c>
      <c r="O45" s="624"/>
      <c r="P45" s="624"/>
      <c r="Q45" s="624"/>
      <c r="R45" s="624">
        <f t="shared" si="1"/>
        <v>41.916548901230499</v>
      </c>
      <c r="S45" s="715">
        <f t="shared" si="13"/>
        <v>0.58684210526315794</v>
      </c>
      <c r="T45" s="624">
        <f t="shared" si="8"/>
        <v>24.598395802564216</v>
      </c>
      <c r="U45" s="722">
        <f t="shared" si="9"/>
        <v>4.7181748620871447E-2</v>
      </c>
      <c r="V45" s="1"/>
      <c r="X45" s="1"/>
      <c r="Y45" s="1"/>
    </row>
    <row r="46" spans="1:25" ht="13.8" x14ac:dyDescent="0.45">
      <c r="A46" s="32">
        <v>2055</v>
      </c>
      <c r="B46" s="27">
        <f>surplus!H46</f>
        <v>-4753.6253550962083</v>
      </c>
      <c r="C46" s="27">
        <f t="shared" si="16"/>
        <v>-4753.6253550962083</v>
      </c>
      <c r="D46" s="48">
        <f t="shared" si="10"/>
        <v>5.2544477113779875</v>
      </c>
      <c r="E46" s="624">
        <f t="shared" si="17"/>
        <v>904.68601387024978</v>
      </c>
      <c r="F46" s="624"/>
      <c r="G46" s="48">
        <f t="shared" si="11"/>
        <v>0.19138244013982136</v>
      </c>
      <c r="H46" s="27">
        <f t="shared" si="18"/>
        <v>173.14101689485668</v>
      </c>
      <c r="I46" s="624">
        <f t="shared" si="15"/>
        <v>5.4693204418844914</v>
      </c>
      <c r="J46" s="624">
        <f t="shared" si="6"/>
        <v>0</v>
      </c>
      <c r="K46" s="590">
        <f t="shared" si="12"/>
        <v>7.3620370284870038</v>
      </c>
      <c r="L46" s="53">
        <f t="shared" si="7"/>
        <v>0</v>
      </c>
      <c r="M46" s="27">
        <f t="shared" si="19"/>
        <v>0</v>
      </c>
      <c r="N46" s="624">
        <f t="shared" si="14"/>
        <v>8.2449272834842429</v>
      </c>
      <c r="O46" s="624"/>
      <c r="P46" s="624"/>
      <c r="Q46" s="624"/>
      <c r="R46" s="624">
        <f t="shared" si="1"/>
        <v>43.080897481820237</v>
      </c>
      <c r="S46" s="715">
        <f t="shared" si="13"/>
        <v>0.58684210526315794</v>
      </c>
      <c r="T46" s="624">
        <f t="shared" si="8"/>
        <v>25.281684574857668</v>
      </c>
      <c r="U46" s="722">
        <f t="shared" si="9"/>
        <v>4.8492352749228987E-2</v>
      </c>
      <c r="V46" s="1"/>
      <c r="X46" s="1"/>
      <c r="Y46" s="1"/>
    </row>
    <row r="47" spans="1:25" ht="13.8" x14ac:dyDescent="0.45">
      <c r="A47" s="32">
        <v>2056</v>
      </c>
      <c r="B47" s="27">
        <f>surplus!H47</f>
        <v>-4906.4021307486355</v>
      </c>
      <c r="C47" s="27">
        <f t="shared" si="16"/>
        <v>-4906.4021307486355</v>
      </c>
      <c r="D47" s="48">
        <f t="shared" si="10"/>
        <v>5.2544477113779875</v>
      </c>
      <c r="E47" s="624">
        <f t="shared" si="17"/>
        <v>933.76171964263847</v>
      </c>
      <c r="F47" s="624"/>
      <c r="G47" s="48">
        <f t="shared" si="11"/>
        <v>0.19138244013982136</v>
      </c>
      <c r="H47" s="27">
        <f t="shared" si="18"/>
        <v>178.70559641436392</v>
      </c>
      <c r="I47" s="624">
        <f t="shared" si="15"/>
        <v>5.5645795195072481</v>
      </c>
      <c r="J47" s="624">
        <f t="shared" si="6"/>
        <v>0</v>
      </c>
      <c r="K47" s="590">
        <f t="shared" si="12"/>
        <v>7.3620370284870038</v>
      </c>
      <c r="L47" s="53">
        <f t="shared" si="7"/>
        <v>0</v>
      </c>
      <c r="M47" s="27">
        <f t="shared" si="19"/>
        <v>0</v>
      </c>
      <c r="N47" s="624">
        <f t="shared" si="14"/>
        <v>8.4677631560108448</v>
      </c>
      <c r="O47" s="624"/>
      <c r="P47" s="624"/>
      <c r="Q47" s="624"/>
      <c r="R47" s="624">
        <f t="shared" si="1"/>
        <v>44.245246062409983</v>
      </c>
      <c r="S47" s="715">
        <f t="shared" si="13"/>
        <v>0.58684210526315794</v>
      </c>
      <c r="T47" s="624">
        <f t="shared" si="8"/>
        <v>25.964973347151123</v>
      </c>
      <c r="U47" s="722">
        <f t="shared" si="9"/>
        <v>4.9802956877586534E-2</v>
      </c>
      <c r="V47" s="1"/>
      <c r="X47" s="1"/>
      <c r="Y47" s="1"/>
    </row>
    <row r="48" spans="1:25" ht="13.8" x14ac:dyDescent="0.45">
      <c r="A48" s="32">
        <v>2057</v>
      </c>
      <c r="B48" s="27">
        <f>surplus!H48</f>
        <v>-5057.273556415269</v>
      </c>
      <c r="C48" s="27">
        <f t="shared" si="16"/>
        <v>-5057.273556415269</v>
      </c>
      <c r="D48" s="48">
        <f t="shared" si="10"/>
        <v>5.2544477113779875</v>
      </c>
      <c r="E48" s="624">
        <f t="shared" si="17"/>
        <v>962.47480881087517</v>
      </c>
      <c r="F48" s="624"/>
      <c r="G48" s="48">
        <f t="shared" si="11"/>
        <v>0.19138244013982136</v>
      </c>
      <c r="H48" s="27">
        <f t="shared" si="18"/>
        <v>184.20077748333333</v>
      </c>
      <c r="I48" s="624">
        <f t="shared" si="15"/>
        <v>5.4951810689694014</v>
      </c>
      <c r="J48" s="624">
        <f t="shared" si="6"/>
        <v>0</v>
      </c>
      <c r="K48" s="590">
        <f t="shared" si="12"/>
        <v>7.3620370284870038</v>
      </c>
      <c r="L48" s="53">
        <f t="shared" si="7"/>
        <v>0</v>
      </c>
      <c r="M48" s="27">
        <f t="shared" si="19"/>
        <v>0</v>
      </c>
      <c r="N48" s="624">
        <f t="shared" si="14"/>
        <v>8.6905990285374468</v>
      </c>
      <c r="O48" s="624"/>
      <c r="P48" s="624"/>
      <c r="Q48" s="624"/>
      <c r="R48" s="624">
        <f t="shared" si="1"/>
        <v>45.409594642999721</v>
      </c>
      <c r="S48" s="715">
        <f t="shared" si="13"/>
        <v>0.58684210526315794</v>
      </c>
      <c r="T48" s="624">
        <f t="shared" si="8"/>
        <v>26.648262119444574</v>
      </c>
      <c r="U48" s="722">
        <f t="shared" si="9"/>
        <v>5.111356100594408E-2</v>
      </c>
      <c r="V48" s="1"/>
      <c r="X48" s="1"/>
      <c r="Y48" s="1"/>
    </row>
    <row r="49" spans="1:62" ht="13.8" x14ac:dyDescent="0.45">
      <c r="A49" s="32">
        <v>2058</v>
      </c>
      <c r="B49" s="27">
        <f>surplus!H49</f>
        <v>-5212.1058756219536</v>
      </c>
      <c r="C49" s="27">
        <f t="shared" si="16"/>
        <v>-5212.1058756219536</v>
      </c>
      <c r="D49" s="48">
        <f t="shared" si="10"/>
        <v>5.2544477113779875</v>
      </c>
      <c r="E49" s="624">
        <f t="shared" si="17"/>
        <v>991.9417152702182</v>
      </c>
      <c r="F49" s="624"/>
      <c r="G49" s="48">
        <f t="shared" si="11"/>
        <v>0.19138244013982136</v>
      </c>
      <c r="H49" s="27">
        <f t="shared" si="18"/>
        <v>189.84022594489426</v>
      </c>
      <c r="I49" s="624">
        <f t="shared" si="15"/>
        <v>5.6394484615609315</v>
      </c>
      <c r="J49" s="624">
        <f t="shared" si="6"/>
        <v>0</v>
      </c>
      <c r="K49" s="590">
        <f t="shared" si="12"/>
        <v>7.3620370284870038</v>
      </c>
      <c r="L49" s="53">
        <f t="shared" si="7"/>
        <v>0</v>
      </c>
      <c r="M49" s="27">
        <f t="shared" si="19"/>
        <v>0</v>
      </c>
      <c r="N49" s="624">
        <f t="shared" si="14"/>
        <v>8.9134349010640488</v>
      </c>
      <c r="O49" s="624"/>
      <c r="P49" s="624"/>
      <c r="Q49" s="624"/>
      <c r="R49" s="624">
        <f t="shared" si="1"/>
        <v>46.57394322358946</v>
      </c>
      <c r="S49" s="715">
        <f t="shared" si="13"/>
        <v>0.58684210526315794</v>
      </c>
      <c r="T49" s="624">
        <f t="shared" si="8"/>
        <v>27.331550891738026</v>
      </c>
      <c r="U49" s="722">
        <f t="shared" si="9"/>
        <v>5.242416513430162E-2</v>
      </c>
      <c r="V49" s="1"/>
      <c r="X49" s="1"/>
      <c r="Y49" s="1"/>
    </row>
    <row r="50" spans="1:62" ht="13.8" x14ac:dyDescent="0.45">
      <c r="A50" s="32">
        <v>2059</v>
      </c>
      <c r="B50" s="27">
        <f>surplus!H50</f>
        <v>-5367.6304476568093</v>
      </c>
      <c r="C50" s="27">
        <f t="shared" si="16"/>
        <v>-5367.6304476568093</v>
      </c>
      <c r="D50" s="48">
        <f t="shared" si="10"/>
        <v>5.2544477113779875</v>
      </c>
      <c r="E50" s="624">
        <f t="shared" si="17"/>
        <v>1021.5403677980725</v>
      </c>
      <c r="F50" s="624"/>
      <c r="G50" s="48">
        <f t="shared" si="11"/>
        <v>0.19138244013982136</v>
      </c>
      <c r="H50" s="27">
        <f t="shared" si="18"/>
        <v>195.50488829052571</v>
      </c>
      <c r="I50" s="624">
        <f t="shared" si="15"/>
        <v>5.6646623456314558</v>
      </c>
      <c r="J50" s="624">
        <f t="shared" si="6"/>
        <v>0</v>
      </c>
      <c r="K50" s="590">
        <f t="shared" si="12"/>
        <v>7.3620370284870038</v>
      </c>
      <c r="L50" s="53">
        <f t="shared" si="7"/>
        <v>0</v>
      </c>
      <c r="M50" s="27">
        <f t="shared" si="19"/>
        <v>0</v>
      </c>
      <c r="N50" s="624">
        <f t="shared" si="14"/>
        <v>9.1362707735906508</v>
      </c>
      <c r="O50" s="624"/>
      <c r="P50" s="624"/>
      <c r="Q50" s="624"/>
      <c r="R50" s="624">
        <f t="shared" si="1"/>
        <v>47.738291804179198</v>
      </c>
      <c r="S50" s="715">
        <f t="shared" si="13"/>
        <v>0.58684210526315794</v>
      </c>
      <c r="T50" s="624">
        <f t="shared" si="8"/>
        <v>28.014839664031481</v>
      </c>
      <c r="U50" s="722">
        <f t="shared" si="9"/>
        <v>5.3734769262659167E-2</v>
      </c>
      <c r="V50" s="1"/>
      <c r="X50" s="1"/>
      <c r="Y50" s="1"/>
    </row>
    <row r="51" spans="1:62" ht="13.8" x14ac:dyDescent="0.45">
      <c r="A51" s="32">
        <v>2060</v>
      </c>
      <c r="B51" s="27">
        <f>surplus!H51</f>
        <v>-5524.5618872769301</v>
      </c>
      <c r="C51" s="27">
        <f t="shared" si="16"/>
        <v>-5524.5618872769301</v>
      </c>
      <c r="D51" s="48">
        <f t="shared" si="10"/>
        <v>5.2544477113779875</v>
      </c>
      <c r="E51" s="624">
        <f t="shared" si="17"/>
        <v>1051.4067682725317</v>
      </c>
      <c r="F51" s="624"/>
      <c r="G51" s="48">
        <f t="shared" si="11"/>
        <v>0.19138244013982136</v>
      </c>
      <c r="H51" s="27">
        <f t="shared" si="18"/>
        <v>201.22079289152083</v>
      </c>
      <c r="I51" s="624">
        <f t="shared" si="15"/>
        <v>5.7159046009951169</v>
      </c>
      <c r="J51" s="624">
        <f t="shared" si="6"/>
        <v>0</v>
      </c>
      <c r="K51" s="590">
        <f t="shared" si="12"/>
        <v>7.3620370284870038</v>
      </c>
      <c r="L51" s="53">
        <f t="shared" si="7"/>
        <v>0</v>
      </c>
      <c r="M51" s="27">
        <f t="shared" si="19"/>
        <v>0</v>
      </c>
      <c r="N51" s="624">
        <f t="shared" si="14"/>
        <v>9.3591066461172527</v>
      </c>
      <c r="O51" s="624"/>
      <c r="P51" s="624"/>
      <c r="Q51" s="624"/>
      <c r="R51" s="624">
        <f t="shared" si="1"/>
        <v>48.902640384768944</v>
      </c>
      <c r="S51" s="715">
        <f t="shared" si="13"/>
        <v>0.58684210526315794</v>
      </c>
      <c r="T51" s="624">
        <f t="shared" si="8"/>
        <v>28.698128436324936</v>
      </c>
      <c r="U51" s="722">
        <f t="shared" si="9"/>
        <v>5.5045373391016721E-2</v>
      </c>
      <c r="V51" s="1"/>
      <c r="X51" s="1"/>
      <c r="Y51" s="1"/>
    </row>
    <row r="52" spans="1:62" x14ac:dyDescent="0.4">
      <c r="A52" s="1"/>
      <c r="B52" s="1"/>
      <c r="C52" s="1"/>
      <c r="D52" s="1"/>
      <c r="E52" s="1"/>
      <c r="F52" s="1"/>
      <c r="G52" s="4"/>
      <c r="H52" s="166" t="s">
        <v>0</v>
      </c>
      <c r="I52" s="166"/>
      <c r="J52" s="166"/>
      <c r="R52" s="166"/>
      <c r="S52" s="686"/>
      <c r="T52" s="166"/>
      <c r="U52" s="166"/>
    </row>
    <row r="53" spans="1:62" x14ac:dyDescent="0.4">
      <c r="A53" s="1"/>
      <c r="B53" s="1"/>
      <c r="C53" s="1"/>
      <c r="D53" s="1"/>
      <c r="E53" s="1"/>
      <c r="F53" s="1"/>
      <c r="G53" s="4"/>
    </row>
    <row r="54" spans="1:62" s="33" customFormat="1" ht="18.600000000000001" x14ac:dyDescent="0.6">
      <c r="A54" s="33" t="s">
        <v>135</v>
      </c>
      <c r="C54" s="34"/>
      <c r="D54" s="34"/>
      <c r="E54" s="34"/>
      <c r="F54" s="34"/>
      <c r="G54" s="34"/>
      <c r="H54" s="34"/>
      <c r="I54" s="34"/>
      <c r="J54" s="34"/>
      <c r="K54" s="588"/>
      <c r="L54" s="171"/>
      <c r="M54" s="34"/>
      <c r="N54" s="34"/>
      <c r="O54" s="34"/>
      <c r="P54" s="34"/>
      <c r="Q54" s="34"/>
      <c r="R54" s="34"/>
      <c r="S54" s="688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40"/>
      <c r="AK54" s="40"/>
      <c r="AL54" s="40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</row>
    <row r="55" spans="1:62" ht="90" x14ac:dyDescent="0.5">
      <c r="A55" s="26" t="s">
        <v>9</v>
      </c>
      <c r="B55" s="26" t="s">
        <v>131</v>
      </c>
      <c r="C55" s="26" t="s">
        <v>130</v>
      </c>
      <c r="D55" s="49" t="s">
        <v>129</v>
      </c>
      <c r="E55" s="623" t="s">
        <v>132</v>
      </c>
      <c r="F55" s="623" t="s">
        <v>797</v>
      </c>
      <c r="G55" s="49" t="s">
        <v>127</v>
      </c>
      <c r="H55" s="26" t="s">
        <v>765</v>
      </c>
      <c r="I55" s="623" t="s">
        <v>766</v>
      </c>
      <c r="J55" s="623" t="s">
        <v>764</v>
      </c>
      <c r="K55" s="589" t="s">
        <v>133</v>
      </c>
      <c r="L55" s="54" t="s">
        <v>159</v>
      </c>
      <c r="M55" s="26" t="s">
        <v>134</v>
      </c>
      <c r="N55" s="166"/>
      <c r="O55" s="714" t="s">
        <v>798</v>
      </c>
      <c r="P55" s="623" t="s">
        <v>799</v>
      </c>
      <c r="Q55" s="714" t="s">
        <v>800</v>
      </c>
      <c r="R55" s="714" t="s">
        <v>804</v>
      </c>
      <c r="S55" s="716" t="s">
        <v>770</v>
      </c>
      <c r="T55" s="623" t="s">
        <v>769</v>
      </c>
      <c r="U55" s="623" t="s">
        <v>783</v>
      </c>
      <c r="V55" s="734" t="s">
        <v>793</v>
      </c>
      <c r="W55" s="6"/>
      <c r="X55" s="735" t="s">
        <v>802</v>
      </c>
      <c r="Y55" s="166" t="s">
        <v>801</v>
      </c>
      <c r="Z55" s="166" t="s">
        <v>803</v>
      </c>
      <c r="AG55" s="145" t="s">
        <v>126</v>
      </c>
      <c r="AH55" s="145" t="s">
        <v>21</v>
      </c>
      <c r="AI55" s="145" t="s">
        <v>128</v>
      </c>
      <c r="AJ55" s="145" t="s">
        <v>127</v>
      </c>
    </row>
    <row r="56" spans="1:62" ht="15.6" x14ac:dyDescent="0.6">
      <c r="A56" s="32">
        <v>2014</v>
      </c>
      <c r="B56" s="27">
        <f>surplus!H56</f>
        <v>823.46352106249014</v>
      </c>
      <c r="C56" s="27">
        <f t="shared" ref="C56:C102" si="20">IF(B56+0&lt;=0,B56,0)</f>
        <v>0</v>
      </c>
      <c r="D56" s="48">
        <f>D41</f>
        <v>5.2544477113779875</v>
      </c>
      <c r="E56" s="624">
        <f t="shared" ref="E56:F102" si="21">-(C56/D56)</f>
        <v>0</v>
      </c>
      <c r="F56" s="624" t="e">
        <f t="shared" si="21"/>
        <v>#DIV/0!</v>
      </c>
      <c r="G56" s="48">
        <f>AH59</f>
        <v>0.19138244013982136</v>
      </c>
      <c r="H56" s="27">
        <f>E56*G56</f>
        <v>0</v>
      </c>
      <c r="I56" s="741">
        <v>4.7</v>
      </c>
      <c r="J56" s="624">
        <f t="shared" ref="J56:J102" si="22">MAX(0,B56)</f>
        <v>823.46352106249014</v>
      </c>
      <c r="K56" s="590">
        <f>'meta-analysis'!S915</f>
        <v>7.3620370284870038</v>
      </c>
      <c r="L56" s="53">
        <f t="shared" ref="L56:L102" si="23">MAX(0,B56/K56)</f>
        <v>111.85267309525103</v>
      </c>
      <c r="M56" s="27">
        <f t="shared" ref="M56:M91" si="24">IF(L56+0&gt;=0,L56,0)</f>
        <v>111.85267309525103</v>
      </c>
      <c r="O56" s="624"/>
      <c r="P56" s="624"/>
      <c r="Q56" s="624"/>
      <c r="R56" s="624"/>
      <c r="S56" s="715">
        <f>S51</f>
        <v>0.58684210526315794</v>
      </c>
      <c r="T56" s="624">
        <f t="shared" ref="T56:T102" si="25">O56*S56</f>
        <v>0</v>
      </c>
      <c r="U56" s="722">
        <f t="shared" ref="U56:U102" si="26">T56*$W$15</f>
        <v>0</v>
      </c>
      <c r="V56" s="731">
        <f t="shared" ref="V56:V102" si="27">P56+U56</f>
        <v>0</v>
      </c>
      <c r="W56" s="6"/>
      <c r="X56" s="749">
        <v>12559106855.884077</v>
      </c>
      <c r="Y56" s="6">
        <f>X56/10^6</f>
        <v>12559.106855884078</v>
      </c>
      <c r="Z56" s="6">
        <f t="shared" ref="Z56:Z102" si="28">Y56+(I56*1000)</f>
        <v>17259.106855884078</v>
      </c>
      <c r="AA56" s="750">
        <v>5.4</v>
      </c>
      <c r="AB56" s="624">
        <v>0</v>
      </c>
      <c r="AG56" s="146" t="s">
        <v>3</v>
      </c>
      <c r="AH56" s="146">
        <f>W5</f>
        <v>314</v>
      </c>
      <c r="AI56" s="147">
        <f>X5</f>
        <v>64.272110769230778</v>
      </c>
      <c r="AJ56" s="147">
        <f>AI56/1000</f>
        <v>6.4272110769230784E-2</v>
      </c>
    </row>
    <row r="57" spans="1:62" ht="15.6" x14ac:dyDescent="0.6">
      <c r="A57" s="32">
        <v>2015</v>
      </c>
      <c r="B57" s="27">
        <f>surplus!H57</f>
        <v>721.01912094429099</v>
      </c>
      <c r="C57" s="27">
        <f t="shared" si="20"/>
        <v>0</v>
      </c>
      <c r="D57" s="48">
        <f>D56</f>
        <v>5.2544477113779875</v>
      </c>
      <c r="E57" s="624">
        <f t="shared" si="21"/>
        <v>0</v>
      </c>
      <c r="F57" s="624" t="e">
        <f t="shared" si="21"/>
        <v>#DIV/0!</v>
      </c>
      <c r="G57" s="48">
        <f t="shared" ref="G57:G102" si="29">G56</f>
        <v>0.19138244013982136</v>
      </c>
      <c r="H57" s="27">
        <f t="shared" ref="H57:H91" si="30">E57*G57</f>
        <v>0</v>
      </c>
      <c r="I57" s="741">
        <v>4.7</v>
      </c>
      <c r="J57" s="624">
        <f t="shared" si="22"/>
        <v>721.01912094429099</v>
      </c>
      <c r="K57" s="590">
        <f t="shared" ref="K57:K102" si="31">K56</f>
        <v>7.3620370284870038</v>
      </c>
      <c r="L57" s="53">
        <f t="shared" si="23"/>
        <v>97.937448311431538</v>
      </c>
      <c r="M57" s="27">
        <f t="shared" si="24"/>
        <v>97.937448311431538</v>
      </c>
      <c r="O57" s="624"/>
      <c r="P57" s="624"/>
      <c r="Q57" s="624"/>
      <c r="R57" s="624"/>
      <c r="S57" s="715">
        <f>S56</f>
        <v>0.58684210526315794</v>
      </c>
      <c r="T57" s="624">
        <f t="shared" si="25"/>
        <v>0</v>
      </c>
      <c r="U57" s="722">
        <f t="shared" si="26"/>
        <v>0</v>
      </c>
      <c r="V57" s="731">
        <f t="shared" si="27"/>
        <v>0</v>
      </c>
      <c r="W57" s="6"/>
      <c r="X57" s="749">
        <v>12638483465.706259</v>
      </c>
      <c r="Y57" s="6">
        <f t="shared" ref="Y57:Y102" si="32">X57/10^6</f>
        <v>12638.483465706258</v>
      </c>
      <c r="Z57" s="6">
        <f t="shared" si="28"/>
        <v>17338.48346570626</v>
      </c>
      <c r="AA57" s="750">
        <v>5.4</v>
      </c>
      <c r="AB57" s="624">
        <v>0</v>
      </c>
      <c r="AG57" s="146" t="s">
        <v>2</v>
      </c>
      <c r="AH57" s="146">
        <f>W6</f>
        <v>446</v>
      </c>
      <c r="AI57" s="147">
        <f>X6</f>
        <v>280.87267202853309</v>
      </c>
      <c r="AJ57" s="147">
        <f>AI57/1000</f>
        <v>0.28087267202853311</v>
      </c>
    </row>
    <row r="58" spans="1:62" ht="15.6" x14ac:dyDescent="0.6">
      <c r="A58" s="32">
        <v>2016</v>
      </c>
      <c r="B58" s="27">
        <f>surplus!H58</f>
        <v>664.9542188600135</v>
      </c>
      <c r="C58" s="27">
        <f t="shared" si="20"/>
        <v>0</v>
      </c>
      <c r="D58" s="48">
        <f t="shared" ref="D58:D102" si="33">D57</f>
        <v>5.2544477113779875</v>
      </c>
      <c r="E58" s="624">
        <f t="shared" si="21"/>
        <v>0</v>
      </c>
      <c r="F58" s="624" t="e">
        <f t="shared" si="21"/>
        <v>#DIV/0!</v>
      </c>
      <c r="G58" s="48">
        <f t="shared" si="29"/>
        <v>0.19138244013982136</v>
      </c>
      <c r="H58" s="27">
        <f t="shared" si="30"/>
        <v>0</v>
      </c>
      <c r="I58" s="741">
        <v>4.7</v>
      </c>
      <c r="J58" s="624">
        <f t="shared" si="22"/>
        <v>664.9542188600135</v>
      </c>
      <c r="K58" s="590">
        <f t="shared" si="31"/>
        <v>7.3620370284870038</v>
      </c>
      <c r="L58" s="53">
        <f t="shared" si="23"/>
        <v>90.32204215857773</v>
      </c>
      <c r="M58" s="27">
        <f t="shared" si="24"/>
        <v>90.32204215857773</v>
      </c>
      <c r="O58" s="624"/>
      <c r="P58" s="624"/>
      <c r="Q58" s="624"/>
      <c r="R58" s="624"/>
      <c r="S58" s="715">
        <f>S57</f>
        <v>0.58684210526315794</v>
      </c>
      <c r="T58" s="624">
        <f t="shared" si="25"/>
        <v>0</v>
      </c>
      <c r="U58" s="722">
        <f t="shared" si="26"/>
        <v>0</v>
      </c>
      <c r="V58" s="731">
        <f t="shared" si="27"/>
        <v>0</v>
      </c>
      <c r="W58" s="6"/>
      <c r="X58" s="749">
        <v>12798391060.818432</v>
      </c>
      <c r="Y58" s="6">
        <f t="shared" si="32"/>
        <v>12798.391060818432</v>
      </c>
      <c r="Z58" s="6">
        <f t="shared" si="28"/>
        <v>17498.391060818431</v>
      </c>
      <c r="AA58" s="750">
        <v>5.4</v>
      </c>
      <c r="AB58" s="624">
        <v>0</v>
      </c>
      <c r="AG58" s="146"/>
      <c r="AH58" s="147"/>
      <c r="AI58" s="147"/>
      <c r="AJ58" s="147"/>
    </row>
    <row r="59" spans="1:62" ht="14.05" customHeight="1" x14ac:dyDescent="0.6">
      <c r="A59" s="32">
        <v>2017</v>
      </c>
      <c r="B59" s="27">
        <f>surplus!H59</f>
        <v>544.29705803523393</v>
      </c>
      <c r="C59" s="27">
        <f t="shared" si="20"/>
        <v>0</v>
      </c>
      <c r="D59" s="48">
        <f t="shared" si="33"/>
        <v>5.2544477113779875</v>
      </c>
      <c r="E59" s="624">
        <f t="shared" si="21"/>
        <v>0</v>
      </c>
      <c r="F59" s="624" t="e">
        <f>-(D59/E59)</f>
        <v>#DIV/0!</v>
      </c>
      <c r="G59" s="48">
        <f t="shared" si="29"/>
        <v>0.19138244013982136</v>
      </c>
      <c r="H59" s="27">
        <f t="shared" si="30"/>
        <v>0</v>
      </c>
      <c r="I59" s="741">
        <v>4.7</v>
      </c>
      <c r="J59" s="624">
        <f t="shared" si="22"/>
        <v>544.29705803523393</v>
      </c>
      <c r="K59" s="590">
        <f t="shared" si="31"/>
        <v>7.3620370284870038</v>
      </c>
      <c r="L59" s="53">
        <f t="shared" si="23"/>
        <v>73.932942191013964</v>
      </c>
      <c r="M59" s="27">
        <f t="shared" si="24"/>
        <v>73.932942191013964</v>
      </c>
      <c r="O59" s="624"/>
      <c r="P59" s="624"/>
      <c r="Q59" s="624"/>
      <c r="R59" s="624"/>
      <c r="S59" s="715">
        <f t="shared" ref="S59:S102" si="34">S58</f>
        <v>0.58684210526315794</v>
      </c>
      <c r="T59" s="624">
        <f t="shared" si="25"/>
        <v>0</v>
      </c>
      <c r="U59" s="722">
        <f t="shared" si="26"/>
        <v>0</v>
      </c>
      <c r="V59" s="731">
        <f t="shared" si="27"/>
        <v>0</v>
      </c>
      <c r="W59" s="6"/>
      <c r="X59" s="749">
        <v>12956200569.024439</v>
      </c>
      <c r="Y59" s="6">
        <f t="shared" si="32"/>
        <v>12956.200569024439</v>
      </c>
      <c r="Z59" s="6">
        <f t="shared" si="28"/>
        <v>17656.20056902444</v>
      </c>
      <c r="AA59" s="750">
        <v>5.4</v>
      </c>
      <c r="AB59" s="624">
        <v>0</v>
      </c>
      <c r="AG59" s="151" t="s">
        <v>44</v>
      </c>
      <c r="AH59" s="149">
        <f>SUMPRODUCT(AH56:AH57,AJ56:AJ57)/SUM(AH56:AH57)</f>
        <v>0.19138244013982136</v>
      </c>
      <c r="AI59" s="150"/>
      <c r="AJ59" s="150"/>
    </row>
    <row r="60" spans="1:62" ht="15.6" x14ac:dyDescent="0.6">
      <c r="A60" s="740">
        <v>2018</v>
      </c>
      <c r="B60" s="27">
        <f>surplus!H60</f>
        <v>383.89265290092771</v>
      </c>
      <c r="C60" s="27">
        <f t="shared" si="20"/>
        <v>0</v>
      </c>
      <c r="D60" s="48">
        <f t="shared" si="33"/>
        <v>5.2544477113779875</v>
      </c>
      <c r="E60" s="624">
        <f t="shared" si="21"/>
        <v>0</v>
      </c>
      <c r="F60" s="624" t="e">
        <f t="shared" si="21"/>
        <v>#DIV/0!</v>
      </c>
      <c r="G60" s="48">
        <f t="shared" si="29"/>
        <v>0.19138244013982136</v>
      </c>
      <c r="H60" s="27">
        <f t="shared" si="30"/>
        <v>0</v>
      </c>
      <c r="I60" s="741">
        <v>4.7</v>
      </c>
      <c r="J60" s="624">
        <f t="shared" si="22"/>
        <v>383.89265290092771</v>
      </c>
      <c r="K60" s="590">
        <f t="shared" si="31"/>
        <v>7.3620370284870038</v>
      </c>
      <c r="L60" s="53">
        <f t="shared" si="23"/>
        <v>52.144895687902121</v>
      </c>
      <c r="M60" s="27">
        <f t="shared" si="24"/>
        <v>52.144895687902121</v>
      </c>
      <c r="O60" s="624"/>
      <c r="P60" s="624"/>
      <c r="Q60" s="624"/>
      <c r="R60" s="624"/>
      <c r="S60" s="715">
        <f t="shared" si="34"/>
        <v>0.58684210526315794</v>
      </c>
      <c r="T60" s="624">
        <f t="shared" si="25"/>
        <v>0</v>
      </c>
      <c r="U60" s="722">
        <f t="shared" si="26"/>
        <v>0</v>
      </c>
      <c r="V60" s="731">
        <f t="shared" si="27"/>
        <v>0</v>
      </c>
      <c r="W60" s="6"/>
      <c r="X60" s="749">
        <v>13231426010.400562</v>
      </c>
      <c r="Y60" s="6">
        <f t="shared" si="32"/>
        <v>13231.426010400563</v>
      </c>
      <c r="Z60" s="6">
        <f t="shared" si="28"/>
        <v>17931.426010400563</v>
      </c>
      <c r="AA60" s="750">
        <v>5.4</v>
      </c>
      <c r="AB60" s="624">
        <v>0</v>
      </c>
    </row>
    <row r="61" spans="1:62" ht="15.6" x14ac:dyDescent="0.6">
      <c r="A61" s="32">
        <v>2019</v>
      </c>
      <c r="B61" s="27">
        <f>surplus!H61</f>
        <v>262.33833082345336</v>
      </c>
      <c r="C61" s="27">
        <f>IF(B61+0&lt;=0,B61,0)</f>
        <v>0</v>
      </c>
      <c r="D61" s="48">
        <f t="shared" si="33"/>
        <v>5.2544477113779875</v>
      </c>
      <c r="E61" s="624">
        <f t="shared" si="21"/>
        <v>0</v>
      </c>
      <c r="F61" s="624" t="e">
        <f t="shared" si="21"/>
        <v>#DIV/0!</v>
      </c>
      <c r="G61" s="48">
        <f t="shared" si="29"/>
        <v>0.19138244013982136</v>
      </c>
      <c r="H61" s="27">
        <f t="shared" si="30"/>
        <v>0</v>
      </c>
      <c r="I61" s="741">
        <v>4.7</v>
      </c>
      <c r="J61" s="624">
        <f t="shared" si="22"/>
        <v>262.33833082345336</v>
      </c>
      <c r="K61" s="590">
        <f t="shared" si="31"/>
        <v>7.3620370284870038</v>
      </c>
      <c r="L61" s="53">
        <f t="shared" si="23"/>
        <v>35.633932539098808</v>
      </c>
      <c r="M61" s="27">
        <f t="shared" si="24"/>
        <v>35.633932539098808</v>
      </c>
      <c r="O61" s="624"/>
      <c r="P61" s="624"/>
      <c r="Q61" s="624"/>
      <c r="R61" s="624"/>
      <c r="S61" s="715">
        <f t="shared" si="34"/>
        <v>0.58684210526315794</v>
      </c>
      <c r="T61" s="624">
        <f t="shared" si="25"/>
        <v>0</v>
      </c>
      <c r="U61" s="722">
        <f t="shared" si="26"/>
        <v>0</v>
      </c>
      <c r="V61" s="731">
        <f t="shared" si="27"/>
        <v>0</v>
      </c>
      <c r="W61" s="6"/>
      <c r="X61" s="749">
        <v>13437282082.14579</v>
      </c>
      <c r="Y61" s="6">
        <f t="shared" si="32"/>
        <v>13437.28208214579</v>
      </c>
      <c r="Z61" s="6">
        <f t="shared" si="28"/>
        <v>18137.28208214579</v>
      </c>
      <c r="AA61" s="750">
        <v>5.4</v>
      </c>
      <c r="AB61" s="624">
        <v>0</v>
      </c>
    </row>
    <row r="62" spans="1:62" ht="15.6" x14ac:dyDescent="0.6">
      <c r="A62" s="32">
        <v>2020</v>
      </c>
      <c r="B62" s="27">
        <f>surplus!H62</f>
        <v>127.14988959611856</v>
      </c>
      <c r="C62" s="27">
        <f t="shared" si="20"/>
        <v>0</v>
      </c>
      <c r="D62" s="48">
        <f t="shared" si="33"/>
        <v>5.2544477113779875</v>
      </c>
      <c r="E62" s="624">
        <f t="shared" si="21"/>
        <v>0</v>
      </c>
      <c r="F62" s="624" t="e">
        <f t="shared" si="21"/>
        <v>#DIV/0!</v>
      </c>
      <c r="G62" s="48">
        <f t="shared" si="29"/>
        <v>0.19138244013982136</v>
      </c>
      <c r="H62" s="27">
        <f t="shared" si="30"/>
        <v>0</v>
      </c>
      <c r="I62" s="741">
        <v>4.7</v>
      </c>
      <c r="J62" s="624">
        <f t="shared" si="22"/>
        <v>127.14988959611856</v>
      </c>
      <c r="K62" s="590">
        <f t="shared" si="31"/>
        <v>7.3620370284870038</v>
      </c>
      <c r="L62" s="53">
        <f t="shared" si="23"/>
        <v>17.271020113607001</v>
      </c>
      <c r="M62" s="27">
        <f t="shared" si="24"/>
        <v>17.271020113607001</v>
      </c>
      <c r="O62" s="624"/>
      <c r="P62" s="624"/>
      <c r="Q62" s="624"/>
      <c r="R62" s="624"/>
      <c r="S62" s="715">
        <f t="shared" si="34"/>
        <v>0.58684210526315794</v>
      </c>
      <c r="T62" s="624">
        <f t="shared" si="25"/>
        <v>0</v>
      </c>
      <c r="U62" s="722">
        <f t="shared" si="26"/>
        <v>0</v>
      </c>
      <c r="V62" s="731">
        <f t="shared" si="27"/>
        <v>0</v>
      </c>
      <c r="X62" s="749">
        <v>13642267123.244129</v>
      </c>
      <c r="Y62" s="6">
        <f t="shared" si="32"/>
        <v>13642.26712324413</v>
      </c>
      <c r="Z62" s="6">
        <f t="shared" si="28"/>
        <v>18342.267123244128</v>
      </c>
      <c r="AA62" s="750">
        <v>5.4</v>
      </c>
      <c r="AB62" s="624">
        <v>0</v>
      </c>
    </row>
    <row r="63" spans="1:62" ht="15" customHeight="1" x14ac:dyDescent="0.6">
      <c r="A63" s="740">
        <v>2021</v>
      </c>
      <c r="B63" s="27">
        <f>surplus!H63</f>
        <v>-3.0146147953028049</v>
      </c>
      <c r="C63" s="27">
        <f t="shared" si="20"/>
        <v>-3.0146147953028049</v>
      </c>
      <c r="D63" s="48">
        <f t="shared" si="33"/>
        <v>5.2544477113779875</v>
      </c>
      <c r="E63" s="624">
        <f t="shared" si="21"/>
        <v>0.57372629073364922</v>
      </c>
      <c r="F63" s="624">
        <f>E63-E62</f>
        <v>0.57372629073364922</v>
      </c>
      <c r="G63" s="48">
        <f t="shared" si="29"/>
        <v>0.19138244013982136</v>
      </c>
      <c r="H63" s="27">
        <f t="shared" si="30"/>
        <v>0.10980113749297438</v>
      </c>
      <c r="I63" s="741">
        <v>4.7</v>
      </c>
      <c r="J63" s="624">
        <f t="shared" si="22"/>
        <v>0</v>
      </c>
      <c r="K63" s="590">
        <f t="shared" si="31"/>
        <v>7.3620370284870038</v>
      </c>
      <c r="L63" s="53">
        <f t="shared" si="23"/>
        <v>0</v>
      </c>
      <c r="M63" s="27">
        <f t="shared" si="24"/>
        <v>0</v>
      </c>
      <c r="O63" s="741">
        <f>E63</f>
        <v>0.57372629073364922</v>
      </c>
      <c r="P63" s="741">
        <f t="shared" ref="P63:P102" si="35">O63*G63</f>
        <v>0.10980113749297438</v>
      </c>
      <c r="Q63" s="741">
        <f>MAX(F63,O63)</f>
        <v>0.57372629073364922</v>
      </c>
      <c r="R63" s="741">
        <f t="shared" ref="R63:R102" si="36">Q63*G63</f>
        <v>0.10980113749297438</v>
      </c>
      <c r="S63" s="715">
        <f t="shared" si="34"/>
        <v>0.58684210526315794</v>
      </c>
      <c r="T63" s="624">
        <f t="shared" si="25"/>
        <v>0.33668674429895734</v>
      </c>
      <c r="U63" s="722">
        <f t="shared" si="26"/>
        <v>6.4579289889453179E-4</v>
      </c>
      <c r="V63" s="731">
        <f t="shared" si="27"/>
        <v>0.11044693039186891</v>
      </c>
      <c r="X63" s="749">
        <v>13834659993.69808</v>
      </c>
      <c r="Y63" s="6">
        <f t="shared" si="32"/>
        <v>13834.65999369808</v>
      </c>
      <c r="Z63" s="6">
        <f t="shared" si="28"/>
        <v>18534.659993698078</v>
      </c>
      <c r="AA63" s="750">
        <v>5.4</v>
      </c>
      <c r="AB63" s="624">
        <v>0.10980113749297438</v>
      </c>
      <c r="AC63" s="741">
        <v>0.10980113749297438</v>
      </c>
      <c r="AD63" s="1">
        <v>0.10980113749297438</v>
      </c>
    </row>
    <row r="64" spans="1:62" ht="16" customHeight="1" x14ac:dyDescent="0.6">
      <c r="A64" s="32">
        <v>2022</v>
      </c>
      <c r="B64" s="27">
        <f>surplus!H64</f>
        <v>-132.02758958595678</v>
      </c>
      <c r="C64" s="27">
        <f t="shared" si="20"/>
        <v>-132.02758958595678</v>
      </c>
      <c r="D64" s="48">
        <f t="shared" si="33"/>
        <v>5.2544477113779875</v>
      </c>
      <c r="E64" s="624">
        <f t="shared" si="21"/>
        <v>25.126825279860348</v>
      </c>
      <c r="F64" s="624">
        <f>E64-E63</f>
        <v>24.553098989126699</v>
      </c>
      <c r="G64" s="48">
        <f t="shared" si="29"/>
        <v>0.19138244013982136</v>
      </c>
      <c r="H64" s="27">
        <f>E64*G64</f>
        <v>4.8088331350266236</v>
      </c>
      <c r="I64" s="624">
        <f t="shared" ref="I64:I102" si="37">H64-H63</f>
        <v>4.6990319975336492</v>
      </c>
      <c r="J64" s="624">
        <f t="shared" si="22"/>
        <v>0</v>
      </c>
      <c r="K64" s="590">
        <f t="shared" si="31"/>
        <v>7.3620370284870038</v>
      </c>
      <c r="L64" s="53">
        <f t="shared" si="23"/>
        <v>0</v>
      </c>
      <c r="M64" s="27">
        <f t="shared" si="24"/>
        <v>0</v>
      </c>
      <c r="O64" s="624">
        <f t="shared" ref="O64:O102" si="38">O63+(SUM($F$63:$F$102)-$O$63*COUNT($F$63:$F$102))/((COUNT($F$63:$F$102)-1)*(COUNT($F$63:$F$102)/2))</f>
        <v>1.4852570780761303</v>
      </c>
      <c r="P64" s="742">
        <f t="shared" si="35"/>
        <v>0.28425212383715098</v>
      </c>
      <c r="Q64" s="741">
        <f t="shared" ref="Q64:Q102" si="39">IF(O64&gt;F64,F64,O64)</f>
        <v>1.4852570780761303</v>
      </c>
      <c r="R64" s="741">
        <f t="shared" si="36"/>
        <v>0.28425212383715098</v>
      </c>
      <c r="S64" s="715">
        <f t="shared" si="34"/>
        <v>0.58684210526315794</v>
      </c>
      <c r="T64" s="624">
        <f t="shared" si="25"/>
        <v>0.87161139055520287</v>
      </c>
      <c r="U64" s="722">
        <f t="shared" si="26"/>
        <v>1.6718224169714705E-3</v>
      </c>
      <c r="V64" s="731">
        <f t="shared" si="27"/>
        <v>0.28592394625412243</v>
      </c>
      <c r="X64" s="749">
        <v>14024939968.122282</v>
      </c>
      <c r="Y64" s="6">
        <f t="shared" si="32"/>
        <v>14024.939968122282</v>
      </c>
      <c r="Z64" s="6">
        <f t="shared" si="28"/>
        <v>18723.971965655932</v>
      </c>
      <c r="AA64" s="750">
        <v>5.4</v>
      </c>
      <c r="AB64" s="624">
        <v>4.6990319975336492</v>
      </c>
      <c r="AC64" s="742">
        <v>0.28425212383715098</v>
      </c>
      <c r="AD64" s="1">
        <v>0.28425212383715098</v>
      </c>
      <c r="AE64" s="6">
        <f>AA64-AB64</f>
        <v>0.70096800246635116</v>
      </c>
      <c r="AF64" s="685">
        <f>AE64/AA64</f>
        <v>0.12980888934562057</v>
      </c>
      <c r="AG64" s="751">
        <f>1-AF64</f>
        <v>0.87019111065437937</v>
      </c>
    </row>
    <row r="65" spans="1:33" ht="15.6" x14ac:dyDescent="0.6">
      <c r="A65" s="32">
        <v>2023</v>
      </c>
      <c r="B65" s="27">
        <f>surplus!H65</f>
        <v>-257.53009862854105</v>
      </c>
      <c r="C65" s="27">
        <f t="shared" si="20"/>
        <v>-257.53009862854105</v>
      </c>
      <c r="D65" s="48">
        <f t="shared" si="33"/>
        <v>5.2544477113779875</v>
      </c>
      <c r="E65" s="624">
        <f t="shared" si="21"/>
        <v>49.011830124579042</v>
      </c>
      <c r="F65" s="624">
        <f t="shared" ref="F65:F102" si="40">E65-E64</f>
        <v>23.885004844718694</v>
      </c>
      <c r="G65" s="48">
        <f t="shared" si="29"/>
        <v>0.19138244013982136</v>
      </c>
      <c r="H65" s="27">
        <f>E65*G65</f>
        <v>9.3800036449603414</v>
      </c>
      <c r="I65" s="624">
        <f t="shared" si="37"/>
        <v>4.5711705099337179</v>
      </c>
      <c r="J65" s="624">
        <f t="shared" si="22"/>
        <v>0</v>
      </c>
      <c r="K65" s="590">
        <f t="shared" si="31"/>
        <v>7.3620370284870038</v>
      </c>
      <c r="L65" s="53">
        <f t="shared" si="23"/>
        <v>0</v>
      </c>
      <c r="M65" s="27">
        <f t="shared" si="24"/>
        <v>0</v>
      </c>
      <c r="O65" s="624">
        <f t="shared" si="38"/>
        <v>2.3967878654186112</v>
      </c>
      <c r="P65" s="742">
        <f t="shared" si="35"/>
        <v>0.45870311018132759</v>
      </c>
      <c r="Q65" s="741">
        <f t="shared" si="39"/>
        <v>2.3967878654186112</v>
      </c>
      <c r="R65" s="741">
        <f t="shared" si="36"/>
        <v>0.45870311018132759</v>
      </c>
      <c r="S65" s="715">
        <f t="shared" si="34"/>
        <v>0.58684210526315794</v>
      </c>
      <c r="T65" s="624">
        <f t="shared" si="25"/>
        <v>1.4065360368114483</v>
      </c>
      <c r="U65" s="722">
        <f t="shared" si="26"/>
        <v>2.6978519350484092E-3</v>
      </c>
      <c r="V65" s="731">
        <f t="shared" si="27"/>
        <v>0.46140096211637599</v>
      </c>
      <c r="X65" s="749">
        <v>14213412297.16082</v>
      </c>
      <c r="Y65" s="6">
        <f t="shared" si="32"/>
        <v>14213.412297160819</v>
      </c>
      <c r="Z65" s="6">
        <f t="shared" si="28"/>
        <v>18784.582807094535</v>
      </c>
      <c r="AA65" s="750">
        <v>5.4</v>
      </c>
      <c r="AB65" s="624">
        <v>4.5711705099337179</v>
      </c>
      <c r="AC65" s="742">
        <v>0.45870311018132759</v>
      </c>
      <c r="AD65" s="1">
        <v>0.45870311018132759</v>
      </c>
      <c r="AE65" s="6">
        <f t="shared" ref="AE65:AE102" si="41">AA65-AB65</f>
        <v>0.82882949006628248</v>
      </c>
      <c r="AF65" s="685">
        <f t="shared" ref="AF65:AF102" si="42">AE65/AA65</f>
        <v>0.15348694260486712</v>
      </c>
      <c r="AG65" s="751">
        <f t="shared" ref="AG65:AG102" si="43">1-AF65</f>
        <v>0.84651305739513294</v>
      </c>
    </row>
    <row r="66" spans="1:33" ht="15.6" x14ac:dyDescent="0.6">
      <c r="A66" s="32">
        <v>2024</v>
      </c>
      <c r="B66" s="27">
        <f>surplus!H66</f>
        <v>-381.38552716596405</v>
      </c>
      <c r="C66" s="27">
        <f t="shared" si="20"/>
        <v>-381.38552716596405</v>
      </c>
      <c r="D66" s="48">
        <f t="shared" si="33"/>
        <v>5.2544477113779875</v>
      </c>
      <c r="E66" s="624">
        <f t="shared" si="21"/>
        <v>72.583370910726046</v>
      </c>
      <c r="F66" s="624">
        <f t="shared" si="40"/>
        <v>23.571540786147004</v>
      </c>
      <c r="G66" s="48">
        <f t="shared" si="29"/>
        <v>0.19138244013982136</v>
      </c>
      <c r="H66" s="27">
        <f>E66*G66</f>
        <v>13.891182638468479</v>
      </c>
      <c r="I66" s="624">
        <f t="shared" si="37"/>
        <v>4.5111789935081372</v>
      </c>
      <c r="J66" s="624">
        <f t="shared" si="22"/>
        <v>0</v>
      </c>
      <c r="K66" s="590">
        <f t="shared" si="31"/>
        <v>7.3620370284870038</v>
      </c>
      <c r="L66" s="53">
        <f t="shared" si="23"/>
        <v>0</v>
      </c>
      <c r="M66" s="27">
        <f t="shared" si="24"/>
        <v>0</v>
      </c>
      <c r="O66" s="624">
        <f t="shared" si="38"/>
        <v>3.3083186527610922</v>
      </c>
      <c r="P66" s="742">
        <f t="shared" si="35"/>
        <v>0.63315409652550414</v>
      </c>
      <c r="Q66" s="741">
        <f t="shared" si="39"/>
        <v>3.3083186527610922</v>
      </c>
      <c r="R66" s="741">
        <f t="shared" si="36"/>
        <v>0.63315409652550414</v>
      </c>
      <c r="S66" s="715">
        <f t="shared" si="34"/>
        <v>0.58684210526315794</v>
      </c>
      <c r="T66" s="624">
        <f t="shared" si="25"/>
        <v>1.9414606830676937</v>
      </c>
      <c r="U66" s="722">
        <f t="shared" si="26"/>
        <v>3.7238814531253476E-3</v>
      </c>
      <c r="V66" s="731">
        <f t="shared" si="27"/>
        <v>0.63687797797862944</v>
      </c>
      <c r="X66" s="749">
        <v>14400312360.808891</v>
      </c>
      <c r="Y66" s="6">
        <f t="shared" si="32"/>
        <v>14400.312360808892</v>
      </c>
      <c r="Z66" s="6">
        <f t="shared" si="28"/>
        <v>18911.49135431703</v>
      </c>
      <c r="AA66" s="750">
        <v>5.4</v>
      </c>
      <c r="AB66" s="624">
        <v>4.5111789935081372</v>
      </c>
      <c r="AC66" s="742">
        <v>0.63315409652550414</v>
      </c>
      <c r="AD66" s="1">
        <v>0.63315409652550414</v>
      </c>
      <c r="AE66" s="6">
        <f t="shared" si="41"/>
        <v>0.88882100649186313</v>
      </c>
      <c r="AF66" s="685">
        <f t="shared" si="42"/>
        <v>0.16459648268367835</v>
      </c>
      <c r="AG66" s="751">
        <f t="shared" si="43"/>
        <v>0.83540351731632168</v>
      </c>
    </row>
    <row r="67" spans="1:33" ht="15.6" x14ac:dyDescent="0.6">
      <c r="A67" s="32">
        <v>2025</v>
      </c>
      <c r="B67" s="27">
        <f>surplus!H67</f>
        <v>-506.76428438555831</v>
      </c>
      <c r="C67" s="27">
        <f t="shared" si="20"/>
        <v>-506.76428438555831</v>
      </c>
      <c r="D67" s="48">
        <f t="shared" si="33"/>
        <v>5.2544477113779875</v>
      </c>
      <c r="E67" s="624">
        <f t="shared" si="21"/>
        <v>96.444823932344079</v>
      </c>
      <c r="F67" s="624">
        <f t="shared" si="40"/>
        <v>23.861453021618033</v>
      </c>
      <c r="G67" s="48">
        <f t="shared" si="29"/>
        <v>0.19138244013982136</v>
      </c>
      <c r="H67" s="27">
        <f t="shared" si="30"/>
        <v>18.457845743027452</v>
      </c>
      <c r="I67" s="624">
        <f t="shared" si="37"/>
        <v>4.5666631045589732</v>
      </c>
      <c r="J67" s="624">
        <f t="shared" si="22"/>
        <v>0</v>
      </c>
      <c r="K67" s="590">
        <f t="shared" si="31"/>
        <v>7.3620370284870038</v>
      </c>
      <c r="L67" s="53">
        <f t="shared" si="23"/>
        <v>0</v>
      </c>
      <c r="M67" s="27">
        <f t="shared" si="24"/>
        <v>0</v>
      </c>
      <c r="O67" s="624">
        <f t="shared" si="38"/>
        <v>4.2198494401035731</v>
      </c>
      <c r="P67" s="742">
        <f t="shared" si="35"/>
        <v>0.8076050828696808</v>
      </c>
      <c r="Q67" s="741">
        <f t="shared" si="39"/>
        <v>4.2198494401035731</v>
      </c>
      <c r="R67" s="741">
        <f t="shared" si="36"/>
        <v>0.8076050828696808</v>
      </c>
      <c r="S67" s="715">
        <f t="shared" si="34"/>
        <v>0.58684210526315794</v>
      </c>
      <c r="T67" s="624">
        <f t="shared" si="25"/>
        <v>2.4763853293239393</v>
      </c>
      <c r="U67" s="722">
        <f t="shared" si="26"/>
        <v>4.7499109712022865E-3</v>
      </c>
      <c r="V67" s="731">
        <f t="shared" si="27"/>
        <v>0.81235499384088306</v>
      </c>
      <c r="X67" s="749">
        <v>14585839411.95933</v>
      </c>
      <c r="Y67" s="6">
        <f t="shared" si="32"/>
        <v>14585.83941195933</v>
      </c>
      <c r="Z67" s="6">
        <f t="shared" si="28"/>
        <v>19152.502516518303</v>
      </c>
      <c r="AA67" s="750">
        <v>5.4</v>
      </c>
      <c r="AB67" s="624">
        <v>4.5666631045589732</v>
      </c>
      <c r="AC67" s="742">
        <v>0.8076050828696808</v>
      </c>
      <c r="AD67" s="1">
        <v>0.8076050828696808</v>
      </c>
      <c r="AE67" s="6">
        <f t="shared" si="41"/>
        <v>0.83333689544102718</v>
      </c>
      <c r="AF67" s="685">
        <f t="shared" si="42"/>
        <v>0.15432164730389392</v>
      </c>
      <c r="AG67" s="751">
        <f t="shared" si="43"/>
        <v>0.84567835269610603</v>
      </c>
    </row>
    <row r="68" spans="1:33" ht="15.6" x14ac:dyDescent="0.6">
      <c r="A68" s="32">
        <v>2026</v>
      </c>
      <c r="B68" s="27">
        <f>surplus!H68</f>
        <v>-628.88104625631422</v>
      </c>
      <c r="C68" s="27">
        <f t="shared" si="20"/>
        <v>-628.88104625631422</v>
      </c>
      <c r="D68" s="48">
        <f t="shared" si="33"/>
        <v>5.2544477113779875</v>
      </c>
      <c r="E68" s="624">
        <f>-(C68/D68)</f>
        <v>119.68547044336067</v>
      </c>
      <c r="F68" s="624">
        <f t="shared" si="40"/>
        <v>23.240646511016593</v>
      </c>
      <c r="G68" s="48">
        <f t="shared" si="29"/>
        <v>0.19138244013982136</v>
      </c>
      <c r="H68" s="27">
        <f t="shared" si="30"/>
        <v>22.905697382732832</v>
      </c>
      <c r="I68" s="624">
        <f t="shared" si="37"/>
        <v>4.4478516397053802</v>
      </c>
      <c r="J68" s="624">
        <f t="shared" si="22"/>
        <v>0</v>
      </c>
      <c r="K68" s="590">
        <f t="shared" si="31"/>
        <v>7.3620370284870038</v>
      </c>
      <c r="L68" s="53">
        <f t="shared" si="23"/>
        <v>0</v>
      </c>
      <c r="M68" s="27">
        <f t="shared" si="24"/>
        <v>0</v>
      </c>
      <c r="O68" s="624">
        <f t="shared" si="38"/>
        <v>5.131380227446054</v>
      </c>
      <c r="P68" s="742">
        <f t="shared" si="35"/>
        <v>0.98205606921385735</v>
      </c>
      <c r="Q68" s="741">
        <f t="shared" si="39"/>
        <v>5.131380227446054</v>
      </c>
      <c r="R68" s="741">
        <f t="shared" si="36"/>
        <v>0.98205606921385735</v>
      </c>
      <c r="S68" s="715">
        <f t="shared" si="34"/>
        <v>0.58684210526315794</v>
      </c>
      <c r="T68" s="624">
        <f t="shared" si="25"/>
        <v>3.0113099755801844</v>
      </c>
      <c r="U68" s="722">
        <f t="shared" si="26"/>
        <v>5.775940489279225E-3</v>
      </c>
      <c r="V68" s="731">
        <f t="shared" si="27"/>
        <v>0.98783200970313656</v>
      </c>
      <c r="X68" s="749">
        <v>14770160952.719366</v>
      </c>
      <c r="Y68" s="6">
        <f t="shared" si="32"/>
        <v>14770.160952719367</v>
      </c>
      <c r="Z68" s="6">
        <f t="shared" si="28"/>
        <v>19218.012592424748</v>
      </c>
      <c r="AA68" s="750">
        <v>5.4</v>
      </c>
      <c r="AB68" s="624">
        <v>4.4478516397053802</v>
      </c>
      <c r="AC68" s="742">
        <v>0.98205606921385735</v>
      </c>
      <c r="AD68" s="1">
        <v>0.98205606921385735</v>
      </c>
      <c r="AE68" s="6">
        <f t="shared" si="41"/>
        <v>0.95214836029462013</v>
      </c>
      <c r="AF68" s="685">
        <f t="shared" si="42"/>
        <v>0.17632377042492964</v>
      </c>
      <c r="AG68" s="751">
        <f t="shared" si="43"/>
        <v>0.82367622957507036</v>
      </c>
    </row>
    <row r="69" spans="1:33" ht="15.6" x14ac:dyDescent="0.6">
      <c r="A69" s="32">
        <v>2027</v>
      </c>
      <c r="B69" s="27">
        <f>surplus!H69</f>
        <v>-751.57690993585584</v>
      </c>
      <c r="C69" s="27">
        <f t="shared" si="20"/>
        <v>-751.57690993585584</v>
      </c>
      <c r="D69" s="48">
        <f t="shared" si="33"/>
        <v>5.2544477113779875</v>
      </c>
      <c r="E69" s="624">
        <f t="shared" si="21"/>
        <v>143.03632869128953</v>
      </c>
      <c r="F69" s="624">
        <f t="shared" si="40"/>
        <v>23.350858247928855</v>
      </c>
      <c r="G69" s="48">
        <f t="shared" si="29"/>
        <v>0.19138244013982136</v>
      </c>
      <c r="H69" s="27">
        <f t="shared" si="30"/>
        <v>27.374641613580529</v>
      </c>
      <c r="I69" s="624">
        <f t="shared" si="37"/>
        <v>4.468944230847697</v>
      </c>
      <c r="J69" s="624">
        <f t="shared" si="22"/>
        <v>0</v>
      </c>
      <c r="K69" s="590">
        <f t="shared" si="31"/>
        <v>7.3620370284870038</v>
      </c>
      <c r="L69" s="53">
        <f t="shared" si="23"/>
        <v>0</v>
      </c>
      <c r="M69" s="27">
        <f t="shared" si="24"/>
        <v>0</v>
      </c>
      <c r="O69" s="624">
        <f t="shared" si="38"/>
        <v>6.042911014788535</v>
      </c>
      <c r="P69" s="742">
        <f t="shared" si="35"/>
        <v>1.1565070555580339</v>
      </c>
      <c r="Q69" s="741">
        <f t="shared" si="39"/>
        <v>6.042911014788535</v>
      </c>
      <c r="R69" s="741">
        <f t="shared" si="36"/>
        <v>1.1565070555580339</v>
      </c>
      <c r="S69" s="715">
        <f t="shared" si="34"/>
        <v>0.58684210526315794</v>
      </c>
      <c r="T69" s="624">
        <f t="shared" si="25"/>
        <v>3.54623462183643</v>
      </c>
      <c r="U69" s="722">
        <f t="shared" si="26"/>
        <v>6.8019700073561635E-3</v>
      </c>
      <c r="V69" s="731">
        <f t="shared" si="27"/>
        <v>1.1633090255653902</v>
      </c>
      <c r="W69" s="6"/>
      <c r="X69" s="749">
        <v>14953418899.077742</v>
      </c>
      <c r="Y69" s="6">
        <f t="shared" si="32"/>
        <v>14953.418899077742</v>
      </c>
      <c r="Z69" s="6">
        <f t="shared" si="28"/>
        <v>19422.363129925441</v>
      </c>
      <c r="AA69" s="750">
        <v>5.4</v>
      </c>
      <c r="AB69" s="624">
        <v>4.468944230847697</v>
      </c>
      <c r="AC69" s="742">
        <v>1.1565070555580339</v>
      </c>
      <c r="AD69" s="1">
        <v>1.1565070555580339</v>
      </c>
      <c r="AE69" s="6">
        <f t="shared" si="41"/>
        <v>0.93105576915230337</v>
      </c>
      <c r="AF69" s="685">
        <f t="shared" si="42"/>
        <v>0.17241773502820432</v>
      </c>
      <c r="AG69" s="751">
        <f t="shared" si="43"/>
        <v>0.82758226497179566</v>
      </c>
    </row>
    <row r="70" spans="1:33" ht="15.6" x14ac:dyDescent="0.6">
      <c r="A70" s="32">
        <v>2028</v>
      </c>
      <c r="B70" s="27">
        <f>surplus!H70</f>
        <v>-873.86991998362009</v>
      </c>
      <c r="C70" s="27">
        <f t="shared" si="20"/>
        <v>-873.86991998362009</v>
      </c>
      <c r="D70" s="48">
        <f t="shared" si="33"/>
        <v>5.2544477113779875</v>
      </c>
      <c r="E70" s="624">
        <f t="shared" si="21"/>
        <v>166.31051786686183</v>
      </c>
      <c r="F70" s="624">
        <f t="shared" si="40"/>
        <v>23.274189175572303</v>
      </c>
      <c r="G70" s="48">
        <f t="shared" si="29"/>
        <v>0.19138244013982136</v>
      </c>
      <c r="H70" s="27">
        <f t="shared" si="30"/>
        <v>31.828912730277377</v>
      </c>
      <c r="I70" s="624">
        <f t="shared" si="37"/>
        <v>4.4542711166968481</v>
      </c>
      <c r="J70" s="624">
        <f t="shared" si="22"/>
        <v>0</v>
      </c>
      <c r="K70" s="590">
        <f t="shared" si="31"/>
        <v>7.3620370284870038</v>
      </c>
      <c r="L70" s="53">
        <f t="shared" si="23"/>
        <v>0</v>
      </c>
      <c r="M70" s="27">
        <f t="shared" si="24"/>
        <v>0</v>
      </c>
      <c r="O70" s="624">
        <f t="shared" si="38"/>
        <v>6.9544418021310159</v>
      </c>
      <c r="P70" s="742">
        <f t="shared" si="35"/>
        <v>1.3309580419022105</v>
      </c>
      <c r="Q70" s="741">
        <f t="shared" si="39"/>
        <v>6.9544418021310159</v>
      </c>
      <c r="R70" s="741">
        <f t="shared" si="36"/>
        <v>1.3309580419022105</v>
      </c>
      <c r="S70" s="715">
        <f t="shared" si="34"/>
        <v>0.58684210526315794</v>
      </c>
      <c r="T70" s="624">
        <f t="shared" si="25"/>
        <v>4.0811592680926756</v>
      </c>
      <c r="U70" s="722">
        <f t="shared" si="26"/>
        <v>7.827999525433102E-3</v>
      </c>
      <c r="V70" s="731">
        <f t="shared" si="27"/>
        <v>1.3387860414276436</v>
      </c>
      <c r="W70" s="6"/>
      <c r="X70" s="749">
        <v>15135716881.813919</v>
      </c>
      <c r="Y70" s="6">
        <f t="shared" si="32"/>
        <v>15135.71688181392</v>
      </c>
      <c r="Z70" s="6">
        <f t="shared" si="28"/>
        <v>19589.987998510769</v>
      </c>
      <c r="AA70" s="750">
        <v>5.4</v>
      </c>
      <c r="AB70" s="624">
        <v>4.4542711166968481</v>
      </c>
      <c r="AC70" s="742">
        <v>1.3309580419022105</v>
      </c>
      <c r="AD70" s="1">
        <v>1.3309580419022105</v>
      </c>
      <c r="AE70" s="6">
        <f t="shared" si="41"/>
        <v>0.9457288833031523</v>
      </c>
      <c r="AF70" s="685">
        <f t="shared" si="42"/>
        <v>0.17513497838947265</v>
      </c>
      <c r="AG70" s="751">
        <f t="shared" si="43"/>
        <v>0.82486502161052733</v>
      </c>
    </row>
    <row r="71" spans="1:33" ht="15.6" x14ac:dyDescent="0.6">
      <c r="A71" s="32">
        <v>2029</v>
      </c>
      <c r="B71" s="27">
        <f>surplus!H71</f>
        <v>-996.80357074326548</v>
      </c>
      <c r="C71" s="27">
        <f t="shared" si="20"/>
        <v>-996.80357074326548</v>
      </c>
      <c r="D71" s="48">
        <f t="shared" si="33"/>
        <v>5.2544477113779875</v>
      </c>
      <c r="E71" s="624">
        <f t="shared" si="21"/>
        <v>189.70663055315705</v>
      </c>
      <c r="F71" s="624">
        <f t="shared" si="40"/>
        <v>23.396112686295226</v>
      </c>
      <c r="G71" s="48">
        <f t="shared" si="29"/>
        <v>0.19138244013982136</v>
      </c>
      <c r="H71" s="27">
        <f t="shared" si="30"/>
        <v>36.306517865966789</v>
      </c>
      <c r="I71" s="624">
        <f t="shared" si="37"/>
        <v>4.4776051356894122</v>
      </c>
      <c r="J71" s="624">
        <f t="shared" si="22"/>
        <v>0</v>
      </c>
      <c r="K71" s="590">
        <f t="shared" si="31"/>
        <v>7.3620370284870038</v>
      </c>
      <c r="L71" s="53">
        <f t="shared" si="23"/>
        <v>0</v>
      </c>
      <c r="M71" s="27">
        <f t="shared" si="24"/>
        <v>0</v>
      </c>
      <c r="O71" s="624">
        <f t="shared" si="38"/>
        <v>7.8659725894734969</v>
      </c>
      <c r="P71" s="742">
        <f t="shared" si="35"/>
        <v>1.5054090282463872</v>
      </c>
      <c r="Q71" s="741">
        <f t="shared" si="39"/>
        <v>7.8659725894734969</v>
      </c>
      <c r="R71" s="741">
        <f t="shared" si="36"/>
        <v>1.5054090282463872</v>
      </c>
      <c r="S71" s="715">
        <f t="shared" si="34"/>
        <v>0.58684210526315794</v>
      </c>
      <c r="T71" s="624">
        <f t="shared" si="25"/>
        <v>4.6160839143489207</v>
      </c>
      <c r="U71" s="722">
        <f t="shared" si="26"/>
        <v>8.8540290435100404E-3</v>
      </c>
      <c r="V71" s="731">
        <f t="shared" si="27"/>
        <v>1.5142630572898972</v>
      </c>
      <c r="W71" s="6"/>
      <c r="X71" s="749">
        <v>15317132164.815409</v>
      </c>
      <c r="Y71" s="6">
        <f t="shared" si="32"/>
        <v>15317.132164815408</v>
      </c>
      <c r="Z71" s="6">
        <f t="shared" si="28"/>
        <v>19794.737300504821</v>
      </c>
      <c r="AA71" s="750">
        <v>5.4</v>
      </c>
      <c r="AB71" s="624">
        <v>4.4776051356894122</v>
      </c>
      <c r="AC71" s="742">
        <v>1.5054090282463872</v>
      </c>
      <c r="AD71" s="1">
        <v>1.5054090282463872</v>
      </c>
      <c r="AE71" s="6">
        <f t="shared" si="41"/>
        <v>0.92239486431058815</v>
      </c>
      <c r="AF71" s="685">
        <f t="shared" si="42"/>
        <v>0.17081386376122001</v>
      </c>
      <c r="AG71" s="751">
        <f t="shared" si="43"/>
        <v>0.82918613623878001</v>
      </c>
    </row>
    <row r="72" spans="1:33" ht="15.6" x14ac:dyDescent="0.6">
      <c r="A72" s="32">
        <v>2030</v>
      </c>
      <c r="B72" s="27">
        <f>surplus!H72</f>
        <v>-1117.2625854421931</v>
      </c>
      <c r="C72" s="27">
        <f t="shared" si="20"/>
        <v>-1117.2625854421931</v>
      </c>
      <c r="D72" s="48">
        <f t="shared" si="33"/>
        <v>5.2544477113779875</v>
      </c>
      <c r="E72" s="624">
        <f t="shared" si="21"/>
        <v>212.63178297937409</v>
      </c>
      <c r="F72" s="624">
        <f t="shared" si="40"/>
        <v>22.925152426217039</v>
      </c>
      <c r="G72" s="48">
        <f t="shared" si="29"/>
        <v>0.19138244013982136</v>
      </c>
      <c r="H72" s="27">
        <f t="shared" si="30"/>
        <v>40.693989477873551</v>
      </c>
      <c r="I72" s="624">
        <f t="shared" si="37"/>
        <v>4.3874716119067614</v>
      </c>
      <c r="J72" s="624">
        <f t="shared" si="22"/>
        <v>0</v>
      </c>
      <c r="K72" s="590">
        <f t="shared" si="31"/>
        <v>7.3620370284870038</v>
      </c>
      <c r="L72" s="53">
        <f t="shared" si="23"/>
        <v>0</v>
      </c>
      <c r="M72" s="27">
        <f t="shared" si="24"/>
        <v>0</v>
      </c>
      <c r="O72" s="624">
        <f t="shared" si="38"/>
        <v>8.7775033768159787</v>
      </c>
      <c r="P72" s="742">
        <f t="shared" si="35"/>
        <v>1.679860014590564</v>
      </c>
      <c r="Q72" s="741">
        <f t="shared" si="39"/>
        <v>8.7775033768159787</v>
      </c>
      <c r="R72" s="741">
        <f t="shared" si="36"/>
        <v>1.679860014590564</v>
      </c>
      <c r="S72" s="715">
        <f t="shared" si="34"/>
        <v>0.58684210526315794</v>
      </c>
      <c r="T72" s="624">
        <f t="shared" si="25"/>
        <v>5.1510085606051668</v>
      </c>
      <c r="U72" s="722">
        <f t="shared" si="26"/>
        <v>9.8800585615869806E-3</v>
      </c>
      <c r="V72" s="731">
        <f t="shared" si="27"/>
        <v>1.689740073152151</v>
      </c>
      <c r="W72" s="6"/>
      <c r="X72" s="749">
        <v>15497730806.364527</v>
      </c>
      <c r="Y72" s="6">
        <f t="shared" si="32"/>
        <v>15497.730806364527</v>
      </c>
      <c r="Z72" s="6">
        <f t="shared" si="28"/>
        <v>19885.202418271288</v>
      </c>
      <c r="AA72" s="750">
        <v>5.4</v>
      </c>
      <c r="AB72" s="624">
        <v>4.3874716119067614</v>
      </c>
      <c r="AC72" s="742">
        <v>1.679860014590564</v>
      </c>
      <c r="AD72" s="1">
        <v>1.679860014590564</v>
      </c>
      <c r="AE72" s="6">
        <f t="shared" si="41"/>
        <v>1.012528388093239</v>
      </c>
      <c r="AF72" s="685">
        <f t="shared" si="42"/>
        <v>0.18750525705430351</v>
      </c>
      <c r="AG72" s="751">
        <f t="shared" si="43"/>
        <v>0.81249474294569646</v>
      </c>
    </row>
    <row r="73" spans="1:33" ht="15.6" x14ac:dyDescent="0.6">
      <c r="A73" s="32">
        <v>2031</v>
      </c>
      <c r="B73" s="27">
        <f>surplus!H73</f>
        <v>-1215.4535182005629</v>
      </c>
      <c r="C73" s="27">
        <f t="shared" si="20"/>
        <v>-1215.4535182005629</v>
      </c>
      <c r="D73" s="48">
        <f t="shared" si="33"/>
        <v>5.2544477113779875</v>
      </c>
      <c r="E73" s="624">
        <f t="shared" si="21"/>
        <v>231.31898630727991</v>
      </c>
      <c r="F73" s="624">
        <f t="shared" si="40"/>
        <v>18.68720332790582</v>
      </c>
      <c r="G73" s="48">
        <f t="shared" si="29"/>
        <v>0.19138244013982136</v>
      </c>
      <c r="H73" s="27">
        <f t="shared" si="30"/>
        <v>44.270392050157156</v>
      </c>
      <c r="I73" s="624">
        <f t="shared" si="37"/>
        <v>3.5764025722836053</v>
      </c>
      <c r="J73" s="624">
        <f t="shared" si="22"/>
        <v>0</v>
      </c>
      <c r="K73" s="590">
        <f t="shared" si="31"/>
        <v>7.3620370284870038</v>
      </c>
      <c r="L73" s="53">
        <f t="shared" si="23"/>
        <v>0</v>
      </c>
      <c r="M73" s="27">
        <f t="shared" si="24"/>
        <v>0</v>
      </c>
      <c r="O73" s="624">
        <f t="shared" si="38"/>
        <v>9.6890341641584605</v>
      </c>
      <c r="P73" s="742">
        <f t="shared" si="35"/>
        <v>1.8543110009347408</v>
      </c>
      <c r="Q73" s="741">
        <f t="shared" si="39"/>
        <v>9.6890341641584605</v>
      </c>
      <c r="R73" s="741">
        <f t="shared" si="36"/>
        <v>1.8543110009347408</v>
      </c>
      <c r="S73" s="715">
        <f t="shared" si="34"/>
        <v>0.58684210526315794</v>
      </c>
      <c r="T73" s="624">
        <f t="shared" si="25"/>
        <v>5.6859332068614128</v>
      </c>
      <c r="U73" s="722">
        <f t="shared" si="26"/>
        <v>1.0906088079663921E-2</v>
      </c>
      <c r="V73" s="731">
        <f t="shared" si="27"/>
        <v>1.8652170890144046</v>
      </c>
      <c r="W73" s="6"/>
      <c r="X73" s="749">
        <v>15643875445.683123</v>
      </c>
      <c r="Y73" s="6">
        <f t="shared" si="32"/>
        <v>15643.875445683123</v>
      </c>
      <c r="Z73" s="6">
        <f t="shared" si="28"/>
        <v>19220.278017966728</v>
      </c>
      <c r="AA73" s="750">
        <v>5.4</v>
      </c>
      <c r="AB73" s="624">
        <v>3.5764025722836053</v>
      </c>
      <c r="AC73" s="742">
        <v>1.8543110009347408</v>
      </c>
      <c r="AD73" s="1">
        <v>1.8543110009347408</v>
      </c>
      <c r="AE73" s="6">
        <f t="shared" si="41"/>
        <v>1.8235974277163951</v>
      </c>
      <c r="AF73" s="685">
        <f t="shared" si="42"/>
        <v>0.33770322735488795</v>
      </c>
      <c r="AG73" s="751">
        <f t="shared" si="43"/>
        <v>0.66229677264511211</v>
      </c>
    </row>
    <row r="74" spans="1:33" ht="15.6" x14ac:dyDescent="0.6">
      <c r="A74" s="32">
        <v>2032</v>
      </c>
      <c r="B74" s="27">
        <f>surplus!H74</f>
        <v>-1311.9149213581641</v>
      </c>
      <c r="C74" s="27">
        <f t="shared" si="20"/>
        <v>-1311.9149213581641</v>
      </c>
      <c r="D74" s="48">
        <f t="shared" si="33"/>
        <v>5.2544477113779875</v>
      </c>
      <c r="E74" s="624">
        <f t="shared" si="21"/>
        <v>249.67703428037584</v>
      </c>
      <c r="F74" s="624">
        <f t="shared" si="40"/>
        <v>18.358047973095921</v>
      </c>
      <c r="G74" s="48">
        <f t="shared" si="29"/>
        <v>0.19138244013982136</v>
      </c>
      <c r="H74" s="27">
        <f t="shared" si="30"/>
        <v>47.783800067452155</v>
      </c>
      <c r="I74" s="624">
        <f t="shared" si="37"/>
        <v>3.5134080172949993</v>
      </c>
      <c r="J74" s="624">
        <f t="shared" si="22"/>
        <v>0</v>
      </c>
      <c r="K74" s="590">
        <f t="shared" si="31"/>
        <v>7.3620370284870038</v>
      </c>
      <c r="L74" s="53">
        <f t="shared" si="23"/>
        <v>0</v>
      </c>
      <c r="M74" s="27">
        <f t="shared" si="24"/>
        <v>0</v>
      </c>
      <c r="O74" s="624">
        <f t="shared" si="38"/>
        <v>10.600564951500942</v>
      </c>
      <c r="P74" s="742">
        <f t="shared" si="35"/>
        <v>2.0287619872789175</v>
      </c>
      <c r="Q74" s="741">
        <f t="shared" si="39"/>
        <v>10.600564951500942</v>
      </c>
      <c r="R74" s="741">
        <f t="shared" si="36"/>
        <v>2.0287619872789175</v>
      </c>
      <c r="S74" s="715">
        <f t="shared" si="34"/>
        <v>0.58684210526315794</v>
      </c>
      <c r="T74" s="624">
        <f t="shared" si="25"/>
        <v>6.2208578531176588</v>
      </c>
      <c r="U74" s="722">
        <f t="shared" si="26"/>
        <v>1.1932117597740861E-2</v>
      </c>
      <c r="V74" s="731">
        <f t="shared" si="27"/>
        <v>2.0406941048766583</v>
      </c>
      <c r="W74" s="6"/>
      <c r="X74" s="749">
        <v>15788905033.656994</v>
      </c>
      <c r="Y74" s="6">
        <f t="shared" si="32"/>
        <v>15788.905033656994</v>
      </c>
      <c r="Z74" s="6">
        <f t="shared" si="28"/>
        <v>19302.313050951994</v>
      </c>
      <c r="AA74" s="750">
        <v>5.4</v>
      </c>
      <c r="AB74" s="624">
        <v>3.5134080172949993</v>
      </c>
      <c r="AC74" s="742">
        <v>2.0287619872789175</v>
      </c>
      <c r="AD74" s="1">
        <v>2.0287619872789175</v>
      </c>
      <c r="AE74" s="6">
        <f t="shared" si="41"/>
        <v>1.8865919827050011</v>
      </c>
      <c r="AF74" s="685">
        <f t="shared" si="42"/>
        <v>0.3493688856861113</v>
      </c>
      <c r="AG74" s="751">
        <f t="shared" si="43"/>
        <v>0.65063111431388876</v>
      </c>
    </row>
    <row r="75" spans="1:33" ht="15.6" x14ac:dyDescent="0.6">
      <c r="A75" s="32">
        <v>2033</v>
      </c>
      <c r="B75" s="27">
        <f>surplus!H75</f>
        <v>-1411.8842985609781</v>
      </c>
      <c r="C75" s="27">
        <f t="shared" si="20"/>
        <v>-1411.8842985609781</v>
      </c>
      <c r="D75" s="48">
        <f t="shared" si="33"/>
        <v>5.2544477113779875</v>
      </c>
      <c r="E75" s="624">
        <f t="shared" si="21"/>
        <v>268.70270218955307</v>
      </c>
      <c r="F75" s="624">
        <f t="shared" si="40"/>
        <v>19.02566790917723</v>
      </c>
      <c r="G75" s="48">
        <f t="shared" si="29"/>
        <v>0.19138244013982136</v>
      </c>
      <c r="H75" s="27">
        <f t="shared" si="30"/>
        <v>51.424978817200383</v>
      </c>
      <c r="I75" s="624">
        <f t="shared" si="37"/>
        <v>3.641178749748228</v>
      </c>
      <c r="J75" s="624">
        <f t="shared" si="22"/>
        <v>0</v>
      </c>
      <c r="K75" s="590">
        <f t="shared" si="31"/>
        <v>7.3620370284870038</v>
      </c>
      <c r="L75" s="53">
        <f t="shared" si="23"/>
        <v>0</v>
      </c>
      <c r="M75" s="27">
        <f t="shared" si="24"/>
        <v>0</v>
      </c>
      <c r="O75" s="624">
        <f t="shared" si="38"/>
        <v>11.512095738843424</v>
      </c>
      <c r="P75" s="742">
        <f t="shared" si="35"/>
        <v>2.2032129736230943</v>
      </c>
      <c r="Q75" s="741">
        <f t="shared" si="39"/>
        <v>11.512095738843424</v>
      </c>
      <c r="R75" s="741">
        <f t="shared" si="36"/>
        <v>2.2032129736230943</v>
      </c>
      <c r="S75" s="715">
        <f t="shared" si="34"/>
        <v>0.58684210526315794</v>
      </c>
      <c r="T75" s="624">
        <f t="shared" si="25"/>
        <v>6.7557824993739048</v>
      </c>
      <c r="U75" s="722">
        <f t="shared" si="26"/>
        <v>1.29581471158178E-2</v>
      </c>
      <c r="V75" s="731">
        <f t="shared" si="27"/>
        <v>2.2161711207389123</v>
      </c>
      <c r="W75" s="6"/>
      <c r="X75" s="749">
        <v>15933070432.306051</v>
      </c>
      <c r="Y75" s="6">
        <f t="shared" si="32"/>
        <v>15933.070432306051</v>
      </c>
      <c r="Z75" s="6">
        <f t="shared" si="28"/>
        <v>19574.249182054278</v>
      </c>
      <c r="AA75" s="750">
        <v>5.4</v>
      </c>
      <c r="AB75" s="624">
        <v>3.641178749748228</v>
      </c>
      <c r="AC75" s="742">
        <v>2.2032129736230943</v>
      </c>
      <c r="AD75" s="1">
        <v>2.2032129736230943</v>
      </c>
      <c r="AE75" s="6">
        <f t="shared" si="41"/>
        <v>1.7588212502517724</v>
      </c>
      <c r="AF75" s="685">
        <f t="shared" si="42"/>
        <v>0.32570763893551341</v>
      </c>
      <c r="AG75" s="751">
        <f t="shared" si="43"/>
        <v>0.67429236106448665</v>
      </c>
    </row>
    <row r="76" spans="1:33" ht="15.6" x14ac:dyDescent="0.6">
      <c r="A76" s="32">
        <v>2034</v>
      </c>
      <c r="B76" s="27">
        <f>surplus!H76</f>
        <v>-1506.9554887986815</v>
      </c>
      <c r="C76" s="27">
        <f>IF(B76+0&lt;=0,B76,0)</f>
        <v>-1506.9554887986815</v>
      </c>
      <c r="D76" s="48">
        <f t="shared" si="33"/>
        <v>5.2544477113779875</v>
      </c>
      <c r="E76" s="624">
        <f>-(C76/D76)</f>
        <v>286.7961718479981</v>
      </c>
      <c r="F76" s="624">
        <f t="shared" si="40"/>
        <v>18.093469658445031</v>
      </c>
      <c r="G76" s="48">
        <f t="shared" si="29"/>
        <v>0.19138244013982136</v>
      </c>
      <c r="H76" s="27">
        <f t="shared" si="30"/>
        <v>54.887751191029416</v>
      </c>
      <c r="I76" s="624">
        <f t="shared" si="37"/>
        <v>3.4627723738290328</v>
      </c>
      <c r="J76" s="624">
        <f t="shared" si="22"/>
        <v>0</v>
      </c>
      <c r="K76" s="590">
        <f t="shared" si="31"/>
        <v>7.3620370284870038</v>
      </c>
      <c r="L76" s="53">
        <f t="shared" si="23"/>
        <v>0</v>
      </c>
      <c r="M76" s="27">
        <f t="shared" si="24"/>
        <v>0</v>
      </c>
      <c r="O76" s="624">
        <f t="shared" si="38"/>
        <v>12.423626526185906</v>
      </c>
      <c r="P76" s="742">
        <f t="shared" si="35"/>
        <v>2.3776639599672711</v>
      </c>
      <c r="Q76" s="741">
        <f t="shared" si="39"/>
        <v>12.423626526185906</v>
      </c>
      <c r="R76" s="741">
        <f t="shared" si="36"/>
        <v>2.3776639599672711</v>
      </c>
      <c r="S76" s="715">
        <f t="shared" si="34"/>
        <v>0.58684210526315794</v>
      </c>
      <c r="T76" s="624">
        <f t="shared" si="25"/>
        <v>7.2907071456301509</v>
      </c>
      <c r="U76" s="722">
        <f t="shared" si="26"/>
        <v>1.398417663389474E-2</v>
      </c>
      <c r="V76" s="731">
        <f t="shared" si="27"/>
        <v>2.3916481366011659</v>
      </c>
      <c r="W76" s="6"/>
      <c r="X76" s="749">
        <v>16076663347.395121</v>
      </c>
      <c r="Y76" s="6">
        <f t="shared" si="32"/>
        <v>16076.663347395121</v>
      </c>
      <c r="Z76" s="6">
        <f t="shared" si="28"/>
        <v>19539.435721224152</v>
      </c>
      <c r="AA76" s="750">
        <v>5.4</v>
      </c>
      <c r="AB76" s="624">
        <v>3.4627723738290328</v>
      </c>
      <c r="AC76" s="742">
        <v>2.3776639599672711</v>
      </c>
      <c r="AD76" s="1">
        <v>2.3776639599672711</v>
      </c>
      <c r="AE76" s="6">
        <f t="shared" si="41"/>
        <v>1.9372276261709676</v>
      </c>
      <c r="AF76" s="685">
        <f t="shared" si="42"/>
        <v>0.35874585669832731</v>
      </c>
      <c r="AG76" s="751">
        <f t="shared" si="43"/>
        <v>0.64125414330167274</v>
      </c>
    </row>
    <row r="77" spans="1:33" ht="15.6" x14ac:dyDescent="0.6">
      <c r="A77" s="32">
        <v>2035</v>
      </c>
      <c r="B77" s="27">
        <f>surplus!H77</f>
        <v>-1605.6246437792734</v>
      </c>
      <c r="C77" s="27">
        <f t="shared" si="20"/>
        <v>-1605.6246437792734</v>
      </c>
      <c r="D77" s="48">
        <f t="shared" si="33"/>
        <v>5.2544477113779875</v>
      </c>
      <c r="E77" s="624">
        <f t="shared" si="21"/>
        <v>305.57438801844995</v>
      </c>
      <c r="F77" s="624">
        <f t="shared" si="40"/>
        <v>18.778216170451856</v>
      </c>
      <c r="G77" s="48">
        <f t="shared" si="29"/>
        <v>0.19138244013982136</v>
      </c>
      <c r="H77" s="27">
        <f t="shared" si="30"/>
        <v>58.481572023203547</v>
      </c>
      <c r="I77" s="624">
        <f t="shared" si="37"/>
        <v>3.5938208321741314</v>
      </c>
      <c r="J77" s="624">
        <f t="shared" si="22"/>
        <v>0</v>
      </c>
      <c r="K77" s="590">
        <f t="shared" si="31"/>
        <v>7.3620370284870038</v>
      </c>
      <c r="L77" s="53">
        <f t="shared" si="23"/>
        <v>0</v>
      </c>
      <c r="M77" s="27">
        <f t="shared" si="24"/>
        <v>0</v>
      </c>
      <c r="O77" s="624">
        <f t="shared" si="38"/>
        <v>13.335157313528388</v>
      </c>
      <c r="P77" s="742">
        <f t="shared" si="35"/>
        <v>2.5521149463114479</v>
      </c>
      <c r="Q77" s="741">
        <f t="shared" si="39"/>
        <v>13.335157313528388</v>
      </c>
      <c r="R77" s="741">
        <f t="shared" si="36"/>
        <v>2.5521149463114479</v>
      </c>
      <c r="S77" s="715">
        <f t="shared" si="34"/>
        <v>0.58684210526315794</v>
      </c>
      <c r="T77" s="624">
        <f t="shared" si="25"/>
        <v>7.8256317918863969</v>
      </c>
      <c r="U77" s="722">
        <f t="shared" si="26"/>
        <v>1.501020615197168E-2</v>
      </c>
      <c r="V77" s="731">
        <f t="shared" si="27"/>
        <v>2.5671251524634195</v>
      </c>
      <c r="W77" s="6"/>
      <c r="X77" s="749">
        <v>16219904030.670891</v>
      </c>
      <c r="Y77" s="6">
        <f t="shared" si="32"/>
        <v>16219.90403067089</v>
      </c>
      <c r="Z77" s="6">
        <f t="shared" si="28"/>
        <v>19813.724862845022</v>
      </c>
      <c r="AA77" s="750">
        <v>5.4</v>
      </c>
      <c r="AB77" s="624">
        <v>3.5938208321741314</v>
      </c>
      <c r="AC77" s="742">
        <v>2.5521149463114479</v>
      </c>
      <c r="AD77" s="1">
        <v>2.5521149463114479</v>
      </c>
      <c r="AE77" s="6">
        <f t="shared" si="41"/>
        <v>1.806179167825869</v>
      </c>
      <c r="AF77" s="685">
        <f t="shared" si="42"/>
        <v>0.33447762367145717</v>
      </c>
      <c r="AG77" s="751">
        <f t="shared" si="43"/>
        <v>0.66552237632854283</v>
      </c>
    </row>
    <row r="78" spans="1:33" ht="15.6" x14ac:dyDescent="0.6">
      <c r="A78" s="32">
        <v>2036</v>
      </c>
      <c r="B78" s="27">
        <f>surplus!H78</f>
        <v>-1701.7189404769269</v>
      </c>
      <c r="C78" s="27">
        <f t="shared" si="20"/>
        <v>-1701.7189404769269</v>
      </c>
      <c r="D78" s="48">
        <f t="shared" si="33"/>
        <v>5.2544477113779875</v>
      </c>
      <c r="E78" s="624">
        <f t="shared" si="21"/>
        <v>323.86257014072527</v>
      </c>
      <c r="F78" s="624">
        <f t="shared" si="40"/>
        <v>18.288182122275316</v>
      </c>
      <c r="G78" s="48">
        <f t="shared" si="29"/>
        <v>0.19138244013982136</v>
      </c>
      <c r="H78" s="27">
        <f t="shared" si="30"/>
        <v>61.981608943486052</v>
      </c>
      <c r="I78" s="624">
        <f t="shared" si="37"/>
        <v>3.5000369202825041</v>
      </c>
      <c r="J78" s="624">
        <f t="shared" si="22"/>
        <v>0</v>
      </c>
      <c r="K78" s="590">
        <f t="shared" si="31"/>
        <v>7.3620370284870038</v>
      </c>
      <c r="L78" s="53">
        <f t="shared" si="23"/>
        <v>0</v>
      </c>
      <c r="M78" s="27">
        <f t="shared" si="24"/>
        <v>0</v>
      </c>
      <c r="O78" s="624">
        <f t="shared" si="38"/>
        <v>14.24668810087087</v>
      </c>
      <c r="P78" s="742">
        <f t="shared" si="35"/>
        <v>2.7265659326556246</v>
      </c>
      <c r="Q78" s="741">
        <f t="shared" si="39"/>
        <v>14.24668810087087</v>
      </c>
      <c r="R78" s="741">
        <f t="shared" si="36"/>
        <v>2.7265659326556246</v>
      </c>
      <c r="S78" s="715">
        <f t="shared" si="34"/>
        <v>0.58684210526315794</v>
      </c>
      <c r="T78" s="624">
        <f t="shared" si="25"/>
        <v>8.3605564381426429</v>
      </c>
      <c r="U78" s="722">
        <f t="shared" si="26"/>
        <v>1.603623567004862E-2</v>
      </c>
      <c r="V78" s="731">
        <f t="shared" si="27"/>
        <v>2.7426021683256732</v>
      </c>
      <c r="W78" s="6"/>
      <c r="X78" s="749">
        <v>16362923104.115414</v>
      </c>
      <c r="Y78" s="6">
        <f t="shared" si="32"/>
        <v>16362.923104115414</v>
      </c>
      <c r="Z78" s="6">
        <f t="shared" si="28"/>
        <v>19862.960024397918</v>
      </c>
      <c r="AA78" s="750">
        <v>5.4</v>
      </c>
      <c r="AB78" s="624">
        <v>3.5000369202825041</v>
      </c>
      <c r="AC78" s="742">
        <v>2.7265659326556246</v>
      </c>
      <c r="AD78" s="1">
        <v>2.7265659326556246</v>
      </c>
      <c r="AE78" s="6">
        <f t="shared" si="41"/>
        <v>1.8999630797174962</v>
      </c>
      <c r="AF78" s="685">
        <f t="shared" si="42"/>
        <v>0.3518450147624993</v>
      </c>
      <c r="AG78" s="751">
        <f t="shared" si="43"/>
        <v>0.6481549852375007</v>
      </c>
    </row>
    <row r="79" spans="1:33" ht="15.6" x14ac:dyDescent="0.6">
      <c r="A79" s="32">
        <v>2037</v>
      </c>
      <c r="B79" s="27">
        <f>surplus!H79</f>
        <v>-1799.0461307146297</v>
      </c>
      <c r="C79" s="27">
        <f t="shared" si="20"/>
        <v>-1799.0461307146297</v>
      </c>
      <c r="D79" s="48">
        <f t="shared" si="33"/>
        <v>5.2544477113779875</v>
      </c>
      <c r="E79" s="624">
        <f t="shared" si="21"/>
        <v>342.38539034634852</v>
      </c>
      <c r="F79" s="624">
        <f t="shared" si="40"/>
        <v>18.522820205623248</v>
      </c>
      <c r="G79" s="48">
        <f t="shared" si="29"/>
        <v>0.19138244013982136</v>
      </c>
      <c r="H79" s="27">
        <f t="shared" si="30"/>
        <v>65.526551472709414</v>
      </c>
      <c r="I79" s="624">
        <f t="shared" si="37"/>
        <v>3.5449425292233627</v>
      </c>
      <c r="J79" s="624">
        <f t="shared" si="22"/>
        <v>0</v>
      </c>
      <c r="K79" s="590">
        <f t="shared" si="31"/>
        <v>7.3620370284870038</v>
      </c>
      <c r="L79" s="53">
        <f t="shared" si="23"/>
        <v>0</v>
      </c>
      <c r="M79" s="27">
        <f t="shared" si="24"/>
        <v>0</v>
      </c>
      <c r="O79" s="624">
        <f t="shared" si="38"/>
        <v>15.158218888213352</v>
      </c>
      <c r="P79" s="742">
        <f t="shared" si="35"/>
        <v>2.9010169189998014</v>
      </c>
      <c r="Q79" s="741">
        <f t="shared" si="39"/>
        <v>15.158218888213352</v>
      </c>
      <c r="R79" s="741">
        <f t="shared" si="36"/>
        <v>2.9010169189998014</v>
      </c>
      <c r="S79" s="715">
        <f t="shared" si="34"/>
        <v>0.58684210526315794</v>
      </c>
      <c r="T79" s="624">
        <f t="shared" si="25"/>
        <v>8.8954810843988881</v>
      </c>
      <c r="U79" s="722">
        <f t="shared" si="26"/>
        <v>1.7062265188125557E-2</v>
      </c>
      <c r="V79" s="731">
        <f t="shared" si="27"/>
        <v>2.9180791841879268</v>
      </c>
      <c r="W79" s="6"/>
      <c r="X79" s="749">
        <v>16505725010.954689</v>
      </c>
      <c r="Y79" s="6">
        <f t="shared" si="32"/>
        <v>16505.725010954688</v>
      </c>
      <c r="Z79" s="6">
        <f t="shared" si="28"/>
        <v>20050.667540178052</v>
      </c>
      <c r="AA79" s="750">
        <v>5.4</v>
      </c>
      <c r="AB79" s="624">
        <v>3.5449425292233627</v>
      </c>
      <c r="AC79" s="742">
        <v>2.9010169189998014</v>
      </c>
      <c r="AD79" s="1">
        <v>2.9010169189998014</v>
      </c>
      <c r="AE79" s="6">
        <f t="shared" si="41"/>
        <v>1.8550574707766376</v>
      </c>
      <c r="AF79" s="685">
        <f t="shared" si="42"/>
        <v>0.34352916125493288</v>
      </c>
      <c r="AG79" s="751">
        <f t="shared" si="43"/>
        <v>0.65647083874506706</v>
      </c>
    </row>
    <row r="80" spans="1:33" ht="15.6" x14ac:dyDescent="0.6">
      <c r="A80" s="32">
        <v>2038</v>
      </c>
      <c r="B80" s="27">
        <f>surplus!H80</f>
        <v>-1893.4677653967774</v>
      </c>
      <c r="C80" s="27">
        <f t="shared" si="20"/>
        <v>-1893.4677653967774</v>
      </c>
      <c r="D80" s="48">
        <f t="shared" si="33"/>
        <v>5.2544477113779875</v>
      </c>
      <c r="E80" s="624">
        <f t="shared" si="21"/>
        <v>360.35523986596343</v>
      </c>
      <c r="F80" s="624">
        <f t="shared" si="40"/>
        <v>17.969849519614911</v>
      </c>
      <c r="G80" s="48">
        <f t="shared" si="29"/>
        <v>0.19138244013982136</v>
      </c>
      <c r="H80" s="27">
        <f t="shared" si="30"/>
        <v>68.965665122718718</v>
      </c>
      <c r="I80" s="624">
        <f t="shared" si="37"/>
        <v>3.439113650009304</v>
      </c>
      <c r="J80" s="624">
        <f t="shared" si="22"/>
        <v>0</v>
      </c>
      <c r="K80" s="590">
        <f t="shared" si="31"/>
        <v>7.3620370284870038</v>
      </c>
      <c r="L80" s="53">
        <f t="shared" si="23"/>
        <v>0</v>
      </c>
      <c r="M80" s="27">
        <f t="shared" si="24"/>
        <v>0</v>
      </c>
      <c r="O80" s="624">
        <f t="shared" si="38"/>
        <v>16.069749675555833</v>
      </c>
      <c r="P80" s="742">
        <f t="shared" si="35"/>
        <v>3.0754679053439782</v>
      </c>
      <c r="Q80" s="741">
        <f t="shared" si="39"/>
        <v>16.069749675555833</v>
      </c>
      <c r="R80" s="741">
        <f t="shared" si="36"/>
        <v>3.0754679053439782</v>
      </c>
      <c r="S80" s="715">
        <f t="shared" si="34"/>
        <v>0.58684210526315794</v>
      </c>
      <c r="T80" s="624">
        <f t="shared" si="25"/>
        <v>9.430405730655135</v>
      </c>
      <c r="U80" s="722">
        <f t="shared" si="26"/>
        <v>1.8088294706202501E-2</v>
      </c>
      <c r="V80" s="731">
        <f t="shared" si="27"/>
        <v>3.0935562000501808</v>
      </c>
      <c r="W80" s="6"/>
      <c r="X80" s="749">
        <v>16648237220.957979</v>
      </c>
      <c r="Y80" s="6">
        <f t="shared" si="32"/>
        <v>16648.237220957981</v>
      </c>
      <c r="Z80" s="6">
        <f t="shared" si="28"/>
        <v>20087.350870967286</v>
      </c>
      <c r="AA80" s="750">
        <v>5.4</v>
      </c>
      <c r="AB80" s="624">
        <v>3.439113650009304</v>
      </c>
      <c r="AC80" s="742">
        <v>3.0754679053439782</v>
      </c>
      <c r="AD80" s="1">
        <v>3.0754679053439782</v>
      </c>
      <c r="AE80" s="6">
        <f t="shared" si="41"/>
        <v>1.9608863499906963</v>
      </c>
      <c r="AF80" s="685">
        <f t="shared" si="42"/>
        <v>0.36312710185012892</v>
      </c>
      <c r="AG80" s="751">
        <f t="shared" si="43"/>
        <v>0.63687289814987103</v>
      </c>
    </row>
    <row r="81" spans="1:33" ht="15.6" x14ac:dyDescent="0.6">
      <c r="A81" s="32">
        <v>2039</v>
      </c>
      <c r="B81" s="27">
        <f>surplus!H81</f>
        <v>-1989.2609602856437</v>
      </c>
      <c r="C81" s="27">
        <f t="shared" si="20"/>
        <v>-1989.2609602856437</v>
      </c>
      <c r="D81" s="48">
        <f t="shared" si="33"/>
        <v>5.2544477113779875</v>
      </c>
      <c r="E81" s="624">
        <f t="shared" si="21"/>
        <v>378.58611780988809</v>
      </c>
      <c r="F81" s="624">
        <f t="shared" si="40"/>
        <v>18.230877943924668</v>
      </c>
      <c r="G81" s="48">
        <f t="shared" si="29"/>
        <v>0.19138244013982136</v>
      </c>
      <c r="H81" s="27">
        <f t="shared" si="30"/>
        <v>72.454735029518261</v>
      </c>
      <c r="I81" s="624">
        <f t="shared" si="37"/>
        <v>3.4890699067995428</v>
      </c>
      <c r="J81" s="624">
        <f t="shared" si="22"/>
        <v>0</v>
      </c>
      <c r="K81" s="590">
        <f t="shared" si="31"/>
        <v>7.3620370284870038</v>
      </c>
      <c r="L81" s="53">
        <f t="shared" si="23"/>
        <v>0</v>
      </c>
      <c r="M81" s="27">
        <f t="shared" si="24"/>
        <v>0</v>
      </c>
      <c r="O81" s="624">
        <f t="shared" si="38"/>
        <v>16.981280462898315</v>
      </c>
      <c r="P81" s="742">
        <f t="shared" si="35"/>
        <v>3.249918891688155</v>
      </c>
      <c r="Q81" s="741">
        <f t="shared" si="39"/>
        <v>16.981280462898315</v>
      </c>
      <c r="R81" s="741">
        <f t="shared" si="36"/>
        <v>3.249918891688155</v>
      </c>
      <c r="S81" s="715">
        <f t="shared" si="34"/>
        <v>0.58684210526315794</v>
      </c>
      <c r="T81" s="624">
        <f t="shared" si="25"/>
        <v>9.9653303769113801</v>
      </c>
      <c r="U81" s="722">
        <f t="shared" si="26"/>
        <v>1.9114324224279437E-2</v>
      </c>
      <c r="V81" s="731">
        <f t="shared" si="27"/>
        <v>3.2690332159124345</v>
      </c>
      <c r="W81" s="6"/>
      <c r="X81" s="749">
        <v>16790314823.550106</v>
      </c>
      <c r="Y81" s="6">
        <f t="shared" si="32"/>
        <v>16790.314823550107</v>
      </c>
      <c r="Z81" s="6">
        <f t="shared" si="28"/>
        <v>20279.384730349651</v>
      </c>
      <c r="AA81" s="750">
        <v>5.4</v>
      </c>
      <c r="AB81" s="624">
        <v>3.4890699067995428</v>
      </c>
      <c r="AC81" s="742">
        <v>3.249918891688155</v>
      </c>
      <c r="AD81" s="1">
        <v>3.249918891688155</v>
      </c>
      <c r="AE81" s="6">
        <f t="shared" si="41"/>
        <v>1.9109300932004576</v>
      </c>
      <c r="AF81" s="685">
        <f t="shared" si="42"/>
        <v>0.35387594318526988</v>
      </c>
      <c r="AG81" s="751">
        <f t="shared" si="43"/>
        <v>0.64612405681473017</v>
      </c>
    </row>
    <row r="82" spans="1:33" ht="15.6" x14ac:dyDescent="0.6">
      <c r="A82" s="32">
        <v>2040</v>
      </c>
      <c r="B82" s="27">
        <f>surplus!H82</f>
        <v>-2086.0255098114667</v>
      </c>
      <c r="C82" s="27">
        <f t="shared" si="20"/>
        <v>-2086.0255098114667</v>
      </c>
      <c r="D82" s="48">
        <f t="shared" si="33"/>
        <v>5.2544477113779875</v>
      </c>
      <c r="E82" s="624">
        <f t="shared" si="21"/>
        <v>397.00185907157942</v>
      </c>
      <c r="F82" s="624">
        <f t="shared" si="40"/>
        <v>18.415741261691323</v>
      </c>
      <c r="G82" s="48">
        <f t="shared" si="29"/>
        <v>0.19138244013982136</v>
      </c>
      <c r="H82" s="27">
        <f t="shared" si="30"/>
        <v>75.979184529164343</v>
      </c>
      <c r="I82" s="624">
        <f t="shared" si="37"/>
        <v>3.5244494996460816</v>
      </c>
      <c r="J82" s="624">
        <f t="shared" si="22"/>
        <v>0</v>
      </c>
      <c r="K82" s="590">
        <f t="shared" si="31"/>
        <v>7.3620370284870038</v>
      </c>
      <c r="L82" s="53">
        <f t="shared" si="23"/>
        <v>0</v>
      </c>
      <c r="M82" s="27">
        <f t="shared" si="24"/>
        <v>0</v>
      </c>
      <c r="O82" s="624">
        <f t="shared" si="38"/>
        <v>17.892811250240797</v>
      </c>
      <c r="P82" s="742">
        <f t="shared" si="35"/>
        <v>3.4243698780323317</v>
      </c>
      <c r="Q82" s="741">
        <f t="shared" si="39"/>
        <v>17.892811250240797</v>
      </c>
      <c r="R82" s="741">
        <f t="shared" si="36"/>
        <v>3.4243698780323317</v>
      </c>
      <c r="S82" s="715">
        <f t="shared" si="34"/>
        <v>0.58684210526315794</v>
      </c>
      <c r="T82" s="624">
        <f t="shared" si="25"/>
        <v>10.500255023167627</v>
      </c>
      <c r="U82" s="722">
        <f t="shared" si="26"/>
        <v>2.0140353742356377E-2</v>
      </c>
      <c r="V82" s="731">
        <f t="shared" si="27"/>
        <v>3.4445102317746881</v>
      </c>
      <c r="W82" s="6"/>
      <c r="X82" s="749">
        <v>16931841425.948389</v>
      </c>
      <c r="Y82" s="6">
        <f t="shared" si="32"/>
        <v>16931.841425948391</v>
      </c>
      <c r="Z82" s="6">
        <f t="shared" si="28"/>
        <v>20456.290925594472</v>
      </c>
      <c r="AA82" s="750">
        <v>5.4</v>
      </c>
      <c r="AB82" s="624">
        <v>3.5244494996460816</v>
      </c>
      <c r="AC82" s="742">
        <v>3.4243698780323317</v>
      </c>
      <c r="AD82" s="1">
        <v>3.4243698780323317</v>
      </c>
      <c r="AE82" s="6">
        <f t="shared" si="41"/>
        <v>1.8755505003539188</v>
      </c>
      <c r="AF82" s="685">
        <f t="shared" si="42"/>
        <v>0.34732416673220717</v>
      </c>
      <c r="AG82" s="751">
        <f t="shared" si="43"/>
        <v>0.65267583326779288</v>
      </c>
    </row>
    <row r="83" spans="1:33" ht="15.6" x14ac:dyDescent="0.6">
      <c r="A83" s="32">
        <v>2041</v>
      </c>
      <c r="B83" s="27">
        <f>surplus!H83</f>
        <v>-2179.9847093514973</v>
      </c>
      <c r="C83" s="27">
        <f t="shared" si="20"/>
        <v>-2179.9847093514973</v>
      </c>
      <c r="D83" s="48">
        <f t="shared" si="33"/>
        <v>5.2544477113779875</v>
      </c>
      <c r="E83" s="624">
        <f t="shared" si="21"/>
        <v>414.88370026614894</v>
      </c>
      <c r="F83" s="624">
        <f t="shared" si="40"/>
        <v>17.881841194569517</v>
      </c>
      <c r="G83" s="48">
        <f t="shared" si="29"/>
        <v>0.19138244013982136</v>
      </c>
      <c r="H83" s="27">
        <f t="shared" si="30"/>
        <v>79.401454931173831</v>
      </c>
      <c r="I83" s="624">
        <f t="shared" si="37"/>
        <v>3.4222704020094881</v>
      </c>
      <c r="J83" s="624">
        <f t="shared" si="22"/>
        <v>0</v>
      </c>
      <c r="K83" s="590">
        <f t="shared" si="31"/>
        <v>7.3620370284870038</v>
      </c>
      <c r="L83" s="53">
        <f t="shared" si="23"/>
        <v>0</v>
      </c>
      <c r="M83" s="27">
        <f t="shared" si="24"/>
        <v>0</v>
      </c>
      <c r="O83" s="624">
        <f t="shared" si="38"/>
        <v>18.804342037583279</v>
      </c>
      <c r="P83" s="742">
        <f t="shared" si="35"/>
        <v>3.5988208643765085</v>
      </c>
      <c r="Q83" s="741">
        <f t="shared" si="39"/>
        <v>17.881841194569517</v>
      </c>
      <c r="R83" s="741">
        <f t="shared" si="36"/>
        <v>3.4222704020094925</v>
      </c>
      <c r="S83" s="715">
        <f t="shared" si="34"/>
        <v>0.58684210526315794</v>
      </c>
      <c r="T83" s="624">
        <f t="shared" si="25"/>
        <v>11.035179669423872</v>
      </c>
      <c r="U83" s="722">
        <f t="shared" si="26"/>
        <v>2.1166383260433318E-2</v>
      </c>
      <c r="V83" s="731">
        <f t="shared" si="27"/>
        <v>3.6199872476369417</v>
      </c>
      <c r="W83" s="6"/>
      <c r="X83" s="749">
        <v>17072810501.390987</v>
      </c>
      <c r="Y83" s="6">
        <f t="shared" si="32"/>
        <v>17072.810501390988</v>
      </c>
      <c r="Z83" s="6">
        <f t="shared" si="28"/>
        <v>20495.080903400478</v>
      </c>
      <c r="AA83" s="750">
        <v>5.4</v>
      </c>
      <c r="AB83" s="624">
        <v>3.4222704020094881</v>
      </c>
      <c r="AC83" s="742">
        <v>3.5988208643765085</v>
      </c>
      <c r="AD83" s="1">
        <v>3.4222704020094925</v>
      </c>
      <c r="AE83" s="6">
        <f t="shared" si="41"/>
        <v>1.9777295979905123</v>
      </c>
      <c r="AF83" s="685">
        <f t="shared" si="42"/>
        <v>0.36624622185009487</v>
      </c>
      <c r="AG83" s="751">
        <f t="shared" si="43"/>
        <v>0.63375377814990519</v>
      </c>
    </row>
    <row r="84" spans="1:33" ht="15.6" x14ac:dyDescent="0.6">
      <c r="A84" s="32">
        <v>2042</v>
      </c>
      <c r="B84" s="27">
        <f>surplus!H84</f>
        <v>-2275.259045957423</v>
      </c>
      <c r="C84" s="27">
        <f t="shared" si="20"/>
        <v>-2275.259045957423</v>
      </c>
      <c r="D84" s="48">
        <f t="shared" si="33"/>
        <v>5.2544477113779875</v>
      </c>
      <c r="E84" s="624">
        <f t="shared" si="21"/>
        <v>433.01583171730385</v>
      </c>
      <c r="F84" s="624">
        <f t="shared" si="40"/>
        <v>18.132131451154919</v>
      </c>
      <c r="G84" s="48">
        <f t="shared" si="29"/>
        <v>0.19138244013982136</v>
      </c>
      <c r="H84" s="27">
        <f t="shared" si="30"/>
        <v>82.871626493231872</v>
      </c>
      <c r="I84" s="624">
        <f t="shared" si="37"/>
        <v>3.4701715620580416</v>
      </c>
      <c r="J84" s="624">
        <f t="shared" si="22"/>
        <v>0</v>
      </c>
      <c r="K84" s="590">
        <f t="shared" si="31"/>
        <v>7.3620370284870038</v>
      </c>
      <c r="L84" s="53">
        <f t="shared" si="23"/>
        <v>0</v>
      </c>
      <c r="M84" s="27">
        <f t="shared" si="24"/>
        <v>0</v>
      </c>
      <c r="O84" s="624">
        <f t="shared" si="38"/>
        <v>19.715872824925761</v>
      </c>
      <c r="P84" s="742">
        <f t="shared" si="35"/>
        <v>3.7732718507206853</v>
      </c>
      <c r="Q84" s="741">
        <f t="shared" si="39"/>
        <v>18.132131451154919</v>
      </c>
      <c r="R84" s="741">
        <f t="shared" si="36"/>
        <v>3.4701715620580287</v>
      </c>
      <c r="S84" s="715">
        <f t="shared" si="34"/>
        <v>0.58684210526315794</v>
      </c>
      <c r="T84" s="624">
        <f t="shared" si="25"/>
        <v>11.570104315680119</v>
      </c>
      <c r="U84" s="722">
        <f t="shared" si="26"/>
        <v>2.2192412778510258E-2</v>
      </c>
      <c r="V84" s="731">
        <f t="shared" si="27"/>
        <v>3.7954642634991957</v>
      </c>
      <c r="W84" s="6"/>
      <c r="X84" s="749">
        <v>17213244033.259094</v>
      </c>
      <c r="Y84" s="6">
        <f t="shared" si="32"/>
        <v>17213.244033259096</v>
      </c>
      <c r="Z84" s="6">
        <f t="shared" si="28"/>
        <v>20683.415595317136</v>
      </c>
      <c r="AA84" s="750">
        <v>5.4</v>
      </c>
      <c r="AB84" s="624">
        <v>3.4701715620580416</v>
      </c>
      <c r="AC84" s="742">
        <v>3.7732718507206853</v>
      </c>
      <c r="AD84" s="1">
        <v>3.4701715620580287</v>
      </c>
      <c r="AE84" s="6">
        <f t="shared" si="41"/>
        <v>1.9298284379419588</v>
      </c>
      <c r="AF84" s="685">
        <f t="shared" si="42"/>
        <v>0.35737563665591826</v>
      </c>
      <c r="AG84" s="751">
        <f t="shared" si="43"/>
        <v>0.64262436334408179</v>
      </c>
    </row>
    <row r="85" spans="1:33" ht="15.6" x14ac:dyDescent="0.6">
      <c r="A85" s="32">
        <v>2043</v>
      </c>
      <c r="B85" s="27">
        <f>surplus!H85</f>
        <v>-2369.1507112455192</v>
      </c>
      <c r="C85" s="27">
        <f t="shared" si="20"/>
        <v>-2369.1507112455192</v>
      </c>
      <c r="D85" s="48">
        <f t="shared" si="33"/>
        <v>5.2544477113779875</v>
      </c>
      <c r="E85" s="624">
        <f t="shared" si="21"/>
        <v>450.88482013349517</v>
      </c>
      <c r="F85" s="624">
        <f t="shared" si="40"/>
        <v>17.868988416191314</v>
      </c>
      <c r="G85" s="48">
        <f t="shared" si="29"/>
        <v>0.19138244013982136</v>
      </c>
      <c r="H85" s="27">
        <f t="shared" si="30"/>
        <v>86.291437099152759</v>
      </c>
      <c r="I85" s="624">
        <f t="shared" si="37"/>
        <v>3.4198106059208868</v>
      </c>
      <c r="J85" s="624">
        <f t="shared" si="22"/>
        <v>0</v>
      </c>
      <c r="K85" s="590">
        <f t="shared" si="31"/>
        <v>7.3620370284870038</v>
      </c>
      <c r="L85" s="53">
        <f t="shared" si="23"/>
        <v>0</v>
      </c>
      <c r="M85" s="27">
        <f t="shared" si="24"/>
        <v>0</v>
      </c>
      <c r="O85" s="624">
        <f t="shared" si="38"/>
        <v>20.627403612268242</v>
      </c>
      <c r="P85" s="742">
        <f t="shared" si="35"/>
        <v>3.947722837064862</v>
      </c>
      <c r="Q85" s="741">
        <f t="shared" si="39"/>
        <v>17.868988416191314</v>
      </c>
      <c r="R85" s="741">
        <f t="shared" si="36"/>
        <v>3.4198106059208957</v>
      </c>
      <c r="S85" s="715">
        <f t="shared" si="34"/>
        <v>0.58684210526315794</v>
      </c>
      <c r="T85" s="624">
        <f t="shared" si="25"/>
        <v>12.105028961936364</v>
      </c>
      <c r="U85" s="722">
        <f t="shared" si="26"/>
        <v>2.3218442296587195E-2</v>
      </c>
      <c r="V85" s="731">
        <f t="shared" si="27"/>
        <v>3.9709412793614494</v>
      </c>
      <c r="W85" s="6"/>
      <c r="X85" s="749">
        <v>17353074330.639351</v>
      </c>
      <c r="Y85" s="6">
        <f t="shared" si="32"/>
        <v>17353.074330639352</v>
      </c>
      <c r="Z85" s="6">
        <f t="shared" si="28"/>
        <v>20772.88493656024</v>
      </c>
      <c r="AA85" s="750">
        <v>5.4</v>
      </c>
      <c r="AB85" s="624">
        <v>3.4198106059208868</v>
      </c>
      <c r="AC85" s="742">
        <v>3.947722837064862</v>
      </c>
      <c r="AD85" s="1">
        <v>3.4198106059208957</v>
      </c>
      <c r="AE85" s="6">
        <f t="shared" si="41"/>
        <v>1.9801893940791135</v>
      </c>
      <c r="AF85" s="685">
        <f t="shared" si="42"/>
        <v>0.36670173964428027</v>
      </c>
      <c r="AG85" s="751">
        <f t="shared" si="43"/>
        <v>0.63329826035571979</v>
      </c>
    </row>
    <row r="86" spans="1:33" ht="15.6" x14ac:dyDescent="0.6">
      <c r="A86" s="32">
        <v>2044</v>
      </c>
      <c r="B86" s="27">
        <f>surplus!H86</f>
        <v>-2462.4959460426608</v>
      </c>
      <c r="C86" s="27">
        <f t="shared" si="20"/>
        <v>-2462.4959460426608</v>
      </c>
      <c r="D86" s="48">
        <f t="shared" si="33"/>
        <v>5.2544477113779875</v>
      </c>
      <c r="E86" s="624">
        <f t="shared" si="21"/>
        <v>468.64981465328299</v>
      </c>
      <c r="F86" s="624">
        <f t="shared" si="40"/>
        <v>17.76499451978782</v>
      </c>
      <c r="G86" s="48">
        <f t="shared" si="29"/>
        <v>0.19138244013982136</v>
      </c>
      <c r="H86" s="27">
        <f t="shared" si="30"/>
        <v>89.691345099420303</v>
      </c>
      <c r="I86" s="624">
        <f t="shared" si="37"/>
        <v>3.3999080002675441</v>
      </c>
      <c r="J86" s="624">
        <f t="shared" si="22"/>
        <v>0</v>
      </c>
      <c r="K86" s="590">
        <f t="shared" si="31"/>
        <v>7.3620370284870038</v>
      </c>
      <c r="L86" s="53">
        <f t="shared" si="23"/>
        <v>0</v>
      </c>
      <c r="M86" s="27">
        <f t="shared" si="24"/>
        <v>0</v>
      </c>
      <c r="O86" s="624">
        <f t="shared" si="38"/>
        <v>21.538934399610724</v>
      </c>
      <c r="P86" s="742">
        <f t="shared" si="35"/>
        <v>4.1221738234090388</v>
      </c>
      <c r="Q86" s="741">
        <f t="shared" si="39"/>
        <v>17.76499451978782</v>
      </c>
      <c r="R86" s="741">
        <f t="shared" si="36"/>
        <v>3.3999080002675468</v>
      </c>
      <c r="S86" s="715">
        <f t="shared" si="34"/>
        <v>0.58684210526315794</v>
      </c>
      <c r="T86" s="624">
        <f t="shared" si="25"/>
        <v>12.639953608192611</v>
      </c>
      <c r="U86" s="722">
        <f t="shared" si="26"/>
        <v>2.4244471814664138E-2</v>
      </c>
      <c r="V86" s="731">
        <f t="shared" si="27"/>
        <v>4.146418295223703</v>
      </c>
      <c r="W86" s="6"/>
      <c r="X86" s="749">
        <v>17492219167.627628</v>
      </c>
      <c r="Y86" s="6">
        <f t="shared" si="32"/>
        <v>17492.219167627627</v>
      </c>
      <c r="Z86" s="6">
        <f t="shared" si="28"/>
        <v>20892.127167895171</v>
      </c>
      <c r="AA86" s="750">
        <v>5.4</v>
      </c>
      <c r="AB86" s="624">
        <v>3.3999080002675441</v>
      </c>
      <c r="AC86" s="742">
        <v>4.1221738234090388</v>
      </c>
      <c r="AD86" s="1">
        <v>3.3999080002675468</v>
      </c>
      <c r="AE86" s="6">
        <f t="shared" si="41"/>
        <v>2.0000919997324562</v>
      </c>
      <c r="AF86" s="685">
        <f t="shared" si="42"/>
        <v>0.37038740735786224</v>
      </c>
      <c r="AG86" s="751">
        <f t="shared" si="43"/>
        <v>0.62961259264213776</v>
      </c>
    </row>
    <row r="87" spans="1:33" ht="15.6" x14ac:dyDescent="0.6">
      <c r="A87" s="32">
        <v>2045</v>
      </c>
      <c r="B87" s="27">
        <f>surplus!H87</f>
        <v>-2555.1362872997488</v>
      </c>
      <c r="C87" s="27">
        <f t="shared" si="20"/>
        <v>-2555.1362872997488</v>
      </c>
      <c r="D87" s="48">
        <f t="shared" si="33"/>
        <v>5.2544477113779875</v>
      </c>
      <c r="E87" s="624">
        <f t="shared" si="21"/>
        <v>486.28065738799791</v>
      </c>
      <c r="F87" s="624">
        <f t="shared" si="40"/>
        <v>17.630842734714918</v>
      </c>
      <c r="G87" s="48">
        <f t="shared" si="29"/>
        <v>0.19138244013982136</v>
      </c>
      <c r="H87" s="27">
        <f t="shared" si="30"/>
        <v>93.065578803711489</v>
      </c>
      <c r="I87" s="624">
        <f t="shared" si="37"/>
        <v>3.3742337042911856</v>
      </c>
      <c r="J87" s="624">
        <f t="shared" si="22"/>
        <v>0</v>
      </c>
      <c r="K87" s="590">
        <f t="shared" si="31"/>
        <v>7.3620370284870038</v>
      </c>
      <c r="L87" s="53">
        <f t="shared" si="23"/>
        <v>0</v>
      </c>
      <c r="M87" s="27">
        <f t="shared" si="24"/>
        <v>0</v>
      </c>
      <c r="O87" s="624">
        <f t="shared" si="38"/>
        <v>22.450465186953206</v>
      </c>
      <c r="P87" s="742">
        <f t="shared" si="35"/>
        <v>4.2966248097532151</v>
      </c>
      <c r="Q87" s="741">
        <f t="shared" si="39"/>
        <v>17.630842734714918</v>
      </c>
      <c r="R87" s="741">
        <f t="shared" si="36"/>
        <v>3.3742337042911821</v>
      </c>
      <c r="S87" s="715">
        <f t="shared" si="34"/>
        <v>0.58684210526315794</v>
      </c>
      <c r="T87" s="624">
        <f t="shared" si="25"/>
        <v>13.174878254448856</v>
      </c>
      <c r="U87" s="722">
        <f t="shared" si="26"/>
        <v>2.5270501332741075E-2</v>
      </c>
      <c r="V87" s="731">
        <f t="shared" si="27"/>
        <v>4.3218953110859566</v>
      </c>
      <c r="W87" s="6"/>
      <c r="X87" s="749">
        <v>17630607570.376266</v>
      </c>
      <c r="Y87" s="6">
        <f t="shared" si="32"/>
        <v>17630.607570376265</v>
      </c>
      <c r="Z87" s="6">
        <f t="shared" si="28"/>
        <v>21004.841274667451</v>
      </c>
      <c r="AA87" s="750">
        <v>5.4</v>
      </c>
      <c r="AB87" s="624">
        <v>3.3742337042911856</v>
      </c>
      <c r="AC87" s="742">
        <v>4.2966248097532151</v>
      </c>
      <c r="AD87" s="1">
        <v>3.3742337042911821</v>
      </c>
      <c r="AE87" s="6">
        <f t="shared" si="41"/>
        <v>2.0257662957088147</v>
      </c>
      <c r="AF87" s="685">
        <f t="shared" si="42"/>
        <v>0.37514190661274344</v>
      </c>
      <c r="AG87" s="751">
        <f t="shared" si="43"/>
        <v>0.62485809338725651</v>
      </c>
    </row>
    <row r="88" spans="1:33" ht="15.6" x14ac:dyDescent="0.6">
      <c r="A88" s="32">
        <v>2046</v>
      </c>
      <c r="B88" s="27">
        <f>surplus!H88</f>
        <v>-2647.8317443191131</v>
      </c>
      <c r="C88" s="27">
        <f t="shared" si="20"/>
        <v>-2647.8317443191131</v>
      </c>
      <c r="D88" s="48">
        <f t="shared" si="33"/>
        <v>5.2544477113779875</v>
      </c>
      <c r="E88" s="624">
        <f t="shared" si="21"/>
        <v>503.92198947674274</v>
      </c>
      <c r="F88" s="624">
        <f t="shared" si="40"/>
        <v>17.641332088744832</v>
      </c>
      <c r="G88" s="48">
        <f t="shared" si="29"/>
        <v>0.19138244013982136</v>
      </c>
      <c r="H88" s="27">
        <f t="shared" si="30"/>
        <v>96.441819986172405</v>
      </c>
      <c r="I88" s="624">
        <f t="shared" si="37"/>
        <v>3.376241182460916</v>
      </c>
      <c r="J88" s="624">
        <f t="shared" si="22"/>
        <v>0</v>
      </c>
      <c r="K88" s="590">
        <f t="shared" si="31"/>
        <v>7.3620370284870038</v>
      </c>
      <c r="L88" s="53">
        <f t="shared" si="23"/>
        <v>0</v>
      </c>
      <c r="M88" s="27">
        <f t="shared" si="24"/>
        <v>0</v>
      </c>
      <c r="O88" s="624">
        <f t="shared" si="38"/>
        <v>23.361995974295688</v>
      </c>
      <c r="P88" s="742">
        <f t="shared" si="35"/>
        <v>4.4710757960973924</v>
      </c>
      <c r="Q88" s="741">
        <f t="shared" si="39"/>
        <v>17.641332088744832</v>
      </c>
      <c r="R88" s="741">
        <f t="shared" si="36"/>
        <v>3.3762411824609178</v>
      </c>
      <c r="S88" s="715">
        <f t="shared" si="34"/>
        <v>0.58684210526315794</v>
      </c>
      <c r="T88" s="624">
        <f t="shared" si="25"/>
        <v>13.709802900705101</v>
      </c>
      <c r="U88" s="722">
        <f t="shared" si="26"/>
        <v>2.6296530850818015E-2</v>
      </c>
      <c r="V88" s="731">
        <f t="shared" si="27"/>
        <v>4.4973723269482102</v>
      </c>
      <c r="W88" s="6"/>
      <c r="X88" s="749">
        <v>17768211274.6908</v>
      </c>
      <c r="Y88" s="6">
        <f t="shared" si="32"/>
        <v>17768.211274690799</v>
      </c>
      <c r="Z88" s="6">
        <f t="shared" si="28"/>
        <v>21144.452457151714</v>
      </c>
      <c r="AA88" s="750">
        <v>5.4</v>
      </c>
      <c r="AB88" s="624">
        <v>3.376241182460916</v>
      </c>
      <c r="AC88" s="742">
        <v>4.4710757960973924</v>
      </c>
      <c r="AD88" s="1">
        <v>3.3762411824609178</v>
      </c>
      <c r="AE88" s="6">
        <f t="shared" si="41"/>
        <v>2.0237588175390844</v>
      </c>
      <c r="AF88" s="685">
        <f t="shared" si="42"/>
        <v>0.37477015139612674</v>
      </c>
      <c r="AG88" s="751">
        <f t="shared" si="43"/>
        <v>0.62522984860387321</v>
      </c>
    </row>
    <row r="89" spans="1:33" ht="15.6" x14ac:dyDescent="0.6">
      <c r="A89" s="32">
        <v>2047</v>
      </c>
      <c r="B89" s="27">
        <f>surplus!H89</f>
        <v>-2737.7861161821511</v>
      </c>
      <c r="C89" s="27">
        <f t="shared" si="20"/>
        <v>-2737.7861161821511</v>
      </c>
      <c r="D89" s="48">
        <f t="shared" si="33"/>
        <v>5.2544477113779875</v>
      </c>
      <c r="E89" s="624">
        <f t="shared" si="21"/>
        <v>521.04165205674155</v>
      </c>
      <c r="F89" s="624">
        <f t="shared" si="40"/>
        <v>17.119662579998817</v>
      </c>
      <c r="G89" s="48">
        <f t="shared" si="29"/>
        <v>0.19138244013982136</v>
      </c>
      <c r="H89" s="27">
        <f t="shared" si="30"/>
        <v>99.718222785102967</v>
      </c>
      <c r="I89" s="624">
        <f t="shared" si="37"/>
        <v>3.2764027989305617</v>
      </c>
      <c r="J89" s="624">
        <f t="shared" si="22"/>
        <v>0</v>
      </c>
      <c r="K89" s="590">
        <f t="shared" si="31"/>
        <v>7.3620370284870038</v>
      </c>
      <c r="L89" s="53">
        <f t="shared" si="23"/>
        <v>0</v>
      </c>
      <c r="M89" s="27">
        <f t="shared" si="24"/>
        <v>0</v>
      </c>
      <c r="O89" s="624">
        <f t="shared" si="38"/>
        <v>24.27352676163817</v>
      </c>
      <c r="P89" s="742">
        <f t="shared" si="35"/>
        <v>4.6455267824415687</v>
      </c>
      <c r="Q89" s="741">
        <f t="shared" si="39"/>
        <v>17.119662579998817</v>
      </c>
      <c r="R89" s="741">
        <f t="shared" si="36"/>
        <v>3.2764027989305635</v>
      </c>
      <c r="S89" s="715">
        <f t="shared" si="34"/>
        <v>0.58684210526315794</v>
      </c>
      <c r="T89" s="624">
        <f t="shared" si="25"/>
        <v>14.244727546961348</v>
      </c>
      <c r="U89" s="722">
        <f t="shared" si="26"/>
        <v>2.7322560368894955E-2</v>
      </c>
      <c r="V89" s="731">
        <f t="shared" si="27"/>
        <v>4.6728493428104638</v>
      </c>
      <c r="W89" s="6"/>
      <c r="X89" s="749">
        <v>17905008904.194839</v>
      </c>
      <c r="Y89" s="6">
        <f t="shared" si="32"/>
        <v>17905.008904194838</v>
      </c>
      <c r="Z89" s="6">
        <f t="shared" si="28"/>
        <v>21181.411703125399</v>
      </c>
      <c r="AA89" s="750">
        <v>5.4</v>
      </c>
      <c r="AB89" s="624">
        <v>3.2764027989305617</v>
      </c>
      <c r="AC89" s="742">
        <v>4.6455267824415687</v>
      </c>
      <c r="AD89" s="1">
        <v>3.2764027989305635</v>
      </c>
      <c r="AE89" s="6">
        <f t="shared" si="41"/>
        <v>2.1235972010694386</v>
      </c>
      <c r="AF89" s="685">
        <f t="shared" si="42"/>
        <v>0.39325874093878488</v>
      </c>
      <c r="AG89" s="751">
        <f t="shared" si="43"/>
        <v>0.60674125906121512</v>
      </c>
    </row>
    <row r="90" spans="1:33" ht="15.6" x14ac:dyDescent="0.6">
      <c r="A90" s="32">
        <v>2048</v>
      </c>
      <c r="B90" s="27">
        <f>surplus!H90</f>
        <v>-2828.6913602816167</v>
      </c>
      <c r="C90" s="27">
        <f t="shared" si="20"/>
        <v>-2828.6913602816167</v>
      </c>
      <c r="D90" s="48">
        <f t="shared" si="33"/>
        <v>5.2544477113779875</v>
      </c>
      <c r="E90" s="624">
        <f t="shared" si="21"/>
        <v>538.34227984729296</v>
      </c>
      <c r="F90" s="624">
        <f t="shared" si="40"/>
        <v>17.300627790551403</v>
      </c>
      <c r="G90" s="48">
        <f t="shared" si="29"/>
        <v>0.19138244013982136</v>
      </c>
      <c r="H90" s="27">
        <f t="shared" si="30"/>
        <v>103.02925914760951</v>
      </c>
      <c r="I90" s="624">
        <f t="shared" si="37"/>
        <v>3.3110363625065418</v>
      </c>
      <c r="J90" s="624">
        <f t="shared" si="22"/>
        <v>0</v>
      </c>
      <c r="K90" s="590">
        <f t="shared" si="31"/>
        <v>7.3620370284870038</v>
      </c>
      <c r="L90" s="53">
        <f t="shared" si="23"/>
        <v>0</v>
      </c>
      <c r="M90" s="27">
        <f t="shared" si="24"/>
        <v>0</v>
      </c>
      <c r="O90" s="624">
        <f t="shared" si="38"/>
        <v>25.185057548980652</v>
      </c>
      <c r="P90" s="742">
        <f t="shared" si="35"/>
        <v>4.8199777687857459</v>
      </c>
      <c r="Q90" s="741">
        <f t="shared" si="39"/>
        <v>17.300627790551403</v>
      </c>
      <c r="R90" s="741">
        <f t="shared" si="36"/>
        <v>3.3110363625065338</v>
      </c>
      <c r="S90" s="715">
        <f t="shared" si="34"/>
        <v>0.58684210526315794</v>
      </c>
      <c r="T90" s="624">
        <f t="shared" si="25"/>
        <v>14.779652193217593</v>
      </c>
      <c r="U90" s="722">
        <f t="shared" si="26"/>
        <v>2.8348589886971892E-2</v>
      </c>
      <c r="V90" s="731">
        <f t="shared" si="27"/>
        <v>4.8483263586727174</v>
      </c>
      <c r="W90" s="6"/>
      <c r="X90" s="749">
        <v>18040945903.258263</v>
      </c>
      <c r="Y90" s="6">
        <f t="shared" si="32"/>
        <v>18040.945903258264</v>
      </c>
      <c r="Z90" s="6">
        <f t="shared" si="28"/>
        <v>21351.982265764804</v>
      </c>
      <c r="AA90" s="750">
        <v>5.4</v>
      </c>
      <c r="AB90" s="624">
        <v>3.3110363625065418</v>
      </c>
      <c r="AC90" s="742">
        <v>4.8199777687857459</v>
      </c>
      <c r="AD90" s="1">
        <v>3.3110363625065338</v>
      </c>
      <c r="AE90" s="6">
        <f t="shared" si="41"/>
        <v>2.0889636374934586</v>
      </c>
      <c r="AF90" s="685">
        <f t="shared" si="42"/>
        <v>0.38684511805434418</v>
      </c>
      <c r="AG90" s="751">
        <f t="shared" si="43"/>
        <v>0.61315488194565582</v>
      </c>
    </row>
    <row r="91" spans="1:33" ht="15.6" x14ac:dyDescent="0.6">
      <c r="A91" s="32">
        <v>2049</v>
      </c>
      <c r="B91" s="27">
        <f>surplus!H91</f>
        <v>-2920.3728525580918</v>
      </c>
      <c r="C91" s="27">
        <f t="shared" si="20"/>
        <v>-2920.3728525580918</v>
      </c>
      <c r="D91" s="48">
        <f t="shared" si="33"/>
        <v>5.2544477113779875</v>
      </c>
      <c r="E91" s="624">
        <f t="shared" si="21"/>
        <v>555.79063927771381</v>
      </c>
      <c r="F91" s="624">
        <f t="shared" si="40"/>
        <v>17.448359430420851</v>
      </c>
      <c r="G91" s="48">
        <f t="shared" si="29"/>
        <v>0.19138244013982136</v>
      </c>
      <c r="H91" s="27">
        <f t="shared" si="30"/>
        <v>106.36856875184012</v>
      </c>
      <c r="I91" s="624">
        <f t="shared" si="37"/>
        <v>3.339309604230607</v>
      </c>
      <c r="J91" s="624">
        <f t="shared" si="22"/>
        <v>0</v>
      </c>
      <c r="K91" s="590">
        <f t="shared" si="31"/>
        <v>7.3620370284870038</v>
      </c>
      <c r="L91" s="53">
        <f t="shared" si="23"/>
        <v>0</v>
      </c>
      <c r="M91" s="27">
        <f t="shared" si="24"/>
        <v>0</v>
      </c>
      <c r="O91" s="624">
        <f t="shared" si="38"/>
        <v>26.096588336323133</v>
      </c>
      <c r="P91" s="742">
        <f t="shared" si="35"/>
        <v>4.9944287551299222</v>
      </c>
      <c r="Q91" s="741">
        <f t="shared" si="39"/>
        <v>17.448359430420851</v>
      </c>
      <c r="R91" s="741">
        <f t="shared" si="36"/>
        <v>3.3393096042306061</v>
      </c>
      <c r="S91" s="715">
        <f t="shared" si="34"/>
        <v>0.58684210526315794</v>
      </c>
      <c r="T91" s="624">
        <f t="shared" si="25"/>
        <v>15.31457683947384</v>
      </c>
      <c r="U91" s="722">
        <f t="shared" si="26"/>
        <v>2.9374619405048836E-2</v>
      </c>
      <c r="V91" s="731">
        <f t="shared" si="27"/>
        <v>5.0238033745349711</v>
      </c>
      <c r="W91" s="6"/>
      <c r="X91" s="749">
        <v>18175964869.632984</v>
      </c>
      <c r="Y91" s="6">
        <f t="shared" si="32"/>
        <v>18175.964869632986</v>
      </c>
      <c r="Z91" s="6">
        <f t="shared" si="28"/>
        <v>21515.274473863592</v>
      </c>
      <c r="AA91" s="750">
        <v>5.4</v>
      </c>
      <c r="AB91" s="624">
        <v>3.339309604230607</v>
      </c>
      <c r="AC91" s="742">
        <v>4.9944287551299222</v>
      </c>
      <c r="AD91" s="1">
        <v>3.3393096042306061</v>
      </c>
      <c r="AE91" s="6">
        <f t="shared" si="41"/>
        <v>2.0606903957693934</v>
      </c>
      <c r="AF91" s="685">
        <f t="shared" si="42"/>
        <v>0.38160933254988766</v>
      </c>
      <c r="AG91" s="751">
        <f t="shared" si="43"/>
        <v>0.61839066745011229</v>
      </c>
    </row>
    <row r="92" spans="1:33" ht="15.6" x14ac:dyDescent="0.6">
      <c r="A92" s="32">
        <v>2050</v>
      </c>
      <c r="B92" s="27">
        <f>surplus!H92</f>
        <v>-3008.8359096924487</v>
      </c>
      <c r="C92" s="27">
        <f t="shared" si="20"/>
        <v>-3008.8359096924487</v>
      </c>
      <c r="D92" s="48">
        <f t="shared" si="33"/>
        <v>5.2544477113779875</v>
      </c>
      <c r="E92" s="624">
        <f t="shared" si="21"/>
        <v>572.62648235648282</v>
      </c>
      <c r="F92" s="624">
        <f t="shared" si="40"/>
        <v>16.835843078769017</v>
      </c>
      <c r="G92" s="48">
        <f t="shared" si="29"/>
        <v>0.19138244013982136</v>
      </c>
      <c r="H92" s="27">
        <f>E92*G92</f>
        <v>109.59065348206605</v>
      </c>
      <c r="I92" s="624">
        <f>H92-H91</f>
        <v>3.2220847302259301</v>
      </c>
      <c r="J92" s="624">
        <f t="shared" si="22"/>
        <v>0</v>
      </c>
      <c r="K92" s="590">
        <f t="shared" si="31"/>
        <v>7.3620370284870038</v>
      </c>
      <c r="L92" s="53">
        <f t="shared" si="23"/>
        <v>0</v>
      </c>
      <c r="M92" s="27">
        <f>IF(L92+0&gt;=0,L92,0)</f>
        <v>0</v>
      </c>
      <c r="O92" s="624">
        <f t="shared" si="38"/>
        <v>27.008119123665615</v>
      </c>
      <c r="P92" s="742">
        <f t="shared" si="35"/>
        <v>5.1688797414740995</v>
      </c>
      <c r="Q92" s="741">
        <f t="shared" si="39"/>
        <v>16.835843078769017</v>
      </c>
      <c r="R92" s="741">
        <f t="shared" si="36"/>
        <v>3.2220847302259372</v>
      </c>
      <c r="S92" s="715">
        <f t="shared" si="34"/>
        <v>0.58684210526315794</v>
      </c>
      <c r="T92" s="624">
        <f t="shared" si="25"/>
        <v>15.849501485730086</v>
      </c>
      <c r="U92" s="722">
        <f t="shared" si="26"/>
        <v>3.0400648923125773E-2</v>
      </c>
      <c r="V92" s="731">
        <f t="shared" si="27"/>
        <v>5.1992803903972256</v>
      </c>
      <c r="W92" s="6"/>
      <c r="X92" s="749">
        <v>18310024363.926418</v>
      </c>
      <c r="Y92" s="6">
        <f t="shared" si="32"/>
        <v>18310.024363926419</v>
      </c>
      <c r="Z92" s="6">
        <f t="shared" si="28"/>
        <v>21532.109094152351</v>
      </c>
      <c r="AA92" s="750">
        <v>5.4</v>
      </c>
      <c r="AB92" s="624">
        <v>3.2220847302259301</v>
      </c>
      <c r="AC92" s="742">
        <v>5.1688797414740995</v>
      </c>
      <c r="AD92" s="1">
        <v>3.2220847302259372</v>
      </c>
      <c r="AE92" s="6">
        <f t="shared" si="41"/>
        <v>2.1779152697740702</v>
      </c>
      <c r="AF92" s="685">
        <f t="shared" si="42"/>
        <v>0.4033176425507537</v>
      </c>
      <c r="AG92" s="751">
        <f t="shared" si="43"/>
        <v>0.59668235744924636</v>
      </c>
    </row>
    <row r="93" spans="1:33" s="604" customFormat="1" ht="15.6" x14ac:dyDescent="0.6">
      <c r="A93" s="632">
        <v>2051</v>
      </c>
      <c r="B93" s="639">
        <f>surplus!H93</f>
        <v>-3096.4474372260329</v>
      </c>
      <c r="C93" s="639">
        <f t="shared" si="20"/>
        <v>-3096.4474372260329</v>
      </c>
      <c r="D93" s="640">
        <f t="shared" si="33"/>
        <v>5.2544477113779875</v>
      </c>
      <c r="E93" s="641">
        <f t="shared" si="21"/>
        <v>589.30026661431646</v>
      </c>
      <c r="F93" s="624">
        <f t="shared" si="40"/>
        <v>16.673784257833631</v>
      </c>
      <c r="G93" s="640">
        <f t="shared" si="29"/>
        <v>0.19138244013982136</v>
      </c>
      <c r="H93" s="639">
        <f>E93*G93</f>
        <v>112.78172299969519</v>
      </c>
      <c r="I93" s="641">
        <f>H93-H92</f>
        <v>3.1910695176291455</v>
      </c>
      <c r="J93" s="641">
        <f t="shared" si="22"/>
        <v>0</v>
      </c>
      <c r="K93" s="642">
        <f t="shared" si="31"/>
        <v>7.3620370284870038</v>
      </c>
      <c r="L93" s="643">
        <f t="shared" si="23"/>
        <v>0</v>
      </c>
      <c r="M93" s="639">
        <f t="shared" ref="M93:M102" si="44">IF(L93+0&gt;=0,L93,0)</f>
        <v>0</v>
      </c>
      <c r="N93" s="6"/>
      <c r="O93" s="624">
        <f t="shared" si="38"/>
        <v>27.919649911008097</v>
      </c>
      <c r="P93" s="742">
        <f t="shared" si="35"/>
        <v>5.3433307278182758</v>
      </c>
      <c r="Q93" s="741">
        <f t="shared" si="39"/>
        <v>16.673784257833631</v>
      </c>
      <c r="R93" s="741">
        <f t="shared" si="36"/>
        <v>3.1910695176291406</v>
      </c>
      <c r="S93" s="715">
        <f t="shared" si="34"/>
        <v>0.58684210526315794</v>
      </c>
      <c r="T93" s="624">
        <f t="shared" si="25"/>
        <v>16.384426131986331</v>
      </c>
      <c r="U93" s="722">
        <f t="shared" si="26"/>
        <v>3.1426678441202713E-2</v>
      </c>
      <c r="V93" s="731">
        <f t="shared" si="27"/>
        <v>5.3747574062594783</v>
      </c>
      <c r="X93" s="749">
        <v>18443123496.53688</v>
      </c>
      <c r="Y93" s="6">
        <f t="shared" si="32"/>
        <v>18443.123496536882</v>
      </c>
      <c r="Z93" s="6">
        <f t="shared" si="28"/>
        <v>21634.193014166027</v>
      </c>
      <c r="AA93" s="750">
        <v>5.4</v>
      </c>
      <c r="AB93" s="641">
        <v>3.1910695176291455</v>
      </c>
      <c r="AC93" s="742">
        <v>5.3433307278182758</v>
      </c>
      <c r="AD93" s="604">
        <v>3.1910695176291406</v>
      </c>
      <c r="AE93" s="6">
        <f t="shared" si="41"/>
        <v>2.2089304823708549</v>
      </c>
      <c r="AF93" s="685">
        <f t="shared" si="42"/>
        <v>0.40906120043904715</v>
      </c>
      <c r="AG93" s="751">
        <f t="shared" si="43"/>
        <v>0.59093879956095285</v>
      </c>
    </row>
    <row r="94" spans="1:33" ht="15.6" x14ac:dyDescent="0.6">
      <c r="A94" s="32">
        <v>2052</v>
      </c>
      <c r="B94" s="27">
        <f>surplus!H94</f>
        <v>-3183.8705036627161</v>
      </c>
      <c r="C94" s="27">
        <f t="shared" si="20"/>
        <v>-3183.8705036627161</v>
      </c>
      <c r="D94" s="48">
        <f t="shared" si="33"/>
        <v>5.2544477113779875</v>
      </c>
      <c r="E94" s="624">
        <f t="shared" si="21"/>
        <v>605.93818390624745</v>
      </c>
      <c r="F94" s="624">
        <f t="shared" si="40"/>
        <v>16.637917291930989</v>
      </c>
      <c r="G94" s="48">
        <f t="shared" si="29"/>
        <v>0.19138244013982136</v>
      </c>
      <c r="H94" s="27">
        <f t="shared" ref="H94:H102" si="45">E94*G94</f>
        <v>115.96592820986947</v>
      </c>
      <c r="I94" s="624">
        <f t="shared" si="37"/>
        <v>3.1842052101742837</v>
      </c>
      <c r="J94" s="624">
        <f t="shared" si="22"/>
        <v>0</v>
      </c>
      <c r="K94" s="590">
        <f t="shared" si="31"/>
        <v>7.3620370284870038</v>
      </c>
      <c r="L94" s="53">
        <f t="shared" si="23"/>
        <v>0</v>
      </c>
      <c r="M94" s="27">
        <f t="shared" si="44"/>
        <v>0</v>
      </c>
      <c r="O94" s="624">
        <f t="shared" si="38"/>
        <v>28.831180698350579</v>
      </c>
      <c r="P94" s="742">
        <f t="shared" si="35"/>
        <v>5.517781714162453</v>
      </c>
      <c r="Q94" s="741">
        <f t="shared" si="39"/>
        <v>16.637917291930989</v>
      </c>
      <c r="R94" s="741">
        <f t="shared" si="36"/>
        <v>3.1842052101742815</v>
      </c>
      <c r="S94" s="715">
        <f t="shared" si="34"/>
        <v>0.58684210526315794</v>
      </c>
      <c r="T94" s="624">
        <f t="shared" si="25"/>
        <v>16.919350778242578</v>
      </c>
      <c r="U94" s="722">
        <f t="shared" si="26"/>
        <v>3.2452707959279653E-2</v>
      </c>
      <c r="V94" s="731">
        <f t="shared" si="27"/>
        <v>5.5502344221217328</v>
      </c>
      <c r="X94" s="749">
        <v>18575275541.904446</v>
      </c>
      <c r="Y94" s="6">
        <f t="shared" si="32"/>
        <v>18575.275541904444</v>
      </c>
      <c r="Z94" s="6">
        <f t="shared" si="28"/>
        <v>21759.480752078729</v>
      </c>
      <c r="AA94" s="750">
        <v>5.4</v>
      </c>
      <c r="AB94" s="624">
        <v>3.1842052101742837</v>
      </c>
      <c r="AC94" s="742">
        <v>5.517781714162453</v>
      </c>
      <c r="AD94" s="1">
        <v>3.1842052101742815</v>
      </c>
      <c r="AE94" s="6">
        <f t="shared" si="41"/>
        <v>2.2157947898257166</v>
      </c>
      <c r="AF94" s="685">
        <f t="shared" si="42"/>
        <v>0.41033236848624377</v>
      </c>
      <c r="AG94" s="751">
        <f t="shared" si="43"/>
        <v>0.58966763151375623</v>
      </c>
    </row>
    <row r="95" spans="1:33" ht="15.6" x14ac:dyDescent="0.6">
      <c r="A95" s="32">
        <v>2053</v>
      </c>
      <c r="B95" s="27">
        <f>surplus!H95</f>
        <v>-3269.1529293875155</v>
      </c>
      <c r="C95" s="27">
        <f t="shared" si="20"/>
        <v>-3269.1529293875155</v>
      </c>
      <c r="D95" s="48">
        <f t="shared" si="33"/>
        <v>5.2544477113779875</v>
      </c>
      <c r="E95" s="624">
        <f t="shared" si="21"/>
        <v>622.16870524917158</v>
      </c>
      <c r="F95" s="624">
        <f>E95-E94</f>
        <v>16.230521342924135</v>
      </c>
      <c r="G95" s="48">
        <f t="shared" si="29"/>
        <v>0.19138244013982136</v>
      </c>
      <c r="H95" s="27">
        <f t="shared" si="45"/>
        <v>119.07216498921974</v>
      </c>
      <c r="I95" s="624">
        <f>H95-H94</f>
        <v>3.1062367793502688</v>
      </c>
      <c r="J95" s="624">
        <f t="shared" si="22"/>
        <v>0</v>
      </c>
      <c r="K95" s="590">
        <f t="shared" si="31"/>
        <v>7.3620370284870038</v>
      </c>
      <c r="L95" s="53">
        <f t="shared" si="23"/>
        <v>0</v>
      </c>
      <c r="M95" s="27">
        <f t="shared" si="44"/>
        <v>0</v>
      </c>
      <c r="O95" s="624">
        <f t="shared" si="38"/>
        <v>29.742711485693061</v>
      </c>
      <c r="P95" s="742">
        <f t="shared" si="35"/>
        <v>5.6922327005066293</v>
      </c>
      <c r="Q95" s="741">
        <f t="shared" si="39"/>
        <v>16.230521342924135</v>
      </c>
      <c r="R95" s="741">
        <f t="shared" si="36"/>
        <v>3.1062367793502714</v>
      </c>
      <c r="S95" s="715">
        <f t="shared" si="34"/>
        <v>0.58684210526315794</v>
      </c>
      <c r="T95" s="624">
        <f t="shared" si="25"/>
        <v>17.454275424498825</v>
      </c>
      <c r="U95" s="722">
        <f t="shared" si="26"/>
        <v>3.3478737477356593E-2</v>
      </c>
      <c r="V95" s="731">
        <f t="shared" si="27"/>
        <v>5.7257114379839855</v>
      </c>
      <c r="X95" s="749">
        <v>18706478832.871857</v>
      </c>
      <c r="Y95" s="6">
        <f t="shared" si="32"/>
        <v>18706.478832871857</v>
      </c>
      <c r="Z95" s="6">
        <f t="shared" si="28"/>
        <v>21812.715612222128</v>
      </c>
      <c r="AA95" s="750">
        <v>5.4</v>
      </c>
      <c r="AB95" s="624">
        <v>3.1062367793502688</v>
      </c>
      <c r="AC95" s="742">
        <v>5.6922327005066293</v>
      </c>
      <c r="AD95" s="1">
        <v>3.1062367793502714</v>
      </c>
      <c r="AE95" s="6">
        <f t="shared" si="41"/>
        <v>2.2937632206497316</v>
      </c>
      <c r="AF95" s="685">
        <f t="shared" si="42"/>
        <v>0.42477096678698728</v>
      </c>
      <c r="AG95" s="751">
        <f t="shared" si="43"/>
        <v>0.57522903321301277</v>
      </c>
    </row>
    <row r="96" spans="1:33" ht="15.6" x14ac:dyDescent="0.6">
      <c r="A96" s="32">
        <v>2054</v>
      </c>
      <c r="B96" s="27">
        <f>surplus!H96</f>
        <v>-3356.4137829043002</v>
      </c>
      <c r="C96" s="27">
        <f t="shared" si="20"/>
        <v>-3356.4137829043002</v>
      </c>
      <c r="D96" s="48">
        <f t="shared" si="33"/>
        <v>5.2544477113779875</v>
      </c>
      <c r="E96" s="624">
        <f t="shared" si="21"/>
        <v>638.77575099592627</v>
      </c>
      <c r="F96" s="624">
        <f t="shared" si="40"/>
        <v>16.607045746754693</v>
      </c>
      <c r="G96" s="48">
        <f t="shared" si="29"/>
        <v>0.19138244013982136</v>
      </c>
      <c r="H96" s="27">
        <f t="shared" si="45"/>
        <v>122.2504619277473</v>
      </c>
      <c r="I96" s="624">
        <f t="shared" si="37"/>
        <v>3.1782969385275521</v>
      </c>
      <c r="J96" s="624">
        <f t="shared" si="22"/>
        <v>0</v>
      </c>
      <c r="K96" s="590">
        <f t="shared" si="31"/>
        <v>7.3620370284870038</v>
      </c>
      <c r="L96" s="53">
        <f t="shared" si="23"/>
        <v>0</v>
      </c>
      <c r="M96" s="27">
        <f t="shared" si="44"/>
        <v>0</v>
      </c>
      <c r="O96" s="624">
        <f t="shared" si="38"/>
        <v>30.654242273035543</v>
      </c>
      <c r="P96" s="742">
        <f t="shared" si="35"/>
        <v>5.8666836868508065</v>
      </c>
      <c r="Q96" s="741">
        <f t="shared" si="39"/>
        <v>16.607045746754693</v>
      </c>
      <c r="R96" s="741">
        <f t="shared" si="36"/>
        <v>3.1782969385275552</v>
      </c>
      <c r="S96" s="715">
        <f t="shared" si="34"/>
        <v>0.58684210526315794</v>
      </c>
      <c r="T96" s="624">
        <f t="shared" si="25"/>
        <v>17.989200070755071</v>
      </c>
      <c r="U96" s="722">
        <f t="shared" si="26"/>
        <v>3.4504766995433533E-2</v>
      </c>
      <c r="V96" s="731">
        <f t="shared" si="27"/>
        <v>5.90118845384624</v>
      </c>
      <c r="X96" s="749">
        <v>18836738151.185238</v>
      </c>
      <c r="Y96" s="6">
        <f t="shared" si="32"/>
        <v>18836.738151185236</v>
      </c>
      <c r="Z96" s="6">
        <f t="shared" si="28"/>
        <v>22015.035089712786</v>
      </c>
      <c r="AA96" s="750">
        <v>5.4</v>
      </c>
      <c r="AB96" s="624">
        <v>3.1782969385275521</v>
      </c>
      <c r="AC96" s="742">
        <v>5.8666836868508065</v>
      </c>
      <c r="AD96" s="1">
        <v>3.1782969385275552</v>
      </c>
      <c r="AE96" s="6">
        <f t="shared" si="41"/>
        <v>2.2217030614724482</v>
      </c>
      <c r="AF96" s="685">
        <f t="shared" si="42"/>
        <v>0.41142649286526817</v>
      </c>
      <c r="AG96" s="751">
        <f t="shared" si="43"/>
        <v>0.58857350713473178</v>
      </c>
    </row>
    <row r="97" spans="1:62" ht="15.6" x14ac:dyDescent="0.6">
      <c r="A97" s="32">
        <v>2055</v>
      </c>
      <c r="B97" s="27">
        <f>surplus!H97</f>
        <v>-3441.138667027034</v>
      </c>
      <c r="C97" s="27">
        <f t="shared" si="20"/>
        <v>-3441.138667027034</v>
      </c>
      <c r="D97" s="48">
        <f t="shared" si="33"/>
        <v>5.2544477113779875</v>
      </c>
      <c r="E97" s="624">
        <f t="shared" si="21"/>
        <v>654.90016383179307</v>
      </c>
      <c r="F97" s="624">
        <f t="shared" si="40"/>
        <v>16.124412835866792</v>
      </c>
      <c r="G97" s="48">
        <f t="shared" si="29"/>
        <v>0.19138244013982136</v>
      </c>
      <c r="H97" s="27">
        <f t="shared" si="45"/>
        <v>125.33639140209733</v>
      </c>
      <c r="I97" s="624">
        <f t="shared" si="37"/>
        <v>3.0859294743500385</v>
      </c>
      <c r="J97" s="624">
        <f t="shared" si="22"/>
        <v>0</v>
      </c>
      <c r="K97" s="590">
        <f t="shared" si="31"/>
        <v>7.3620370284870038</v>
      </c>
      <c r="L97" s="53">
        <f t="shared" si="23"/>
        <v>0</v>
      </c>
      <c r="M97" s="27">
        <f t="shared" si="44"/>
        <v>0</v>
      </c>
      <c r="O97" s="624">
        <f t="shared" si="38"/>
        <v>31.565773060378024</v>
      </c>
      <c r="P97" s="742">
        <f t="shared" si="35"/>
        <v>6.0411346731949829</v>
      </c>
      <c r="Q97" s="741">
        <f t="shared" si="39"/>
        <v>16.124412835866792</v>
      </c>
      <c r="R97" s="741">
        <f t="shared" si="36"/>
        <v>3.0859294743500434</v>
      </c>
      <c r="S97" s="715">
        <f t="shared" si="34"/>
        <v>0.58684210526315794</v>
      </c>
      <c r="T97" s="624">
        <f t="shared" si="25"/>
        <v>18.524124717011315</v>
      </c>
      <c r="U97" s="722">
        <f t="shared" si="26"/>
        <v>3.5530796513510474E-2</v>
      </c>
      <c r="V97" s="731">
        <f t="shared" si="27"/>
        <v>6.0766654697084936</v>
      </c>
      <c r="X97" s="749">
        <v>18966077349.986073</v>
      </c>
      <c r="Y97" s="6">
        <f t="shared" si="32"/>
        <v>18966.077349986073</v>
      </c>
      <c r="Z97" s="6">
        <f t="shared" si="28"/>
        <v>22052.006824336113</v>
      </c>
      <c r="AA97" s="750">
        <v>5.4</v>
      </c>
      <c r="AB97" s="624">
        <v>3.0859294743500385</v>
      </c>
      <c r="AC97" s="742">
        <v>6.0411346731949829</v>
      </c>
      <c r="AD97" s="1">
        <v>3.0859294743500434</v>
      </c>
      <c r="AE97" s="6">
        <f t="shared" si="41"/>
        <v>2.3140705256499619</v>
      </c>
      <c r="AF97" s="685">
        <f t="shared" si="42"/>
        <v>0.42853157882406701</v>
      </c>
      <c r="AG97" s="751">
        <f t="shared" si="43"/>
        <v>0.57146842117593299</v>
      </c>
    </row>
    <row r="98" spans="1:62" ht="15.6" x14ac:dyDescent="0.6">
      <c r="A98" s="32">
        <v>2056</v>
      </c>
      <c r="B98" s="27">
        <f>surplus!H98</f>
        <v>-3525.867137311272</v>
      </c>
      <c r="C98" s="27">
        <f t="shared" si="20"/>
        <v>-3525.867137311272</v>
      </c>
      <c r="D98" s="48">
        <f t="shared" si="33"/>
        <v>5.2544477113779875</v>
      </c>
      <c r="E98" s="624">
        <f t="shared" si="21"/>
        <v>671.02525916783895</v>
      </c>
      <c r="F98" s="624">
        <f t="shared" si="40"/>
        <v>16.125095336045888</v>
      </c>
      <c r="G98" s="48">
        <f t="shared" si="29"/>
        <v>0.19138244013982136</v>
      </c>
      <c r="H98" s="27">
        <f t="shared" si="45"/>
        <v>128.42245149499706</v>
      </c>
      <c r="I98" s="624">
        <f t="shared" si="37"/>
        <v>3.0860600928997286</v>
      </c>
      <c r="J98" s="624">
        <f t="shared" si="22"/>
        <v>0</v>
      </c>
      <c r="K98" s="590">
        <f t="shared" si="31"/>
        <v>7.3620370284870038</v>
      </c>
      <c r="L98" s="53">
        <f t="shared" si="23"/>
        <v>0</v>
      </c>
      <c r="M98" s="27">
        <f t="shared" si="44"/>
        <v>0</v>
      </c>
      <c r="O98" s="624">
        <f t="shared" si="38"/>
        <v>32.477303847720506</v>
      </c>
      <c r="P98" s="742">
        <f t="shared" si="35"/>
        <v>6.2155856595391601</v>
      </c>
      <c r="Q98" s="741">
        <f t="shared" si="39"/>
        <v>16.125095336045888</v>
      </c>
      <c r="R98" s="741">
        <f t="shared" si="36"/>
        <v>3.0860600928997148</v>
      </c>
      <c r="S98" s="715">
        <f t="shared" si="34"/>
        <v>0.58684210526315794</v>
      </c>
      <c r="T98" s="624">
        <f t="shared" si="25"/>
        <v>19.059049363267562</v>
      </c>
      <c r="U98" s="722">
        <f t="shared" si="26"/>
        <v>3.6556826031587414E-2</v>
      </c>
      <c r="V98" s="731">
        <f t="shared" si="27"/>
        <v>6.2521424855707473</v>
      </c>
      <c r="X98" s="749">
        <v>19094521115.395454</v>
      </c>
      <c r="Y98" s="6">
        <f t="shared" si="32"/>
        <v>19094.521115395455</v>
      </c>
      <c r="Z98" s="6">
        <f t="shared" si="28"/>
        <v>22180.581208295185</v>
      </c>
      <c r="AA98" s="750">
        <v>5.4</v>
      </c>
      <c r="AB98" s="624">
        <v>3.0860600928997286</v>
      </c>
      <c r="AC98" s="742">
        <v>6.2155856595391601</v>
      </c>
      <c r="AD98" s="1">
        <v>3.0860600928997148</v>
      </c>
      <c r="AE98" s="6">
        <f t="shared" si="41"/>
        <v>2.3139399071002718</v>
      </c>
      <c r="AF98" s="685">
        <f t="shared" si="42"/>
        <v>0.428507390203754</v>
      </c>
      <c r="AG98" s="751">
        <f t="shared" si="43"/>
        <v>0.57149260979624605</v>
      </c>
    </row>
    <row r="99" spans="1:62" ht="15.6" x14ac:dyDescent="0.6">
      <c r="A99" s="32">
        <v>2057</v>
      </c>
      <c r="B99" s="27">
        <f>surplus!H99</f>
        <v>-3609.6471371962789</v>
      </c>
      <c r="C99" s="27">
        <f t="shared" si="20"/>
        <v>-3609.6471371962789</v>
      </c>
      <c r="D99" s="48">
        <f t="shared" si="33"/>
        <v>5.2544477113779875</v>
      </c>
      <c r="E99" s="624">
        <f t="shared" si="21"/>
        <v>686.96984639887933</v>
      </c>
      <c r="F99" s="624">
        <f t="shared" si="40"/>
        <v>15.944587231040373</v>
      </c>
      <c r="G99" s="48">
        <f t="shared" si="29"/>
        <v>0.19138244013982136</v>
      </c>
      <c r="H99" s="27">
        <f t="shared" si="45"/>
        <v>131.4739655062958</v>
      </c>
      <c r="I99" s="624">
        <f t="shared" si="37"/>
        <v>3.0515140112987353</v>
      </c>
      <c r="J99" s="624">
        <f t="shared" si="22"/>
        <v>0</v>
      </c>
      <c r="K99" s="590">
        <f t="shared" si="31"/>
        <v>7.3620370284870038</v>
      </c>
      <c r="L99" s="53">
        <f t="shared" si="23"/>
        <v>0</v>
      </c>
      <c r="M99" s="27">
        <f t="shared" si="44"/>
        <v>0</v>
      </c>
      <c r="O99" s="624">
        <f t="shared" si="38"/>
        <v>33.388834635062985</v>
      </c>
      <c r="P99" s="742">
        <f t="shared" si="35"/>
        <v>6.3900366458833355</v>
      </c>
      <c r="Q99" s="741">
        <f t="shared" si="39"/>
        <v>15.944587231040373</v>
      </c>
      <c r="R99" s="741">
        <f t="shared" si="36"/>
        <v>3.0515140112987442</v>
      </c>
      <c r="S99" s="715">
        <f t="shared" si="34"/>
        <v>0.58684210526315794</v>
      </c>
      <c r="T99" s="624">
        <f t="shared" si="25"/>
        <v>19.593974009523805</v>
      </c>
      <c r="U99" s="722">
        <f t="shared" si="26"/>
        <v>3.7582855549664347E-2</v>
      </c>
      <c r="V99" s="731">
        <f t="shared" si="27"/>
        <v>6.427619501433</v>
      </c>
      <c r="X99" s="749">
        <v>19222138033.654716</v>
      </c>
      <c r="Y99" s="6">
        <f t="shared" si="32"/>
        <v>19222.138033654715</v>
      </c>
      <c r="Z99" s="6">
        <f t="shared" si="28"/>
        <v>22273.652044953451</v>
      </c>
      <c r="AA99" s="750">
        <v>5.4</v>
      </c>
      <c r="AB99" s="624">
        <v>3.0515140112987353</v>
      </c>
      <c r="AC99" s="742">
        <v>6.3900366458833355</v>
      </c>
      <c r="AD99" s="1">
        <v>3.0515140112987442</v>
      </c>
      <c r="AE99" s="6">
        <f t="shared" si="41"/>
        <v>2.348485988701265</v>
      </c>
      <c r="AF99" s="685">
        <f t="shared" si="42"/>
        <v>0.43490481272245646</v>
      </c>
      <c r="AG99" s="751">
        <f t="shared" si="43"/>
        <v>0.5650951872775436</v>
      </c>
    </row>
    <row r="100" spans="1:62" ht="15.6" x14ac:dyDescent="0.6">
      <c r="A100" s="32">
        <v>2058</v>
      </c>
      <c r="B100" s="27">
        <f>surplus!H100</f>
        <v>-3692.3418177014419</v>
      </c>
      <c r="C100" s="27">
        <f t="shared" si="20"/>
        <v>-3692.3418177014419</v>
      </c>
      <c r="D100" s="48">
        <f t="shared" si="33"/>
        <v>5.2544477113779875</v>
      </c>
      <c r="E100" s="624">
        <f t="shared" si="21"/>
        <v>702.70788111679951</v>
      </c>
      <c r="F100" s="624">
        <f t="shared" si="40"/>
        <v>15.738034717920186</v>
      </c>
      <c r="G100" s="48">
        <f t="shared" si="29"/>
        <v>0.19138244013982136</v>
      </c>
      <c r="H100" s="27">
        <f t="shared" si="45"/>
        <v>134.4859489936166</v>
      </c>
      <c r="I100" s="624">
        <f t="shared" si="37"/>
        <v>3.0119834873208049</v>
      </c>
      <c r="J100" s="624">
        <f t="shared" si="22"/>
        <v>0</v>
      </c>
      <c r="K100" s="590">
        <f t="shared" si="31"/>
        <v>7.3620370284870038</v>
      </c>
      <c r="L100" s="53">
        <f t="shared" si="23"/>
        <v>0</v>
      </c>
      <c r="M100" s="27">
        <f t="shared" si="44"/>
        <v>0</v>
      </c>
      <c r="O100" s="624">
        <f t="shared" si="38"/>
        <v>34.300365422405463</v>
      </c>
      <c r="P100" s="742">
        <f t="shared" si="35"/>
        <v>6.5644876322275119</v>
      </c>
      <c r="Q100" s="741">
        <f t="shared" si="39"/>
        <v>15.738034717920186</v>
      </c>
      <c r="R100" s="741">
        <f t="shared" si="36"/>
        <v>3.0119834873207902</v>
      </c>
      <c r="S100" s="715">
        <f t="shared" si="34"/>
        <v>0.58684210526315794</v>
      </c>
      <c r="T100" s="624">
        <f t="shared" si="25"/>
        <v>20.128898655780048</v>
      </c>
      <c r="U100" s="722">
        <f t="shared" si="26"/>
        <v>3.860888506774128E-2</v>
      </c>
      <c r="V100" s="731">
        <f t="shared" si="27"/>
        <v>6.6030965172952527</v>
      </c>
      <c r="X100" s="749">
        <v>19349060237.680225</v>
      </c>
      <c r="Y100" s="6">
        <f t="shared" si="32"/>
        <v>19349.060237680227</v>
      </c>
      <c r="Z100" s="6">
        <f t="shared" si="28"/>
        <v>22361.043725001033</v>
      </c>
      <c r="AA100" s="750">
        <v>5.4</v>
      </c>
      <c r="AB100" s="624">
        <v>3.0119834873208049</v>
      </c>
      <c r="AC100" s="742">
        <v>6.5644876322275119</v>
      </c>
      <c r="AD100" s="1">
        <v>3.0119834873207902</v>
      </c>
      <c r="AE100" s="6">
        <f t="shared" si="41"/>
        <v>2.3880165126791955</v>
      </c>
      <c r="AF100" s="685">
        <f t="shared" si="42"/>
        <v>0.44222528012577689</v>
      </c>
      <c r="AG100" s="751">
        <f t="shared" si="43"/>
        <v>0.55777471987422311</v>
      </c>
    </row>
    <row r="101" spans="1:62" ht="15.6" x14ac:dyDescent="0.6">
      <c r="A101" s="32">
        <v>2059</v>
      </c>
      <c r="B101" s="27">
        <f>surplus!H101</f>
        <v>-3773.9847463836113</v>
      </c>
      <c r="C101" s="27">
        <f t="shared" si="20"/>
        <v>-3773.9847463836113</v>
      </c>
      <c r="D101" s="48">
        <f t="shared" si="33"/>
        <v>5.2544477113779875</v>
      </c>
      <c r="E101" s="624">
        <f t="shared" si="21"/>
        <v>718.2457517298003</v>
      </c>
      <c r="F101" s="624">
        <f t="shared" si="40"/>
        <v>15.537870613000791</v>
      </c>
      <c r="G101" s="48">
        <f t="shared" si="29"/>
        <v>0.19138244013982136</v>
      </c>
      <c r="H101" s="27">
        <f t="shared" si="45"/>
        <v>137.4596245861095</v>
      </c>
      <c r="I101" s="624">
        <f t="shared" si="37"/>
        <v>2.9736755924928957</v>
      </c>
      <c r="J101" s="624">
        <f t="shared" si="22"/>
        <v>0</v>
      </c>
      <c r="K101" s="590">
        <f t="shared" si="31"/>
        <v>7.3620370284870038</v>
      </c>
      <c r="L101" s="53">
        <f t="shared" si="23"/>
        <v>0</v>
      </c>
      <c r="M101" s="27">
        <f t="shared" si="44"/>
        <v>0</v>
      </c>
      <c r="O101" s="624">
        <f t="shared" si="38"/>
        <v>35.211896209747941</v>
      </c>
      <c r="P101" s="742">
        <f t="shared" si="35"/>
        <v>6.7389386185716882</v>
      </c>
      <c r="Q101" s="741">
        <f t="shared" si="39"/>
        <v>15.537870613000791</v>
      </c>
      <c r="R101" s="741">
        <f t="shared" si="36"/>
        <v>2.9736755924929135</v>
      </c>
      <c r="S101" s="715">
        <f t="shared" si="34"/>
        <v>0.58684210526315794</v>
      </c>
      <c r="T101" s="624">
        <f t="shared" si="25"/>
        <v>20.663823302036292</v>
      </c>
      <c r="U101" s="722">
        <f t="shared" si="26"/>
        <v>3.9634914585818214E-2</v>
      </c>
      <c r="V101" s="731">
        <f t="shared" si="27"/>
        <v>6.7785735331575063</v>
      </c>
      <c r="X101" s="749">
        <v>19475458102.132092</v>
      </c>
      <c r="Y101" s="6">
        <f t="shared" si="32"/>
        <v>19475.458102132092</v>
      </c>
      <c r="Z101" s="6">
        <f t="shared" si="28"/>
        <v>22449.133694624987</v>
      </c>
      <c r="AA101" s="750">
        <v>5.4</v>
      </c>
      <c r="AB101" s="624">
        <v>2.9736755924928957</v>
      </c>
      <c r="AC101" s="742">
        <v>6.7389386185716882</v>
      </c>
      <c r="AD101" s="1">
        <v>2.9736755924929135</v>
      </c>
      <c r="AE101" s="6">
        <f t="shared" si="41"/>
        <v>2.4263244075071047</v>
      </c>
      <c r="AF101" s="685">
        <f t="shared" si="42"/>
        <v>0.44931933472353786</v>
      </c>
      <c r="AG101" s="751">
        <f t="shared" si="43"/>
        <v>0.5506806652764622</v>
      </c>
    </row>
    <row r="102" spans="1:62" ht="15.6" x14ac:dyDescent="0.6">
      <c r="A102" s="32">
        <v>2060</v>
      </c>
      <c r="B102" s="27">
        <f>surplus!H102</f>
        <v>-3856.4654621458867</v>
      </c>
      <c r="C102" s="27">
        <f t="shared" si="20"/>
        <v>-3856.4654621458867</v>
      </c>
      <c r="D102" s="48">
        <f t="shared" si="33"/>
        <v>5.2544477113779875</v>
      </c>
      <c r="E102" s="624">
        <f t="shared" si="21"/>
        <v>733.94306575648125</v>
      </c>
      <c r="F102" s="624">
        <f t="shared" si="40"/>
        <v>15.697314026680942</v>
      </c>
      <c r="G102" s="48">
        <f t="shared" si="29"/>
        <v>0.19138244013982136</v>
      </c>
      <c r="H102" s="27">
        <f t="shared" si="45"/>
        <v>140.46381484817675</v>
      </c>
      <c r="I102" s="624">
        <f t="shared" si="37"/>
        <v>3.0041902620672545</v>
      </c>
      <c r="J102" s="624">
        <f t="shared" si="22"/>
        <v>0</v>
      </c>
      <c r="K102" s="590">
        <f t="shared" si="31"/>
        <v>7.3620370284870038</v>
      </c>
      <c r="L102" s="53">
        <f t="shared" si="23"/>
        <v>0</v>
      </c>
      <c r="M102" s="27">
        <f t="shared" si="44"/>
        <v>0</v>
      </c>
      <c r="O102" s="624">
        <f t="shared" si="38"/>
        <v>36.123426997090419</v>
      </c>
      <c r="P102" s="742">
        <f t="shared" si="35"/>
        <v>6.9133896049158645</v>
      </c>
      <c r="Q102" s="741">
        <f t="shared" si="39"/>
        <v>15.697314026680942</v>
      </c>
      <c r="R102" s="741">
        <f t="shared" si="36"/>
        <v>3.0041902620672438</v>
      </c>
      <c r="S102" s="715">
        <f t="shared" si="34"/>
        <v>0.58684210526315794</v>
      </c>
      <c r="T102" s="624">
        <f t="shared" si="25"/>
        <v>21.198747948292539</v>
      </c>
      <c r="U102" s="722">
        <f t="shared" si="26"/>
        <v>4.0660944103895154E-2</v>
      </c>
      <c r="V102" s="731">
        <f t="shared" si="27"/>
        <v>6.9540505490197599</v>
      </c>
      <c r="X102" s="749">
        <v>19601485333.632542</v>
      </c>
      <c r="Y102" s="6">
        <f t="shared" si="32"/>
        <v>19601.485333632543</v>
      </c>
      <c r="Z102" s="6">
        <f t="shared" si="28"/>
        <v>22605.675595699799</v>
      </c>
      <c r="AA102" s="750">
        <v>5.4</v>
      </c>
      <c r="AB102" s="624">
        <v>3.0041902620672545</v>
      </c>
      <c r="AC102" s="742">
        <v>6.9133896049158645</v>
      </c>
      <c r="AD102" s="1">
        <v>3.0041902620672438</v>
      </c>
      <c r="AE102" s="6">
        <f t="shared" si="41"/>
        <v>2.3958097379327459</v>
      </c>
      <c r="AF102" s="685">
        <f t="shared" si="42"/>
        <v>0.4436684699875455</v>
      </c>
      <c r="AG102" s="751">
        <f t="shared" si="43"/>
        <v>0.5563315300124545</v>
      </c>
    </row>
    <row r="103" spans="1:62" ht="15.6" x14ac:dyDescent="0.6">
      <c r="A103" s="1"/>
      <c r="B103" s="1"/>
      <c r="C103" s="1"/>
      <c r="D103" s="1"/>
      <c r="E103" s="1"/>
      <c r="F103" s="1"/>
      <c r="G103" s="10"/>
      <c r="I103" s="6">
        <f>SUM(I62:I92)</f>
        <v>118.88085234457309</v>
      </c>
      <c r="P103" s="6">
        <f>SUM(P62:P92)</f>
        <v>79.180213184506073</v>
      </c>
      <c r="R103" s="6">
        <f>SUM(R62:R92)</f>
        <v>68.953179108154728</v>
      </c>
      <c r="AA103" s="750">
        <v>5.4</v>
      </c>
      <c r="AE103" s="6"/>
      <c r="AF103" s="685"/>
      <c r="AG103" s="751"/>
    </row>
    <row r="104" spans="1:62" x14ac:dyDescent="0.4">
      <c r="A104" s="1"/>
      <c r="B104" s="1"/>
      <c r="C104" s="1"/>
      <c r="D104" s="1"/>
      <c r="E104" s="1"/>
      <c r="F104" s="1"/>
      <c r="G104" s="10"/>
      <c r="I104" s="6">
        <f>SUM(I56:I102)</f>
        <v>177.95401371068385</v>
      </c>
      <c r="P104" s="6">
        <f>SUM(P56:P102)</f>
        <v>140.46381484817678</v>
      </c>
      <c r="R104" s="6">
        <f>SUM(R56:R102)</f>
        <v>99.826340474265422</v>
      </c>
    </row>
    <row r="105" spans="1:62" s="33" customFormat="1" ht="18.600000000000001" x14ac:dyDescent="0.6">
      <c r="A105" s="37" t="s">
        <v>171</v>
      </c>
      <c r="C105" s="34"/>
      <c r="D105" s="34"/>
      <c r="E105" s="34"/>
      <c r="F105" s="34"/>
      <c r="G105" s="34"/>
      <c r="H105" s="34"/>
      <c r="I105" s="34"/>
      <c r="J105" s="34"/>
      <c r="K105" s="588"/>
      <c r="L105" s="171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40"/>
      <c r="AK105" s="40"/>
      <c r="AL105" s="40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</row>
    <row r="106" spans="1:62" ht="105" x14ac:dyDescent="0.5">
      <c r="A106" s="26" t="s">
        <v>9</v>
      </c>
      <c r="B106" s="26" t="s">
        <v>131</v>
      </c>
      <c r="C106" s="26" t="s">
        <v>130</v>
      </c>
      <c r="D106" s="49" t="s">
        <v>129</v>
      </c>
      <c r="E106" s="623" t="s">
        <v>132</v>
      </c>
      <c r="F106" s="623"/>
      <c r="G106" s="49" t="s">
        <v>127</v>
      </c>
      <c r="H106" s="26" t="s">
        <v>765</v>
      </c>
      <c r="I106" s="623" t="s">
        <v>766</v>
      </c>
      <c r="J106" s="623" t="s">
        <v>764</v>
      </c>
      <c r="K106" s="589" t="s">
        <v>133</v>
      </c>
      <c r="L106" s="54" t="s">
        <v>159</v>
      </c>
      <c r="M106" s="26" t="s">
        <v>134</v>
      </c>
      <c r="O106" s="724" t="s">
        <v>805</v>
      </c>
      <c r="P106" s="724" t="s">
        <v>785</v>
      </c>
      <c r="Q106" s="727" t="s">
        <v>786</v>
      </c>
      <c r="R106" s="724" t="s">
        <v>787</v>
      </c>
      <c r="S106" s="724" t="s">
        <v>806</v>
      </c>
      <c r="T106" s="723" t="s">
        <v>791</v>
      </c>
      <c r="U106" s="726" t="s">
        <v>807</v>
      </c>
      <c r="V106" s="726" t="s">
        <v>788</v>
      </c>
      <c r="W106" s="728" t="s">
        <v>789</v>
      </c>
      <c r="X106" s="726" t="s">
        <v>790</v>
      </c>
      <c r="Y106" s="726" t="s">
        <v>808</v>
      </c>
      <c r="Z106" s="725" t="s">
        <v>792</v>
      </c>
      <c r="AF106" s="145" t="s">
        <v>126</v>
      </c>
      <c r="AG106" s="145" t="s">
        <v>21</v>
      </c>
      <c r="AH106" s="145" t="s">
        <v>128</v>
      </c>
      <c r="AI106" s="145" t="s">
        <v>127</v>
      </c>
    </row>
    <row r="107" spans="1:62" ht="13.8" x14ac:dyDescent="0.45">
      <c r="A107" s="32">
        <v>2014</v>
      </c>
      <c r="B107" s="27">
        <f>surplus!H107</f>
        <v>635.67829099815117</v>
      </c>
      <c r="C107" s="27">
        <f t="shared" ref="C107:C153" si="46">IF(B107+0&lt;=0,B107,0)</f>
        <v>0</v>
      </c>
      <c r="D107" s="48">
        <f>D92</f>
        <v>5.2544477113779875</v>
      </c>
      <c r="E107" s="624">
        <f t="shared" ref="E107:E153" si="47">-(C107/D107)</f>
        <v>0</v>
      </c>
      <c r="F107" s="624"/>
      <c r="G107" s="48">
        <f>AG110</f>
        <v>0.19138244013982136</v>
      </c>
      <c r="H107" s="27">
        <f t="shared" ref="H107:H153" si="48">E107*G107</f>
        <v>0</v>
      </c>
      <c r="I107" s="624">
        <v>0</v>
      </c>
      <c r="J107" s="624">
        <f t="shared" ref="J107:J153" si="49">MAX(0,B107)</f>
        <v>635.67829099815117</v>
      </c>
      <c r="K107" s="590">
        <f>'meta-analysis'!S915</f>
        <v>7.3620370284870038</v>
      </c>
      <c r="L107" s="53">
        <f t="shared" ref="L107:L153" si="50">MAX(0,B107/K107)</f>
        <v>86.345435174861038</v>
      </c>
      <c r="M107" s="27">
        <f t="shared" ref="M107:M143" si="51">IF(L107+0&gt;=0,L107,0)</f>
        <v>86.345435174861038</v>
      </c>
      <c r="O107" s="732">
        <f>P56*demand!$C$207*1000</f>
        <v>0</v>
      </c>
      <c r="P107" s="729">
        <f>O56*demand!$C$207</f>
        <v>0</v>
      </c>
      <c r="Q107" s="729">
        <f>S56*demand!$C$207</f>
        <v>0.17782124737869331</v>
      </c>
      <c r="R107" s="729">
        <f>T56*demand!$C$207</f>
        <v>0</v>
      </c>
      <c r="S107" s="743">
        <f>U56*demand!$C$207*1000</f>
        <v>0</v>
      </c>
      <c r="T107" s="729">
        <f t="shared" ref="T107:T153" si="52">O107+S107</f>
        <v>0</v>
      </c>
      <c r="U107" s="742">
        <f>P56*demand!$C$208*1000</f>
        <v>0</v>
      </c>
      <c r="V107" s="730">
        <f>O56*demand!$C$208</f>
        <v>0</v>
      </c>
      <c r="W107" s="730">
        <f>S56*demand!$C$208</f>
        <v>0.40902085788446463</v>
      </c>
      <c r="X107" s="730">
        <f>T56*demand!$C$208</f>
        <v>0</v>
      </c>
      <c r="Y107" s="744">
        <f>U56*demand!$C$208*1000</f>
        <v>0</v>
      </c>
      <c r="Z107" s="729">
        <f>U107+Y107</f>
        <v>0</v>
      </c>
      <c r="AF107" s="146" t="s">
        <v>3</v>
      </c>
      <c r="AG107" s="146">
        <f>AH56</f>
        <v>314</v>
      </c>
      <c r="AH107" s="147">
        <f>AI56</f>
        <v>64.272110769230778</v>
      </c>
      <c r="AI107" s="147">
        <f>AH107/1000</f>
        <v>6.4272110769230784E-2</v>
      </c>
    </row>
    <row r="108" spans="1:62" ht="13.8" x14ac:dyDescent="0.45">
      <c r="A108" s="32">
        <v>2015</v>
      </c>
      <c r="B108" s="27">
        <f>surplus!H108</f>
        <v>540.6415887345438</v>
      </c>
      <c r="C108" s="27">
        <f t="shared" si="46"/>
        <v>0</v>
      </c>
      <c r="D108" s="48">
        <f>D107</f>
        <v>5.2544477113779875</v>
      </c>
      <c r="E108" s="624">
        <f t="shared" si="47"/>
        <v>0</v>
      </c>
      <c r="F108" s="624"/>
      <c r="G108" s="48">
        <f t="shared" ref="G108:G153" si="53">G107</f>
        <v>0.19138244013982136</v>
      </c>
      <c r="H108" s="27">
        <f t="shared" si="48"/>
        <v>0</v>
      </c>
      <c r="I108" s="624">
        <f t="shared" ref="I108:I153" si="54">H108-H107</f>
        <v>0</v>
      </c>
      <c r="J108" s="624">
        <f t="shared" si="49"/>
        <v>540.6415887345438</v>
      </c>
      <c r="K108" s="590">
        <f t="shared" ref="K108:K153" si="55">K107</f>
        <v>7.3620370284870038</v>
      </c>
      <c r="L108" s="53">
        <f t="shared" si="50"/>
        <v>73.436412591047883</v>
      </c>
      <c r="M108" s="27">
        <f t="shared" si="51"/>
        <v>73.436412591047883</v>
      </c>
      <c r="O108" s="732">
        <f>P57*demand!$C$207*1000</f>
        <v>0</v>
      </c>
      <c r="P108" s="729">
        <f>O57*demand!$C$207</f>
        <v>0</v>
      </c>
      <c r="Q108" s="729">
        <f>S57*demand!$C$207</f>
        <v>0.17782124737869331</v>
      </c>
      <c r="R108" s="729">
        <f>T57*demand!$C$207</f>
        <v>0</v>
      </c>
      <c r="S108" s="743">
        <f>U57*demand!$C$207*1000</f>
        <v>0</v>
      </c>
      <c r="T108" s="729">
        <f t="shared" si="52"/>
        <v>0</v>
      </c>
      <c r="U108" s="742">
        <f>P57*demand!$C$208*1000</f>
        <v>0</v>
      </c>
      <c r="V108" s="730">
        <f>O57*demand!$C$208</f>
        <v>0</v>
      </c>
      <c r="W108" s="730">
        <f>S57*demand!$C$208</f>
        <v>0.40902085788446463</v>
      </c>
      <c r="X108" s="730">
        <f>T57*demand!$C$208</f>
        <v>0</v>
      </c>
      <c r="Y108" s="744">
        <f>U57*demand!$C$208*1000</f>
        <v>0</v>
      </c>
      <c r="Z108" s="729">
        <f t="shared" ref="Z108:Z153" si="56">U108+Y108</f>
        <v>0</v>
      </c>
      <c r="AF108" s="146" t="s">
        <v>2</v>
      </c>
      <c r="AG108" s="146">
        <f>AH57</f>
        <v>446</v>
      </c>
      <c r="AH108" s="147">
        <f>AI57</f>
        <v>280.87267202853309</v>
      </c>
      <c r="AI108" s="147">
        <f>AH108/1000</f>
        <v>0.28087267202853311</v>
      </c>
    </row>
    <row r="109" spans="1:62" ht="13.8" x14ac:dyDescent="0.45">
      <c r="A109" s="32">
        <v>2016</v>
      </c>
      <c r="B109" s="27">
        <f>surplus!H109</f>
        <v>484.57668665026631</v>
      </c>
      <c r="C109" s="27">
        <f t="shared" si="46"/>
        <v>0</v>
      </c>
      <c r="D109" s="48">
        <f t="shared" ref="D109:D153" si="57">D108</f>
        <v>5.2544477113779875</v>
      </c>
      <c r="E109" s="624">
        <f>-(C109/D109)</f>
        <v>0</v>
      </c>
      <c r="F109" s="624"/>
      <c r="G109" s="48">
        <f t="shared" si="53"/>
        <v>0.19138244013982136</v>
      </c>
      <c r="H109" s="27">
        <f t="shared" si="48"/>
        <v>0</v>
      </c>
      <c r="I109" s="624">
        <f t="shared" si="54"/>
        <v>0</v>
      </c>
      <c r="J109" s="624">
        <f t="shared" si="49"/>
        <v>484.57668665026631</v>
      </c>
      <c r="K109" s="590">
        <f t="shared" si="55"/>
        <v>7.3620370284870038</v>
      </c>
      <c r="L109" s="53">
        <f t="shared" si="50"/>
        <v>65.82100643819409</v>
      </c>
      <c r="M109" s="27">
        <f t="shared" si="51"/>
        <v>65.82100643819409</v>
      </c>
      <c r="O109" s="732">
        <f>P58*demand!$C$207*1000</f>
        <v>0</v>
      </c>
      <c r="P109" s="729">
        <f>O58*demand!$C$207</f>
        <v>0</v>
      </c>
      <c r="Q109" s="729">
        <f>S58*demand!$C$207</f>
        <v>0.17782124737869331</v>
      </c>
      <c r="R109" s="729">
        <f>T58*demand!$C$207</f>
        <v>0</v>
      </c>
      <c r="S109" s="743">
        <f>U58*demand!$C$207*1000</f>
        <v>0</v>
      </c>
      <c r="T109" s="729">
        <f>O109+S109</f>
        <v>0</v>
      </c>
      <c r="U109" s="742">
        <f>P58*demand!$C$208*1000</f>
        <v>0</v>
      </c>
      <c r="V109" s="730">
        <f>O58*demand!$C$208</f>
        <v>0</v>
      </c>
      <c r="W109" s="730">
        <f>S58*demand!$C$208</f>
        <v>0.40902085788446463</v>
      </c>
      <c r="X109" s="730">
        <f>T58*demand!$C$208</f>
        <v>0</v>
      </c>
      <c r="Y109" s="744">
        <f>U58*demand!$C$208*1000</f>
        <v>0</v>
      </c>
      <c r="Z109" s="729">
        <f t="shared" si="56"/>
        <v>0</v>
      </c>
      <c r="AF109" s="152"/>
      <c r="AG109" s="150"/>
      <c r="AH109" s="150"/>
      <c r="AI109" s="150"/>
    </row>
    <row r="110" spans="1:62" ht="16" customHeight="1" x14ac:dyDescent="0.5">
      <c r="A110" s="32">
        <v>2017</v>
      </c>
      <c r="B110" s="27">
        <f>surplus!H110</f>
        <v>363.91952582548583</v>
      </c>
      <c r="C110" s="27">
        <f t="shared" si="46"/>
        <v>0</v>
      </c>
      <c r="D110" s="48">
        <f t="shared" si="57"/>
        <v>5.2544477113779875</v>
      </c>
      <c r="E110" s="624">
        <f t="shared" si="47"/>
        <v>0</v>
      </c>
      <c r="F110" s="624"/>
      <c r="G110" s="48">
        <f t="shared" si="53"/>
        <v>0.19138244013982136</v>
      </c>
      <c r="H110" s="27">
        <f t="shared" si="48"/>
        <v>0</v>
      </c>
      <c r="I110" s="624">
        <f t="shared" si="54"/>
        <v>0</v>
      </c>
      <c r="J110" s="624">
        <f t="shared" si="49"/>
        <v>363.91952582548583</v>
      </c>
      <c r="K110" s="590">
        <f t="shared" si="55"/>
        <v>7.3620370284870038</v>
      </c>
      <c r="L110" s="53">
        <f t="shared" si="50"/>
        <v>49.431906470630196</v>
      </c>
      <c r="M110" s="27">
        <f t="shared" si="51"/>
        <v>49.431906470630196</v>
      </c>
      <c r="O110" s="732">
        <f>P59*demand!$C$207*1000</f>
        <v>0</v>
      </c>
      <c r="P110" s="729">
        <f>O59*demand!$C$207</f>
        <v>0</v>
      </c>
      <c r="Q110" s="729">
        <f>S59*demand!$C$207</f>
        <v>0.17782124737869331</v>
      </c>
      <c r="R110" s="729">
        <f>T59*demand!$C$207</f>
        <v>0</v>
      </c>
      <c r="S110" s="743">
        <f>U59*demand!$C$207*1000</f>
        <v>0</v>
      </c>
      <c r="T110" s="729">
        <f t="shared" si="52"/>
        <v>0</v>
      </c>
      <c r="U110" s="742">
        <f>P59*demand!$C$208*1000</f>
        <v>0</v>
      </c>
      <c r="V110" s="730">
        <f>O59*demand!$C$208</f>
        <v>0</v>
      </c>
      <c r="W110" s="730">
        <f>S59*demand!$C$208</f>
        <v>0.40902085788446463</v>
      </c>
      <c r="X110" s="730">
        <f>T59*demand!$C$208</f>
        <v>0</v>
      </c>
      <c r="Y110" s="744">
        <f>U59*demand!$C$208*1000</f>
        <v>0</v>
      </c>
      <c r="Z110" s="729">
        <f t="shared" si="56"/>
        <v>0</v>
      </c>
      <c r="AE110" s="7"/>
      <c r="AF110" s="151" t="s">
        <v>44</v>
      </c>
      <c r="AG110" s="149">
        <f>SUMPRODUCT(AG107:AG108,AI107:AI108)/SUM(AG107:AG108)</f>
        <v>0.19138244013982136</v>
      </c>
      <c r="AH110" s="150"/>
      <c r="AI110" s="150"/>
    </row>
    <row r="111" spans="1:62" ht="13.8" x14ac:dyDescent="0.45">
      <c r="A111" s="32">
        <v>2018</v>
      </c>
      <c r="B111" s="27">
        <f>surplus!H111</f>
        <v>203.52550370783229</v>
      </c>
      <c r="C111" s="27">
        <f t="shared" si="46"/>
        <v>0</v>
      </c>
      <c r="D111" s="48">
        <f t="shared" si="57"/>
        <v>5.2544477113779875</v>
      </c>
      <c r="E111" s="624">
        <f t="shared" si="47"/>
        <v>0</v>
      </c>
      <c r="F111" s="624"/>
      <c r="G111" s="48">
        <f t="shared" si="53"/>
        <v>0.19138244013982136</v>
      </c>
      <c r="H111" s="27">
        <f t="shared" si="48"/>
        <v>0</v>
      </c>
      <c r="I111" s="624">
        <f t="shared" si="54"/>
        <v>0</v>
      </c>
      <c r="J111" s="624">
        <f t="shared" si="49"/>
        <v>203.52550370783229</v>
      </c>
      <c r="K111" s="590">
        <f t="shared" si="55"/>
        <v>7.3620370284870038</v>
      </c>
      <c r="L111" s="53">
        <f t="shared" si="50"/>
        <v>27.645270313134986</v>
      </c>
      <c r="M111" s="27">
        <f t="shared" si="51"/>
        <v>27.645270313134986</v>
      </c>
      <c r="O111" s="732">
        <f>P60*demand!$C$207*1000</f>
        <v>0</v>
      </c>
      <c r="P111" s="729">
        <f>O60*demand!$C$207</f>
        <v>0</v>
      </c>
      <c r="Q111" s="729">
        <f>S60*demand!$C$207</f>
        <v>0.17782124737869331</v>
      </c>
      <c r="R111" s="729">
        <f>T60*demand!$C$207</f>
        <v>0</v>
      </c>
      <c r="S111" s="743">
        <f>U60*demand!$C$207*1000</f>
        <v>0</v>
      </c>
      <c r="T111" s="729">
        <f t="shared" si="52"/>
        <v>0</v>
      </c>
      <c r="U111" s="742">
        <f>P60*demand!$C$208*1000</f>
        <v>0</v>
      </c>
      <c r="V111" s="730">
        <f>O60*demand!$C$208</f>
        <v>0</v>
      </c>
      <c r="W111" s="730">
        <f>S60*demand!$C$208</f>
        <v>0.40902085788446463</v>
      </c>
      <c r="X111" s="730">
        <f>T60*demand!$C$208</f>
        <v>0</v>
      </c>
      <c r="Y111" s="744">
        <f>U60*demand!$C$208*1000</f>
        <v>0</v>
      </c>
      <c r="Z111" s="729">
        <f t="shared" si="56"/>
        <v>0</v>
      </c>
      <c r="AE111" s="6"/>
    </row>
    <row r="112" spans="1:62" ht="13.8" x14ac:dyDescent="0.45">
      <c r="A112" s="32">
        <v>2019</v>
      </c>
      <c r="B112" s="27">
        <f>surplus!H112</f>
        <v>719.86191053903167</v>
      </c>
      <c r="C112" s="27">
        <f t="shared" si="46"/>
        <v>0</v>
      </c>
      <c r="D112" s="48">
        <f t="shared" si="57"/>
        <v>5.2544477113779875</v>
      </c>
      <c r="E112" s="624">
        <f t="shared" si="47"/>
        <v>0</v>
      </c>
      <c r="F112" s="624"/>
      <c r="G112" s="48">
        <f t="shared" si="53"/>
        <v>0.19138244013982136</v>
      </c>
      <c r="H112" s="27">
        <f t="shared" si="48"/>
        <v>0</v>
      </c>
      <c r="I112" s="624">
        <f t="shared" si="54"/>
        <v>0</v>
      </c>
      <c r="J112" s="624">
        <f t="shared" si="49"/>
        <v>719.86191053903167</v>
      </c>
      <c r="K112" s="590">
        <f t="shared" si="55"/>
        <v>7.3620370284870038</v>
      </c>
      <c r="L112" s="53">
        <f t="shared" si="50"/>
        <v>97.780262141247718</v>
      </c>
      <c r="M112" s="27">
        <f t="shared" si="51"/>
        <v>97.780262141247718</v>
      </c>
      <c r="O112" s="732">
        <f>P61*demand!$C$207*1000</f>
        <v>0</v>
      </c>
      <c r="P112" s="729">
        <f>O61*demand!$C$207</f>
        <v>0</v>
      </c>
      <c r="Q112" s="729">
        <f>S61*demand!$C$207</f>
        <v>0.17782124737869331</v>
      </c>
      <c r="R112" s="729">
        <f>T61*demand!$C$207</f>
        <v>0</v>
      </c>
      <c r="S112" s="743">
        <f>U61*demand!$C$207*1000</f>
        <v>0</v>
      </c>
      <c r="T112" s="729">
        <f t="shared" si="52"/>
        <v>0</v>
      </c>
      <c r="U112" s="742">
        <f>P61*demand!$C$208*1000</f>
        <v>0</v>
      </c>
      <c r="V112" s="730">
        <f>O61*demand!$C$208</f>
        <v>0</v>
      </c>
      <c r="W112" s="730">
        <f>S61*demand!$C$208</f>
        <v>0.40902085788446463</v>
      </c>
      <c r="X112" s="730">
        <f>T61*demand!$C$208</f>
        <v>0</v>
      </c>
      <c r="Y112" s="744">
        <f>U61*demand!$C$208*1000</f>
        <v>0</v>
      </c>
      <c r="Z112" s="729">
        <f t="shared" si="56"/>
        <v>0</v>
      </c>
      <c r="AB112" s="762" t="s">
        <v>809</v>
      </c>
      <c r="AC112" s="762" t="s">
        <v>810</v>
      </c>
      <c r="AE112" s="6"/>
    </row>
    <row r="113" spans="1:31" ht="13.8" x14ac:dyDescent="0.45">
      <c r="A113" s="32">
        <v>2020</v>
      </c>
      <c r="B113" s="27">
        <f>surplus!H113</f>
        <v>753.2199435440898</v>
      </c>
      <c r="C113" s="27">
        <f t="shared" si="46"/>
        <v>0</v>
      </c>
      <c r="D113" s="48">
        <f t="shared" si="57"/>
        <v>5.2544477113779875</v>
      </c>
      <c r="E113" s="624">
        <f t="shared" si="47"/>
        <v>0</v>
      </c>
      <c r="F113" s="624"/>
      <c r="G113" s="48">
        <f t="shared" si="53"/>
        <v>0.19138244013982136</v>
      </c>
      <c r="H113" s="27">
        <f t="shared" si="48"/>
        <v>0</v>
      </c>
      <c r="I113" s="624">
        <f t="shared" si="54"/>
        <v>0</v>
      </c>
      <c r="J113" s="624">
        <f t="shared" si="49"/>
        <v>753.2199435440898</v>
      </c>
      <c r="K113" s="590">
        <f t="shared" si="55"/>
        <v>7.3620370284870038</v>
      </c>
      <c r="L113" s="53">
        <f t="shared" si="50"/>
        <v>102.31134951230834</v>
      </c>
      <c r="M113" s="27">
        <f t="shared" si="51"/>
        <v>102.31134951230834</v>
      </c>
      <c r="O113" s="732">
        <f>P62*demand!$C$207*1000</f>
        <v>0</v>
      </c>
      <c r="P113" s="729">
        <f>O62*demand!$C$207</f>
        <v>0</v>
      </c>
      <c r="Q113" s="729">
        <f>S62*demand!$C$207</f>
        <v>0.17782124737869331</v>
      </c>
      <c r="R113" s="729">
        <f>T62*demand!$C$207</f>
        <v>0</v>
      </c>
      <c r="S113" s="743">
        <f>U62*demand!$C$207*1000</f>
        <v>0</v>
      </c>
      <c r="T113" s="729">
        <f t="shared" si="52"/>
        <v>0</v>
      </c>
      <c r="U113" s="742">
        <f>P62*demand!$C$208*1000</f>
        <v>0</v>
      </c>
      <c r="V113" s="730">
        <f>O62*demand!$C$208</f>
        <v>0</v>
      </c>
      <c r="W113" s="730">
        <f>S62*demand!$C$208</f>
        <v>0.40902085788446463</v>
      </c>
      <c r="X113" s="730">
        <f>T62*demand!$C$208</f>
        <v>0</v>
      </c>
      <c r="Y113" s="744">
        <f>U62*demand!$C$208*1000</f>
        <v>0</v>
      </c>
      <c r="Z113" s="729">
        <f t="shared" si="56"/>
        <v>0</v>
      </c>
      <c r="AB113" s="761">
        <f>SUM(T113:T143)/1000</f>
        <v>24.133808573603716</v>
      </c>
      <c r="AC113" s="761">
        <f>SUM(Z113:Z143)/1000</f>
        <v>55.512101238232681</v>
      </c>
      <c r="AE113" s="6"/>
    </row>
    <row r="114" spans="1:31" ht="13.8" x14ac:dyDescent="0.45">
      <c r="A114" s="32">
        <v>2021</v>
      </c>
      <c r="B114" s="27">
        <f>surplus!H114</f>
        <v>798.37430931950166</v>
      </c>
      <c r="C114" s="27">
        <f t="shared" si="46"/>
        <v>0</v>
      </c>
      <c r="D114" s="48">
        <f t="shared" si="57"/>
        <v>5.2544477113779875</v>
      </c>
      <c r="E114" s="624">
        <f t="shared" si="47"/>
        <v>0</v>
      </c>
      <c r="F114" s="624"/>
      <c r="G114" s="48">
        <f t="shared" si="53"/>
        <v>0.19138244013982136</v>
      </c>
      <c r="H114" s="27">
        <f t="shared" si="48"/>
        <v>0</v>
      </c>
      <c r="I114" s="624">
        <f t="shared" si="54"/>
        <v>0</v>
      </c>
      <c r="J114" s="624">
        <f t="shared" si="49"/>
        <v>798.37430931950166</v>
      </c>
      <c r="K114" s="590">
        <f t="shared" si="55"/>
        <v>7.3620370284870038</v>
      </c>
      <c r="L114" s="53">
        <f t="shared" si="50"/>
        <v>108.44475601389065</v>
      </c>
      <c r="M114" s="27">
        <f t="shared" si="51"/>
        <v>108.44475601389065</v>
      </c>
      <c r="O114" s="732">
        <f>P63*demand!$C$207*1000</f>
        <v>33.271258243892561</v>
      </c>
      <c r="P114" s="729">
        <f>O63*demand!$C$207</f>
        <v>0.17384697477775413</v>
      </c>
      <c r="Q114" s="729">
        <f>S63*demand!$C$207</f>
        <v>0.17782124737869331</v>
      </c>
      <c r="R114" s="729">
        <f>T63*demand!$C$207</f>
        <v>0.10202072467220835</v>
      </c>
      <c r="S114" s="743">
        <f>U63*demand!$C$207*1000</f>
        <v>0.19568415047218224</v>
      </c>
      <c r="T114" s="729">
        <f t="shared" si="52"/>
        <v>33.466942394364743</v>
      </c>
      <c r="U114" s="742">
        <f>P63*demand!$C$208*1000</f>
        <v>76.529879249081802</v>
      </c>
      <c r="V114" s="730">
        <f>O63*demand!$C$208</f>
        <v>0.3998793159558951</v>
      </c>
      <c r="W114" s="730">
        <f>S63*demand!$C$208</f>
        <v>0.40902085788446463</v>
      </c>
      <c r="X114" s="730">
        <f>T63*demand!$C$208</f>
        <v>0.23466601962674899</v>
      </c>
      <c r="Y114" s="744">
        <f>U63*demand!$C$208*1000</f>
        <v>0.45010874842234955</v>
      </c>
      <c r="Z114" s="729">
        <f t="shared" si="56"/>
        <v>76.979987997504153</v>
      </c>
      <c r="AE114" s="6"/>
    </row>
    <row r="115" spans="1:31" ht="13.8" x14ac:dyDescent="0.45">
      <c r="A115" s="32">
        <v>2022</v>
      </c>
      <c r="B115" s="27">
        <f>surplus!H115</f>
        <v>846.84044648794043</v>
      </c>
      <c r="C115" s="27">
        <f t="shared" si="46"/>
        <v>0</v>
      </c>
      <c r="D115" s="48">
        <f t="shared" si="57"/>
        <v>5.2544477113779875</v>
      </c>
      <c r="E115" s="624">
        <f t="shared" si="47"/>
        <v>0</v>
      </c>
      <c r="F115" s="624"/>
      <c r="G115" s="48">
        <f t="shared" si="53"/>
        <v>0.19138244013982136</v>
      </c>
      <c r="H115" s="27">
        <f t="shared" si="48"/>
        <v>0</v>
      </c>
      <c r="I115" s="624">
        <f t="shared" si="54"/>
        <v>0</v>
      </c>
      <c r="J115" s="624">
        <f t="shared" si="49"/>
        <v>846.84044648794043</v>
      </c>
      <c r="K115" s="590">
        <f t="shared" si="55"/>
        <v>7.3620370284870038</v>
      </c>
      <c r="L115" s="53">
        <f t="shared" si="50"/>
        <v>115.02800695121977</v>
      </c>
      <c r="M115" s="27">
        <f t="shared" si="51"/>
        <v>115.02800695121977</v>
      </c>
      <c r="O115" s="732">
        <f>P64*demand!$C$207*1000</f>
        <v>86.132311873052444</v>
      </c>
      <c r="P115" s="729">
        <f>O64*demand!$C$207</f>
        <v>0.45005336858556805</v>
      </c>
      <c r="Q115" s="729">
        <f>S64*demand!$C$207</f>
        <v>0.17782124737869331</v>
      </c>
      <c r="R115" s="729">
        <f>T64*demand!$C$207</f>
        <v>0.26411026630153078</v>
      </c>
      <c r="S115" s="743">
        <f>U64*demand!$C$207*1000</f>
        <v>0.50658523803130462</v>
      </c>
      <c r="T115" s="729">
        <f t="shared" si="52"/>
        <v>86.63889711108375</v>
      </c>
      <c r="U115" s="742">
        <f>P64*demand!$C$208*1000</f>
        <v>198.11981196409852</v>
      </c>
      <c r="V115" s="730">
        <f>O64*demand!$C$208</f>
        <v>1.0352037094905622</v>
      </c>
      <c r="W115" s="730">
        <f>S64*demand!$C$208</f>
        <v>0.40902085788446463</v>
      </c>
      <c r="X115" s="730">
        <f>T64*demand!$C$208</f>
        <v>0.60750112425367209</v>
      </c>
      <c r="Y115" s="744">
        <f>U64*demand!$C$208*1000</f>
        <v>1.1652371789401659</v>
      </c>
      <c r="Z115" s="729">
        <f t="shared" si="56"/>
        <v>199.28504914303869</v>
      </c>
    </row>
    <row r="116" spans="1:31" ht="13.8" x14ac:dyDescent="0.45">
      <c r="A116" s="32">
        <v>2023</v>
      </c>
      <c r="B116" s="27">
        <f>surplus!H116</f>
        <v>899.50925018275484</v>
      </c>
      <c r="C116" s="27">
        <f t="shared" si="46"/>
        <v>0</v>
      </c>
      <c r="D116" s="48">
        <f t="shared" si="57"/>
        <v>5.2544477113779875</v>
      </c>
      <c r="E116" s="624">
        <f t="shared" si="47"/>
        <v>0</v>
      </c>
      <c r="F116" s="624"/>
      <c r="G116" s="48">
        <f t="shared" si="53"/>
        <v>0.19138244013982136</v>
      </c>
      <c r="H116" s="27">
        <f t="shared" si="48"/>
        <v>0</v>
      </c>
      <c r="I116" s="624">
        <f t="shared" si="54"/>
        <v>0</v>
      </c>
      <c r="J116" s="624">
        <f t="shared" si="49"/>
        <v>899.50925018275484</v>
      </c>
      <c r="K116" s="590">
        <f t="shared" si="55"/>
        <v>7.3620370284870038</v>
      </c>
      <c r="L116" s="53">
        <f t="shared" si="50"/>
        <v>122.1821143661941</v>
      </c>
      <c r="M116" s="27">
        <f t="shared" si="51"/>
        <v>122.1821143661941</v>
      </c>
      <c r="O116" s="732">
        <f>P65*demand!$C$207*1000</f>
        <v>138.9933655022123</v>
      </c>
      <c r="P116" s="729">
        <f>O65*demand!$C$207</f>
        <v>0.72625976239338197</v>
      </c>
      <c r="Q116" s="729">
        <f>S65*demand!$C$207</f>
        <v>0.17782124737869331</v>
      </c>
      <c r="R116" s="729">
        <f>T65*demand!$C$207</f>
        <v>0.42619980793085316</v>
      </c>
      <c r="S116" s="743">
        <f>U65*demand!$C$207*1000</f>
        <v>0.817486325590427</v>
      </c>
      <c r="T116" s="729">
        <f t="shared" si="52"/>
        <v>139.81085182780274</v>
      </c>
      <c r="U116" s="742">
        <f>P65*demand!$C$208*1000</f>
        <v>319.70974467911526</v>
      </c>
      <c r="V116" s="730">
        <f>O65*demand!$C$208</f>
        <v>1.6705281030252292</v>
      </c>
      <c r="W116" s="730">
        <f>S65*demand!$C$208</f>
        <v>0.40902085788446463</v>
      </c>
      <c r="X116" s="730">
        <f>T65*demand!$C$208</f>
        <v>0.98033622888059513</v>
      </c>
      <c r="Y116" s="744">
        <f>U65*demand!$C$208*1000</f>
        <v>1.8803656094579821</v>
      </c>
      <c r="Z116" s="729">
        <f t="shared" si="56"/>
        <v>321.59011028857321</v>
      </c>
    </row>
    <row r="117" spans="1:31" ht="13.8" x14ac:dyDescent="0.45">
      <c r="A117" s="32">
        <v>2024</v>
      </c>
      <c r="B117" s="27">
        <f>surplus!H117</f>
        <v>957.63705800965636</v>
      </c>
      <c r="C117" s="27">
        <f t="shared" si="46"/>
        <v>0</v>
      </c>
      <c r="D117" s="48">
        <f t="shared" si="57"/>
        <v>5.2544477113779875</v>
      </c>
      <c r="E117" s="624">
        <f t="shared" si="47"/>
        <v>0</v>
      </c>
      <c r="F117" s="624"/>
      <c r="G117" s="48">
        <f t="shared" si="53"/>
        <v>0.19138244013982136</v>
      </c>
      <c r="H117" s="27">
        <f t="shared" si="48"/>
        <v>0</v>
      </c>
      <c r="I117" s="624">
        <f t="shared" si="54"/>
        <v>0</v>
      </c>
      <c r="J117" s="624">
        <f t="shared" si="49"/>
        <v>957.63705800965636</v>
      </c>
      <c r="K117" s="590">
        <f t="shared" si="55"/>
        <v>7.3620370284870038</v>
      </c>
      <c r="L117" s="53">
        <f t="shared" si="50"/>
        <v>130.07772907201249</v>
      </c>
      <c r="M117" s="27">
        <f t="shared" si="51"/>
        <v>130.07772907201249</v>
      </c>
      <c r="O117" s="732">
        <f>P66*demand!$C$207*1000</f>
        <v>191.85441913137217</v>
      </c>
      <c r="P117" s="729">
        <f>O66*demand!$C$207</f>
        <v>1.0024661562011958</v>
      </c>
      <c r="Q117" s="729">
        <f>S66*demand!$C$207</f>
        <v>0.17782124737869331</v>
      </c>
      <c r="R117" s="729">
        <f>T66*demand!$C$207</f>
        <v>0.58828934956017553</v>
      </c>
      <c r="S117" s="743">
        <f>U66*demand!$C$207*1000</f>
        <v>1.1283874131495493</v>
      </c>
      <c r="T117" s="729">
        <f t="shared" si="52"/>
        <v>192.98280654452171</v>
      </c>
      <c r="U117" s="742">
        <f>P66*demand!$C$208*1000</f>
        <v>441.29967739413195</v>
      </c>
      <c r="V117" s="730">
        <f>O66*demand!$C$208</f>
        <v>2.3058524965598961</v>
      </c>
      <c r="W117" s="730">
        <f>S66*demand!$C$208</f>
        <v>0.40902085788446463</v>
      </c>
      <c r="X117" s="730">
        <f>T66*demand!$C$208</f>
        <v>1.3531713335075182</v>
      </c>
      <c r="Y117" s="744">
        <f>U66*demand!$C$208*1000</f>
        <v>2.5954940399757982</v>
      </c>
      <c r="Z117" s="729">
        <f t="shared" si="56"/>
        <v>443.89517143410774</v>
      </c>
    </row>
    <row r="118" spans="1:31" ht="13.8" x14ac:dyDescent="0.45">
      <c r="A118" s="32">
        <v>2025</v>
      </c>
      <c r="B118" s="27">
        <f>surplus!H118</f>
        <v>1016.2891255576196</v>
      </c>
      <c r="C118" s="27">
        <f t="shared" si="46"/>
        <v>0</v>
      </c>
      <c r="D118" s="48">
        <f t="shared" si="57"/>
        <v>5.2544477113779875</v>
      </c>
      <c r="E118" s="624">
        <f t="shared" si="47"/>
        <v>0</v>
      </c>
      <c r="F118" s="624"/>
      <c r="G118" s="48">
        <f t="shared" si="53"/>
        <v>0.19138244013982136</v>
      </c>
      <c r="H118" s="27">
        <f t="shared" si="48"/>
        <v>0</v>
      </c>
      <c r="I118" s="624">
        <f t="shared" si="54"/>
        <v>0</v>
      </c>
      <c r="J118" s="624">
        <f t="shared" si="49"/>
        <v>1016.2891255576196</v>
      </c>
      <c r="K118" s="590">
        <f t="shared" si="55"/>
        <v>7.3620370284870038</v>
      </c>
      <c r="L118" s="53">
        <f t="shared" si="50"/>
        <v>138.0445550090476</v>
      </c>
      <c r="M118" s="27">
        <f t="shared" si="51"/>
        <v>138.0445550090476</v>
      </c>
      <c r="O118" s="732">
        <f>P67*demand!$C$207*1000</f>
        <v>244.71547276053207</v>
      </c>
      <c r="P118" s="729">
        <f>O67*demand!$C$207</f>
        <v>1.2786725500090097</v>
      </c>
      <c r="Q118" s="729">
        <f>S67*demand!$C$207</f>
        <v>0.17782124737869331</v>
      </c>
      <c r="R118" s="729">
        <f>T67*demand!$C$207</f>
        <v>0.75037889118949797</v>
      </c>
      <c r="S118" s="743">
        <f>U67*demand!$C$207*1000</f>
        <v>1.4392885007086718</v>
      </c>
      <c r="T118" s="729">
        <f t="shared" si="52"/>
        <v>246.15476126124074</v>
      </c>
      <c r="U118" s="742">
        <f>P67*demand!$C$208*1000</f>
        <v>562.88961010914875</v>
      </c>
      <c r="V118" s="730">
        <f>O67*demand!$C$208</f>
        <v>2.9411768900945634</v>
      </c>
      <c r="W118" s="730">
        <f>S67*demand!$C$208</f>
        <v>0.40902085788446463</v>
      </c>
      <c r="X118" s="730">
        <f>T67*demand!$C$208</f>
        <v>1.7260064381344413</v>
      </c>
      <c r="Y118" s="744">
        <f>U67*demand!$C$208*1000</f>
        <v>3.3106224704936147</v>
      </c>
      <c r="Z118" s="729">
        <f t="shared" si="56"/>
        <v>566.20023257964237</v>
      </c>
    </row>
    <row r="119" spans="1:31" ht="13.8" x14ac:dyDescent="0.45">
      <c r="A119" s="32">
        <v>2026</v>
      </c>
      <c r="B119" s="27">
        <f>surplus!H119</f>
        <v>1077.6122021594147</v>
      </c>
      <c r="C119" s="27">
        <f t="shared" si="46"/>
        <v>0</v>
      </c>
      <c r="D119" s="48">
        <f t="shared" si="57"/>
        <v>5.2544477113779875</v>
      </c>
      <c r="E119" s="624">
        <f t="shared" si="47"/>
        <v>0</v>
      </c>
      <c r="F119" s="624"/>
      <c r="G119" s="48">
        <f t="shared" si="53"/>
        <v>0.19138244013982136</v>
      </c>
      <c r="H119" s="27">
        <f t="shared" si="48"/>
        <v>0</v>
      </c>
      <c r="I119" s="624">
        <f t="shared" si="54"/>
        <v>0</v>
      </c>
      <c r="J119" s="624">
        <f t="shared" si="49"/>
        <v>1077.6122021594147</v>
      </c>
      <c r="K119" s="590">
        <f t="shared" si="55"/>
        <v>7.3620370284870038</v>
      </c>
      <c r="L119" s="53">
        <f t="shared" si="50"/>
        <v>146.37418937036753</v>
      </c>
      <c r="M119" s="27">
        <f t="shared" si="51"/>
        <v>146.37418937036753</v>
      </c>
      <c r="O119" s="732">
        <f>P68*demand!$C$207*1000</f>
        <v>297.57652638969188</v>
      </c>
      <c r="P119" s="729">
        <f>O68*demand!$C$207</f>
        <v>1.5548789438168238</v>
      </c>
      <c r="Q119" s="729">
        <f>S68*demand!$C$207</f>
        <v>0.17782124737869331</v>
      </c>
      <c r="R119" s="729">
        <f>T68*demand!$C$207</f>
        <v>0.91246843281882029</v>
      </c>
      <c r="S119" s="743">
        <f>U68*demand!$C$207*1000</f>
        <v>1.7501895882677942</v>
      </c>
      <c r="T119" s="729">
        <f t="shared" si="52"/>
        <v>299.32671597795968</v>
      </c>
      <c r="U119" s="742">
        <f>P68*demand!$C$208*1000</f>
        <v>684.47954282416549</v>
      </c>
      <c r="V119" s="730">
        <f>O68*demand!$C$208</f>
        <v>3.5765012836292303</v>
      </c>
      <c r="W119" s="730">
        <f>S68*demand!$C$208</f>
        <v>0.40902085788446463</v>
      </c>
      <c r="X119" s="730">
        <f>T68*demand!$C$208</f>
        <v>2.098841542761364</v>
      </c>
      <c r="Y119" s="744">
        <f>U68*demand!$C$208*1000</f>
        <v>4.0257509010114312</v>
      </c>
      <c r="Z119" s="729">
        <f t="shared" si="56"/>
        <v>688.5052937251769</v>
      </c>
    </row>
    <row r="120" spans="1:31" ht="13.8" x14ac:dyDescent="0.45">
      <c r="A120" s="32">
        <v>2027</v>
      </c>
      <c r="B120" s="27">
        <f>surplus!H120</f>
        <v>1139.1991474990728</v>
      </c>
      <c r="C120" s="27">
        <f t="shared" si="46"/>
        <v>0</v>
      </c>
      <c r="D120" s="48">
        <f t="shared" si="57"/>
        <v>5.2544477113779875</v>
      </c>
      <c r="E120" s="624">
        <f t="shared" si="47"/>
        <v>0</v>
      </c>
      <c r="F120" s="624"/>
      <c r="G120" s="48">
        <f t="shared" si="53"/>
        <v>0.19138244013982136</v>
      </c>
      <c r="H120" s="27">
        <f t="shared" si="48"/>
        <v>0</v>
      </c>
      <c r="I120" s="624">
        <f t="shared" si="54"/>
        <v>0</v>
      </c>
      <c r="J120" s="624">
        <f t="shared" si="49"/>
        <v>1139.1991474990728</v>
      </c>
      <c r="K120" s="590">
        <f t="shared" si="55"/>
        <v>7.3620370284870038</v>
      </c>
      <c r="L120" s="53">
        <f t="shared" si="50"/>
        <v>154.73966554243117</v>
      </c>
      <c r="M120" s="27">
        <f t="shared" si="51"/>
        <v>154.73966554243117</v>
      </c>
      <c r="O120" s="732">
        <f>P69*demand!$C$207*1000</f>
        <v>350.4375800188518</v>
      </c>
      <c r="P120" s="729">
        <f>O69*demand!$C$207</f>
        <v>1.8310853376246377</v>
      </c>
      <c r="Q120" s="729">
        <f>S69*demand!$C$207</f>
        <v>0.17782124737869331</v>
      </c>
      <c r="R120" s="729">
        <f>T69*demand!$C$207</f>
        <v>1.0745579744481426</v>
      </c>
      <c r="S120" s="743">
        <f>U69*demand!$C$207*1000</f>
        <v>2.0610906758269163</v>
      </c>
      <c r="T120" s="729">
        <f t="shared" si="52"/>
        <v>352.49867069467871</v>
      </c>
      <c r="U120" s="742">
        <f>P69*demand!$C$208*1000</f>
        <v>806.06947553918212</v>
      </c>
      <c r="V120" s="730">
        <f>O69*demand!$C$208</f>
        <v>4.2118256771638976</v>
      </c>
      <c r="W120" s="730">
        <f>S69*demand!$C$208</f>
        <v>0.40902085788446463</v>
      </c>
      <c r="X120" s="730">
        <f>T69*demand!$C$208</f>
        <v>2.4716766473882874</v>
      </c>
      <c r="Y120" s="744">
        <f>U69*demand!$C$208*1000</f>
        <v>4.7408793315292463</v>
      </c>
      <c r="Z120" s="729">
        <f t="shared" si="56"/>
        <v>810.81035487071142</v>
      </c>
    </row>
    <row r="121" spans="1:31" ht="13.8" x14ac:dyDescent="0.45">
      <c r="A121" s="32">
        <v>2028</v>
      </c>
      <c r="B121" s="27">
        <f>surplus!H121</f>
        <v>1208.5157523643138</v>
      </c>
      <c r="C121" s="27">
        <f t="shared" si="46"/>
        <v>0</v>
      </c>
      <c r="D121" s="48">
        <f t="shared" si="57"/>
        <v>5.2544477113779875</v>
      </c>
      <c r="E121" s="624">
        <f t="shared" si="47"/>
        <v>0</v>
      </c>
      <c r="F121" s="624"/>
      <c r="G121" s="48">
        <f t="shared" si="53"/>
        <v>0.19138244013982136</v>
      </c>
      <c r="H121" s="27">
        <f t="shared" si="48"/>
        <v>0</v>
      </c>
      <c r="I121" s="624">
        <f t="shared" si="54"/>
        <v>0</v>
      </c>
      <c r="J121" s="624">
        <f t="shared" si="49"/>
        <v>1208.5157523643138</v>
      </c>
      <c r="K121" s="590">
        <f t="shared" si="55"/>
        <v>7.3620370284870038</v>
      </c>
      <c r="L121" s="53">
        <f t="shared" si="50"/>
        <v>164.15507660285155</v>
      </c>
      <c r="M121" s="27">
        <f t="shared" si="51"/>
        <v>164.15507660285155</v>
      </c>
      <c r="O121" s="732">
        <f>P70*demand!$C$207*1000</f>
        <v>403.29863364801162</v>
      </c>
      <c r="P121" s="729">
        <f>O70*demand!$C$207</f>
        <v>2.1072917314324515</v>
      </c>
      <c r="Q121" s="729">
        <f>S70*demand!$C$207</f>
        <v>0.17782124737869331</v>
      </c>
      <c r="R121" s="729">
        <f>T70*demand!$C$207</f>
        <v>1.236647516077465</v>
      </c>
      <c r="S121" s="743">
        <f>U70*demand!$C$207*1000</f>
        <v>2.3719917633860388</v>
      </c>
      <c r="T121" s="729">
        <f t="shared" si="52"/>
        <v>405.67062541139768</v>
      </c>
      <c r="U121" s="742">
        <f>P70*demand!$C$208*1000</f>
        <v>927.65940825419875</v>
      </c>
      <c r="V121" s="730">
        <f>O70*demand!$C$208</f>
        <v>4.8471500706985644</v>
      </c>
      <c r="W121" s="730">
        <f>S70*demand!$C$208</f>
        <v>0.40902085788446463</v>
      </c>
      <c r="X121" s="730">
        <f>T70*demand!$C$208</f>
        <v>2.8445117520152103</v>
      </c>
      <c r="Y121" s="744">
        <f>U70*demand!$C$208*1000</f>
        <v>5.4560077620470633</v>
      </c>
      <c r="Z121" s="729">
        <f t="shared" si="56"/>
        <v>933.11541601624583</v>
      </c>
    </row>
    <row r="122" spans="1:31" ht="13.8" x14ac:dyDescent="0.45">
      <c r="A122" s="32">
        <v>2029</v>
      </c>
      <c r="B122" s="27">
        <f>surplus!H122</f>
        <v>1276.1594791942043</v>
      </c>
      <c r="C122" s="27">
        <f t="shared" si="46"/>
        <v>0</v>
      </c>
      <c r="D122" s="48">
        <f t="shared" si="57"/>
        <v>5.2544477113779875</v>
      </c>
      <c r="E122" s="624">
        <f t="shared" si="47"/>
        <v>0</v>
      </c>
      <c r="F122" s="624"/>
      <c r="G122" s="48">
        <f t="shared" si="53"/>
        <v>0.19138244013982136</v>
      </c>
      <c r="H122" s="27">
        <f t="shared" si="48"/>
        <v>0</v>
      </c>
      <c r="I122" s="624">
        <f t="shared" si="54"/>
        <v>0</v>
      </c>
      <c r="J122" s="624">
        <f t="shared" si="49"/>
        <v>1276.1594791942043</v>
      </c>
      <c r="K122" s="590">
        <f t="shared" si="55"/>
        <v>7.3620370284870038</v>
      </c>
      <c r="L122" s="53">
        <f t="shared" si="50"/>
        <v>173.34325734252278</v>
      </c>
      <c r="M122" s="27">
        <f t="shared" si="51"/>
        <v>173.34325734252278</v>
      </c>
      <c r="O122" s="732">
        <f>P71*demand!$C$207*1000</f>
        <v>456.15968727717154</v>
      </c>
      <c r="P122" s="729">
        <f>O71*demand!$C$207</f>
        <v>2.3834981252402656</v>
      </c>
      <c r="Q122" s="729">
        <f>S71*demand!$C$207</f>
        <v>0.17782124737869331</v>
      </c>
      <c r="R122" s="729">
        <f>T71*demand!$C$207</f>
        <v>1.3987370577067875</v>
      </c>
      <c r="S122" s="743">
        <f>U71*demand!$C$207*1000</f>
        <v>2.6828928509451613</v>
      </c>
      <c r="T122" s="729">
        <f t="shared" si="52"/>
        <v>458.84258012811671</v>
      </c>
      <c r="U122" s="742">
        <f>P71*demand!$C$208*1000</f>
        <v>1049.2493409692156</v>
      </c>
      <c r="V122" s="730">
        <f>O71*demand!$C$208</f>
        <v>5.4824744642332313</v>
      </c>
      <c r="W122" s="730">
        <f>S71*demand!$C$208</f>
        <v>0.40902085788446463</v>
      </c>
      <c r="X122" s="730">
        <f>T71*demand!$C$208</f>
        <v>3.2173468566421333</v>
      </c>
      <c r="Y122" s="744">
        <f>U71*demand!$C$208*1000</f>
        <v>6.1711361925648793</v>
      </c>
      <c r="Z122" s="729">
        <f t="shared" si="56"/>
        <v>1055.4204771617806</v>
      </c>
    </row>
    <row r="123" spans="1:31" ht="13.8" x14ac:dyDescent="0.45">
      <c r="A123" s="32">
        <v>2030</v>
      </c>
      <c r="B123" s="27">
        <f>surplus!H123</f>
        <v>1348.1793106503446</v>
      </c>
      <c r="C123" s="27">
        <f t="shared" si="46"/>
        <v>0</v>
      </c>
      <c r="D123" s="48">
        <f t="shared" si="57"/>
        <v>5.2544477113779875</v>
      </c>
      <c r="E123" s="624">
        <f t="shared" si="47"/>
        <v>0</v>
      </c>
      <c r="F123" s="624"/>
      <c r="G123" s="48">
        <f t="shared" si="53"/>
        <v>0.19138244013982136</v>
      </c>
      <c r="H123" s="27">
        <f t="shared" si="48"/>
        <v>0</v>
      </c>
      <c r="I123" s="624">
        <f t="shared" si="54"/>
        <v>0</v>
      </c>
      <c r="J123" s="624">
        <f t="shared" si="49"/>
        <v>1348.1793106503446</v>
      </c>
      <c r="K123" s="590">
        <f t="shared" si="55"/>
        <v>7.3620370284870038</v>
      </c>
      <c r="L123" s="53">
        <f t="shared" si="50"/>
        <v>183.12585299878793</v>
      </c>
      <c r="M123" s="27">
        <f t="shared" si="51"/>
        <v>183.12585299878793</v>
      </c>
      <c r="O123" s="732">
        <f>P72*demand!$C$207*1000</f>
        <v>509.02074090633141</v>
      </c>
      <c r="P123" s="729">
        <f>O72*demand!$C$207</f>
        <v>2.6597045190480797</v>
      </c>
      <c r="Q123" s="729">
        <f>S72*demand!$C$207</f>
        <v>0.17782124737869331</v>
      </c>
      <c r="R123" s="729">
        <f>T72*demand!$C$207</f>
        <v>1.5608265993361099</v>
      </c>
      <c r="S123" s="743">
        <f>U72*demand!$C$207*1000</f>
        <v>2.9937939385042842</v>
      </c>
      <c r="T123" s="729">
        <f t="shared" si="52"/>
        <v>512.01453484483568</v>
      </c>
      <c r="U123" s="742">
        <f>P72*demand!$C$208*1000</f>
        <v>1170.8392736842325</v>
      </c>
      <c r="V123" s="730">
        <f>O72*demand!$C$208</f>
        <v>6.117798857767899</v>
      </c>
      <c r="W123" s="730">
        <f>S72*demand!$C$208</f>
        <v>0.40902085788446463</v>
      </c>
      <c r="X123" s="730">
        <f>T72*demand!$C$208</f>
        <v>3.5901819612690566</v>
      </c>
      <c r="Y123" s="744">
        <f>U72*demand!$C$208*1000</f>
        <v>6.8862646230826972</v>
      </c>
      <c r="Z123" s="729">
        <f t="shared" si="56"/>
        <v>1177.7255383073152</v>
      </c>
    </row>
    <row r="124" spans="1:31" ht="13.8" x14ac:dyDescent="0.45">
      <c r="A124" s="32">
        <v>2031</v>
      </c>
      <c r="B124" s="27">
        <f>surplus!H124</f>
        <v>1426.2585337461187</v>
      </c>
      <c r="C124" s="27">
        <f t="shared" si="46"/>
        <v>0</v>
      </c>
      <c r="D124" s="48">
        <f t="shared" si="57"/>
        <v>5.2544477113779875</v>
      </c>
      <c r="E124" s="624">
        <f t="shared" si="47"/>
        <v>0</v>
      </c>
      <c r="F124" s="624"/>
      <c r="G124" s="48">
        <f t="shared" si="53"/>
        <v>0.19138244013982136</v>
      </c>
      <c r="H124" s="27">
        <f t="shared" si="48"/>
        <v>0</v>
      </c>
      <c r="I124" s="624">
        <f t="shared" si="54"/>
        <v>0</v>
      </c>
      <c r="J124" s="624">
        <f t="shared" si="49"/>
        <v>1426.2585337461187</v>
      </c>
      <c r="K124" s="590">
        <f t="shared" si="55"/>
        <v>7.3620370284870038</v>
      </c>
      <c r="L124" s="53">
        <f t="shared" si="50"/>
        <v>193.73150776439843</v>
      </c>
      <c r="M124" s="27">
        <f t="shared" si="51"/>
        <v>193.73150776439843</v>
      </c>
      <c r="O124" s="732">
        <f>P73*demand!$C$207*1000</f>
        <v>561.88179453549139</v>
      </c>
      <c r="P124" s="729">
        <f>O73*demand!$C$207</f>
        <v>2.9359109128558938</v>
      </c>
      <c r="Q124" s="729">
        <f>S73*demand!$C$207</f>
        <v>0.17782124737869331</v>
      </c>
      <c r="R124" s="729">
        <f>T73*demand!$C$207</f>
        <v>1.7229161409654326</v>
      </c>
      <c r="S124" s="743">
        <f>U73*demand!$C$207*1000</f>
        <v>3.3046950260634071</v>
      </c>
      <c r="T124" s="729">
        <f>O124+S124</f>
        <v>565.18648956155482</v>
      </c>
      <c r="U124" s="742">
        <f>P73*demand!$C$208*1000</f>
        <v>1292.4292063992493</v>
      </c>
      <c r="V124" s="730">
        <f>O73*demand!$C$208</f>
        <v>6.7531232513025667</v>
      </c>
      <c r="W124" s="730">
        <f>S73*demand!$C$208</f>
        <v>0.40902085788446463</v>
      </c>
      <c r="X124" s="730">
        <f>T73*demand!$C$208</f>
        <v>3.9630170658959805</v>
      </c>
      <c r="Y124" s="744">
        <f>U73*demand!$C$208*1000</f>
        <v>7.6013930536005141</v>
      </c>
      <c r="Z124" s="729">
        <f t="shared" si="56"/>
        <v>1300.0305994528499</v>
      </c>
    </row>
    <row r="125" spans="1:31" ht="13.8" x14ac:dyDescent="0.45">
      <c r="A125" s="32">
        <v>2032</v>
      </c>
      <c r="B125" s="27">
        <f>surplus!H125</f>
        <v>1503.8635951913157</v>
      </c>
      <c r="C125" s="27">
        <f t="shared" si="46"/>
        <v>0</v>
      </c>
      <c r="D125" s="48">
        <f t="shared" si="57"/>
        <v>5.2544477113779875</v>
      </c>
      <c r="E125" s="624">
        <f t="shared" si="47"/>
        <v>0</v>
      </c>
      <c r="F125" s="624"/>
      <c r="G125" s="48">
        <f t="shared" si="53"/>
        <v>0.19138244013982136</v>
      </c>
      <c r="H125" s="27">
        <f t="shared" si="48"/>
        <v>0</v>
      </c>
      <c r="I125" s="624">
        <f t="shared" si="54"/>
        <v>0</v>
      </c>
      <c r="J125" s="624">
        <f t="shared" si="49"/>
        <v>1503.8635951913157</v>
      </c>
      <c r="K125" s="590">
        <f t="shared" si="55"/>
        <v>7.3620370284870038</v>
      </c>
      <c r="L125" s="53">
        <f t="shared" si="50"/>
        <v>204.27275621844836</v>
      </c>
      <c r="M125" s="27">
        <f t="shared" si="51"/>
        <v>204.27275621844836</v>
      </c>
      <c r="O125" s="732">
        <f>P74*demand!$C$207*1000</f>
        <v>614.74284816465126</v>
      </c>
      <c r="P125" s="729">
        <f>O74*demand!$C$207</f>
        <v>3.2121173066637079</v>
      </c>
      <c r="Q125" s="729">
        <f>S74*demand!$C$207</f>
        <v>0.17782124737869331</v>
      </c>
      <c r="R125" s="729">
        <f>T74*demand!$C$207</f>
        <v>1.885005682594755</v>
      </c>
      <c r="S125" s="743">
        <f>U74*demand!$C$207*1000</f>
        <v>3.6155961136225296</v>
      </c>
      <c r="T125" s="729">
        <f t="shared" si="52"/>
        <v>618.35844427827374</v>
      </c>
      <c r="U125" s="742">
        <f>P74*demand!$C$208*1000</f>
        <v>1414.0191391142662</v>
      </c>
      <c r="V125" s="730">
        <f>O74*demand!$C$208</f>
        <v>7.3884476448372345</v>
      </c>
      <c r="W125" s="730">
        <f>S74*demand!$C$208</f>
        <v>0.40902085788446463</v>
      </c>
      <c r="X125" s="730">
        <f>T74*demand!$C$208</f>
        <v>4.3358521705229034</v>
      </c>
      <c r="Y125" s="744">
        <f>U74*demand!$C$208*1000</f>
        <v>8.316521484118331</v>
      </c>
      <c r="Z125" s="729">
        <f t="shared" si="56"/>
        <v>1422.3356605983845</v>
      </c>
    </row>
    <row r="126" spans="1:31" ht="13.8" x14ac:dyDescent="0.45">
      <c r="A126" s="32">
        <v>2033</v>
      </c>
      <c r="B126" s="27">
        <f>surplus!H126</f>
        <v>1584.8799901587372</v>
      </c>
      <c r="C126" s="27">
        <f t="shared" si="46"/>
        <v>0</v>
      </c>
      <c r="D126" s="48">
        <f t="shared" si="57"/>
        <v>5.2544477113779875</v>
      </c>
      <c r="E126" s="624">
        <f t="shared" si="47"/>
        <v>0</v>
      </c>
      <c r="F126" s="624"/>
      <c r="G126" s="48">
        <f t="shared" si="53"/>
        <v>0.19138244013982136</v>
      </c>
      <c r="H126" s="27">
        <f t="shared" si="48"/>
        <v>0</v>
      </c>
      <c r="I126" s="624">
        <f t="shared" si="54"/>
        <v>0</v>
      </c>
      <c r="J126" s="624">
        <f t="shared" si="49"/>
        <v>1584.8799901587372</v>
      </c>
      <c r="K126" s="590">
        <f t="shared" si="55"/>
        <v>7.3620370284870038</v>
      </c>
      <c r="L126" s="53">
        <f t="shared" si="50"/>
        <v>215.27737282848889</v>
      </c>
      <c r="M126" s="27">
        <f t="shared" si="51"/>
        <v>215.27737282848889</v>
      </c>
      <c r="O126" s="732">
        <f>P75*demand!$C$207*1000</f>
        <v>667.60390179381125</v>
      </c>
      <c r="P126" s="729">
        <f>O75*demand!$C$207</f>
        <v>3.488323700471522</v>
      </c>
      <c r="Q126" s="729">
        <f>S75*demand!$C$207</f>
        <v>0.17782124737869331</v>
      </c>
      <c r="R126" s="729">
        <f>T75*demand!$C$207</f>
        <v>2.0470952242240776</v>
      </c>
      <c r="S126" s="743">
        <f>U75*demand!$C$207*1000</f>
        <v>3.9264972011816521</v>
      </c>
      <c r="T126" s="729">
        <f t="shared" si="52"/>
        <v>671.53039899499288</v>
      </c>
      <c r="U126" s="742">
        <f>P75*demand!$C$208*1000</f>
        <v>1535.609071829283</v>
      </c>
      <c r="V126" s="730">
        <f>O75*demand!$C$208</f>
        <v>8.0237720383719022</v>
      </c>
      <c r="W126" s="730">
        <f>S75*demand!$C$208</f>
        <v>0.40902085788446463</v>
      </c>
      <c r="X126" s="730">
        <f>T75*demand!$C$208</f>
        <v>4.7086872751498277</v>
      </c>
      <c r="Y126" s="744">
        <f>U75*demand!$C$208*1000</f>
        <v>9.031649914636148</v>
      </c>
      <c r="Z126" s="729">
        <f t="shared" si="56"/>
        <v>1544.6407217439191</v>
      </c>
    </row>
    <row r="127" spans="1:31" ht="13.8" x14ac:dyDescent="0.45">
      <c r="A127" s="32">
        <v>2034</v>
      </c>
      <c r="B127" s="27">
        <f>surplus!H127</f>
        <v>1666.0635535360643</v>
      </c>
      <c r="C127" s="27">
        <f t="shared" si="46"/>
        <v>0</v>
      </c>
      <c r="D127" s="48">
        <f t="shared" si="57"/>
        <v>5.2544477113779875</v>
      </c>
      <c r="E127" s="624">
        <f t="shared" si="47"/>
        <v>0</v>
      </c>
      <c r="F127" s="624"/>
      <c r="G127" s="48">
        <f t="shared" si="53"/>
        <v>0.19138244013982136</v>
      </c>
      <c r="H127" s="27">
        <f t="shared" si="48"/>
        <v>0</v>
      </c>
      <c r="I127" s="624">
        <f t="shared" si="54"/>
        <v>0</v>
      </c>
      <c r="J127" s="624">
        <f t="shared" si="49"/>
        <v>1666.0635535360643</v>
      </c>
      <c r="K127" s="590">
        <f t="shared" si="55"/>
        <v>7.3620370284870038</v>
      </c>
      <c r="L127" s="53">
        <f t="shared" si="50"/>
        <v>226.30469625313233</v>
      </c>
      <c r="M127" s="27">
        <f t="shared" si="51"/>
        <v>226.30469625313233</v>
      </c>
      <c r="O127" s="732">
        <f>P76*demand!$C$207*1000</f>
        <v>720.46495542297123</v>
      </c>
      <c r="P127" s="729">
        <f>O76*demand!$C$207</f>
        <v>3.764530094279336</v>
      </c>
      <c r="Q127" s="729">
        <f>S76*demand!$C$207</f>
        <v>0.17782124737869331</v>
      </c>
      <c r="R127" s="729">
        <f>T76*demand!$C$207</f>
        <v>2.2091847658534003</v>
      </c>
      <c r="S127" s="743">
        <f>U76*demand!$C$207*1000</f>
        <v>4.2373982887407751</v>
      </c>
      <c r="T127" s="729">
        <f t="shared" si="52"/>
        <v>724.70235371171202</v>
      </c>
      <c r="U127" s="742">
        <f>P76*demand!$C$208*1000</f>
        <v>1657.1990045442999</v>
      </c>
      <c r="V127" s="730">
        <f>O76*demand!$C$208</f>
        <v>8.6590964319065691</v>
      </c>
      <c r="W127" s="730">
        <f>S76*demand!$C$208</f>
        <v>0.40902085788446463</v>
      </c>
      <c r="X127" s="730">
        <f>T76*demand!$C$208</f>
        <v>5.081522379776751</v>
      </c>
      <c r="Y127" s="744">
        <f>U76*demand!$C$208*1000</f>
        <v>9.7467783451539649</v>
      </c>
      <c r="Z127" s="729">
        <f t="shared" si="56"/>
        <v>1666.9457828894538</v>
      </c>
    </row>
    <row r="128" spans="1:31" ht="13.8" x14ac:dyDescent="0.45">
      <c r="A128" s="32">
        <v>2035</v>
      </c>
      <c r="B128" s="27">
        <f>surplus!H128</f>
        <v>1745.9324423477574</v>
      </c>
      <c r="C128" s="27">
        <f t="shared" si="46"/>
        <v>0</v>
      </c>
      <c r="D128" s="48">
        <f t="shared" si="57"/>
        <v>5.2544477113779875</v>
      </c>
      <c r="E128" s="624">
        <f t="shared" si="47"/>
        <v>0</v>
      </c>
      <c r="F128" s="624"/>
      <c r="G128" s="48">
        <f t="shared" si="53"/>
        <v>0.19138244013982136</v>
      </c>
      <c r="H128" s="27">
        <f t="shared" si="48"/>
        <v>0</v>
      </c>
      <c r="I128" s="624">
        <f t="shared" si="54"/>
        <v>0</v>
      </c>
      <c r="J128" s="624">
        <f t="shared" si="49"/>
        <v>1745.9324423477574</v>
      </c>
      <c r="K128" s="590">
        <f t="shared" si="55"/>
        <v>7.3620370284870038</v>
      </c>
      <c r="L128" s="53">
        <f t="shared" si="50"/>
        <v>237.15344484032968</v>
      </c>
      <c r="M128" s="27">
        <f t="shared" si="51"/>
        <v>237.15344484032968</v>
      </c>
      <c r="O128" s="732">
        <f>P77*demand!$C$207*1000</f>
        <v>773.3260090521311</v>
      </c>
      <c r="P128" s="729">
        <f>O77*demand!$C$207</f>
        <v>4.0407364880871501</v>
      </c>
      <c r="Q128" s="729">
        <f>S77*demand!$C$207</f>
        <v>0.17782124737869331</v>
      </c>
      <c r="R128" s="729">
        <f>T77*demand!$C$207</f>
        <v>2.3712743074827229</v>
      </c>
      <c r="S128" s="743">
        <f>U77*demand!$C$207*1000</f>
        <v>4.548299376299898</v>
      </c>
      <c r="T128" s="729">
        <f t="shared" si="52"/>
        <v>777.87430842843105</v>
      </c>
      <c r="U128" s="742">
        <f>P77*demand!$C$208*1000</f>
        <v>1778.7889372593168</v>
      </c>
      <c r="V128" s="730">
        <f>O77*demand!$C$208</f>
        <v>9.2944208254412377</v>
      </c>
      <c r="W128" s="730">
        <f>S77*demand!$C$208</f>
        <v>0.40902085788446463</v>
      </c>
      <c r="X128" s="730">
        <f>T77*demand!$C$208</f>
        <v>5.4543574844036744</v>
      </c>
      <c r="Y128" s="744">
        <f>U77*demand!$C$208*1000</f>
        <v>10.461906775671782</v>
      </c>
      <c r="Z128" s="729">
        <f t="shared" si="56"/>
        <v>1789.2508440349886</v>
      </c>
    </row>
    <row r="129" spans="1:28" ht="13.8" x14ac:dyDescent="0.45">
      <c r="A129" s="32">
        <v>2036</v>
      </c>
      <c r="B129" s="27">
        <f>surplus!H129</f>
        <v>1827.9148843787898</v>
      </c>
      <c r="C129" s="27">
        <f t="shared" si="46"/>
        <v>0</v>
      </c>
      <c r="D129" s="48">
        <f t="shared" si="57"/>
        <v>5.2544477113779875</v>
      </c>
      <c r="E129" s="624">
        <f t="shared" si="47"/>
        <v>0</v>
      </c>
      <c r="F129" s="624"/>
      <c r="G129" s="48">
        <f t="shared" si="53"/>
        <v>0.19138244013982136</v>
      </c>
      <c r="H129" s="27">
        <f t="shared" si="48"/>
        <v>0</v>
      </c>
      <c r="I129" s="624">
        <f t="shared" si="54"/>
        <v>0</v>
      </c>
      <c r="J129" s="624">
        <f t="shared" si="49"/>
        <v>1827.9148843787898</v>
      </c>
      <c r="K129" s="590">
        <f t="shared" si="55"/>
        <v>7.3620370284870038</v>
      </c>
      <c r="L129" s="53">
        <f t="shared" si="50"/>
        <v>248.289281527079</v>
      </c>
      <c r="M129" s="27">
        <f t="shared" si="51"/>
        <v>248.289281527079</v>
      </c>
      <c r="O129" s="732">
        <f>P78*demand!$C$207*1000</f>
        <v>826.18706268129108</v>
      </c>
      <c r="P129" s="729">
        <f>O78*demand!$C$207</f>
        <v>4.3169428818949642</v>
      </c>
      <c r="Q129" s="729">
        <f>S78*demand!$C$207</f>
        <v>0.17782124737869331</v>
      </c>
      <c r="R129" s="729">
        <f>T78*demand!$C$207</f>
        <v>2.5333638491120452</v>
      </c>
      <c r="S129" s="743">
        <f>U78*demand!$C$207*1000</f>
        <v>4.8592004638590209</v>
      </c>
      <c r="T129" s="729">
        <f t="shared" si="52"/>
        <v>831.04626314515008</v>
      </c>
      <c r="U129" s="742">
        <f>P78*demand!$C$208*1000</f>
        <v>1900.3788699743336</v>
      </c>
      <c r="V129" s="730">
        <f>O78*demand!$C$208</f>
        <v>9.9297452189759046</v>
      </c>
      <c r="W129" s="730">
        <f>S78*demand!$C$208</f>
        <v>0.40902085788446463</v>
      </c>
      <c r="X129" s="730">
        <f>T78*demand!$C$208</f>
        <v>5.8271925890305978</v>
      </c>
      <c r="Y129" s="744">
        <f>U78*demand!$C$208*1000</f>
        <v>11.177035206189601</v>
      </c>
      <c r="Z129" s="729">
        <f t="shared" si="56"/>
        <v>1911.5559051805233</v>
      </c>
    </row>
    <row r="130" spans="1:28" ht="13.8" x14ac:dyDescent="0.45">
      <c r="A130" s="32">
        <v>2037</v>
      </c>
      <c r="B130" s="27">
        <f>surplus!H130</f>
        <v>1903.978714956871</v>
      </c>
      <c r="C130" s="27">
        <f t="shared" si="46"/>
        <v>0</v>
      </c>
      <c r="D130" s="48">
        <f t="shared" si="57"/>
        <v>5.2544477113779875</v>
      </c>
      <c r="E130" s="624">
        <f t="shared" si="47"/>
        <v>0</v>
      </c>
      <c r="F130" s="624"/>
      <c r="G130" s="48">
        <f t="shared" si="53"/>
        <v>0.19138244013982136</v>
      </c>
      <c r="H130" s="27">
        <f t="shared" si="48"/>
        <v>0</v>
      </c>
      <c r="I130" s="624">
        <f t="shared" si="54"/>
        <v>0</v>
      </c>
      <c r="J130" s="624">
        <f t="shared" si="49"/>
        <v>1903.978714956871</v>
      </c>
      <c r="K130" s="590">
        <f t="shared" si="55"/>
        <v>7.3620370284870038</v>
      </c>
      <c r="L130" s="53">
        <f t="shared" si="50"/>
        <v>258.62118155471489</v>
      </c>
      <c r="M130" s="27">
        <f t="shared" si="51"/>
        <v>258.62118155471489</v>
      </c>
      <c r="O130" s="732">
        <f>P79*demand!$C$207*1000</f>
        <v>879.04811631045095</v>
      </c>
      <c r="P130" s="729">
        <f>O79*demand!$C$207</f>
        <v>4.5931492757027792</v>
      </c>
      <c r="Q130" s="729">
        <f>S79*demand!$C$207</f>
        <v>0.17782124737869331</v>
      </c>
      <c r="R130" s="729">
        <f>T79*demand!$C$207</f>
        <v>2.6954533907413678</v>
      </c>
      <c r="S130" s="743">
        <f>U79*demand!$C$207*1000</f>
        <v>5.170101551418143</v>
      </c>
      <c r="T130" s="729">
        <f t="shared" si="52"/>
        <v>884.21821786186911</v>
      </c>
      <c r="U130" s="742">
        <f>P79*demand!$C$208*1000</f>
        <v>2021.9688026893502</v>
      </c>
      <c r="V130" s="730">
        <f>O79*demand!$C$208</f>
        <v>10.565069612510573</v>
      </c>
      <c r="W130" s="730">
        <f>S79*demand!$C$208</f>
        <v>0.40902085788446463</v>
      </c>
      <c r="X130" s="730">
        <f>T79*demand!$C$208</f>
        <v>6.2000276936575203</v>
      </c>
      <c r="Y130" s="744">
        <f>U79*demand!$C$208*1000</f>
        <v>11.892163636707416</v>
      </c>
      <c r="Z130" s="729">
        <f t="shared" si="56"/>
        <v>2033.8609663260577</v>
      </c>
    </row>
    <row r="131" spans="1:28" ht="13.8" x14ac:dyDescent="0.45">
      <c r="A131" s="32">
        <v>2038</v>
      </c>
      <c r="B131" s="27">
        <f>surplus!H131</f>
        <v>1978.2176448229284</v>
      </c>
      <c r="C131" s="27">
        <f t="shared" si="46"/>
        <v>0</v>
      </c>
      <c r="D131" s="48">
        <f t="shared" si="57"/>
        <v>5.2544477113779875</v>
      </c>
      <c r="E131" s="624">
        <f t="shared" si="47"/>
        <v>0</v>
      </c>
      <c r="F131" s="624"/>
      <c r="G131" s="48">
        <f t="shared" si="53"/>
        <v>0.19138244013982136</v>
      </c>
      <c r="H131" s="27">
        <f t="shared" si="48"/>
        <v>0</v>
      </c>
      <c r="I131" s="624">
        <f t="shared" si="54"/>
        <v>0</v>
      </c>
      <c r="J131" s="624">
        <f t="shared" si="49"/>
        <v>1978.2176448229284</v>
      </c>
      <c r="K131" s="590">
        <f t="shared" si="55"/>
        <v>7.3620370284870038</v>
      </c>
      <c r="L131" s="53">
        <f t="shared" si="50"/>
        <v>268.7052017217955</v>
      </c>
      <c r="M131" s="27">
        <f t="shared" si="51"/>
        <v>268.7052017217955</v>
      </c>
      <c r="O131" s="732">
        <f>P80*demand!$C$207*1000</f>
        <v>931.90916993961093</v>
      </c>
      <c r="P131" s="729">
        <f>O80*demand!$C$207</f>
        <v>4.8693556695105933</v>
      </c>
      <c r="Q131" s="729">
        <f>S80*demand!$C$207</f>
        <v>0.17782124737869331</v>
      </c>
      <c r="R131" s="729">
        <f>T80*demand!$C$207</f>
        <v>2.8575429323706905</v>
      </c>
      <c r="S131" s="743">
        <f>U80*demand!$C$207*1000</f>
        <v>5.4810026389772668</v>
      </c>
      <c r="T131" s="729">
        <f t="shared" si="52"/>
        <v>937.39017257858825</v>
      </c>
      <c r="U131" s="742">
        <f>P80*demand!$C$208*1000</f>
        <v>2143.5587354043673</v>
      </c>
      <c r="V131" s="730">
        <f>O80*demand!$C$208</f>
        <v>11.20039400604524</v>
      </c>
      <c r="W131" s="730">
        <f>S80*demand!$C$208</f>
        <v>0.40902085788446463</v>
      </c>
      <c r="X131" s="730">
        <f>T80*demand!$C$208</f>
        <v>6.5728627982844445</v>
      </c>
      <c r="Y131" s="744">
        <f>U80*demand!$C$208*1000</f>
        <v>12.607292067225234</v>
      </c>
      <c r="Z131" s="729">
        <f t="shared" si="56"/>
        <v>2156.1660274715928</v>
      </c>
    </row>
    <row r="132" spans="1:28" ht="13.8" x14ac:dyDescent="0.45">
      <c r="A132" s="32">
        <v>2039</v>
      </c>
      <c r="B132" s="27">
        <f>surplus!H132</f>
        <v>2054.2367053819871</v>
      </c>
      <c r="C132" s="27">
        <f t="shared" si="46"/>
        <v>0</v>
      </c>
      <c r="D132" s="48">
        <f t="shared" si="57"/>
        <v>5.2544477113779875</v>
      </c>
      <c r="E132" s="624">
        <f t="shared" si="47"/>
        <v>0</v>
      </c>
      <c r="F132" s="624"/>
      <c r="G132" s="48">
        <f t="shared" si="53"/>
        <v>0.19138244013982136</v>
      </c>
      <c r="H132" s="27">
        <f t="shared" si="48"/>
        <v>0</v>
      </c>
      <c r="I132" s="624">
        <f t="shared" si="54"/>
        <v>0</v>
      </c>
      <c r="J132" s="624">
        <f t="shared" si="49"/>
        <v>2054.2367053819871</v>
      </c>
      <c r="K132" s="590">
        <f t="shared" si="55"/>
        <v>7.3620370284870038</v>
      </c>
      <c r="L132" s="53">
        <f t="shared" si="50"/>
        <v>279.03102054950682</v>
      </c>
      <c r="M132" s="27">
        <f t="shared" si="51"/>
        <v>279.03102054950682</v>
      </c>
      <c r="O132" s="732">
        <f>P81*demand!$C$207*1000</f>
        <v>984.7702235687708</v>
      </c>
      <c r="P132" s="729">
        <f>O81*demand!$C$207</f>
        <v>5.1455620633184074</v>
      </c>
      <c r="Q132" s="729">
        <f>S81*demand!$C$207</f>
        <v>0.17782124737869331</v>
      </c>
      <c r="R132" s="729">
        <f>T81*demand!$C$207</f>
        <v>3.0196324740000127</v>
      </c>
      <c r="S132" s="743">
        <f>U81*demand!$C$207*1000</f>
        <v>5.7919037265363889</v>
      </c>
      <c r="T132" s="729">
        <f t="shared" si="52"/>
        <v>990.56212729530716</v>
      </c>
      <c r="U132" s="742">
        <f>P81*demand!$C$208*1000</f>
        <v>2265.1486681193842</v>
      </c>
      <c r="V132" s="730">
        <f>O81*demand!$C$208</f>
        <v>11.835718399579909</v>
      </c>
      <c r="W132" s="730">
        <f>S81*demand!$C$208</f>
        <v>0.40902085788446463</v>
      </c>
      <c r="X132" s="730">
        <f>T81*demand!$C$208</f>
        <v>6.945697902911367</v>
      </c>
      <c r="Y132" s="744">
        <f>U81*demand!$C$208*1000</f>
        <v>13.32242049774305</v>
      </c>
      <c r="Z132" s="729">
        <f t="shared" si="56"/>
        <v>2278.4710886171274</v>
      </c>
    </row>
    <row r="133" spans="1:28" ht="13.8" x14ac:dyDescent="0.45">
      <c r="A133" s="32">
        <v>2040</v>
      </c>
      <c r="B133" s="27">
        <f>surplus!H133</f>
        <v>2129.7778684521545</v>
      </c>
      <c r="C133" s="27">
        <f t="shared" si="46"/>
        <v>0</v>
      </c>
      <c r="D133" s="48">
        <f t="shared" si="57"/>
        <v>5.2544477113779875</v>
      </c>
      <c r="E133" s="624">
        <f t="shared" si="47"/>
        <v>0</v>
      </c>
      <c r="F133" s="624"/>
      <c r="G133" s="48">
        <f t="shared" si="53"/>
        <v>0.19138244013982136</v>
      </c>
      <c r="H133" s="27">
        <f t="shared" si="48"/>
        <v>0</v>
      </c>
      <c r="I133" s="624">
        <f t="shared" si="54"/>
        <v>0</v>
      </c>
      <c r="J133" s="624">
        <f t="shared" si="49"/>
        <v>2129.7778684521545</v>
      </c>
      <c r="K133" s="590">
        <f t="shared" si="55"/>
        <v>7.3620370284870038</v>
      </c>
      <c r="L133" s="53">
        <f t="shared" si="50"/>
        <v>289.29192561937606</v>
      </c>
      <c r="M133" s="27">
        <f t="shared" si="51"/>
        <v>289.29192561937606</v>
      </c>
      <c r="O133" s="732">
        <f>P82*demand!$C$207*1000</f>
        <v>1037.6312771979308</v>
      </c>
      <c r="P133" s="729">
        <f>O82*demand!$C$207</f>
        <v>5.4217684571262215</v>
      </c>
      <c r="Q133" s="729">
        <f>S82*demand!$C$207</f>
        <v>0.17782124737869331</v>
      </c>
      <c r="R133" s="729">
        <f>T82*demand!$C$207</f>
        <v>3.1817220156293358</v>
      </c>
      <c r="S133" s="743">
        <f>U82*demand!$C$207*1000</f>
        <v>6.1028048140955118</v>
      </c>
      <c r="T133" s="729">
        <f t="shared" si="52"/>
        <v>1043.7340820120262</v>
      </c>
      <c r="U133" s="742">
        <f>P82*demand!$C$208*1000</f>
        <v>2386.738600834401</v>
      </c>
      <c r="V133" s="730">
        <f>O82*demand!$C$208</f>
        <v>12.471042793114576</v>
      </c>
      <c r="W133" s="730">
        <f>S82*demand!$C$208</f>
        <v>0.40902085788446463</v>
      </c>
      <c r="X133" s="730">
        <f>T82*demand!$C$208</f>
        <v>7.3185330075382913</v>
      </c>
      <c r="Y133" s="744">
        <f>U82*demand!$C$208*1000</f>
        <v>14.037548928260867</v>
      </c>
      <c r="Z133" s="729">
        <f>U133+Y133</f>
        <v>2400.776149762662</v>
      </c>
    </row>
    <row r="134" spans="1:28" ht="13.8" x14ac:dyDescent="0.45">
      <c r="A134" s="32">
        <v>2041</v>
      </c>
      <c r="B134" s="27">
        <f>surplus!H134</f>
        <v>2209.1389180764427</v>
      </c>
      <c r="C134" s="27">
        <f t="shared" si="46"/>
        <v>0</v>
      </c>
      <c r="D134" s="48">
        <f t="shared" si="57"/>
        <v>5.2544477113779875</v>
      </c>
      <c r="E134" s="624">
        <f t="shared" si="47"/>
        <v>0</v>
      </c>
      <c r="F134" s="624"/>
      <c r="G134" s="48">
        <f t="shared" si="53"/>
        <v>0.19138244013982136</v>
      </c>
      <c r="H134" s="27">
        <f t="shared" si="48"/>
        <v>0</v>
      </c>
      <c r="I134" s="624">
        <f t="shared" si="54"/>
        <v>0</v>
      </c>
      <c r="J134" s="624">
        <f t="shared" si="49"/>
        <v>2209.1389180764427</v>
      </c>
      <c r="K134" s="590">
        <f t="shared" si="55"/>
        <v>7.3620370284870038</v>
      </c>
      <c r="L134" s="53">
        <f t="shared" si="50"/>
        <v>300.07169340880779</v>
      </c>
      <c r="M134" s="27">
        <f t="shared" si="51"/>
        <v>300.07169340880779</v>
      </c>
      <c r="O134" s="732">
        <f>P83*demand!$C$207*1000</f>
        <v>1090.4923308270907</v>
      </c>
      <c r="P134" s="729">
        <f>O83*demand!$C$207</f>
        <v>5.6979748509340356</v>
      </c>
      <c r="Q134" s="729">
        <f>S83*demand!$C$207</f>
        <v>0.17782124737869331</v>
      </c>
      <c r="R134" s="729">
        <f>T83*demand!$C$207</f>
        <v>3.343811557258658</v>
      </c>
      <c r="S134" s="743">
        <f>U83*demand!$C$207*1000</f>
        <v>6.4137059016546338</v>
      </c>
      <c r="T134" s="729">
        <f t="shared" si="52"/>
        <v>1096.9060367287452</v>
      </c>
      <c r="U134" s="742">
        <f>P83*demand!$C$208*1000</f>
        <v>2508.3285335494174</v>
      </c>
      <c r="V134" s="730">
        <f>O83*demand!$C$208</f>
        <v>13.106367186649244</v>
      </c>
      <c r="W134" s="730">
        <f>S83*demand!$C$208</f>
        <v>0.40902085788446463</v>
      </c>
      <c r="X134" s="730">
        <f>T83*demand!$C$208</f>
        <v>7.6913681121652147</v>
      </c>
      <c r="Y134" s="744">
        <f>U83*demand!$C$208*1000</f>
        <v>14.752677358778683</v>
      </c>
      <c r="Z134" s="729">
        <f t="shared" si="56"/>
        <v>2523.0812109081962</v>
      </c>
    </row>
    <row r="135" spans="1:28" ht="13.8" x14ac:dyDescent="0.45">
      <c r="A135" s="32">
        <v>2042</v>
      </c>
      <c r="B135" s="27">
        <f>surplus!H135</f>
        <v>2290.0511489254568</v>
      </c>
      <c r="C135" s="27">
        <f t="shared" si="46"/>
        <v>0</v>
      </c>
      <c r="D135" s="48">
        <f t="shared" si="57"/>
        <v>5.2544477113779875</v>
      </c>
      <c r="E135" s="624">
        <f t="shared" si="47"/>
        <v>0</v>
      </c>
      <c r="F135" s="624"/>
      <c r="G135" s="48">
        <f t="shared" si="53"/>
        <v>0.19138244013982136</v>
      </c>
      <c r="H135" s="27">
        <f t="shared" si="48"/>
        <v>0</v>
      </c>
      <c r="I135" s="624">
        <f t="shared" si="54"/>
        <v>0</v>
      </c>
      <c r="J135" s="624">
        <f t="shared" si="49"/>
        <v>2290.0511489254568</v>
      </c>
      <c r="K135" s="590">
        <f t="shared" si="55"/>
        <v>7.3620370284870038</v>
      </c>
      <c r="L135" s="53">
        <f t="shared" si="50"/>
        <v>311.06216120133979</v>
      </c>
      <c r="M135" s="27">
        <f t="shared" si="51"/>
        <v>311.06216120133979</v>
      </c>
      <c r="O135" s="732">
        <f>P84*demand!$C$207*1000</f>
        <v>1143.3533844562508</v>
      </c>
      <c r="P135" s="729">
        <f>O84*demand!$C$207</f>
        <v>5.9741812447418496</v>
      </c>
      <c r="Q135" s="729">
        <f>S84*demand!$C$207</f>
        <v>0.17782124737869331</v>
      </c>
      <c r="R135" s="729">
        <f>T84*demand!$C$207</f>
        <v>3.5059010988879806</v>
      </c>
      <c r="S135" s="743">
        <f>U84*demand!$C$207*1000</f>
        <v>6.7246069892137568</v>
      </c>
      <c r="T135" s="729">
        <f t="shared" si="52"/>
        <v>1150.0779914454645</v>
      </c>
      <c r="U135" s="742">
        <f>P84*demand!$C$208*1000</f>
        <v>2629.9184662644348</v>
      </c>
      <c r="V135" s="730">
        <f>O84*demand!$C$208</f>
        <v>13.741691580183911</v>
      </c>
      <c r="W135" s="730">
        <f>S84*demand!$C$208</f>
        <v>0.40902085788446463</v>
      </c>
      <c r="X135" s="730">
        <f>T84*demand!$C$208</f>
        <v>8.0642032167921389</v>
      </c>
      <c r="Y135" s="744">
        <f>U84*demand!$C$208*1000</f>
        <v>15.4678057892965</v>
      </c>
      <c r="Z135" s="729">
        <f t="shared" si="56"/>
        <v>2645.3862720537313</v>
      </c>
    </row>
    <row r="136" spans="1:28" ht="13.8" x14ac:dyDescent="0.45">
      <c r="A136" s="32">
        <v>2043</v>
      </c>
      <c r="B136" s="27">
        <f>surplus!H136</f>
        <v>2372.0815355981049</v>
      </c>
      <c r="C136" s="27">
        <f t="shared" si="46"/>
        <v>0</v>
      </c>
      <c r="D136" s="48">
        <f t="shared" si="57"/>
        <v>5.2544477113779875</v>
      </c>
      <c r="E136" s="624">
        <f t="shared" si="47"/>
        <v>0</v>
      </c>
      <c r="F136" s="624"/>
      <c r="G136" s="48">
        <f t="shared" si="53"/>
        <v>0.19138244013982136</v>
      </c>
      <c r="H136" s="27">
        <f t="shared" si="48"/>
        <v>0</v>
      </c>
      <c r="I136" s="624">
        <f t="shared" si="54"/>
        <v>0</v>
      </c>
      <c r="J136" s="624">
        <f t="shared" si="49"/>
        <v>2372.0815355981049</v>
      </c>
      <c r="K136" s="590">
        <f t="shared" si="55"/>
        <v>7.3620370284870038</v>
      </c>
      <c r="L136" s="53">
        <f t="shared" si="50"/>
        <v>322.20451030325762</v>
      </c>
      <c r="M136" s="27">
        <f t="shared" si="51"/>
        <v>322.20451030325762</v>
      </c>
      <c r="O136" s="732">
        <f>P85*demand!$C$207*1000</f>
        <v>1196.2144380854104</v>
      </c>
      <c r="P136" s="729">
        <f>O85*demand!$C$207</f>
        <v>6.2503876385496637</v>
      </c>
      <c r="Q136" s="729">
        <f>S85*demand!$C$207</f>
        <v>0.17782124737869331</v>
      </c>
      <c r="R136" s="729">
        <f>T85*demand!$C$207</f>
        <v>3.6679906405173028</v>
      </c>
      <c r="S136" s="743">
        <f>U85*demand!$C$207*1000</f>
        <v>7.0355080767728779</v>
      </c>
      <c r="T136" s="729">
        <f t="shared" si="52"/>
        <v>1203.2499461621833</v>
      </c>
      <c r="U136" s="742">
        <f>P85*demand!$C$208*1000</f>
        <v>2751.5083989794516</v>
      </c>
      <c r="V136" s="730">
        <f>O85*demand!$C$208</f>
        <v>14.377015973718578</v>
      </c>
      <c r="W136" s="730">
        <f>S85*demand!$C$208</f>
        <v>0.40902085788446463</v>
      </c>
      <c r="X136" s="730">
        <f>T85*demand!$C$208</f>
        <v>8.4370383214190614</v>
      </c>
      <c r="Y136" s="744">
        <f>U85*demand!$C$208*1000</f>
        <v>16.182934219814314</v>
      </c>
      <c r="Z136" s="729">
        <f t="shared" si="56"/>
        <v>2767.691333199266</v>
      </c>
    </row>
    <row r="137" spans="1:28" ht="13.8" x14ac:dyDescent="0.45">
      <c r="A137" s="32">
        <v>2044</v>
      </c>
      <c r="B137" s="27">
        <f>surplus!H137</f>
        <v>2455.4566118025323</v>
      </c>
      <c r="C137" s="27">
        <f t="shared" si="46"/>
        <v>0</v>
      </c>
      <c r="D137" s="48">
        <f t="shared" si="57"/>
        <v>5.2544477113779875</v>
      </c>
      <c r="E137" s="624">
        <f t="shared" si="47"/>
        <v>0</v>
      </c>
      <c r="F137" s="624"/>
      <c r="G137" s="48">
        <f t="shared" si="53"/>
        <v>0.19138244013982136</v>
      </c>
      <c r="H137" s="27">
        <f t="shared" si="48"/>
        <v>0</v>
      </c>
      <c r="I137" s="624">
        <f t="shared" si="54"/>
        <v>0</v>
      </c>
      <c r="J137" s="624">
        <f t="shared" si="49"/>
        <v>2455.4566118025323</v>
      </c>
      <c r="K137" s="590">
        <f t="shared" si="55"/>
        <v>7.3620370284870038</v>
      </c>
      <c r="L137" s="53">
        <f t="shared" si="50"/>
        <v>333.52951123463191</v>
      </c>
      <c r="M137" s="27">
        <f t="shared" si="51"/>
        <v>333.52951123463191</v>
      </c>
      <c r="O137" s="732">
        <f>P86*demand!$C$207*1000</f>
        <v>1249.0754917145703</v>
      </c>
      <c r="P137" s="729">
        <f>O86*demand!$C$207</f>
        <v>6.5265940323574778</v>
      </c>
      <c r="Q137" s="729">
        <f>S86*demand!$C$207</f>
        <v>0.17782124737869331</v>
      </c>
      <c r="R137" s="729">
        <f>T86*demand!$C$207</f>
        <v>3.8300801821466259</v>
      </c>
      <c r="S137" s="743">
        <f>U86*demand!$C$207*1000</f>
        <v>7.3464091643320018</v>
      </c>
      <c r="T137" s="729">
        <f t="shared" si="52"/>
        <v>1256.4219008789023</v>
      </c>
      <c r="U137" s="742">
        <f>P86*demand!$C$208*1000</f>
        <v>2873.0983316944685</v>
      </c>
      <c r="V137" s="730">
        <f>O86*demand!$C$208</f>
        <v>15.012340367253246</v>
      </c>
      <c r="W137" s="730">
        <f>S86*demand!$C$208</f>
        <v>0.40902085788446463</v>
      </c>
      <c r="X137" s="730">
        <f>T86*demand!$C$208</f>
        <v>8.8098734260459857</v>
      </c>
      <c r="Y137" s="744">
        <f>U86*demand!$C$208*1000</f>
        <v>16.898062650332136</v>
      </c>
      <c r="Z137" s="729">
        <f t="shared" si="56"/>
        <v>2889.9963943448006</v>
      </c>
    </row>
    <row r="138" spans="1:28" ht="13.8" x14ac:dyDescent="0.45">
      <c r="A138" s="32">
        <v>2045</v>
      </c>
      <c r="B138" s="27">
        <f>surplus!H138</f>
        <v>2541.1435837176105</v>
      </c>
      <c r="C138" s="27">
        <f t="shared" si="46"/>
        <v>0</v>
      </c>
      <c r="D138" s="48">
        <f t="shared" si="57"/>
        <v>5.2544477113779875</v>
      </c>
      <c r="E138" s="624">
        <f t="shared" si="47"/>
        <v>0</v>
      </c>
      <c r="F138" s="624"/>
      <c r="G138" s="48">
        <f t="shared" si="53"/>
        <v>0.19138244013982136</v>
      </c>
      <c r="H138" s="27">
        <f t="shared" si="48"/>
        <v>0</v>
      </c>
      <c r="I138" s="624">
        <f t="shared" si="54"/>
        <v>0</v>
      </c>
      <c r="J138" s="624">
        <f t="shared" si="49"/>
        <v>2541.1435837176105</v>
      </c>
      <c r="K138" s="590">
        <f t="shared" si="55"/>
        <v>7.3620370284870038</v>
      </c>
      <c r="L138" s="53">
        <f t="shared" si="50"/>
        <v>345.16854151708185</v>
      </c>
      <c r="M138" s="27">
        <f t="shared" si="51"/>
        <v>345.16854151708185</v>
      </c>
      <c r="O138" s="732">
        <f>P87*demand!$C$207*1000</f>
        <v>1301.9365453437301</v>
      </c>
      <c r="P138" s="729">
        <f>O87*demand!$C$207</f>
        <v>6.8028004261652919</v>
      </c>
      <c r="Q138" s="729">
        <f>S87*demand!$C$207</f>
        <v>0.17782124737869331</v>
      </c>
      <c r="R138" s="729">
        <f>T87*demand!$C$207</f>
        <v>3.9921697237759481</v>
      </c>
      <c r="S138" s="743">
        <f>U87*demand!$C$207*1000</f>
        <v>7.6573102518911238</v>
      </c>
      <c r="T138" s="729">
        <f t="shared" si="52"/>
        <v>1309.5938555956213</v>
      </c>
      <c r="U138" s="742">
        <f>P87*demand!$C$208*1000</f>
        <v>2994.6882644094849</v>
      </c>
      <c r="V138" s="730">
        <f>O87*demand!$C$208</f>
        <v>15.647664760787913</v>
      </c>
      <c r="W138" s="730">
        <f>S87*demand!$C$208</f>
        <v>0.40902085788446463</v>
      </c>
      <c r="X138" s="730">
        <f>T87*demand!$C$208</f>
        <v>9.1827085306729082</v>
      </c>
      <c r="Y138" s="744">
        <f>U87*demand!$C$208*1000</f>
        <v>17.613191080849951</v>
      </c>
      <c r="Z138" s="729">
        <f t="shared" si="56"/>
        <v>3012.3014554903348</v>
      </c>
    </row>
    <row r="139" spans="1:28" ht="13.8" x14ac:dyDescent="0.45">
      <c r="A139" s="32">
        <v>2046</v>
      </c>
      <c r="B139" s="27">
        <f>surplus!H139</f>
        <v>2628.3630894823918</v>
      </c>
      <c r="C139" s="27">
        <f t="shared" si="46"/>
        <v>0</v>
      </c>
      <c r="D139" s="48">
        <f t="shared" si="57"/>
        <v>5.2544477113779875</v>
      </c>
      <c r="E139" s="624">
        <f t="shared" si="47"/>
        <v>0</v>
      </c>
      <c r="F139" s="624"/>
      <c r="G139" s="48">
        <f t="shared" si="53"/>
        <v>0.19138244013982136</v>
      </c>
      <c r="H139" s="27">
        <f t="shared" si="48"/>
        <v>0</v>
      </c>
      <c r="I139" s="624">
        <f t="shared" si="54"/>
        <v>0</v>
      </c>
      <c r="J139" s="624">
        <f t="shared" si="49"/>
        <v>2628.3630894823918</v>
      </c>
      <c r="K139" s="590">
        <f t="shared" si="55"/>
        <v>7.3620370284870038</v>
      </c>
      <c r="L139" s="53">
        <f t="shared" si="50"/>
        <v>357.01573889292911</v>
      </c>
      <c r="M139" s="27">
        <f t="shared" si="51"/>
        <v>357.01573889292911</v>
      </c>
      <c r="O139" s="732">
        <f>P88*demand!$C$207*1000</f>
        <v>1354.7975989728902</v>
      </c>
      <c r="P139" s="729">
        <f>O88*demand!$C$207</f>
        <v>7.079006819973106</v>
      </c>
      <c r="Q139" s="729">
        <f>S88*demand!$C$207</f>
        <v>0.17782124737869331</v>
      </c>
      <c r="R139" s="729">
        <f>T88*demand!$C$207</f>
        <v>4.1542592654052708</v>
      </c>
      <c r="S139" s="743">
        <f>U88*demand!$C$207*1000</f>
        <v>7.9682113394502467</v>
      </c>
      <c r="T139" s="729">
        <f t="shared" si="52"/>
        <v>1362.7658103123404</v>
      </c>
      <c r="U139" s="742">
        <f>P88*demand!$C$208*1000</f>
        <v>3116.2781971245017</v>
      </c>
      <c r="V139" s="730">
        <f>O88*demand!$C$208</f>
        <v>16.282989154322582</v>
      </c>
      <c r="W139" s="730">
        <f>S88*demand!$C$208</f>
        <v>0.40902085788446463</v>
      </c>
      <c r="X139" s="730">
        <f>T88*demand!$C$208</f>
        <v>9.5555436352998306</v>
      </c>
      <c r="Y139" s="744">
        <f>U88*demand!$C$208*1000</f>
        <v>18.328319511367766</v>
      </c>
      <c r="Z139" s="729">
        <f t="shared" si="56"/>
        <v>3134.6065166358694</v>
      </c>
    </row>
    <row r="140" spans="1:28" ht="13.8" x14ac:dyDescent="0.45">
      <c r="A140" s="32">
        <v>2047</v>
      </c>
      <c r="B140" s="27">
        <f>surplus!H140</f>
        <v>2716.6146364894503</v>
      </c>
      <c r="C140" s="27">
        <f t="shared" si="46"/>
        <v>0</v>
      </c>
      <c r="D140" s="48">
        <f t="shared" si="57"/>
        <v>5.2544477113779875</v>
      </c>
      <c r="E140" s="624">
        <f t="shared" si="47"/>
        <v>0</v>
      </c>
      <c r="F140" s="624"/>
      <c r="G140" s="48">
        <f t="shared" si="53"/>
        <v>0.19138244013982136</v>
      </c>
      <c r="H140" s="27">
        <f t="shared" si="48"/>
        <v>0</v>
      </c>
      <c r="I140" s="624">
        <f t="shared" si="54"/>
        <v>0</v>
      </c>
      <c r="J140" s="624">
        <f t="shared" si="49"/>
        <v>2716.6146364894503</v>
      </c>
      <c r="K140" s="590">
        <f t="shared" si="55"/>
        <v>7.3620370284870038</v>
      </c>
      <c r="L140" s="53">
        <f t="shared" si="50"/>
        <v>369.00312046484646</v>
      </c>
      <c r="M140" s="27">
        <f t="shared" si="51"/>
        <v>369.00312046484646</v>
      </c>
      <c r="O140" s="732">
        <f>P89*demand!$C$207*1000</f>
        <v>1407.6586526020501</v>
      </c>
      <c r="P140" s="729">
        <f>O89*demand!$C$207</f>
        <v>7.3552132137809201</v>
      </c>
      <c r="Q140" s="729">
        <f>S89*demand!$C$207</f>
        <v>0.17782124737869331</v>
      </c>
      <c r="R140" s="729">
        <f>T89*demand!$C$207</f>
        <v>4.3163488070345934</v>
      </c>
      <c r="S140" s="743">
        <f>U89*demand!$C$207*1000</f>
        <v>8.2791124270093697</v>
      </c>
      <c r="T140" s="729">
        <f t="shared" si="52"/>
        <v>1415.9377650290594</v>
      </c>
      <c r="U140" s="742">
        <f>P89*demand!$C$208*1000</f>
        <v>3237.8681298395186</v>
      </c>
      <c r="V140" s="730">
        <f>O89*demand!$C$208</f>
        <v>16.918313547857249</v>
      </c>
      <c r="W140" s="730">
        <f>S89*demand!$C$208</f>
        <v>0.40902085788446463</v>
      </c>
      <c r="X140" s="730">
        <f>T89*demand!$C$208</f>
        <v>9.9283787399267549</v>
      </c>
      <c r="Y140" s="744">
        <f>U89*demand!$C$208*1000</f>
        <v>19.043447941885585</v>
      </c>
      <c r="Z140" s="729">
        <f t="shared" si="56"/>
        <v>3256.911577781404</v>
      </c>
    </row>
    <row r="141" spans="1:28" ht="13.8" x14ac:dyDescent="0.45">
      <c r="A141" s="32">
        <v>2048</v>
      </c>
      <c r="B141" s="27">
        <f>surplus!H141</f>
        <v>2806.9023660155872</v>
      </c>
      <c r="C141" s="27">
        <f t="shared" si="46"/>
        <v>0</v>
      </c>
      <c r="D141" s="48">
        <f t="shared" si="57"/>
        <v>5.2544477113779875</v>
      </c>
      <c r="E141" s="624">
        <f t="shared" si="47"/>
        <v>0</v>
      </c>
      <c r="F141" s="624"/>
      <c r="G141" s="48">
        <f t="shared" si="53"/>
        <v>0.19138244013982136</v>
      </c>
      <c r="H141" s="27">
        <f t="shared" si="48"/>
        <v>0</v>
      </c>
      <c r="I141" s="624">
        <f t="shared" si="54"/>
        <v>0</v>
      </c>
      <c r="J141" s="624">
        <f t="shared" si="49"/>
        <v>2806.9023660155872</v>
      </c>
      <c r="K141" s="590">
        <f t="shared" si="55"/>
        <v>7.3620370284870038</v>
      </c>
      <c r="L141" s="53">
        <f t="shared" si="50"/>
        <v>381.26708072160335</v>
      </c>
      <c r="M141" s="27">
        <f t="shared" si="51"/>
        <v>381.26708072160335</v>
      </c>
      <c r="O141" s="732">
        <f>P90*demand!$C$207*1000</f>
        <v>1460.51970623121</v>
      </c>
      <c r="P141" s="729">
        <f>O90*demand!$C$207</f>
        <v>7.6314196075887351</v>
      </c>
      <c r="Q141" s="729">
        <f>S90*demand!$C$207</f>
        <v>0.17782124737869331</v>
      </c>
      <c r="R141" s="729">
        <f>T90*demand!$C$207</f>
        <v>4.4784383486639152</v>
      </c>
      <c r="S141" s="743">
        <f>U90*demand!$C$207*1000</f>
        <v>8.5900135145684917</v>
      </c>
      <c r="T141" s="729">
        <f t="shared" si="52"/>
        <v>1469.1097197457784</v>
      </c>
      <c r="U141" s="742">
        <f>P90*demand!$C$208*1000</f>
        <v>3359.4580625545359</v>
      </c>
      <c r="V141" s="730">
        <f>O90*demand!$C$208</f>
        <v>17.553637941391916</v>
      </c>
      <c r="W141" s="730">
        <f>S90*demand!$C$208</f>
        <v>0.40902085788446463</v>
      </c>
      <c r="X141" s="730">
        <f>T90*demand!$C$208</f>
        <v>10.301213844553677</v>
      </c>
      <c r="Y141" s="744">
        <f>U90*demand!$C$208*1000</f>
        <v>19.7585763724034</v>
      </c>
      <c r="Z141" s="729">
        <f t="shared" si="56"/>
        <v>3379.2166389269391</v>
      </c>
    </row>
    <row r="142" spans="1:28" ht="13.8" x14ac:dyDescent="0.45">
      <c r="A142" s="32">
        <v>2049</v>
      </c>
      <c r="B142" s="27">
        <f>surplus!H142</f>
        <v>2900.4674762042305</v>
      </c>
      <c r="C142" s="27">
        <f t="shared" si="46"/>
        <v>0</v>
      </c>
      <c r="D142" s="48">
        <f t="shared" si="57"/>
        <v>5.2544477113779875</v>
      </c>
      <c r="E142" s="624">
        <f t="shared" si="47"/>
        <v>0</v>
      </c>
      <c r="F142" s="624"/>
      <c r="G142" s="48">
        <f t="shared" si="53"/>
        <v>0.19138244013982136</v>
      </c>
      <c r="H142" s="27">
        <f t="shared" si="48"/>
        <v>0</v>
      </c>
      <c r="I142" s="624">
        <f t="shared" si="54"/>
        <v>0</v>
      </c>
      <c r="J142" s="624">
        <f t="shared" si="49"/>
        <v>2900.4674762042305</v>
      </c>
      <c r="K142" s="590">
        <f t="shared" si="55"/>
        <v>7.3620370284870038</v>
      </c>
      <c r="L142" s="53">
        <f t="shared" si="50"/>
        <v>393.97621405339697</v>
      </c>
      <c r="M142" s="27">
        <f t="shared" si="51"/>
        <v>393.97621405339697</v>
      </c>
      <c r="O142" s="732">
        <f>P91*demand!$C$207*1000</f>
        <v>1513.3807598603698</v>
      </c>
      <c r="P142" s="729">
        <f>O91*demand!$C$207</f>
        <v>7.9076260013965491</v>
      </c>
      <c r="Q142" s="729">
        <f>S91*demand!$C$207</f>
        <v>0.17782124737869331</v>
      </c>
      <c r="R142" s="729">
        <f>T91*demand!$C$207</f>
        <v>4.6405278902932388</v>
      </c>
      <c r="S142" s="743">
        <f>U91*demand!$C$207*1000</f>
        <v>8.9009146021276155</v>
      </c>
      <c r="T142" s="729">
        <f t="shared" si="52"/>
        <v>1522.2816744624974</v>
      </c>
      <c r="U142" s="742">
        <f>P91*demand!$C$208*1000</f>
        <v>3481.0479952695523</v>
      </c>
      <c r="V142" s="730">
        <f>O91*demand!$C$208</f>
        <v>18.188962334926586</v>
      </c>
      <c r="W142" s="730">
        <f>S91*demand!$C$208</f>
        <v>0.40902085788446463</v>
      </c>
      <c r="X142" s="730">
        <f>T91*demand!$C$208</f>
        <v>10.674048949180602</v>
      </c>
      <c r="Y142" s="744">
        <f>U91*demand!$C$208*1000</f>
        <v>20.473704802921223</v>
      </c>
      <c r="Z142" s="729">
        <f t="shared" si="56"/>
        <v>3501.5217000724733</v>
      </c>
    </row>
    <row r="143" spans="1:28" ht="13.8" x14ac:dyDescent="0.45">
      <c r="A143" s="32">
        <v>2050</v>
      </c>
      <c r="B143" s="27">
        <f>surplus!H143</f>
        <v>2993.2357772845007</v>
      </c>
      <c r="C143" s="27">
        <f t="shared" si="46"/>
        <v>0</v>
      </c>
      <c r="D143" s="48">
        <f t="shared" si="57"/>
        <v>5.2544477113779875</v>
      </c>
      <c r="E143" s="624">
        <f t="shared" si="47"/>
        <v>0</v>
      </c>
      <c r="F143" s="624"/>
      <c r="G143" s="48">
        <f t="shared" si="53"/>
        <v>0.19138244013982136</v>
      </c>
      <c r="H143" s="27">
        <f t="shared" si="48"/>
        <v>0</v>
      </c>
      <c r="I143" s="624">
        <f t="shared" si="54"/>
        <v>0</v>
      </c>
      <c r="J143" s="624">
        <f t="shared" si="49"/>
        <v>2993.2357772845007</v>
      </c>
      <c r="K143" s="590">
        <f t="shared" si="55"/>
        <v>7.3620370284870038</v>
      </c>
      <c r="L143" s="53">
        <f t="shared" si="50"/>
        <v>406.57711523350628</v>
      </c>
      <c r="M143" s="27">
        <f t="shared" si="51"/>
        <v>406.57711523350628</v>
      </c>
      <c r="O143" s="732">
        <f>P92*demand!$C$207*1000</f>
        <v>1566.2418134895299</v>
      </c>
      <c r="P143" s="729">
        <f>O92*demand!$C$207</f>
        <v>8.1838323952043623</v>
      </c>
      <c r="Q143" s="729">
        <f>S92*demand!$C$207</f>
        <v>0.17782124737869331</v>
      </c>
      <c r="R143" s="729">
        <f>T92*demand!$C$207</f>
        <v>4.8026174319225605</v>
      </c>
      <c r="S143" s="743">
        <f>U92*demand!$C$207*1000</f>
        <v>9.2118156896867376</v>
      </c>
      <c r="T143" s="729">
        <f t="shared" si="52"/>
        <v>1575.4536291792167</v>
      </c>
      <c r="U143" s="742">
        <f>P92*demand!$C$208*1000</f>
        <v>3602.6379279845692</v>
      </c>
      <c r="V143" s="730">
        <f>O92*demand!$C$208</f>
        <v>18.824286728461253</v>
      </c>
      <c r="W143" s="730">
        <f>S92*demand!$C$208</f>
        <v>0.40902085788446463</v>
      </c>
      <c r="X143" s="730">
        <f>T92*demand!$C$208</f>
        <v>11.046884053807524</v>
      </c>
      <c r="Y143" s="744">
        <f>U92*demand!$C$208*1000</f>
        <v>21.188833233439038</v>
      </c>
      <c r="Z143" s="729">
        <f t="shared" si="56"/>
        <v>3623.8267612180084</v>
      </c>
    </row>
    <row r="144" spans="1:28" ht="13.8" x14ac:dyDescent="0.45">
      <c r="A144" s="32">
        <v>2051</v>
      </c>
      <c r="B144" s="27">
        <f>surplus!H144</f>
        <v>3138.9253551743905</v>
      </c>
      <c r="C144" s="27">
        <f t="shared" si="46"/>
        <v>0</v>
      </c>
      <c r="D144" s="48">
        <f t="shared" si="57"/>
        <v>5.2544477113779875</v>
      </c>
      <c r="E144" s="624">
        <f t="shared" si="47"/>
        <v>0</v>
      </c>
      <c r="F144" s="624"/>
      <c r="G144" s="48">
        <f t="shared" si="53"/>
        <v>0.19138244013982136</v>
      </c>
      <c r="H144" s="27">
        <f t="shared" si="48"/>
        <v>0</v>
      </c>
      <c r="I144" s="624">
        <f t="shared" si="54"/>
        <v>0</v>
      </c>
      <c r="J144" s="624">
        <f t="shared" si="49"/>
        <v>3138.9253551743905</v>
      </c>
      <c r="K144" s="590">
        <f t="shared" si="55"/>
        <v>7.3620370284870038</v>
      </c>
      <c r="L144" s="53">
        <f t="shared" si="50"/>
        <v>426.36641774939312</v>
      </c>
      <c r="M144" s="27">
        <f t="shared" ref="M144:M153" si="58">IF(L144+0&gt;=0,L144,0)</f>
        <v>426.36641774939312</v>
      </c>
      <c r="O144" s="732">
        <f>P93*demand!$C$207*1000</f>
        <v>1619.1028671186898</v>
      </c>
      <c r="P144" s="729">
        <f>O93*demand!$C$207</f>
        <v>8.4600387890121773</v>
      </c>
      <c r="Q144" s="729">
        <f>S93*demand!$C$207</f>
        <v>0.17782124737869331</v>
      </c>
      <c r="R144" s="729">
        <f>T93*demand!$C$207</f>
        <v>4.9647069735518832</v>
      </c>
      <c r="S144" s="743">
        <f>U93*demand!$C$207*1000</f>
        <v>9.5227167772458596</v>
      </c>
      <c r="T144" s="729">
        <f t="shared" si="52"/>
        <v>1628.6255838959357</v>
      </c>
      <c r="U144" s="742">
        <f>P93*demand!$C$208*1000</f>
        <v>3724.227860699586</v>
      </c>
      <c r="V144" s="730">
        <f>O93*demand!$C$208</f>
        <v>19.45961112199592</v>
      </c>
      <c r="W144" s="730">
        <f>S93*demand!$C$208</f>
        <v>0.40902085788446463</v>
      </c>
      <c r="X144" s="730">
        <f>T93*demand!$C$208</f>
        <v>11.419719158434448</v>
      </c>
      <c r="Y144" s="744">
        <f>U93*demand!$C$208*1000</f>
        <v>21.903961663956849</v>
      </c>
      <c r="Z144" s="729">
        <f t="shared" si="56"/>
        <v>3746.1318223635431</v>
      </c>
      <c r="AA144" s="761">
        <f>O143/1000</f>
        <v>1.56624181348953</v>
      </c>
      <c r="AB144" s="761">
        <f>S143/1000</f>
        <v>9.2118156896867382E-3</v>
      </c>
    </row>
    <row r="145" spans="1:62" ht="13.8" x14ac:dyDescent="0.45">
      <c r="A145" s="32">
        <v>2052</v>
      </c>
      <c r="B145" s="27">
        <f>surplus!H145</f>
        <v>3169.2965216372559</v>
      </c>
      <c r="C145" s="27">
        <f t="shared" si="46"/>
        <v>0</v>
      </c>
      <c r="D145" s="48">
        <f t="shared" si="57"/>
        <v>5.2544477113779875</v>
      </c>
      <c r="E145" s="624">
        <f t="shared" si="47"/>
        <v>0</v>
      </c>
      <c r="F145" s="624"/>
      <c r="G145" s="48">
        <f t="shared" si="53"/>
        <v>0.19138244013982136</v>
      </c>
      <c r="H145" s="27">
        <f t="shared" si="48"/>
        <v>0</v>
      </c>
      <c r="I145" s="624">
        <f t="shared" si="54"/>
        <v>0</v>
      </c>
      <c r="J145" s="624">
        <f t="shared" si="49"/>
        <v>3169.2965216372559</v>
      </c>
      <c r="K145" s="590">
        <f t="shared" si="55"/>
        <v>7.3620370284870038</v>
      </c>
      <c r="L145" s="53">
        <f t="shared" si="50"/>
        <v>430.49179315097638</v>
      </c>
      <c r="M145" s="27">
        <f t="shared" si="58"/>
        <v>430.49179315097638</v>
      </c>
      <c r="O145" s="732">
        <f>P94*demand!$C$207*1000</f>
        <v>1671.9639207478499</v>
      </c>
      <c r="P145" s="729">
        <f>O94*demand!$C$207</f>
        <v>8.7362451828199905</v>
      </c>
      <c r="Q145" s="729">
        <f>S94*demand!$C$207</f>
        <v>0.17782124737869331</v>
      </c>
      <c r="R145" s="729">
        <f>T94*demand!$C$207</f>
        <v>5.1267965151812058</v>
      </c>
      <c r="S145" s="743">
        <f>U94*demand!$C$207*1000</f>
        <v>9.8336178648049835</v>
      </c>
      <c r="T145" s="729">
        <f t="shared" si="52"/>
        <v>1681.797538612655</v>
      </c>
      <c r="U145" s="742">
        <f>P94*demand!$C$208*1000</f>
        <v>3845.8177934146033</v>
      </c>
      <c r="V145" s="730">
        <f>O94*demand!$C$208</f>
        <v>20.094935515530587</v>
      </c>
      <c r="W145" s="730">
        <f>S94*demand!$C$208</f>
        <v>0.40902085788446463</v>
      </c>
      <c r="X145" s="730">
        <f>T94*demand!$C$208</f>
        <v>11.792554263061373</v>
      </c>
      <c r="Y145" s="744">
        <f>U94*demand!$C$208*1000</f>
        <v>22.619090094474668</v>
      </c>
      <c r="Z145" s="729">
        <f t="shared" si="56"/>
        <v>3868.4368835090781</v>
      </c>
      <c r="AA145" s="761">
        <f>SUM(O113:O143)/1000</f>
        <v>23.99269607600133</v>
      </c>
      <c r="AB145" s="761">
        <f>SUM(S113:S143)/1000</f>
        <v>0.14111249760238379</v>
      </c>
    </row>
    <row r="146" spans="1:62" ht="13.8" x14ac:dyDescent="0.45">
      <c r="A146" s="32">
        <v>2053</v>
      </c>
      <c r="B146" s="27">
        <f>surplus!H146</f>
        <v>3201.0354980533375</v>
      </c>
      <c r="C146" s="27">
        <f t="shared" si="46"/>
        <v>0</v>
      </c>
      <c r="D146" s="48">
        <f t="shared" si="57"/>
        <v>5.2544477113779875</v>
      </c>
      <c r="E146" s="624">
        <f t="shared" si="47"/>
        <v>0</v>
      </c>
      <c r="F146" s="624"/>
      <c r="G146" s="48">
        <f t="shared" si="53"/>
        <v>0.19138244013982136</v>
      </c>
      <c r="H146" s="27">
        <f t="shared" si="48"/>
        <v>0</v>
      </c>
      <c r="I146" s="624">
        <f t="shared" si="54"/>
        <v>0</v>
      </c>
      <c r="J146" s="624">
        <f t="shared" si="49"/>
        <v>3201.0354980533375</v>
      </c>
      <c r="K146" s="590">
        <f t="shared" si="55"/>
        <v>7.3620370284870038</v>
      </c>
      <c r="L146" s="53">
        <f t="shared" si="50"/>
        <v>434.80296087442969</v>
      </c>
      <c r="M146" s="27">
        <f t="shared" si="58"/>
        <v>434.80296087442969</v>
      </c>
      <c r="O146" s="732">
        <f>P95*demand!$C$207*1000</f>
        <v>1724.8249743770098</v>
      </c>
      <c r="P146" s="729">
        <f>O95*demand!$C$207</f>
        <v>9.0124515766278055</v>
      </c>
      <c r="Q146" s="729">
        <f>S95*demand!$C$207</f>
        <v>0.17782124737869331</v>
      </c>
      <c r="R146" s="729">
        <f>T95*demand!$C$207</f>
        <v>5.2888860568105285</v>
      </c>
      <c r="S146" s="743">
        <f>U95*demand!$C$207*1000</f>
        <v>10.144518952364106</v>
      </c>
      <c r="T146" s="729">
        <f t="shared" si="52"/>
        <v>1734.9694933293738</v>
      </c>
      <c r="U146" s="742">
        <f>P95*demand!$C$208*1000</f>
        <v>3967.4077261296197</v>
      </c>
      <c r="V146" s="730">
        <f>O95*demand!$C$208</f>
        <v>20.730259909065254</v>
      </c>
      <c r="W146" s="730">
        <f>S95*demand!$C$208</f>
        <v>0.40902085788446463</v>
      </c>
      <c r="X146" s="730">
        <f>T95*demand!$C$208</f>
        <v>12.165389367688295</v>
      </c>
      <c r="Y146" s="744">
        <f>U95*demand!$C$208*1000</f>
        <v>23.334218524992487</v>
      </c>
      <c r="Z146" s="729">
        <f t="shared" si="56"/>
        <v>3990.7419446546123</v>
      </c>
    </row>
    <row r="147" spans="1:62" ht="13.8" x14ac:dyDescent="0.45">
      <c r="A147" s="32">
        <v>2054</v>
      </c>
      <c r="B147" s="27">
        <f>surplus!H147</f>
        <v>3233.1330153899589</v>
      </c>
      <c r="C147" s="27">
        <f t="shared" si="46"/>
        <v>0</v>
      </c>
      <c r="D147" s="48">
        <f t="shared" si="57"/>
        <v>5.2544477113779875</v>
      </c>
      <c r="E147" s="624">
        <f t="shared" si="47"/>
        <v>0</v>
      </c>
      <c r="F147" s="624"/>
      <c r="G147" s="48">
        <f t="shared" si="53"/>
        <v>0.19138244013982136</v>
      </c>
      <c r="H147" s="27">
        <f t="shared" si="48"/>
        <v>0</v>
      </c>
      <c r="I147" s="624">
        <f t="shared" si="54"/>
        <v>0</v>
      </c>
      <c r="J147" s="624">
        <f t="shared" si="49"/>
        <v>3233.1330153899589</v>
      </c>
      <c r="K147" s="590">
        <f t="shared" si="55"/>
        <v>7.3620370284870038</v>
      </c>
      <c r="L147" s="53">
        <f t="shared" si="50"/>
        <v>439.16282991779661</v>
      </c>
      <c r="M147" s="27">
        <f t="shared" si="58"/>
        <v>439.16282991779661</v>
      </c>
      <c r="O147" s="732">
        <f>P96*demand!$C$207*1000</f>
        <v>1777.6860280061696</v>
      </c>
      <c r="P147" s="729">
        <f>O96*demand!$C$207</f>
        <v>9.2886579704356205</v>
      </c>
      <c r="Q147" s="729">
        <f>S96*demand!$C$207</f>
        <v>0.17782124737869331</v>
      </c>
      <c r="R147" s="729">
        <f>T96*demand!$C$207</f>
        <v>5.4509755984398511</v>
      </c>
      <c r="S147" s="743">
        <f>U96*demand!$C$207*1000</f>
        <v>10.455420039923229</v>
      </c>
      <c r="T147" s="729">
        <f t="shared" si="52"/>
        <v>1788.1414480460928</v>
      </c>
      <c r="U147" s="742">
        <f>P96*demand!$C$208*1000</f>
        <v>4088.9976588446366</v>
      </c>
      <c r="V147" s="730">
        <f>O96*demand!$C$208</f>
        <v>21.365584302599924</v>
      </c>
      <c r="W147" s="730">
        <f>S96*demand!$C$208</f>
        <v>0.40902085788446463</v>
      </c>
      <c r="X147" s="730">
        <f>T96*demand!$C$208</f>
        <v>12.538224472315219</v>
      </c>
      <c r="Y147" s="744">
        <f>U96*demand!$C$208*1000</f>
        <v>24.049346955510305</v>
      </c>
      <c r="Z147" s="729">
        <f t="shared" si="56"/>
        <v>4113.0470058001465</v>
      </c>
    </row>
    <row r="148" spans="1:62" ht="13.8" x14ac:dyDescent="0.45">
      <c r="A148" s="32">
        <v>2055</v>
      </c>
      <c r="B148" s="27">
        <f>surplus!H148</f>
        <v>3263.8040961056722</v>
      </c>
      <c r="C148" s="27">
        <f t="shared" si="46"/>
        <v>0</v>
      </c>
      <c r="D148" s="48">
        <f t="shared" si="57"/>
        <v>5.2544477113779875</v>
      </c>
      <c r="E148" s="624">
        <f t="shared" si="47"/>
        <v>0</v>
      </c>
      <c r="F148" s="624"/>
      <c r="G148" s="48">
        <f t="shared" si="53"/>
        <v>0.19138244013982136</v>
      </c>
      <c r="H148" s="27">
        <f t="shared" si="48"/>
        <v>0</v>
      </c>
      <c r="I148" s="624">
        <f t="shared" si="54"/>
        <v>0</v>
      </c>
      <c r="J148" s="624">
        <f t="shared" si="49"/>
        <v>3263.8040961056722</v>
      </c>
      <c r="K148" s="590">
        <f t="shared" si="55"/>
        <v>7.3620370284870038</v>
      </c>
      <c r="L148" s="53">
        <f t="shared" si="50"/>
        <v>443.32894326346894</v>
      </c>
      <c r="M148" s="27">
        <f t="shared" si="58"/>
        <v>443.32894326346894</v>
      </c>
      <c r="O148" s="732">
        <f>P97*demand!$C$207*1000</f>
        <v>1830.5470816353295</v>
      </c>
      <c r="P148" s="729">
        <f>O97*demand!$C$207</f>
        <v>9.5648643642434337</v>
      </c>
      <c r="Q148" s="729">
        <f>S97*demand!$C$207</f>
        <v>0.17782124737869331</v>
      </c>
      <c r="R148" s="729">
        <f>T97*demand!$C$207</f>
        <v>5.6130651400691729</v>
      </c>
      <c r="S148" s="743">
        <f>U97*demand!$C$207*1000</f>
        <v>10.766321127482351</v>
      </c>
      <c r="T148" s="729">
        <f t="shared" si="52"/>
        <v>1841.3134027628118</v>
      </c>
      <c r="U148" s="742">
        <f>P97*demand!$C$208*1000</f>
        <v>4210.5875915596534</v>
      </c>
      <c r="V148" s="730">
        <f>O97*demand!$C$208</f>
        <v>22.000908696134591</v>
      </c>
      <c r="W148" s="730">
        <f>S97*demand!$C$208</f>
        <v>0.40902085788446463</v>
      </c>
      <c r="X148" s="730">
        <f>T97*demand!$C$208</f>
        <v>12.911059576942142</v>
      </c>
      <c r="Y148" s="744">
        <f>U97*demand!$C$208*1000</f>
        <v>24.764475386028121</v>
      </c>
      <c r="Z148" s="729">
        <f t="shared" si="56"/>
        <v>4235.3520669456811</v>
      </c>
    </row>
    <row r="149" spans="1:62" ht="13.8" x14ac:dyDescent="0.45">
      <c r="A149" s="32">
        <v>2056</v>
      </c>
      <c r="B149" s="27">
        <f>surplus!H149</f>
        <v>3298.3422896539787</v>
      </c>
      <c r="C149" s="27">
        <f t="shared" si="46"/>
        <v>0</v>
      </c>
      <c r="D149" s="48">
        <f t="shared" si="57"/>
        <v>5.2544477113779875</v>
      </c>
      <c r="E149" s="624">
        <f t="shared" si="47"/>
        <v>0</v>
      </c>
      <c r="F149" s="624"/>
      <c r="G149" s="48">
        <f t="shared" si="53"/>
        <v>0.19138244013982136</v>
      </c>
      <c r="H149" s="27">
        <f t="shared" si="48"/>
        <v>0</v>
      </c>
      <c r="I149" s="624">
        <f t="shared" si="54"/>
        <v>0</v>
      </c>
      <c r="J149" s="624">
        <f t="shared" si="49"/>
        <v>3298.3422896539787</v>
      </c>
      <c r="K149" s="590">
        <f t="shared" si="55"/>
        <v>7.3620370284870038</v>
      </c>
      <c r="L149" s="53">
        <f t="shared" si="50"/>
        <v>448.02033416719064</v>
      </c>
      <c r="M149" s="27">
        <f t="shared" si="58"/>
        <v>448.02033416719064</v>
      </c>
      <c r="O149" s="732">
        <f>P98*demand!$C$207*1000</f>
        <v>1883.4081352644896</v>
      </c>
      <c r="P149" s="729">
        <f>O98*demand!$C$207</f>
        <v>9.8410707580512486</v>
      </c>
      <c r="Q149" s="729">
        <f>S98*demand!$C$207</f>
        <v>0.17782124737869331</v>
      </c>
      <c r="R149" s="729">
        <f>T98*demand!$C$207</f>
        <v>5.7751546816984964</v>
      </c>
      <c r="S149" s="743">
        <f>U98*demand!$C$207*1000</f>
        <v>11.077222215041473</v>
      </c>
      <c r="T149" s="729">
        <f t="shared" si="52"/>
        <v>1894.4853574795311</v>
      </c>
      <c r="U149" s="742">
        <f>P98*demand!$C$208*1000</f>
        <v>4332.1775242746708</v>
      </c>
      <c r="V149" s="730">
        <f>O98*demand!$C$208</f>
        <v>22.636233089669258</v>
      </c>
      <c r="W149" s="730">
        <f>S98*demand!$C$208</f>
        <v>0.40902085788446463</v>
      </c>
      <c r="X149" s="730">
        <f>T98*demand!$C$208</f>
        <v>13.283894681569066</v>
      </c>
      <c r="Y149" s="744">
        <f>U98*demand!$C$208*1000</f>
        <v>25.479603816545939</v>
      </c>
      <c r="Z149" s="729">
        <f t="shared" si="56"/>
        <v>4357.6571280912167</v>
      </c>
    </row>
    <row r="150" spans="1:62" ht="13.8" x14ac:dyDescent="0.45">
      <c r="A150" s="32">
        <v>2057</v>
      </c>
      <c r="B150" s="27">
        <f>surplus!H150</f>
        <v>3333.1629588668829</v>
      </c>
      <c r="C150" s="27">
        <f t="shared" si="46"/>
        <v>0</v>
      </c>
      <c r="D150" s="48">
        <f t="shared" si="57"/>
        <v>5.2544477113779875</v>
      </c>
      <c r="E150" s="624">
        <f t="shared" si="47"/>
        <v>0</v>
      </c>
      <c r="F150" s="624"/>
      <c r="G150" s="48">
        <f t="shared" si="53"/>
        <v>0.19138244013982136</v>
      </c>
      <c r="H150" s="27">
        <f t="shared" si="48"/>
        <v>0</v>
      </c>
      <c r="I150" s="624">
        <f t="shared" si="54"/>
        <v>0</v>
      </c>
      <c r="J150" s="624">
        <f t="shared" si="49"/>
        <v>3333.1629588668829</v>
      </c>
      <c r="K150" s="590">
        <f t="shared" si="55"/>
        <v>7.3620370284870038</v>
      </c>
      <c r="L150" s="53">
        <f t="shared" si="50"/>
        <v>452.7500942971883</v>
      </c>
      <c r="M150" s="27">
        <f t="shared" si="58"/>
        <v>452.7500942971883</v>
      </c>
      <c r="O150" s="732">
        <f>P99*demand!$C$207*1000</f>
        <v>1936.269188893649</v>
      </c>
      <c r="P150" s="729">
        <f>O99*demand!$C$207</f>
        <v>10.117277151859062</v>
      </c>
      <c r="Q150" s="729">
        <f>S99*demand!$C$207</f>
        <v>0.17782124737869331</v>
      </c>
      <c r="R150" s="729">
        <f>T99*demand!$C$207</f>
        <v>5.9372442233278182</v>
      </c>
      <c r="S150" s="743">
        <f>U99*demand!$C$207*1000</f>
        <v>11.388123302600595</v>
      </c>
      <c r="T150" s="729">
        <f t="shared" si="52"/>
        <v>1947.6573121962497</v>
      </c>
      <c r="U150" s="742">
        <f>P99*demand!$C$208*1000</f>
        <v>4453.7674569896863</v>
      </c>
      <c r="V150" s="730">
        <f>O99*demand!$C$208</f>
        <v>23.271557483203924</v>
      </c>
      <c r="W150" s="730">
        <f>S99*demand!$C$208</f>
        <v>0.40902085788446463</v>
      </c>
      <c r="X150" s="730">
        <f>T99*demand!$C$208</f>
        <v>13.656729786195987</v>
      </c>
      <c r="Y150" s="744">
        <f>U99*demand!$C$208*1000</f>
        <v>26.194732247063754</v>
      </c>
      <c r="Z150" s="729">
        <f t="shared" si="56"/>
        <v>4479.9621892367504</v>
      </c>
    </row>
    <row r="151" spans="1:62" ht="13.8" x14ac:dyDescent="0.45">
      <c r="A151" s="32">
        <v>2058</v>
      </c>
      <c r="B151" s="27">
        <f>surplus!H151</f>
        <v>3358.1043346023134</v>
      </c>
      <c r="C151" s="27">
        <f t="shared" si="46"/>
        <v>0</v>
      </c>
      <c r="D151" s="48">
        <f t="shared" si="57"/>
        <v>5.2544477113779875</v>
      </c>
      <c r="E151" s="624">
        <f t="shared" si="47"/>
        <v>0</v>
      </c>
      <c r="F151" s="624"/>
      <c r="G151" s="48">
        <f t="shared" si="53"/>
        <v>0.19138244013982136</v>
      </c>
      <c r="H151" s="27">
        <f t="shared" si="48"/>
        <v>0</v>
      </c>
      <c r="I151" s="624">
        <f t="shared" si="54"/>
        <v>0</v>
      </c>
      <c r="J151" s="624">
        <f t="shared" si="49"/>
        <v>3358.1043346023134</v>
      </c>
      <c r="K151" s="590">
        <f t="shared" si="55"/>
        <v>7.3620370284870038</v>
      </c>
      <c r="L151" s="53">
        <f t="shared" si="50"/>
        <v>456.13793052226043</v>
      </c>
      <c r="M151" s="27">
        <f t="shared" si="58"/>
        <v>456.13793052226043</v>
      </c>
      <c r="O151" s="732">
        <f>P100*demand!$C$207*1000</f>
        <v>1989.1302425228089</v>
      </c>
      <c r="P151" s="729">
        <f>O100*demand!$C$207</f>
        <v>10.393483545666875</v>
      </c>
      <c r="Q151" s="729">
        <f>S100*demand!$C$207</f>
        <v>0.17782124737869331</v>
      </c>
      <c r="R151" s="729">
        <f>T100*demand!$C$207</f>
        <v>6.0993337649571391</v>
      </c>
      <c r="S151" s="743">
        <f>U100*demand!$C$207*1000</f>
        <v>11.699024390159716</v>
      </c>
      <c r="T151" s="729">
        <f t="shared" si="52"/>
        <v>2000.8292669129687</v>
      </c>
      <c r="U151" s="742">
        <f>P100*demand!$C$208*1000</f>
        <v>4575.3573897047027</v>
      </c>
      <c r="V151" s="730">
        <f>O100*demand!$C$208</f>
        <v>23.906881876738588</v>
      </c>
      <c r="W151" s="730">
        <f>S100*demand!$C$208</f>
        <v>0.40902085788446463</v>
      </c>
      <c r="X151" s="730">
        <f>T100*demand!$C$208</f>
        <v>14.029564890822909</v>
      </c>
      <c r="Y151" s="744">
        <f>U100*demand!$C$208*1000</f>
        <v>26.909860677581566</v>
      </c>
      <c r="Z151" s="729">
        <f t="shared" si="56"/>
        <v>4602.2672503822841</v>
      </c>
    </row>
    <row r="152" spans="1:62" ht="13.8" x14ac:dyDescent="0.45">
      <c r="A152" s="32">
        <v>2059</v>
      </c>
      <c r="B152" s="27">
        <f>surplus!H152</f>
        <v>3379.3271229430266</v>
      </c>
      <c r="C152" s="27">
        <f t="shared" si="46"/>
        <v>0</v>
      </c>
      <c r="D152" s="48">
        <f t="shared" si="57"/>
        <v>5.2544477113779875</v>
      </c>
      <c r="E152" s="624">
        <f t="shared" si="47"/>
        <v>0</v>
      </c>
      <c r="F152" s="624"/>
      <c r="G152" s="48">
        <f t="shared" si="53"/>
        <v>0.19138244013982136</v>
      </c>
      <c r="H152" s="27">
        <f t="shared" si="48"/>
        <v>0</v>
      </c>
      <c r="I152" s="624">
        <f t="shared" si="54"/>
        <v>0</v>
      </c>
      <c r="J152" s="624">
        <f t="shared" si="49"/>
        <v>3379.3271229430266</v>
      </c>
      <c r="K152" s="590">
        <f t="shared" si="55"/>
        <v>7.3620370284870038</v>
      </c>
      <c r="L152" s="53">
        <f t="shared" si="50"/>
        <v>459.02066369225025</v>
      </c>
      <c r="M152" s="27">
        <f t="shared" si="58"/>
        <v>459.02066369225025</v>
      </c>
      <c r="O152" s="732">
        <f>P101*demand!$C$207*1000</f>
        <v>2041.9912961519685</v>
      </c>
      <c r="P152" s="729">
        <f>O101*demand!$C$207</f>
        <v>10.669689939474686</v>
      </c>
      <c r="Q152" s="729">
        <f>S101*demand!$C$207</f>
        <v>0.17782124737869331</v>
      </c>
      <c r="R152" s="729">
        <f>T101*demand!$C$207</f>
        <v>6.2614233065864608</v>
      </c>
      <c r="S152" s="743">
        <f>U101*demand!$C$207*1000</f>
        <v>12.009925477718836</v>
      </c>
      <c r="T152" s="729">
        <f t="shared" si="52"/>
        <v>2054.0012216296873</v>
      </c>
      <c r="U152" s="742">
        <f>P101*demand!$C$208*1000</f>
        <v>4696.94732241972</v>
      </c>
      <c r="V152" s="730">
        <f>O101*demand!$C$208</f>
        <v>24.542206270273255</v>
      </c>
      <c r="W152" s="730">
        <f>S101*demand!$C$208</f>
        <v>0.40902085788446463</v>
      </c>
      <c r="X152" s="730">
        <f>T101*demand!$C$208</f>
        <v>14.40239999544983</v>
      </c>
      <c r="Y152" s="744">
        <f>U101*demand!$C$208*1000</f>
        <v>27.624989108099374</v>
      </c>
      <c r="Z152" s="729">
        <f t="shared" si="56"/>
        <v>4724.5723115278197</v>
      </c>
    </row>
    <row r="153" spans="1:62" ht="13.8" x14ac:dyDescent="0.45">
      <c r="A153" s="32">
        <v>2060</v>
      </c>
      <c r="B153" s="27">
        <f>surplus!H153</f>
        <v>3403.6544186575184</v>
      </c>
      <c r="C153" s="27">
        <f t="shared" si="46"/>
        <v>0</v>
      </c>
      <c r="D153" s="48">
        <f t="shared" si="57"/>
        <v>5.2544477113779875</v>
      </c>
      <c r="E153" s="624">
        <f t="shared" si="47"/>
        <v>0</v>
      </c>
      <c r="F153" s="624"/>
      <c r="G153" s="48">
        <f t="shared" si="53"/>
        <v>0.19138244013982136</v>
      </c>
      <c r="H153" s="27">
        <f t="shared" si="48"/>
        <v>0</v>
      </c>
      <c r="I153" s="624">
        <f t="shared" si="54"/>
        <v>0</v>
      </c>
      <c r="J153" s="624">
        <f t="shared" si="49"/>
        <v>3403.6544186575184</v>
      </c>
      <c r="K153" s="590">
        <f t="shared" si="55"/>
        <v>7.3620370284870038</v>
      </c>
      <c r="L153" s="53">
        <f t="shared" si="50"/>
        <v>462.32508821773945</v>
      </c>
      <c r="M153" s="27">
        <f t="shared" si="58"/>
        <v>462.32508821773945</v>
      </c>
      <c r="O153" s="732">
        <f>P102*demand!$C$207*1000</f>
        <v>2094.8523497811284</v>
      </c>
      <c r="P153" s="729">
        <f>O102*demand!$C$207</f>
        <v>10.9458963332825</v>
      </c>
      <c r="Q153" s="729">
        <f>S102*demand!$C$207</f>
        <v>0.17782124737869331</v>
      </c>
      <c r="R153" s="729">
        <f>T102*demand!$C$207</f>
        <v>6.4235128482157844</v>
      </c>
      <c r="S153" s="743">
        <f>U102*demand!$C$207*1000</f>
        <v>12.32082656527796</v>
      </c>
      <c r="T153" s="729">
        <f t="shared" si="52"/>
        <v>2107.1731763464063</v>
      </c>
      <c r="U153" s="742">
        <f>P102*demand!$C$208*1000</f>
        <v>4818.5372551347364</v>
      </c>
      <c r="V153" s="730">
        <f>O102*demand!$C$208</f>
        <v>25.177530663807918</v>
      </c>
      <c r="W153" s="730">
        <f>S102*demand!$C$208</f>
        <v>0.40902085788446463</v>
      </c>
      <c r="X153" s="730">
        <f>T102*demand!$C$208</f>
        <v>14.775235100076754</v>
      </c>
      <c r="Y153" s="744">
        <f>U102*demand!$C$208*1000</f>
        <v>28.340117538617193</v>
      </c>
      <c r="Z153" s="729">
        <f t="shared" si="56"/>
        <v>4846.8773726733534</v>
      </c>
    </row>
    <row r="156" spans="1:62" s="33" customFormat="1" ht="18.600000000000001" x14ac:dyDescent="0.6">
      <c r="A156" s="37" t="s">
        <v>172</v>
      </c>
      <c r="C156" s="34"/>
      <c r="D156" s="34"/>
      <c r="E156" s="34"/>
      <c r="F156" s="34"/>
      <c r="G156" s="34"/>
      <c r="H156" s="34"/>
      <c r="I156" s="34"/>
      <c r="J156" s="34"/>
      <c r="K156" s="588"/>
      <c r="L156" s="171"/>
      <c r="M156" s="34"/>
      <c r="N156" s="34"/>
      <c r="O156" s="34"/>
      <c r="P156" s="34"/>
      <c r="Q156" s="34"/>
      <c r="R156" s="34"/>
      <c r="S156" s="688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40"/>
      <c r="AK156" s="40"/>
      <c r="AL156" s="40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  <c r="BB156" s="41"/>
      <c r="BC156" s="41"/>
      <c r="BD156" s="41"/>
      <c r="BE156" s="41"/>
      <c r="BF156" s="41"/>
      <c r="BG156" s="41"/>
      <c r="BH156" s="41"/>
      <c r="BI156" s="41"/>
      <c r="BJ156" s="41"/>
    </row>
    <row r="157" spans="1:62" ht="105" x14ac:dyDescent="0.5">
      <c r="A157" s="26" t="s">
        <v>9</v>
      </c>
      <c r="B157" s="26" t="s">
        <v>131</v>
      </c>
      <c r="C157" s="26" t="s">
        <v>130</v>
      </c>
      <c r="D157" s="49" t="s">
        <v>129</v>
      </c>
      <c r="E157" s="623" t="s">
        <v>132</v>
      </c>
      <c r="F157" s="623"/>
      <c r="G157" s="49" t="s">
        <v>127</v>
      </c>
      <c r="H157" s="26" t="s">
        <v>765</v>
      </c>
      <c r="I157" s="623" t="s">
        <v>766</v>
      </c>
      <c r="J157" s="623" t="s">
        <v>764</v>
      </c>
      <c r="K157" s="589" t="s">
        <v>133</v>
      </c>
      <c r="L157" s="54" t="s">
        <v>159</v>
      </c>
      <c r="M157" s="26" t="s">
        <v>134</v>
      </c>
      <c r="O157" s="724" t="s">
        <v>805</v>
      </c>
      <c r="P157" s="724" t="s">
        <v>785</v>
      </c>
      <c r="Q157" s="727" t="s">
        <v>786</v>
      </c>
      <c r="R157" s="724" t="s">
        <v>787</v>
      </c>
      <c r="S157" s="724" t="s">
        <v>806</v>
      </c>
      <c r="T157" s="723" t="s">
        <v>791</v>
      </c>
      <c r="U157" s="726" t="s">
        <v>807</v>
      </c>
      <c r="V157" s="726" t="s">
        <v>788</v>
      </c>
      <c r="W157" s="728" t="s">
        <v>789</v>
      </c>
      <c r="X157" s="726" t="s">
        <v>790</v>
      </c>
      <c r="Y157" s="726" t="s">
        <v>808</v>
      </c>
      <c r="Z157" s="725" t="s">
        <v>792</v>
      </c>
      <c r="AF157" s="145" t="s">
        <v>126</v>
      </c>
      <c r="AG157" s="145" t="s">
        <v>21</v>
      </c>
      <c r="AH157" s="145" t="s">
        <v>128</v>
      </c>
      <c r="AI157" s="145" t="s">
        <v>127</v>
      </c>
    </row>
    <row r="158" spans="1:62" ht="13.8" x14ac:dyDescent="0.45">
      <c r="A158" s="32">
        <v>2014</v>
      </c>
      <c r="B158" s="27">
        <f>surplus!H158</f>
        <v>635.07436438970763</v>
      </c>
      <c r="C158" s="27">
        <f t="shared" ref="C158:C204" si="59">IF(B158+0&lt;=0,B158,0)</f>
        <v>0</v>
      </c>
      <c r="D158" s="48">
        <f>D143</f>
        <v>5.2544477113779875</v>
      </c>
      <c r="E158" s="624">
        <f t="shared" ref="E158:E204" si="60">-(C158/D158)</f>
        <v>0</v>
      </c>
      <c r="F158" s="624"/>
      <c r="G158" s="48">
        <f>AG161</f>
        <v>0.19138244013982136</v>
      </c>
      <c r="H158" s="27">
        <f t="shared" ref="H158:H204" si="61">E158*G158</f>
        <v>0</v>
      </c>
      <c r="I158" s="624">
        <v>0</v>
      </c>
      <c r="J158" s="624">
        <f t="shared" ref="J158:J204" si="62">MAX(0,B158)</f>
        <v>635.07436438970763</v>
      </c>
      <c r="K158" s="590">
        <f>'meta-analysis'!S915</f>
        <v>7.3620370284870038</v>
      </c>
      <c r="L158" s="53">
        <f t="shared" ref="L158:L204" si="63">MAX(0,B158/K158)</f>
        <v>86.263402633309468</v>
      </c>
      <c r="M158" s="27">
        <f t="shared" ref="M158:M194" si="64">IF(L158+0&gt;=0,L158,0)</f>
        <v>86.263402633309468</v>
      </c>
      <c r="O158" s="732">
        <f>P56*demand!$C$494*1000</f>
        <v>0</v>
      </c>
      <c r="P158" s="729">
        <f>O56*demand!$C$494</f>
        <v>0</v>
      </c>
      <c r="Q158" s="729">
        <f>S56*demand!$C$494</f>
        <v>0.18143355056921301</v>
      </c>
      <c r="R158" s="729">
        <f>T56*demand!$C$494</f>
        <v>0</v>
      </c>
      <c r="S158" s="745">
        <f>U56*demand!$C$494*1000</f>
        <v>0</v>
      </c>
      <c r="T158" s="729">
        <f t="shared" ref="T158:T204" si="65">O158+S158</f>
        <v>0</v>
      </c>
      <c r="U158" s="733">
        <f>P56*demand!$C$495*1000</f>
        <v>0</v>
      </c>
      <c r="V158" s="730">
        <f>O56*demand!$C$495</f>
        <v>0</v>
      </c>
      <c r="W158" s="730">
        <f>S56*demand!$C$495</f>
        <v>0.40540855469394493</v>
      </c>
      <c r="X158" s="730">
        <f>T56*demand!$C$495</f>
        <v>0</v>
      </c>
      <c r="Y158" s="742">
        <f>U56*demand!$C$495*1000</f>
        <v>0</v>
      </c>
      <c r="Z158" s="729">
        <f>U158+Y158</f>
        <v>0</v>
      </c>
      <c r="AF158" s="146" t="s">
        <v>3</v>
      </c>
      <c r="AG158" s="146">
        <f>AG107</f>
        <v>314</v>
      </c>
      <c r="AH158" s="147">
        <f>AH107</f>
        <v>64.272110769230778</v>
      </c>
      <c r="AI158" s="147">
        <f>AH158/1000</f>
        <v>6.4272110769230784E-2</v>
      </c>
    </row>
    <row r="159" spans="1:62" ht="13.8" x14ac:dyDescent="0.45">
      <c r="A159" s="32">
        <v>2015</v>
      </c>
      <c r="B159" s="27">
        <f>surplus!H159</f>
        <v>540.03834105122132</v>
      </c>
      <c r="C159" s="27">
        <f t="shared" si="59"/>
        <v>0</v>
      </c>
      <c r="D159" s="48">
        <f>D158</f>
        <v>5.2544477113779875</v>
      </c>
      <c r="E159" s="624">
        <f t="shared" si="60"/>
        <v>0</v>
      </c>
      <c r="F159" s="624"/>
      <c r="G159" s="48">
        <f t="shared" ref="G159:G204" si="66">G158</f>
        <v>0.19138244013982136</v>
      </c>
      <c r="H159" s="27">
        <f t="shared" si="61"/>
        <v>0</v>
      </c>
      <c r="I159" s="630">
        <v>0</v>
      </c>
      <c r="J159" s="624">
        <f t="shared" si="62"/>
        <v>540.03834105122132</v>
      </c>
      <c r="K159" s="590">
        <f t="shared" ref="K159:K204" si="67">K158</f>
        <v>7.3620370284870038</v>
      </c>
      <c r="L159" s="53">
        <f t="shared" si="63"/>
        <v>73.354472269233668</v>
      </c>
      <c r="M159" s="27">
        <f t="shared" si="64"/>
        <v>73.354472269233668</v>
      </c>
      <c r="O159" s="732">
        <f>P57*demand!$C$494*1000</f>
        <v>0</v>
      </c>
      <c r="P159" s="729">
        <f>O57*demand!$C$494</f>
        <v>0</v>
      </c>
      <c r="Q159" s="729">
        <f>S57*demand!$C$494</f>
        <v>0.18143355056921301</v>
      </c>
      <c r="R159" s="729">
        <f>T57*demand!$C$494</f>
        <v>0</v>
      </c>
      <c r="S159" s="745">
        <f>U57*demand!$C$494*1000</f>
        <v>0</v>
      </c>
      <c r="T159" s="729">
        <f t="shared" si="65"/>
        <v>0</v>
      </c>
      <c r="U159" s="733">
        <f>P57*demand!$C$495*1000</f>
        <v>0</v>
      </c>
      <c r="V159" s="730">
        <f>O57*demand!$C$495</f>
        <v>0</v>
      </c>
      <c r="W159" s="730">
        <f>S57*demand!$C$495</f>
        <v>0.40540855469394493</v>
      </c>
      <c r="X159" s="730">
        <f>T57*demand!$C$495</f>
        <v>0</v>
      </c>
      <c r="Y159" s="742">
        <f>U57*demand!$C$495*1000</f>
        <v>0</v>
      </c>
      <c r="Z159" s="729">
        <f t="shared" ref="Z159:Z183" si="68">U159+Y159</f>
        <v>0</v>
      </c>
      <c r="AF159" s="146" t="s">
        <v>2</v>
      </c>
      <c r="AG159" s="146">
        <f>AG108</f>
        <v>446</v>
      </c>
      <c r="AH159" s="147">
        <f>AH108</f>
        <v>280.87267202853309</v>
      </c>
      <c r="AI159" s="147">
        <f>AH159/1000</f>
        <v>0.28087267202853311</v>
      </c>
    </row>
    <row r="160" spans="1:62" ht="13.8" x14ac:dyDescent="0.45">
      <c r="A160" s="32">
        <v>2016</v>
      </c>
      <c r="B160" s="27">
        <f>surplus!H160</f>
        <v>483.9741211014798</v>
      </c>
      <c r="C160" s="27">
        <f t="shared" si="59"/>
        <v>0</v>
      </c>
      <c r="D160" s="48">
        <f t="shared" ref="D160:D204" si="69">D159</f>
        <v>5.2544477113779875</v>
      </c>
      <c r="E160" s="624">
        <f t="shared" si="60"/>
        <v>0</v>
      </c>
      <c r="F160" s="624"/>
      <c r="G160" s="48">
        <f t="shared" si="66"/>
        <v>0.19138244013982136</v>
      </c>
      <c r="H160" s="27">
        <f t="shared" si="61"/>
        <v>0</v>
      </c>
      <c r="I160" s="630">
        <v>0</v>
      </c>
      <c r="J160" s="624">
        <f t="shared" si="62"/>
        <v>483.9741211014798</v>
      </c>
      <c r="K160" s="590">
        <f t="shared" si="67"/>
        <v>7.3620370284870038</v>
      </c>
      <c r="L160" s="53">
        <f t="shared" si="63"/>
        <v>65.739158772058346</v>
      </c>
      <c r="M160" s="27">
        <f t="shared" si="64"/>
        <v>65.739158772058346</v>
      </c>
      <c r="O160" s="732">
        <f>P58*demand!$C$494*1000</f>
        <v>0</v>
      </c>
      <c r="P160" s="729">
        <f>O58*demand!$C$494</f>
        <v>0</v>
      </c>
      <c r="Q160" s="729">
        <f>S58*demand!$C$494</f>
        <v>0.18143355056921301</v>
      </c>
      <c r="R160" s="729">
        <f>T58*demand!$C$494</f>
        <v>0</v>
      </c>
      <c r="S160" s="745">
        <f>U58*demand!$C$494*1000</f>
        <v>0</v>
      </c>
      <c r="T160" s="729">
        <f t="shared" si="65"/>
        <v>0</v>
      </c>
      <c r="U160" s="733">
        <f>P58*demand!$C$495*1000</f>
        <v>0</v>
      </c>
      <c r="V160" s="730">
        <f>O58*demand!$C$495</f>
        <v>0</v>
      </c>
      <c r="W160" s="730">
        <f>S58*demand!$C$495</f>
        <v>0.40540855469394493</v>
      </c>
      <c r="X160" s="730">
        <f>T58*demand!$C$495</f>
        <v>0</v>
      </c>
      <c r="Y160" s="742">
        <f>U58*demand!$C$495*1000</f>
        <v>0</v>
      </c>
      <c r="Z160" s="729">
        <f t="shared" si="68"/>
        <v>0</v>
      </c>
      <c r="AF160" s="146"/>
      <c r="AG160" s="147"/>
      <c r="AH160" s="147"/>
      <c r="AI160" s="147"/>
    </row>
    <row r="161" spans="1:35" ht="16" customHeight="1" x14ac:dyDescent="0.5">
      <c r="A161" s="32">
        <v>2017</v>
      </c>
      <c r="B161" s="27">
        <f>surplus!H161</f>
        <v>363.31764562077751</v>
      </c>
      <c r="C161" s="27">
        <f t="shared" si="59"/>
        <v>0</v>
      </c>
      <c r="D161" s="48">
        <f t="shared" si="69"/>
        <v>5.2544477113779875</v>
      </c>
      <c r="E161" s="624">
        <f t="shared" si="60"/>
        <v>0</v>
      </c>
      <c r="F161" s="624"/>
      <c r="G161" s="48">
        <f t="shared" si="66"/>
        <v>0.19138244013982136</v>
      </c>
      <c r="H161" s="27">
        <f t="shared" si="61"/>
        <v>0</v>
      </c>
      <c r="I161" s="630">
        <v>0</v>
      </c>
      <c r="J161" s="624">
        <f t="shared" si="62"/>
        <v>363.31764562077751</v>
      </c>
      <c r="K161" s="590">
        <f t="shared" si="67"/>
        <v>7.3620370284870038</v>
      </c>
      <c r="L161" s="53">
        <f t="shared" si="63"/>
        <v>49.350151896131401</v>
      </c>
      <c r="M161" s="27">
        <f t="shared" si="64"/>
        <v>49.350151896131401</v>
      </c>
      <c r="O161" s="732">
        <f>P59*demand!$C$494*1000</f>
        <v>0</v>
      </c>
      <c r="P161" s="729">
        <f>O59*demand!$C$494</f>
        <v>0</v>
      </c>
      <c r="Q161" s="729">
        <f>S59*demand!$C$494</f>
        <v>0.18143355056921301</v>
      </c>
      <c r="R161" s="729">
        <f>T59*demand!$C$494</f>
        <v>0</v>
      </c>
      <c r="S161" s="745">
        <f>U59*demand!$C$494*1000</f>
        <v>0</v>
      </c>
      <c r="T161" s="729">
        <f t="shared" si="65"/>
        <v>0</v>
      </c>
      <c r="U161" s="733">
        <f>P59*demand!$C$495*1000</f>
        <v>0</v>
      </c>
      <c r="V161" s="730">
        <f>O59*demand!$C$495</f>
        <v>0</v>
      </c>
      <c r="W161" s="730">
        <f>S59*demand!$C$495</f>
        <v>0.40540855469394493</v>
      </c>
      <c r="X161" s="730">
        <f>T59*demand!$C$495</f>
        <v>0</v>
      </c>
      <c r="Y161" s="742">
        <f>U59*demand!$C$495*1000</f>
        <v>0</v>
      </c>
      <c r="Z161" s="729">
        <f t="shared" si="68"/>
        <v>0</v>
      </c>
      <c r="AF161" s="151" t="s">
        <v>44</v>
      </c>
      <c r="AG161" s="149">
        <f>SUMPRODUCT(AG158:AG159,AI158:AI159)/SUM(AG158:AG159)</f>
        <v>0.19138244013982136</v>
      </c>
      <c r="AH161" s="150"/>
      <c r="AI161" s="150"/>
    </row>
    <row r="162" spans="1:35" ht="13.8" x14ac:dyDescent="0.45">
      <c r="A162" s="32">
        <v>2018</v>
      </c>
      <c r="B162" s="27">
        <f>surplus!H162</f>
        <v>202.91393468977003</v>
      </c>
      <c r="C162" s="27">
        <f t="shared" si="59"/>
        <v>0</v>
      </c>
      <c r="D162" s="48">
        <f t="shared" si="69"/>
        <v>5.2544477113779875</v>
      </c>
      <c r="E162" s="624">
        <f t="shared" si="60"/>
        <v>0</v>
      </c>
      <c r="F162" s="624"/>
      <c r="G162" s="48">
        <f t="shared" si="66"/>
        <v>0.19138244013982136</v>
      </c>
      <c r="H162" s="27">
        <f t="shared" si="61"/>
        <v>0</v>
      </c>
      <c r="I162" s="630">
        <v>0</v>
      </c>
      <c r="J162" s="624">
        <f t="shared" si="62"/>
        <v>202.91393468977003</v>
      </c>
      <c r="K162" s="590">
        <f t="shared" si="67"/>
        <v>7.3620370284870038</v>
      </c>
      <c r="L162" s="53">
        <f t="shared" si="63"/>
        <v>27.562199688021881</v>
      </c>
      <c r="M162" s="27">
        <f t="shared" si="64"/>
        <v>27.562199688021881</v>
      </c>
      <c r="O162" s="732">
        <f>P60*demand!$C$494*1000</f>
        <v>0</v>
      </c>
      <c r="P162" s="729">
        <f>O60*demand!$C$494</f>
        <v>0</v>
      </c>
      <c r="Q162" s="729">
        <f>S60*demand!$C$494</f>
        <v>0.18143355056921301</v>
      </c>
      <c r="R162" s="729">
        <f>T60*demand!$C$494</f>
        <v>0</v>
      </c>
      <c r="S162" s="745">
        <f>U60*demand!$C$494*1000</f>
        <v>0</v>
      </c>
      <c r="T162" s="729">
        <f t="shared" si="65"/>
        <v>0</v>
      </c>
      <c r="U162" s="733">
        <f>P60*demand!$C$495*1000</f>
        <v>0</v>
      </c>
      <c r="V162" s="730">
        <f>O60*demand!$C$495</f>
        <v>0</v>
      </c>
      <c r="W162" s="730">
        <f>S60*demand!$C$495</f>
        <v>0.40540855469394493</v>
      </c>
      <c r="X162" s="730">
        <f>T60*demand!$C$495</f>
        <v>0</v>
      </c>
      <c r="Y162" s="742">
        <f>U60*demand!$C$495*1000</f>
        <v>0</v>
      </c>
      <c r="Z162" s="729">
        <f t="shared" si="68"/>
        <v>0</v>
      </c>
    </row>
    <row r="163" spans="1:35" ht="13.8" x14ac:dyDescent="0.45">
      <c r="A163" s="32">
        <v>2019</v>
      </c>
      <c r="B163" s="27">
        <f>surplus!H163</f>
        <v>820.88174054852789</v>
      </c>
      <c r="C163" s="27">
        <f t="shared" si="59"/>
        <v>0</v>
      </c>
      <c r="D163" s="48">
        <f t="shared" si="69"/>
        <v>5.2544477113779875</v>
      </c>
      <c r="E163" s="624">
        <f t="shared" si="60"/>
        <v>0</v>
      </c>
      <c r="F163" s="624"/>
      <c r="G163" s="48">
        <f t="shared" si="66"/>
        <v>0.19138244013982136</v>
      </c>
      <c r="H163" s="27">
        <f t="shared" si="61"/>
        <v>0</v>
      </c>
      <c r="I163" s="630">
        <v>0</v>
      </c>
      <c r="J163" s="624">
        <f t="shared" si="62"/>
        <v>820.88174054852789</v>
      </c>
      <c r="K163" s="590">
        <f t="shared" si="67"/>
        <v>7.3620370284870038</v>
      </c>
      <c r="L163" s="53">
        <f t="shared" si="63"/>
        <v>111.50198475940428</v>
      </c>
      <c r="M163" s="27">
        <f t="shared" si="64"/>
        <v>111.50198475940428</v>
      </c>
      <c r="O163" s="732">
        <f>P61*demand!$C$494*1000</f>
        <v>0</v>
      </c>
      <c r="P163" s="729">
        <f>O61*demand!$C$494</f>
        <v>0</v>
      </c>
      <c r="Q163" s="729">
        <f>S61*demand!$C$494</f>
        <v>0.18143355056921301</v>
      </c>
      <c r="R163" s="729">
        <f>T61*demand!$C$494</f>
        <v>0</v>
      </c>
      <c r="S163" s="745">
        <f>U61*demand!$C$494*1000</f>
        <v>0</v>
      </c>
      <c r="T163" s="729">
        <f t="shared" si="65"/>
        <v>0</v>
      </c>
      <c r="U163" s="733">
        <f>P61*demand!$C$495*1000</f>
        <v>0</v>
      </c>
      <c r="V163" s="730">
        <f>O61*demand!$C$495</f>
        <v>0</v>
      </c>
      <c r="W163" s="730">
        <f>S61*demand!$C$495</f>
        <v>0.40540855469394493</v>
      </c>
      <c r="X163" s="730">
        <f>T61*demand!$C$495</f>
        <v>0</v>
      </c>
      <c r="Y163" s="742">
        <f>U61*demand!$C$495*1000</f>
        <v>0</v>
      </c>
      <c r="Z163" s="729">
        <f t="shared" si="68"/>
        <v>0</v>
      </c>
      <c r="AB163" s="762" t="s">
        <v>809</v>
      </c>
      <c r="AC163" s="762" t="s">
        <v>810</v>
      </c>
    </row>
    <row r="164" spans="1:35" ht="13.8" x14ac:dyDescent="0.45">
      <c r="A164" s="32">
        <v>2020</v>
      </c>
      <c r="B164" s="27">
        <f>surplus!H164</f>
        <v>952.57372739224047</v>
      </c>
      <c r="C164" s="27">
        <f t="shared" si="59"/>
        <v>0</v>
      </c>
      <c r="D164" s="48">
        <f t="shared" si="69"/>
        <v>5.2544477113779875</v>
      </c>
      <c r="E164" s="624">
        <f t="shared" si="60"/>
        <v>0</v>
      </c>
      <c r="F164" s="624"/>
      <c r="G164" s="48">
        <f t="shared" si="66"/>
        <v>0.19138244013982136</v>
      </c>
      <c r="H164" s="27">
        <f t="shared" si="61"/>
        <v>0</v>
      </c>
      <c r="I164" s="630">
        <v>0</v>
      </c>
      <c r="J164" s="624">
        <f t="shared" si="62"/>
        <v>952.57372739224047</v>
      </c>
      <c r="K164" s="590">
        <f t="shared" si="67"/>
        <v>7.3620370284870038</v>
      </c>
      <c r="L164" s="53">
        <f t="shared" si="63"/>
        <v>129.3899668945304</v>
      </c>
      <c r="M164" s="27">
        <f t="shared" si="64"/>
        <v>129.3899668945304</v>
      </c>
      <c r="O164" s="732">
        <f>P62*demand!$C$494*1000</f>
        <v>0</v>
      </c>
      <c r="P164" s="729">
        <f>O62*demand!$C$494</f>
        <v>0</v>
      </c>
      <c r="Q164" s="729">
        <f>S62*demand!$C$494</f>
        <v>0.18143355056921301</v>
      </c>
      <c r="R164" s="729">
        <f>T62*demand!$C$494</f>
        <v>0</v>
      </c>
      <c r="S164" s="745">
        <f>U62*demand!$C$494*1000</f>
        <v>0</v>
      </c>
      <c r="T164" s="729">
        <f t="shared" si="65"/>
        <v>0</v>
      </c>
      <c r="U164" s="733">
        <f>P62*demand!$C$495*1000</f>
        <v>0</v>
      </c>
      <c r="V164" s="730">
        <f>O62*demand!$C$495</f>
        <v>0</v>
      </c>
      <c r="W164" s="730">
        <f>S62*demand!$C$495</f>
        <v>0.40540855469394493</v>
      </c>
      <c r="X164" s="730">
        <f>T62*demand!$C$495</f>
        <v>0</v>
      </c>
      <c r="Y164" s="742">
        <f>U62*demand!$C$495*1000</f>
        <v>0</v>
      </c>
      <c r="Z164" s="729">
        <f t="shared" si="68"/>
        <v>0</v>
      </c>
      <c r="AB164" s="761">
        <f>SUM(T164:T194)/1000</f>
        <v>24.624068511574805</v>
      </c>
      <c r="AC164" s="761">
        <f>SUM(Z164:Z194)/1000</f>
        <v>55.021841300261599</v>
      </c>
    </row>
    <row r="165" spans="1:35" ht="13.8" x14ac:dyDescent="0.45">
      <c r="A165" s="32">
        <v>2021</v>
      </c>
      <c r="B165" s="27">
        <f>surplus!H165</f>
        <v>1096.4529037512002</v>
      </c>
      <c r="C165" s="27">
        <f t="shared" si="59"/>
        <v>0</v>
      </c>
      <c r="D165" s="48">
        <f t="shared" si="69"/>
        <v>5.2544477113779875</v>
      </c>
      <c r="E165" s="624">
        <f t="shared" si="60"/>
        <v>0</v>
      </c>
      <c r="F165" s="624"/>
      <c r="G165" s="48">
        <f t="shared" si="66"/>
        <v>0.19138244013982136</v>
      </c>
      <c r="H165" s="27">
        <f t="shared" si="61"/>
        <v>0</v>
      </c>
      <c r="I165" s="630">
        <v>0</v>
      </c>
      <c r="J165" s="624">
        <f t="shared" si="62"/>
        <v>1096.4529037512002</v>
      </c>
      <c r="K165" s="590">
        <f t="shared" si="67"/>
        <v>7.3620370284870038</v>
      </c>
      <c r="L165" s="53">
        <f t="shared" si="63"/>
        <v>148.93335900220754</v>
      </c>
      <c r="M165" s="27">
        <f t="shared" si="64"/>
        <v>148.93335900220754</v>
      </c>
      <c r="O165" s="732">
        <f>P63*demand!$C$494*1000</f>
        <v>33.947138511738551</v>
      </c>
      <c r="P165" s="729">
        <f>O63*demand!$C$494</f>
        <v>0.1773785436476682</v>
      </c>
      <c r="Q165" s="729">
        <f>S63*demand!$C$494</f>
        <v>0.18143355056921301</v>
      </c>
      <c r="R165" s="729">
        <f>T63*demand!$C$494</f>
        <v>0.10409319798271055</v>
      </c>
      <c r="S165" s="745">
        <f>U63*demand!$C$494*1000</f>
        <v>0.19965932493251787</v>
      </c>
      <c r="T165" s="729">
        <f t="shared" si="65"/>
        <v>34.14679783667107</v>
      </c>
      <c r="U165" s="733">
        <f>P63*demand!$C$495*1000</f>
        <v>75.853998981235819</v>
      </c>
      <c r="V165" s="730">
        <f>O63*demand!$C$495</f>
        <v>0.39634774708598103</v>
      </c>
      <c r="W165" s="730">
        <f>S63*demand!$C$495</f>
        <v>0.40540855469394493</v>
      </c>
      <c r="X165" s="730">
        <f>T63*demand!$C$495</f>
        <v>0.23259354631624679</v>
      </c>
      <c r="Y165" s="742">
        <f>U63*demand!$C$495*1000</f>
        <v>0.44613357396201397</v>
      </c>
      <c r="Z165" s="729">
        <f t="shared" si="68"/>
        <v>76.300132555197834</v>
      </c>
    </row>
    <row r="166" spans="1:35" ht="13.8" x14ac:dyDescent="0.45">
      <c r="A166" s="32">
        <v>2022</v>
      </c>
      <c r="B166" s="27">
        <f>surplus!H166</f>
        <v>1244.2898840603693</v>
      </c>
      <c r="C166" s="27">
        <f t="shared" si="59"/>
        <v>0</v>
      </c>
      <c r="D166" s="48">
        <f t="shared" si="69"/>
        <v>5.2544477113779875</v>
      </c>
      <c r="E166" s="624">
        <f t="shared" si="60"/>
        <v>0</v>
      </c>
      <c r="F166" s="624"/>
      <c r="G166" s="48">
        <f t="shared" si="66"/>
        <v>0.19138244013982136</v>
      </c>
      <c r="H166" s="27">
        <f t="shared" si="61"/>
        <v>0</v>
      </c>
      <c r="I166" s="630">
        <v>0</v>
      </c>
      <c r="J166" s="624">
        <f t="shared" si="62"/>
        <v>1244.2898840603693</v>
      </c>
      <c r="K166" s="590">
        <f t="shared" si="67"/>
        <v>7.3620370284870038</v>
      </c>
      <c r="L166" s="53">
        <f t="shared" si="63"/>
        <v>169.01434742119022</v>
      </c>
      <c r="M166" s="27">
        <f t="shared" si="64"/>
        <v>169.01434742119022</v>
      </c>
      <c r="O166" s="732">
        <f>P64*demand!$C$494*1000</f>
        <v>87.882024180059602</v>
      </c>
      <c r="P166" s="729">
        <f>O64*demand!$C$494</f>
        <v>0.45919585995378792</v>
      </c>
      <c r="Q166" s="729">
        <f>S64*demand!$C$494</f>
        <v>0.18143355056921301</v>
      </c>
      <c r="R166" s="729">
        <f>T64*demand!$C$494</f>
        <v>0.26947546518340715</v>
      </c>
      <c r="S166" s="745">
        <f>U64*demand!$C$494*1000</f>
        <v>0.51687613126586596</v>
      </c>
      <c r="T166" s="729">
        <f t="shared" si="65"/>
        <v>88.398900311325463</v>
      </c>
      <c r="U166" s="733">
        <f>P64*demand!$C$495*1000</f>
        <v>196.37009965709137</v>
      </c>
      <c r="V166" s="730">
        <f>O64*demand!$C$495</f>
        <v>1.0260612181223423</v>
      </c>
      <c r="W166" s="730">
        <f>S64*demand!$C$495</f>
        <v>0.40540855469394493</v>
      </c>
      <c r="X166" s="730">
        <f>T64*demand!$C$495</f>
        <v>0.60213592537179572</v>
      </c>
      <c r="Y166" s="742">
        <f>U64*demand!$C$495*1000</f>
        <v>1.1549462857056043</v>
      </c>
      <c r="Z166" s="729">
        <f t="shared" si="68"/>
        <v>197.52504594279696</v>
      </c>
    </row>
    <row r="167" spans="1:35" ht="13.8" x14ac:dyDescent="0.45">
      <c r="A167" s="32">
        <v>2023</v>
      </c>
      <c r="B167" s="27">
        <f>surplus!H167</f>
        <v>1394.799795128316</v>
      </c>
      <c r="C167" s="27">
        <f t="shared" si="59"/>
        <v>0</v>
      </c>
      <c r="D167" s="48">
        <f t="shared" si="69"/>
        <v>5.2544477113779875</v>
      </c>
      <c r="E167" s="624">
        <f t="shared" si="60"/>
        <v>0</v>
      </c>
      <c r="F167" s="624"/>
      <c r="G167" s="48">
        <f t="shared" si="66"/>
        <v>0.19138244013982136</v>
      </c>
      <c r="H167" s="27">
        <f t="shared" si="61"/>
        <v>0</v>
      </c>
      <c r="I167" s="630">
        <v>0</v>
      </c>
      <c r="J167" s="624">
        <f t="shared" si="62"/>
        <v>1394.799795128316</v>
      </c>
      <c r="K167" s="590">
        <f t="shared" si="67"/>
        <v>7.3620370284870038</v>
      </c>
      <c r="L167" s="53">
        <f t="shared" si="63"/>
        <v>189.45840529342811</v>
      </c>
      <c r="M167" s="27">
        <f t="shared" si="64"/>
        <v>189.45840529342811</v>
      </c>
      <c r="O167" s="732">
        <f>P65*demand!$C$494*1000</f>
        <v>141.81690984838067</v>
      </c>
      <c r="P167" s="729">
        <f>O65*demand!$C$494</f>
        <v>0.74101317625990759</v>
      </c>
      <c r="Q167" s="729">
        <f>S65*demand!$C$494</f>
        <v>0.18143355056921301</v>
      </c>
      <c r="R167" s="729">
        <f>T65*demand!$C$494</f>
        <v>0.43485773238410375</v>
      </c>
      <c r="S167" s="745">
        <f>U65*demand!$C$494*1000</f>
        <v>0.83409293759921421</v>
      </c>
      <c r="T167" s="729">
        <f t="shared" si="65"/>
        <v>142.6510027859799</v>
      </c>
      <c r="U167" s="733">
        <f>P65*demand!$C$495*1000</f>
        <v>316.88620033294688</v>
      </c>
      <c r="V167" s="730">
        <f>O65*demand!$C$495</f>
        <v>1.6557746891587035</v>
      </c>
      <c r="W167" s="730">
        <f>S65*demand!$C$495</f>
        <v>0.40540855469394493</v>
      </c>
      <c r="X167" s="730">
        <f>T65*demand!$C$495</f>
        <v>0.9716783044273446</v>
      </c>
      <c r="Y167" s="742">
        <f>U65*demand!$C$495*1000</f>
        <v>1.863758997449195</v>
      </c>
      <c r="Z167" s="729">
        <f t="shared" si="68"/>
        <v>318.74995933039605</v>
      </c>
    </row>
    <row r="168" spans="1:35" ht="13.8" x14ac:dyDescent="0.45">
      <c r="A168" s="32">
        <v>2024</v>
      </c>
      <c r="B168" s="27">
        <f>surplus!H168</f>
        <v>1555.7522265655371</v>
      </c>
      <c r="C168" s="27">
        <f t="shared" si="59"/>
        <v>0</v>
      </c>
      <c r="D168" s="48">
        <f t="shared" si="69"/>
        <v>5.2544477113779875</v>
      </c>
      <c r="E168" s="624">
        <f t="shared" si="60"/>
        <v>0</v>
      </c>
      <c r="F168" s="624"/>
      <c r="G168" s="48">
        <f t="shared" si="66"/>
        <v>0.19138244013982136</v>
      </c>
      <c r="H168" s="27">
        <f t="shared" si="61"/>
        <v>0</v>
      </c>
      <c r="I168" s="630">
        <v>0</v>
      </c>
      <c r="J168" s="624">
        <f t="shared" si="62"/>
        <v>1555.7522265655371</v>
      </c>
      <c r="K168" s="590">
        <f t="shared" si="67"/>
        <v>7.3620370284870038</v>
      </c>
      <c r="L168" s="53">
        <f t="shared" si="63"/>
        <v>211.32089128941325</v>
      </c>
      <c r="M168" s="27">
        <f t="shared" si="64"/>
        <v>211.32089128941325</v>
      </c>
      <c r="O168" s="732">
        <f>P66*demand!$C$494*1000</f>
        <v>195.75179551670172</v>
      </c>
      <c r="P168" s="729">
        <f>O66*demand!$C$494</f>
        <v>1.0228304925660272</v>
      </c>
      <c r="Q168" s="729">
        <f>S66*demand!$C$494</f>
        <v>0.18143355056921301</v>
      </c>
      <c r="R168" s="729">
        <f>T66*demand!$C$494</f>
        <v>0.60023999958480023</v>
      </c>
      <c r="S168" s="745">
        <f>U66*demand!$C$494*1000</f>
        <v>1.1513097439325624</v>
      </c>
      <c r="T168" s="729">
        <f t="shared" si="65"/>
        <v>196.90310526063428</v>
      </c>
      <c r="U168" s="733">
        <f>P66*demand!$C$495*1000</f>
        <v>437.40230100880245</v>
      </c>
      <c r="V168" s="730">
        <f>O66*demand!$C$495</f>
        <v>2.2854881601950647</v>
      </c>
      <c r="W168" s="730">
        <f>S66*demand!$C$495</f>
        <v>0.40540855469394493</v>
      </c>
      <c r="X168" s="730">
        <f>T66*demand!$C$495</f>
        <v>1.3412206834828935</v>
      </c>
      <c r="Y168" s="742">
        <f>U66*demand!$C$495*1000</f>
        <v>2.5725717091927853</v>
      </c>
      <c r="Z168" s="729">
        <f t="shared" si="68"/>
        <v>439.97487271799525</v>
      </c>
    </row>
    <row r="169" spans="1:35" ht="13.8" x14ac:dyDescent="0.45">
      <c r="A169" s="32">
        <v>2025</v>
      </c>
      <c r="B169" s="27">
        <f>surplus!H169</f>
        <v>1719.4645361582843</v>
      </c>
      <c r="C169" s="27">
        <f t="shared" si="59"/>
        <v>0</v>
      </c>
      <c r="D169" s="48">
        <f t="shared" si="69"/>
        <v>5.2544477113779875</v>
      </c>
      <c r="E169" s="624">
        <f t="shared" si="60"/>
        <v>0</v>
      </c>
      <c r="F169" s="624"/>
      <c r="G169" s="48">
        <f t="shared" si="66"/>
        <v>0.19138244013982136</v>
      </c>
      <c r="H169" s="27">
        <f t="shared" si="61"/>
        <v>0</v>
      </c>
      <c r="I169" s="630">
        <v>0</v>
      </c>
      <c r="J169" s="624">
        <f t="shared" si="62"/>
        <v>1719.4645361582843</v>
      </c>
      <c r="K169" s="590">
        <f t="shared" si="67"/>
        <v>7.3620370284870038</v>
      </c>
      <c r="L169" s="53">
        <f t="shared" si="63"/>
        <v>233.55825697492546</v>
      </c>
      <c r="M169" s="27">
        <f t="shared" si="64"/>
        <v>233.55825697492546</v>
      </c>
      <c r="O169" s="732">
        <f>P67*demand!$C$494*1000</f>
        <v>249.68668118502276</v>
      </c>
      <c r="P169" s="729">
        <f>O67*demand!$C$494</f>
        <v>1.3046478088721469</v>
      </c>
      <c r="Q169" s="729">
        <f>S67*demand!$C$494</f>
        <v>0.18143355056921301</v>
      </c>
      <c r="R169" s="729">
        <f>T67*demand!$C$494</f>
        <v>0.76562226678549683</v>
      </c>
      <c r="S169" s="745">
        <f>U67*demand!$C$494*1000</f>
        <v>1.4685265502659106</v>
      </c>
      <c r="T169" s="729">
        <f t="shared" si="65"/>
        <v>251.15520773528868</v>
      </c>
      <c r="U169" s="733">
        <f>P67*demand!$C$495*1000</f>
        <v>557.91840168465797</v>
      </c>
      <c r="V169" s="730">
        <f>O67*demand!$C$495</f>
        <v>2.9152016312314259</v>
      </c>
      <c r="W169" s="730">
        <f>S67*demand!$C$495</f>
        <v>0.40540855469394493</v>
      </c>
      <c r="X169" s="730">
        <f>T67*demand!$C$495</f>
        <v>1.7107630625384425</v>
      </c>
      <c r="Y169" s="742">
        <f>U67*demand!$C$495*1000</f>
        <v>3.2813844209363761</v>
      </c>
      <c r="Z169" s="729">
        <f t="shared" si="68"/>
        <v>561.19978610559428</v>
      </c>
    </row>
    <row r="170" spans="1:35" ht="13.8" x14ac:dyDescent="0.45">
      <c r="A170" s="32">
        <v>2026</v>
      </c>
      <c r="B170" s="27">
        <f>surplus!H170</f>
        <v>1880.5028400695837</v>
      </c>
      <c r="C170" s="27">
        <f t="shared" si="59"/>
        <v>0</v>
      </c>
      <c r="D170" s="48">
        <f t="shared" si="69"/>
        <v>5.2544477113779875</v>
      </c>
      <c r="E170" s="624">
        <f t="shared" si="60"/>
        <v>0</v>
      </c>
      <c r="F170" s="624"/>
      <c r="G170" s="48">
        <f t="shared" si="66"/>
        <v>0.19138244013982136</v>
      </c>
      <c r="H170" s="27">
        <f t="shared" si="61"/>
        <v>0</v>
      </c>
      <c r="I170" s="630">
        <v>0</v>
      </c>
      <c r="J170" s="624">
        <f t="shared" si="62"/>
        <v>1880.5028400695837</v>
      </c>
      <c r="K170" s="590">
        <f t="shared" si="67"/>
        <v>7.3620370284870038</v>
      </c>
      <c r="L170" s="53">
        <f t="shared" si="63"/>
        <v>255.43240719831749</v>
      </c>
      <c r="M170" s="27">
        <f t="shared" si="64"/>
        <v>255.43240719831749</v>
      </c>
      <c r="O170" s="732">
        <f>P68*demand!$C$494*1000</f>
        <v>303.62156685334378</v>
      </c>
      <c r="P170" s="729">
        <f>O68*demand!$C$494</f>
        <v>1.5864651251782667</v>
      </c>
      <c r="Q170" s="729">
        <f>S68*demand!$C$494</f>
        <v>0.18143355056921301</v>
      </c>
      <c r="R170" s="729">
        <f>T68*demand!$C$494</f>
        <v>0.93100453398619332</v>
      </c>
      <c r="S170" s="745">
        <f>U68*demand!$C$494*1000</f>
        <v>1.7857433565992589</v>
      </c>
      <c r="T170" s="729">
        <f t="shared" si="65"/>
        <v>305.40731020994303</v>
      </c>
      <c r="U170" s="733">
        <f>P68*demand!$C$495*1000</f>
        <v>678.43450236051353</v>
      </c>
      <c r="V170" s="730">
        <f>O68*demand!$C$495</f>
        <v>3.5449151022677876</v>
      </c>
      <c r="W170" s="730">
        <f>S68*demand!$C$495</f>
        <v>0.40540855469394493</v>
      </c>
      <c r="X170" s="730">
        <f>T68*demand!$C$495</f>
        <v>2.0803054415939912</v>
      </c>
      <c r="Y170" s="742">
        <f>U68*demand!$C$495*1000</f>
        <v>3.9901971326799659</v>
      </c>
      <c r="Z170" s="729">
        <f t="shared" si="68"/>
        <v>682.42469949319354</v>
      </c>
    </row>
    <row r="171" spans="1:35" ht="13.8" x14ac:dyDescent="0.45">
      <c r="A171" s="32">
        <v>2027</v>
      </c>
      <c r="B171" s="27">
        <f>surplus!H171</f>
        <v>2045.6925184008978</v>
      </c>
      <c r="C171" s="27">
        <f t="shared" si="59"/>
        <v>0</v>
      </c>
      <c r="D171" s="48">
        <f t="shared" si="69"/>
        <v>5.2544477113779875</v>
      </c>
      <c r="E171" s="624">
        <f t="shared" si="60"/>
        <v>0</v>
      </c>
      <c r="F171" s="624"/>
      <c r="G171" s="48">
        <f t="shared" si="66"/>
        <v>0.19138244013982136</v>
      </c>
      <c r="H171" s="27">
        <f t="shared" si="61"/>
        <v>0</v>
      </c>
      <c r="I171" s="630">
        <v>0</v>
      </c>
      <c r="J171" s="624">
        <f t="shared" si="62"/>
        <v>2045.6925184008978</v>
      </c>
      <c r="K171" s="590">
        <f t="shared" si="67"/>
        <v>7.3620370284870038</v>
      </c>
      <c r="L171" s="53">
        <f t="shared" si="63"/>
        <v>277.87044679145208</v>
      </c>
      <c r="M171" s="27">
        <f t="shared" si="64"/>
        <v>277.87044679145208</v>
      </c>
      <c r="O171" s="732">
        <f>P69*demand!$C$494*1000</f>
        <v>357.55645252166482</v>
      </c>
      <c r="P171" s="729">
        <f>O69*demand!$C$494</f>
        <v>1.8682824414843864</v>
      </c>
      <c r="Q171" s="729">
        <f>S69*demand!$C$494</f>
        <v>0.18143355056921301</v>
      </c>
      <c r="R171" s="729">
        <f>T69*demand!$C$494</f>
        <v>1.09638680118689</v>
      </c>
      <c r="S171" s="745">
        <f>U69*demand!$C$494*1000</f>
        <v>2.1029601629326069</v>
      </c>
      <c r="T171" s="729">
        <f t="shared" si="65"/>
        <v>359.65941268459744</v>
      </c>
      <c r="U171" s="733">
        <f>P69*demand!$C$495*1000</f>
        <v>798.95060303636899</v>
      </c>
      <c r="V171" s="730">
        <f>O69*demand!$C$495</f>
        <v>4.1746285733041484</v>
      </c>
      <c r="W171" s="730">
        <f>S69*demand!$C$495</f>
        <v>0.40540855469394493</v>
      </c>
      <c r="X171" s="730">
        <f>T69*demand!$C$495</f>
        <v>2.44984782064954</v>
      </c>
      <c r="Y171" s="742">
        <f>U69*demand!$C$495*1000</f>
        <v>4.6990098444235571</v>
      </c>
      <c r="Z171" s="729">
        <f t="shared" si="68"/>
        <v>803.64961288079257</v>
      </c>
    </row>
    <row r="172" spans="1:35" ht="13.8" x14ac:dyDescent="0.45">
      <c r="A172" s="32">
        <v>2028</v>
      </c>
      <c r="B172" s="27">
        <f>surplus!H172</f>
        <v>2204.6559047690016</v>
      </c>
      <c r="C172" s="27">
        <f t="shared" si="59"/>
        <v>0</v>
      </c>
      <c r="D172" s="48">
        <f t="shared" si="69"/>
        <v>5.2544477113779875</v>
      </c>
      <c r="E172" s="624">
        <f t="shared" si="60"/>
        <v>0</v>
      </c>
      <c r="F172" s="624"/>
      <c r="G172" s="48">
        <f t="shared" si="66"/>
        <v>0.19138244013982136</v>
      </c>
      <c r="H172" s="27">
        <f t="shared" si="61"/>
        <v>0</v>
      </c>
      <c r="I172" s="630">
        <v>0</v>
      </c>
      <c r="J172" s="624">
        <f t="shared" si="62"/>
        <v>2204.6559047690016</v>
      </c>
      <c r="K172" s="590">
        <f t="shared" si="67"/>
        <v>7.3620370284870038</v>
      </c>
      <c r="L172" s="53">
        <f t="shared" si="63"/>
        <v>299.46275687533284</v>
      </c>
      <c r="M172" s="27">
        <f t="shared" si="64"/>
        <v>299.46275687533284</v>
      </c>
      <c r="O172" s="732">
        <f>P70*demand!$C$494*1000</f>
        <v>411.49133818998592</v>
      </c>
      <c r="P172" s="729">
        <f>O70*demand!$C$494</f>
        <v>2.1500997577905059</v>
      </c>
      <c r="Q172" s="729">
        <f>S70*demand!$C$494</f>
        <v>0.18143355056921301</v>
      </c>
      <c r="R172" s="729">
        <f>T70*demand!$C$494</f>
        <v>1.2617690683875866</v>
      </c>
      <c r="S172" s="745">
        <f>U70*demand!$C$494*1000</f>
        <v>2.4201769692659547</v>
      </c>
      <c r="T172" s="729">
        <f t="shared" si="65"/>
        <v>413.91151515925191</v>
      </c>
      <c r="U172" s="733">
        <f>P70*demand!$C$495*1000</f>
        <v>919.46670371222456</v>
      </c>
      <c r="V172" s="730">
        <f>O70*demand!$C$495</f>
        <v>4.80434204434051</v>
      </c>
      <c r="W172" s="730">
        <f>S70*demand!$C$495</f>
        <v>0.40540855469394493</v>
      </c>
      <c r="X172" s="730">
        <f>T70*demand!$C$495</f>
        <v>2.8193901997050892</v>
      </c>
      <c r="Y172" s="742">
        <f>U70*demand!$C$495*1000</f>
        <v>5.4078225561671465</v>
      </c>
      <c r="Z172" s="729">
        <f t="shared" si="68"/>
        <v>924.87452626839172</v>
      </c>
    </row>
    <row r="173" spans="1:35" ht="13.8" x14ac:dyDescent="0.45">
      <c r="A173" s="32">
        <v>2029</v>
      </c>
      <c r="B173" s="27">
        <f>surplus!H173</f>
        <v>2363.4526182563095</v>
      </c>
      <c r="C173" s="27">
        <f t="shared" si="59"/>
        <v>0</v>
      </c>
      <c r="D173" s="48">
        <f t="shared" si="69"/>
        <v>5.2544477113779875</v>
      </c>
      <c r="E173" s="624">
        <f t="shared" si="60"/>
        <v>0</v>
      </c>
      <c r="F173" s="624"/>
      <c r="G173" s="48">
        <f t="shared" si="66"/>
        <v>0.19138244013982136</v>
      </c>
      <c r="H173" s="27">
        <f t="shared" si="61"/>
        <v>0</v>
      </c>
      <c r="I173" s="630">
        <v>0</v>
      </c>
      <c r="J173" s="624">
        <f t="shared" si="62"/>
        <v>2363.4526182563095</v>
      </c>
      <c r="K173" s="590">
        <f t="shared" si="67"/>
        <v>7.3620370284870038</v>
      </c>
      <c r="L173" s="53">
        <f t="shared" si="63"/>
        <v>321.03242745330641</v>
      </c>
      <c r="M173" s="27">
        <f t="shared" si="64"/>
        <v>321.03242745330641</v>
      </c>
      <c r="O173" s="732">
        <f>P71*demand!$C$494*1000</f>
        <v>465.42622385830703</v>
      </c>
      <c r="P173" s="729">
        <f>O71*demand!$C$494</f>
        <v>2.4319170740966256</v>
      </c>
      <c r="Q173" s="729">
        <f>S71*demand!$C$494</f>
        <v>0.18143355056921301</v>
      </c>
      <c r="R173" s="729">
        <f>T71*demand!$C$494</f>
        <v>1.427151335588283</v>
      </c>
      <c r="S173" s="745">
        <f>U71*demand!$C$494*1000</f>
        <v>2.737393775599303</v>
      </c>
      <c r="T173" s="729">
        <f t="shared" si="65"/>
        <v>468.16361763390631</v>
      </c>
      <c r="U173" s="733">
        <f>P71*demand!$C$495*1000</f>
        <v>1039.9828043880802</v>
      </c>
      <c r="V173" s="730">
        <f>O71*demand!$C$495</f>
        <v>5.4340555153768708</v>
      </c>
      <c r="W173" s="730">
        <f>S71*demand!$C$495</f>
        <v>0.40540855469394493</v>
      </c>
      <c r="X173" s="730">
        <f>T71*demand!$C$495</f>
        <v>3.1889325787606375</v>
      </c>
      <c r="Y173" s="742">
        <f>U71*demand!$C$495*1000</f>
        <v>6.1166352679107376</v>
      </c>
      <c r="Z173" s="729">
        <f t="shared" si="68"/>
        <v>1046.0994396559909</v>
      </c>
    </row>
    <row r="174" spans="1:35" ht="13.8" x14ac:dyDescent="0.45">
      <c r="A174" s="32">
        <v>2030</v>
      </c>
      <c r="B174" s="27">
        <f>surplus!H174</f>
        <v>2523.4866322191028</v>
      </c>
      <c r="C174" s="27">
        <f t="shared" si="59"/>
        <v>0</v>
      </c>
      <c r="D174" s="48">
        <f t="shared" si="69"/>
        <v>5.2544477113779875</v>
      </c>
      <c r="E174" s="624">
        <f t="shared" si="60"/>
        <v>0</v>
      </c>
      <c r="F174" s="624"/>
      <c r="G174" s="48">
        <f t="shared" si="66"/>
        <v>0.19138244013982136</v>
      </c>
      <c r="H174" s="27">
        <f t="shared" si="61"/>
        <v>0</v>
      </c>
      <c r="I174" s="630">
        <v>0</v>
      </c>
      <c r="J174" s="624">
        <f t="shared" si="62"/>
        <v>2523.4866322191028</v>
      </c>
      <c r="K174" s="590">
        <f t="shared" si="67"/>
        <v>7.3620370284870038</v>
      </c>
      <c r="L174" s="53">
        <f t="shared" si="63"/>
        <v>342.77016299355842</v>
      </c>
      <c r="M174" s="27">
        <f t="shared" si="64"/>
        <v>342.77016299355842</v>
      </c>
      <c r="O174" s="732">
        <f>P72*demand!$C$494*1000</f>
        <v>519.36110952662807</v>
      </c>
      <c r="P174" s="729">
        <f>O72*demand!$C$494</f>
        <v>2.7137343904027458</v>
      </c>
      <c r="Q174" s="729">
        <f>S72*demand!$C$494</f>
        <v>0.18143355056921301</v>
      </c>
      <c r="R174" s="729">
        <f>T72*demand!$C$494</f>
        <v>1.5925336027889798</v>
      </c>
      <c r="S174" s="745">
        <f>U72*demand!$C$494*1000</f>
        <v>3.0546105819326521</v>
      </c>
      <c r="T174" s="729">
        <f>O174+S174</f>
        <v>522.41572010856078</v>
      </c>
      <c r="U174" s="733">
        <f>P72*demand!$C$495*1000</f>
        <v>1160.4989050639358</v>
      </c>
      <c r="V174" s="730">
        <f>O72*demand!$C$495</f>
        <v>6.0637689864132334</v>
      </c>
      <c r="W174" s="730">
        <f>S72*demand!$C$495</f>
        <v>0.40540855469394493</v>
      </c>
      <c r="X174" s="730">
        <f>T72*demand!$C$495</f>
        <v>3.5584749578161872</v>
      </c>
      <c r="Y174" s="742">
        <f>U72*demand!$C$495*1000</f>
        <v>6.8254479796543288</v>
      </c>
      <c r="Z174" s="729">
        <f t="shared" si="68"/>
        <v>1167.3243530435902</v>
      </c>
      <c r="AB174" s="761">
        <f>T174/1000</f>
        <v>0.52241572010856074</v>
      </c>
    </row>
    <row r="175" spans="1:35" ht="13.8" x14ac:dyDescent="0.45">
      <c r="A175" s="32">
        <v>2031</v>
      </c>
      <c r="B175" s="27">
        <f>surplus!H175</f>
        <v>2680.5285270349832</v>
      </c>
      <c r="C175" s="27">
        <f t="shared" si="59"/>
        <v>0</v>
      </c>
      <c r="D175" s="48">
        <f t="shared" si="69"/>
        <v>5.2544477113779875</v>
      </c>
      <c r="E175" s="624">
        <f t="shared" si="60"/>
        <v>0</v>
      </c>
      <c r="F175" s="624"/>
      <c r="G175" s="48">
        <f t="shared" si="66"/>
        <v>0.19138244013982136</v>
      </c>
      <c r="H175" s="27">
        <f t="shared" si="61"/>
        <v>0</v>
      </c>
      <c r="I175" s="630">
        <v>0</v>
      </c>
      <c r="J175" s="624">
        <f t="shared" si="62"/>
        <v>2680.5285270349832</v>
      </c>
      <c r="K175" s="590">
        <f t="shared" si="67"/>
        <v>7.3620370284870038</v>
      </c>
      <c r="L175" s="53">
        <f t="shared" si="63"/>
        <v>364.10147309268115</v>
      </c>
      <c r="M175" s="27">
        <f t="shared" si="64"/>
        <v>364.10147309268115</v>
      </c>
      <c r="O175" s="732">
        <f>P73*demand!$C$494*1000</f>
        <v>573.29599519494923</v>
      </c>
      <c r="P175" s="729">
        <f>O73*demand!$C$494</f>
        <v>2.9955517067088655</v>
      </c>
      <c r="Q175" s="729">
        <f>S73*demand!$C$494</f>
        <v>0.18143355056921301</v>
      </c>
      <c r="R175" s="729">
        <f>T73*demand!$C$494</f>
        <v>1.7579158699896766</v>
      </c>
      <c r="S175" s="745">
        <f>U73*demand!$C$494*1000</f>
        <v>3.3718273882660004</v>
      </c>
      <c r="T175" s="729">
        <f t="shared" si="65"/>
        <v>576.66782258321518</v>
      </c>
      <c r="U175" s="733">
        <f>P73*demand!$C$495*1000</f>
        <v>1281.0150057397916</v>
      </c>
      <c r="V175" s="730">
        <f>O73*demand!$C$495</f>
        <v>6.693482457449595</v>
      </c>
      <c r="W175" s="730">
        <f>S73*demand!$C$495</f>
        <v>0.40540855469394493</v>
      </c>
      <c r="X175" s="730">
        <f>T73*demand!$C$495</f>
        <v>3.9280173368717364</v>
      </c>
      <c r="Y175" s="742">
        <f>U73*demand!$C$495*1000</f>
        <v>7.5342606913979209</v>
      </c>
      <c r="Z175" s="729">
        <f t="shared" si="68"/>
        <v>1288.5492664311896</v>
      </c>
    </row>
    <row r="176" spans="1:35" ht="13.8" x14ac:dyDescent="0.45">
      <c r="A176" s="32">
        <v>2032</v>
      </c>
      <c r="B176" s="27">
        <f>surplus!H176</f>
        <v>2838.8764086306419</v>
      </c>
      <c r="C176" s="27">
        <f t="shared" si="59"/>
        <v>0</v>
      </c>
      <c r="D176" s="48">
        <f t="shared" si="69"/>
        <v>5.2544477113779875</v>
      </c>
      <c r="E176" s="624">
        <f t="shared" si="60"/>
        <v>0</v>
      </c>
      <c r="F176" s="624"/>
      <c r="G176" s="48">
        <f t="shared" si="66"/>
        <v>0.19138244013982136</v>
      </c>
      <c r="H176" s="27">
        <f t="shared" si="61"/>
        <v>0</v>
      </c>
      <c r="I176" s="630">
        <v>0</v>
      </c>
      <c r="J176" s="624">
        <f t="shared" si="62"/>
        <v>2838.8764086306419</v>
      </c>
      <c r="K176" s="590">
        <f t="shared" si="67"/>
        <v>7.3620370284870038</v>
      </c>
      <c r="L176" s="53">
        <f t="shared" si="63"/>
        <v>385.61017795017375</v>
      </c>
      <c r="M176" s="27">
        <f t="shared" si="64"/>
        <v>385.61017795017375</v>
      </c>
      <c r="O176" s="732">
        <f>P74*demand!$C$494*1000</f>
        <v>627.23088086327027</v>
      </c>
      <c r="P176" s="729">
        <f>O74*demand!$C$494</f>
        <v>3.2773690230149857</v>
      </c>
      <c r="Q176" s="729">
        <f>S74*demand!$C$494</f>
        <v>0.18143355056921301</v>
      </c>
      <c r="R176" s="729">
        <f>T74*demand!$C$494</f>
        <v>1.9232981371903732</v>
      </c>
      <c r="S176" s="745">
        <f>U74*demand!$C$494*1000</f>
        <v>3.6890441945993491</v>
      </c>
      <c r="T176" s="729">
        <f t="shared" si="65"/>
        <v>630.91992505786959</v>
      </c>
      <c r="U176" s="733">
        <f>P74*demand!$C$495*1000</f>
        <v>1401.5311064156472</v>
      </c>
      <c r="V176" s="730">
        <f>O74*demand!$C$495</f>
        <v>7.3231959284859567</v>
      </c>
      <c r="W176" s="730">
        <f>S74*demand!$C$495</f>
        <v>0.40540855469394493</v>
      </c>
      <c r="X176" s="730">
        <f>T74*demand!$C$495</f>
        <v>4.2975597159272851</v>
      </c>
      <c r="Y176" s="742">
        <f>U74*demand!$C$495*1000</f>
        <v>8.243073403141512</v>
      </c>
      <c r="Z176" s="729">
        <f t="shared" si="68"/>
        <v>1409.7741798187888</v>
      </c>
    </row>
    <row r="177" spans="1:26" ht="13.8" x14ac:dyDescent="0.45">
      <c r="A177" s="32">
        <v>2033</v>
      </c>
      <c r="B177" s="27">
        <f>surplus!H177</f>
        <v>2998.7872260128515</v>
      </c>
      <c r="C177" s="27">
        <f t="shared" si="59"/>
        <v>0</v>
      </c>
      <c r="D177" s="48">
        <f t="shared" si="69"/>
        <v>5.2544477113779875</v>
      </c>
      <c r="E177" s="624">
        <f t="shared" si="60"/>
        <v>0</v>
      </c>
      <c r="F177" s="624"/>
      <c r="G177" s="48">
        <f t="shared" si="66"/>
        <v>0.19138244013982136</v>
      </c>
      <c r="H177" s="27">
        <f t="shared" si="61"/>
        <v>0</v>
      </c>
      <c r="I177" s="630">
        <v>0</v>
      </c>
      <c r="J177" s="624">
        <f t="shared" si="62"/>
        <v>2998.7872260128515</v>
      </c>
      <c r="K177" s="590">
        <f t="shared" si="67"/>
        <v>7.3620370284870038</v>
      </c>
      <c r="L177" s="53">
        <f t="shared" si="63"/>
        <v>407.33117945606722</v>
      </c>
      <c r="M177" s="27">
        <f t="shared" si="64"/>
        <v>407.33117945606722</v>
      </c>
      <c r="O177" s="732">
        <f>P75*demand!$C$494*1000</f>
        <v>681.16576653159143</v>
      </c>
      <c r="P177" s="729">
        <f>O75*demand!$C$494</f>
        <v>3.5591863393211054</v>
      </c>
      <c r="Q177" s="729">
        <f>S75*demand!$C$494</f>
        <v>0.18143355056921301</v>
      </c>
      <c r="R177" s="729">
        <f>T75*demand!$C$494</f>
        <v>2.0886804043910701</v>
      </c>
      <c r="S177" s="745">
        <f>U75*demand!$C$494*1000</f>
        <v>4.0062610009326969</v>
      </c>
      <c r="T177" s="729">
        <f t="shared" si="65"/>
        <v>685.17202753252411</v>
      </c>
      <c r="U177" s="733">
        <f>P75*demand!$C$495*1000</f>
        <v>1522.047207091503</v>
      </c>
      <c r="V177" s="730">
        <f>O75*demand!$C$495</f>
        <v>7.9529093995223183</v>
      </c>
      <c r="W177" s="730">
        <f>S75*demand!$C$495</f>
        <v>0.40540855469394493</v>
      </c>
      <c r="X177" s="730">
        <f>T75*demand!$C$495</f>
        <v>4.6671020949828348</v>
      </c>
      <c r="Y177" s="742">
        <f>U75*demand!$C$495*1000</f>
        <v>8.9518861148851023</v>
      </c>
      <c r="Z177" s="729">
        <f t="shared" si="68"/>
        <v>1530.9990932063881</v>
      </c>
    </row>
    <row r="178" spans="1:26" ht="13.8" x14ac:dyDescent="0.45">
      <c r="A178" s="32">
        <v>2034</v>
      </c>
      <c r="B178" s="27">
        <f>surplus!H178</f>
        <v>3160.7513446533894</v>
      </c>
      <c r="C178" s="27">
        <f t="shared" si="59"/>
        <v>0</v>
      </c>
      <c r="D178" s="48">
        <f t="shared" si="69"/>
        <v>5.2544477113779875</v>
      </c>
      <c r="E178" s="624">
        <f t="shared" si="60"/>
        <v>0</v>
      </c>
      <c r="F178" s="624"/>
      <c r="G178" s="48">
        <f t="shared" si="66"/>
        <v>0.19138244013982136</v>
      </c>
      <c r="H178" s="27">
        <f t="shared" si="61"/>
        <v>0</v>
      </c>
      <c r="I178" s="630">
        <v>0</v>
      </c>
      <c r="J178" s="624">
        <f t="shared" si="62"/>
        <v>3160.7513446533894</v>
      </c>
      <c r="K178" s="590">
        <f t="shared" si="67"/>
        <v>7.3620370284870038</v>
      </c>
      <c r="L178" s="53">
        <f t="shared" si="63"/>
        <v>429.33108491889311</v>
      </c>
      <c r="M178" s="27">
        <f t="shared" si="64"/>
        <v>429.33108491889311</v>
      </c>
      <c r="O178" s="732">
        <f>P76*demand!$C$494*1000</f>
        <v>735.10065219991247</v>
      </c>
      <c r="P178" s="729">
        <f>O76*demand!$C$494</f>
        <v>3.8410036556272256</v>
      </c>
      <c r="Q178" s="729">
        <f>S76*demand!$C$494</f>
        <v>0.18143355056921301</v>
      </c>
      <c r="R178" s="729">
        <f>T76*demand!$C$494</f>
        <v>2.2540626715917669</v>
      </c>
      <c r="S178" s="745">
        <f>U76*demand!$C$494*1000</f>
        <v>4.3234778072660456</v>
      </c>
      <c r="T178" s="729">
        <f t="shared" si="65"/>
        <v>739.42413000717852</v>
      </c>
      <c r="U178" s="733">
        <f>P76*demand!$C$495*1000</f>
        <v>1642.5633077673585</v>
      </c>
      <c r="V178" s="730">
        <f>O76*demand!$C$495</f>
        <v>8.58262287055868</v>
      </c>
      <c r="W178" s="730">
        <f>S76*demand!$C$495</f>
        <v>0.40540855469394493</v>
      </c>
      <c r="X178" s="730">
        <f>T76*demand!$C$495</f>
        <v>5.0366444740383844</v>
      </c>
      <c r="Y178" s="742">
        <f>U76*demand!$C$495*1000</f>
        <v>9.6606988266286926</v>
      </c>
      <c r="Z178" s="729">
        <f t="shared" si="68"/>
        <v>1652.2240065939873</v>
      </c>
    </row>
    <row r="179" spans="1:26" ht="13.8" x14ac:dyDescent="0.45">
      <c r="A179" s="32">
        <v>2035</v>
      </c>
      <c r="B179" s="27">
        <f>surplus!H179</f>
        <v>3317.6243466864471</v>
      </c>
      <c r="C179" s="27">
        <f t="shared" si="59"/>
        <v>0</v>
      </c>
      <c r="D179" s="48">
        <f t="shared" si="69"/>
        <v>5.2544477113779875</v>
      </c>
      <c r="E179" s="624">
        <f t="shared" si="60"/>
        <v>0</v>
      </c>
      <c r="F179" s="624"/>
      <c r="G179" s="48">
        <f t="shared" si="66"/>
        <v>0.19138244013982136</v>
      </c>
      <c r="H179" s="27">
        <f t="shared" si="61"/>
        <v>0</v>
      </c>
      <c r="I179" s="630">
        <v>0</v>
      </c>
      <c r="J179" s="624">
        <f t="shared" si="62"/>
        <v>3317.6243466864471</v>
      </c>
      <c r="K179" s="590">
        <f t="shared" si="67"/>
        <v>7.3620370284870038</v>
      </c>
      <c r="L179" s="53">
        <f t="shared" si="63"/>
        <v>450.63945397844094</v>
      </c>
      <c r="M179" s="27">
        <f t="shared" si="64"/>
        <v>450.63945397844094</v>
      </c>
      <c r="O179" s="732">
        <f>P77*demand!$C$494*1000</f>
        <v>789.03553786823363</v>
      </c>
      <c r="P179" s="729">
        <f>O77*demand!$C$494</f>
        <v>4.1228209719333453</v>
      </c>
      <c r="Q179" s="729">
        <f>S77*demand!$C$494</f>
        <v>0.18143355056921301</v>
      </c>
      <c r="R179" s="729">
        <f>T77*demand!$C$494</f>
        <v>2.4194449387924637</v>
      </c>
      <c r="S179" s="745">
        <f>U77*demand!$C$494*1000</f>
        <v>4.6406946135993943</v>
      </c>
      <c r="T179" s="729">
        <f t="shared" si="65"/>
        <v>793.67623248183304</v>
      </c>
      <c r="U179" s="733">
        <f>P77*demand!$C$495*1000</f>
        <v>1763.0794084432141</v>
      </c>
      <c r="V179" s="730">
        <f>O77*demand!$C$495</f>
        <v>9.2123363415950426</v>
      </c>
      <c r="W179" s="730">
        <f>S77*demand!$C$495</f>
        <v>0.40540855469394493</v>
      </c>
      <c r="X179" s="730">
        <f>T77*demand!$C$495</f>
        <v>5.4061868530939332</v>
      </c>
      <c r="Y179" s="742">
        <f>U77*demand!$C$495*1000</f>
        <v>10.369511538372286</v>
      </c>
      <c r="Z179" s="729">
        <f t="shared" si="68"/>
        <v>1773.4489199815864</v>
      </c>
    </row>
    <row r="180" spans="1:26" ht="13.8" x14ac:dyDescent="0.45">
      <c r="A180" s="32">
        <v>2036</v>
      </c>
      <c r="B180" s="27">
        <f>surplus!H180</f>
        <v>3473.0768328087725</v>
      </c>
      <c r="C180" s="27">
        <f t="shared" si="59"/>
        <v>0</v>
      </c>
      <c r="D180" s="48">
        <f t="shared" si="69"/>
        <v>5.2544477113779875</v>
      </c>
      <c r="E180" s="624">
        <f t="shared" si="60"/>
        <v>0</v>
      </c>
      <c r="F180" s="624"/>
      <c r="G180" s="48">
        <f t="shared" si="66"/>
        <v>0.19138244013982136</v>
      </c>
      <c r="H180" s="27">
        <f t="shared" si="61"/>
        <v>0</v>
      </c>
      <c r="I180" s="630">
        <v>0</v>
      </c>
      <c r="J180" s="624">
        <f t="shared" si="62"/>
        <v>3473.0768328087725</v>
      </c>
      <c r="K180" s="590">
        <f t="shared" si="67"/>
        <v>7.3620370284870038</v>
      </c>
      <c r="L180" s="53">
        <f t="shared" si="63"/>
        <v>471.75487156202689</v>
      </c>
      <c r="M180" s="27">
        <f t="shared" si="64"/>
        <v>471.75487156202689</v>
      </c>
      <c r="O180" s="732">
        <f>P78*demand!$C$494*1000</f>
        <v>842.97042353655468</v>
      </c>
      <c r="P180" s="729">
        <f>O78*demand!$C$494</f>
        <v>4.4046382882394655</v>
      </c>
      <c r="Q180" s="729">
        <f>S78*demand!$C$494</f>
        <v>0.18143355056921301</v>
      </c>
      <c r="R180" s="729">
        <f>T78*demand!$C$494</f>
        <v>2.5848272059931601</v>
      </c>
      <c r="S180" s="745">
        <f>U78*demand!$C$494*1000</f>
        <v>4.9579114199327439</v>
      </c>
      <c r="T180" s="729">
        <f t="shared" si="65"/>
        <v>847.92833495648745</v>
      </c>
      <c r="U180" s="733">
        <f>P78*demand!$C$495*1000</f>
        <v>1883.5955091190699</v>
      </c>
      <c r="V180" s="730">
        <f>O78*demand!$C$495</f>
        <v>9.8420498126314051</v>
      </c>
      <c r="W180" s="730">
        <f>S78*demand!$C$495</f>
        <v>0.40540855469394493</v>
      </c>
      <c r="X180" s="730">
        <f>T78*demand!$C$495</f>
        <v>5.7757292321494829</v>
      </c>
      <c r="Y180" s="742">
        <f>U78*demand!$C$495*1000</f>
        <v>11.078324250115877</v>
      </c>
      <c r="Z180" s="729">
        <f t="shared" si="68"/>
        <v>1894.6738333691858</v>
      </c>
    </row>
    <row r="181" spans="1:26" ht="13.8" x14ac:dyDescent="0.45">
      <c r="A181" s="32">
        <v>2037</v>
      </c>
      <c r="B181" s="27">
        <f>surplus!H181</f>
        <v>3628.9535076977691</v>
      </c>
      <c r="C181" s="27">
        <f t="shared" si="59"/>
        <v>0</v>
      </c>
      <c r="D181" s="48">
        <f t="shared" si="69"/>
        <v>5.2544477113779875</v>
      </c>
      <c r="E181" s="624">
        <f t="shared" si="60"/>
        <v>0</v>
      </c>
      <c r="F181" s="624"/>
      <c r="G181" s="48">
        <f t="shared" si="66"/>
        <v>0.19138244013982136</v>
      </c>
      <c r="H181" s="27">
        <f t="shared" si="61"/>
        <v>0</v>
      </c>
      <c r="I181" s="630">
        <v>0</v>
      </c>
      <c r="J181" s="624">
        <f t="shared" si="62"/>
        <v>3628.9535076977691</v>
      </c>
      <c r="K181" s="590">
        <f t="shared" si="67"/>
        <v>7.3620370284870038</v>
      </c>
      <c r="L181" s="53">
        <f t="shared" si="63"/>
        <v>492.92790754185694</v>
      </c>
      <c r="M181" s="27">
        <f t="shared" si="64"/>
        <v>492.92790754185694</v>
      </c>
      <c r="O181" s="732">
        <f>P79*demand!$C$494*1000</f>
        <v>896.90530920487583</v>
      </c>
      <c r="P181" s="729">
        <f>O79*demand!$C$494</f>
        <v>4.6864556045455856</v>
      </c>
      <c r="Q181" s="729">
        <f>S79*demand!$C$494</f>
        <v>0.18143355056921301</v>
      </c>
      <c r="R181" s="729">
        <f>T79*demand!$C$494</f>
        <v>2.7502094731938569</v>
      </c>
      <c r="S181" s="745">
        <f>U79*demand!$C$494*1000</f>
        <v>5.2751282262660908</v>
      </c>
      <c r="T181" s="729">
        <f t="shared" si="65"/>
        <v>902.18043743114197</v>
      </c>
      <c r="U181" s="733">
        <f>P79*demand!$C$495*1000</f>
        <v>2004.1116097949257</v>
      </c>
      <c r="V181" s="730">
        <f>O79*demand!$C$495</f>
        <v>10.471763283667766</v>
      </c>
      <c r="W181" s="730">
        <f>S79*demand!$C$495</f>
        <v>0.40540855469394493</v>
      </c>
      <c r="X181" s="730">
        <f>T79*demand!$C$495</f>
        <v>6.1452716112050316</v>
      </c>
      <c r="Y181" s="742">
        <f>U79*demand!$C$495*1000</f>
        <v>11.787136961859465</v>
      </c>
      <c r="Z181" s="729">
        <f t="shared" si="68"/>
        <v>2015.8987467567852</v>
      </c>
    </row>
    <row r="182" spans="1:26" ht="13.8" x14ac:dyDescent="0.45">
      <c r="A182" s="32">
        <v>2038</v>
      </c>
      <c r="B182" s="27">
        <f>surplus!H182</f>
        <v>3788.4755393719806</v>
      </c>
      <c r="C182" s="27">
        <f t="shared" si="59"/>
        <v>0</v>
      </c>
      <c r="D182" s="48">
        <f t="shared" si="69"/>
        <v>5.2544477113779875</v>
      </c>
      <c r="E182" s="624">
        <f t="shared" si="60"/>
        <v>0</v>
      </c>
      <c r="F182" s="624"/>
      <c r="G182" s="48">
        <f t="shared" si="66"/>
        <v>0.19138244013982136</v>
      </c>
      <c r="H182" s="27">
        <f t="shared" si="61"/>
        <v>0</v>
      </c>
      <c r="I182" s="630">
        <v>0</v>
      </c>
      <c r="J182" s="624">
        <f t="shared" si="62"/>
        <v>3788.4755393719806</v>
      </c>
      <c r="K182" s="590">
        <f t="shared" si="67"/>
        <v>7.3620370284870038</v>
      </c>
      <c r="L182" s="53">
        <f t="shared" si="63"/>
        <v>514.5960995187445</v>
      </c>
      <c r="M182" s="27">
        <f t="shared" si="64"/>
        <v>514.5960995187445</v>
      </c>
      <c r="O182" s="732">
        <f>P80*demand!$C$494*1000</f>
        <v>950.84019487319688</v>
      </c>
      <c r="P182" s="729">
        <f>O80*demand!$C$494</f>
        <v>4.9682729208517058</v>
      </c>
      <c r="Q182" s="729">
        <f>S80*demand!$C$494</f>
        <v>0.18143355056921301</v>
      </c>
      <c r="R182" s="729">
        <f>T80*demand!$C$494</f>
        <v>2.9155917403945537</v>
      </c>
      <c r="S182" s="745">
        <f>U80*demand!$C$494*1000</f>
        <v>5.5923450325994404</v>
      </c>
      <c r="T182" s="729">
        <f t="shared" si="65"/>
        <v>956.43253990579638</v>
      </c>
      <c r="U182" s="733">
        <f>P80*demand!$C$495*1000</f>
        <v>2124.627710470781</v>
      </c>
      <c r="V182" s="730">
        <f>O80*demand!$C$495</f>
        <v>11.101476754704128</v>
      </c>
      <c r="W182" s="730">
        <f>S80*demand!$C$495</f>
        <v>0.40540855469394493</v>
      </c>
      <c r="X182" s="730">
        <f>T80*demand!$C$495</f>
        <v>6.5148139902605813</v>
      </c>
      <c r="Y182" s="742">
        <f>U80*demand!$C$495*1000</f>
        <v>12.495949673603059</v>
      </c>
      <c r="Z182" s="729">
        <f t="shared" si="68"/>
        <v>2137.1236601443843</v>
      </c>
    </row>
    <row r="183" spans="1:26" ht="13.8" x14ac:dyDescent="0.45">
      <c r="A183" s="32">
        <v>2039</v>
      </c>
      <c r="B183" s="27">
        <f>surplus!H183</f>
        <v>3947.9408274195157</v>
      </c>
      <c r="C183" s="27">
        <f t="shared" si="59"/>
        <v>0</v>
      </c>
      <c r="D183" s="48">
        <f t="shared" si="69"/>
        <v>5.2544477113779875</v>
      </c>
      <c r="E183" s="624">
        <f t="shared" si="60"/>
        <v>0</v>
      </c>
      <c r="F183" s="624"/>
      <c r="G183" s="48">
        <f t="shared" si="66"/>
        <v>0.19138244013982136</v>
      </c>
      <c r="H183" s="27">
        <f t="shared" si="61"/>
        <v>0</v>
      </c>
      <c r="I183" s="630">
        <v>0</v>
      </c>
      <c r="J183" s="624">
        <f t="shared" si="62"/>
        <v>3947.9408274195157</v>
      </c>
      <c r="K183" s="590">
        <f t="shared" si="67"/>
        <v>7.3620370284870038</v>
      </c>
      <c r="L183" s="53">
        <f t="shared" si="63"/>
        <v>536.25658389698015</v>
      </c>
      <c r="M183" s="27">
        <f t="shared" si="64"/>
        <v>536.25658389698015</v>
      </c>
      <c r="O183" s="732">
        <f>P81*demand!$C$494*1000</f>
        <v>1004.7750805415182</v>
      </c>
      <c r="P183" s="729">
        <f>O81*demand!$C$494</f>
        <v>5.2500902371578251</v>
      </c>
      <c r="Q183" s="729">
        <f>S81*demand!$C$494</f>
        <v>0.18143355056921301</v>
      </c>
      <c r="R183" s="729">
        <f>T81*demand!$C$494</f>
        <v>3.0809740075952501</v>
      </c>
      <c r="S183" s="745">
        <f>U81*demand!$C$494*1000</f>
        <v>5.9095618389327882</v>
      </c>
      <c r="T183" s="729">
        <f t="shared" si="65"/>
        <v>1010.6846423804509</v>
      </c>
      <c r="U183" s="733">
        <f>P81*demand!$C$495*1000</f>
        <v>2245.1438111466373</v>
      </c>
      <c r="V183" s="730">
        <f>O81*demand!$C$495</f>
        <v>11.731190225740489</v>
      </c>
      <c r="W183" s="730">
        <f>S81*demand!$C$495</f>
        <v>0.40540855469394493</v>
      </c>
      <c r="X183" s="730">
        <f>T81*demand!$C$495</f>
        <v>6.88435636931613</v>
      </c>
      <c r="Y183" s="742">
        <f>U81*demand!$C$495*1000</f>
        <v>13.204762385346649</v>
      </c>
      <c r="Z183" s="729">
        <f t="shared" si="68"/>
        <v>2258.3485735319841</v>
      </c>
    </row>
    <row r="184" spans="1:26" ht="13.8" x14ac:dyDescent="0.45">
      <c r="A184" s="32">
        <v>2040</v>
      </c>
      <c r="B184" s="27">
        <f>surplus!H184</f>
        <v>4111.1941694401603</v>
      </c>
      <c r="C184" s="27">
        <f t="shared" si="59"/>
        <v>0</v>
      </c>
      <c r="D184" s="48">
        <f t="shared" si="69"/>
        <v>5.2544477113779875</v>
      </c>
      <c r="E184" s="624">
        <f t="shared" si="60"/>
        <v>0</v>
      </c>
      <c r="F184" s="624"/>
      <c r="G184" s="48">
        <f t="shared" si="66"/>
        <v>0.19138244013982136</v>
      </c>
      <c r="H184" s="27">
        <f t="shared" si="61"/>
        <v>0</v>
      </c>
      <c r="I184" s="630">
        <v>0</v>
      </c>
      <c r="J184" s="624">
        <f t="shared" si="62"/>
        <v>4111.1941694401603</v>
      </c>
      <c r="K184" s="590">
        <f t="shared" si="67"/>
        <v>7.3620370284870038</v>
      </c>
      <c r="L184" s="53">
        <f t="shared" si="63"/>
        <v>558.43160711255825</v>
      </c>
      <c r="M184" s="27">
        <f t="shared" si="64"/>
        <v>558.43160711255825</v>
      </c>
      <c r="O184" s="732">
        <f>P82*demand!$C$494*1000</f>
        <v>1058.7099662098392</v>
      </c>
      <c r="P184" s="729">
        <f>O82*demand!$C$494</f>
        <v>5.5319075534639452</v>
      </c>
      <c r="Q184" s="729">
        <f>S82*demand!$C$494</f>
        <v>0.18143355056921301</v>
      </c>
      <c r="R184" s="729">
        <f>T82*demand!$C$494</f>
        <v>3.2463562747959473</v>
      </c>
      <c r="S184" s="745">
        <f>U82*demand!$C$494*1000</f>
        <v>6.2267786452661369</v>
      </c>
      <c r="T184" s="729">
        <f t="shared" si="65"/>
        <v>1064.9367448551054</v>
      </c>
      <c r="U184" s="733">
        <f>P82*demand!$C$495*1000</f>
        <v>2365.6599118224926</v>
      </c>
      <c r="V184" s="730">
        <f>O82*demand!$C$495</f>
        <v>12.360903696776852</v>
      </c>
      <c r="W184" s="730">
        <f>S82*demand!$C$495</f>
        <v>0.40540855469394493</v>
      </c>
      <c r="X184" s="730">
        <f>T82*demand!$C$495</f>
        <v>7.2538987483716797</v>
      </c>
      <c r="Y184" s="742">
        <f>U82*demand!$C$495*1000</f>
        <v>13.913575097090241</v>
      </c>
      <c r="Z184" s="729">
        <f>U184+Y184</f>
        <v>2379.573486919583</v>
      </c>
    </row>
    <row r="185" spans="1:26" ht="13.8" x14ac:dyDescent="0.45">
      <c r="A185" s="32">
        <v>2041</v>
      </c>
      <c r="B185" s="27">
        <f>surplus!H185</f>
        <v>4276.4404818263702</v>
      </c>
      <c r="C185" s="27">
        <f t="shared" si="59"/>
        <v>0</v>
      </c>
      <c r="D185" s="48">
        <f t="shared" si="69"/>
        <v>5.2544477113779875</v>
      </c>
      <c r="E185" s="624">
        <f t="shared" si="60"/>
        <v>0</v>
      </c>
      <c r="F185" s="624"/>
      <c r="G185" s="48">
        <f t="shared" si="66"/>
        <v>0.19138244013982136</v>
      </c>
      <c r="H185" s="27">
        <f t="shared" si="61"/>
        <v>0</v>
      </c>
      <c r="I185" s="630">
        <v>0</v>
      </c>
      <c r="J185" s="624">
        <f t="shared" si="62"/>
        <v>4276.4404818263702</v>
      </c>
      <c r="K185" s="590">
        <f t="shared" si="67"/>
        <v>7.3620370284870038</v>
      </c>
      <c r="L185" s="53">
        <f t="shared" si="63"/>
        <v>580.87733942099385</v>
      </c>
      <c r="M185" s="27">
        <f t="shared" si="64"/>
        <v>580.87733942099385</v>
      </c>
      <c r="O185" s="732">
        <f>P83*demand!$C$494*1000</f>
        <v>1112.6448518781601</v>
      </c>
      <c r="P185" s="729">
        <f>O83*demand!$C$494</f>
        <v>5.8137248697700654</v>
      </c>
      <c r="Q185" s="729">
        <f>S83*demand!$C$494</f>
        <v>0.18143355056921301</v>
      </c>
      <c r="R185" s="729">
        <f>T83*demand!$C$494</f>
        <v>3.4117385419966437</v>
      </c>
      <c r="S185" s="745">
        <f>U83*demand!$C$494*1000</f>
        <v>6.5439954515994856</v>
      </c>
      <c r="T185" s="729">
        <f t="shared" si="65"/>
        <v>1119.1888473297597</v>
      </c>
      <c r="U185" s="733">
        <f>P83*demand!$C$495*1000</f>
        <v>2486.176012498348</v>
      </c>
      <c r="V185" s="730">
        <f>O83*demand!$C$495</f>
        <v>12.990617167813214</v>
      </c>
      <c r="W185" s="730">
        <f>S83*demand!$C$495</f>
        <v>0.40540855469394493</v>
      </c>
      <c r="X185" s="730">
        <f>T83*demand!$C$495</f>
        <v>7.6234411274272285</v>
      </c>
      <c r="Y185" s="742">
        <f>U83*demand!$C$495*1000</f>
        <v>14.622387808833832</v>
      </c>
      <c r="Z185" s="729">
        <f t="shared" ref="Z185:Z204" si="70">U185+Y185</f>
        <v>2500.798400307182</v>
      </c>
    </row>
    <row r="186" spans="1:26" ht="13.8" x14ac:dyDescent="0.45">
      <c r="A186" s="32">
        <v>2042</v>
      </c>
      <c r="B186" s="27">
        <f>surplus!H186</f>
        <v>4441.5050895912909</v>
      </c>
      <c r="C186" s="27">
        <f t="shared" si="59"/>
        <v>0</v>
      </c>
      <c r="D186" s="48">
        <f t="shared" si="69"/>
        <v>5.2544477113779875</v>
      </c>
      <c r="E186" s="624">
        <f t="shared" si="60"/>
        <v>0</v>
      </c>
      <c r="F186" s="624"/>
      <c r="G186" s="48">
        <f t="shared" si="66"/>
        <v>0.19138244013982136</v>
      </c>
      <c r="H186" s="27">
        <f t="shared" si="61"/>
        <v>0</v>
      </c>
      <c r="I186" s="630">
        <v>0</v>
      </c>
      <c r="J186" s="624">
        <f t="shared" si="62"/>
        <v>4441.5050895912909</v>
      </c>
      <c r="K186" s="590">
        <f t="shared" si="67"/>
        <v>7.3620370284870038</v>
      </c>
      <c r="L186" s="53">
        <f t="shared" si="63"/>
        <v>603.29839043258369</v>
      </c>
      <c r="M186" s="27">
        <f t="shared" si="64"/>
        <v>603.29839043258369</v>
      </c>
      <c r="O186" s="732">
        <f>P84*demand!$C$494*1000</f>
        <v>1166.5797375464815</v>
      </c>
      <c r="P186" s="729">
        <f>O84*demand!$C$494</f>
        <v>6.0955421860761856</v>
      </c>
      <c r="Q186" s="729">
        <f>S84*demand!$C$494</f>
        <v>0.18143355056921301</v>
      </c>
      <c r="R186" s="729">
        <f>T84*demand!$C$494</f>
        <v>3.577120809197341</v>
      </c>
      <c r="S186" s="745">
        <f>U84*demand!$C$494*1000</f>
        <v>6.8612122579328343</v>
      </c>
      <c r="T186" s="729">
        <f t="shared" si="65"/>
        <v>1173.4409498044142</v>
      </c>
      <c r="U186" s="733">
        <f>P84*demand!$C$495*1000</f>
        <v>2606.6921131742042</v>
      </c>
      <c r="V186" s="730">
        <f>O84*demand!$C$495</f>
        <v>13.620330638849575</v>
      </c>
      <c r="W186" s="730">
        <f>S84*demand!$C$495</f>
        <v>0.40540855469394493</v>
      </c>
      <c r="X186" s="730">
        <f>T84*demand!$C$495</f>
        <v>7.9929835064827781</v>
      </c>
      <c r="Y186" s="742">
        <f>U84*demand!$C$495*1000</f>
        <v>15.331200520577422</v>
      </c>
      <c r="Z186" s="729">
        <f t="shared" si="70"/>
        <v>2622.0233136947818</v>
      </c>
    </row>
    <row r="187" spans="1:26" ht="13.8" x14ac:dyDescent="0.45">
      <c r="A187" s="32">
        <v>2043</v>
      </c>
      <c r="B187" s="27">
        <f>surplus!H187</f>
        <v>4610.3279920289333</v>
      </c>
      <c r="C187" s="27">
        <f t="shared" si="59"/>
        <v>0</v>
      </c>
      <c r="D187" s="48">
        <f t="shared" si="69"/>
        <v>5.2544477113779875</v>
      </c>
      <c r="E187" s="624">
        <f t="shared" si="60"/>
        <v>0</v>
      </c>
      <c r="F187" s="624"/>
      <c r="G187" s="48">
        <f t="shared" si="66"/>
        <v>0.19138244013982136</v>
      </c>
      <c r="H187" s="27">
        <f t="shared" si="61"/>
        <v>0</v>
      </c>
      <c r="I187" s="630">
        <v>0</v>
      </c>
      <c r="J187" s="624">
        <f t="shared" si="62"/>
        <v>4610.3279920289333</v>
      </c>
      <c r="K187" s="590">
        <f t="shared" si="67"/>
        <v>7.3620370284870038</v>
      </c>
      <c r="L187" s="53">
        <f t="shared" si="63"/>
        <v>626.22993801708935</v>
      </c>
      <c r="M187" s="27">
        <f t="shared" si="64"/>
        <v>626.22993801708935</v>
      </c>
      <c r="O187" s="732">
        <f>P85*demand!$C$494*1000</f>
        <v>1220.5146232148024</v>
      </c>
      <c r="P187" s="729">
        <f>O85*demand!$C$494</f>
        <v>6.3773595023823049</v>
      </c>
      <c r="Q187" s="729">
        <f>S85*demand!$C$494</f>
        <v>0.18143355056921301</v>
      </c>
      <c r="R187" s="729">
        <f>T85*demand!$C$494</f>
        <v>3.7425030763980374</v>
      </c>
      <c r="S187" s="745">
        <f>U85*demand!$C$494*1000</f>
        <v>7.1784290642661821</v>
      </c>
      <c r="T187" s="729">
        <f t="shared" si="65"/>
        <v>1227.6930522790685</v>
      </c>
      <c r="U187" s="733">
        <f>P85*demand!$C$495*1000</f>
        <v>2727.2082138500596</v>
      </c>
      <c r="V187" s="730">
        <f>O85*demand!$C$495</f>
        <v>14.250044109885938</v>
      </c>
      <c r="W187" s="730">
        <f>S85*demand!$C$495</f>
        <v>0.40540855469394493</v>
      </c>
      <c r="X187" s="730">
        <f>T85*demand!$C$495</f>
        <v>8.3625258855383269</v>
      </c>
      <c r="Y187" s="742">
        <f>U85*demand!$C$495*1000</f>
        <v>16.040013232321012</v>
      </c>
      <c r="Z187" s="729">
        <f t="shared" si="70"/>
        <v>2743.2482270823807</v>
      </c>
    </row>
    <row r="188" spans="1:26" ht="13.8" x14ac:dyDescent="0.45">
      <c r="A188" s="32">
        <v>2044</v>
      </c>
      <c r="B188" s="27">
        <f>surplus!H188</f>
        <v>4781.139132575393</v>
      </c>
      <c r="C188" s="27">
        <f t="shared" si="59"/>
        <v>0</v>
      </c>
      <c r="D188" s="48">
        <f t="shared" si="69"/>
        <v>5.2544477113779875</v>
      </c>
      <c r="E188" s="624">
        <f t="shared" si="60"/>
        <v>0</v>
      </c>
      <c r="F188" s="624"/>
      <c r="G188" s="48">
        <f t="shared" si="66"/>
        <v>0.19138244013982136</v>
      </c>
      <c r="H188" s="27">
        <f t="shared" si="61"/>
        <v>0</v>
      </c>
      <c r="I188" s="630">
        <v>0</v>
      </c>
      <c r="J188" s="624">
        <f t="shared" si="62"/>
        <v>4781.139132575393</v>
      </c>
      <c r="K188" s="590">
        <f t="shared" si="67"/>
        <v>7.3620370284870038</v>
      </c>
      <c r="L188" s="53">
        <f t="shared" si="63"/>
        <v>649.43155190269135</v>
      </c>
      <c r="M188" s="27">
        <f t="shared" si="64"/>
        <v>649.43155190269135</v>
      </c>
      <c r="O188" s="732">
        <f>P86*demand!$C$494*1000</f>
        <v>1274.4495088831236</v>
      </c>
      <c r="P188" s="729">
        <f>O86*demand!$C$494</f>
        <v>6.659176818688425</v>
      </c>
      <c r="Q188" s="729">
        <f>S86*demand!$C$494</f>
        <v>0.18143355056921301</v>
      </c>
      <c r="R188" s="729">
        <f>T86*demand!$C$494</f>
        <v>3.9078853435987342</v>
      </c>
      <c r="S188" s="745">
        <f>U86*demand!$C$494*1000</f>
        <v>7.4956458705995317</v>
      </c>
      <c r="T188" s="729">
        <f t="shared" si="65"/>
        <v>1281.945154753723</v>
      </c>
      <c r="U188" s="733">
        <f>P86*demand!$C$495*1000</f>
        <v>2847.7243145259149</v>
      </c>
      <c r="V188" s="730">
        <f>O86*demand!$C$495</f>
        <v>14.879757580922298</v>
      </c>
      <c r="W188" s="730">
        <f>S86*demand!$C$495</f>
        <v>0.40540855469394493</v>
      </c>
      <c r="X188" s="730">
        <f>T86*demand!$C$495</f>
        <v>8.7320682645938774</v>
      </c>
      <c r="Y188" s="742">
        <f>U86*demand!$C$495*1000</f>
        <v>16.748825944064606</v>
      </c>
      <c r="Z188" s="729">
        <f t="shared" si="70"/>
        <v>2864.4731404699796</v>
      </c>
    </row>
    <row r="189" spans="1:26" ht="13.8" x14ac:dyDescent="0.45">
      <c r="A189" s="32">
        <v>2045</v>
      </c>
      <c r="B189" s="27">
        <f>surplus!H189</f>
        <v>4953.9804603019329</v>
      </c>
      <c r="C189" s="27">
        <f t="shared" si="59"/>
        <v>0</v>
      </c>
      <c r="D189" s="48">
        <f t="shared" si="69"/>
        <v>5.2544477113779875</v>
      </c>
      <c r="E189" s="624">
        <f t="shared" si="60"/>
        <v>0</v>
      </c>
      <c r="F189" s="624"/>
      <c r="G189" s="48">
        <f t="shared" si="66"/>
        <v>0.19138244013982136</v>
      </c>
      <c r="H189" s="27">
        <f t="shared" si="61"/>
        <v>0</v>
      </c>
      <c r="I189" s="630">
        <v>0</v>
      </c>
      <c r="J189" s="624">
        <f t="shared" si="62"/>
        <v>4953.9804603019329</v>
      </c>
      <c r="K189" s="590">
        <f t="shared" si="67"/>
        <v>7.3620370284870038</v>
      </c>
      <c r="L189" s="53">
        <f t="shared" si="63"/>
        <v>672.90893011441995</v>
      </c>
      <c r="M189" s="27">
        <f t="shared" si="64"/>
        <v>672.90893011441995</v>
      </c>
      <c r="O189" s="732">
        <f>P87*demand!$C$494*1000</f>
        <v>1328.3843945514445</v>
      </c>
      <c r="P189" s="729">
        <f>O87*demand!$C$494</f>
        <v>6.9409941349945452</v>
      </c>
      <c r="Q189" s="729">
        <f>S87*demand!$C$494</f>
        <v>0.18143355056921301</v>
      </c>
      <c r="R189" s="729">
        <f>T87*demand!$C$494</f>
        <v>4.073267610799431</v>
      </c>
      <c r="S189" s="745">
        <f>U87*demand!$C$494*1000</f>
        <v>7.8128626769328795</v>
      </c>
      <c r="T189" s="729">
        <f t="shared" si="65"/>
        <v>1336.1972572283773</v>
      </c>
      <c r="U189" s="733">
        <f>P87*demand!$C$495*1000</f>
        <v>2968.2404152017707</v>
      </c>
      <c r="V189" s="730">
        <f>O87*demand!$C$495</f>
        <v>15.509471051958661</v>
      </c>
      <c r="W189" s="730">
        <f>S87*demand!$C$495</f>
        <v>0.40540855469394493</v>
      </c>
      <c r="X189" s="730">
        <f>T87*demand!$C$495</f>
        <v>9.1016106436494262</v>
      </c>
      <c r="Y189" s="742">
        <f>U87*demand!$C$495*1000</f>
        <v>17.457638655808196</v>
      </c>
      <c r="Z189" s="729">
        <f t="shared" si="70"/>
        <v>2985.698053857579</v>
      </c>
    </row>
    <row r="190" spans="1:26" ht="13.8" x14ac:dyDescent="0.45">
      <c r="A190" s="32">
        <v>2046</v>
      </c>
      <c r="B190" s="27">
        <f>surplus!H190</f>
        <v>5130.0753196539554</v>
      </c>
      <c r="C190" s="27">
        <f t="shared" si="59"/>
        <v>0</v>
      </c>
      <c r="D190" s="48">
        <f t="shared" si="69"/>
        <v>5.2544477113779875</v>
      </c>
      <c r="E190" s="624">
        <f t="shared" si="60"/>
        <v>0</v>
      </c>
      <c r="F190" s="624"/>
      <c r="G190" s="48">
        <f t="shared" si="66"/>
        <v>0.19138244013982136</v>
      </c>
      <c r="H190" s="27">
        <f t="shared" si="61"/>
        <v>0</v>
      </c>
      <c r="I190" s="630">
        <v>0</v>
      </c>
      <c r="J190" s="624">
        <f t="shared" si="62"/>
        <v>5130.0753196539554</v>
      </c>
      <c r="K190" s="590">
        <f t="shared" si="67"/>
        <v>7.3620370284870038</v>
      </c>
      <c r="L190" s="53">
        <f t="shared" si="63"/>
        <v>696.82824193948045</v>
      </c>
      <c r="M190" s="27">
        <f t="shared" si="64"/>
        <v>696.82824193948045</v>
      </c>
      <c r="O190" s="732">
        <f>P88*demand!$C$494*1000</f>
        <v>1382.3192802197659</v>
      </c>
      <c r="P190" s="729">
        <f>O88*demand!$C$494</f>
        <v>7.2228114513006654</v>
      </c>
      <c r="Q190" s="729">
        <f>S88*demand!$C$494</f>
        <v>0.18143355056921301</v>
      </c>
      <c r="R190" s="729">
        <f>T88*demand!$C$494</f>
        <v>4.2386498780001274</v>
      </c>
      <c r="S190" s="745">
        <f>U88*demand!$C$494*1000</f>
        <v>8.1300794832662273</v>
      </c>
      <c r="T190" s="729">
        <f t="shared" si="65"/>
        <v>1390.4493597030321</v>
      </c>
      <c r="U190" s="733">
        <f>P88*demand!$C$495*1000</f>
        <v>3088.7565158776265</v>
      </c>
      <c r="V190" s="730">
        <f>O88*demand!$C$495</f>
        <v>16.139184522995023</v>
      </c>
      <c r="W190" s="730">
        <f>S88*demand!$C$495</f>
        <v>0.40540855469394493</v>
      </c>
      <c r="X190" s="730">
        <f>T88*demand!$C$495</f>
        <v>9.4711530227049749</v>
      </c>
      <c r="Y190" s="742">
        <f>U88*demand!$C$495*1000</f>
        <v>18.166451367551787</v>
      </c>
      <c r="Z190" s="729">
        <f t="shared" si="70"/>
        <v>3106.9229672451784</v>
      </c>
    </row>
    <row r="191" spans="1:26" ht="13.8" x14ac:dyDescent="0.45">
      <c r="A191" s="32">
        <v>2047</v>
      </c>
      <c r="B191" s="27">
        <f>surplus!H191</f>
        <v>5304.906518432972</v>
      </c>
      <c r="C191" s="27">
        <f t="shared" si="59"/>
        <v>0</v>
      </c>
      <c r="D191" s="48">
        <f t="shared" si="69"/>
        <v>5.2544477113779875</v>
      </c>
      <c r="E191" s="624">
        <f t="shared" si="60"/>
        <v>0</v>
      </c>
      <c r="F191" s="624"/>
      <c r="G191" s="48">
        <f t="shared" si="66"/>
        <v>0.19138244013982136</v>
      </c>
      <c r="H191" s="27">
        <f t="shared" si="61"/>
        <v>0</v>
      </c>
      <c r="I191" s="630">
        <v>0</v>
      </c>
      <c r="J191" s="624">
        <f t="shared" si="62"/>
        <v>5304.906518432972</v>
      </c>
      <c r="K191" s="590">
        <f t="shared" si="67"/>
        <v>7.3620370284870038</v>
      </c>
      <c r="L191" s="53">
        <f t="shared" si="63"/>
        <v>720.57590825826105</v>
      </c>
      <c r="M191" s="27">
        <f t="shared" si="64"/>
        <v>720.57590825826105</v>
      </c>
      <c r="O191" s="732">
        <f>P89*demand!$C$494*1000</f>
        <v>1436.2541658880868</v>
      </c>
      <c r="P191" s="729">
        <f>O89*demand!$C$494</f>
        <v>7.5046287676067847</v>
      </c>
      <c r="Q191" s="729">
        <f>S89*demand!$C$494</f>
        <v>0.18143355056921301</v>
      </c>
      <c r="R191" s="729">
        <f>T89*demand!$C$494</f>
        <v>4.4040321452008246</v>
      </c>
      <c r="S191" s="745">
        <f>U89*demand!$C$494*1000</f>
        <v>8.4472962895995778</v>
      </c>
      <c r="T191" s="729">
        <f t="shared" si="65"/>
        <v>1444.7014621776864</v>
      </c>
      <c r="U191" s="733">
        <f>P89*demand!$C$495*1000</f>
        <v>3209.2726165534818</v>
      </c>
      <c r="V191" s="730">
        <f>O89*demand!$C$495</f>
        <v>16.768897994031384</v>
      </c>
      <c r="W191" s="730">
        <f>S89*demand!$C$495</f>
        <v>0.40540855469394493</v>
      </c>
      <c r="X191" s="730">
        <f>T89*demand!$C$495</f>
        <v>9.8406954017605237</v>
      </c>
      <c r="Y191" s="742">
        <f>U89*demand!$C$495*1000</f>
        <v>18.875264079295377</v>
      </c>
      <c r="Z191" s="729">
        <f t="shared" si="70"/>
        <v>3228.1478806327773</v>
      </c>
    </row>
    <row r="192" spans="1:26" ht="13.8" x14ac:dyDescent="0.45">
      <c r="A192" s="32">
        <v>2048</v>
      </c>
      <c r="B192" s="27">
        <f>surplus!H192</f>
        <v>5482.9453106319706</v>
      </c>
      <c r="C192" s="27">
        <f t="shared" si="59"/>
        <v>0</v>
      </c>
      <c r="D192" s="48">
        <f t="shared" si="69"/>
        <v>5.2544477113779875</v>
      </c>
      <c r="E192" s="624">
        <f t="shared" si="60"/>
        <v>0</v>
      </c>
      <c r="F192" s="624"/>
      <c r="G192" s="48">
        <f t="shared" si="66"/>
        <v>0.19138244013982136</v>
      </c>
      <c r="H192" s="27">
        <f t="shared" si="61"/>
        <v>0</v>
      </c>
      <c r="I192" s="630">
        <v>0</v>
      </c>
      <c r="J192" s="624">
        <f t="shared" si="62"/>
        <v>5482.9453106319706</v>
      </c>
      <c r="K192" s="590">
        <f t="shared" si="67"/>
        <v>7.3620370284870038</v>
      </c>
      <c r="L192" s="53">
        <f t="shared" si="63"/>
        <v>744.75926831337722</v>
      </c>
      <c r="M192" s="27">
        <f t="shared" si="64"/>
        <v>744.75926831337722</v>
      </c>
      <c r="O192" s="732">
        <f>P90*demand!$C$494*1000</f>
        <v>1490.189051556408</v>
      </c>
      <c r="P192" s="729">
        <f>O90*demand!$C$494</f>
        <v>7.7864460839129048</v>
      </c>
      <c r="Q192" s="729">
        <f>S90*demand!$C$494</f>
        <v>0.18143355056921301</v>
      </c>
      <c r="R192" s="729">
        <f>T90*demand!$C$494</f>
        <v>4.569414412401521</v>
      </c>
      <c r="S192" s="745">
        <f>U90*demand!$C$494*1000</f>
        <v>8.7645130959329247</v>
      </c>
      <c r="T192" s="729">
        <f t="shared" si="65"/>
        <v>1498.9535646523409</v>
      </c>
      <c r="U192" s="733">
        <f>P90*demand!$C$495*1000</f>
        <v>3329.7887172293381</v>
      </c>
      <c r="V192" s="730">
        <f>O90*demand!$C$495</f>
        <v>17.398611465067745</v>
      </c>
      <c r="W192" s="730">
        <f>S90*demand!$C$495</f>
        <v>0.40540855469394493</v>
      </c>
      <c r="X192" s="730">
        <f>T90*demand!$C$495</f>
        <v>10.210237780816072</v>
      </c>
      <c r="Y192" s="742">
        <f>U90*demand!$C$495*1000</f>
        <v>19.584076791038971</v>
      </c>
      <c r="Z192" s="729">
        <f t="shared" si="70"/>
        <v>3349.3727940203771</v>
      </c>
    </row>
    <row r="193" spans="1:62" ht="13.8" x14ac:dyDescent="0.45">
      <c r="A193" s="32">
        <v>2049</v>
      </c>
      <c r="B193" s="27">
        <f>surplus!H193</f>
        <v>5664.4474263456041</v>
      </c>
      <c r="C193" s="27">
        <f t="shared" si="59"/>
        <v>0</v>
      </c>
      <c r="D193" s="48">
        <f t="shared" si="69"/>
        <v>5.2544477113779875</v>
      </c>
      <c r="E193" s="624">
        <f t="shared" si="60"/>
        <v>0</v>
      </c>
      <c r="F193" s="624"/>
      <c r="G193" s="48">
        <f t="shared" si="66"/>
        <v>0.19138244013982136</v>
      </c>
      <c r="H193" s="27">
        <f t="shared" si="61"/>
        <v>0</v>
      </c>
      <c r="I193" s="630">
        <v>0</v>
      </c>
      <c r="J193" s="624">
        <f t="shared" si="62"/>
        <v>5664.4474263456041</v>
      </c>
      <c r="K193" s="590">
        <f t="shared" si="67"/>
        <v>7.3620370284870038</v>
      </c>
      <c r="L193" s="53">
        <f t="shared" si="63"/>
        <v>769.41305842762426</v>
      </c>
      <c r="M193" s="27">
        <f t="shared" si="64"/>
        <v>769.41305842762426</v>
      </c>
      <c r="O193" s="732">
        <f>P91*demand!$C$494*1000</f>
        <v>1544.1239372247292</v>
      </c>
      <c r="P193" s="729">
        <f>O91*demand!$C$494</f>
        <v>8.0682634002190241</v>
      </c>
      <c r="Q193" s="729">
        <f>S91*demand!$C$494</f>
        <v>0.18143355056921301</v>
      </c>
      <c r="R193" s="729">
        <f>T91*demand!$C$494</f>
        <v>4.7347966796022174</v>
      </c>
      <c r="S193" s="745">
        <f>U91*demand!$C$494*1000</f>
        <v>9.0817299022662734</v>
      </c>
      <c r="T193" s="729">
        <f t="shared" si="65"/>
        <v>1553.2056671269954</v>
      </c>
      <c r="U193" s="733">
        <f>P91*demand!$C$495*1000</f>
        <v>3450.3048179051934</v>
      </c>
      <c r="V193" s="730">
        <f>O91*demand!$C$495</f>
        <v>18.028324936104109</v>
      </c>
      <c r="W193" s="730">
        <f>S91*demand!$C$495</f>
        <v>0.40540855469394493</v>
      </c>
      <c r="X193" s="730">
        <f>T91*demand!$C$495</f>
        <v>10.579780159871623</v>
      </c>
      <c r="Y193" s="742">
        <f>U91*demand!$C$495*1000</f>
        <v>20.292889502782565</v>
      </c>
      <c r="Z193" s="729">
        <f t="shared" si="70"/>
        <v>3470.597707407976</v>
      </c>
    </row>
    <row r="194" spans="1:62" ht="13.8" x14ac:dyDescent="0.45">
      <c r="A194" s="32">
        <v>2050</v>
      </c>
      <c r="B194" s="27">
        <f>surplus!H194</f>
        <v>5846.1803090040348</v>
      </c>
      <c r="C194" s="27">
        <f t="shared" si="59"/>
        <v>0</v>
      </c>
      <c r="D194" s="48">
        <f t="shared" si="69"/>
        <v>5.2544477113779875</v>
      </c>
      <c r="E194" s="624">
        <f t="shared" si="60"/>
        <v>0</v>
      </c>
      <c r="F194" s="624"/>
      <c r="G194" s="48">
        <f t="shared" si="66"/>
        <v>0.19138244013982136</v>
      </c>
      <c r="H194" s="27">
        <f t="shared" si="61"/>
        <v>0</v>
      </c>
      <c r="I194" s="630">
        <v>0</v>
      </c>
      <c r="J194" s="624">
        <f t="shared" si="62"/>
        <v>5846.1803090040348</v>
      </c>
      <c r="K194" s="590">
        <f t="shared" si="67"/>
        <v>7.3620370284870038</v>
      </c>
      <c r="L194" s="53">
        <f t="shared" si="63"/>
        <v>794.09819407081989</v>
      </c>
      <c r="M194" s="27">
        <f t="shared" si="64"/>
        <v>794.09819407081989</v>
      </c>
      <c r="O194" s="732">
        <f>P92*demand!$C$494*1000</f>
        <v>1598.0588228930503</v>
      </c>
      <c r="P194" s="729">
        <f>O92*demand!$C$494</f>
        <v>8.3500807165251452</v>
      </c>
      <c r="Q194" s="729">
        <f>S92*demand!$C$494</f>
        <v>0.18143355056921301</v>
      </c>
      <c r="R194" s="729">
        <f>T92*demand!$C$494</f>
        <v>4.9001789468029138</v>
      </c>
      <c r="S194" s="745">
        <f>U92*demand!$C$494*1000</f>
        <v>9.3989467085996221</v>
      </c>
      <c r="T194" s="729">
        <f t="shared" si="65"/>
        <v>1607.4577696016499</v>
      </c>
      <c r="U194" s="733">
        <f>P92*demand!$C$495*1000</f>
        <v>3570.8209185810492</v>
      </c>
      <c r="V194" s="730">
        <f>O92*demand!$C$495</f>
        <v>18.65803840714047</v>
      </c>
      <c r="W194" s="730">
        <f>S92*demand!$C$495</f>
        <v>0.40540855469394493</v>
      </c>
      <c r="X194" s="730">
        <f>T92*demand!$C$495</f>
        <v>10.949322538927172</v>
      </c>
      <c r="Y194" s="742">
        <f>U92*demand!$C$495*1000</f>
        <v>21.001702214526151</v>
      </c>
      <c r="Z194" s="729">
        <f t="shared" si="70"/>
        <v>3591.8226207955754</v>
      </c>
    </row>
    <row r="195" spans="1:62" ht="13.8" x14ac:dyDescent="0.45">
      <c r="A195" s="32">
        <v>2051</v>
      </c>
      <c r="B195" s="27">
        <f>surplus!H195</f>
        <v>5964.8414374114091</v>
      </c>
      <c r="C195" s="27">
        <f t="shared" si="59"/>
        <v>0</v>
      </c>
      <c r="D195" s="48">
        <f t="shared" si="69"/>
        <v>5.2544477113779875</v>
      </c>
      <c r="E195" s="624">
        <f t="shared" si="60"/>
        <v>0</v>
      </c>
      <c r="F195" s="624"/>
      <c r="G195" s="48">
        <f t="shared" si="66"/>
        <v>0.19138244013982136</v>
      </c>
      <c r="H195" s="27">
        <f t="shared" si="61"/>
        <v>0</v>
      </c>
      <c r="I195" s="630">
        <v>0</v>
      </c>
      <c r="J195" s="624">
        <f t="shared" si="62"/>
        <v>5964.8414374114091</v>
      </c>
      <c r="K195" s="590">
        <f t="shared" si="67"/>
        <v>7.3620370284870038</v>
      </c>
      <c r="L195" s="53">
        <f t="shared" si="63"/>
        <v>810.21616902098947</v>
      </c>
      <c r="M195" s="27">
        <f t="shared" ref="M195:M204" si="71">IF(L195+0&gt;=0,L195,0)</f>
        <v>810.21616902098947</v>
      </c>
      <c r="O195" s="732">
        <f>P93*demand!$C$494*1000</f>
        <v>1651.9937085613712</v>
      </c>
      <c r="P195" s="729">
        <f>O93*demand!$C$494</f>
        <v>8.6318980328312644</v>
      </c>
      <c r="Q195" s="729">
        <f>S93*demand!$C$494</f>
        <v>0.18143355056921301</v>
      </c>
      <c r="R195" s="729">
        <f>T93*demand!$C$494</f>
        <v>5.065561214003611</v>
      </c>
      <c r="S195" s="745">
        <f>U93*demand!$C$494*1000</f>
        <v>9.716163514932969</v>
      </c>
      <c r="T195" s="729">
        <f t="shared" si="65"/>
        <v>1661.7098720763042</v>
      </c>
      <c r="U195" s="733">
        <f>P93*demand!$C$495*1000</f>
        <v>3691.3370192569046</v>
      </c>
      <c r="V195" s="730">
        <f>O93*demand!$C$495</f>
        <v>19.287751878176831</v>
      </c>
      <c r="W195" s="730">
        <f>S93*demand!$C$495</f>
        <v>0.40540855469394493</v>
      </c>
      <c r="X195" s="730">
        <f>T93*demand!$C$495</f>
        <v>11.318864917982721</v>
      </c>
      <c r="Y195" s="742">
        <f>U93*demand!$C$495*1000</f>
        <v>21.710514926269742</v>
      </c>
      <c r="Z195" s="729">
        <f t="shared" si="70"/>
        <v>3713.0475341831743</v>
      </c>
      <c r="AA195" s="761">
        <f>O194/1000</f>
        <v>1.5980588228930503</v>
      </c>
      <c r="AB195" s="761">
        <f>S194/1000</f>
        <v>9.3989467085996217E-3</v>
      </c>
    </row>
    <row r="196" spans="1:62" ht="13.8" x14ac:dyDescent="0.45">
      <c r="A196" s="32">
        <v>2052</v>
      </c>
      <c r="B196" s="27">
        <f>surplus!H196</f>
        <v>5999.4441144680595</v>
      </c>
      <c r="C196" s="27">
        <f t="shared" si="59"/>
        <v>0</v>
      </c>
      <c r="D196" s="48">
        <f t="shared" si="69"/>
        <v>5.2544477113779875</v>
      </c>
      <c r="E196" s="624">
        <f t="shared" si="60"/>
        <v>0</v>
      </c>
      <c r="F196" s="624"/>
      <c r="G196" s="48">
        <f t="shared" si="66"/>
        <v>0.19138244013982136</v>
      </c>
      <c r="H196" s="27">
        <f t="shared" si="61"/>
        <v>0</v>
      </c>
      <c r="I196" s="630">
        <v>0</v>
      </c>
      <c r="J196" s="624">
        <f t="shared" si="62"/>
        <v>5999.4441144680595</v>
      </c>
      <c r="K196" s="590">
        <f t="shared" si="67"/>
        <v>7.3620370284870038</v>
      </c>
      <c r="L196" s="53">
        <f t="shared" si="63"/>
        <v>814.91631884674518</v>
      </c>
      <c r="M196" s="27">
        <f t="shared" si="71"/>
        <v>814.91631884674518</v>
      </c>
      <c r="O196" s="732">
        <f>P94*demand!$C$494*1000</f>
        <v>1705.9285942296924</v>
      </c>
      <c r="P196" s="729">
        <f>O94*demand!$C$494</f>
        <v>8.9137153491373855</v>
      </c>
      <c r="Q196" s="729">
        <f>S94*demand!$C$494</f>
        <v>0.18143355056921301</v>
      </c>
      <c r="R196" s="729">
        <f>T94*demand!$C$494</f>
        <v>5.2309434812043074</v>
      </c>
      <c r="S196" s="745">
        <f>U94*demand!$C$494*1000</f>
        <v>10.03338032126632</v>
      </c>
      <c r="T196" s="729">
        <f t="shared" si="65"/>
        <v>1715.9619745509588</v>
      </c>
      <c r="U196" s="733">
        <f>P94*demand!$C$495*1000</f>
        <v>3811.8531199327604</v>
      </c>
      <c r="V196" s="730">
        <f>O94*demand!$C$495</f>
        <v>19.917465349213195</v>
      </c>
      <c r="W196" s="730">
        <f>S94*demand!$C$495</f>
        <v>0.40540855469394493</v>
      </c>
      <c r="X196" s="730">
        <f>T94*demand!$C$495</f>
        <v>11.688407297038269</v>
      </c>
      <c r="Y196" s="742">
        <f>U94*demand!$C$495*1000</f>
        <v>22.419327638013336</v>
      </c>
      <c r="Z196" s="729">
        <f t="shared" si="70"/>
        <v>3834.2724475707737</v>
      </c>
      <c r="AA196" s="761">
        <f>SUM(O164:O194)/1000</f>
        <v>24.480089421071824</v>
      </c>
      <c r="AB196" s="761">
        <f>SUM(S164:S194)/1000</f>
        <v>0.14397909050298208</v>
      </c>
    </row>
    <row r="197" spans="1:62" ht="13.8" x14ac:dyDescent="0.45">
      <c r="A197" s="32">
        <v>2053</v>
      </c>
      <c r="B197" s="27">
        <f>surplus!H197</f>
        <v>6035.0668316857627</v>
      </c>
      <c r="C197" s="27">
        <f t="shared" si="59"/>
        <v>0</v>
      </c>
      <c r="D197" s="48">
        <f t="shared" si="69"/>
        <v>5.2544477113779875</v>
      </c>
      <c r="E197" s="624">
        <f t="shared" si="60"/>
        <v>0</v>
      </c>
      <c r="F197" s="624"/>
      <c r="G197" s="48">
        <f t="shared" si="66"/>
        <v>0.19138244013982136</v>
      </c>
      <c r="H197" s="27">
        <f t="shared" si="61"/>
        <v>0</v>
      </c>
      <c r="I197" s="630">
        <v>0</v>
      </c>
      <c r="J197" s="624">
        <f t="shared" si="62"/>
        <v>6035.0668316857627</v>
      </c>
      <c r="K197" s="590">
        <f t="shared" si="67"/>
        <v>7.3620370284870038</v>
      </c>
      <c r="L197" s="53">
        <f t="shared" si="63"/>
        <v>819.75502273805444</v>
      </c>
      <c r="M197" s="27">
        <f t="shared" si="71"/>
        <v>819.75502273805444</v>
      </c>
      <c r="O197" s="732">
        <f>P95*demand!$C$494*1000</f>
        <v>1759.8634798980136</v>
      </c>
      <c r="P197" s="729">
        <f>O95*demand!$C$494</f>
        <v>9.1955326654435048</v>
      </c>
      <c r="Q197" s="729">
        <f>S95*demand!$C$494</f>
        <v>0.18143355056921301</v>
      </c>
      <c r="R197" s="729">
        <f>T95*demand!$C$494</f>
        <v>5.3963257484050047</v>
      </c>
      <c r="S197" s="745">
        <f>U95*demand!$C$494*1000</f>
        <v>10.350597127599666</v>
      </c>
      <c r="T197" s="729">
        <f t="shared" si="65"/>
        <v>1770.2140770256133</v>
      </c>
      <c r="U197" s="733">
        <f>P95*demand!$C$495*1000</f>
        <v>3932.3692206086157</v>
      </c>
      <c r="V197" s="730">
        <f>O95*demand!$C$495</f>
        <v>20.547178820249556</v>
      </c>
      <c r="W197" s="730">
        <f>S95*demand!$C$495</f>
        <v>0.40540855469394493</v>
      </c>
      <c r="X197" s="730">
        <f>T95*demand!$C$495</f>
        <v>12.05794967609382</v>
      </c>
      <c r="Y197" s="742">
        <f>U95*demand!$C$495*1000</f>
        <v>23.128140349756926</v>
      </c>
      <c r="Z197" s="729">
        <f t="shared" si="70"/>
        <v>3955.4973609583726</v>
      </c>
    </row>
    <row r="198" spans="1:62" ht="13.8" x14ac:dyDescent="0.45">
      <c r="A198" s="32">
        <v>2054</v>
      </c>
      <c r="B198" s="27">
        <f>surplus!H198</f>
        <v>6071.0702300657522</v>
      </c>
      <c r="C198" s="27">
        <f t="shared" si="59"/>
        <v>0</v>
      </c>
      <c r="D198" s="48">
        <f t="shared" si="69"/>
        <v>5.2544477113779875</v>
      </c>
      <c r="E198" s="624">
        <f t="shared" si="60"/>
        <v>0</v>
      </c>
      <c r="F198" s="624"/>
      <c r="G198" s="48">
        <f t="shared" si="66"/>
        <v>0.19138244013982136</v>
      </c>
      <c r="H198" s="27">
        <f t="shared" si="61"/>
        <v>0</v>
      </c>
      <c r="I198" s="630">
        <v>0</v>
      </c>
      <c r="J198" s="624">
        <f t="shared" si="62"/>
        <v>6071.0702300657522</v>
      </c>
      <c r="K198" s="590">
        <f t="shared" si="67"/>
        <v>7.3620370284870038</v>
      </c>
      <c r="L198" s="53">
        <f t="shared" si="63"/>
        <v>824.64543530195169</v>
      </c>
      <c r="M198" s="27">
        <f t="shared" si="71"/>
        <v>824.64543530195169</v>
      </c>
      <c r="O198" s="732">
        <f>P96*demand!$C$494*1000</f>
        <v>1813.7983655663347</v>
      </c>
      <c r="P198" s="729">
        <f>O96*demand!$C$494</f>
        <v>9.4773499817496241</v>
      </c>
      <c r="Q198" s="729">
        <f>S96*demand!$C$494</f>
        <v>0.18143355056921301</v>
      </c>
      <c r="R198" s="729">
        <f>T96*demand!$C$494</f>
        <v>5.5617080156057019</v>
      </c>
      <c r="S198" s="745">
        <f>U96*demand!$C$494*1000</f>
        <v>10.667813933933015</v>
      </c>
      <c r="T198" s="729">
        <f t="shared" si="65"/>
        <v>1824.4661795002678</v>
      </c>
      <c r="U198" s="733">
        <f>P96*demand!$C$495*1000</f>
        <v>4052.885321284472</v>
      </c>
      <c r="V198" s="730">
        <f>O96*demand!$C$495</f>
        <v>21.176892291285917</v>
      </c>
      <c r="W198" s="730">
        <f>S96*demand!$C$495</f>
        <v>0.40540855469394493</v>
      </c>
      <c r="X198" s="730">
        <f>T96*demand!$C$495</f>
        <v>12.42749205514937</v>
      </c>
      <c r="Y198" s="742">
        <f>U96*demand!$C$495*1000</f>
        <v>23.836953061500516</v>
      </c>
      <c r="Z198" s="729">
        <f t="shared" si="70"/>
        <v>4076.7222743459724</v>
      </c>
    </row>
    <row r="199" spans="1:62" ht="13.8" x14ac:dyDescent="0.45">
      <c r="A199" s="32">
        <v>2055</v>
      </c>
      <c r="B199" s="27">
        <f>surplus!H199</f>
        <v>6106.1233274065871</v>
      </c>
      <c r="C199" s="27">
        <f t="shared" si="59"/>
        <v>0</v>
      </c>
      <c r="D199" s="48">
        <f t="shared" si="69"/>
        <v>5.2544477113779875</v>
      </c>
      <c r="E199" s="624">
        <f t="shared" si="60"/>
        <v>0</v>
      </c>
      <c r="F199" s="624"/>
      <c r="G199" s="48">
        <f t="shared" si="66"/>
        <v>0.19138244013982136</v>
      </c>
      <c r="H199" s="27">
        <f t="shared" si="61"/>
        <v>0</v>
      </c>
      <c r="I199" s="630">
        <v>0</v>
      </c>
      <c r="J199" s="624">
        <f t="shared" si="62"/>
        <v>6106.1233274065871</v>
      </c>
      <c r="K199" s="590">
        <f t="shared" si="67"/>
        <v>7.3620370284870038</v>
      </c>
      <c r="L199" s="53">
        <f t="shared" si="63"/>
        <v>829.40676660267718</v>
      </c>
      <c r="M199" s="27">
        <f t="shared" si="71"/>
        <v>829.40676660267718</v>
      </c>
      <c r="O199" s="732">
        <f>P97*demand!$C$494*1000</f>
        <v>1867.7332512346557</v>
      </c>
      <c r="P199" s="729">
        <f>O97*demand!$C$494</f>
        <v>9.7591672980557451</v>
      </c>
      <c r="Q199" s="729">
        <f>S97*demand!$C$494</f>
        <v>0.18143355056921301</v>
      </c>
      <c r="R199" s="729">
        <f>T97*demand!$C$494</f>
        <v>5.7270902828063974</v>
      </c>
      <c r="S199" s="745">
        <f>U97*demand!$C$494*1000</f>
        <v>10.985030740266366</v>
      </c>
      <c r="T199" s="729">
        <f t="shared" si="65"/>
        <v>1878.7182819749221</v>
      </c>
      <c r="U199" s="733">
        <f>P97*demand!$C$495*1000</f>
        <v>4173.4014219603268</v>
      </c>
      <c r="V199" s="730">
        <f>O97*demand!$C$495</f>
        <v>21.806605762322281</v>
      </c>
      <c r="W199" s="730">
        <f>S97*demand!$C$495</f>
        <v>0.40540855469394493</v>
      </c>
      <c r="X199" s="730">
        <f>T97*demand!$C$495</f>
        <v>12.797034434204917</v>
      </c>
      <c r="Y199" s="742">
        <f>U97*demand!$C$495*1000</f>
        <v>24.54576577324411</v>
      </c>
      <c r="Z199" s="729">
        <f t="shared" si="70"/>
        <v>4197.9471877335709</v>
      </c>
    </row>
    <row r="200" spans="1:62" ht="13.8" x14ac:dyDescent="0.45">
      <c r="A200" s="32">
        <v>2056</v>
      </c>
      <c r="B200" s="27">
        <f>surplus!H200</f>
        <v>6144.9317340827365</v>
      </c>
      <c r="C200" s="27">
        <f t="shared" si="59"/>
        <v>0</v>
      </c>
      <c r="D200" s="48">
        <f t="shared" si="69"/>
        <v>5.2544477113779875</v>
      </c>
      <c r="E200" s="624">
        <f t="shared" si="60"/>
        <v>0</v>
      </c>
      <c r="F200" s="624"/>
      <c r="G200" s="48">
        <f t="shared" si="66"/>
        <v>0.19138244013982136</v>
      </c>
      <c r="H200" s="27">
        <f t="shared" si="61"/>
        <v>0</v>
      </c>
      <c r="I200" s="630">
        <v>0</v>
      </c>
      <c r="J200" s="624">
        <f t="shared" si="62"/>
        <v>6144.9317340827365</v>
      </c>
      <c r="K200" s="590">
        <f t="shared" si="67"/>
        <v>7.3620370284870038</v>
      </c>
      <c r="L200" s="53">
        <f t="shared" si="63"/>
        <v>834.67818897205427</v>
      </c>
      <c r="M200" s="27">
        <f t="shared" si="71"/>
        <v>834.67818897205427</v>
      </c>
      <c r="O200" s="732">
        <f>P98*demand!$C$494*1000</f>
        <v>1921.6681369029768</v>
      </c>
      <c r="P200" s="729">
        <f>O98*demand!$C$494</f>
        <v>10.040984614361864</v>
      </c>
      <c r="Q200" s="729">
        <f>S98*demand!$C$494</f>
        <v>0.18143355056921301</v>
      </c>
      <c r="R200" s="729">
        <f>T98*demand!$C$494</f>
        <v>5.8924725500070947</v>
      </c>
      <c r="S200" s="745">
        <f>U98*demand!$C$494*1000</f>
        <v>11.302247546599713</v>
      </c>
      <c r="T200" s="729">
        <f t="shared" si="65"/>
        <v>1932.9703844495766</v>
      </c>
      <c r="U200" s="733">
        <f>P98*demand!$C$495*1000</f>
        <v>4293.9175226361831</v>
      </c>
      <c r="V200" s="730">
        <f>O98*demand!$C$495</f>
        <v>22.436319233358642</v>
      </c>
      <c r="W200" s="730">
        <f>S98*demand!$C$495</f>
        <v>0.40540855469394493</v>
      </c>
      <c r="X200" s="730">
        <f>T98*demand!$C$495</f>
        <v>13.166576813260466</v>
      </c>
      <c r="Y200" s="742">
        <f>U98*demand!$C$495*1000</f>
        <v>25.2545784849877</v>
      </c>
      <c r="Z200" s="729">
        <f t="shared" si="70"/>
        <v>4319.1721011211712</v>
      </c>
    </row>
    <row r="201" spans="1:62" ht="13.8" x14ac:dyDescent="0.45">
      <c r="A201" s="32">
        <v>2057</v>
      </c>
      <c r="B201" s="27">
        <f>surplus!H201</f>
        <v>6183.3156170988459</v>
      </c>
      <c r="C201" s="27">
        <f t="shared" si="59"/>
        <v>0</v>
      </c>
      <c r="D201" s="48">
        <f t="shared" si="69"/>
        <v>5.2544477113779875</v>
      </c>
      <c r="E201" s="624">
        <f t="shared" si="60"/>
        <v>0</v>
      </c>
      <c r="F201" s="624"/>
      <c r="G201" s="48">
        <f t="shared" si="66"/>
        <v>0.19138244013982136</v>
      </c>
      <c r="H201" s="27">
        <f t="shared" si="61"/>
        <v>0</v>
      </c>
      <c r="I201" s="630">
        <v>0</v>
      </c>
      <c r="J201" s="624">
        <f t="shared" si="62"/>
        <v>6183.3156170988459</v>
      </c>
      <c r="K201" s="590">
        <f t="shared" si="67"/>
        <v>7.3620370284870038</v>
      </c>
      <c r="L201" s="53">
        <f t="shared" si="63"/>
        <v>839.89194745596103</v>
      </c>
      <c r="M201" s="27">
        <f t="shared" si="71"/>
        <v>839.89194745596103</v>
      </c>
      <c r="O201" s="732">
        <f>P99*demand!$C$494*1000</f>
        <v>1975.6030225712977</v>
      </c>
      <c r="P201" s="729">
        <f>O99*demand!$C$494</f>
        <v>10.322801930667984</v>
      </c>
      <c r="Q201" s="729">
        <f>S99*demand!$C$494</f>
        <v>0.18143355056921301</v>
      </c>
      <c r="R201" s="729">
        <f>T99*demand!$C$494</f>
        <v>6.0578548172077911</v>
      </c>
      <c r="S201" s="745">
        <f>U99*demand!$C$494*1000</f>
        <v>11.619464352933061</v>
      </c>
      <c r="T201" s="729">
        <f t="shared" si="65"/>
        <v>1987.2224869242309</v>
      </c>
      <c r="U201" s="733">
        <f>P99*demand!$C$495*1000</f>
        <v>4414.4336233120384</v>
      </c>
      <c r="V201" s="730">
        <f>O99*demand!$C$495</f>
        <v>23.066032704395003</v>
      </c>
      <c r="W201" s="730">
        <f>S99*demand!$C$495</f>
        <v>0.40540855469394493</v>
      </c>
      <c r="X201" s="730">
        <f>T99*demand!$C$495</f>
        <v>13.536119192316015</v>
      </c>
      <c r="Y201" s="742">
        <f>U99*demand!$C$495*1000</f>
        <v>25.963391196731287</v>
      </c>
      <c r="Z201" s="729">
        <f t="shared" si="70"/>
        <v>4440.3970145087696</v>
      </c>
    </row>
    <row r="202" spans="1:62" ht="13.8" x14ac:dyDescent="0.45">
      <c r="A202" s="32">
        <v>2058</v>
      </c>
      <c r="B202" s="27">
        <f>surplus!H202</f>
        <v>6224.5216692337945</v>
      </c>
      <c r="C202" s="27">
        <f t="shared" si="59"/>
        <v>0</v>
      </c>
      <c r="D202" s="48">
        <f t="shared" si="69"/>
        <v>5.2544477113779875</v>
      </c>
      <c r="E202" s="624">
        <f t="shared" si="60"/>
        <v>0</v>
      </c>
      <c r="F202" s="624"/>
      <c r="G202" s="48">
        <f t="shared" si="66"/>
        <v>0.19138244013982136</v>
      </c>
      <c r="H202" s="27">
        <f t="shared" si="61"/>
        <v>0</v>
      </c>
      <c r="I202" s="630">
        <v>0</v>
      </c>
      <c r="J202" s="624">
        <f t="shared" si="62"/>
        <v>6224.5216692337945</v>
      </c>
      <c r="K202" s="590">
        <f t="shared" si="67"/>
        <v>7.3620370284870038</v>
      </c>
      <c r="L202" s="53">
        <f t="shared" si="63"/>
        <v>845.48904673371578</v>
      </c>
      <c r="M202" s="27">
        <f t="shared" si="71"/>
        <v>845.48904673371578</v>
      </c>
      <c r="O202" s="732">
        <f>P100*demand!$C$494*1000</f>
        <v>2029.5379082396184</v>
      </c>
      <c r="P202" s="729">
        <f>O100*demand!$C$494</f>
        <v>10.604619246974103</v>
      </c>
      <c r="Q202" s="729">
        <f>S100*demand!$C$494</f>
        <v>0.18143355056921301</v>
      </c>
      <c r="R202" s="729">
        <f>T100*demand!$C$494</f>
        <v>6.2232370844084866</v>
      </c>
      <c r="S202" s="745">
        <f>U100*demand!$C$494*1000</f>
        <v>11.936681159266406</v>
      </c>
      <c r="T202" s="729">
        <f t="shared" si="65"/>
        <v>2041.4745893988847</v>
      </c>
      <c r="U202" s="733">
        <f>P100*demand!$C$495*1000</f>
        <v>4534.9497239878929</v>
      </c>
      <c r="V202" s="730">
        <f>O100*demand!$C$495</f>
        <v>23.69574617543136</v>
      </c>
      <c r="W202" s="730">
        <f>S100*demand!$C$495</f>
        <v>0.40540855469394493</v>
      </c>
      <c r="X202" s="730">
        <f>T100*demand!$C$495</f>
        <v>13.905661571371562</v>
      </c>
      <c r="Y202" s="742">
        <f>U100*demand!$C$495*1000</f>
        <v>26.672203908474874</v>
      </c>
      <c r="Z202" s="729">
        <f t="shared" si="70"/>
        <v>4561.6219278963681</v>
      </c>
    </row>
    <row r="203" spans="1:62" ht="13.8" x14ac:dyDescent="0.45">
      <c r="A203" s="32">
        <v>2059</v>
      </c>
      <c r="B203" s="27">
        <f>surplus!H203</f>
        <v>6266.1459214475808</v>
      </c>
      <c r="C203" s="27">
        <f t="shared" si="59"/>
        <v>0</v>
      </c>
      <c r="D203" s="48">
        <f t="shared" si="69"/>
        <v>5.2544477113779875</v>
      </c>
      <c r="E203" s="624">
        <f t="shared" si="60"/>
        <v>0</v>
      </c>
      <c r="F203" s="624"/>
      <c r="G203" s="48">
        <f t="shared" si="66"/>
        <v>0.19138244013982136</v>
      </c>
      <c r="H203" s="27">
        <f t="shared" si="61"/>
        <v>0</v>
      </c>
      <c r="I203" s="630">
        <v>0</v>
      </c>
      <c r="J203" s="624">
        <f t="shared" si="62"/>
        <v>6266.1459214475808</v>
      </c>
      <c r="K203" s="590">
        <f t="shared" si="67"/>
        <v>7.3620370284870038</v>
      </c>
      <c r="L203" s="53">
        <f t="shared" si="63"/>
        <v>851.14295095244267</v>
      </c>
      <c r="M203" s="27">
        <f t="shared" si="71"/>
        <v>851.14295095244267</v>
      </c>
      <c r="O203" s="732">
        <f>P101*demand!$C$494*1000</f>
        <v>2083.4727939079394</v>
      </c>
      <c r="P203" s="729">
        <f>O101*demand!$C$494</f>
        <v>10.88643656328022</v>
      </c>
      <c r="Q203" s="729">
        <f>S101*demand!$C$494</f>
        <v>0.18143355056921301</v>
      </c>
      <c r="R203" s="729">
        <f>T101*demand!$C$494</f>
        <v>6.388619351609182</v>
      </c>
      <c r="S203" s="745">
        <f>U101*demand!$C$494*1000</f>
        <v>12.253897965599753</v>
      </c>
      <c r="T203" s="729">
        <f t="shared" si="65"/>
        <v>2095.726691873539</v>
      </c>
      <c r="U203" s="733">
        <f>P101*demand!$C$495*1000</f>
        <v>4655.4658246637482</v>
      </c>
      <c r="V203" s="730">
        <f>O101*demand!$C$495</f>
        <v>24.325459646467721</v>
      </c>
      <c r="W203" s="730">
        <f>S101*demand!$C$495</f>
        <v>0.40540855469394493</v>
      </c>
      <c r="X203" s="730">
        <f>T101*demand!$C$495</f>
        <v>14.275203950427109</v>
      </c>
      <c r="Y203" s="742">
        <f>U101*demand!$C$495*1000</f>
        <v>27.38101662021846</v>
      </c>
      <c r="Z203" s="729">
        <f t="shared" si="70"/>
        <v>4682.8468412839666</v>
      </c>
    </row>
    <row r="204" spans="1:62" ht="13.8" x14ac:dyDescent="0.45">
      <c r="A204" s="32">
        <v>2060</v>
      </c>
      <c r="B204" s="27">
        <f>surplus!H204</f>
        <v>6309.1716935764498</v>
      </c>
      <c r="C204" s="27">
        <f t="shared" si="59"/>
        <v>0</v>
      </c>
      <c r="D204" s="48">
        <f t="shared" si="69"/>
        <v>5.2544477113779875</v>
      </c>
      <c r="E204" s="624">
        <f t="shared" si="60"/>
        <v>0</v>
      </c>
      <c r="F204" s="624"/>
      <c r="G204" s="48">
        <f t="shared" si="66"/>
        <v>0.19138244013982136</v>
      </c>
      <c r="H204" s="27">
        <f t="shared" si="61"/>
        <v>0</v>
      </c>
      <c r="I204" s="630">
        <v>0</v>
      </c>
      <c r="J204" s="624">
        <f t="shared" si="62"/>
        <v>6309.1716935764498</v>
      </c>
      <c r="K204" s="590">
        <f t="shared" si="67"/>
        <v>7.3620370284870038</v>
      </c>
      <c r="L204" s="53">
        <f t="shared" si="63"/>
        <v>856.98722638360164</v>
      </c>
      <c r="M204" s="27">
        <f t="shared" si="71"/>
        <v>856.98722638360164</v>
      </c>
      <c r="O204" s="732">
        <f>P102*demand!$C$494*1000</f>
        <v>2137.4076795762608</v>
      </c>
      <c r="P204" s="729">
        <f>O102*demand!$C$494</f>
        <v>11.16825387958634</v>
      </c>
      <c r="Q204" s="729">
        <f>S102*demand!$C$494</f>
        <v>0.18143355056921301</v>
      </c>
      <c r="R204" s="729">
        <f>T102*demand!$C$494</f>
        <v>6.5540016188098793</v>
      </c>
      <c r="S204" s="745">
        <f>U102*demand!$C$494*1000</f>
        <v>12.571114771933102</v>
      </c>
      <c r="T204" s="729">
        <f t="shared" si="65"/>
        <v>2149.9787943481938</v>
      </c>
      <c r="U204" s="733">
        <f>P102*demand!$C$495*1000</f>
        <v>4775.9819253396035</v>
      </c>
      <c r="V204" s="730">
        <f>O102*demand!$C$495</f>
        <v>24.955173117504078</v>
      </c>
      <c r="W204" s="730">
        <f>S102*demand!$C$495</f>
        <v>0.40540855469394493</v>
      </c>
      <c r="X204" s="730">
        <f>T102*demand!$C$495</f>
        <v>14.644746329482659</v>
      </c>
      <c r="Y204" s="742">
        <f>U102*demand!$C$495*1000</f>
        <v>28.089829331962051</v>
      </c>
      <c r="Z204" s="729">
        <f t="shared" si="70"/>
        <v>4804.0717546715659</v>
      </c>
    </row>
    <row r="207" spans="1:62" s="33" customFormat="1" ht="18.600000000000001" x14ac:dyDescent="0.6">
      <c r="A207" s="37" t="s">
        <v>173</v>
      </c>
      <c r="C207" s="34"/>
      <c r="D207" s="34"/>
      <c r="E207" s="34"/>
      <c r="F207" s="34"/>
      <c r="G207" s="34"/>
      <c r="H207" s="34"/>
      <c r="I207" s="34"/>
      <c r="J207" s="34"/>
      <c r="K207" s="588"/>
      <c r="L207" s="171"/>
      <c r="M207" s="34"/>
      <c r="N207" s="34"/>
      <c r="O207" s="34"/>
      <c r="P207" s="34"/>
      <c r="Q207" s="34"/>
      <c r="R207" s="34"/>
      <c r="S207" s="688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40"/>
      <c r="AK207" s="40"/>
      <c r="AL207" s="40"/>
      <c r="AM207" s="41"/>
      <c r="AN207" s="41"/>
      <c r="AO207" s="41"/>
      <c r="AP207" s="41"/>
      <c r="AQ207" s="41"/>
      <c r="AR207" s="41"/>
      <c r="AS207" s="41"/>
      <c r="AT207" s="41"/>
      <c r="AU207" s="41"/>
      <c r="AV207" s="41"/>
      <c r="AW207" s="41"/>
      <c r="AX207" s="41"/>
      <c r="AY207" s="41"/>
      <c r="AZ207" s="41"/>
      <c r="BA207" s="41"/>
      <c r="BB207" s="41"/>
      <c r="BC207" s="41"/>
      <c r="BD207" s="41"/>
      <c r="BE207" s="41"/>
      <c r="BF207" s="41"/>
      <c r="BG207" s="41"/>
      <c r="BH207" s="41"/>
      <c r="BI207" s="41"/>
      <c r="BJ207" s="41"/>
    </row>
    <row r="208" spans="1:62" ht="105" x14ac:dyDescent="0.5">
      <c r="A208" s="26" t="s">
        <v>9</v>
      </c>
      <c r="B208" s="26" t="s">
        <v>131</v>
      </c>
      <c r="C208" s="26" t="s">
        <v>130</v>
      </c>
      <c r="D208" s="49" t="s">
        <v>129</v>
      </c>
      <c r="E208" s="623" t="s">
        <v>132</v>
      </c>
      <c r="F208" s="623"/>
      <c r="G208" s="49" t="s">
        <v>127</v>
      </c>
      <c r="H208" s="26" t="s">
        <v>765</v>
      </c>
      <c r="I208" s="623" t="s">
        <v>766</v>
      </c>
      <c r="J208" s="623" t="s">
        <v>764</v>
      </c>
      <c r="K208" s="589" t="s">
        <v>133</v>
      </c>
      <c r="L208" s="54" t="s">
        <v>159</v>
      </c>
      <c r="M208" s="26" t="s">
        <v>134</v>
      </c>
      <c r="O208" s="724" t="s">
        <v>805</v>
      </c>
      <c r="P208" s="724" t="s">
        <v>785</v>
      </c>
      <c r="Q208" s="727" t="s">
        <v>786</v>
      </c>
      <c r="R208" s="724" t="s">
        <v>787</v>
      </c>
      <c r="S208" s="724" t="s">
        <v>806</v>
      </c>
      <c r="T208" s="723" t="s">
        <v>791</v>
      </c>
      <c r="U208" s="726" t="s">
        <v>807</v>
      </c>
      <c r="V208" s="726" t="s">
        <v>788</v>
      </c>
      <c r="W208" s="728" t="s">
        <v>789</v>
      </c>
      <c r="X208" s="726" t="s">
        <v>790</v>
      </c>
      <c r="Y208" s="726" t="s">
        <v>808</v>
      </c>
      <c r="Z208" s="725" t="s">
        <v>792</v>
      </c>
      <c r="AF208" s="145" t="s">
        <v>126</v>
      </c>
      <c r="AG208" s="145" t="s">
        <v>21</v>
      </c>
      <c r="AH208" s="145" t="s">
        <v>128</v>
      </c>
      <c r="AI208" s="145" t="s">
        <v>127</v>
      </c>
    </row>
    <row r="209" spans="1:35" ht="13.8" x14ac:dyDescent="0.45">
      <c r="A209" s="32">
        <v>2014</v>
      </c>
      <c r="B209" s="27">
        <f>surplus!H209</f>
        <v>635.67829099815117</v>
      </c>
      <c r="C209" s="27">
        <f t="shared" ref="C209:C255" si="72">IF(B209+0&lt;=0,B209,0)</f>
        <v>0</v>
      </c>
      <c r="D209" s="48">
        <f>D194</f>
        <v>5.2544477113779875</v>
      </c>
      <c r="E209" s="624">
        <f t="shared" ref="E209:E255" si="73">-(C209/D209)</f>
        <v>0</v>
      </c>
      <c r="F209" s="624"/>
      <c r="G209" s="48">
        <f>AG212</f>
        <v>0.19138244013982136</v>
      </c>
      <c r="H209" s="27">
        <f t="shared" ref="H209:H255" si="74">E209*G209</f>
        <v>0</v>
      </c>
      <c r="I209" s="624">
        <v>0</v>
      </c>
      <c r="J209" s="624">
        <f t="shared" ref="J209:J255" si="75">MAX(0,B209)</f>
        <v>635.67829099815117</v>
      </c>
      <c r="K209" s="590">
        <f>'meta-analysis'!S915</f>
        <v>7.3620370284870038</v>
      </c>
      <c r="L209" s="53">
        <f t="shared" ref="L209:L255" si="76">MAX(0,B209/K209)</f>
        <v>86.345435174861038</v>
      </c>
      <c r="M209" s="27">
        <f t="shared" ref="M209:M245" si="77">IF(L209+0&gt;=0,L209,0)</f>
        <v>86.345435174861038</v>
      </c>
      <c r="O209" s="732">
        <f>P56*demand!$C$781*1000</f>
        <v>0</v>
      </c>
      <c r="P209" s="729">
        <f>O56*demand!$C$781</f>
        <v>0</v>
      </c>
      <c r="Q209" s="729">
        <f>S56*demand!$C$781</f>
        <v>0.18389202702948954</v>
      </c>
      <c r="R209" s="729">
        <f>T56*demand!$C$781</f>
        <v>0</v>
      </c>
      <c r="S209" s="745">
        <f>U56*demand!$C$781*1000</f>
        <v>0</v>
      </c>
      <c r="T209" s="729">
        <f t="shared" ref="T209:T255" si="78">O209+S209</f>
        <v>0</v>
      </c>
      <c r="U209" s="733">
        <f>P56*demand!$C$782*1000</f>
        <v>0</v>
      </c>
      <c r="V209" s="730">
        <f>O56*demand!$C$782</f>
        <v>0</v>
      </c>
      <c r="W209" s="730">
        <f>S56*demand!$C$782</f>
        <v>0.40295007823366841</v>
      </c>
      <c r="X209" s="730">
        <f>T56*demand!$C$782</f>
        <v>0</v>
      </c>
      <c r="Y209" s="742">
        <f>U56*demand!$C$782*1000</f>
        <v>0</v>
      </c>
      <c r="Z209" s="729">
        <f>U209+Y209</f>
        <v>0</v>
      </c>
      <c r="AF209" s="146" t="s">
        <v>3</v>
      </c>
      <c r="AG209" s="146">
        <f>AG158</f>
        <v>314</v>
      </c>
      <c r="AH209" s="147">
        <f>AH158</f>
        <v>64.272110769230778</v>
      </c>
      <c r="AI209" s="147">
        <f>AH209/1000</f>
        <v>6.4272110769230784E-2</v>
      </c>
    </row>
    <row r="210" spans="1:35" ht="13.8" x14ac:dyDescent="0.45">
      <c r="A210" s="32">
        <v>2015</v>
      </c>
      <c r="B210" s="27">
        <f>surplus!H210</f>
        <v>540.6415887345438</v>
      </c>
      <c r="C210" s="27">
        <f t="shared" si="72"/>
        <v>0</v>
      </c>
      <c r="D210" s="48">
        <f>D209</f>
        <v>5.2544477113779875</v>
      </c>
      <c r="E210" s="624">
        <f t="shared" si="73"/>
        <v>0</v>
      </c>
      <c r="F210" s="624"/>
      <c r="G210" s="48">
        <f t="shared" ref="G210:G255" si="79">G209</f>
        <v>0.19138244013982136</v>
      </c>
      <c r="H210" s="27">
        <f t="shared" si="74"/>
        <v>0</v>
      </c>
      <c r="I210" s="630">
        <v>0</v>
      </c>
      <c r="J210" s="624">
        <f t="shared" si="75"/>
        <v>540.6415887345438</v>
      </c>
      <c r="K210" s="590">
        <f t="shared" ref="K210:K255" si="80">K209</f>
        <v>7.3620370284870038</v>
      </c>
      <c r="L210" s="53">
        <f t="shared" si="76"/>
        <v>73.436412591047883</v>
      </c>
      <c r="M210" s="27">
        <f t="shared" si="77"/>
        <v>73.436412591047883</v>
      </c>
      <c r="O210" s="732">
        <f>P57*demand!$C$781*1000</f>
        <v>0</v>
      </c>
      <c r="P210" s="729">
        <f>O57*demand!$C$781</f>
        <v>0</v>
      </c>
      <c r="Q210" s="729">
        <f>S57*demand!$C$781</f>
        <v>0.18389202702948954</v>
      </c>
      <c r="R210" s="729">
        <f>T57*demand!$C$781</f>
        <v>0</v>
      </c>
      <c r="S210" s="745">
        <f>U57*demand!$C$781*1000</f>
        <v>0</v>
      </c>
      <c r="T210" s="729">
        <f t="shared" si="78"/>
        <v>0</v>
      </c>
      <c r="U210" s="733">
        <f>P57*demand!$C$782*1000</f>
        <v>0</v>
      </c>
      <c r="V210" s="730">
        <f>O57*demand!$C$782</f>
        <v>0</v>
      </c>
      <c r="W210" s="730">
        <f>S57*demand!$C$782</f>
        <v>0.40295007823366841</v>
      </c>
      <c r="X210" s="730">
        <f>T57*demand!$C$782</f>
        <v>0</v>
      </c>
      <c r="Y210" s="742">
        <f>U57*demand!$C$782*1000</f>
        <v>0</v>
      </c>
      <c r="Z210" s="729">
        <f t="shared" ref="Z210:Z234" si="81">U210+Y210</f>
        <v>0</v>
      </c>
      <c r="AF210" s="146" t="s">
        <v>2</v>
      </c>
      <c r="AG210" s="146">
        <f>AG159</f>
        <v>446</v>
      </c>
      <c r="AH210" s="147">
        <f>AH159</f>
        <v>280.87267202853309</v>
      </c>
      <c r="AI210" s="147">
        <f>AH210/1000</f>
        <v>0.28087267202853311</v>
      </c>
    </row>
    <row r="211" spans="1:35" ht="13.8" x14ac:dyDescent="0.45">
      <c r="A211" s="32">
        <v>2016</v>
      </c>
      <c r="B211" s="27">
        <f>surplus!H211</f>
        <v>484.57668665026631</v>
      </c>
      <c r="C211" s="27">
        <f t="shared" si="72"/>
        <v>0</v>
      </c>
      <c r="D211" s="48">
        <f t="shared" ref="D211:D245" si="82">D210</f>
        <v>5.2544477113779875</v>
      </c>
      <c r="E211" s="624">
        <f t="shared" si="73"/>
        <v>0</v>
      </c>
      <c r="F211" s="624"/>
      <c r="G211" s="48">
        <f t="shared" si="79"/>
        <v>0.19138244013982136</v>
      </c>
      <c r="H211" s="27">
        <f t="shared" si="74"/>
        <v>0</v>
      </c>
      <c r="I211" s="630">
        <v>0</v>
      </c>
      <c r="J211" s="624">
        <f t="shared" si="75"/>
        <v>484.57668665026631</v>
      </c>
      <c r="K211" s="590">
        <f t="shared" si="80"/>
        <v>7.3620370284870038</v>
      </c>
      <c r="L211" s="53">
        <f t="shared" si="76"/>
        <v>65.82100643819409</v>
      </c>
      <c r="M211" s="27">
        <f t="shared" si="77"/>
        <v>65.82100643819409</v>
      </c>
      <c r="O211" s="732">
        <f>P58*demand!$C$781*1000</f>
        <v>0</v>
      </c>
      <c r="P211" s="729">
        <f>O58*demand!$C$781</f>
        <v>0</v>
      </c>
      <c r="Q211" s="729">
        <f>S58*demand!$C$781</f>
        <v>0.18389202702948954</v>
      </c>
      <c r="R211" s="729">
        <f>T58*demand!$C$781</f>
        <v>0</v>
      </c>
      <c r="S211" s="745">
        <f>U58*demand!$C$781*1000</f>
        <v>0</v>
      </c>
      <c r="T211" s="729">
        <f t="shared" si="78"/>
        <v>0</v>
      </c>
      <c r="U211" s="733">
        <f>P58*demand!$C$782*1000</f>
        <v>0</v>
      </c>
      <c r="V211" s="730">
        <f>O58*demand!$C$782</f>
        <v>0</v>
      </c>
      <c r="W211" s="730">
        <f>S58*demand!$C$782</f>
        <v>0.40295007823366841</v>
      </c>
      <c r="X211" s="730">
        <f>T58*demand!$C$782</f>
        <v>0</v>
      </c>
      <c r="Y211" s="742">
        <f>U58*demand!$C$782*1000</f>
        <v>0</v>
      </c>
      <c r="Z211" s="729">
        <f t="shared" si="81"/>
        <v>0</v>
      </c>
      <c r="AF211" s="146"/>
      <c r="AG211" s="147"/>
      <c r="AH211" s="147"/>
      <c r="AI211" s="147"/>
    </row>
    <row r="212" spans="1:35" ht="16" customHeight="1" x14ac:dyDescent="0.5">
      <c r="A212" s="32">
        <v>2017</v>
      </c>
      <c r="B212" s="27">
        <f>surplus!H212</f>
        <v>363.91952582548583</v>
      </c>
      <c r="C212" s="27">
        <f t="shared" si="72"/>
        <v>0</v>
      </c>
      <c r="D212" s="48">
        <f t="shared" si="82"/>
        <v>5.2544477113779875</v>
      </c>
      <c r="E212" s="624">
        <f t="shared" si="73"/>
        <v>0</v>
      </c>
      <c r="F212" s="624"/>
      <c r="G212" s="48">
        <f t="shared" si="79"/>
        <v>0.19138244013982136</v>
      </c>
      <c r="H212" s="27">
        <f t="shared" si="74"/>
        <v>0</v>
      </c>
      <c r="I212" s="630">
        <v>0</v>
      </c>
      <c r="J212" s="624">
        <f t="shared" si="75"/>
        <v>363.91952582548583</v>
      </c>
      <c r="K212" s="590">
        <f t="shared" si="80"/>
        <v>7.3620370284870038</v>
      </c>
      <c r="L212" s="53">
        <f t="shared" si="76"/>
        <v>49.431906470630196</v>
      </c>
      <c r="M212" s="27">
        <f t="shared" si="77"/>
        <v>49.431906470630196</v>
      </c>
      <c r="O212" s="732">
        <f>P59*demand!$C$781*1000</f>
        <v>0</v>
      </c>
      <c r="P212" s="729">
        <f>O59*demand!$C$781</f>
        <v>0</v>
      </c>
      <c r="Q212" s="729">
        <f>S59*demand!$C$781</f>
        <v>0.18389202702948954</v>
      </c>
      <c r="R212" s="729">
        <f>T59*demand!$C$781</f>
        <v>0</v>
      </c>
      <c r="S212" s="745">
        <f>U59*demand!$C$781*1000</f>
        <v>0</v>
      </c>
      <c r="T212" s="729">
        <f t="shared" si="78"/>
        <v>0</v>
      </c>
      <c r="U212" s="733">
        <f>P59*demand!$C$782*1000</f>
        <v>0</v>
      </c>
      <c r="V212" s="730">
        <f>O59*demand!$C$782</f>
        <v>0</v>
      </c>
      <c r="W212" s="730">
        <f>S59*demand!$C$782</f>
        <v>0.40295007823366841</v>
      </c>
      <c r="X212" s="730">
        <f>T59*demand!$C$782</f>
        <v>0</v>
      </c>
      <c r="Y212" s="742">
        <f>U59*demand!$C$782*1000</f>
        <v>0</v>
      </c>
      <c r="Z212" s="729">
        <f t="shared" si="81"/>
        <v>0</v>
      </c>
      <c r="AF212" s="151" t="s">
        <v>44</v>
      </c>
      <c r="AG212" s="149">
        <f>SUMPRODUCT(AG209:AG210,AI209:AI210)/SUM(AG209:AG210)</f>
        <v>0.19138244013982136</v>
      </c>
      <c r="AH212" s="150"/>
      <c r="AI212" s="150"/>
    </row>
    <row r="213" spans="1:35" ht="13.8" x14ac:dyDescent="0.45">
      <c r="A213" s="32">
        <v>2018</v>
      </c>
      <c r="B213" s="27">
        <f>surplus!H213</f>
        <v>203.51512069118144</v>
      </c>
      <c r="C213" s="27">
        <f t="shared" si="72"/>
        <v>0</v>
      </c>
      <c r="D213" s="48">
        <f t="shared" si="82"/>
        <v>5.2544477113779875</v>
      </c>
      <c r="E213" s="624">
        <f t="shared" si="73"/>
        <v>0</v>
      </c>
      <c r="F213" s="624"/>
      <c r="G213" s="48">
        <f t="shared" si="79"/>
        <v>0.19138244013982136</v>
      </c>
      <c r="H213" s="27">
        <f t="shared" si="74"/>
        <v>0</v>
      </c>
      <c r="I213" s="630">
        <v>0</v>
      </c>
      <c r="J213" s="624">
        <f t="shared" si="75"/>
        <v>203.51512069118144</v>
      </c>
      <c r="K213" s="590">
        <f t="shared" si="80"/>
        <v>7.3620370284870038</v>
      </c>
      <c r="L213" s="53">
        <f t="shared" si="76"/>
        <v>27.643859967518594</v>
      </c>
      <c r="M213" s="27">
        <f t="shared" si="77"/>
        <v>27.643859967518594</v>
      </c>
      <c r="O213" s="732">
        <f>P60*demand!$C$781*1000</f>
        <v>0</v>
      </c>
      <c r="P213" s="729">
        <f>O60*demand!$C$781</f>
        <v>0</v>
      </c>
      <c r="Q213" s="729">
        <f>S60*demand!$C$781</f>
        <v>0.18389202702948954</v>
      </c>
      <c r="R213" s="729">
        <f>T60*demand!$C$781</f>
        <v>0</v>
      </c>
      <c r="S213" s="745">
        <f>U60*demand!$C$781*1000</f>
        <v>0</v>
      </c>
      <c r="T213" s="729">
        <f t="shared" si="78"/>
        <v>0</v>
      </c>
      <c r="U213" s="733">
        <f>P60*demand!$C$782*1000</f>
        <v>0</v>
      </c>
      <c r="V213" s="730">
        <f>O60*demand!$C$782</f>
        <v>0</v>
      </c>
      <c r="W213" s="730">
        <f>S60*demand!$C$782</f>
        <v>0.40295007823366841</v>
      </c>
      <c r="X213" s="730">
        <f>T60*demand!$C$782</f>
        <v>0</v>
      </c>
      <c r="Y213" s="742">
        <f>U60*demand!$C$782*1000</f>
        <v>0</v>
      </c>
      <c r="Z213" s="729">
        <f t="shared" si="81"/>
        <v>0</v>
      </c>
    </row>
    <row r="214" spans="1:35" ht="13.8" x14ac:dyDescent="0.45">
      <c r="A214" s="32">
        <v>2019</v>
      </c>
      <c r="B214" s="27">
        <f>surplus!H214</f>
        <v>903.48870596942652</v>
      </c>
      <c r="C214" s="27">
        <f t="shared" si="72"/>
        <v>0</v>
      </c>
      <c r="D214" s="48">
        <f t="shared" si="82"/>
        <v>5.2544477113779875</v>
      </c>
      <c r="E214" s="624">
        <f t="shared" si="73"/>
        <v>0</v>
      </c>
      <c r="F214" s="624"/>
      <c r="G214" s="48">
        <f t="shared" si="79"/>
        <v>0.19138244013982136</v>
      </c>
      <c r="H214" s="27">
        <f t="shared" si="74"/>
        <v>0</v>
      </c>
      <c r="I214" s="630">
        <v>0</v>
      </c>
      <c r="J214" s="624">
        <f t="shared" si="75"/>
        <v>903.48870596942652</v>
      </c>
      <c r="K214" s="590">
        <f t="shared" si="80"/>
        <v>7.3620370284870038</v>
      </c>
      <c r="L214" s="53">
        <f t="shared" si="76"/>
        <v>122.72265168912162</v>
      </c>
      <c r="M214" s="27">
        <f t="shared" si="77"/>
        <v>122.72265168912162</v>
      </c>
      <c r="O214" s="732">
        <f>P61*demand!$C$781*1000</f>
        <v>0</v>
      </c>
      <c r="P214" s="729">
        <f>O61*demand!$C$781</f>
        <v>0</v>
      </c>
      <c r="Q214" s="729">
        <f>S61*demand!$C$781</f>
        <v>0.18389202702948954</v>
      </c>
      <c r="R214" s="729">
        <f>T61*demand!$C$781</f>
        <v>0</v>
      </c>
      <c r="S214" s="745">
        <f>U61*demand!$C$781*1000</f>
        <v>0</v>
      </c>
      <c r="T214" s="729">
        <f t="shared" si="78"/>
        <v>0</v>
      </c>
      <c r="U214" s="733">
        <f>P61*demand!$C$782*1000</f>
        <v>0</v>
      </c>
      <c r="V214" s="730">
        <f>O61*demand!$C$782</f>
        <v>0</v>
      </c>
      <c r="W214" s="730">
        <f>S61*demand!$C$782</f>
        <v>0.40295007823366841</v>
      </c>
      <c r="X214" s="730">
        <f>T61*demand!$C$782</f>
        <v>0</v>
      </c>
      <c r="Y214" s="742">
        <f>U61*demand!$C$782*1000</f>
        <v>0</v>
      </c>
      <c r="Z214" s="729">
        <f t="shared" si="81"/>
        <v>0</v>
      </c>
      <c r="AB214" s="762" t="s">
        <v>809</v>
      </c>
      <c r="AC214" s="762" t="s">
        <v>810</v>
      </c>
    </row>
    <row r="215" spans="1:35" ht="13.8" x14ac:dyDescent="0.45">
      <c r="A215" s="32">
        <v>2020</v>
      </c>
      <c r="B215" s="27">
        <f>surplus!H215</f>
        <v>1131.3915915572343</v>
      </c>
      <c r="C215" s="27">
        <f t="shared" si="72"/>
        <v>0</v>
      </c>
      <c r="D215" s="48">
        <f t="shared" si="82"/>
        <v>5.2544477113779875</v>
      </c>
      <c r="E215" s="624">
        <f t="shared" si="73"/>
        <v>0</v>
      </c>
      <c r="F215" s="624"/>
      <c r="G215" s="48">
        <f t="shared" si="79"/>
        <v>0.19138244013982136</v>
      </c>
      <c r="H215" s="27">
        <f t="shared" si="74"/>
        <v>0</v>
      </c>
      <c r="I215" s="630">
        <v>0</v>
      </c>
      <c r="J215" s="624">
        <f t="shared" si="75"/>
        <v>1131.3915915572343</v>
      </c>
      <c r="K215" s="590">
        <f t="shared" si="80"/>
        <v>7.3620370284870038</v>
      </c>
      <c r="L215" s="53">
        <f t="shared" si="76"/>
        <v>153.67914983032219</v>
      </c>
      <c r="M215" s="27">
        <f t="shared" si="77"/>
        <v>153.67914983032219</v>
      </c>
      <c r="O215" s="732">
        <f>P62*demand!$C$781*1000</f>
        <v>0</v>
      </c>
      <c r="P215" s="729">
        <f>O62*demand!$C$781</f>
        <v>0</v>
      </c>
      <c r="Q215" s="729">
        <f>S62*demand!$C$781</f>
        <v>0.18389202702948954</v>
      </c>
      <c r="R215" s="729">
        <f>T62*demand!$C$781</f>
        <v>0</v>
      </c>
      <c r="S215" s="745">
        <f>U62*demand!$C$781*1000</f>
        <v>0</v>
      </c>
      <c r="T215" s="729">
        <f t="shared" si="78"/>
        <v>0</v>
      </c>
      <c r="U215" s="733">
        <f>P62*demand!$C$782*1000</f>
        <v>0</v>
      </c>
      <c r="V215" s="730">
        <f>O62*demand!$C$782</f>
        <v>0</v>
      </c>
      <c r="W215" s="730">
        <f>S62*demand!$C$782</f>
        <v>0.40295007823366841</v>
      </c>
      <c r="X215" s="730">
        <f>T62*demand!$C$782</f>
        <v>0</v>
      </c>
      <c r="Y215" s="742">
        <f>U62*demand!$C$782*1000</f>
        <v>0</v>
      </c>
      <c r="Z215" s="729">
        <f t="shared" si="81"/>
        <v>0</v>
      </c>
      <c r="AB215" s="761">
        <f>SUM(T215:T245)/1000</f>
        <v>24.95773167697072</v>
      </c>
      <c r="AC215" s="761">
        <f>SUM(Z215:Z245)/1000</f>
        <v>54.68817813486568</v>
      </c>
    </row>
    <row r="216" spans="1:35" ht="13.8" x14ac:dyDescent="0.45">
      <c r="A216" s="32">
        <v>2021</v>
      </c>
      <c r="B216" s="27">
        <f>surplus!H216</f>
        <v>1368.8178287222545</v>
      </c>
      <c r="C216" s="27">
        <f t="shared" si="72"/>
        <v>0</v>
      </c>
      <c r="D216" s="48">
        <f t="shared" si="82"/>
        <v>5.2544477113779875</v>
      </c>
      <c r="E216" s="624">
        <f t="shared" si="73"/>
        <v>0</v>
      </c>
      <c r="F216" s="624"/>
      <c r="G216" s="48">
        <f t="shared" si="79"/>
        <v>0.19138244013982136</v>
      </c>
      <c r="H216" s="27">
        <f t="shared" si="74"/>
        <v>0</v>
      </c>
      <c r="I216" s="630">
        <v>0</v>
      </c>
      <c r="J216" s="624">
        <f t="shared" si="75"/>
        <v>1368.8178287222545</v>
      </c>
      <c r="K216" s="590">
        <f t="shared" si="80"/>
        <v>7.3620370284870038</v>
      </c>
      <c r="L216" s="53">
        <f t="shared" si="76"/>
        <v>185.9292235865818</v>
      </c>
      <c r="M216" s="27">
        <f t="shared" si="77"/>
        <v>185.9292235865818</v>
      </c>
      <c r="O216" s="732">
        <f>P63*demand!$C$781*1000</f>
        <v>34.407131939982783</v>
      </c>
      <c r="P216" s="729">
        <f>O63*demand!$C$781</f>
        <v>0.17978207360531825</v>
      </c>
      <c r="Q216" s="729">
        <f>S63*demand!$C$781</f>
        <v>0.18389202702948954</v>
      </c>
      <c r="R216" s="729">
        <f>T63*demand!$C$781</f>
        <v>0.10550369056312099</v>
      </c>
      <c r="S216" s="745">
        <f>U63*demand!$C$781*1000</f>
        <v>0.20236476584397731</v>
      </c>
      <c r="T216" s="729">
        <f t="shared" si="78"/>
        <v>34.609496705826757</v>
      </c>
      <c r="U216" s="733">
        <f>P63*demand!$C$782*1000</f>
        <v>75.394005552991601</v>
      </c>
      <c r="V216" s="730">
        <f>O63*demand!$C$782</f>
        <v>0.39394421712833094</v>
      </c>
      <c r="W216" s="730">
        <f>S63*demand!$C$782</f>
        <v>0.40295007823366841</v>
      </c>
      <c r="X216" s="730">
        <f>T63*demand!$C$782</f>
        <v>0.23118305373583636</v>
      </c>
      <c r="Y216" s="742">
        <f>U63*demand!$C$782*1000</f>
        <v>0.44342813305055451</v>
      </c>
      <c r="Z216" s="729">
        <f t="shared" si="81"/>
        <v>75.837433686042161</v>
      </c>
    </row>
    <row r="217" spans="1:35" ht="13.8" x14ac:dyDescent="0.45">
      <c r="A217" s="32">
        <v>2022</v>
      </c>
      <c r="B217" s="27">
        <f>surplus!H217</f>
        <v>1608.6922102782983</v>
      </c>
      <c r="C217" s="27">
        <f t="shared" si="72"/>
        <v>0</v>
      </c>
      <c r="D217" s="48">
        <f t="shared" si="82"/>
        <v>5.2544477113779875</v>
      </c>
      <c r="E217" s="624">
        <f t="shared" si="73"/>
        <v>0</v>
      </c>
      <c r="F217" s="624"/>
      <c r="G217" s="48">
        <f t="shared" si="79"/>
        <v>0.19138244013982136</v>
      </c>
      <c r="H217" s="27">
        <f t="shared" si="74"/>
        <v>0</v>
      </c>
      <c r="I217" s="630">
        <v>0</v>
      </c>
      <c r="J217" s="624">
        <f t="shared" si="75"/>
        <v>1608.6922102782983</v>
      </c>
      <c r="K217" s="590">
        <f t="shared" si="80"/>
        <v>7.3620370284870038</v>
      </c>
      <c r="L217" s="53">
        <f t="shared" si="76"/>
        <v>218.51183362071541</v>
      </c>
      <c r="M217" s="27">
        <f t="shared" si="77"/>
        <v>218.51183362071541</v>
      </c>
      <c r="O217" s="732">
        <f>P64*demand!$C$781*1000</f>
        <v>89.072850722616337</v>
      </c>
      <c r="P217" s="729">
        <f>O64*demand!$C$781</f>
        <v>0.46541809508511306</v>
      </c>
      <c r="Q217" s="729">
        <f>S64*demand!$C$781</f>
        <v>0.18389202702948954</v>
      </c>
      <c r="R217" s="729">
        <f>T64*demand!$C$781</f>
        <v>0.27312693474731636</v>
      </c>
      <c r="S217" s="745">
        <f>U64*demand!$C$781*1000</f>
        <v>0.52387995055733261</v>
      </c>
      <c r="T217" s="729">
        <f t="shared" si="78"/>
        <v>89.596730673173667</v>
      </c>
      <c r="U217" s="733">
        <f>P64*demand!$C$782*1000</f>
        <v>195.17927311453465</v>
      </c>
      <c r="V217" s="730">
        <f>O64*demand!$C$782</f>
        <v>1.0198389829910173</v>
      </c>
      <c r="W217" s="730">
        <f>S64*demand!$C$782</f>
        <v>0.40295007823366841</v>
      </c>
      <c r="X217" s="730">
        <f>T64*demand!$C$782</f>
        <v>0.59848445580788645</v>
      </c>
      <c r="Y217" s="742">
        <f>U64*demand!$C$782*1000</f>
        <v>1.1479424664141378</v>
      </c>
      <c r="Z217" s="729">
        <f t="shared" si="81"/>
        <v>196.3272155809488</v>
      </c>
    </row>
    <row r="218" spans="1:35" ht="13.8" x14ac:dyDescent="0.45">
      <c r="A218" s="32">
        <v>2023</v>
      </c>
      <c r="B218" s="27">
        <f>surplus!H218</f>
        <v>1855.8719233521488</v>
      </c>
      <c r="C218" s="27">
        <f t="shared" si="72"/>
        <v>0</v>
      </c>
      <c r="D218" s="48">
        <f t="shared" si="82"/>
        <v>5.2544477113779875</v>
      </c>
      <c r="E218" s="624">
        <f t="shared" si="73"/>
        <v>0</v>
      </c>
      <c r="F218" s="624"/>
      <c r="G218" s="48">
        <f t="shared" si="79"/>
        <v>0.19138244013982136</v>
      </c>
      <c r="H218" s="27">
        <f t="shared" si="74"/>
        <v>0</v>
      </c>
      <c r="I218" s="630">
        <v>0</v>
      </c>
      <c r="J218" s="624">
        <f t="shared" si="75"/>
        <v>1855.8719233521488</v>
      </c>
      <c r="K218" s="590">
        <f t="shared" si="80"/>
        <v>7.3620370284870038</v>
      </c>
      <c r="L218" s="53">
        <f t="shared" si="76"/>
        <v>252.08674123356795</v>
      </c>
      <c r="M218" s="27">
        <f t="shared" si="77"/>
        <v>252.08674123356795</v>
      </c>
      <c r="O218" s="732">
        <f>P65*demand!$C$781*1000</f>
        <v>143.7385695052499</v>
      </c>
      <c r="P218" s="729">
        <f>O65*demand!$C$781</f>
        <v>0.75105411656490784</v>
      </c>
      <c r="Q218" s="729">
        <f>S65*demand!$C$781</f>
        <v>0.18389202702948954</v>
      </c>
      <c r="R218" s="729">
        <f>T65*demand!$C$781</f>
        <v>0.44075017893151175</v>
      </c>
      <c r="S218" s="745">
        <f>U65*demand!$C$781*1000</f>
        <v>0.84539513527068788</v>
      </c>
      <c r="T218" s="729">
        <f t="shared" si="78"/>
        <v>144.58396464052058</v>
      </c>
      <c r="U218" s="733">
        <f>P65*demand!$C$782*1000</f>
        <v>314.96454067607772</v>
      </c>
      <c r="V218" s="730">
        <f>O65*demand!$C$782</f>
        <v>1.6457337488537034</v>
      </c>
      <c r="W218" s="730">
        <f>S65*demand!$C$782</f>
        <v>0.40295007823366841</v>
      </c>
      <c r="X218" s="730">
        <f>T65*demand!$C$782</f>
        <v>0.96578585787993654</v>
      </c>
      <c r="Y218" s="742">
        <f>U65*demand!$C$782*1000</f>
        <v>1.8524567997777213</v>
      </c>
      <c r="Z218" s="729">
        <f t="shared" si="81"/>
        <v>316.81699747585543</v>
      </c>
    </row>
    <row r="219" spans="1:35" ht="13.8" x14ac:dyDescent="0.45">
      <c r="A219" s="32">
        <v>2024</v>
      </c>
      <c r="B219" s="27">
        <f>surplus!H219</f>
        <v>2110.4748487576198</v>
      </c>
      <c r="C219" s="27">
        <f t="shared" si="72"/>
        <v>0</v>
      </c>
      <c r="D219" s="48">
        <f t="shared" si="82"/>
        <v>5.2544477113779875</v>
      </c>
      <c r="E219" s="624">
        <f t="shared" si="73"/>
        <v>0</v>
      </c>
      <c r="F219" s="624"/>
      <c r="G219" s="48">
        <f t="shared" si="79"/>
        <v>0.19138244013982136</v>
      </c>
      <c r="H219" s="27">
        <f t="shared" si="74"/>
        <v>0</v>
      </c>
      <c r="I219" s="630">
        <v>0</v>
      </c>
      <c r="J219" s="624">
        <f t="shared" si="75"/>
        <v>2110.4748487576198</v>
      </c>
      <c r="K219" s="590">
        <f t="shared" si="80"/>
        <v>7.3620370284870038</v>
      </c>
      <c r="L219" s="53">
        <f t="shared" si="76"/>
        <v>286.66995840842031</v>
      </c>
      <c r="M219" s="27">
        <f t="shared" si="77"/>
        <v>286.66995840842031</v>
      </c>
      <c r="O219" s="732">
        <f>P66*demand!$C$781*1000</f>
        <v>198.40428828788342</v>
      </c>
      <c r="P219" s="729">
        <f>O66*demand!$C$781</f>
        <v>1.0366901380447027</v>
      </c>
      <c r="Q219" s="729">
        <f>S66*demand!$C$781</f>
        <v>0.18389202702948954</v>
      </c>
      <c r="R219" s="729">
        <f>T66*demand!$C$781</f>
        <v>0.60837342311570708</v>
      </c>
      <c r="S219" s="745">
        <f>U66*demand!$C$781*1000</f>
        <v>1.1669103199840432</v>
      </c>
      <c r="T219" s="729">
        <f t="shared" si="78"/>
        <v>199.57119860786747</v>
      </c>
      <c r="U219" s="733">
        <f>P66*demand!$C$782*1000</f>
        <v>434.7498082376207</v>
      </c>
      <c r="V219" s="730">
        <f>O66*demand!$C$782</f>
        <v>2.2716285147163897</v>
      </c>
      <c r="W219" s="730">
        <f>S66*demand!$C$782</f>
        <v>0.40295007823366841</v>
      </c>
      <c r="X219" s="730">
        <f>T66*demand!$C$782</f>
        <v>1.3330872599519865</v>
      </c>
      <c r="Y219" s="742">
        <f>U66*demand!$C$782*1000</f>
        <v>2.5569711331413045</v>
      </c>
      <c r="Z219" s="729">
        <f t="shared" si="81"/>
        <v>437.306779370762</v>
      </c>
    </row>
    <row r="220" spans="1:35" ht="13.8" x14ac:dyDescent="0.45">
      <c r="A220" s="32">
        <v>2025</v>
      </c>
      <c r="B220" s="27">
        <f>surplus!H220</f>
        <v>2362.1810348980516</v>
      </c>
      <c r="C220" s="27">
        <f t="shared" si="72"/>
        <v>0</v>
      </c>
      <c r="D220" s="48">
        <f t="shared" si="82"/>
        <v>5.2544477113779875</v>
      </c>
      <c r="E220" s="624">
        <f t="shared" si="73"/>
        <v>0</v>
      </c>
      <c r="F220" s="624"/>
      <c r="G220" s="48">
        <f t="shared" si="79"/>
        <v>0.19138244013982136</v>
      </c>
      <c r="H220" s="27">
        <f t="shared" si="74"/>
        <v>0</v>
      </c>
      <c r="I220" s="630">
        <v>0</v>
      </c>
      <c r="J220" s="624">
        <f t="shared" si="75"/>
        <v>2362.1810348980516</v>
      </c>
      <c r="K220" s="590">
        <f t="shared" si="80"/>
        <v>7.3620370284870038</v>
      </c>
      <c r="L220" s="53">
        <f t="shared" si="76"/>
        <v>320.85970577949013</v>
      </c>
      <c r="M220" s="27">
        <f t="shared" si="77"/>
        <v>320.85970577949013</v>
      </c>
      <c r="O220" s="732">
        <f>P67*demand!$C$781*1000</f>
        <v>253.07000707051702</v>
      </c>
      <c r="P220" s="729">
        <f>O67*demand!$C$781</f>
        <v>1.3223261595244975</v>
      </c>
      <c r="Q220" s="729">
        <f>S67*demand!$C$781</f>
        <v>0.18389202702948954</v>
      </c>
      <c r="R220" s="729">
        <f>T67*demand!$C$781</f>
        <v>0.77599666729990258</v>
      </c>
      <c r="S220" s="745">
        <f>U67*demand!$C$781*1000</f>
        <v>1.4884255046973984</v>
      </c>
      <c r="T220" s="729">
        <f t="shared" si="78"/>
        <v>254.55843257521443</v>
      </c>
      <c r="U220" s="733">
        <f>P67*demand!$C$782*1000</f>
        <v>554.53507579916379</v>
      </c>
      <c r="V220" s="730">
        <f>O67*demand!$C$782</f>
        <v>2.8975232805790756</v>
      </c>
      <c r="W220" s="730">
        <f>S67*demand!$C$782</f>
        <v>0.40295007823366841</v>
      </c>
      <c r="X220" s="730">
        <f>T67*demand!$C$782</f>
        <v>1.7003886620240367</v>
      </c>
      <c r="Y220" s="742">
        <f>U67*demand!$C$782*1000</f>
        <v>3.2614854665048885</v>
      </c>
      <c r="Z220" s="729">
        <f t="shared" si="81"/>
        <v>557.79656126566863</v>
      </c>
    </row>
    <row r="221" spans="1:35" ht="13.8" x14ac:dyDescent="0.45">
      <c r="A221" s="32">
        <v>2026</v>
      </c>
      <c r="B221" s="27">
        <f>surplus!H221</f>
        <v>2593.4418847084198</v>
      </c>
      <c r="C221" s="27">
        <f t="shared" si="72"/>
        <v>0</v>
      </c>
      <c r="D221" s="48">
        <f t="shared" si="82"/>
        <v>5.2544477113779875</v>
      </c>
      <c r="E221" s="624">
        <f t="shared" si="73"/>
        <v>0</v>
      </c>
      <c r="F221" s="624"/>
      <c r="G221" s="48">
        <f t="shared" si="79"/>
        <v>0.19138244013982136</v>
      </c>
      <c r="H221" s="27">
        <f t="shared" si="74"/>
        <v>0</v>
      </c>
      <c r="I221" s="630">
        <v>0</v>
      </c>
      <c r="J221" s="624">
        <f t="shared" si="75"/>
        <v>2593.4418847084198</v>
      </c>
      <c r="K221" s="590">
        <f t="shared" si="80"/>
        <v>7.3620370284870038</v>
      </c>
      <c r="L221" s="53">
        <f t="shared" si="76"/>
        <v>352.27232281951814</v>
      </c>
      <c r="M221" s="27">
        <f t="shared" si="77"/>
        <v>352.27232281951814</v>
      </c>
      <c r="O221" s="732">
        <f>P68*demand!$C$781*1000</f>
        <v>307.73572585315054</v>
      </c>
      <c r="P221" s="729">
        <f>O68*demand!$C$781</f>
        <v>1.6079621810042921</v>
      </c>
      <c r="Q221" s="729">
        <f>S68*demand!$C$781</f>
        <v>0.18389202702948954</v>
      </c>
      <c r="R221" s="729">
        <f>T68*demand!$C$781</f>
        <v>0.94361991148409785</v>
      </c>
      <c r="S221" s="745">
        <f>U68*demand!$C$781*1000</f>
        <v>1.8099406894107537</v>
      </c>
      <c r="T221" s="729">
        <f t="shared" si="78"/>
        <v>309.54566654256132</v>
      </c>
      <c r="U221" s="733">
        <f>P68*demand!$C$782*1000</f>
        <v>674.32034336070683</v>
      </c>
      <c r="V221" s="730">
        <f>O68*demand!$C$782</f>
        <v>3.5234180464417619</v>
      </c>
      <c r="W221" s="730">
        <f>S68*demand!$C$782</f>
        <v>0.40295007823366841</v>
      </c>
      <c r="X221" s="730">
        <f>T68*demand!$C$782</f>
        <v>2.0676900640960865</v>
      </c>
      <c r="Y221" s="742">
        <f>U68*demand!$C$782*1000</f>
        <v>3.9659997998684715</v>
      </c>
      <c r="Z221" s="729">
        <f t="shared" si="81"/>
        <v>678.28634316057526</v>
      </c>
    </row>
    <row r="222" spans="1:35" ht="13.8" x14ac:dyDescent="0.45">
      <c r="A222" s="32">
        <v>2027</v>
      </c>
      <c r="B222" s="27">
        <f>surplus!H222</f>
        <v>2828.2852421856005</v>
      </c>
      <c r="C222" s="27">
        <f t="shared" si="72"/>
        <v>0</v>
      </c>
      <c r="D222" s="48">
        <f t="shared" si="82"/>
        <v>5.2544477113779875</v>
      </c>
      <c r="E222" s="624">
        <f t="shared" si="73"/>
        <v>0</v>
      </c>
      <c r="F222" s="624"/>
      <c r="G222" s="48">
        <f t="shared" si="79"/>
        <v>0.19138244013982136</v>
      </c>
      <c r="H222" s="27">
        <f t="shared" si="74"/>
        <v>0</v>
      </c>
      <c r="I222" s="630">
        <v>0</v>
      </c>
      <c r="J222" s="624">
        <f t="shared" si="75"/>
        <v>2828.2852421856005</v>
      </c>
      <c r="K222" s="590">
        <f t="shared" si="80"/>
        <v>7.3620370284870038</v>
      </c>
      <c r="L222" s="53">
        <f t="shared" si="76"/>
        <v>384.17155893697679</v>
      </c>
      <c r="M222" s="27">
        <f t="shared" si="77"/>
        <v>384.17155893697679</v>
      </c>
      <c r="O222" s="732">
        <f>P69*demand!$C$781*1000</f>
        <v>362.40144463578412</v>
      </c>
      <c r="P222" s="729">
        <f>O69*demand!$C$781</f>
        <v>1.8935982024840869</v>
      </c>
      <c r="Q222" s="729">
        <f>S69*demand!$C$781</f>
        <v>0.18389202702948954</v>
      </c>
      <c r="R222" s="729">
        <f>T69*demand!$C$781</f>
        <v>1.1112431556682931</v>
      </c>
      <c r="S222" s="745">
        <f>U69*demand!$C$781*1000</f>
        <v>2.131455874124109</v>
      </c>
      <c r="T222" s="729">
        <f t="shared" si="78"/>
        <v>364.53290050990825</v>
      </c>
      <c r="U222" s="733">
        <f>P69*demand!$C$782*1000</f>
        <v>794.10561092224987</v>
      </c>
      <c r="V222" s="730">
        <f>O69*demand!$C$782</f>
        <v>4.1493128123044478</v>
      </c>
      <c r="W222" s="730">
        <f>S69*demand!$C$782</f>
        <v>0.40295007823366841</v>
      </c>
      <c r="X222" s="730">
        <f>T69*demand!$C$782</f>
        <v>2.4349914661681367</v>
      </c>
      <c r="Y222" s="742">
        <f>U69*demand!$C$782*1000</f>
        <v>4.6705141332320546</v>
      </c>
      <c r="Z222" s="729">
        <f t="shared" si="81"/>
        <v>798.77612505548188</v>
      </c>
    </row>
    <row r="223" spans="1:35" ht="13.8" x14ac:dyDescent="0.45">
      <c r="A223" s="32">
        <v>2028</v>
      </c>
      <c r="B223" s="27">
        <f>surplus!H223</f>
        <v>3066.6965676748241</v>
      </c>
      <c r="C223" s="27">
        <f t="shared" si="72"/>
        <v>0</v>
      </c>
      <c r="D223" s="48">
        <f t="shared" si="82"/>
        <v>5.2544477113779875</v>
      </c>
      <c r="E223" s="624">
        <f t="shared" si="73"/>
        <v>0</v>
      </c>
      <c r="F223" s="624"/>
      <c r="G223" s="48">
        <f t="shared" si="79"/>
        <v>0.19138244013982136</v>
      </c>
      <c r="H223" s="27">
        <f t="shared" si="74"/>
        <v>0</v>
      </c>
      <c r="I223" s="630">
        <v>0</v>
      </c>
      <c r="J223" s="624">
        <f t="shared" si="75"/>
        <v>3066.6965676748241</v>
      </c>
      <c r="K223" s="590">
        <f t="shared" si="80"/>
        <v>7.3620370284870038</v>
      </c>
      <c r="L223" s="53">
        <f t="shared" si="76"/>
        <v>416.55543918190136</v>
      </c>
      <c r="M223" s="27">
        <f t="shared" si="77"/>
        <v>416.55543918190136</v>
      </c>
      <c r="O223" s="732">
        <f>P70*demand!$C$781*1000</f>
        <v>417.06716341841764</v>
      </c>
      <c r="P223" s="729">
        <f>O70*demand!$C$781</f>
        <v>2.1792342239638818</v>
      </c>
      <c r="Q223" s="729">
        <f>S70*demand!$C$781</f>
        <v>0.18389202702948954</v>
      </c>
      <c r="R223" s="729">
        <f>T70*demand!$C$781</f>
        <v>1.2788663998524887</v>
      </c>
      <c r="S223" s="745">
        <f>U70*demand!$C$781*1000</f>
        <v>2.4529710588374645</v>
      </c>
      <c r="T223" s="729">
        <f t="shared" si="78"/>
        <v>419.52013447725511</v>
      </c>
      <c r="U223" s="733">
        <f>P70*demand!$C$782*1000</f>
        <v>913.89087848379279</v>
      </c>
      <c r="V223" s="730">
        <f>O70*demand!$C$782</f>
        <v>4.7752075781671346</v>
      </c>
      <c r="W223" s="730">
        <f>S70*demand!$C$782</f>
        <v>0.40295007823366841</v>
      </c>
      <c r="X223" s="730">
        <f>T70*demand!$C$782</f>
        <v>2.8022928682401869</v>
      </c>
      <c r="Y223" s="742">
        <f>U70*demand!$C$782*1000</f>
        <v>5.3750284665956372</v>
      </c>
      <c r="Z223" s="729">
        <f t="shared" si="81"/>
        <v>919.2659069503884</v>
      </c>
    </row>
    <row r="224" spans="1:35" ht="13.8" x14ac:dyDescent="0.45">
      <c r="A224" s="32">
        <v>2029</v>
      </c>
      <c r="B224" s="27">
        <f>surplus!H224</f>
        <v>3308.5168496412907</v>
      </c>
      <c r="C224" s="27">
        <f t="shared" si="72"/>
        <v>0</v>
      </c>
      <c r="D224" s="48">
        <f t="shared" si="82"/>
        <v>5.2544477113779875</v>
      </c>
      <c r="E224" s="624">
        <f t="shared" si="73"/>
        <v>0</v>
      </c>
      <c r="F224" s="624"/>
      <c r="G224" s="48">
        <f t="shared" si="79"/>
        <v>0.19138244013982136</v>
      </c>
      <c r="H224" s="27">
        <f t="shared" si="74"/>
        <v>0</v>
      </c>
      <c r="I224" s="630">
        <v>0</v>
      </c>
      <c r="J224" s="624">
        <f t="shared" si="75"/>
        <v>3308.5168496412907</v>
      </c>
      <c r="K224" s="590">
        <f t="shared" si="80"/>
        <v>7.3620370284870038</v>
      </c>
      <c r="L224" s="53">
        <f t="shared" si="76"/>
        <v>449.40236470411162</v>
      </c>
      <c r="M224" s="27">
        <f t="shared" si="77"/>
        <v>449.40236470411162</v>
      </c>
      <c r="O224" s="732">
        <f>P71*demand!$C$781*1000</f>
        <v>471.73288220105127</v>
      </c>
      <c r="P224" s="729">
        <f>O71*demand!$C$781</f>
        <v>2.4648702454436764</v>
      </c>
      <c r="Q224" s="729">
        <f>S71*demand!$C$781</f>
        <v>0.18389202702948954</v>
      </c>
      <c r="R224" s="729">
        <f>T71*demand!$C$781</f>
        <v>1.4464896440366839</v>
      </c>
      <c r="S224" s="745">
        <f>U71*demand!$C$781*1000</f>
        <v>2.7744862435508195</v>
      </c>
      <c r="T224" s="729">
        <f t="shared" si="78"/>
        <v>474.50736844460209</v>
      </c>
      <c r="U224" s="733">
        <f>P71*demand!$C$782*1000</f>
        <v>1033.6761460453361</v>
      </c>
      <c r="V224" s="730">
        <f>O71*demand!$C$782</f>
        <v>5.4011023440298205</v>
      </c>
      <c r="W224" s="730">
        <f>S71*demand!$C$782</f>
        <v>0.40295007823366841</v>
      </c>
      <c r="X224" s="730">
        <f>T71*demand!$C$782</f>
        <v>3.1695942703122366</v>
      </c>
      <c r="Y224" s="742">
        <f>U71*demand!$C$782*1000</f>
        <v>6.0795427999592206</v>
      </c>
      <c r="Z224" s="729">
        <f t="shared" si="81"/>
        <v>1039.7556888452953</v>
      </c>
    </row>
    <row r="225" spans="1:29" ht="13.8" x14ac:dyDescent="0.45">
      <c r="A225" s="32">
        <v>2030</v>
      </c>
      <c r="B225" s="27">
        <f>surplus!H225</f>
        <v>3551.6865120475395</v>
      </c>
      <c r="C225" s="27">
        <f t="shared" si="72"/>
        <v>0</v>
      </c>
      <c r="D225" s="48">
        <f t="shared" si="82"/>
        <v>5.2544477113779875</v>
      </c>
      <c r="E225" s="624">
        <f t="shared" si="73"/>
        <v>0</v>
      </c>
      <c r="F225" s="624"/>
      <c r="G225" s="48">
        <f t="shared" si="79"/>
        <v>0.19138244013982136</v>
      </c>
      <c r="H225" s="27">
        <f t="shared" si="74"/>
        <v>0</v>
      </c>
      <c r="I225" s="630">
        <v>0</v>
      </c>
      <c r="J225" s="624">
        <f t="shared" si="75"/>
        <v>3551.6865120475395</v>
      </c>
      <c r="K225" s="590">
        <f t="shared" si="80"/>
        <v>7.3620370284870038</v>
      </c>
      <c r="L225" s="53">
        <f t="shared" si="76"/>
        <v>482.43257923105801</v>
      </c>
      <c r="M225" s="27">
        <f t="shared" si="77"/>
        <v>482.43257923105801</v>
      </c>
      <c r="O225" s="732">
        <f>P72*demand!$C$781*1000</f>
        <v>526.3986009836849</v>
      </c>
      <c r="P225" s="729">
        <f>O72*demand!$C$781</f>
        <v>2.7505062669234714</v>
      </c>
      <c r="Q225" s="729">
        <f>S72*demand!$C$781</f>
        <v>0.18389202702948954</v>
      </c>
      <c r="R225" s="729">
        <f>T72*demand!$C$781</f>
        <v>1.6141128882208795</v>
      </c>
      <c r="S225" s="745">
        <f>U72*demand!$C$781*1000</f>
        <v>3.096001428264175</v>
      </c>
      <c r="T225" s="729">
        <f t="shared" si="78"/>
        <v>529.49460241194913</v>
      </c>
      <c r="U225" s="733">
        <f>P72*demand!$C$782*1000</f>
        <v>1153.4614136068792</v>
      </c>
      <c r="V225" s="730">
        <f>O72*demand!$C$782</f>
        <v>6.0269971098925073</v>
      </c>
      <c r="W225" s="730">
        <f>S72*demand!$C$782</f>
        <v>0.40295007823366841</v>
      </c>
      <c r="X225" s="730">
        <f>T72*demand!$C$782</f>
        <v>3.5368956723842873</v>
      </c>
      <c r="Y225" s="742">
        <f>U72*demand!$C$782*1000</f>
        <v>6.7840571333228059</v>
      </c>
      <c r="Z225" s="729">
        <f t="shared" si="81"/>
        <v>1160.2454707402021</v>
      </c>
      <c r="AC225" s="761">
        <f>T225/1000</f>
        <v>0.52949460241194912</v>
      </c>
    </row>
    <row r="226" spans="1:29" ht="13.8" x14ac:dyDescent="0.45">
      <c r="A226" s="32">
        <v>2031</v>
      </c>
      <c r="B226" s="27">
        <f>surplus!H226</f>
        <v>3781.6859088157744</v>
      </c>
      <c r="C226" s="27">
        <f t="shared" si="72"/>
        <v>0</v>
      </c>
      <c r="D226" s="48">
        <f t="shared" si="82"/>
        <v>5.2544477113779875</v>
      </c>
      <c r="E226" s="624">
        <f t="shared" si="73"/>
        <v>0</v>
      </c>
      <c r="F226" s="624"/>
      <c r="G226" s="48">
        <f t="shared" si="79"/>
        <v>0.19138244013982136</v>
      </c>
      <c r="H226" s="27">
        <f t="shared" si="74"/>
        <v>0</v>
      </c>
      <c r="I226" s="630">
        <v>0</v>
      </c>
      <c r="J226" s="624">
        <f t="shared" si="75"/>
        <v>3781.6859088157744</v>
      </c>
      <c r="K226" s="590">
        <f t="shared" si="80"/>
        <v>7.3620370284870038</v>
      </c>
      <c r="L226" s="53">
        <f t="shared" si="76"/>
        <v>513.67385061807556</v>
      </c>
      <c r="M226" s="27">
        <f t="shared" si="77"/>
        <v>513.67385061807556</v>
      </c>
      <c r="O226" s="732">
        <f>P73*demand!$C$781*1000</f>
        <v>581.06431976631848</v>
      </c>
      <c r="P226" s="729">
        <f>O73*demand!$C$781</f>
        <v>3.0361422884032665</v>
      </c>
      <c r="Q226" s="729">
        <f>S73*demand!$C$781</f>
        <v>0.18389202702948954</v>
      </c>
      <c r="R226" s="729">
        <f>T73*demand!$C$781</f>
        <v>1.7817361324050751</v>
      </c>
      <c r="S226" s="745">
        <f>U73*demand!$C$781*1000</f>
        <v>3.417516612977531</v>
      </c>
      <c r="T226" s="729">
        <f t="shared" si="78"/>
        <v>584.48183637929606</v>
      </c>
      <c r="U226" s="733">
        <f>P73*demand!$C$782*1000</f>
        <v>1273.2466811684221</v>
      </c>
      <c r="V226" s="730">
        <f>O73*demand!$C$782</f>
        <v>6.652891875755194</v>
      </c>
      <c r="W226" s="730">
        <f>S73*demand!$C$782</f>
        <v>0.40295007823366841</v>
      </c>
      <c r="X226" s="730">
        <f>T73*demand!$C$782</f>
        <v>3.9041970744563379</v>
      </c>
      <c r="Y226" s="742">
        <f>U73*demand!$C$782*1000</f>
        <v>7.4885714666863894</v>
      </c>
      <c r="Z226" s="729">
        <f t="shared" si="81"/>
        <v>1280.7352526351085</v>
      </c>
    </row>
    <row r="227" spans="1:29" ht="13.8" x14ac:dyDescent="0.45">
      <c r="A227" s="32">
        <v>2032</v>
      </c>
      <c r="B227" s="27">
        <f>surplus!H227</f>
        <v>4013.564191493304</v>
      </c>
      <c r="C227" s="27">
        <f t="shared" si="72"/>
        <v>0</v>
      </c>
      <c r="D227" s="48">
        <f t="shared" si="82"/>
        <v>5.2544477113779875</v>
      </c>
      <c r="E227" s="624">
        <f t="shared" si="73"/>
        <v>0</v>
      </c>
      <c r="F227" s="624"/>
      <c r="G227" s="48">
        <f t="shared" si="79"/>
        <v>0.19138244013982136</v>
      </c>
      <c r="H227" s="27">
        <f t="shared" si="74"/>
        <v>0</v>
      </c>
      <c r="I227" s="630">
        <v>0</v>
      </c>
      <c r="J227" s="624">
        <f t="shared" si="75"/>
        <v>4013.564191493304</v>
      </c>
      <c r="K227" s="590">
        <f t="shared" si="80"/>
        <v>7.3620370284870038</v>
      </c>
      <c r="L227" s="53">
        <f t="shared" si="76"/>
        <v>545.1703347813974</v>
      </c>
      <c r="M227" s="27">
        <f t="shared" si="77"/>
        <v>545.1703347813974</v>
      </c>
      <c r="O227" s="732">
        <f>P74*demand!$C$781*1000</f>
        <v>635.73003854895205</v>
      </c>
      <c r="P227" s="729">
        <f>O74*demand!$C$781</f>
        <v>3.3217783098830616</v>
      </c>
      <c r="Q227" s="729">
        <f>S74*demand!$C$781</f>
        <v>0.18389202702948954</v>
      </c>
      <c r="R227" s="729">
        <f>T74*demand!$C$781</f>
        <v>1.9493593765892705</v>
      </c>
      <c r="S227" s="745">
        <f>U74*demand!$C$781*1000</f>
        <v>3.7390317976908869</v>
      </c>
      <c r="T227" s="729">
        <f t="shared" si="78"/>
        <v>639.46907034664298</v>
      </c>
      <c r="U227" s="733">
        <f>P74*demand!$C$782*1000</f>
        <v>1393.0319487299653</v>
      </c>
      <c r="V227" s="730">
        <f>O74*demand!$C$782</f>
        <v>7.2787866416178808</v>
      </c>
      <c r="W227" s="730">
        <f>S74*demand!$C$782</f>
        <v>0.40295007823366841</v>
      </c>
      <c r="X227" s="730">
        <f>T74*demand!$C$782</f>
        <v>4.2714984765283885</v>
      </c>
      <c r="Y227" s="742">
        <f>U74*demand!$C$782*1000</f>
        <v>8.1930858000499747</v>
      </c>
      <c r="Z227" s="729">
        <f t="shared" si="81"/>
        <v>1401.2250345300154</v>
      </c>
    </row>
    <row r="228" spans="1:29" ht="13.8" x14ac:dyDescent="0.45">
      <c r="A228" s="32">
        <v>2033</v>
      </c>
      <c r="B228" s="27">
        <f>surplus!H228</f>
        <v>4248.1667333264704</v>
      </c>
      <c r="C228" s="27">
        <f t="shared" si="72"/>
        <v>0</v>
      </c>
      <c r="D228" s="48">
        <f t="shared" si="82"/>
        <v>5.2544477113779875</v>
      </c>
      <c r="E228" s="624">
        <f t="shared" si="73"/>
        <v>0</v>
      </c>
      <c r="F228" s="624"/>
      <c r="G228" s="48">
        <f t="shared" si="79"/>
        <v>0.19138244013982136</v>
      </c>
      <c r="H228" s="27">
        <f t="shared" si="74"/>
        <v>0</v>
      </c>
      <c r="I228" s="630">
        <v>0</v>
      </c>
      <c r="J228" s="624">
        <f t="shared" si="75"/>
        <v>4248.1667333264704</v>
      </c>
      <c r="K228" s="590">
        <f t="shared" si="80"/>
        <v>7.3620370284870038</v>
      </c>
      <c r="L228" s="53">
        <f t="shared" si="76"/>
        <v>577.03686043528705</v>
      </c>
      <c r="M228" s="27">
        <f t="shared" si="77"/>
        <v>577.03686043528705</v>
      </c>
      <c r="O228" s="732">
        <f>P75*demand!$C$781*1000</f>
        <v>690.39575733158563</v>
      </c>
      <c r="P228" s="729">
        <f>O75*demand!$C$781</f>
        <v>3.6074143313628566</v>
      </c>
      <c r="Q228" s="729">
        <f>S75*demand!$C$781</f>
        <v>0.18389202702948954</v>
      </c>
      <c r="R228" s="729">
        <f>T75*demand!$C$781</f>
        <v>2.1169826207734661</v>
      </c>
      <c r="S228" s="745">
        <f>U75*demand!$C$781*1000</f>
        <v>4.0605469824042419</v>
      </c>
      <c r="T228" s="729">
        <f t="shared" si="78"/>
        <v>694.4563043139899</v>
      </c>
      <c r="U228" s="733">
        <f>P75*demand!$C$782*1000</f>
        <v>1512.8172162915087</v>
      </c>
      <c r="V228" s="730">
        <f>O75*demand!$C$782</f>
        <v>7.9046814074805676</v>
      </c>
      <c r="W228" s="730">
        <f>S75*demand!$C$782</f>
        <v>0.40295007823366841</v>
      </c>
      <c r="X228" s="730">
        <f>T75*demand!$C$782</f>
        <v>4.6387998786004383</v>
      </c>
      <c r="Y228" s="742">
        <f>U75*demand!$C$782*1000</f>
        <v>8.8976001334135582</v>
      </c>
      <c r="Z228" s="729">
        <f t="shared" si="81"/>
        <v>1521.7148164249222</v>
      </c>
    </row>
    <row r="229" spans="1:29" ht="13.8" x14ac:dyDescent="0.45">
      <c r="A229" s="32">
        <v>2034</v>
      </c>
      <c r="B229" s="27">
        <f>surplus!H229</f>
        <v>4484.4300215465546</v>
      </c>
      <c r="C229" s="27">
        <f t="shared" si="72"/>
        <v>0</v>
      </c>
      <c r="D229" s="48">
        <f t="shared" si="82"/>
        <v>5.2544477113779875</v>
      </c>
      <c r="E229" s="624">
        <f t="shared" si="73"/>
        <v>0</v>
      </c>
      <c r="F229" s="624"/>
      <c r="G229" s="48">
        <f t="shared" si="79"/>
        <v>0.19138244013982136</v>
      </c>
      <c r="H229" s="27">
        <f t="shared" si="74"/>
        <v>0</v>
      </c>
      <c r="I229" s="630">
        <v>0</v>
      </c>
      <c r="J229" s="624">
        <f t="shared" si="75"/>
        <v>4484.4300215465546</v>
      </c>
      <c r="K229" s="590">
        <f t="shared" si="80"/>
        <v>7.3620370284870038</v>
      </c>
      <c r="L229" s="53">
        <f t="shared" si="76"/>
        <v>609.12896854420796</v>
      </c>
      <c r="M229" s="27">
        <f t="shared" si="77"/>
        <v>609.12896854420796</v>
      </c>
      <c r="O229" s="732">
        <f>P76*demand!$C$781*1000</f>
        <v>745.0614761142192</v>
      </c>
      <c r="P229" s="729">
        <f>O76*demand!$C$781</f>
        <v>3.8930503528426517</v>
      </c>
      <c r="Q229" s="729">
        <f>S76*demand!$C$781</f>
        <v>0.18389202702948954</v>
      </c>
      <c r="R229" s="729">
        <f>T76*demand!$C$781</f>
        <v>2.2846058649576615</v>
      </c>
      <c r="S229" s="745">
        <f>U76*demand!$C$781*1000</f>
        <v>4.3820621671175974</v>
      </c>
      <c r="T229" s="729">
        <f t="shared" si="78"/>
        <v>749.44353828133683</v>
      </c>
      <c r="U229" s="733">
        <f>P76*demand!$C$782*1000</f>
        <v>1632.6024838530518</v>
      </c>
      <c r="V229" s="730">
        <f>O76*demand!$C$782</f>
        <v>8.5305761733432544</v>
      </c>
      <c r="W229" s="730">
        <f>S76*demand!$C$782</f>
        <v>0.40295007823366841</v>
      </c>
      <c r="X229" s="730">
        <f>T76*demand!$C$782</f>
        <v>5.0061012806724889</v>
      </c>
      <c r="Y229" s="742">
        <f>U76*demand!$C$782*1000</f>
        <v>9.6021144667771416</v>
      </c>
      <c r="Z229" s="729">
        <f t="shared" si="81"/>
        <v>1642.2045983198288</v>
      </c>
    </row>
    <row r="230" spans="1:29" ht="13.8" x14ac:dyDescent="0.45">
      <c r="A230" s="32">
        <v>2035</v>
      </c>
      <c r="B230" s="27">
        <f>surplus!H230</f>
        <v>4707.837721420482</v>
      </c>
      <c r="C230" s="27">
        <f t="shared" si="72"/>
        <v>0</v>
      </c>
      <c r="D230" s="48">
        <f t="shared" si="82"/>
        <v>5.2544477113779875</v>
      </c>
      <c r="E230" s="624">
        <f t="shared" si="73"/>
        <v>0</v>
      </c>
      <c r="F230" s="624"/>
      <c r="G230" s="48">
        <f t="shared" si="79"/>
        <v>0.19138244013982136</v>
      </c>
      <c r="H230" s="27">
        <f t="shared" si="74"/>
        <v>0</v>
      </c>
      <c r="I230" s="630">
        <v>0</v>
      </c>
      <c r="J230" s="624">
        <f t="shared" si="75"/>
        <v>4707.837721420482</v>
      </c>
      <c r="K230" s="590">
        <f t="shared" si="80"/>
        <v>7.3620370284870038</v>
      </c>
      <c r="L230" s="53">
        <f t="shared" si="76"/>
        <v>639.47487674997546</v>
      </c>
      <c r="M230" s="27">
        <f t="shared" si="77"/>
        <v>639.47487674997546</v>
      </c>
      <c r="O230" s="732">
        <f>P77*demand!$C$781*1000</f>
        <v>799.72719489685289</v>
      </c>
      <c r="P230" s="729">
        <f>O77*demand!$C$781</f>
        <v>4.1786863743224467</v>
      </c>
      <c r="Q230" s="729">
        <f>S77*demand!$C$781</f>
        <v>0.18389202702948954</v>
      </c>
      <c r="R230" s="729">
        <f>T77*demand!$C$781</f>
        <v>2.4522291091418573</v>
      </c>
      <c r="S230" s="745">
        <f>U77*demand!$C$781*1000</f>
        <v>4.7035773518309538</v>
      </c>
      <c r="T230" s="729">
        <f t="shared" si="78"/>
        <v>804.43077224868387</v>
      </c>
      <c r="U230" s="733">
        <f>P77*demand!$C$782*1000</f>
        <v>1752.387751414595</v>
      </c>
      <c r="V230" s="730">
        <f>O77*demand!$C$782</f>
        <v>9.1564709392059402</v>
      </c>
      <c r="W230" s="730">
        <f>S77*demand!$C$782</f>
        <v>0.40295007823366841</v>
      </c>
      <c r="X230" s="730">
        <f>T77*demand!$C$782</f>
        <v>5.3734026827445396</v>
      </c>
      <c r="Y230" s="742">
        <f>U77*demand!$C$782*1000</f>
        <v>10.306628800140727</v>
      </c>
      <c r="Z230" s="729">
        <f t="shared" si="81"/>
        <v>1762.6943802147357</v>
      </c>
    </row>
    <row r="231" spans="1:29" ht="13.8" x14ac:dyDescent="0.45">
      <c r="A231" s="32">
        <v>2036</v>
      </c>
      <c r="B231" s="27">
        <f>surplus!H231</f>
        <v>4925.7699801147246</v>
      </c>
      <c r="C231" s="27">
        <f t="shared" si="72"/>
        <v>0</v>
      </c>
      <c r="D231" s="48">
        <f t="shared" si="82"/>
        <v>5.2544477113779875</v>
      </c>
      <c r="E231" s="624">
        <f t="shared" si="73"/>
        <v>0</v>
      </c>
      <c r="F231" s="624"/>
      <c r="G231" s="48">
        <f t="shared" si="79"/>
        <v>0.19138244013982136</v>
      </c>
      <c r="H231" s="27">
        <f t="shared" si="74"/>
        <v>0</v>
      </c>
      <c r="I231" s="630">
        <v>0</v>
      </c>
      <c r="J231" s="624">
        <f t="shared" si="75"/>
        <v>4925.7699801147246</v>
      </c>
      <c r="K231" s="590">
        <f t="shared" si="80"/>
        <v>7.3620370284870038</v>
      </c>
      <c r="L231" s="53">
        <f t="shared" si="76"/>
        <v>669.07704498832652</v>
      </c>
      <c r="M231" s="27">
        <f t="shared" si="77"/>
        <v>669.07704498832652</v>
      </c>
      <c r="O231" s="732">
        <f>P78*demand!$C$781*1000</f>
        <v>854.39291367948658</v>
      </c>
      <c r="P231" s="729">
        <f>O78*demand!$C$781</f>
        <v>4.4643223958022418</v>
      </c>
      <c r="Q231" s="729">
        <f>S78*demand!$C$781</f>
        <v>0.18389202702948954</v>
      </c>
      <c r="R231" s="729">
        <f>T78*demand!$C$781</f>
        <v>2.6198523533260527</v>
      </c>
      <c r="S231" s="745">
        <f>U78*demand!$C$781*1000</f>
        <v>5.0250925365443093</v>
      </c>
      <c r="T231" s="729">
        <f t="shared" si="78"/>
        <v>859.4180062160309</v>
      </c>
      <c r="U231" s="733">
        <f>P78*demand!$C$782*1000</f>
        <v>1872.1730189761381</v>
      </c>
      <c r="V231" s="730">
        <f>O78*demand!$C$782</f>
        <v>9.7823657050686279</v>
      </c>
      <c r="W231" s="730">
        <f>S78*demand!$C$782</f>
        <v>0.40295007823366841</v>
      </c>
      <c r="X231" s="730">
        <f>T78*demand!$C$782</f>
        <v>5.7407040848165902</v>
      </c>
      <c r="Y231" s="742">
        <f>U78*demand!$C$782*1000</f>
        <v>11.01114313350431</v>
      </c>
      <c r="Z231" s="729">
        <f t="shared" si="81"/>
        <v>1883.1841621096423</v>
      </c>
    </row>
    <row r="232" spans="1:29" ht="13.8" x14ac:dyDescent="0.45">
      <c r="A232" s="32">
        <v>2037</v>
      </c>
      <c r="B232" s="27">
        <f>surplus!H232</f>
        <v>5147.4519919653221</v>
      </c>
      <c r="C232" s="27">
        <f t="shared" si="72"/>
        <v>0</v>
      </c>
      <c r="D232" s="48">
        <f t="shared" si="82"/>
        <v>5.2544477113779875</v>
      </c>
      <c r="E232" s="624">
        <f t="shared" si="73"/>
        <v>0</v>
      </c>
      <c r="F232" s="624"/>
      <c r="G232" s="48">
        <f t="shared" si="79"/>
        <v>0.19138244013982136</v>
      </c>
      <c r="H232" s="27">
        <f t="shared" si="74"/>
        <v>0</v>
      </c>
      <c r="I232" s="630">
        <v>0</v>
      </c>
      <c r="J232" s="624">
        <f t="shared" si="75"/>
        <v>5147.4519919653221</v>
      </c>
      <c r="K232" s="590">
        <f t="shared" si="80"/>
        <v>7.3620370284870038</v>
      </c>
      <c r="L232" s="53">
        <f t="shared" si="76"/>
        <v>699.18854958859015</v>
      </c>
      <c r="M232" s="27">
        <f t="shared" si="77"/>
        <v>699.18854958859015</v>
      </c>
      <c r="O232" s="732">
        <f>P79*demand!$C$781*1000</f>
        <v>909.05863246212016</v>
      </c>
      <c r="P232" s="729">
        <f>O79*demand!$C$781</f>
        <v>4.7499584172820368</v>
      </c>
      <c r="Q232" s="729">
        <f>S79*demand!$C$781</f>
        <v>0.18389202702948954</v>
      </c>
      <c r="R232" s="729">
        <f>T79*demand!$C$781</f>
        <v>2.7874755975102481</v>
      </c>
      <c r="S232" s="745">
        <f>U79*demand!$C$781*1000</f>
        <v>5.3466077212576639</v>
      </c>
      <c r="T232" s="729">
        <f t="shared" si="78"/>
        <v>914.40524018337783</v>
      </c>
      <c r="U232" s="733">
        <f>P79*demand!$C$782*1000</f>
        <v>1991.9582865376813</v>
      </c>
      <c r="V232" s="730">
        <f>O79*demand!$C$782</f>
        <v>10.408260470931314</v>
      </c>
      <c r="W232" s="730">
        <f>S79*demand!$C$782</f>
        <v>0.40295007823366841</v>
      </c>
      <c r="X232" s="730">
        <f>T79*demand!$C$782</f>
        <v>6.10800548688864</v>
      </c>
      <c r="Y232" s="742">
        <f>U79*demand!$C$782*1000</f>
        <v>11.715657466867892</v>
      </c>
      <c r="Z232" s="729">
        <f t="shared" si="81"/>
        <v>2003.6739440045492</v>
      </c>
    </row>
    <row r="233" spans="1:29" ht="13.8" x14ac:dyDescent="0.45">
      <c r="A233" s="32">
        <v>2038</v>
      </c>
      <c r="B233" s="27">
        <f>surplus!H233</f>
        <v>5368.0024493776737</v>
      </c>
      <c r="C233" s="27">
        <f t="shared" si="72"/>
        <v>0</v>
      </c>
      <c r="D233" s="48">
        <f t="shared" si="82"/>
        <v>5.2544477113779875</v>
      </c>
      <c r="E233" s="624">
        <f t="shared" si="73"/>
        <v>0</v>
      </c>
      <c r="F233" s="624"/>
      <c r="G233" s="48">
        <f t="shared" si="79"/>
        <v>0.19138244013982136</v>
      </c>
      <c r="H233" s="27">
        <f t="shared" si="74"/>
        <v>0</v>
      </c>
      <c r="I233" s="630">
        <v>0</v>
      </c>
      <c r="J233" s="624">
        <f t="shared" si="75"/>
        <v>5368.0024493776737</v>
      </c>
      <c r="K233" s="590">
        <f t="shared" si="80"/>
        <v>7.3620370284870038</v>
      </c>
      <c r="L233" s="53">
        <f t="shared" si="76"/>
        <v>729.14635291923673</v>
      </c>
      <c r="M233" s="27">
        <f t="shared" si="77"/>
        <v>729.14635291923673</v>
      </c>
      <c r="O233" s="732">
        <f>P80*demand!$C$781*1000</f>
        <v>963.72435124475373</v>
      </c>
      <c r="P233" s="729">
        <f>O80*demand!$C$781</f>
        <v>5.0355944387618319</v>
      </c>
      <c r="Q233" s="729">
        <f>S80*demand!$C$781</f>
        <v>0.18389202702948954</v>
      </c>
      <c r="R233" s="729">
        <f>T80*demand!$C$781</f>
        <v>2.9550988416944439</v>
      </c>
      <c r="S233" s="745">
        <f>U80*demand!$C$781*1000</f>
        <v>5.6681229059710203</v>
      </c>
      <c r="T233" s="729">
        <f t="shared" si="78"/>
        <v>969.39247415072475</v>
      </c>
      <c r="U233" s="733">
        <f>P80*demand!$C$782*1000</f>
        <v>2111.7435540992246</v>
      </c>
      <c r="V233" s="730">
        <f>O80*demand!$C$782</f>
        <v>11.034155236794001</v>
      </c>
      <c r="W233" s="730">
        <f>S80*demand!$C$782</f>
        <v>0.40295007823366841</v>
      </c>
      <c r="X233" s="730">
        <f>T80*demand!$C$782</f>
        <v>6.4753068889606906</v>
      </c>
      <c r="Y233" s="742">
        <f>U80*demand!$C$782*1000</f>
        <v>12.420171800231479</v>
      </c>
      <c r="Z233" s="729">
        <f t="shared" si="81"/>
        <v>2124.163725899456</v>
      </c>
    </row>
    <row r="234" spans="1:29" ht="13.8" x14ac:dyDescent="0.45">
      <c r="A234" s="32">
        <v>2039</v>
      </c>
      <c r="B234" s="27">
        <f>surplus!H234</f>
        <v>5592.6219447712938</v>
      </c>
      <c r="C234" s="27">
        <f t="shared" si="72"/>
        <v>0</v>
      </c>
      <c r="D234" s="48">
        <f t="shared" si="82"/>
        <v>5.2544477113779875</v>
      </c>
      <c r="E234" s="624">
        <f t="shared" si="73"/>
        <v>0</v>
      </c>
      <c r="F234" s="624"/>
      <c r="G234" s="48">
        <f t="shared" si="79"/>
        <v>0.19138244013982136</v>
      </c>
      <c r="H234" s="27">
        <f t="shared" si="74"/>
        <v>0</v>
      </c>
      <c r="I234" s="630">
        <v>0</v>
      </c>
      <c r="J234" s="624">
        <f t="shared" si="75"/>
        <v>5592.6219447712938</v>
      </c>
      <c r="K234" s="590">
        <f t="shared" si="80"/>
        <v>7.3620370284870038</v>
      </c>
      <c r="L234" s="53">
        <f t="shared" si="76"/>
        <v>759.6568616988676</v>
      </c>
      <c r="M234" s="27">
        <f t="shared" si="77"/>
        <v>759.6568616988676</v>
      </c>
      <c r="O234" s="732">
        <f>P81*demand!$C$781*1000</f>
        <v>1018.3900700273873</v>
      </c>
      <c r="P234" s="729">
        <f>O81*demand!$C$781</f>
        <v>5.3212304602416269</v>
      </c>
      <c r="Q234" s="729">
        <f>S81*demand!$C$781</f>
        <v>0.18389202702948954</v>
      </c>
      <c r="R234" s="729">
        <f>T81*demand!$C$781</f>
        <v>3.1227220858786393</v>
      </c>
      <c r="S234" s="745">
        <f>U81*demand!$C$781*1000</f>
        <v>5.9896380906843749</v>
      </c>
      <c r="T234" s="729">
        <f t="shared" si="78"/>
        <v>1024.3797081180717</v>
      </c>
      <c r="U234" s="733">
        <f>P81*demand!$C$782*1000</f>
        <v>2231.5288216607678</v>
      </c>
      <c r="V234" s="730">
        <f>O81*demand!$C$782</f>
        <v>11.660050002656687</v>
      </c>
      <c r="W234" s="730">
        <f>S81*demand!$C$782</f>
        <v>0.40295007823366841</v>
      </c>
      <c r="X234" s="730">
        <f>T81*demand!$C$782</f>
        <v>6.8426082910327413</v>
      </c>
      <c r="Y234" s="742">
        <f>U81*demand!$C$782*1000</f>
        <v>13.124686133595063</v>
      </c>
      <c r="Z234" s="729">
        <f t="shared" si="81"/>
        <v>2244.6535077943627</v>
      </c>
    </row>
    <row r="235" spans="1:29" ht="13.8" x14ac:dyDescent="0.45">
      <c r="A235" s="32">
        <v>2040</v>
      </c>
      <c r="B235" s="27">
        <f>surplus!H235</f>
        <v>5819.6150254603581</v>
      </c>
      <c r="C235" s="27">
        <f t="shared" si="72"/>
        <v>0</v>
      </c>
      <c r="D235" s="48">
        <f t="shared" si="82"/>
        <v>5.2544477113779875</v>
      </c>
      <c r="E235" s="624">
        <f t="shared" si="73"/>
        <v>0</v>
      </c>
      <c r="F235" s="624"/>
      <c r="G235" s="48">
        <f t="shared" si="79"/>
        <v>0.19138244013982136</v>
      </c>
      <c r="H235" s="27">
        <f t="shared" si="74"/>
        <v>0</v>
      </c>
      <c r="I235" s="630">
        <v>0</v>
      </c>
      <c r="J235" s="624">
        <f t="shared" si="75"/>
        <v>5819.6150254603581</v>
      </c>
      <c r="K235" s="590">
        <f t="shared" si="80"/>
        <v>7.3620370284870038</v>
      </c>
      <c r="L235" s="53">
        <f t="shared" si="76"/>
        <v>790.48977924746544</v>
      </c>
      <c r="M235" s="27">
        <f t="shared" si="77"/>
        <v>790.48977924746544</v>
      </c>
      <c r="O235" s="732">
        <f>P82*demand!$C$781*1000</f>
        <v>1073.0557888100209</v>
      </c>
      <c r="P235" s="729">
        <f>O82*demand!$C$781</f>
        <v>5.606866481721422</v>
      </c>
      <c r="Q235" s="729">
        <f>S82*demand!$C$781</f>
        <v>0.18389202702948954</v>
      </c>
      <c r="R235" s="729">
        <f>T82*demand!$C$781</f>
        <v>3.2903453300628351</v>
      </c>
      <c r="S235" s="745">
        <f>U82*demand!$C$781*1000</f>
        <v>6.3111532753977313</v>
      </c>
      <c r="T235" s="729">
        <f t="shared" si="78"/>
        <v>1079.3669420854187</v>
      </c>
      <c r="U235" s="733">
        <f>P82*demand!$C$782*1000</f>
        <v>2351.3140892223109</v>
      </c>
      <c r="V235" s="730">
        <f>O82*demand!$C$782</f>
        <v>12.285944768519375</v>
      </c>
      <c r="W235" s="730">
        <f>S82*demand!$C$782</f>
        <v>0.40295007823366841</v>
      </c>
      <c r="X235" s="730">
        <f>T82*demand!$C$782</f>
        <v>7.2099096931047919</v>
      </c>
      <c r="Y235" s="742">
        <f>U82*demand!$C$782*1000</f>
        <v>13.829200466958646</v>
      </c>
      <c r="Z235" s="729">
        <f>U235+Y235</f>
        <v>2365.1432896892697</v>
      </c>
    </row>
    <row r="236" spans="1:29" ht="13.8" x14ac:dyDescent="0.45">
      <c r="A236" s="32">
        <v>2041</v>
      </c>
      <c r="B236" s="27">
        <f>surplus!H236</f>
        <v>6048.444773030842</v>
      </c>
      <c r="C236" s="27">
        <f t="shared" si="72"/>
        <v>0</v>
      </c>
      <c r="D236" s="48">
        <f t="shared" si="82"/>
        <v>5.2544477113779875</v>
      </c>
      <c r="E236" s="624">
        <f t="shared" si="73"/>
        <v>0</v>
      </c>
      <c r="F236" s="624"/>
      <c r="G236" s="48">
        <f t="shared" si="79"/>
        <v>0.19138244013982136</v>
      </c>
      <c r="H236" s="27">
        <f t="shared" si="74"/>
        <v>0</v>
      </c>
      <c r="I236" s="630">
        <v>0</v>
      </c>
      <c r="J236" s="624">
        <f t="shared" si="75"/>
        <v>6048.444773030842</v>
      </c>
      <c r="K236" s="590">
        <f t="shared" si="80"/>
        <v>7.3620370284870038</v>
      </c>
      <c r="L236" s="53">
        <f t="shared" si="76"/>
        <v>821.5721748785985</v>
      </c>
      <c r="M236" s="27">
        <f t="shared" si="77"/>
        <v>821.5721748785985</v>
      </c>
      <c r="O236" s="732">
        <f>P83*demand!$C$781*1000</f>
        <v>1127.7215075926545</v>
      </c>
      <c r="P236" s="729">
        <f>O83*demand!$C$781</f>
        <v>5.892502503201217</v>
      </c>
      <c r="Q236" s="729">
        <f>S83*demand!$C$781</f>
        <v>0.18389202702948954</v>
      </c>
      <c r="R236" s="729">
        <f>T83*demand!$C$781</f>
        <v>3.4579685742470305</v>
      </c>
      <c r="S236" s="745">
        <f>U83*demand!$C$781*1000</f>
        <v>6.6326684601110868</v>
      </c>
      <c r="T236" s="729">
        <f t="shared" si="78"/>
        <v>1134.3541760527655</v>
      </c>
      <c r="U236" s="733">
        <f>P83*demand!$C$782*1000</f>
        <v>2471.0993567838536</v>
      </c>
      <c r="V236" s="730">
        <f>O83*demand!$C$782</f>
        <v>12.911839534382061</v>
      </c>
      <c r="W236" s="730">
        <f>S83*demand!$C$782</f>
        <v>0.40295007823366841</v>
      </c>
      <c r="X236" s="730">
        <f>T83*demand!$C$782</f>
        <v>7.5772110951768417</v>
      </c>
      <c r="Y236" s="742">
        <f>U83*demand!$C$782*1000</f>
        <v>14.53371480032223</v>
      </c>
      <c r="Z236" s="729">
        <f t="shared" ref="Z236:Z255" si="83">U236+Y236</f>
        <v>2485.6330715841759</v>
      </c>
    </row>
    <row r="237" spans="1:29" ht="13.8" x14ac:dyDescent="0.45">
      <c r="A237" s="32">
        <v>2042</v>
      </c>
      <c r="B237" s="27">
        <f>surplus!H237</f>
        <v>6281.1970862504186</v>
      </c>
      <c r="C237" s="27">
        <f t="shared" si="72"/>
        <v>0</v>
      </c>
      <c r="D237" s="48">
        <f t="shared" si="82"/>
        <v>5.2544477113779875</v>
      </c>
      <c r="E237" s="624">
        <f t="shared" si="73"/>
        <v>0</v>
      </c>
      <c r="F237" s="624"/>
      <c r="G237" s="48">
        <f t="shared" si="79"/>
        <v>0.19138244013982136</v>
      </c>
      <c r="H237" s="27">
        <f t="shared" si="74"/>
        <v>0</v>
      </c>
      <c r="I237" s="630">
        <v>0</v>
      </c>
      <c r="J237" s="624">
        <f t="shared" si="75"/>
        <v>6281.1970862504186</v>
      </c>
      <c r="K237" s="590">
        <f t="shared" si="80"/>
        <v>7.3620370284870038</v>
      </c>
      <c r="L237" s="53">
        <f t="shared" si="76"/>
        <v>853.18738033314241</v>
      </c>
      <c r="M237" s="27">
        <f t="shared" si="77"/>
        <v>853.18738033314241</v>
      </c>
      <c r="O237" s="732">
        <f>P84*demand!$C$781*1000</f>
        <v>1182.387226375288</v>
      </c>
      <c r="P237" s="729">
        <f>O84*demand!$C$781</f>
        <v>6.1781385246810121</v>
      </c>
      <c r="Q237" s="729">
        <f>S84*demand!$C$781</f>
        <v>0.18389202702948954</v>
      </c>
      <c r="R237" s="729">
        <f>T84*demand!$C$781</f>
        <v>3.6255918184312264</v>
      </c>
      <c r="S237" s="745">
        <f>U84*demand!$C$781*1000</f>
        <v>6.9541836448244432</v>
      </c>
      <c r="T237" s="729">
        <f t="shared" si="78"/>
        <v>1189.3414100201126</v>
      </c>
      <c r="U237" s="733">
        <f>P84*demand!$C$782*1000</f>
        <v>2590.8846243453972</v>
      </c>
      <c r="V237" s="730">
        <f>O84*demand!$C$782</f>
        <v>13.537734300244749</v>
      </c>
      <c r="W237" s="730">
        <f>S84*demand!$C$782</f>
        <v>0.40295007823366841</v>
      </c>
      <c r="X237" s="730">
        <f>T84*demand!$C$782</f>
        <v>7.9445124972488932</v>
      </c>
      <c r="Y237" s="742">
        <f>U84*demand!$C$782*1000</f>
        <v>15.238229133685815</v>
      </c>
      <c r="Z237" s="729">
        <f t="shared" si="83"/>
        <v>2606.122853479083</v>
      </c>
    </row>
    <row r="238" spans="1:29" ht="13.8" x14ac:dyDescent="0.45">
      <c r="A238" s="32">
        <v>2043</v>
      </c>
      <c r="B238" s="27">
        <f>surplus!H238</f>
        <v>6513.9238752307247</v>
      </c>
      <c r="C238" s="27">
        <f t="shared" si="72"/>
        <v>0</v>
      </c>
      <c r="D238" s="48">
        <f t="shared" si="82"/>
        <v>5.2544477113779875</v>
      </c>
      <c r="E238" s="624">
        <f t="shared" si="73"/>
        <v>0</v>
      </c>
      <c r="F238" s="624"/>
      <c r="G238" s="48">
        <f t="shared" si="79"/>
        <v>0.19138244013982136</v>
      </c>
      <c r="H238" s="27">
        <f t="shared" si="74"/>
        <v>0</v>
      </c>
      <c r="I238" s="630">
        <v>0</v>
      </c>
      <c r="J238" s="624">
        <f t="shared" si="75"/>
        <v>6513.9238752307247</v>
      </c>
      <c r="K238" s="590">
        <f t="shared" si="80"/>
        <v>7.3620370284870038</v>
      </c>
      <c r="L238" s="53">
        <f t="shared" si="76"/>
        <v>884.79911877995846</v>
      </c>
      <c r="M238" s="27">
        <f t="shared" si="77"/>
        <v>884.79911877995846</v>
      </c>
      <c r="O238" s="732">
        <f>P85*demand!$C$781*1000</f>
        <v>1237.0529451579218</v>
      </c>
      <c r="P238" s="729">
        <f>O85*demand!$C$781</f>
        <v>6.4637745461608072</v>
      </c>
      <c r="Q238" s="729">
        <f>S85*demand!$C$781</f>
        <v>0.18389202702948954</v>
      </c>
      <c r="R238" s="729">
        <f>T85*demand!$C$781</f>
        <v>3.7932150626154213</v>
      </c>
      <c r="S238" s="745">
        <f>U85*demand!$C$781*1000</f>
        <v>7.2756988295377978</v>
      </c>
      <c r="T238" s="729">
        <f t="shared" si="78"/>
        <v>1244.3286439874596</v>
      </c>
      <c r="U238" s="733">
        <f>P85*demand!$C$782*1000</f>
        <v>2710.6698919069399</v>
      </c>
      <c r="V238" s="730">
        <f>O85*demand!$C$782</f>
        <v>14.163629066107434</v>
      </c>
      <c r="W238" s="730">
        <f>S85*demand!$C$782</f>
        <v>0.40295007823366841</v>
      </c>
      <c r="X238" s="730">
        <f>T85*demand!$C$782</f>
        <v>8.3118138993209421</v>
      </c>
      <c r="Y238" s="742">
        <f>U85*demand!$C$782*1000</f>
        <v>15.942743467049398</v>
      </c>
      <c r="Z238" s="729">
        <f t="shared" si="83"/>
        <v>2726.6126353739892</v>
      </c>
    </row>
    <row r="239" spans="1:29" ht="13.8" x14ac:dyDescent="0.45">
      <c r="A239" s="32">
        <v>2044</v>
      </c>
      <c r="B239" s="27">
        <f>surplus!H239</f>
        <v>6748.8170739748712</v>
      </c>
      <c r="C239" s="27">
        <f t="shared" si="72"/>
        <v>0</v>
      </c>
      <c r="D239" s="48">
        <f t="shared" si="82"/>
        <v>5.2544477113779875</v>
      </c>
      <c r="E239" s="624">
        <f t="shared" si="73"/>
        <v>0</v>
      </c>
      <c r="F239" s="624"/>
      <c r="G239" s="48">
        <f t="shared" si="79"/>
        <v>0.19138244013982136</v>
      </c>
      <c r="H239" s="27">
        <f t="shared" si="74"/>
        <v>0</v>
      </c>
      <c r="I239" s="630">
        <v>0</v>
      </c>
      <c r="J239" s="624">
        <f t="shared" si="75"/>
        <v>6748.8170739748712</v>
      </c>
      <c r="K239" s="590">
        <f t="shared" si="80"/>
        <v>7.3620370284870038</v>
      </c>
      <c r="L239" s="53">
        <f t="shared" si="76"/>
        <v>916.70512493494516</v>
      </c>
      <c r="M239" s="27">
        <f t="shared" si="77"/>
        <v>916.70512493494516</v>
      </c>
      <c r="O239" s="732">
        <f>P86*demand!$C$781*1000</f>
        <v>1291.7186639405554</v>
      </c>
      <c r="P239" s="729">
        <f>O86*demand!$C$781</f>
        <v>6.7494105676406022</v>
      </c>
      <c r="Q239" s="729">
        <f>S86*demand!$C$781</f>
        <v>0.18389202702948954</v>
      </c>
      <c r="R239" s="729">
        <f>T86*demand!$C$781</f>
        <v>3.9608383067996171</v>
      </c>
      <c r="S239" s="745">
        <f>U86*demand!$C$781*1000</f>
        <v>7.5972140142511551</v>
      </c>
      <c r="T239" s="729">
        <f t="shared" si="78"/>
        <v>1299.3158779548066</v>
      </c>
      <c r="U239" s="733">
        <f>P86*demand!$C$782*1000</f>
        <v>2830.4551594684835</v>
      </c>
      <c r="V239" s="730">
        <f>O86*demand!$C$782</f>
        <v>14.789523831970122</v>
      </c>
      <c r="W239" s="730">
        <f>S86*demand!$C$782</f>
        <v>0.40295007823366841</v>
      </c>
      <c r="X239" s="730">
        <f>T86*demand!$C$782</f>
        <v>8.6791153013929936</v>
      </c>
      <c r="Y239" s="742">
        <f>U86*demand!$C$782*1000</f>
        <v>16.647257800412984</v>
      </c>
      <c r="Z239" s="729">
        <f t="shared" si="83"/>
        <v>2847.1024172688967</v>
      </c>
    </row>
    <row r="240" spans="1:29" ht="13.8" x14ac:dyDescent="0.45">
      <c r="A240" s="32">
        <v>2045</v>
      </c>
      <c r="B240" s="27">
        <f>surplus!H240</f>
        <v>6986.8811761529905</v>
      </c>
      <c r="C240" s="27">
        <f t="shared" si="72"/>
        <v>0</v>
      </c>
      <c r="D240" s="48">
        <f t="shared" si="82"/>
        <v>5.2544477113779875</v>
      </c>
      <c r="E240" s="624">
        <f t="shared" si="73"/>
        <v>0</v>
      </c>
      <c r="F240" s="624"/>
      <c r="G240" s="48">
        <f t="shared" si="79"/>
        <v>0.19138244013982136</v>
      </c>
      <c r="H240" s="27">
        <f t="shared" si="74"/>
        <v>0</v>
      </c>
      <c r="I240" s="630">
        <v>0</v>
      </c>
      <c r="J240" s="624">
        <f t="shared" si="75"/>
        <v>6986.8811761529905</v>
      </c>
      <c r="K240" s="590">
        <f t="shared" si="80"/>
        <v>7.3620370284870038</v>
      </c>
      <c r="L240" s="53">
        <f t="shared" si="76"/>
        <v>949.04184115315263</v>
      </c>
      <c r="M240" s="27">
        <f t="shared" si="77"/>
        <v>949.04184115315263</v>
      </c>
      <c r="O240" s="732">
        <f>P87*demand!$C$781*1000</f>
        <v>1346.384382723189</v>
      </c>
      <c r="P240" s="729">
        <f>O87*demand!$C$781</f>
        <v>7.0350465891203973</v>
      </c>
      <c r="Q240" s="729">
        <f>S87*demand!$C$781</f>
        <v>0.18389202702948954</v>
      </c>
      <c r="R240" s="729">
        <f>T87*demand!$C$781</f>
        <v>4.128461550983813</v>
      </c>
      <c r="S240" s="745">
        <f>U87*demand!$C$781*1000</f>
        <v>7.9187291989645088</v>
      </c>
      <c r="T240" s="729">
        <f t="shared" si="78"/>
        <v>1354.3031119221534</v>
      </c>
      <c r="U240" s="733">
        <f>P87*demand!$C$782*1000</f>
        <v>2950.2404270300262</v>
      </c>
      <c r="V240" s="730">
        <f>O87*demand!$C$782</f>
        <v>15.415418597832808</v>
      </c>
      <c r="W240" s="730">
        <f>S87*demand!$C$782</f>
        <v>0.40295007823366841</v>
      </c>
      <c r="X240" s="730">
        <f>T87*demand!$C$782</f>
        <v>9.0464167034650433</v>
      </c>
      <c r="Y240" s="742">
        <f>U87*demand!$C$782*1000</f>
        <v>17.351772133776567</v>
      </c>
      <c r="Z240" s="729">
        <f t="shared" si="83"/>
        <v>2967.5921991638029</v>
      </c>
    </row>
    <row r="241" spans="1:29" ht="13.8" x14ac:dyDescent="0.45">
      <c r="A241" s="32">
        <v>2046</v>
      </c>
      <c r="B241" s="27">
        <f>surplus!H241</f>
        <v>7226.9169244781715</v>
      </c>
      <c r="C241" s="27">
        <f t="shared" si="72"/>
        <v>0</v>
      </c>
      <c r="D241" s="48">
        <f t="shared" si="82"/>
        <v>5.2544477113779875</v>
      </c>
      <c r="E241" s="624">
        <f t="shared" si="73"/>
        <v>0</v>
      </c>
      <c r="F241" s="624"/>
      <c r="G241" s="48">
        <f t="shared" si="79"/>
        <v>0.19138244013982136</v>
      </c>
      <c r="H241" s="27">
        <f t="shared" si="74"/>
        <v>0</v>
      </c>
      <c r="I241" s="630">
        <v>0</v>
      </c>
      <c r="J241" s="624">
        <f t="shared" si="75"/>
        <v>7226.9169244781715</v>
      </c>
      <c r="K241" s="590">
        <f t="shared" si="80"/>
        <v>7.3620370284870038</v>
      </c>
      <c r="L241" s="53">
        <f t="shared" si="76"/>
        <v>981.64636995358865</v>
      </c>
      <c r="M241" s="27">
        <f t="shared" si="77"/>
        <v>981.64636995358865</v>
      </c>
      <c r="O241" s="732">
        <f>P88*demand!$C$781*1000</f>
        <v>1401.0501015058226</v>
      </c>
      <c r="P241" s="729">
        <f>O88*demand!$C$781</f>
        <v>7.3206826106001923</v>
      </c>
      <c r="Q241" s="729">
        <f>S88*demand!$C$781</f>
        <v>0.18389202702948954</v>
      </c>
      <c r="R241" s="729">
        <f>T88*demand!$C$781</f>
        <v>4.2960847951680075</v>
      </c>
      <c r="S241" s="745">
        <f>U88*demand!$C$781*1000</f>
        <v>8.2402443836778652</v>
      </c>
      <c r="T241" s="729">
        <f t="shared" si="78"/>
        <v>1409.2903458895005</v>
      </c>
      <c r="U241" s="733">
        <f>P88*demand!$C$782*1000</f>
        <v>3070.0256945915698</v>
      </c>
      <c r="V241" s="730">
        <f>O88*demand!$C$782</f>
        <v>16.041313363695494</v>
      </c>
      <c r="W241" s="730">
        <f>S88*demand!$C$782</f>
        <v>0.40295007823366841</v>
      </c>
      <c r="X241" s="730">
        <f>T88*demand!$C$782</f>
        <v>9.4137181055370931</v>
      </c>
      <c r="Y241" s="742">
        <f>U88*demand!$C$782*1000</f>
        <v>18.056286467140151</v>
      </c>
      <c r="Z241" s="729">
        <f t="shared" si="83"/>
        <v>3088.08198105871</v>
      </c>
    </row>
    <row r="242" spans="1:29" ht="13.8" x14ac:dyDescent="0.45">
      <c r="A242" s="32">
        <v>2047</v>
      </c>
      <c r="B242" s="27">
        <f>surplus!H242</f>
        <v>7468.8964856361617</v>
      </c>
      <c r="C242" s="27">
        <f t="shared" si="72"/>
        <v>0</v>
      </c>
      <c r="D242" s="48">
        <f t="shared" si="82"/>
        <v>5.2544477113779875</v>
      </c>
      <c r="E242" s="624">
        <f t="shared" si="73"/>
        <v>0</v>
      </c>
      <c r="F242" s="624"/>
      <c r="G242" s="48">
        <f t="shared" si="79"/>
        <v>0.19138244013982136</v>
      </c>
      <c r="H242" s="27">
        <f t="shared" si="74"/>
        <v>0</v>
      </c>
      <c r="I242" s="630">
        <v>0</v>
      </c>
      <c r="J242" s="624">
        <f t="shared" si="75"/>
        <v>7468.8964856361617</v>
      </c>
      <c r="K242" s="590">
        <f t="shared" si="80"/>
        <v>7.3620370284870038</v>
      </c>
      <c r="L242" s="53">
        <f t="shared" si="76"/>
        <v>1014.5149306823195</v>
      </c>
      <c r="M242" s="27">
        <f t="shared" si="77"/>
        <v>1014.5149306823195</v>
      </c>
      <c r="O242" s="732">
        <f>P89*demand!$C$781*1000</f>
        <v>1455.7158202884561</v>
      </c>
      <c r="P242" s="729">
        <f>O89*demand!$C$781</f>
        <v>7.6063186320799874</v>
      </c>
      <c r="Q242" s="729">
        <f>S89*demand!$C$781</f>
        <v>0.18389202702948954</v>
      </c>
      <c r="R242" s="729">
        <f>T89*demand!$C$781</f>
        <v>4.4637080393522037</v>
      </c>
      <c r="S242" s="745">
        <f>U89*demand!$C$781*1000</f>
        <v>8.5617595683912207</v>
      </c>
      <c r="T242" s="729">
        <f t="shared" si="78"/>
        <v>1464.2775798568473</v>
      </c>
      <c r="U242" s="733">
        <f>P89*demand!$C$782*1000</f>
        <v>3189.810962153113</v>
      </c>
      <c r="V242" s="730">
        <f>O89*demand!$C$782</f>
        <v>16.667208129558183</v>
      </c>
      <c r="W242" s="730">
        <f>S89*demand!$C$782</f>
        <v>0.40295007823366841</v>
      </c>
      <c r="X242" s="730">
        <f>T89*demand!$C$782</f>
        <v>9.7810195076091446</v>
      </c>
      <c r="Y242" s="742">
        <f>U89*demand!$C$782*1000</f>
        <v>18.760800800503734</v>
      </c>
      <c r="Z242" s="729">
        <f t="shared" si="83"/>
        <v>3208.5717629536166</v>
      </c>
    </row>
    <row r="243" spans="1:29" ht="13.8" x14ac:dyDescent="0.45">
      <c r="A243" s="32">
        <v>2048</v>
      </c>
      <c r="B243" s="27">
        <f>surplus!H243</f>
        <v>7711.3786499176776</v>
      </c>
      <c r="C243" s="27">
        <f t="shared" si="72"/>
        <v>0</v>
      </c>
      <c r="D243" s="48">
        <f t="shared" si="82"/>
        <v>5.2544477113779875</v>
      </c>
      <c r="E243" s="624">
        <f t="shared" si="73"/>
        <v>0</v>
      </c>
      <c r="F243" s="624"/>
      <c r="G243" s="48">
        <f t="shared" si="79"/>
        <v>0.19138244013982136</v>
      </c>
      <c r="H243" s="27">
        <f t="shared" si="74"/>
        <v>0</v>
      </c>
      <c r="I243" s="630">
        <v>0</v>
      </c>
      <c r="J243" s="624">
        <f t="shared" si="75"/>
        <v>7711.3786499176776</v>
      </c>
      <c r="K243" s="590">
        <f t="shared" si="80"/>
        <v>7.3620370284870038</v>
      </c>
      <c r="L243" s="53">
        <f t="shared" si="76"/>
        <v>1047.451760983939</v>
      </c>
      <c r="M243" s="27">
        <f t="shared" si="77"/>
        <v>1047.451760983939</v>
      </c>
      <c r="O243" s="732">
        <f>P90*demand!$C$781*1000</f>
        <v>1510.3815390710897</v>
      </c>
      <c r="P243" s="729">
        <f>O90*demand!$C$781</f>
        <v>7.8919546535597824</v>
      </c>
      <c r="Q243" s="729">
        <f>S90*demand!$C$781</f>
        <v>0.18389202702948954</v>
      </c>
      <c r="R243" s="729">
        <f>T90*demand!$C$781</f>
        <v>4.6313312835363991</v>
      </c>
      <c r="S243" s="745">
        <f>U90*demand!$C$781*1000</f>
        <v>8.8832747531045761</v>
      </c>
      <c r="T243" s="729">
        <f t="shared" si="78"/>
        <v>1519.2648138241943</v>
      </c>
      <c r="U243" s="733">
        <f>P90*demand!$C$782*1000</f>
        <v>3309.5962297146561</v>
      </c>
      <c r="V243" s="730">
        <f>O90*demand!$C$782</f>
        <v>17.293102895420869</v>
      </c>
      <c r="W243" s="730">
        <f>S90*demand!$C$782</f>
        <v>0.40295007823366841</v>
      </c>
      <c r="X243" s="730">
        <f>T90*demand!$C$782</f>
        <v>10.148320909681194</v>
      </c>
      <c r="Y243" s="742">
        <f>U90*demand!$C$782*1000</f>
        <v>19.465315133867318</v>
      </c>
      <c r="Z243" s="729">
        <f t="shared" si="83"/>
        <v>3329.0615448485237</v>
      </c>
    </row>
    <row r="244" spans="1:29" ht="13.8" x14ac:dyDescent="0.45">
      <c r="A244" s="32">
        <v>2049</v>
      </c>
      <c r="B244" s="27">
        <f>surplus!H244</f>
        <v>7956.4649912114755</v>
      </c>
      <c r="C244" s="27">
        <f t="shared" si="72"/>
        <v>0</v>
      </c>
      <c r="D244" s="48">
        <f t="shared" si="82"/>
        <v>5.2544477113779875</v>
      </c>
      <c r="E244" s="624">
        <f t="shared" si="73"/>
        <v>0</v>
      </c>
      <c r="F244" s="624"/>
      <c r="G244" s="48">
        <f t="shared" si="79"/>
        <v>0.19138244013982136</v>
      </c>
      <c r="H244" s="27">
        <f t="shared" si="74"/>
        <v>0</v>
      </c>
      <c r="I244" s="630">
        <v>0</v>
      </c>
      <c r="J244" s="624">
        <f t="shared" si="75"/>
        <v>7956.4649912114755</v>
      </c>
      <c r="K244" s="590">
        <f t="shared" si="80"/>
        <v>7.3620370284870038</v>
      </c>
      <c r="L244" s="53">
        <f t="shared" si="76"/>
        <v>1080.7423217819151</v>
      </c>
      <c r="M244" s="27">
        <f t="shared" si="77"/>
        <v>1080.7423217819151</v>
      </c>
      <c r="O244" s="732">
        <f>P91*demand!$C$781*1000</f>
        <v>1565.0472578537233</v>
      </c>
      <c r="P244" s="729">
        <f>O91*demand!$C$781</f>
        <v>8.1775906750395784</v>
      </c>
      <c r="Q244" s="729">
        <f>S91*demand!$C$781</f>
        <v>0.18389202702948954</v>
      </c>
      <c r="R244" s="729">
        <f>T91*demand!$C$781</f>
        <v>4.7989545277205945</v>
      </c>
      <c r="S244" s="745">
        <f>U91*demand!$C$781*1000</f>
        <v>9.2047899378179316</v>
      </c>
      <c r="T244" s="729">
        <f t="shared" si="78"/>
        <v>1574.2520477915411</v>
      </c>
      <c r="U244" s="733">
        <f>P91*demand!$C$782*1000</f>
        <v>3429.3814972761993</v>
      </c>
      <c r="V244" s="730">
        <f>O91*demand!$C$782</f>
        <v>17.918997661283555</v>
      </c>
      <c r="W244" s="730">
        <f>S91*demand!$C$782</f>
        <v>0.40295007823366841</v>
      </c>
      <c r="X244" s="730">
        <f>T91*demand!$C$782</f>
        <v>10.515622311753246</v>
      </c>
      <c r="Y244" s="742">
        <f>U91*demand!$C$782*1000</f>
        <v>20.169829467230905</v>
      </c>
      <c r="Z244" s="729">
        <f t="shared" si="83"/>
        <v>3449.5513267434303</v>
      </c>
    </row>
    <row r="245" spans="1:29" ht="13.8" x14ac:dyDescent="0.45">
      <c r="A245" s="32">
        <v>2050</v>
      </c>
      <c r="B245" s="27">
        <f>surplus!H245</f>
        <v>8202.7804771697138</v>
      </c>
      <c r="C245" s="27">
        <f t="shared" si="72"/>
        <v>0</v>
      </c>
      <c r="D245" s="48">
        <f t="shared" si="82"/>
        <v>5.2544477113779875</v>
      </c>
      <c r="E245" s="624">
        <f t="shared" si="73"/>
        <v>0</v>
      </c>
      <c r="F245" s="624"/>
      <c r="G245" s="48">
        <f t="shared" si="79"/>
        <v>0.19138244013982136</v>
      </c>
      <c r="H245" s="27">
        <f t="shared" si="74"/>
        <v>0</v>
      </c>
      <c r="I245" s="630">
        <v>0</v>
      </c>
      <c r="J245" s="624">
        <f t="shared" si="75"/>
        <v>8202.7804771697138</v>
      </c>
      <c r="K245" s="590">
        <f t="shared" si="80"/>
        <v>7.3620370284870038</v>
      </c>
      <c r="L245" s="53">
        <f t="shared" si="76"/>
        <v>1114.1998397222806</v>
      </c>
      <c r="M245" s="27">
        <f t="shared" si="77"/>
        <v>1114.1998397222806</v>
      </c>
      <c r="O245" s="732">
        <f>P92*demand!$C$781*1000</f>
        <v>1619.7129766363569</v>
      </c>
      <c r="P245" s="729">
        <f>O92*demand!$C$781</f>
        <v>8.4632266965193725</v>
      </c>
      <c r="Q245" s="729">
        <f>S92*demand!$C$781</f>
        <v>0.18389202702948954</v>
      </c>
      <c r="R245" s="729">
        <f>T92*demand!$C$781</f>
        <v>4.9665777719047899</v>
      </c>
      <c r="S245" s="745">
        <f>U92*demand!$C$781*1000</f>
        <v>9.5263051225312854</v>
      </c>
      <c r="T245" s="729">
        <f t="shared" si="78"/>
        <v>1629.2392817588882</v>
      </c>
      <c r="U245" s="733">
        <f>P92*demand!$C$782*1000</f>
        <v>3549.1667648377424</v>
      </c>
      <c r="V245" s="730">
        <f>O92*demand!$C$782</f>
        <v>18.544892427146241</v>
      </c>
      <c r="W245" s="730">
        <f>S92*demand!$C$782</f>
        <v>0.40295007823366841</v>
      </c>
      <c r="X245" s="730">
        <f>T92*demand!$C$782</f>
        <v>10.882923713825296</v>
      </c>
      <c r="Y245" s="742">
        <f>U92*demand!$C$782*1000</f>
        <v>20.874343800594488</v>
      </c>
      <c r="Z245" s="729">
        <f t="shared" si="83"/>
        <v>3570.0411086383369</v>
      </c>
      <c r="AC245" s="761">
        <f>T245/1000</f>
        <v>1.6292392817588881</v>
      </c>
    </row>
    <row r="246" spans="1:29" ht="13.8" x14ac:dyDescent="0.45">
      <c r="A246" s="32">
        <v>2051</v>
      </c>
      <c r="B246" s="27">
        <f>surplus!H246</f>
        <v>9385.9810564913842</v>
      </c>
      <c r="C246" s="27">
        <f t="shared" si="72"/>
        <v>0</v>
      </c>
      <c r="D246" s="48">
        <f>D245</f>
        <v>5.2544477113779875</v>
      </c>
      <c r="E246" s="624">
        <f t="shared" si="73"/>
        <v>0</v>
      </c>
      <c r="F246" s="624"/>
      <c r="G246" s="48">
        <f t="shared" si="79"/>
        <v>0.19138244013982136</v>
      </c>
      <c r="H246" s="27">
        <f t="shared" si="74"/>
        <v>0</v>
      </c>
      <c r="I246" s="630">
        <v>0</v>
      </c>
      <c r="J246" s="624">
        <f t="shared" si="75"/>
        <v>9385.9810564913842</v>
      </c>
      <c r="K246" s="590">
        <f t="shared" si="80"/>
        <v>7.3620370284870038</v>
      </c>
      <c r="L246" s="53">
        <f t="shared" si="76"/>
        <v>1274.9163064750746</v>
      </c>
      <c r="M246" s="27">
        <f t="shared" ref="M246:M255" si="84">IF(L246+0&gt;=0,L246,0)</f>
        <v>1274.9163064750746</v>
      </c>
      <c r="N246" s="1"/>
      <c r="O246" s="732">
        <f>P93*demand!$C$781*1000</f>
        <v>1674.3786954189904</v>
      </c>
      <c r="P246" s="729">
        <f>O93*demand!$C$781</f>
        <v>8.7488627179991685</v>
      </c>
      <c r="Q246" s="729">
        <f>S93*demand!$C$781</f>
        <v>0.18389202702948954</v>
      </c>
      <c r="R246" s="729">
        <f>T93*demand!$C$781</f>
        <v>5.1342010160889853</v>
      </c>
      <c r="S246" s="745">
        <f>U93*demand!$C$781*1000</f>
        <v>9.8478203072446426</v>
      </c>
      <c r="T246" s="729">
        <f t="shared" si="78"/>
        <v>1684.226515726235</v>
      </c>
      <c r="U246" s="733">
        <f>P93*demand!$C$782*1000</f>
        <v>3668.9520323992856</v>
      </c>
      <c r="V246" s="730">
        <f>O93*demand!$C$782</f>
        <v>19.17078719300893</v>
      </c>
      <c r="W246" s="730">
        <f>S93*demand!$C$782</f>
        <v>0.40295007823366841</v>
      </c>
      <c r="X246" s="730">
        <f>T93*demand!$C$782</f>
        <v>11.250225115897345</v>
      </c>
      <c r="Y246" s="742">
        <f>U93*demand!$C$782*1000</f>
        <v>21.578858133958068</v>
      </c>
      <c r="Z246" s="729">
        <f t="shared" si="83"/>
        <v>3690.5308905332436</v>
      </c>
      <c r="AA246" s="761">
        <f>O245/1000</f>
        <v>1.6197129766363569</v>
      </c>
      <c r="AB246" s="761">
        <f>S245/1000</f>
        <v>9.526305122531286E-3</v>
      </c>
    </row>
    <row r="247" spans="1:29" ht="13.8" x14ac:dyDescent="0.45">
      <c r="A247" s="32">
        <v>2052</v>
      </c>
      <c r="B247" s="27">
        <f>surplus!H247</f>
        <v>9403.3544939187814</v>
      </c>
      <c r="C247" s="27">
        <f t="shared" si="72"/>
        <v>0</v>
      </c>
      <c r="D247" s="48">
        <f t="shared" ref="D247:D255" si="85">D246</f>
        <v>5.2544477113779875</v>
      </c>
      <c r="E247" s="624">
        <f t="shared" si="73"/>
        <v>0</v>
      </c>
      <c r="F247" s="624"/>
      <c r="G247" s="48">
        <f t="shared" si="79"/>
        <v>0.19138244013982136</v>
      </c>
      <c r="H247" s="27">
        <f t="shared" si="74"/>
        <v>0</v>
      </c>
      <c r="I247" s="630">
        <v>0</v>
      </c>
      <c r="J247" s="624">
        <f t="shared" si="75"/>
        <v>9403.3544939187814</v>
      </c>
      <c r="K247" s="590">
        <f t="shared" si="80"/>
        <v>7.3620370284870038</v>
      </c>
      <c r="L247" s="53">
        <f t="shared" si="76"/>
        <v>1277.2761747235188</v>
      </c>
      <c r="M247" s="27">
        <f t="shared" si="84"/>
        <v>1277.2761747235188</v>
      </c>
      <c r="N247" s="1"/>
      <c r="O247" s="732">
        <f>P94*demand!$C$781*1000</f>
        <v>1729.0444142016242</v>
      </c>
      <c r="P247" s="729">
        <f>O94*demand!$C$781</f>
        <v>9.0344987394789626</v>
      </c>
      <c r="Q247" s="729">
        <f>S94*demand!$C$781</f>
        <v>0.18389202702948954</v>
      </c>
      <c r="R247" s="729">
        <f>T94*demand!$C$781</f>
        <v>5.3018242602731815</v>
      </c>
      <c r="S247" s="745">
        <f>U94*demand!$C$781*1000</f>
        <v>10.169335491957998</v>
      </c>
      <c r="T247" s="729">
        <f t="shared" si="78"/>
        <v>1739.2137496935823</v>
      </c>
      <c r="U247" s="733">
        <f>P94*demand!$C$782*1000</f>
        <v>3788.7372999608288</v>
      </c>
      <c r="V247" s="730">
        <f>O94*demand!$C$782</f>
        <v>19.796681958871616</v>
      </c>
      <c r="W247" s="730">
        <f>S94*demand!$C$782</f>
        <v>0.40295007823366841</v>
      </c>
      <c r="X247" s="730">
        <f>T94*demand!$C$782</f>
        <v>11.617526517969397</v>
      </c>
      <c r="Y247" s="742">
        <f>U94*demand!$C$782*1000</f>
        <v>22.283372467321655</v>
      </c>
      <c r="Z247" s="729">
        <f t="shared" si="83"/>
        <v>3811.0206724281502</v>
      </c>
      <c r="AA247" s="761">
        <f>SUM(O215:O245)/1000</f>
        <v>24.811801628645096</v>
      </c>
      <c r="AB247" s="761">
        <f>SUM(S215:S245)/1000</f>
        <v>0.14593004832562892</v>
      </c>
    </row>
    <row r="248" spans="1:29" ht="13.8" x14ac:dyDescent="0.45">
      <c r="A248" s="32">
        <v>2053</v>
      </c>
      <c r="B248" s="27">
        <f>surplus!H248</f>
        <v>9419.0033200641919</v>
      </c>
      <c r="C248" s="27">
        <f t="shared" si="72"/>
        <v>0</v>
      </c>
      <c r="D248" s="48">
        <f t="shared" si="85"/>
        <v>5.2544477113779875</v>
      </c>
      <c r="E248" s="624">
        <f t="shared" si="73"/>
        <v>0</v>
      </c>
      <c r="F248" s="624"/>
      <c r="G248" s="48">
        <f t="shared" si="79"/>
        <v>0.19138244013982136</v>
      </c>
      <c r="H248" s="27">
        <f t="shared" si="74"/>
        <v>0</v>
      </c>
      <c r="I248" s="630">
        <v>0</v>
      </c>
      <c r="J248" s="624">
        <f t="shared" si="75"/>
        <v>9419.0033200641919</v>
      </c>
      <c r="K248" s="590">
        <f t="shared" si="80"/>
        <v>7.3620370284870038</v>
      </c>
      <c r="L248" s="53">
        <f t="shared" si="76"/>
        <v>1279.4017856223581</v>
      </c>
      <c r="M248" s="27">
        <f t="shared" si="84"/>
        <v>1279.4017856223581</v>
      </c>
      <c r="N248" s="1"/>
      <c r="O248" s="732">
        <f>P95*demand!$C$781*1000</f>
        <v>1783.7101329842578</v>
      </c>
      <c r="P248" s="729">
        <f>O95*demand!$C$781</f>
        <v>9.3201347609587586</v>
      </c>
      <c r="Q248" s="729">
        <f>S95*demand!$C$781</f>
        <v>0.18389202702948954</v>
      </c>
      <c r="R248" s="729">
        <f>T95*demand!$C$781</f>
        <v>5.4694475044573769</v>
      </c>
      <c r="S248" s="745">
        <f>U95*demand!$C$781*1000</f>
        <v>10.490850676671354</v>
      </c>
      <c r="T248" s="729">
        <f t="shared" si="78"/>
        <v>1794.2009836609291</v>
      </c>
      <c r="U248" s="733">
        <f>P95*demand!$C$782*1000</f>
        <v>3908.5225675223719</v>
      </c>
      <c r="V248" s="730">
        <f>O95*demand!$C$782</f>
        <v>20.422576724734302</v>
      </c>
      <c r="W248" s="730">
        <f>S95*demand!$C$782</f>
        <v>0.40295007823366841</v>
      </c>
      <c r="X248" s="730">
        <f>T95*demand!$C$782</f>
        <v>11.984827920041447</v>
      </c>
      <c r="Y248" s="742">
        <f>U95*demand!$C$782*1000</f>
        <v>22.987886800685239</v>
      </c>
      <c r="Z248" s="729">
        <f t="shared" si="83"/>
        <v>3931.5104543230573</v>
      </c>
    </row>
    <row r="249" spans="1:29" ht="13.8" x14ac:dyDescent="0.45">
      <c r="A249" s="32">
        <v>2054</v>
      </c>
      <c r="B249" s="27">
        <f>surplus!H249</f>
        <v>9438.0570190279432</v>
      </c>
      <c r="C249" s="27">
        <f t="shared" si="72"/>
        <v>0</v>
      </c>
      <c r="D249" s="48">
        <f t="shared" si="85"/>
        <v>5.2544477113779875</v>
      </c>
      <c r="E249" s="624">
        <f t="shared" si="73"/>
        <v>0</v>
      </c>
      <c r="F249" s="624"/>
      <c r="G249" s="48">
        <f t="shared" si="79"/>
        <v>0.19138244013982136</v>
      </c>
      <c r="H249" s="27">
        <f t="shared" si="74"/>
        <v>0</v>
      </c>
      <c r="I249" s="630">
        <v>0</v>
      </c>
      <c r="J249" s="624">
        <f t="shared" si="75"/>
        <v>9438.0570190279432</v>
      </c>
      <c r="K249" s="590">
        <f t="shared" si="80"/>
        <v>7.3620370284870038</v>
      </c>
      <c r="L249" s="53">
        <f t="shared" si="76"/>
        <v>1281.9898871070457</v>
      </c>
      <c r="M249" s="27">
        <f t="shared" si="84"/>
        <v>1281.9898871070457</v>
      </c>
      <c r="N249" s="1"/>
      <c r="O249" s="732">
        <f>P96*demand!$C$781*1000</f>
        <v>1838.3758517668916</v>
      </c>
      <c r="P249" s="729">
        <f>O96*demand!$C$781</f>
        <v>9.6057707824385528</v>
      </c>
      <c r="Q249" s="729">
        <f>S96*demand!$C$781</f>
        <v>0.18389202702948954</v>
      </c>
      <c r="R249" s="729">
        <f>T96*demand!$C$781</f>
        <v>5.6370707486415732</v>
      </c>
      <c r="S249" s="745">
        <f>U96*demand!$C$781*1000</f>
        <v>10.812365861384709</v>
      </c>
      <c r="T249" s="729">
        <f t="shared" si="78"/>
        <v>1849.1882176282763</v>
      </c>
      <c r="U249" s="733">
        <f>P96*demand!$C$782*1000</f>
        <v>4028.3078350839146</v>
      </c>
      <c r="V249" s="730">
        <f>O96*demand!$C$782</f>
        <v>21.048471490596988</v>
      </c>
      <c r="W249" s="730">
        <f>S96*demand!$C$782</f>
        <v>0.40295007823366841</v>
      </c>
      <c r="X249" s="730">
        <f>T96*demand!$C$782</f>
        <v>12.352129322113498</v>
      </c>
      <c r="Y249" s="742">
        <f>U96*demand!$C$782*1000</f>
        <v>23.692401134048822</v>
      </c>
      <c r="Z249" s="729">
        <f t="shared" si="83"/>
        <v>4052.0002362179634</v>
      </c>
    </row>
    <row r="250" spans="1:29" ht="13.8" x14ac:dyDescent="0.45">
      <c r="A250" s="32">
        <v>2055</v>
      </c>
      <c r="B250" s="27">
        <f>surplus!H250</f>
        <v>9457.4757139547219</v>
      </c>
      <c r="C250" s="27">
        <f t="shared" si="72"/>
        <v>0</v>
      </c>
      <c r="D250" s="48">
        <f t="shared" si="85"/>
        <v>5.2544477113779875</v>
      </c>
      <c r="E250" s="624">
        <f t="shared" si="73"/>
        <v>0</v>
      </c>
      <c r="F250" s="624"/>
      <c r="G250" s="48">
        <f t="shared" si="79"/>
        <v>0.19138244013982136</v>
      </c>
      <c r="H250" s="27">
        <f t="shared" si="74"/>
        <v>0</v>
      </c>
      <c r="I250" s="630">
        <v>0</v>
      </c>
      <c r="J250" s="624">
        <f t="shared" si="75"/>
        <v>9457.4757139547219</v>
      </c>
      <c r="K250" s="590">
        <f t="shared" si="80"/>
        <v>7.3620370284870038</v>
      </c>
      <c r="L250" s="53">
        <f t="shared" si="76"/>
        <v>1284.6275667127904</v>
      </c>
      <c r="M250" s="27">
        <f t="shared" si="84"/>
        <v>1284.6275667127904</v>
      </c>
      <c r="N250" s="1"/>
      <c r="O250" s="732">
        <f>P97*demand!$C$781*1000</f>
        <v>1893.041570549525</v>
      </c>
      <c r="P250" s="729">
        <f>O97*demand!$C$781</f>
        <v>9.8914068039183487</v>
      </c>
      <c r="Q250" s="729">
        <f>S97*demand!$C$781</f>
        <v>0.18389202702948954</v>
      </c>
      <c r="R250" s="729">
        <f>T97*demand!$C$781</f>
        <v>5.8046939928257677</v>
      </c>
      <c r="S250" s="745">
        <f>U97*demand!$C$781*1000</f>
        <v>11.133881046098066</v>
      </c>
      <c r="T250" s="729">
        <f t="shared" si="78"/>
        <v>1904.1754515956231</v>
      </c>
      <c r="U250" s="733">
        <f>P97*demand!$C$782*1000</f>
        <v>4148.0931026454573</v>
      </c>
      <c r="V250" s="730">
        <f>O97*demand!$C$782</f>
        <v>21.674366256459678</v>
      </c>
      <c r="W250" s="730">
        <f>S97*demand!$C$782</f>
        <v>0.40295007823366841</v>
      </c>
      <c r="X250" s="730">
        <f>T97*demand!$C$782</f>
        <v>12.719430724185548</v>
      </c>
      <c r="Y250" s="742">
        <f>U97*demand!$C$782*1000</f>
        <v>24.396915467412409</v>
      </c>
      <c r="Z250" s="729">
        <f t="shared" si="83"/>
        <v>4172.4900181128696</v>
      </c>
    </row>
    <row r="251" spans="1:29" ht="13.8" x14ac:dyDescent="0.45">
      <c r="A251" s="32">
        <v>2056</v>
      </c>
      <c r="B251" s="27">
        <f>surplus!H251</f>
        <v>9478.4270307442239</v>
      </c>
      <c r="C251" s="27">
        <f t="shared" si="72"/>
        <v>0</v>
      </c>
      <c r="D251" s="48">
        <f t="shared" si="85"/>
        <v>5.2544477113779875</v>
      </c>
      <c r="E251" s="624">
        <f t="shared" si="73"/>
        <v>0</v>
      </c>
      <c r="F251" s="624"/>
      <c r="G251" s="48">
        <f t="shared" si="79"/>
        <v>0.19138244013982136</v>
      </c>
      <c r="H251" s="27">
        <f t="shared" si="74"/>
        <v>0</v>
      </c>
      <c r="I251" s="630">
        <v>0</v>
      </c>
      <c r="J251" s="624">
        <f t="shared" si="75"/>
        <v>9478.4270307442239</v>
      </c>
      <c r="K251" s="590">
        <f t="shared" si="80"/>
        <v>7.3620370284870038</v>
      </c>
      <c r="L251" s="53">
        <f t="shared" si="76"/>
        <v>1287.4734253669146</v>
      </c>
      <c r="M251" s="27">
        <f t="shared" si="84"/>
        <v>1287.4734253669146</v>
      </c>
      <c r="N251" s="1"/>
      <c r="O251" s="732">
        <f>P98*demand!$C$781*1000</f>
        <v>1947.7072893321588</v>
      </c>
      <c r="P251" s="729">
        <f>O98*demand!$C$781</f>
        <v>10.177042825398143</v>
      </c>
      <c r="Q251" s="729">
        <f>S98*demand!$C$781</f>
        <v>0.18389202702948954</v>
      </c>
      <c r="R251" s="729">
        <f>T98*demand!$C$781</f>
        <v>5.9723172370099631</v>
      </c>
      <c r="S251" s="745">
        <f>U98*demand!$C$781*1000</f>
        <v>11.455396230811422</v>
      </c>
      <c r="T251" s="729">
        <f t="shared" si="78"/>
        <v>1959.1626855629702</v>
      </c>
      <c r="U251" s="733">
        <f>P98*demand!$C$782*1000</f>
        <v>4267.8783702070014</v>
      </c>
      <c r="V251" s="730">
        <f>O98*demand!$C$782</f>
        <v>22.300261022322363</v>
      </c>
      <c r="W251" s="730">
        <f>S98*demand!$C$782</f>
        <v>0.40295007823366841</v>
      </c>
      <c r="X251" s="730">
        <f>T98*demand!$C$782</f>
        <v>13.086732126257598</v>
      </c>
      <c r="Y251" s="742">
        <f>U98*demand!$C$782*1000</f>
        <v>25.101429800775993</v>
      </c>
      <c r="Z251" s="729">
        <f t="shared" si="83"/>
        <v>4292.9798000077772</v>
      </c>
    </row>
    <row r="252" spans="1:29" ht="13.8" x14ac:dyDescent="0.45">
      <c r="A252" s="32">
        <v>2057</v>
      </c>
      <c r="B252" s="27">
        <f>surplus!H252</f>
        <v>9497.5924525117243</v>
      </c>
      <c r="C252" s="27">
        <f t="shared" si="72"/>
        <v>0</v>
      </c>
      <c r="D252" s="48">
        <f t="shared" si="85"/>
        <v>5.2544477113779875</v>
      </c>
      <c r="E252" s="624">
        <f t="shared" si="73"/>
        <v>0</v>
      </c>
      <c r="F252" s="624"/>
      <c r="G252" s="48">
        <f t="shared" si="79"/>
        <v>0.19138244013982136</v>
      </c>
      <c r="H252" s="27">
        <f t="shared" si="74"/>
        <v>0</v>
      </c>
      <c r="I252" s="630">
        <v>0</v>
      </c>
      <c r="J252" s="624">
        <f t="shared" si="75"/>
        <v>9497.5924525117243</v>
      </c>
      <c r="K252" s="590">
        <f t="shared" si="80"/>
        <v>7.3620370284870038</v>
      </c>
      <c r="L252" s="53">
        <f t="shared" si="76"/>
        <v>1290.0767023802387</v>
      </c>
      <c r="M252" s="27">
        <f t="shared" si="84"/>
        <v>1290.0767023802387</v>
      </c>
      <c r="N252" s="1"/>
      <c r="O252" s="732">
        <f>P99*demand!$C$781*1000</f>
        <v>2002.3730081147919</v>
      </c>
      <c r="P252" s="729">
        <f>O99*demand!$C$781</f>
        <v>10.462678846877937</v>
      </c>
      <c r="Q252" s="729">
        <f>S99*demand!$C$781</f>
        <v>0.18389202702948954</v>
      </c>
      <c r="R252" s="729">
        <f>T99*demand!$C$781</f>
        <v>6.1399404811941585</v>
      </c>
      <c r="S252" s="745">
        <f>U99*demand!$C$781*1000</f>
        <v>11.776911415524776</v>
      </c>
      <c r="T252" s="729">
        <f t="shared" si="78"/>
        <v>2014.1499195303168</v>
      </c>
      <c r="U252" s="733">
        <f>P99*demand!$C$782*1000</f>
        <v>4387.6636377685436</v>
      </c>
      <c r="V252" s="730">
        <f>O99*demand!$C$782</f>
        <v>22.926155788185046</v>
      </c>
      <c r="W252" s="730">
        <f>S99*demand!$C$782</f>
        <v>0.40295007823366841</v>
      </c>
      <c r="X252" s="730">
        <f>T99*demand!$C$782</f>
        <v>13.454033528329647</v>
      </c>
      <c r="Y252" s="742">
        <f>U99*demand!$C$782*1000</f>
        <v>25.805944134139573</v>
      </c>
      <c r="Z252" s="729">
        <f t="shared" si="83"/>
        <v>4413.4695819026829</v>
      </c>
    </row>
    <row r="253" spans="1:29" ht="13.8" x14ac:dyDescent="0.45">
      <c r="A253" s="32">
        <v>2058</v>
      </c>
      <c r="B253" s="27">
        <f>surplus!H253</f>
        <v>9519.7523475890375</v>
      </c>
      <c r="C253" s="27">
        <f t="shared" si="72"/>
        <v>0</v>
      </c>
      <c r="D253" s="48">
        <f t="shared" si="85"/>
        <v>5.2544477113779875</v>
      </c>
      <c r="E253" s="624">
        <f t="shared" si="73"/>
        <v>0</v>
      </c>
      <c r="F253" s="624"/>
      <c r="G253" s="48">
        <f t="shared" si="79"/>
        <v>0.19138244013982136</v>
      </c>
      <c r="H253" s="27">
        <f t="shared" si="74"/>
        <v>0</v>
      </c>
      <c r="I253" s="630">
        <v>0</v>
      </c>
      <c r="J253" s="624">
        <f t="shared" si="75"/>
        <v>9519.7523475890375</v>
      </c>
      <c r="K253" s="590">
        <f t="shared" si="80"/>
        <v>7.3620370284870038</v>
      </c>
      <c r="L253" s="53">
        <f t="shared" si="76"/>
        <v>1293.0867246052785</v>
      </c>
      <c r="M253" s="27">
        <f t="shared" si="84"/>
        <v>1293.0867246052785</v>
      </c>
      <c r="N253" s="1"/>
      <c r="O253" s="732">
        <f>P100*demand!$C$781*1000</f>
        <v>2057.0387268974255</v>
      </c>
      <c r="P253" s="729">
        <f>O100*demand!$C$781</f>
        <v>10.748314868357731</v>
      </c>
      <c r="Q253" s="729">
        <f>S100*demand!$C$781</f>
        <v>0.18389202702948954</v>
      </c>
      <c r="R253" s="729">
        <f>T100*demand!$C$781</f>
        <v>6.307563725378353</v>
      </c>
      <c r="S253" s="745">
        <f>U100*demand!$C$781*1000</f>
        <v>12.098426600238129</v>
      </c>
      <c r="T253" s="729">
        <f t="shared" si="78"/>
        <v>2069.1371534976638</v>
      </c>
      <c r="U253" s="733">
        <f>P100*demand!$C$782*1000</f>
        <v>4507.4489053300867</v>
      </c>
      <c r="V253" s="730">
        <f>O100*demand!$C$782</f>
        <v>23.552050554047732</v>
      </c>
      <c r="W253" s="730">
        <f>S100*demand!$C$782</f>
        <v>0.40295007823366841</v>
      </c>
      <c r="X253" s="730">
        <f>T100*demand!$C$782</f>
        <v>13.821334930401695</v>
      </c>
      <c r="Y253" s="742">
        <f>U100*demand!$C$782*1000</f>
        <v>26.510458467503152</v>
      </c>
      <c r="Z253" s="729">
        <f t="shared" si="83"/>
        <v>4533.9593637975895</v>
      </c>
    </row>
    <row r="254" spans="1:29" ht="13.8" x14ac:dyDescent="0.45">
      <c r="A254" s="32">
        <v>2059</v>
      </c>
      <c r="B254" s="27">
        <f>surplus!H254</f>
        <v>9542.6457539562234</v>
      </c>
      <c r="C254" s="27">
        <f t="shared" si="72"/>
        <v>0</v>
      </c>
      <c r="D254" s="48">
        <f t="shared" si="85"/>
        <v>5.2544477113779875</v>
      </c>
      <c r="E254" s="624">
        <f t="shared" si="73"/>
        <v>0</v>
      </c>
      <c r="F254" s="624"/>
      <c r="G254" s="48">
        <f t="shared" si="79"/>
        <v>0.19138244013982136</v>
      </c>
      <c r="H254" s="27">
        <f t="shared" si="74"/>
        <v>0</v>
      </c>
      <c r="I254" s="630">
        <v>0</v>
      </c>
      <c r="J254" s="624">
        <f t="shared" si="75"/>
        <v>9542.6457539562234</v>
      </c>
      <c r="K254" s="590">
        <f t="shared" si="80"/>
        <v>7.3620370284870038</v>
      </c>
      <c r="L254" s="53">
        <f t="shared" si="76"/>
        <v>1296.1963811145574</v>
      </c>
      <c r="M254" s="27">
        <f t="shared" si="84"/>
        <v>1296.1963811145574</v>
      </c>
      <c r="N254" s="1"/>
      <c r="O254" s="732">
        <f>P101*demand!$C$781*1000</f>
        <v>2111.7044456800586</v>
      </c>
      <c r="P254" s="729">
        <f>O101*demand!$C$781</f>
        <v>11.033950889837525</v>
      </c>
      <c r="Q254" s="729">
        <f>S101*demand!$C$781</f>
        <v>0.18389202702948954</v>
      </c>
      <c r="R254" s="729">
        <f>T101*demand!$C$781</f>
        <v>6.4751869695625475</v>
      </c>
      <c r="S254" s="745">
        <f>U101*demand!$C$781*1000</f>
        <v>12.419941784951483</v>
      </c>
      <c r="T254" s="729">
        <f t="shared" si="78"/>
        <v>2124.1243874650099</v>
      </c>
      <c r="U254" s="733">
        <f>P101*demand!$C$782*1000</f>
        <v>4627.2341728916299</v>
      </c>
      <c r="V254" s="730">
        <f>O101*demand!$C$782</f>
        <v>24.177945319910418</v>
      </c>
      <c r="W254" s="730">
        <f>S101*demand!$C$782</f>
        <v>0.40295007823366841</v>
      </c>
      <c r="X254" s="730">
        <f>T101*demand!$C$782</f>
        <v>14.188636332473743</v>
      </c>
      <c r="Y254" s="742">
        <f>U101*demand!$C$782*1000</f>
        <v>27.214972800866732</v>
      </c>
      <c r="Z254" s="729">
        <f t="shared" si="83"/>
        <v>4654.449145692497</v>
      </c>
    </row>
    <row r="255" spans="1:29" ht="13.8" x14ac:dyDescent="0.45">
      <c r="A255" s="32">
        <v>2060</v>
      </c>
      <c r="B255" s="27">
        <f>surplus!H255</f>
        <v>9564.5056109986417</v>
      </c>
      <c r="C255" s="27">
        <f t="shared" si="72"/>
        <v>0</v>
      </c>
      <c r="D255" s="48">
        <f t="shared" si="85"/>
        <v>5.2544477113779875</v>
      </c>
      <c r="E255" s="624">
        <f t="shared" si="73"/>
        <v>0</v>
      </c>
      <c r="F255" s="624"/>
      <c r="G255" s="48">
        <f t="shared" si="79"/>
        <v>0.19138244013982136</v>
      </c>
      <c r="H255" s="27">
        <f t="shared" si="74"/>
        <v>0</v>
      </c>
      <c r="I255" s="630">
        <v>0</v>
      </c>
      <c r="J255" s="624">
        <f t="shared" si="75"/>
        <v>9564.5056109986417</v>
      </c>
      <c r="K255" s="590">
        <f t="shared" si="80"/>
        <v>7.3620370284870038</v>
      </c>
      <c r="L255" s="53">
        <f t="shared" si="76"/>
        <v>1299.1656485819487</v>
      </c>
      <c r="M255" s="27">
        <f t="shared" si="84"/>
        <v>1299.1656485819487</v>
      </c>
      <c r="N255" s="1"/>
      <c r="O255" s="732">
        <f>P102*demand!$C$781*1000</f>
        <v>2166.3701644626926</v>
      </c>
      <c r="P255" s="729">
        <f>O102*demand!$C$781</f>
        <v>11.31958691131732</v>
      </c>
      <c r="Q255" s="729">
        <f>S102*demand!$C$781</f>
        <v>0.18389202702948954</v>
      </c>
      <c r="R255" s="729">
        <f>T102*demand!$C$781</f>
        <v>6.6428102137467437</v>
      </c>
      <c r="S255" s="745">
        <f>U102*demand!$C$781*1000</f>
        <v>12.741456969664839</v>
      </c>
      <c r="T255" s="729">
        <f t="shared" si="78"/>
        <v>2179.1116214323574</v>
      </c>
      <c r="U255" s="733">
        <f>P102*demand!$C$782*1000</f>
        <v>4747.0194404531721</v>
      </c>
      <c r="V255" s="730">
        <f>O102*demand!$C$782</f>
        <v>24.8038400857731</v>
      </c>
      <c r="W255" s="730">
        <f>S102*demand!$C$782</f>
        <v>0.40295007823366841</v>
      </c>
      <c r="X255" s="730">
        <f>T102*demand!$C$782</f>
        <v>14.555937734545795</v>
      </c>
      <c r="Y255" s="742">
        <f>U102*demand!$C$782*1000</f>
        <v>27.919487134230316</v>
      </c>
      <c r="Z255" s="729">
        <f t="shared" si="83"/>
        <v>4774.9389275874028</v>
      </c>
    </row>
  </sheetData>
  <conditionalFormatting sqref="Z12">
    <cfRule type="expression" dxfId="780" priority="1">
      <formula>OR(NOT(ISBLANK($C$173)),NOT(ISBLANK($D$173)),NOT(ISBLANK($E$173)),NOT(ISBLANK($G$173)),NOT(ISBLANK($H$173)))</formula>
    </cfRule>
  </conditionalFormatting>
  <conditionalFormatting sqref="Z13">
    <cfRule type="expression" dxfId="779" priority="2">
      <formula>OR(NOT(ISBLANK($C$173)),NOT(ISBLANK($D$173)),NOT(ISBLANK($E$173)),NOT(ISBLANK($G$173)),NOT(ISBLANK($H$173)))</formula>
    </cfRule>
  </conditionalFormatting>
  <pageMargins left="0.7" right="0.7" top="0.75" bottom="0.75" header="0.3" footer="0.3"/>
  <ignoredErrors>
    <ignoredError sqref="E57 E108 E114:E133" formula="1"/>
  </ignoredErrors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Z255"/>
  <sheetViews>
    <sheetView topLeftCell="A103" zoomScale="168" zoomScaleNormal="168" zoomScalePageLayoutView="130" workbookViewId="0">
      <selection activeCell="G117" sqref="G117"/>
    </sheetView>
  </sheetViews>
  <sheetFormatPr defaultColWidth="10.83203125" defaultRowHeight="12.3" x14ac:dyDescent="0.4"/>
  <cols>
    <col min="1" max="1" width="10.83203125" style="6"/>
    <col min="2" max="2" width="11.83203125" style="602" customWidth="1"/>
    <col min="3" max="5" width="10.83203125" style="14"/>
    <col min="6" max="6" width="10.83203125" style="15"/>
    <col min="7" max="7" width="12" style="14" customWidth="1"/>
    <col min="8" max="8" width="10.83203125" style="15"/>
    <col min="9" max="9" width="10.83203125" style="612"/>
    <col min="10" max="10" width="10.83203125" style="602"/>
    <col min="11" max="11" width="10.83203125" style="14"/>
    <col min="12" max="12" width="10.83203125" style="15"/>
    <col min="13" max="13" width="10.83203125" style="618"/>
    <col min="14" max="14" width="10.83203125" style="602"/>
    <col min="15" max="16" width="10.83203125" style="14"/>
    <col min="17" max="17" width="10.83203125" style="621"/>
    <col min="18" max="18" width="10.83203125" style="602"/>
    <col min="19" max="20" width="10.83203125" style="14"/>
    <col min="21" max="21" width="10.83203125" style="621"/>
    <col min="22" max="22" width="10.83203125" style="602"/>
    <col min="23" max="23" width="10.83203125" style="14"/>
    <col min="24" max="24" width="10.83203125" style="621"/>
    <col min="25" max="25" width="10.83203125" style="602"/>
    <col min="26" max="26" width="10.83203125" style="15"/>
    <col min="27" max="27" width="10.83203125" style="612"/>
    <col min="28" max="28" width="10.83203125" style="602"/>
    <col min="29" max="30" width="10.83203125" style="14"/>
    <col min="31" max="31" width="10.83203125" style="621"/>
    <col min="32" max="32" width="10.83203125" style="602"/>
    <col min="33" max="33" width="10.83203125" style="14"/>
    <col min="34" max="34" width="10.83203125" style="15"/>
    <col min="35" max="35" width="10.83203125" style="612"/>
    <col min="36" max="36" width="10.83203125" style="602"/>
    <col min="37" max="37" width="10.83203125" style="15"/>
    <col min="38" max="38" width="10.83203125" style="612"/>
    <col min="39" max="39" width="10.83203125" style="602"/>
    <col min="40" max="40" width="10.83203125" style="14"/>
    <col min="41" max="41" width="10.83203125" style="621"/>
    <col min="42" max="42" width="10.83203125" style="602"/>
    <col min="43" max="43" width="10.83203125" style="14"/>
    <col min="44" max="44" width="10.83203125" style="15"/>
    <col min="45" max="45" width="10.83203125" style="612"/>
    <col min="46" max="46" width="10.83203125" style="602"/>
    <col min="47" max="47" width="10.83203125" style="14"/>
    <col min="48" max="48" width="10.83203125" style="15"/>
  </cols>
  <sheetData>
    <row r="1" spans="1:52" s="38" customFormat="1" ht="18.899999999999999" x14ac:dyDescent="0.65">
      <c r="A1" s="33" t="s">
        <v>160</v>
      </c>
      <c r="B1" s="597"/>
      <c r="F1" s="170"/>
      <c r="I1" s="44"/>
      <c r="J1" s="597"/>
      <c r="L1" s="170"/>
      <c r="M1" s="613"/>
      <c r="N1" s="597"/>
      <c r="O1" s="39"/>
      <c r="Q1" s="44"/>
      <c r="R1" s="597"/>
      <c r="U1" s="44"/>
      <c r="V1" s="597"/>
      <c r="X1" s="44"/>
      <c r="Y1" s="597"/>
      <c r="Z1" s="592"/>
      <c r="AA1" s="592"/>
      <c r="AB1" s="605"/>
      <c r="AC1" s="44"/>
      <c r="AD1" s="44"/>
      <c r="AE1" s="44"/>
      <c r="AF1" s="605"/>
      <c r="AG1" s="44"/>
      <c r="AH1" s="592"/>
      <c r="AI1" s="592"/>
      <c r="AJ1" s="605"/>
      <c r="AK1" s="592"/>
      <c r="AL1" s="592"/>
      <c r="AM1" s="605"/>
      <c r="AN1" s="44"/>
      <c r="AO1" s="44"/>
      <c r="AP1" s="605"/>
      <c r="AQ1" s="44"/>
      <c r="AR1" s="592"/>
      <c r="AS1" s="592"/>
      <c r="AT1" s="605"/>
      <c r="AU1" s="44"/>
      <c r="AV1" s="592"/>
      <c r="AW1" s="44"/>
      <c r="AX1" s="44"/>
      <c r="AY1" s="44"/>
      <c r="AZ1" s="44"/>
    </row>
    <row r="2" spans="1:52" s="1" customFormat="1" x14ac:dyDescent="0.4">
      <c r="A2" s="6"/>
      <c r="B2" s="7"/>
      <c r="C2" s="6"/>
      <c r="D2" s="6"/>
      <c r="E2" s="6"/>
      <c r="F2" s="88"/>
      <c r="G2" s="6"/>
      <c r="H2" s="6"/>
      <c r="I2" s="10"/>
      <c r="J2" s="7"/>
      <c r="K2" s="6"/>
      <c r="L2" s="88" t="s">
        <v>0</v>
      </c>
      <c r="M2" s="614"/>
      <c r="N2" s="604"/>
      <c r="O2" s="6"/>
      <c r="Q2" s="4"/>
      <c r="R2" s="604"/>
      <c r="U2" s="4"/>
      <c r="V2" s="604"/>
      <c r="X2" s="4"/>
      <c r="Y2" s="604"/>
      <c r="Z2" s="105" t="s">
        <v>763</v>
      </c>
      <c r="AA2" s="16"/>
      <c r="AB2" s="604"/>
      <c r="AE2" s="4"/>
      <c r="AF2" s="604"/>
      <c r="AH2" s="105"/>
      <c r="AI2" s="16"/>
      <c r="AJ2" s="604"/>
      <c r="AK2" s="105"/>
      <c r="AL2" s="16"/>
      <c r="AM2" s="604"/>
      <c r="AO2" s="4"/>
      <c r="AP2" s="604"/>
      <c r="AR2" s="105"/>
      <c r="AS2" s="16"/>
      <c r="AT2" s="604"/>
      <c r="AV2" s="105"/>
    </row>
    <row r="3" spans="1:52" s="33" customFormat="1" ht="18.899999999999999" x14ac:dyDescent="0.65">
      <c r="A3" s="33" t="s">
        <v>155</v>
      </c>
      <c r="B3" s="598"/>
      <c r="C3" s="34"/>
      <c r="D3" s="34"/>
      <c r="E3" s="34"/>
      <c r="F3" s="171"/>
      <c r="G3" s="34"/>
      <c r="H3" s="34"/>
      <c r="I3" s="40"/>
      <c r="J3" s="598"/>
      <c r="K3" s="34"/>
      <c r="L3" s="171"/>
      <c r="M3" s="615"/>
      <c r="N3" s="598"/>
      <c r="O3" s="34"/>
      <c r="P3" s="34"/>
      <c r="Q3" s="40"/>
      <c r="R3" s="598"/>
      <c r="S3" s="34"/>
      <c r="T3" s="34"/>
      <c r="U3" s="40"/>
      <c r="V3" s="598"/>
      <c r="W3" s="34"/>
      <c r="X3" s="40"/>
      <c r="Y3" s="598"/>
      <c r="Z3" s="593"/>
      <c r="AA3" s="593"/>
      <c r="AB3" s="606"/>
      <c r="AC3" s="40"/>
      <c r="AD3" s="41"/>
      <c r="AE3" s="41"/>
      <c r="AF3" s="608"/>
      <c r="AG3" s="41"/>
      <c r="AH3" s="595"/>
      <c r="AI3" s="595"/>
      <c r="AJ3" s="608"/>
      <c r="AK3" s="595"/>
      <c r="AL3" s="595"/>
      <c r="AM3" s="608"/>
      <c r="AN3" s="41"/>
      <c r="AO3" s="41"/>
      <c r="AP3" s="608"/>
      <c r="AQ3" s="41"/>
      <c r="AR3" s="595"/>
      <c r="AS3" s="595"/>
      <c r="AT3" s="608"/>
      <c r="AU3" s="41"/>
      <c r="AV3" s="595"/>
      <c r="AW3" s="41"/>
      <c r="AX3" s="41"/>
      <c r="AY3" s="41"/>
      <c r="AZ3" s="41"/>
    </row>
    <row r="4" spans="1:52" ht="150" x14ac:dyDescent="0.5">
      <c r="A4" s="26" t="s">
        <v>9</v>
      </c>
      <c r="B4" s="599" t="s">
        <v>585</v>
      </c>
      <c r="C4" s="26" t="s">
        <v>98</v>
      </c>
      <c r="D4" s="49" t="s">
        <v>586</v>
      </c>
      <c r="E4" s="26" t="s">
        <v>486</v>
      </c>
      <c r="F4" s="54" t="s">
        <v>97</v>
      </c>
      <c r="G4" s="26" t="s">
        <v>96</v>
      </c>
      <c r="H4" s="625" t="s">
        <v>110</v>
      </c>
      <c r="I4" s="610"/>
      <c r="J4" s="599" t="s">
        <v>101</v>
      </c>
      <c r="K4" s="26" t="s">
        <v>102</v>
      </c>
      <c r="L4" s="54" t="s">
        <v>109</v>
      </c>
      <c r="M4" s="616"/>
      <c r="N4" s="599" t="s">
        <v>103</v>
      </c>
      <c r="O4" s="26" t="s">
        <v>104</v>
      </c>
      <c r="P4" s="26" t="s">
        <v>108</v>
      </c>
      <c r="Q4" s="619"/>
      <c r="R4" s="599" t="s">
        <v>105</v>
      </c>
      <c r="S4" s="26" t="s">
        <v>106</v>
      </c>
      <c r="T4" s="26" t="s">
        <v>111</v>
      </c>
      <c r="U4" s="619"/>
      <c r="V4" s="599" t="s">
        <v>86</v>
      </c>
      <c r="W4" s="26" t="s">
        <v>107</v>
      </c>
      <c r="X4" s="619"/>
      <c r="Y4" s="599" t="s">
        <v>84</v>
      </c>
      <c r="Z4" s="54" t="s">
        <v>112</v>
      </c>
      <c r="AA4" s="610"/>
      <c r="AB4" s="599" t="s">
        <v>72</v>
      </c>
      <c r="AC4" s="26" t="s">
        <v>113</v>
      </c>
      <c r="AD4" s="26" t="s">
        <v>114</v>
      </c>
      <c r="AE4" s="619"/>
      <c r="AF4" s="599" t="s">
        <v>115</v>
      </c>
      <c r="AG4" s="26" t="s">
        <v>116</v>
      </c>
      <c r="AH4" s="54" t="s">
        <v>117</v>
      </c>
      <c r="AI4" s="610"/>
      <c r="AJ4" s="599" t="s">
        <v>118</v>
      </c>
      <c r="AK4" s="54" t="s">
        <v>119</v>
      </c>
      <c r="AL4" s="610"/>
      <c r="AM4" s="599" t="s">
        <v>88</v>
      </c>
      <c r="AN4" s="26" t="s">
        <v>120</v>
      </c>
      <c r="AO4" s="619"/>
      <c r="AP4" s="599" t="s">
        <v>90</v>
      </c>
      <c r="AQ4" s="26" t="s">
        <v>121</v>
      </c>
      <c r="AR4" s="54" t="s">
        <v>122</v>
      </c>
      <c r="AS4" s="610"/>
      <c r="AT4" s="599" t="s">
        <v>91</v>
      </c>
      <c r="AU4" s="26" t="s">
        <v>123</v>
      </c>
      <c r="AV4" s="54" t="s">
        <v>124</v>
      </c>
    </row>
    <row r="5" spans="1:52" s="174" customFormat="1" ht="13.8" x14ac:dyDescent="0.45">
      <c r="A5" s="109">
        <v>2014</v>
      </c>
      <c r="B5" s="600">
        <f>demand!B19</f>
        <v>4946.8</v>
      </c>
      <c r="C5" s="52">
        <f>'crop production'!B5</f>
        <v>8901.7202843488176</v>
      </c>
      <c r="D5" s="173">
        <f>'meta-analysis'!S881</f>
        <v>9.1169556700282955E-2</v>
      </c>
      <c r="E5" s="52">
        <f>C5*(1-D5)</f>
        <v>8090.1543921548191</v>
      </c>
      <c r="F5" s="52">
        <f>'grainfed livestock'!B5</f>
        <v>2319.8908710923283</v>
      </c>
      <c r="G5" s="52">
        <f>E5-F5</f>
        <v>5770.2635210624903</v>
      </c>
      <c r="H5" s="626">
        <f t="shared" ref="H5:H51" si="0">G5-B5</f>
        <v>823.46352106249014</v>
      </c>
      <c r="I5" s="611"/>
      <c r="J5" s="600">
        <f>demand!C19</f>
        <v>73.099999999999994</v>
      </c>
      <c r="K5" s="52">
        <f>'grassland production'!AE5</f>
        <v>43.595808553305091</v>
      </c>
      <c r="L5" s="52">
        <f>MAX(0,J5-K5)</f>
        <v>29.504191446694904</v>
      </c>
      <c r="M5" s="617"/>
      <c r="N5" s="600">
        <f>demand!D19</f>
        <v>11.3</v>
      </c>
      <c r="O5" s="52">
        <f>'grassland production'!N5</f>
        <v>0.63499946002360819</v>
      </c>
      <c r="P5" s="52">
        <f>N5-O5</f>
        <v>10.665000539976393</v>
      </c>
      <c r="Q5" s="611"/>
      <c r="R5" s="600">
        <f>demand!E19</f>
        <v>3.6</v>
      </c>
      <c r="S5" s="52">
        <f>'grassland production'!P5</f>
        <v>0.47624959501770603</v>
      </c>
      <c r="T5" s="52">
        <f>R5-S5</f>
        <v>3.1237504049822942</v>
      </c>
      <c r="U5" s="611"/>
      <c r="V5" s="600">
        <f>demand!F19</f>
        <v>69.900000000000006</v>
      </c>
      <c r="W5" s="52">
        <f>V5</f>
        <v>69.900000000000006</v>
      </c>
      <c r="X5" s="611"/>
      <c r="Y5" s="600">
        <f>demand!G19</f>
        <v>6.7</v>
      </c>
      <c r="Z5" s="52">
        <f>MAX(0,Y5)</f>
        <v>6.7</v>
      </c>
      <c r="AA5" s="611"/>
      <c r="AB5" s="600">
        <f>demand!H19</f>
        <v>721.6</v>
      </c>
      <c r="AC5" s="52">
        <f>'grassland production'!S5</f>
        <v>252.8885349544019</v>
      </c>
      <c r="AD5" s="52">
        <f>AB5-AC5</f>
        <v>468.71146504559812</v>
      </c>
      <c r="AE5" s="611"/>
      <c r="AF5" s="600">
        <f>demand!J19</f>
        <v>15.4</v>
      </c>
      <c r="AG5" s="52">
        <f>'grassland production'!AA5</f>
        <v>3.0556304854450147</v>
      </c>
      <c r="AH5" s="52">
        <f>MAX(0,AF5-AG5)</f>
        <v>12.344369514554986</v>
      </c>
      <c r="AI5" s="611"/>
      <c r="AJ5" s="600">
        <f>demand!K19</f>
        <v>121.8</v>
      </c>
      <c r="AK5" s="52">
        <f>MAX(0,AJ5)</f>
        <v>121.8</v>
      </c>
      <c r="AL5" s="611"/>
      <c r="AM5" s="600">
        <f>demand!L19</f>
        <v>118.6</v>
      </c>
      <c r="AN5" s="52">
        <f>AM5</f>
        <v>118.6</v>
      </c>
      <c r="AO5" s="611"/>
      <c r="AP5" s="600">
        <f>demand!M19</f>
        <v>12.6</v>
      </c>
      <c r="AQ5" s="52">
        <f>'grassland production'!AF5</f>
        <v>6.9753293685288149</v>
      </c>
      <c r="AR5" s="52">
        <f>MAX(0,AP5-AQ5)</f>
        <v>5.6246706314711847</v>
      </c>
      <c r="AS5" s="611"/>
      <c r="AT5" s="600">
        <f>demand!N19</f>
        <v>18.100000000000001</v>
      </c>
      <c r="AU5" s="52">
        <f>'grassland production'!AG5</f>
        <v>9.155119796194068</v>
      </c>
      <c r="AV5" s="52">
        <f>MAX(0,AT5-AU5)</f>
        <v>8.9448802038059334</v>
      </c>
    </row>
    <row r="6" spans="1:52" ht="13.8" x14ac:dyDescent="0.45">
      <c r="A6" s="32">
        <v>2015</v>
      </c>
      <c r="B6" s="600">
        <f>demand!B20</f>
        <v>5024</v>
      </c>
      <c r="C6" s="19">
        <f>'crop production'!B6</f>
        <v>8901.7202843488176</v>
      </c>
      <c r="D6" s="115">
        <f>D5</f>
        <v>9.1169556700282955E-2</v>
      </c>
      <c r="E6" s="19">
        <f t="shared" ref="E6:E51" si="1">C6*(1-D6)</f>
        <v>8090.1543921548191</v>
      </c>
      <c r="F6" s="52">
        <f>'grainfed livestock'!B6</f>
        <v>2345.1352712105286</v>
      </c>
      <c r="G6" s="52">
        <f t="shared" ref="G6:G38" si="2">E6-F6</f>
        <v>5745.019120944291</v>
      </c>
      <c r="H6" s="626">
        <f t="shared" si="0"/>
        <v>721.01912094429099</v>
      </c>
      <c r="I6" s="611"/>
      <c r="J6" s="600">
        <f>demand!C20</f>
        <v>72.099999999999994</v>
      </c>
      <c r="K6" s="19">
        <f>'grassland production'!AE6</f>
        <v>43.546798718067834</v>
      </c>
      <c r="L6" s="52">
        <f t="shared" ref="L6:L51" si="3">MAX(0,J6-K6)</f>
        <v>28.553201281932161</v>
      </c>
      <c r="M6" s="617"/>
      <c r="N6" s="601">
        <f>demand!D20</f>
        <v>11.4</v>
      </c>
      <c r="O6" s="19">
        <f>'grassland production'!N6</f>
        <v>0.63428560197293216</v>
      </c>
      <c r="P6" s="52">
        <f t="shared" ref="P6:P51" si="4">N6-O6</f>
        <v>10.765714398027068</v>
      </c>
      <c r="Q6" s="620"/>
      <c r="R6" s="601">
        <f>demand!E20</f>
        <v>3.6</v>
      </c>
      <c r="S6" s="19">
        <f>'grassland production'!P6</f>
        <v>0.47571420147969912</v>
      </c>
      <c r="T6" s="52">
        <f t="shared" ref="T6:T51" si="5">R6-S6</f>
        <v>3.124285798520301</v>
      </c>
      <c r="U6" s="620"/>
      <c r="V6" s="601">
        <f>demand!F20</f>
        <v>72.400000000000006</v>
      </c>
      <c r="W6" s="52">
        <f t="shared" ref="W6:W50" si="6">V6</f>
        <v>72.400000000000006</v>
      </c>
      <c r="X6" s="620"/>
      <c r="Y6" s="601">
        <f>demand!G20</f>
        <v>6.6</v>
      </c>
      <c r="Z6" s="52">
        <f t="shared" ref="Z6:Z51" si="7">MAX(0,Y6)</f>
        <v>6.6</v>
      </c>
      <c r="AA6" s="611"/>
      <c r="AB6" s="601">
        <f>demand!H20</f>
        <v>728.5</v>
      </c>
      <c r="AC6" s="19">
        <f>'grassland production'!S6</f>
        <v>252.60424098572022</v>
      </c>
      <c r="AD6" s="52">
        <f t="shared" ref="AD6:AD51" si="8">AB6-AC6</f>
        <v>475.89575901427975</v>
      </c>
      <c r="AE6" s="620"/>
      <c r="AF6" s="601">
        <f>demand!J20</f>
        <v>15.7</v>
      </c>
      <c r="AG6" s="19">
        <f>'grassland production'!AA6</f>
        <v>3.0521953857965132</v>
      </c>
      <c r="AH6" s="52">
        <f t="shared" ref="AH6:AH51" si="9">MAX(0,AF6-AG6)</f>
        <v>12.647804614203487</v>
      </c>
      <c r="AI6" s="611"/>
      <c r="AJ6" s="601">
        <f>demand!K20</f>
        <v>124.6</v>
      </c>
      <c r="AK6" s="52">
        <f t="shared" ref="AK6:AK51" si="10">MAX(0,AJ6)</f>
        <v>124.6</v>
      </c>
      <c r="AL6" s="611"/>
      <c r="AM6" s="601">
        <f>demand!L20</f>
        <v>122.6</v>
      </c>
      <c r="AN6" s="52">
        <f t="shared" ref="AN6:AN51" si="11">AM6</f>
        <v>122.6</v>
      </c>
      <c r="AO6" s="620"/>
      <c r="AP6" s="601">
        <f>demand!M20</f>
        <v>12.6</v>
      </c>
      <c r="AQ6" s="19">
        <f>'grassland production'!AF6</f>
        <v>6.9674877948908538</v>
      </c>
      <c r="AR6" s="52">
        <f t="shared" ref="AR6:AR51" si="12">MAX(0,AP6-AQ6)</f>
        <v>5.6325122051091459</v>
      </c>
      <c r="AS6" s="611"/>
      <c r="AT6" s="601">
        <f>demand!N20</f>
        <v>18.399999999999999</v>
      </c>
      <c r="AU6" s="19">
        <f>'grassland production'!AG6</f>
        <v>9.144827730794244</v>
      </c>
      <c r="AV6" s="52">
        <f t="shared" ref="AV6:AV51" si="13">MAX(0,AT6-AU6)</f>
        <v>9.2551722692057545</v>
      </c>
    </row>
    <row r="7" spans="1:52" ht="13.8" x14ac:dyDescent="0.45">
      <c r="A7" s="32">
        <v>2016</v>
      </c>
      <c r="B7" s="600">
        <f>demand!B21</f>
        <v>5056.8</v>
      </c>
      <c r="C7" s="19">
        <f>'crop production'!B7</f>
        <v>8909.9131912110315</v>
      </c>
      <c r="D7" s="115">
        <f t="shared" ref="D7:D41" si="14">D6</f>
        <v>9.1169556700282955E-2</v>
      </c>
      <c r="E7" s="19">
        <f t="shared" si="1"/>
        <v>8097.600355330319</v>
      </c>
      <c r="F7" s="52">
        <f>'grainfed livestock'!B7</f>
        <v>2375.8461364703053</v>
      </c>
      <c r="G7" s="52">
        <f t="shared" si="2"/>
        <v>5721.7542188600137</v>
      </c>
      <c r="H7" s="626">
        <f t="shared" si="0"/>
        <v>664.9542188600135</v>
      </c>
      <c r="I7" s="611"/>
      <c r="J7" s="600">
        <f>demand!C21</f>
        <v>71.8</v>
      </c>
      <c r="K7" s="19">
        <f>'grassland production'!AE7</f>
        <v>43.497557203554507</v>
      </c>
      <c r="L7" s="52">
        <f t="shared" si="3"/>
        <v>28.30244279644549</v>
      </c>
      <c r="M7" s="617"/>
      <c r="N7" s="601">
        <f>demand!D21</f>
        <v>11.7</v>
      </c>
      <c r="O7" s="19">
        <f>'grassland production'!N7</f>
        <v>0.63356836937272765</v>
      </c>
      <c r="P7" s="52">
        <f t="shared" si="4"/>
        <v>11.066431630627271</v>
      </c>
      <c r="Q7" s="620"/>
      <c r="R7" s="601">
        <f>demand!E21</f>
        <v>3.6</v>
      </c>
      <c r="S7" s="19">
        <f>'grassland production'!P7</f>
        <v>0.47517627702954568</v>
      </c>
      <c r="T7" s="52">
        <f t="shared" si="5"/>
        <v>3.1248237229704543</v>
      </c>
      <c r="U7" s="620"/>
      <c r="V7" s="601">
        <f>demand!F21</f>
        <v>74.599999999999994</v>
      </c>
      <c r="W7" s="52">
        <f t="shared" si="6"/>
        <v>74.599999999999994</v>
      </c>
      <c r="X7" s="620"/>
      <c r="Y7" s="601">
        <f>demand!G21</f>
        <v>6.7</v>
      </c>
      <c r="Z7" s="52">
        <f t="shared" si="7"/>
        <v>6.7</v>
      </c>
      <c r="AA7" s="611"/>
      <c r="AB7" s="601">
        <f>demand!H21</f>
        <v>746.8</v>
      </c>
      <c r="AC7" s="19">
        <f>'grassland production'!S7</f>
        <v>252.31860310268874</v>
      </c>
      <c r="AD7" s="52">
        <f t="shared" si="8"/>
        <v>494.48139689731124</v>
      </c>
      <c r="AE7" s="620"/>
      <c r="AF7" s="601">
        <f>demand!J21</f>
        <v>15.6</v>
      </c>
      <c r="AG7" s="19">
        <f>'grassland production'!AA7</f>
        <v>3.0487440477461489</v>
      </c>
      <c r="AH7" s="52">
        <f t="shared" si="9"/>
        <v>12.55125595225385</v>
      </c>
      <c r="AI7" s="611"/>
      <c r="AJ7" s="601">
        <f>demand!K21</f>
        <v>126.7</v>
      </c>
      <c r="AK7" s="52">
        <f t="shared" si="10"/>
        <v>126.7</v>
      </c>
      <c r="AL7" s="611"/>
      <c r="AM7" s="601">
        <f>demand!L21</f>
        <v>123.9</v>
      </c>
      <c r="AN7" s="52">
        <f t="shared" si="11"/>
        <v>123.9</v>
      </c>
      <c r="AO7" s="620"/>
      <c r="AP7" s="601">
        <f>demand!M21</f>
        <v>12.7</v>
      </c>
      <c r="AQ7" s="19">
        <f>'grassland production'!AF7</f>
        <v>6.9596091525687216</v>
      </c>
      <c r="AR7" s="52">
        <f t="shared" si="12"/>
        <v>5.7403908474312777</v>
      </c>
      <c r="AS7" s="611"/>
      <c r="AT7" s="601">
        <f>demand!N21</f>
        <v>19</v>
      </c>
      <c r="AU7" s="19">
        <f>'grassland production'!AG7</f>
        <v>9.1344870127464457</v>
      </c>
      <c r="AV7" s="52">
        <f t="shared" si="13"/>
        <v>9.8655129872535543</v>
      </c>
    </row>
    <row r="8" spans="1:52" ht="13.8" x14ac:dyDescent="0.45">
      <c r="A8" s="32">
        <v>2017</v>
      </c>
      <c r="B8" s="600">
        <f>demand!B22</f>
        <v>5127.8999999999996</v>
      </c>
      <c r="C8" s="19">
        <f>'crop production'!B8</f>
        <v>8918.1502823235005</v>
      </c>
      <c r="D8" s="115">
        <f t="shared" si="14"/>
        <v>9.1169556700282955E-2</v>
      </c>
      <c r="E8" s="19">
        <f t="shared" si="1"/>
        <v>8105.0864744975643</v>
      </c>
      <c r="F8" s="52">
        <f>'grainfed livestock'!B8</f>
        <v>2432.8894164623312</v>
      </c>
      <c r="G8" s="52">
        <f t="shared" si="2"/>
        <v>5672.1970580352336</v>
      </c>
      <c r="H8" s="626">
        <f t="shared" si="0"/>
        <v>544.29705803523393</v>
      </c>
      <c r="I8" s="611"/>
      <c r="J8" s="600">
        <f>demand!C22</f>
        <v>73</v>
      </c>
      <c r="K8" s="19">
        <f>'grassland production'!AE8</f>
        <v>43.448084000390466</v>
      </c>
      <c r="L8" s="52">
        <f t="shared" si="3"/>
        <v>29.551915999609534</v>
      </c>
      <c r="M8" s="617"/>
      <c r="N8" s="601">
        <f>demand!D22</f>
        <v>12</v>
      </c>
      <c r="O8" s="19">
        <f>'grassland production'!N8</f>
        <v>0.632847762086447</v>
      </c>
      <c r="P8" s="52">
        <f t="shared" si="4"/>
        <v>11.367152237913553</v>
      </c>
      <c r="Q8" s="620"/>
      <c r="R8" s="601">
        <f>demand!E22</f>
        <v>3.7</v>
      </c>
      <c r="S8" s="19">
        <f>'grassland production'!P8</f>
        <v>0.47463582156483519</v>
      </c>
      <c r="T8" s="52">
        <f t="shared" si="5"/>
        <v>3.2253641784351652</v>
      </c>
      <c r="U8" s="620"/>
      <c r="V8" s="601">
        <f>demand!F22</f>
        <v>75.599999999999994</v>
      </c>
      <c r="W8" s="52">
        <f t="shared" si="6"/>
        <v>75.599999999999994</v>
      </c>
      <c r="X8" s="620"/>
      <c r="Y8" s="601">
        <f>demand!G22</f>
        <v>6.4</v>
      </c>
      <c r="Z8" s="52">
        <f t="shared" si="7"/>
        <v>6.4</v>
      </c>
      <c r="AA8" s="611"/>
      <c r="AB8" s="601">
        <f>demand!H22</f>
        <v>763.6</v>
      </c>
      <c r="AC8" s="19">
        <f>'grassland production'!S8</f>
        <v>252.03162125092749</v>
      </c>
      <c r="AD8" s="52">
        <f t="shared" si="8"/>
        <v>511.56837874907251</v>
      </c>
      <c r="AE8" s="620"/>
      <c r="AF8" s="601">
        <f>demand!J22</f>
        <v>15.6</v>
      </c>
      <c r="AG8" s="19">
        <f>'grassland production'!AA8</f>
        <v>3.0452764706368538</v>
      </c>
      <c r="AH8" s="52">
        <f t="shared" si="9"/>
        <v>12.554723529363146</v>
      </c>
      <c r="AI8" s="611"/>
      <c r="AJ8" s="601">
        <f>demand!K22</f>
        <v>128.5</v>
      </c>
      <c r="AK8" s="52">
        <f t="shared" si="10"/>
        <v>128.5</v>
      </c>
      <c r="AL8" s="611"/>
      <c r="AM8" s="601">
        <f>demand!L22</f>
        <v>126.7</v>
      </c>
      <c r="AN8" s="52">
        <f t="shared" si="11"/>
        <v>126.7</v>
      </c>
      <c r="AO8" s="620"/>
      <c r="AP8" s="601">
        <f>demand!M22</f>
        <v>12.7</v>
      </c>
      <c r="AQ8" s="19">
        <f>'grassland production'!AF8</f>
        <v>6.951693440062475</v>
      </c>
      <c r="AR8" s="52">
        <f t="shared" si="12"/>
        <v>5.7483065599375243</v>
      </c>
      <c r="AS8" s="611"/>
      <c r="AT8" s="601">
        <f>demand!N22</f>
        <v>18.7</v>
      </c>
      <c r="AU8" s="19">
        <f>'grassland production'!AG8</f>
        <v>9.1240976400819971</v>
      </c>
      <c r="AV8" s="52">
        <f t="shared" si="13"/>
        <v>9.5759023599180022</v>
      </c>
    </row>
    <row r="9" spans="1:52" ht="13.8" x14ac:dyDescent="0.45">
      <c r="A9" s="32">
        <v>2018</v>
      </c>
      <c r="B9" s="600">
        <f>demand!B23</f>
        <v>5196.1000000000004</v>
      </c>
      <c r="C9" s="19">
        <f>'crop production'!B9</f>
        <v>8926.4300498216398</v>
      </c>
      <c r="D9" s="115">
        <f t="shared" si="14"/>
        <v>9.1169556700282955E-2</v>
      </c>
      <c r="E9" s="19">
        <f t="shared" si="1"/>
        <v>8112.6113792633168</v>
      </c>
      <c r="F9" s="52">
        <f>'grainfed livestock'!B9</f>
        <v>2532.6187263623892</v>
      </c>
      <c r="G9" s="52">
        <f t="shared" si="2"/>
        <v>5579.9926529009281</v>
      </c>
      <c r="H9" s="626">
        <f t="shared" si="0"/>
        <v>383.89265290092771</v>
      </c>
      <c r="I9" s="611"/>
      <c r="J9" s="600">
        <f>demand!C23</f>
        <v>75.8</v>
      </c>
      <c r="K9" s="19">
        <f>'grassland production'!AE9</f>
        <v>43.397971273498385</v>
      </c>
      <c r="L9" s="52">
        <f t="shared" si="3"/>
        <v>32.402028726501612</v>
      </c>
      <c r="M9" s="617"/>
      <c r="N9" s="601">
        <f>demand!D23</f>
        <v>12.3</v>
      </c>
      <c r="O9" s="19">
        <f>'grassland production'!N9</f>
        <v>0.6321178397482049</v>
      </c>
      <c r="P9" s="52">
        <f t="shared" si="4"/>
        <v>11.667882160251796</v>
      </c>
      <c r="Q9" s="620"/>
      <c r="R9" s="601">
        <f>demand!E23</f>
        <v>3.7</v>
      </c>
      <c r="S9" s="19">
        <f>'grassland production'!P9</f>
        <v>0.47408837981115365</v>
      </c>
      <c r="T9" s="52">
        <f t="shared" si="5"/>
        <v>3.2259116201888465</v>
      </c>
      <c r="U9" s="620"/>
      <c r="V9" s="601">
        <f>demand!F23</f>
        <v>77.400000000000006</v>
      </c>
      <c r="W9" s="52">
        <f t="shared" si="6"/>
        <v>77.400000000000006</v>
      </c>
      <c r="X9" s="620"/>
      <c r="Y9" s="601">
        <f>demand!G23</f>
        <v>6.5</v>
      </c>
      <c r="Z9" s="52">
        <f t="shared" si="7"/>
        <v>6.5</v>
      </c>
      <c r="AA9" s="611"/>
      <c r="AB9" s="601">
        <f>demand!H23</f>
        <v>786.1</v>
      </c>
      <c r="AC9" s="19">
        <f>'grassland production'!S9</f>
        <v>251.74092967972257</v>
      </c>
      <c r="AD9" s="52">
        <f t="shared" si="8"/>
        <v>534.3590703202774</v>
      </c>
      <c r="AE9" s="620"/>
      <c r="AF9" s="601">
        <f>demand!J23</f>
        <v>15.8</v>
      </c>
      <c r="AG9" s="19">
        <f>'grassland production'!AA9</f>
        <v>3.0417640693055881</v>
      </c>
      <c r="AH9" s="52">
        <f t="shared" si="9"/>
        <v>12.758235930694413</v>
      </c>
      <c r="AI9" s="611"/>
      <c r="AJ9" s="601">
        <f>demand!K23</f>
        <v>131</v>
      </c>
      <c r="AK9" s="52">
        <f t="shared" si="10"/>
        <v>131</v>
      </c>
      <c r="AL9" s="611"/>
      <c r="AM9" s="601">
        <f>demand!L23</f>
        <v>128.69999999999999</v>
      </c>
      <c r="AN9" s="52">
        <f t="shared" si="11"/>
        <v>128.69999999999999</v>
      </c>
      <c r="AO9" s="620"/>
      <c r="AP9" s="601">
        <f>demand!M23</f>
        <v>12.9</v>
      </c>
      <c r="AQ9" s="19">
        <f>'grassland production'!AF9</f>
        <v>6.9436754037597419</v>
      </c>
      <c r="AR9" s="52">
        <f t="shared" si="12"/>
        <v>5.9563245962402585</v>
      </c>
      <c r="AS9" s="611"/>
      <c r="AT9" s="601">
        <f>demand!N23</f>
        <v>19</v>
      </c>
      <c r="AU9" s="19">
        <f>'grassland production'!AG9</f>
        <v>9.113573967434661</v>
      </c>
      <c r="AV9" s="52">
        <f t="shared" si="13"/>
        <v>9.886426032565339</v>
      </c>
    </row>
    <row r="10" spans="1:52" ht="13.8" x14ac:dyDescent="0.45">
      <c r="A10" s="32">
        <v>2019</v>
      </c>
      <c r="B10" s="600">
        <f>demand!B24</f>
        <v>5261.2</v>
      </c>
      <c r="C10" s="19">
        <f>'crop production'!B10</f>
        <v>8926.4300498216398</v>
      </c>
      <c r="D10" s="115">
        <f t="shared" si="14"/>
        <v>9.1169556700282955E-2</v>
      </c>
      <c r="E10" s="19">
        <f t="shared" si="1"/>
        <v>8112.6113792633168</v>
      </c>
      <c r="F10" s="52">
        <f>'grainfed livestock'!B10</f>
        <v>2589.0730484398637</v>
      </c>
      <c r="G10" s="52">
        <f t="shared" si="2"/>
        <v>5523.5383308234532</v>
      </c>
      <c r="H10" s="626">
        <f t="shared" si="0"/>
        <v>262.33833082345336</v>
      </c>
      <c r="I10" s="611"/>
      <c r="J10" s="600">
        <f>demand!C24</f>
        <v>77</v>
      </c>
      <c r="K10" s="19">
        <f>'grassland production'!AE10</f>
        <v>43.397971273498385</v>
      </c>
      <c r="L10" s="52">
        <f t="shared" si="3"/>
        <v>33.602028726501615</v>
      </c>
      <c r="M10" s="617"/>
      <c r="N10" s="601">
        <f>demand!D24</f>
        <v>12.5</v>
      </c>
      <c r="O10" s="19">
        <f>'grassland production'!N10</f>
        <v>0.6321178397482049</v>
      </c>
      <c r="P10" s="52">
        <f t="shared" si="4"/>
        <v>11.867882160251796</v>
      </c>
      <c r="Q10" s="620"/>
      <c r="R10" s="601">
        <f>demand!E24</f>
        <v>3.8</v>
      </c>
      <c r="S10" s="19">
        <f>'grassland production'!P10</f>
        <v>0.47408837981115365</v>
      </c>
      <c r="T10" s="52">
        <f t="shared" si="5"/>
        <v>3.3259116201888461</v>
      </c>
      <c r="U10" s="620"/>
      <c r="V10" s="601">
        <f>demand!F24</f>
        <v>78.2</v>
      </c>
      <c r="W10" s="52">
        <f t="shared" si="6"/>
        <v>78.2</v>
      </c>
      <c r="X10" s="620"/>
      <c r="Y10" s="601">
        <f>demand!G24</f>
        <v>6.6</v>
      </c>
      <c r="Z10" s="52">
        <f t="shared" si="7"/>
        <v>6.6</v>
      </c>
      <c r="AA10" s="611"/>
      <c r="AB10" s="601">
        <f>demand!H24</f>
        <v>798.3</v>
      </c>
      <c r="AC10" s="19">
        <f>'grassland production'!S10</f>
        <v>251.74092967972257</v>
      </c>
      <c r="AD10" s="52">
        <f t="shared" si="8"/>
        <v>546.55907032027744</v>
      </c>
      <c r="AE10" s="620"/>
      <c r="AF10" s="601">
        <f>demand!J24</f>
        <v>16.2</v>
      </c>
      <c r="AG10" s="19">
        <f>'grassland production'!AA10</f>
        <v>3.0417640693055881</v>
      </c>
      <c r="AH10" s="52">
        <f t="shared" si="9"/>
        <v>13.158235930694412</v>
      </c>
      <c r="AI10" s="611"/>
      <c r="AJ10" s="601">
        <f>demand!K24</f>
        <v>132.69999999999999</v>
      </c>
      <c r="AK10" s="52">
        <f t="shared" si="10"/>
        <v>132.69999999999999</v>
      </c>
      <c r="AL10" s="611"/>
      <c r="AM10" s="601">
        <f>demand!L24</f>
        <v>130.5</v>
      </c>
      <c r="AN10" s="52">
        <f t="shared" si="11"/>
        <v>130.5</v>
      </c>
      <c r="AO10" s="620"/>
      <c r="AP10" s="601">
        <f>demand!M24</f>
        <v>13.1</v>
      </c>
      <c r="AQ10" s="19">
        <f>'grassland production'!AF10</f>
        <v>6.9436754037597419</v>
      </c>
      <c r="AR10" s="52">
        <f t="shared" si="12"/>
        <v>6.1563245962402577</v>
      </c>
      <c r="AS10" s="611"/>
      <c r="AT10" s="601">
        <f>demand!N24</f>
        <v>19.2</v>
      </c>
      <c r="AU10" s="19">
        <f>'grassland production'!AG10</f>
        <v>9.113573967434661</v>
      </c>
      <c r="AV10" s="52">
        <f t="shared" si="13"/>
        <v>10.086426032565338</v>
      </c>
    </row>
    <row r="11" spans="1:52" ht="13.8" x14ac:dyDescent="0.45">
      <c r="A11" s="32">
        <v>2020</v>
      </c>
      <c r="B11" s="600">
        <f>demand!B25</f>
        <v>5333.6</v>
      </c>
      <c r="C11" s="19">
        <f>'crop production'!B11</f>
        <v>8926.4300498216398</v>
      </c>
      <c r="D11" s="115">
        <f t="shared" si="14"/>
        <v>9.1169556700282955E-2</v>
      </c>
      <c r="E11" s="19">
        <f t="shared" si="1"/>
        <v>8112.6113792633168</v>
      </c>
      <c r="F11" s="52">
        <f>'grainfed livestock'!B11</f>
        <v>2651.8614896671979</v>
      </c>
      <c r="G11" s="52">
        <f t="shared" si="2"/>
        <v>5460.7498895961189</v>
      </c>
      <c r="H11" s="626">
        <f t="shared" si="0"/>
        <v>127.14988959611856</v>
      </c>
      <c r="I11" s="611"/>
      <c r="J11" s="600">
        <f>demand!C25</f>
        <v>78.400000000000006</v>
      </c>
      <c r="K11" s="19">
        <f>'grassland production'!AE11</f>
        <v>43.397971273498385</v>
      </c>
      <c r="L11" s="52">
        <f t="shared" si="3"/>
        <v>35.002028726501621</v>
      </c>
      <c r="M11" s="617"/>
      <c r="N11" s="601">
        <f>demand!D25</f>
        <v>12.7</v>
      </c>
      <c r="O11" s="19">
        <f>'grassland production'!N11</f>
        <v>0.6321178397482049</v>
      </c>
      <c r="P11" s="52">
        <f t="shared" si="4"/>
        <v>12.067882160251795</v>
      </c>
      <c r="Q11" s="620"/>
      <c r="R11" s="601">
        <f>demand!E25</f>
        <v>3.8</v>
      </c>
      <c r="S11" s="19">
        <f>'grassland production'!P11</f>
        <v>0.47408837981115365</v>
      </c>
      <c r="T11" s="52">
        <f t="shared" si="5"/>
        <v>3.3259116201888461</v>
      </c>
      <c r="U11" s="620"/>
      <c r="V11" s="601">
        <f>demand!F25</f>
        <v>79.2</v>
      </c>
      <c r="W11" s="52">
        <f t="shared" si="6"/>
        <v>79.2</v>
      </c>
      <c r="X11" s="620"/>
      <c r="Y11" s="601">
        <f>demand!G25</f>
        <v>6.7</v>
      </c>
      <c r="Z11" s="52">
        <f t="shared" si="7"/>
        <v>6.7</v>
      </c>
      <c r="AA11" s="611"/>
      <c r="AB11" s="601">
        <f>demand!H25</f>
        <v>811.7</v>
      </c>
      <c r="AC11" s="19">
        <f>'grassland production'!S11</f>
        <v>251.74092967972257</v>
      </c>
      <c r="AD11" s="52">
        <f t="shared" si="8"/>
        <v>559.95907032027753</v>
      </c>
      <c r="AE11" s="620"/>
      <c r="AF11" s="601">
        <f>demand!J25</f>
        <v>16.5</v>
      </c>
      <c r="AG11" s="19">
        <f>'grassland production'!AA11</f>
        <v>3.0417640693055881</v>
      </c>
      <c r="AH11" s="52">
        <f t="shared" si="9"/>
        <v>13.458235930694412</v>
      </c>
      <c r="AI11" s="611"/>
      <c r="AJ11" s="601">
        <f>demand!K25</f>
        <v>134.80000000000001</v>
      </c>
      <c r="AK11" s="52">
        <f t="shared" si="10"/>
        <v>134.80000000000001</v>
      </c>
      <c r="AL11" s="611"/>
      <c r="AM11" s="601">
        <f>demand!L25</f>
        <v>132.69999999999999</v>
      </c>
      <c r="AN11" s="52">
        <f t="shared" si="11"/>
        <v>132.69999999999999</v>
      </c>
      <c r="AO11" s="620"/>
      <c r="AP11" s="601">
        <f>demand!M25</f>
        <v>13.3</v>
      </c>
      <c r="AQ11" s="19">
        <f>'grassland production'!AF11</f>
        <v>6.9436754037597419</v>
      </c>
      <c r="AR11" s="52">
        <f t="shared" si="12"/>
        <v>6.3563245962402588</v>
      </c>
      <c r="AS11" s="611"/>
      <c r="AT11" s="601">
        <f>demand!N25</f>
        <v>19.600000000000001</v>
      </c>
      <c r="AU11" s="19">
        <f>'grassland production'!AG11</f>
        <v>9.113573967434661</v>
      </c>
      <c r="AV11" s="52">
        <f t="shared" si="13"/>
        <v>10.48642603256534</v>
      </c>
    </row>
    <row r="12" spans="1:52" ht="13.8" x14ac:dyDescent="0.45">
      <c r="A12" s="32">
        <v>2021</v>
      </c>
      <c r="B12" s="600">
        <f>demand!B26</f>
        <v>5407.5</v>
      </c>
      <c r="C12" s="19">
        <f>'crop production'!B12</f>
        <v>8926.4300498216398</v>
      </c>
      <c r="D12" s="115">
        <f t="shared" si="14"/>
        <v>9.1169556700282955E-2</v>
      </c>
      <c r="E12" s="19">
        <f t="shared" si="1"/>
        <v>8112.6113792633168</v>
      </c>
      <c r="F12" s="52">
        <f>'grainfed livestock'!B12</f>
        <v>2717.9839681038347</v>
      </c>
      <c r="G12" s="52">
        <f t="shared" si="2"/>
        <v>5394.6274111594821</v>
      </c>
      <c r="H12" s="626">
        <f t="shared" si="0"/>
        <v>-12.872588840517892</v>
      </c>
      <c r="I12" s="611"/>
      <c r="J12" s="600">
        <f>demand!C26</f>
        <v>79.900000000000006</v>
      </c>
      <c r="K12" s="19">
        <f>'grassland production'!AE12</f>
        <v>43.397971273498385</v>
      </c>
      <c r="L12" s="52">
        <f t="shared" si="3"/>
        <v>36.502028726501621</v>
      </c>
      <c r="M12" s="617"/>
      <c r="N12" s="601">
        <f>demand!D26</f>
        <v>12.9</v>
      </c>
      <c r="O12" s="19">
        <f>'grassland production'!N12</f>
        <v>0.6321178397482049</v>
      </c>
      <c r="P12" s="52">
        <f t="shared" si="4"/>
        <v>12.267882160251796</v>
      </c>
      <c r="Q12" s="620"/>
      <c r="R12" s="601">
        <f>demand!E26</f>
        <v>3.8</v>
      </c>
      <c r="S12" s="19">
        <f>'grassland production'!P12</f>
        <v>0.47408837981115365</v>
      </c>
      <c r="T12" s="52">
        <f t="shared" si="5"/>
        <v>3.3259116201888461</v>
      </c>
      <c r="U12" s="620"/>
      <c r="V12" s="601">
        <f>demand!F26</f>
        <v>80.2</v>
      </c>
      <c r="W12" s="52">
        <f t="shared" si="6"/>
        <v>80.2</v>
      </c>
      <c r="X12" s="620"/>
      <c r="Y12" s="601">
        <f>demand!G26</f>
        <v>6.9</v>
      </c>
      <c r="Z12" s="52">
        <f t="shared" si="7"/>
        <v>6.9</v>
      </c>
      <c r="AA12" s="611"/>
      <c r="AB12" s="601">
        <f>demand!H26</f>
        <v>825.3</v>
      </c>
      <c r="AC12" s="19">
        <f>'grassland production'!S12</f>
        <v>251.74092967972257</v>
      </c>
      <c r="AD12" s="52">
        <f t="shared" si="8"/>
        <v>573.55907032027744</v>
      </c>
      <c r="AE12" s="620"/>
      <c r="AF12" s="601">
        <f>demand!J26</f>
        <v>16.899999999999999</v>
      </c>
      <c r="AG12" s="19">
        <f>'grassland production'!AA12</f>
        <v>3.0417640693055881</v>
      </c>
      <c r="AH12" s="52">
        <f t="shared" si="9"/>
        <v>13.858235930694411</v>
      </c>
      <c r="AI12" s="611"/>
      <c r="AJ12" s="601">
        <f>demand!K26</f>
        <v>136.9</v>
      </c>
      <c r="AK12" s="52">
        <f t="shared" si="10"/>
        <v>136.9</v>
      </c>
      <c r="AL12" s="611"/>
      <c r="AM12" s="601">
        <f>demand!L26</f>
        <v>134.9</v>
      </c>
      <c r="AN12" s="52">
        <f t="shared" si="11"/>
        <v>134.9</v>
      </c>
      <c r="AO12" s="620"/>
      <c r="AP12" s="601">
        <f>demand!M26</f>
        <v>13.5</v>
      </c>
      <c r="AQ12" s="19">
        <f>'grassland production'!AF12</f>
        <v>6.9436754037597419</v>
      </c>
      <c r="AR12" s="52">
        <f t="shared" si="12"/>
        <v>6.5563245962402581</v>
      </c>
      <c r="AS12" s="611"/>
      <c r="AT12" s="601">
        <f>demand!N26</f>
        <v>20</v>
      </c>
      <c r="AU12" s="19">
        <f>'grassland production'!AG12</f>
        <v>9.113573967434661</v>
      </c>
      <c r="AV12" s="52">
        <f t="shared" si="13"/>
        <v>10.886426032565339</v>
      </c>
    </row>
    <row r="13" spans="1:52" ht="13.8" x14ac:dyDescent="0.45">
      <c r="A13" s="32">
        <v>2022</v>
      </c>
      <c r="B13" s="600">
        <f>demand!B27</f>
        <v>5482.3</v>
      </c>
      <c r="C13" s="19">
        <f>'crop production'!B13</f>
        <v>8926.4300498216398</v>
      </c>
      <c r="D13" s="115">
        <f t="shared" si="14"/>
        <v>9.1169556700282955E-2</v>
      </c>
      <c r="E13" s="19">
        <f t="shared" si="1"/>
        <v>8112.6113792633168</v>
      </c>
      <c r="F13" s="52">
        <f>'grainfed livestock'!B13</f>
        <v>2784.1064465404706</v>
      </c>
      <c r="G13" s="52">
        <f t="shared" si="2"/>
        <v>5328.5049327228462</v>
      </c>
      <c r="H13" s="626">
        <f t="shared" si="0"/>
        <v>-153.79506727715398</v>
      </c>
      <c r="I13" s="611"/>
      <c r="J13" s="600">
        <f>demand!C27</f>
        <v>81.400000000000006</v>
      </c>
      <c r="K13" s="19">
        <f>'grassland production'!AE13</f>
        <v>43.397971273498385</v>
      </c>
      <c r="L13" s="52">
        <f t="shared" si="3"/>
        <v>38.002028726501621</v>
      </c>
      <c r="M13" s="617"/>
      <c r="N13" s="601">
        <f>demand!D27</f>
        <v>13.1</v>
      </c>
      <c r="O13" s="19">
        <f>'grassland production'!N13</f>
        <v>0.6321178397482049</v>
      </c>
      <c r="P13" s="52">
        <f t="shared" si="4"/>
        <v>12.467882160251795</v>
      </c>
      <c r="Q13" s="620"/>
      <c r="R13" s="601">
        <f>demand!E27</f>
        <v>3.8</v>
      </c>
      <c r="S13" s="19">
        <f>'grassland production'!P13</f>
        <v>0.47408837981115365</v>
      </c>
      <c r="T13" s="52">
        <f t="shared" si="5"/>
        <v>3.3259116201888461</v>
      </c>
      <c r="U13" s="620"/>
      <c r="V13" s="601">
        <f>demand!F27</f>
        <v>81.2</v>
      </c>
      <c r="W13" s="52">
        <f t="shared" si="6"/>
        <v>81.2</v>
      </c>
      <c r="X13" s="620"/>
      <c r="Y13" s="601">
        <f>demand!G27</f>
        <v>7</v>
      </c>
      <c r="Z13" s="52">
        <f t="shared" si="7"/>
        <v>7</v>
      </c>
      <c r="AA13" s="611"/>
      <c r="AB13" s="601">
        <f>demand!H27</f>
        <v>839.2</v>
      </c>
      <c r="AC13" s="19">
        <f>'grassland production'!S13</f>
        <v>251.74092967972257</v>
      </c>
      <c r="AD13" s="52">
        <f t="shared" si="8"/>
        <v>587.45907032027753</v>
      </c>
      <c r="AE13" s="620"/>
      <c r="AF13" s="601">
        <f>demand!J27</f>
        <v>17.3</v>
      </c>
      <c r="AG13" s="19">
        <f>'grassland production'!AA13</f>
        <v>3.0417640693055881</v>
      </c>
      <c r="AH13" s="52">
        <f t="shared" si="9"/>
        <v>14.258235930694413</v>
      </c>
      <c r="AI13" s="611"/>
      <c r="AJ13" s="601">
        <f>demand!K27</f>
        <v>139.1</v>
      </c>
      <c r="AK13" s="52">
        <f t="shared" si="10"/>
        <v>139.1</v>
      </c>
      <c r="AL13" s="611"/>
      <c r="AM13" s="601">
        <f>demand!L27</f>
        <v>137.1</v>
      </c>
      <c r="AN13" s="52">
        <f t="shared" si="11"/>
        <v>137.1</v>
      </c>
      <c r="AO13" s="620"/>
      <c r="AP13" s="601">
        <f>demand!M27</f>
        <v>13.7</v>
      </c>
      <c r="AQ13" s="19">
        <f>'grassland production'!AF13</f>
        <v>6.9436754037597419</v>
      </c>
      <c r="AR13" s="52">
        <f t="shared" si="12"/>
        <v>6.7563245962402574</v>
      </c>
      <c r="AS13" s="611"/>
      <c r="AT13" s="601">
        <f>demand!N27</f>
        <v>20.399999999999999</v>
      </c>
      <c r="AU13" s="19">
        <f>'grassland production'!AG13</f>
        <v>9.113573967434661</v>
      </c>
      <c r="AV13" s="52">
        <f t="shared" si="13"/>
        <v>11.286426032565338</v>
      </c>
    </row>
    <row r="14" spans="1:52" ht="13.8" x14ac:dyDescent="0.45">
      <c r="A14" s="32">
        <v>2023</v>
      </c>
      <c r="B14" s="600">
        <f>demand!B28</f>
        <v>5557.8</v>
      </c>
      <c r="C14" s="19">
        <f>'crop production'!B14</f>
        <v>8926.4300498216398</v>
      </c>
      <c r="D14" s="115">
        <f t="shared" si="14"/>
        <v>9.1169556700282955E-2</v>
      </c>
      <c r="E14" s="19">
        <f t="shared" si="1"/>
        <v>8112.6113792633168</v>
      </c>
      <c r="F14" s="52">
        <f>'grainfed livestock'!B14</f>
        <v>2849.9951518504922</v>
      </c>
      <c r="G14" s="52">
        <f t="shared" si="2"/>
        <v>5262.6162274128246</v>
      </c>
      <c r="H14" s="626">
        <f t="shared" si="0"/>
        <v>-295.18377258717555</v>
      </c>
      <c r="I14" s="611"/>
      <c r="J14" s="600">
        <f>demand!C28</f>
        <v>82.9</v>
      </c>
      <c r="K14" s="19">
        <f>'grassland production'!AE14</f>
        <v>43.397971273498385</v>
      </c>
      <c r="L14" s="52">
        <f t="shared" si="3"/>
        <v>39.502028726501621</v>
      </c>
      <c r="M14" s="617"/>
      <c r="N14" s="601">
        <f>demand!D28</f>
        <v>13.3</v>
      </c>
      <c r="O14" s="19">
        <f>'grassland production'!N14</f>
        <v>0.6321178397482049</v>
      </c>
      <c r="P14" s="52">
        <f t="shared" si="4"/>
        <v>12.667882160251796</v>
      </c>
      <c r="Q14" s="620"/>
      <c r="R14" s="601">
        <f>demand!E28</f>
        <v>3.8</v>
      </c>
      <c r="S14" s="19">
        <f>'grassland production'!P14</f>
        <v>0.47408837981115365</v>
      </c>
      <c r="T14" s="52">
        <f t="shared" si="5"/>
        <v>3.3259116201888461</v>
      </c>
      <c r="U14" s="620"/>
      <c r="V14" s="601">
        <f>demand!F28</f>
        <v>82.2</v>
      </c>
      <c r="W14" s="52">
        <f t="shared" si="6"/>
        <v>82.2</v>
      </c>
      <c r="X14" s="620"/>
      <c r="Y14" s="601">
        <f>demand!G28</f>
        <v>7.1</v>
      </c>
      <c r="Z14" s="52">
        <f t="shared" si="7"/>
        <v>7.1</v>
      </c>
      <c r="AA14" s="611"/>
      <c r="AB14" s="601">
        <f>demand!H28</f>
        <v>853.3</v>
      </c>
      <c r="AC14" s="19">
        <f>'grassland production'!S14</f>
        <v>251.74092967972257</v>
      </c>
      <c r="AD14" s="52">
        <f t="shared" si="8"/>
        <v>601.55907032027744</v>
      </c>
      <c r="AE14" s="620"/>
      <c r="AF14" s="601">
        <f>demand!J28</f>
        <v>17.7</v>
      </c>
      <c r="AG14" s="19">
        <f>'grassland production'!AA14</f>
        <v>3.0417640693055881</v>
      </c>
      <c r="AH14" s="52">
        <f t="shared" si="9"/>
        <v>14.658235930694412</v>
      </c>
      <c r="AI14" s="611"/>
      <c r="AJ14" s="601">
        <f>demand!K28</f>
        <v>141.19999999999999</v>
      </c>
      <c r="AK14" s="52">
        <f t="shared" si="10"/>
        <v>141.19999999999999</v>
      </c>
      <c r="AL14" s="611"/>
      <c r="AM14" s="601">
        <f>demand!L28</f>
        <v>139.4</v>
      </c>
      <c r="AN14" s="52">
        <f t="shared" si="11"/>
        <v>139.4</v>
      </c>
      <c r="AO14" s="620"/>
      <c r="AP14" s="601">
        <f>demand!M28</f>
        <v>13.9</v>
      </c>
      <c r="AQ14" s="19">
        <f>'grassland production'!AF14</f>
        <v>6.9436754037597419</v>
      </c>
      <c r="AR14" s="52">
        <f t="shared" si="12"/>
        <v>6.9563245962402585</v>
      </c>
      <c r="AS14" s="611"/>
      <c r="AT14" s="601">
        <f>demand!N28</f>
        <v>20.8</v>
      </c>
      <c r="AU14" s="19">
        <f>'grassland production'!AG14</f>
        <v>9.113573967434661</v>
      </c>
      <c r="AV14" s="52">
        <f t="shared" si="13"/>
        <v>11.68642603256534</v>
      </c>
    </row>
    <row r="15" spans="1:52" ht="13.8" x14ac:dyDescent="0.45">
      <c r="A15" s="32">
        <v>2024</v>
      </c>
      <c r="B15" s="600">
        <f>demand!B29</f>
        <v>5633.8</v>
      </c>
      <c r="C15" s="19">
        <f>'crop production'!B15</f>
        <v>8926.4300498216398</v>
      </c>
      <c r="D15" s="115">
        <f t="shared" si="14"/>
        <v>9.1169556700282955E-2</v>
      </c>
      <c r="E15" s="19">
        <f t="shared" si="1"/>
        <v>8112.6113792633168</v>
      </c>
      <c r="F15" s="52">
        <f>'grainfed livestock'!B15</f>
        <v>2918.2458525093516</v>
      </c>
      <c r="G15" s="52">
        <f t="shared" si="2"/>
        <v>5194.3655267539652</v>
      </c>
      <c r="H15" s="626">
        <f t="shared" si="0"/>
        <v>-439.43447324603494</v>
      </c>
      <c r="I15" s="611"/>
      <c r="J15" s="600">
        <f>demand!C29</f>
        <v>84.5</v>
      </c>
      <c r="K15" s="19">
        <f>'grassland production'!AE15</f>
        <v>43.397971273498385</v>
      </c>
      <c r="L15" s="52">
        <f t="shared" si="3"/>
        <v>41.102028726501615</v>
      </c>
      <c r="M15" s="617"/>
      <c r="N15" s="601">
        <f>demand!D29</f>
        <v>13.5</v>
      </c>
      <c r="O15" s="19">
        <f>'grassland production'!N15</f>
        <v>0.6321178397482049</v>
      </c>
      <c r="P15" s="52">
        <f t="shared" si="4"/>
        <v>12.867882160251796</v>
      </c>
      <c r="Q15" s="620"/>
      <c r="R15" s="601">
        <f>demand!E29</f>
        <v>3.9</v>
      </c>
      <c r="S15" s="19">
        <f>'grassland production'!P15</f>
        <v>0.47408837981115365</v>
      </c>
      <c r="T15" s="52">
        <f t="shared" si="5"/>
        <v>3.4259116201888462</v>
      </c>
      <c r="U15" s="620"/>
      <c r="V15" s="601">
        <f>demand!F29</f>
        <v>83.2</v>
      </c>
      <c r="W15" s="52">
        <f t="shared" si="6"/>
        <v>83.2</v>
      </c>
      <c r="X15" s="620"/>
      <c r="Y15" s="601">
        <f>demand!G29</f>
        <v>7.3</v>
      </c>
      <c r="Z15" s="52">
        <f t="shared" si="7"/>
        <v>7.3</v>
      </c>
      <c r="AA15" s="611"/>
      <c r="AB15" s="601">
        <f>demand!H29</f>
        <v>867.7</v>
      </c>
      <c r="AC15" s="19">
        <f>'grassland production'!S15</f>
        <v>251.74092967972257</v>
      </c>
      <c r="AD15" s="52">
        <f t="shared" si="8"/>
        <v>615.95907032027753</v>
      </c>
      <c r="AE15" s="620"/>
      <c r="AF15" s="601">
        <f>demand!J29</f>
        <v>18.100000000000001</v>
      </c>
      <c r="AG15" s="19">
        <f>'grassland production'!AA15</f>
        <v>3.0417640693055881</v>
      </c>
      <c r="AH15" s="52">
        <f t="shared" si="9"/>
        <v>15.058235930694414</v>
      </c>
      <c r="AI15" s="611"/>
      <c r="AJ15" s="601">
        <f>demand!K29</f>
        <v>143.30000000000001</v>
      </c>
      <c r="AK15" s="52">
        <f t="shared" si="10"/>
        <v>143.30000000000001</v>
      </c>
      <c r="AL15" s="611"/>
      <c r="AM15" s="601">
        <f>demand!L29</f>
        <v>141.69999999999999</v>
      </c>
      <c r="AN15" s="52">
        <f t="shared" si="11"/>
        <v>141.69999999999999</v>
      </c>
      <c r="AO15" s="620"/>
      <c r="AP15" s="601">
        <f>demand!M29</f>
        <v>14.1</v>
      </c>
      <c r="AQ15" s="19">
        <f>'grassland production'!AF15</f>
        <v>6.9436754037597419</v>
      </c>
      <c r="AR15" s="52">
        <f t="shared" si="12"/>
        <v>7.1563245962402577</v>
      </c>
      <c r="AS15" s="611"/>
      <c r="AT15" s="601">
        <f>demand!N29</f>
        <v>21.3</v>
      </c>
      <c r="AU15" s="19">
        <f>'grassland production'!AG15</f>
        <v>9.113573967434661</v>
      </c>
      <c r="AV15" s="52">
        <f t="shared" si="13"/>
        <v>12.18642603256534</v>
      </c>
    </row>
    <row r="16" spans="1:52" ht="13.8" x14ac:dyDescent="0.45">
      <c r="A16" s="32">
        <v>2025</v>
      </c>
      <c r="B16" s="600">
        <f>demand!B30</f>
        <v>5710.3</v>
      </c>
      <c r="C16" s="19">
        <f>'crop production'!B16</f>
        <v>8926.4300498216398</v>
      </c>
      <c r="D16" s="115">
        <f t="shared" si="14"/>
        <v>9.1169556700282955E-2</v>
      </c>
      <c r="E16" s="19">
        <f t="shared" si="1"/>
        <v>8112.6113792633168</v>
      </c>
      <c r="F16" s="52">
        <f>'grainfed livestock'!B16</f>
        <v>2985.8059124563292</v>
      </c>
      <c r="G16" s="52">
        <f t="shared" si="2"/>
        <v>5126.8054668069872</v>
      </c>
      <c r="H16" s="626">
        <f t="shared" si="0"/>
        <v>-583.49453319301301</v>
      </c>
      <c r="I16" s="611"/>
      <c r="J16" s="600">
        <f>demand!C30</f>
        <v>86.1</v>
      </c>
      <c r="K16" s="19">
        <f>'grassland production'!AE16</f>
        <v>43.397971273498385</v>
      </c>
      <c r="L16" s="52">
        <f t="shared" si="3"/>
        <v>42.702028726501609</v>
      </c>
      <c r="M16" s="617"/>
      <c r="N16" s="601">
        <f>demand!D30</f>
        <v>13.8</v>
      </c>
      <c r="O16" s="19">
        <f>'grassland production'!N16</f>
        <v>0.6321178397482049</v>
      </c>
      <c r="P16" s="52">
        <f t="shared" si="4"/>
        <v>13.167882160251796</v>
      </c>
      <c r="Q16" s="620"/>
      <c r="R16" s="601">
        <f>demand!E30</f>
        <v>3.9</v>
      </c>
      <c r="S16" s="19">
        <f>'grassland production'!P16</f>
        <v>0.47408837981115365</v>
      </c>
      <c r="T16" s="52">
        <f t="shared" si="5"/>
        <v>3.4259116201888462</v>
      </c>
      <c r="U16" s="620"/>
      <c r="V16" s="601">
        <f>demand!F30</f>
        <v>84.1</v>
      </c>
      <c r="W16" s="52">
        <f t="shared" si="6"/>
        <v>84.1</v>
      </c>
      <c r="X16" s="620"/>
      <c r="Y16" s="601">
        <f>demand!G30</f>
        <v>7.4</v>
      </c>
      <c r="Z16" s="52">
        <f t="shared" si="7"/>
        <v>7.4</v>
      </c>
      <c r="AA16" s="611"/>
      <c r="AB16" s="601">
        <f>demand!H30</f>
        <v>882.2</v>
      </c>
      <c r="AC16" s="19">
        <f>'grassland production'!S16</f>
        <v>251.74092967972257</v>
      </c>
      <c r="AD16" s="52">
        <f t="shared" si="8"/>
        <v>630.45907032027753</v>
      </c>
      <c r="AE16" s="620"/>
      <c r="AF16" s="601">
        <f>demand!J30</f>
        <v>18.5</v>
      </c>
      <c r="AG16" s="19">
        <f>'grassland production'!AA16</f>
        <v>3.0417640693055881</v>
      </c>
      <c r="AH16" s="52">
        <f t="shared" si="9"/>
        <v>15.458235930694412</v>
      </c>
      <c r="AI16" s="611"/>
      <c r="AJ16" s="601">
        <f>demand!K30</f>
        <v>145.4</v>
      </c>
      <c r="AK16" s="52">
        <f t="shared" si="10"/>
        <v>145.4</v>
      </c>
      <c r="AL16" s="611"/>
      <c r="AM16" s="601">
        <f>demand!L30</f>
        <v>144</v>
      </c>
      <c r="AN16" s="52">
        <f t="shared" si="11"/>
        <v>144</v>
      </c>
      <c r="AO16" s="620"/>
      <c r="AP16" s="601">
        <f>demand!M30</f>
        <v>14.3</v>
      </c>
      <c r="AQ16" s="19">
        <f>'grassland production'!AF16</f>
        <v>6.9436754037597419</v>
      </c>
      <c r="AR16" s="52">
        <f t="shared" si="12"/>
        <v>7.3563245962402588</v>
      </c>
      <c r="AS16" s="611"/>
      <c r="AT16" s="601">
        <f>demand!N30</f>
        <v>21.7</v>
      </c>
      <c r="AU16" s="19">
        <f>'grassland production'!AG16</f>
        <v>9.113573967434661</v>
      </c>
      <c r="AV16" s="52">
        <f t="shared" si="13"/>
        <v>12.586426032565338</v>
      </c>
    </row>
    <row r="17" spans="1:48" ht="13.8" x14ac:dyDescent="0.45">
      <c r="A17" s="32">
        <v>2026</v>
      </c>
      <c r="B17" s="600">
        <f>demand!B31</f>
        <v>5787.2</v>
      </c>
      <c r="C17" s="19">
        <f>'crop production'!B17</f>
        <v>8926.4300498216398</v>
      </c>
      <c r="D17" s="115">
        <f t="shared" si="14"/>
        <v>9.1169556700282955E-2</v>
      </c>
      <c r="E17" s="19">
        <f t="shared" si="1"/>
        <v>8112.6113792633168</v>
      </c>
      <c r="F17" s="52">
        <f>'grainfed livestock'!B17</f>
        <v>3053.8664001952916</v>
      </c>
      <c r="G17" s="52">
        <f t="shared" si="2"/>
        <v>5058.7449790680257</v>
      </c>
      <c r="H17" s="626">
        <f t="shared" si="0"/>
        <v>-728.4550209319741</v>
      </c>
      <c r="I17" s="611"/>
      <c r="J17" s="600">
        <f>demand!C31</f>
        <v>87.7</v>
      </c>
      <c r="K17" s="19">
        <f>'grassland production'!AE17</f>
        <v>43.397971273498385</v>
      </c>
      <c r="L17" s="52">
        <f t="shared" si="3"/>
        <v>44.302028726501618</v>
      </c>
      <c r="M17" s="617"/>
      <c r="N17" s="601">
        <f>demand!D31</f>
        <v>14</v>
      </c>
      <c r="O17" s="19">
        <f>'grassland production'!N17</f>
        <v>0.6321178397482049</v>
      </c>
      <c r="P17" s="52">
        <f t="shared" si="4"/>
        <v>13.367882160251796</v>
      </c>
      <c r="Q17" s="620"/>
      <c r="R17" s="601">
        <f>demand!E31</f>
        <v>3.9</v>
      </c>
      <c r="S17" s="19">
        <f>'grassland production'!P17</f>
        <v>0.47408837981115365</v>
      </c>
      <c r="T17" s="52">
        <f t="shared" si="5"/>
        <v>3.4259116201888462</v>
      </c>
      <c r="U17" s="620"/>
      <c r="V17" s="601">
        <f>demand!F31</f>
        <v>85.1</v>
      </c>
      <c r="W17" s="52">
        <f t="shared" si="6"/>
        <v>85.1</v>
      </c>
      <c r="X17" s="620"/>
      <c r="Y17" s="601">
        <f>demand!G31</f>
        <v>7.6</v>
      </c>
      <c r="Z17" s="52">
        <f t="shared" si="7"/>
        <v>7.6</v>
      </c>
      <c r="AA17" s="611"/>
      <c r="AB17" s="601">
        <f>demand!H31</f>
        <v>897</v>
      </c>
      <c r="AC17" s="19">
        <f>'grassland production'!S17</f>
        <v>251.74092967972257</v>
      </c>
      <c r="AD17" s="52">
        <f t="shared" si="8"/>
        <v>645.25907032027749</v>
      </c>
      <c r="AE17" s="620"/>
      <c r="AF17" s="601">
        <f>demand!J31</f>
        <v>18.899999999999999</v>
      </c>
      <c r="AG17" s="19">
        <f>'grassland production'!AA17</f>
        <v>3.0417640693055881</v>
      </c>
      <c r="AH17" s="52">
        <f t="shared" si="9"/>
        <v>15.858235930694411</v>
      </c>
      <c r="AI17" s="611"/>
      <c r="AJ17" s="601">
        <f>demand!K31</f>
        <v>147.5</v>
      </c>
      <c r="AK17" s="52">
        <f t="shared" si="10"/>
        <v>147.5</v>
      </c>
      <c r="AL17" s="611"/>
      <c r="AM17" s="601">
        <f>demand!L31</f>
        <v>146.30000000000001</v>
      </c>
      <c r="AN17" s="52">
        <f t="shared" si="11"/>
        <v>146.30000000000001</v>
      </c>
      <c r="AO17" s="620"/>
      <c r="AP17" s="601">
        <f>demand!M31</f>
        <v>14.6</v>
      </c>
      <c r="AQ17" s="19">
        <f>'grassland production'!AF17</f>
        <v>6.9436754037597419</v>
      </c>
      <c r="AR17" s="52">
        <f t="shared" si="12"/>
        <v>7.6563245962402577</v>
      </c>
      <c r="AS17" s="611"/>
      <c r="AT17" s="601">
        <f>demand!N31</f>
        <v>22.2</v>
      </c>
      <c r="AU17" s="19">
        <f>'grassland production'!AG17</f>
        <v>9.113573967434661</v>
      </c>
      <c r="AV17" s="52">
        <f t="shared" si="13"/>
        <v>13.086426032565338</v>
      </c>
    </row>
    <row r="18" spans="1:48" ht="13.8" x14ac:dyDescent="0.45">
      <c r="A18" s="32">
        <v>2027</v>
      </c>
      <c r="B18" s="600">
        <f>demand!B32</f>
        <v>5864.5</v>
      </c>
      <c r="C18" s="19">
        <f>'crop production'!B18</f>
        <v>8926.4300498216398</v>
      </c>
      <c r="D18" s="115">
        <f t="shared" si="14"/>
        <v>9.1169556700282955E-2</v>
      </c>
      <c r="E18" s="19">
        <f t="shared" si="1"/>
        <v>8112.6113792633168</v>
      </c>
      <c r="F18" s="52">
        <f>'grainfed livestock'!B18</f>
        <v>3125.5393277275348</v>
      </c>
      <c r="G18" s="52">
        <f t="shared" si="2"/>
        <v>4987.0720515357825</v>
      </c>
      <c r="H18" s="626">
        <f t="shared" si="0"/>
        <v>-877.42794846421748</v>
      </c>
      <c r="I18" s="611"/>
      <c r="J18" s="600">
        <f>demand!C32</f>
        <v>89.4</v>
      </c>
      <c r="K18" s="19">
        <f>'grassland production'!AE18</f>
        <v>43.397971273498385</v>
      </c>
      <c r="L18" s="52">
        <f t="shared" si="3"/>
        <v>46.002028726501621</v>
      </c>
      <c r="M18" s="617"/>
      <c r="N18" s="601">
        <f>demand!D32</f>
        <v>14.2</v>
      </c>
      <c r="O18" s="19">
        <f>'grassland production'!N18</f>
        <v>0.6321178397482049</v>
      </c>
      <c r="P18" s="52">
        <f t="shared" si="4"/>
        <v>13.567882160251795</v>
      </c>
      <c r="Q18" s="620"/>
      <c r="R18" s="601">
        <f>demand!E32</f>
        <v>3.9</v>
      </c>
      <c r="S18" s="19">
        <f>'grassland production'!P18</f>
        <v>0.47408837981115365</v>
      </c>
      <c r="T18" s="52">
        <f t="shared" si="5"/>
        <v>3.4259116201888462</v>
      </c>
      <c r="U18" s="620"/>
      <c r="V18" s="601">
        <f>demand!F32</f>
        <v>86.1</v>
      </c>
      <c r="W18" s="52">
        <f t="shared" si="6"/>
        <v>86.1</v>
      </c>
      <c r="X18" s="620"/>
      <c r="Y18" s="601">
        <f>demand!G32</f>
        <v>7.7</v>
      </c>
      <c r="Z18" s="52">
        <f t="shared" si="7"/>
        <v>7.7</v>
      </c>
      <c r="AA18" s="611"/>
      <c r="AB18" s="601">
        <f>demand!H32</f>
        <v>911.9</v>
      </c>
      <c r="AC18" s="19">
        <f>'grassland production'!S18</f>
        <v>251.74092967972257</v>
      </c>
      <c r="AD18" s="52">
        <f t="shared" si="8"/>
        <v>660.15907032027735</v>
      </c>
      <c r="AE18" s="620"/>
      <c r="AF18" s="601">
        <f>demand!J32</f>
        <v>19.399999999999999</v>
      </c>
      <c r="AG18" s="19">
        <f>'grassland production'!AA18</f>
        <v>3.0417640693055881</v>
      </c>
      <c r="AH18" s="52">
        <f t="shared" si="9"/>
        <v>16.358235930694409</v>
      </c>
      <c r="AI18" s="611"/>
      <c r="AJ18" s="601">
        <f>demand!K32</f>
        <v>149.6</v>
      </c>
      <c r="AK18" s="52">
        <f t="shared" si="10"/>
        <v>149.6</v>
      </c>
      <c r="AL18" s="611"/>
      <c r="AM18" s="601">
        <f>demand!L32</f>
        <v>148.69999999999999</v>
      </c>
      <c r="AN18" s="52">
        <f t="shared" si="11"/>
        <v>148.69999999999999</v>
      </c>
      <c r="AO18" s="620"/>
      <c r="AP18" s="601">
        <f>demand!M32</f>
        <v>14.8</v>
      </c>
      <c r="AQ18" s="19">
        <f>'grassland production'!AF18</f>
        <v>6.9436754037597419</v>
      </c>
      <c r="AR18" s="52">
        <f t="shared" si="12"/>
        <v>7.8563245962402588</v>
      </c>
      <c r="AS18" s="611"/>
      <c r="AT18" s="601">
        <f>demand!N32</f>
        <v>22.6</v>
      </c>
      <c r="AU18" s="19">
        <f>'grassland production'!AG18</f>
        <v>9.113573967434661</v>
      </c>
      <c r="AV18" s="52">
        <f t="shared" si="13"/>
        <v>13.48642603256534</v>
      </c>
    </row>
    <row r="19" spans="1:48" ht="13.8" x14ac:dyDescent="0.45">
      <c r="A19" s="32">
        <v>2028</v>
      </c>
      <c r="B19" s="600">
        <f>demand!B33</f>
        <v>5942.2</v>
      </c>
      <c r="C19" s="19">
        <f>'crop production'!B19</f>
        <v>8926.4300498216398</v>
      </c>
      <c r="D19" s="115">
        <f t="shared" si="14"/>
        <v>9.1169556700282955E-2</v>
      </c>
      <c r="E19" s="19">
        <f t="shared" si="1"/>
        <v>8112.6113792633168</v>
      </c>
      <c r="F19" s="52">
        <f>'grainfed livestock'!B19</f>
        <v>3195.7280376887197</v>
      </c>
      <c r="G19" s="52">
        <f t="shared" si="2"/>
        <v>4916.8833415745976</v>
      </c>
      <c r="H19" s="626">
        <f t="shared" si="0"/>
        <v>-1025.3166584254022</v>
      </c>
      <c r="I19" s="611"/>
      <c r="J19" s="600">
        <f>demand!C33</f>
        <v>91.1</v>
      </c>
      <c r="K19" s="19">
        <f>'grassland production'!AE19</f>
        <v>43.397971273498385</v>
      </c>
      <c r="L19" s="52">
        <f t="shared" si="3"/>
        <v>47.702028726501609</v>
      </c>
      <c r="M19" s="617"/>
      <c r="N19" s="601">
        <f>demand!D33</f>
        <v>14.4</v>
      </c>
      <c r="O19" s="19">
        <f>'grassland production'!N19</f>
        <v>0.6321178397482049</v>
      </c>
      <c r="P19" s="52">
        <f t="shared" si="4"/>
        <v>13.767882160251796</v>
      </c>
      <c r="Q19" s="620"/>
      <c r="R19" s="601">
        <f>demand!E33</f>
        <v>3.9</v>
      </c>
      <c r="S19" s="19">
        <f>'grassland production'!P19</f>
        <v>0.47408837981115365</v>
      </c>
      <c r="T19" s="52">
        <f t="shared" si="5"/>
        <v>3.4259116201888462</v>
      </c>
      <c r="U19" s="620"/>
      <c r="V19" s="601">
        <f>demand!F33</f>
        <v>87.1</v>
      </c>
      <c r="W19" s="52">
        <f t="shared" si="6"/>
        <v>87.1</v>
      </c>
      <c r="X19" s="620"/>
      <c r="Y19" s="601">
        <f>demand!G33</f>
        <v>7.9</v>
      </c>
      <c r="Z19" s="52">
        <f t="shared" si="7"/>
        <v>7.9</v>
      </c>
      <c r="AA19" s="611"/>
      <c r="AB19" s="601">
        <f>demand!H33</f>
        <v>927</v>
      </c>
      <c r="AC19" s="19">
        <f>'grassland production'!S19</f>
        <v>251.74092967972257</v>
      </c>
      <c r="AD19" s="52">
        <f t="shared" si="8"/>
        <v>675.25907032027749</v>
      </c>
      <c r="AE19" s="620"/>
      <c r="AF19" s="601">
        <f>demand!J33</f>
        <v>19.8</v>
      </c>
      <c r="AG19" s="19">
        <f>'grassland production'!AA19</f>
        <v>3.0417640693055881</v>
      </c>
      <c r="AH19" s="52">
        <f t="shared" si="9"/>
        <v>16.758235930694411</v>
      </c>
      <c r="AI19" s="611"/>
      <c r="AJ19" s="601">
        <f>demand!K33</f>
        <v>151.69999999999999</v>
      </c>
      <c r="AK19" s="52">
        <f t="shared" si="10"/>
        <v>151.69999999999999</v>
      </c>
      <c r="AL19" s="611"/>
      <c r="AM19" s="601">
        <f>demand!L33</f>
        <v>151.1</v>
      </c>
      <c r="AN19" s="52">
        <f t="shared" si="11"/>
        <v>151.1</v>
      </c>
      <c r="AO19" s="620"/>
      <c r="AP19" s="601">
        <f>demand!M33</f>
        <v>15</v>
      </c>
      <c r="AQ19" s="19">
        <f>'grassland production'!AF19</f>
        <v>6.9436754037597419</v>
      </c>
      <c r="AR19" s="52">
        <f t="shared" si="12"/>
        <v>8.056324596240259</v>
      </c>
      <c r="AS19" s="611"/>
      <c r="AT19" s="601">
        <f>demand!N33</f>
        <v>23.1</v>
      </c>
      <c r="AU19" s="19">
        <f>'grassland production'!AG19</f>
        <v>9.113573967434661</v>
      </c>
      <c r="AV19" s="52">
        <f t="shared" si="13"/>
        <v>13.98642603256534</v>
      </c>
    </row>
    <row r="20" spans="1:48" ht="13.8" x14ac:dyDescent="0.45">
      <c r="A20" s="32">
        <v>2029</v>
      </c>
      <c r="B20" s="600">
        <f>demand!B34</f>
        <v>6020.4</v>
      </c>
      <c r="C20" s="19">
        <f>'crop production'!B20</f>
        <v>8926.4300498216398</v>
      </c>
      <c r="D20" s="115">
        <f t="shared" si="14"/>
        <v>9.1169556700282955E-2</v>
      </c>
      <c r="E20" s="19">
        <f t="shared" si="1"/>
        <v>8112.6113792633168</v>
      </c>
      <c r="F20" s="52">
        <f>'grainfed livestock'!B20</f>
        <v>3265.4778587610158</v>
      </c>
      <c r="G20" s="52">
        <f t="shared" si="2"/>
        <v>4847.1335205023006</v>
      </c>
      <c r="H20" s="626">
        <f t="shared" si="0"/>
        <v>-1173.266479497699</v>
      </c>
      <c r="I20" s="611"/>
      <c r="J20" s="600">
        <f>demand!C34</f>
        <v>92.8</v>
      </c>
      <c r="K20" s="19">
        <f>'grassland production'!AE20</f>
        <v>43.397971273498385</v>
      </c>
      <c r="L20" s="52">
        <f t="shared" si="3"/>
        <v>49.402028726501612</v>
      </c>
      <c r="M20" s="617"/>
      <c r="N20" s="601">
        <f>demand!D34</f>
        <v>14.6</v>
      </c>
      <c r="O20" s="19">
        <f>'grassland production'!N20</f>
        <v>0.6321178397482049</v>
      </c>
      <c r="P20" s="52">
        <f t="shared" si="4"/>
        <v>13.967882160251795</v>
      </c>
      <c r="Q20" s="620"/>
      <c r="R20" s="601">
        <f>demand!E34</f>
        <v>3.9</v>
      </c>
      <c r="S20" s="19">
        <f>'grassland production'!P20</f>
        <v>0.47408837981115365</v>
      </c>
      <c r="T20" s="52">
        <f t="shared" si="5"/>
        <v>3.4259116201888462</v>
      </c>
      <c r="U20" s="620"/>
      <c r="V20" s="601">
        <f>demand!F34</f>
        <v>88.1</v>
      </c>
      <c r="W20" s="52">
        <f t="shared" si="6"/>
        <v>88.1</v>
      </c>
      <c r="X20" s="620"/>
      <c r="Y20" s="601">
        <f>demand!G34</f>
        <v>8</v>
      </c>
      <c r="Z20" s="52">
        <f t="shared" si="7"/>
        <v>8</v>
      </c>
      <c r="AA20" s="611"/>
      <c r="AB20" s="601">
        <f>demand!H34</f>
        <v>942.3</v>
      </c>
      <c r="AC20" s="19">
        <f>'grassland production'!S20</f>
        <v>251.74092967972257</v>
      </c>
      <c r="AD20" s="52">
        <f t="shared" si="8"/>
        <v>690.55907032027744</v>
      </c>
      <c r="AE20" s="620"/>
      <c r="AF20" s="601">
        <f>demand!J34</f>
        <v>20.2</v>
      </c>
      <c r="AG20" s="19">
        <f>'grassland production'!AA20</f>
        <v>3.0417640693055881</v>
      </c>
      <c r="AH20" s="52">
        <f t="shared" si="9"/>
        <v>17.15823593069441</v>
      </c>
      <c r="AI20" s="611"/>
      <c r="AJ20" s="601">
        <f>demand!K34</f>
        <v>153.80000000000001</v>
      </c>
      <c r="AK20" s="52">
        <f t="shared" si="10"/>
        <v>153.80000000000001</v>
      </c>
      <c r="AL20" s="611"/>
      <c r="AM20" s="601">
        <f>demand!L34</f>
        <v>153.5</v>
      </c>
      <c r="AN20" s="52">
        <f t="shared" si="11"/>
        <v>153.5</v>
      </c>
      <c r="AO20" s="620"/>
      <c r="AP20" s="601">
        <f>demand!M34</f>
        <v>15.2</v>
      </c>
      <c r="AQ20" s="19">
        <f>'grassland production'!AF20</f>
        <v>6.9436754037597419</v>
      </c>
      <c r="AR20" s="52">
        <f t="shared" si="12"/>
        <v>8.2563245962402583</v>
      </c>
      <c r="AS20" s="611"/>
      <c r="AT20" s="601">
        <f>demand!N34</f>
        <v>23.5</v>
      </c>
      <c r="AU20" s="19">
        <f>'grassland production'!AG20</f>
        <v>9.113573967434661</v>
      </c>
      <c r="AV20" s="52">
        <f t="shared" si="13"/>
        <v>14.386426032565339</v>
      </c>
    </row>
    <row r="21" spans="1:48" ht="13.8" x14ac:dyDescent="0.45">
      <c r="A21" s="32">
        <v>2030</v>
      </c>
      <c r="B21" s="600">
        <f>demand!B35</f>
        <v>6099.1</v>
      </c>
      <c r="C21" s="19">
        <f>'crop production'!B21</f>
        <v>8926.4300498216398</v>
      </c>
      <c r="D21" s="115">
        <f t="shared" si="14"/>
        <v>9.1169556700282955E-2</v>
      </c>
      <c r="E21" s="19">
        <f t="shared" si="1"/>
        <v>8112.6113792633168</v>
      </c>
      <c r="F21" s="52">
        <f>'grainfed livestock'!B21</f>
        <v>3337.7768122480452</v>
      </c>
      <c r="G21" s="52">
        <f t="shared" si="2"/>
        <v>4774.8345670152721</v>
      </c>
      <c r="H21" s="626">
        <f t="shared" si="0"/>
        <v>-1324.2654329847282</v>
      </c>
      <c r="I21" s="611"/>
      <c r="J21" s="600">
        <f>demand!C35</f>
        <v>94.5</v>
      </c>
      <c r="K21" s="19">
        <f>'grassland production'!AE21</f>
        <v>43.397971273498385</v>
      </c>
      <c r="L21" s="52">
        <f t="shared" si="3"/>
        <v>51.102028726501615</v>
      </c>
      <c r="M21" s="617"/>
      <c r="N21" s="601">
        <f>demand!D35</f>
        <v>14.9</v>
      </c>
      <c r="O21" s="19">
        <f>'grassland production'!N21</f>
        <v>0.6321178397482049</v>
      </c>
      <c r="P21" s="52">
        <f t="shared" si="4"/>
        <v>14.267882160251796</v>
      </c>
      <c r="Q21" s="620"/>
      <c r="R21" s="601">
        <f>demand!E35</f>
        <v>3.9</v>
      </c>
      <c r="S21" s="19">
        <f>'grassland production'!P21</f>
        <v>0.47408837981115365</v>
      </c>
      <c r="T21" s="52">
        <f t="shared" si="5"/>
        <v>3.4259116201888462</v>
      </c>
      <c r="U21" s="620"/>
      <c r="V21" s="601">
        <f>demand!F35</f>
        <v>89</v>
      </c>
      <c r="W21" s="52">
        <f t="shared" si="6"/>
        <v>89</v>
      </c>
      <c r="X21" s="620"/>
      <c r="Y21" s="601">
        <f>demand!G35</f>
        <v>8.1999999999999993</v>
      </c>
      <c r="Z21" s="52">
        <f t="shared" si="7"/>
        <v>8.1999999999999993</v>
      </c>
      <c r="AA21" s="611"/>
      <c r="AB21" s="601">
        <f>demand!H35</f>
        <v>957.8</v>
      </c>
      <c r="AC21" s="19">
        <f>'grassland production'!S21</f>
        <v>251.74092967972257</v>
      </c>
      <c r="AD21" s="52">
        <f t="shared" si="8"/>
        <v>706.05907032027744</v>
      </c>
      <c r="AE21" s="620"/>
      <c r="AF21" s="601">
        <f>demand!J35</f>
        <v>20.7</v>
      </c>
      <c r="AG21" s="19">
        <f>'grassland production'!AA21</f>
        <v>3.0417640693055881</v>
      </c>
      <c r="AH21" s="52">
        <f t="shared" si="9"/>
        <v>17.65823593069441</v>
      </c>
      <c r="AI21" s="611"/>
      <c r="AJ21" s="601">
        <f>demand!K35</f>
        <v>156</v>
      </c>
      <c r="AK21" s="52">
        <f t="shared" si="10"/>
        <v>156</v>
      </c>
      <c r="AL21" s="611"/>
      <c r="AM21" s="601">
        <f>demand!L35</f>
        <v>155.9</v>
      </c>
      <c r="AN21" s="52">
        <f t="shared" si="11"/>
        <v>155.9</v>
      </c>
      <c r="AO21" s="620"/>
      <c r="AP21" s="601">
        <f>demand!M35</f>
        <v>15.4</v>
      </c>
      <c r="AQ21" s="19">
        <f>'grassland production'!AF21</f>
        <v>6.9436754037597419</v>
      </c>
      <c r="AR21" s="52">
        <f t="shared" si="12"/>
        <v>8.4563245962402576</v>
      </c>
      <c r="AS21" s="611"/>
      <c r="AT21" s="601">
        <f>demand!N35</f>
        <v>24</v>
      </c>
      <c r="AU21" s="19">
        <f>'grassland production'!AG21</f>
        <v>9.113573967434661</v>
      </c>
      <c r="AV21" s="52">
        <f t="shared" si="13"/>
        <v>14.886426032565339</v>
      </c>
    </row>
    <row r="22" spans="1:48" ht="13.8" x14ac:dyDescent="0.45">
      <c r="A22" s="32">
        <v>2031</v>
      </c>
      <c r="B22" s="600">
        <f>demand!B36</f>
        <v>6169.3</v>
      </c>
      <c r="C22" s="19">
        <f>'crop production'!B22</f>
        <v>8926.4300498216398</v>
      </c>
      <c r="D22" s="115">
        <f t="shared" si="14"/>
        <v>9.1169556700282955E-2</v>
      </c>
      <c r="E22" s="19">
        <f t="shared" si="1"/>
        <v>8112.6113792633168</v>
      </c>
      <c r="F22" s="52">
        <f>'grainfed livestock'!B22</f>
        <v>3398.6761069353388</v>
      </c>
      <c r="G22" s="52">
        <f t="shared" si="2"/>
        <v>4713.9352723279781</v>
      </c>
      <c r="H22" s="626">
        <f t="shared" si="0"/>
        <v>-1455.3647276720221</v>
      </c>
      <c r="I22" s="611"/>
      <c r="J22" s="600">
        <f>demand!C36</f>
        <v>96.1</v>
      </c>
      <c r="K22" s="19">
        <f>'grassland production'!AE22</f>
        <v>43.397971273498385</v>
      </c>
      <c r="L22" s="52">
        <f t="shared" si="3"/>
        <v>52.702028726501609</v>
      </c>
      <c r="M22" s="617"/>
      <c r="N22" s="601">
        <f>demand!D36</f>
        <v>15.1</v>
      </c>
      <c r="O22" s="19">
        <f>'grassland production'!N22</f>
        <v>0.6321178397482049</v>
      </c>
      <c r="P22" s="52">
        <f t="shared" si="4"/>
        <v>14.467882160251795</v>
      </c>
      <c r="Q22" s="620"/>
      <c r="R22" s="601">
        <f>demand!E36</f>
        <v>4</v>
      </c>
      <c r="S22" s="19">
        <f>'grassland production'!P22</f>
        <v>0.47408837981115365</v>
      </c>
      <c r="T22" s="52">
        <f t="shared" si="5"/>
        <v>3.5259116201888463</v>
      </c>
      <c r="U22" s="620"/>
      <c r="V22" s="601">
        <f>demand!F36</f>
        <v>89.8</v>
      </c>
      <c r="W22" s="52">
        <f t="shared" si="6"/>
        <v>89.8</v>
      </c>
      <c r="X22" s="620"/>
      <c r="Y22" s="601">
        <f>demand!G36</f>
        <v>8.3000000000000007</v>
      </c>
      <c r="Z22" s="52">
        <f t="shared" si="7"/>
        <v>8.3000000000000007</v>
      </c>
      <c r="AA22" s="611"/>
      <c r="AB22" s="601">
        <f>demand!H36</f>
        <v>971.5</v>
      </c>
      <c r="AC22" s="19">
        <f>'grassland production'!S22</f>
        <v>251.74092967972257</v>
      </c>
      <c r="AD22" s="52">
        <f t="shared" si="8"/>
        <v>719.75907032027749</v>
      </c>
      <c r="AE22" s="620"/>
      <c r="AF22" s="601">
        <f>demand!J36</f>
        <v>21.1</v>
      </c>
      <c r="AG22" s="19">
        <f>'grassland production'!AA22</f>
        <v>3.0417640693055881</v>
      </c>
      <c r="AH22" s="52">
        <f t="shared" si="9"/>
        <v>18.058235930694412</v>
      </c>
      <c r="AI22" s="611"/>
      <c r="AJ22" s="601">
        <f>demand!K36</f>
        <v>157.30000000000001</v>
      </c>
      <c r="AK22" s="52">
        <f t="shared" si="10"/>
        <v>157.30000000000001</v>
      </c>
      <c r="AL22" s="611"/>
      <c r="AM22" s="601">
        <f>demand!L36</f>
        <v>157.9</v>
      </c>
      <c r="AN22" s="52">
        <f t="shared" si="11"/>
        <v>157.9</v>
      </c>
      <c r="AO22" s="620"/>
      <c r="AP22" s="601">
        <f>demand!M36</f>
        <v>15.6</v>
      </c>
      <c r="AQ22" s="19">
        <f>'grassland production'!AF22</f>
        <v>6.9436754037597419</v>
      </c>
      <c r="AR22" s="52">
        <f t="shared" si="12"/>
        <v>8.6563245962402569</v>
      </c>
      <c r="AS22" s="611"/>
      <c r="AT22" s="601">
        <f>demand!N36</f>
        <v>24.4</v>
      </c>
      <c r="AU22" s="19">
        <f>'grassland production'!AG22</f>
        <v>9.113573967434661</v>
      </c>
      <c r="AV22" s="52">
        <f t="shared" si="13"/>
        <v>15.286426032565338</v>
      </c>
    </row>
    <row r="23" spans="1:48" ht="13.8" x14ac:dyDescent="0.45">
      <c r="A23" s="32">
        <v>2032</v>
      </c>
      <c r="B23" s="600">
        <f>demand!B37</f>
        <v>6239.8</v>
      </c>
      <c r="C23" s="19">
        <f>'crop production'!B23</f>
        <v>8926.4300498216398</v>
      </c>
      <c r="D23" s="115">
        <f t="shared" si="14"/>
        <v>9.1169556700282955E-2</v>
      </c>
      <c r="E23" s="19">
        <f t="shared" si="1"/>
        <v>8112.6113792633168</v>
      </c>
      <c r="F23" s="52">
        <f>'grainfed livestock'!B23</f>
        <v>3459.9191840515732</v>
      </c>
      <c r="G23" s="52">
        <f t="shared" si="2"/>
        <v>4652.6921952117436</v>
      </c>
      <c r="H23" s="626">
        <f t="shared" si="0"/>
        <v>-1587.1078047882565</v>
      </c>
      <c r="I23" s="611"/>
      <c r="J23" s="600">
        <f>demand!C37</f>
        <v>97.7</v>
      </c>
      <c r="K23" s="19">
        <f>'grassland production'!AE23</f>
        <v>43.397971273498385</v>
      </c>
      <c r="L23" s="52">
        <f t="shared" si="3"/>
        <v>54.302028726501618</v>
      </c>
      <c r="M23" s="617"/>
      <c r="N23" s="601">
        <f>demand!D37</f>
        <v>15.3</v>
      </c>
      <c r="O23" s="19">
        <f>'grassland production'!N23</f>
        <v>0.6321178397482049</v>
      </c>
      <c r="P23" s="52">
        <f t="shared" si="4"/>
        <v>14.667882160251796</v>
      </c>
      <c r="Q23" s="620"/>
      <c r="R23" s="601">
        <f>demand!E37</f>
        <v>4</v>
      </c>
      <c r="S23" s="19">
        <f>'grassland production'!P23</f>
        <v>0.47408837981115365</v>
      </c>
      <c r="T23" s="52">
        <f t="shared" si="5"/>
        <v>3.5259116201888463</v>
      </c>
      <c r="U23" s="620"/>
      <c r="V23" s="601">
        <f>demand!F37</f>
        <v>90.6</v>
      </c>
      <c r="W23" s="52">
        <f t="shared" si="6"/>
        <v>90.6</v>
      </c>
      <c r="X23" s="620"/>
      <c r="Y23" s="601">
        <f>demand!G37</f>
        <v>8.5</v>
      </c>
      <c r="Z23" s="52">
        <f t="shared" si="7"/>
        <v>8.5</v>
      </c>
      <c r="AA23" s="611"/>
      <c r="AB23" s="601">
        <f>demand!H37</f>
        <v>985.4</v>
      </c>
      <c r="AC23" s="19">
        <f>'grassland production'!S23</f>
        <v>251.74092967972257</v>
      </c>
      <c r="AD23" s="52">
        <f t="shared" si="8"/>
        <v>733.65907032027735</v>
      </c>
      <c r="AE23" s="620"/>
      <c r="AF23" s="601">
        <f>demand!J37</f>
        <v>21.5</v>
      </c>
      <c r="AG23" s="19">
        <f>'grassland production'!AA23</f>
        <v>3.0417640693055881</v>
      </c>
      <c r="AH23" s="52">
        <f t="shared" si="9"/>
        <v>18.458235930694411</v>
      </c>
      <c r="AI23" s="611"/>
      <c r="AJ23" s="601">
        <f>demand!K37</f>
        <v>158.6</v>
      </c>
      <c r="AK23" s="52">
        <f t="shared" si="10"/>
        <v>158.6</v>
      </c>
      <c r="AL23" s="611"/>
      <c r="AM23" s="601">
        <f>demand!L37</f>
        <v>159.9</v>
      </c>
      <c r="AN23" s="52">
        <f t="shared" si="11"/>
        <v>159.9</v>
      </c>
      <c r="AO23" s="620"/>
      <c r="AP23" s="601">
        <f>demand!M37</f>
        <v>15.8</v>
      </c>
      <c r="AQ23" s="19">
        <f>'grassland production'!AF23</f>
        <v>6.9436754037597419</v>
      </c>
      <c r="AR23" s="52">
        <f t="shared" si="12"/>
        <v>8.8563245962402597</v>
      </c>
      <c r="AS23" s="611"/>
      <c r="AT23" s="601">
        <f>demand!N37</f>
        <v>24.8</v>
      </c>
      <c r="AU23" s="19">
        <f>'grassland production'!AG23</f>
        <v>9.113573967434661</v>
      </c>
      <c r="AV23" s="52">
        <f t="shared" si="13"/>
        <v>15.68642603256534</v>
      </c>
    </row>
    <row r="24" spans="1:48" ht="13.8" x14ac:dyDescent="0.45">
      <c r="A24" s="32">
        <v>2033</v>
      </c>
      <c r="B24" s="600">
        <f>demand!B38</f>
        <v>6310.4</v>
      </c>
      <c r="C24" s="19">
        <f>'crop production'!B24</f>
        <v>8926.4300498216398</v>
      </c>
      <c r="D24" s="115">
        <f t="shared" si="14"/>
        <v>9.1169556700282955E-2</v>
      </c>
      <c r="E24" s="19">
        <f t="shared" si="1"/>
        <v>8112.6113792633168</v>
      </c>
      <c r="F24" s="52">
        <f>'grainfed livestock'!B24</f>
        <v>3520.5667269158748</v>
      </c>
      <c r="G24" s="52">
        <f t="shared" si="2"/>
        <v>4592.044652347442</v>
      </c>
      <c r="H24" s="626">
        <f t="shared" si="0"/>
        <v>-1718.3553476525576</v>
      </c>
      <c r="I24" s="611"/>
      <c r="J24" s="600">
        <f>demand!C38</f>
        <v>99.3</v>
      </c>
      <c r="K24" s="19">
        <f>'grassland production'!AE24</f>
        <v>43.397971273498385</v>
      </c>
      <c r="L24" s="52">
        <f t="shared" si="3"/>
        <v>55.902028726501612</v>
      </c>
      <c r="M24" s="617"/>
      <c r="N24" s="601">
        <f>demand!D38</f>
        <v>15.6</v>
      </c>
      <c r="O24" s="19">
        <f>'grassland production'!N24</f>
        <v>0.6321178397482049</v>
      </c>
      <c r="P24" s="52">
        <f t="shared" si="4"/>
        <v>14.967882160251795</v>
      </c>
      <c r="Q24" s="620"/>
      <c r="R24" s="601">
        <f>demand!E38</f>
        <v>4</v>
      </c>
      <c r="S24" s="19">
        <f>'grassland production'!P24</f>
        <v>0.47408837981115365</v>
      </c>
      <c r="T24" s="52">
        <f t="shared" si="5"/>
        <v>3.5259116201888463</v>
      </c>
      <c r="U24" s="620"/>
      <c r="V24" s="601">
        <f>demand!F38</f>
        <v>91.3</v>
      </c>
      <c r="W24" s="52">
        <f t="shared" si="6"/>
        <v>91.3</v>
      </c>
      <c r="X24" s="620"/>
      <c r="Y24" s="601">
        <f>demand!G38</f>
        <v>8.6999999999999993</v>
      </c>
      <c r="Z24" s="52">
        <f t="shared" si="7"/>
        <v>8.6999999999999993</v>
      </c>
      <c r="AA24" s="611"/>
      <c r="AB24" s="601">
        <f>demand!H38</f>
        <v>999.4</v>
      </c>
      <c r="AC24" s="19">
        <f>'grassland production'!S24</f>
        <v>251.74092967972257</v>
      </c>
      <c r="AD24" s="52">
        <f t="shared" si="8"/>
        <v>747.65907032027735</v>
      </c>
      <c r="AE24" s="620"/>
      <c r="AF24" s="601">
        <f>demand!J38</f>
        <v>21.9</v>
      </c>
      <c r="AG24" s="19">
        <f>'grassland production'!AA24</f>
        <v>3.0417640693055881</v>
      </c>
      <c r="AH24" s="52">
        <f t="shared" si="9"/>
        <v>18.858235930694409</v>
      </c>
      <c r="AI24" s="611"/>
      <c r="AJ24" s="601">
        <f>demand!K38</f>
        <v>159.80000000000001</v>
      </c>
      <c r="AK24" s="52">
        <f t="shared" si="10"/>
        <v>159.80000000000001</v>
      </c>
      <c r="AL24" s="611"/>
      <c r="AM24" s="601">
        <f>demand!L38</f>
        <v>161.9</v>
      </c>
      <c r="AN24" s="52">
        <f t="shared" si="11"/>
        <v>161.9</v>
      </c>
      <c r="AO24" s="620"/>
      <c r="AP24" s="601">
        <f>demand!M38</f>
        <v>16</v>
      </c>
      <c r="AQ24" s="19">
        <f>'grassland production'!AF24</f>
        <v>6.9436754037597419</v>
      </c>
      <c r="AR24" s="52">
        <f t="shared" si="12"/>
        <v>9.056324596240259</v>
      </c>
      <c r="AS24" s="611"/>
      <c r="AT24" s="601">
        <f>demand!N38</f>
        <v>25.2</v>
      </c>
      <c r="AU24" s="19">
        <f>'grassland production'!AG24</f>
        <v>9.113573967434661</v>
      </c>
      <c r="AV24" s="52">
        <f t="shared" si="13"/>
        <v>16.086426032565338</v>
      </c>
    </row>
    <row r="25" spans="1:48" ht="13.8" x14ac:dyDescent="0.45">
      <c r="A25" s="32">
        <v>2034</v>
      </c>
      <c r="B25" s="600">
        <f>demand!B39</f>
        <v>6380.8</v>
      </c>
      <c r="C25" s="19">
        <f>'crop production'!B25</f>
        <v>8926.4300498216398</v>
      </c>
      <c r="D25" s="115">
        <f t="shared" si="14"/>
        <v>9.1169556700282955E-2</v>
      </c>
      <c r="E25" s="19">
        <f t="shared" si="1"/>
        <v>8112.6113792633168</v>
      </c>
      <c r="F25" s="52">
        <f>'grainfed livestock'!B25</f>
        <v>3583.1038086832723</v>
      </c>
      <c r="G25" s="52">
        <f t="shared" si="2"/>
        <v>4529.5075705800446</v>
      </c>
      <c r="H25" s="626">
        <f t="shared" si="0"/>
        <v>-1851.2924294199556</v>
      </c>
      <c r="I25" s="611"/>
      <c r="J25" s="600">
        <f>demand!C39</f>
        <v>100.9</v>
      </c>
      <c r="K25" s="19">
        <f>'grassland production'!AE25</f>
        <v>43.397971273498385</v>
      </c>
      <c r="L25" s="52">
        <f t="shared" si="3"/>
        <v>57.502028726501621</v>
      </c>
      <c r="M25" s="617"/>
      <c r="N25" s="601">
        <f>demand!D39</f>
        <v>15.8</v>
      </c>
      <c r="O25" s="19">
        <f>'grassland production'!N25</f>
        <v>0.6321178397482049</v>
      </c>
      <c r="P25" s="52">
        <f t="shared" si="4"/>
        <v>15.167882160251796</v>
      </c>
      <c r="Q25" s="620"/>
      <c r="R25" s="601">
        <f>demand!E39</f>
        <v>4</v>
      </c>
      <c r="S25" s="19">
        <f>'grassland production'!P25</f>
        <v>0.47408837981115365</v>
      </c>
      <c r="T25" s="52">
        <f t="shared" si="5"/>
        <v>3.5259116201888463</v>
      </c>
      <c r="U25" s="620"/>
      <c r="V25" s="601">
        <f>demand!F39</f>
        <v>92.1</v>
      </c>
      <c r="W25" s="52">
        <f t="shared" si="6"/>
        <v>92.1</v>
      </c>
      <c r="X25" s="620"/>
      <c r="Y25" s="601">
        <f>demand!G39</f>
        <v>8.8000000000000007</v>
      </c>
      <c r="Z25" s="52">
        <f t="shared" si="7"/>
        <v>8.8000000000000007</v>
      </c>
      <c r="AA25" s="611"/>
      <c r="AB25" s="601">
        <f>demand!H39</f>
        <v>1013.4</v>
      </c>
      <c r="AC25" s="19">
        <f>'grassland production'!S25</f>
        <v>251.74092967972257</v>
      </c>
      <c r="AD25" s="52">
        <f t="shared" si="8"/>
        <v>761.65907032027735</v>
      </c>
      <c r="AE25" s="620"/>
      <c r="AF25" s="601">
        <f>demand!J39</f>
        <v>22.4</v>
      </c>
      <c r="AG25" s="19">
        <f>'grassland production'!AA25</f>
        <v>3.0417640693055881</v>
      </c>
      <c r="AH25" s="52">
        <f t="shared" si="9"/>
        <v>19.358235930694409</v>
      </c>
      <c r="AI25" s="611"/>
      <c r="AJ25" s="601">
        <f>demand!K39</f>
        <v>161.1</v>
      </c>
      <c r="AK25" s="52">
        <f t="shared" si="10"/>
        <v>161.1</v>
      </c>
      <c r="AL25" s="611"/>
      <c r="AM25" s="601">
        <f>demand!L39</f>
        <v>163.9</v>
      </c>
      <c r="AN25" s="52">
        <f t="shared" si="11"/>
        <v>163.9</v>
      </c>
      <c r="AO25" s="620"/>
      <c r="AP25" s="601">
        <f>demand!M39</f>
        <v>16.2</v>
      </c>
      <c r="AQ25" s="19">
        <f>'grassland production'!AF25</f>
        <v>6.9436754037597419</v>
      </c>
      <c r="AR25" s="52">
        <f t="shared" si="12"/>
        <v>9.2563245962402583</v>
      </c>
      <c r="AS25" s="611"/>
      <c r="AT25" s="601">
        <f>demand!N39</f>
        <v>25.6</v>
      </c>
      <c r="AU25" s="19">
        <f>'grassland production'!AG25</f>
        <v>9.113573967434661</v>
      </c>
      <c r="AV25" s="52">
        <f t="shared" si="13"/>
        <v>16.48642603256534</v>
      </c>
    </row>
    <row r="26" spans="1:48" ht="13.8" x14ac:dyDescent="0.45">
      <c r="A26" s="32">
        <v>2035</v>
      </c>
      <c r="B26" s="600">
        <f>demand!B40</f>
        <v>6450.9</v>
      </c>
      <c r="C26" s="19">
        <f>'crop production'!B26</f>
        <v>8926.4300498216398</v>
      </c>
      <c r="D26" s="115">
        <f t="shared" si="14"/>
        <v>9.1169556700282955E-2</v>
      </c>
      <c r="E26" s="19">
        <f t="shared" si="1"/>
        <v>8112.6113792633168</v>
      </c>
      <c r="F26" s="52">
        <f>'grainfed livestock'!B26</f>
        <v>3643.6562450876263</v>
      </c>
      <c r="G26" s="52">
        <f t="shared" si="2"/>
        <v>4468.9551341756905</v>
      </c>
      <c r="H26" s="626">
        <f t="shared" si="0"/>
        <v>-1981.9448658243091</v>
      </c>
      <c r="I26" s="611"/>
      <c r="J26" s="600">
        <f>demand!C40</f>
        <v>102.5</v>
      </c>
      <c r="K26" s="19">
        <f>'grassland production'!AE26</f>
        <v>43.397971273498385</v>
      </c>
      <c r="L26" s="52">
        <f t="shared" si="3"/>
        <v>59.102028726501615</v>
      </c>
      <c r="M26" s="617"/>
      <c r="N26" s="601">
        <f>demand!D40</f>
        <v>16</v>
      </c>
      <c r="O26" s="19">
        <f>'grassland production'!N26</f>
        <v>0.6321178397482049</v>
      </c>
      <c r="P26" s="52">
        <f t="shared" si="4"/>
        <v>15.367882160251796</v>
      </c>
      <c r="Q26" s="620"/>
      <c r="R26" s="601">
        <f>demand!E40</f>
        <v>4</v>
      </c>
      <c r="S26" s="19">
        <f>'grassland production'!P26</f>
        <v>0.47408837981115365</v>
      </c>
      <c r="T26" s="52">
        <f t="shared" si="5"/>
        <v>3.5259116201888463</v>
      </c>
      <c r="U26" s="620"/>
      <c r="V26" s="601">
        <f>demand!F40</f>
        <v>92.8</v>
      </c>
      <c r="W26" s="52">
        <f t="shared" si="6"/>
        <v>92.8</v>
      </c>
      <c r="X26" s="620"/>
      <c r="Y26" s="601">
        <f>demand!G40</f>
        <v>9</v>
      </c>
      <c r="Z26" s="52">
        <f t="shared" si="7"/>
        <v>9</v>
      </c>
      <c r="AA26" s="611"/>
      <c r="AB26" s="601">
        <f>demand!H40</f>
        <v>1027.4000000000001</v>
      </c>
      <c r="AC26" s="19">
        <f>'grassland production'!S26</f>
        <v>251.74092967972257</v>
      </c>
      <c r="AD26" s="52">
        <f t="shared" si="8"/>
        <v>775.65907032027758</v>
      </c>
      <c r="AE26" s="620"/>
      <c r="AF26" s="601">
        <f>demand!J40</f>
        <v>22.8</v>
      </c>
      <c r="AG26" s="19">
        <f>'grassland production'!AA26</f>
        <v>3.0417640693055881</v>
      </c>
      <c r="AH26" s="52">
        <f t="shared" si="9"/>
        <v>19.758235930694411</v>
      </c>
      <c r="AI26" s="611"/>
      <c r="AJ26" s="601">
        <f>demand!K40</f>
        <v>162.30000000000001</v>
      </c>
      <c r="AK26" s="52">
        <f t="shared" si="10"/>
        <v>162.30000000000001</v>
      </c>
      <c r="AL26" s="611"/>
      <c r="AM26" s="601">
        <f>demand!L40</f>
        <v>165.9</v>
      </c>
      <c r="AN26" s="52">
        <f t="shared" si="11"/>
        <v>165.9</v>
      </c>
      <c r="AO26" s="620"/>
      <c r="AP26" s="601">
        <f>demand!M40</f>
        <v>16.3</v>
      </c>
      <c r="AQ26" s="19">
        <f>'grassland production'!AF26</f>
        <v>6.9436754037597419</v>
      </c>
      <c r="AR26" s="52">
        <f t="shared" si="12"/>
        <v>9.3563245962402597</v>
      </c>
      <c r="AS26" s="611"/>
      <c r="AT26" s="601">
        <f>demand!N40</f>
        <v>26</v>
      </c>
      <c r="AU26" s="19">
        <f>'grassland production'!AG26</f>
        <v>9.113573967434661</v>
      </c>
      <c r="AV26" s="52">
        <f t="shared" si="13"/>
        <v>16.886426032565339</v>
      </c>
    </row>
    <row r="27" spans="1:48" ht="13.8" x14ac:dyDescent="0.45">
      <c r="A27" s="32">
        <v>2036</v>
      </c>
      <c r="B27" s="600">
        <f>demand!B41</f>
        <v>6520.5</v>
      </c>
      <c r="C27" s="19">
        <f>'crop production'!B27</f>
        <v>8926.4300498216398</v>
      </c>
      <c r="D27" s="115">
        <f t="shared" si="14"/>
        <v>9.1169556700282955E-2</v>
      </c>
      <c r="E27" s="19">
        <f t="shared" si="1"/>
        <v>8112.6113792633168</v>
      </c>
      <c r="F27" s="52">
        <f>'grainfed livestock'!B27</f>
        <v>3706.3804639209202</v>
      </c>
      <c r="G27" s="52">
        <f t="shared" si="2"/>
        <v>4406.2309153423967</v>
      </c>
      <c r="H27" s="626">
        <f t="shared" si="0"/>
        <v>-2114.2690846576033</v>
      </c>
      <c r="I27" s="611"/>
      <c r="J27" s="600">
        <f>demand!C41</f>
        <v>104.2</v>
      </c>
      <c r="K27" s="19">
        <f>'grassland production'!AE27</f>
        <v>43.397971273498385</v>
      </c>
      <c r="L27" s="52">
        <f t="shared" si="3"/>
        <v>60.802028726501618</v>
      </c>
      <c r="M27" s="617"/>
      <c r="N27" s="601">
        <f>demand!D41</f>
        <v>16.2</v>
      </c>
      <c r="O27" s="19">
        <f>'grassland production'!N27</f>
        <v>0.6321178397482049</v>
      </c>
      <c r="P27" s="52">
        <f t="shared" si="4"/>
        <v>15.567882160251795</v>
      </c>
      <c r="Q27" s="620"/>
      <c r="R27" s="601">
        <f>demand!E41</f>
        <v>4</v>
      </c>
      <c r="S27" s="19">
        <f>'grassland production'!P27</f>
        <v>0.47408837981115365</v>
      </c>
      <c r="T27" s="52">
        <f t="shared" si="5"/>
        <v>3.5259116201888463</v>
      </c>
      <c r="U27" s="620"/>
      <c r="V27" s="601">
        <f>demand!F41</f>
        <v>93.5</v>
      </c>
      <c r="W27" s="52">
        <f t="shared" si="6"/>
        <v>93.5</v>
      </c>
      <c r="X27" s="620"/>
      <c r="Y27" s="601">
        <f>demand!G41</f>
        <v>9.1999999999999993</v>
      </c>
      <c r="Z27" s="52">
        <f t="shared" si="7"/>
        <v>9.1999999999999993</v>
      </c>
      <c r="AA27" s="611"/>
      <c r="AB27" s="601">
        <f>demand!H41</f>
        <v>1041.5</v>
      </c>
      <c r="AC27" s="19">
        <f>'grassland production'!S27</f>
        <v>251.74092967972257</v>
      </c>
      <c r="AD27" s="52">
        <f t="shared" si="8"/>
        <v>789.75907032027749</v>
      </c>
      <c r="AE27" s="620"/>
      <c r="AF27" s="601">
        <f>demand!J41</f>
        <v>23.2</v>
      </c>
      <c r="AG27" s="19">
        <f>'grassland production'!AA27</f>
        <v>3.0417640693055881</v>
      </c>
      <c r="AH27" s="52">
        <f t="shared" si="9"/>
        <v>20.15823593069441</v>
      </c>
      <c r="AI27" s="611"/>
      <c r="AJ27" s="601">
        <f>demand!K41</f>
        <v>163.6</v>
      </c>
      <c r="AK27" s="52">
        <f t="shared" si="10"/>
        <v>163.6</v>
      </c>
      <c r="AL27" s="611"/>
      <c r="AM27" s="601">
        <f>demand!L41</f>
        <v>167.9</v>
      </c>
      <c r="AN27" s="52">
        <f t="shared" si="11"/>
        <v>167.9</v>
      </c>
      <c r="AO27" s="620"/>
      <c r="AP27" s="601">
        <f>demand!M41</f>
        <v>16.5</v>
      </c>
      <c r="AQ27" s="19">
        <f>'grassland production'!AF27</f>
        <v>6.9436754037597419</v>
      </c>
      <c r="AR27" s="52">
        <f t="shared" si="12"/>
        <v>9.556324596240259</v>
      </c>
      <c r="AS27" s="611"/>
      <c r="AT27" s="601">
        <f>demand!N41</f>
        <v>26.5</v>
      </c>
      <c r="AU27" s="19">
        <f>'grassland production'!AG27</f>
        <v>9.113573967434661</v>
      </c>
      <c r="AV27" s="52">
        <f t="shared" si="13"/>
        <v>17.386426032565339</v>
      </c>
    </row>
    <row r="28" spans="1:48" ht="13.8" x14ac:dyDescent="0.45">
      <c r="A28" s="32">
        <v>2037</v>
      </c>
      <c r="B28" s="600">
        <f>demand!B42</f>
        <v>6589.8</v>
      </c>
      <c r="C28" s="19">
        <f>'crop production'!B28</f>
        <v>8926.4300498216398</v>
      </c>
      <c r="D28" s="115">
        <f t="shared" si="14"/>
        <v>9.1169556700282955E-2</v>
      </c>
      <c r="E28" s="19">
        <f t="shared" si="1"/>
        <v>8112.6113792633168</v>
      </c>
      <c r="F28" s="52">
        <f>'grainfed livestock'!B28</f>
        <v>3769.6160160875475</v>
      </c>
      <c r="G28" s="52">
        <f t="shared" si="2"/>
        <v>4342.9953631757689</v>
      </c>
      <c r="H28" s="626">
        <f t="shared" si="0"/>
        <v>-2246.8046368242312</v>
      </c>
      <c r="I28" s="611"/>
      <c r="J28" s="600">
        <f>demand!C42</f>
        <v>105.9</v>
      </c>
      <c r="K28" s="19">
        <f>'grassland production'!AE28</f>
        <v>43.397971273498385</v>
      </c>
      <c r="L28" s="52">
        <f t="shared" si="3"/>
        <v>62.502028726501621</v>
      </c>
      <c r="M28" s="617"/>
      <c r="N28" s="601">
        <f>demand!D42</f>
        <v>16.399999999999999</v>
      </c>
      <c r="O28" s="19">
        <f>'grassland production'!N28</f>
        <v>0.6321178397482049</v>
      </c>
      <c r="P28" s="52">
        <f t="shared" si="4"/>
        <v>15.767882160251794</v>
      </c>
      <c r="Q28" s="620"/>
      <c r="R28" s="601">
        <f>demand!E42</f>
        <v>4</v>
      </c>
      <c r="S28" s="19">
        <f>'grassland production'!P28</f>
        <v>0.47408837981115365</v>
      </c>
      <c r="T28" s="52">
        <f t="shared" si="5"/>
        <v>3.5259116201888463</v>
      </c>
      <c r="U28" s="620"/>
      <c r="V28" s="601">
        <f>demand!F42</f>
        <v>94.2</v>
      </c>
      <c r="W28" s="52">
        <f t="shared" si="6"/>
        <v>94.2</v>
      </c>
      <c r="X28" s="620"/>
      <c r="Y28" s="601">
        <f>demand!G42</f>
        <v>9.3000000000000007</v>
      </c>
      <c r="Z28" s="52">
        <f t="shared" si="7"/>
        <v>9.3000000000000007</v>
      </c>
      <c r="AA28" s="611"/>
      <c r="AB28" s="601">
        <f>demand!H42</f>
        <v>1055.5999999999999</v>
      </c>
      <c r="AC28" s="19">
        <f>'grassland production'!S28</f>
        <v>251.74092967972257</v>
      </c>
      <c r="AD28" s="52">
        <f t="shared" si="8"/>
        <v>803.8590703202774</v>
      </c>
      <c r="AE28" s="620"/>
      <c r="AF28" s="601">
        <f>demand!J42</f>
        <v>23.7</v>
      </c>
      <c r="AG28" s="19">
        <f>'grassland production'!AA28</f>
        <v>3.0417640693055881</v>
      </c>
      <c r="AH28" s="52">
        <f t="shared" si="9"/>
        <v>20.65823593069441</v>
      </c>
      <c r="AI28" s="611"/>
      <c r="AJ28" s="601">
        <f>demand!K42</f>
        <v>164.7</v>
      </c>
      <c r="AK28" s="52">
        <f t="shared" si="10"/>
        <v>164.7</v>
      </c>
      <c r="AL28" s="611"/>
      <c r="AM28" s="601">
        <f>demand!L42</f>
        <v>169.9</v>
      </c>
      <c r="AN28" s="52">
        <f t="shared" si="11"/>
        <v>169.9</v>
      </c>
      <c r="AO28" s="620"/>
      <c r="AP28" s="601">
        <f>demand!M42</f>
        <v>16.7</v>
      </c>
      <c r="AQ28" s="19">
        <f>'grassland production'!AF28</f>
        <v>6.9436754037597419</v>
      </c>
      <c r="AR28" s="52">
        <f t="shared" si="12"/>
        <v>9.7563245962402583</v>
      </c>
      <c r="AS28" s="611"/>
      <c r="AT28" s="601">
        <f>demand!N42</f>
        <v>26.9</v>
      </c>
      <c r="AU28" s="19">
        <f>'grassland production'!AG28</f>
        <v>9.113573967434661</v>
      </c>
      <c r="AV28" s="52">
        <f t="shared" si="13"/>
        <v>17.786426032565338</v>
      </c>
    </row>
    <row r="29" spans="1:48" ht="13.8" x14ac:dyDescent="0.45">
      <c r="A29" s="32">
        <v>2038</v>
      </c>
      <c r="B29" s="600">
        <f>demand!B43</f>
        <v>6658.8</v>
      </c>
      <c r="C29" s="19">
        <f>'crop production'!B29</f>
        <v>8926.4300498216398</v>
      </c>
      <c r="D29" s="115">
        <f t="shared" si="14"/>
        <v>9.1169556700282955E-2</v>
      </c>
      <c r="E29" s="19">
        <f t="shared" si="1"/>
        <v>8112.6113792633168</v>
      </c>
      <c r="F29" s="52">
        <f>'grainfed livestock'!B29</f>
        <v>3831.9013460319529</v>
      </c>
      <c r="G29" s="52">
        <f t="shared" si="2"/>
        <v>4280.7100332313639</v>
      </c>
      <c r="H29" s="626">
        <f t="shared" si="0"/>
        <v>-2378.0899667686363</v>
      </c>
      <c r="I29" s="611"/>
      <c r="J29" s="600">
        <f>demand!C43</f>
        <v>107.6</v>
      </c>
      <c r="K29" s="19">
        <f>'grassland production'!AE29</f>
        <v>43.397971273498385</v>
      </c>
      <c r="L29" s="52">
        <f t="shared" si="3"/>
        <v>64.202028726501609</v>
      </c>
      <c r="M29" s="617"/>
      <c r="N29" s="601">
        <f>demand!D43</f>
        <v>16.7</v>
      </c>
      <c r="O29" s="19">
        <f>'grassland production'!N29</f>
        <v>0.6321178397482049</v>
      </c>
      <c r="P29" s="52">
        <f t="shared" si="4"/>
        <v>16.067882160251795</v>
      </c>
      <c r="Q29" s="620"/>
      <c r="R29" s="601">
        <f>demand!E43</f>
        <v>4</v>
      </c>
      <c r="S29" s="19">
        <f>'grassland production'!P29</f>
        <v>0.47408837981115365</v>
      </c>
      <c r="T29" s="52">
        <f t="shared" si="5"/>
        <v>3.5259116201888463</v>
      </c>
      <c r="U29" s="620"/>
      <c r="V29" s="601">
        <f>demand!F43</f>
        <v>94.9</v>
      </c>
      <c r="W29" s="52">
        <f t="shared" si="6"/>
        <v>94.9</v>
      </c>
      <c r="X29" s="620"/>
      <c r="Y29" s="601">
        <f>demand!G43</f>
        <v>9.5</v>
      </c>
      <c r="Z29" s="52">
        <f t="shared" si="7"/>
        <v>9.5</v>
      </c>
      <c r="AA29" s="611"/>
      <c r="AB29" s="601">
        <f>demand!H43</f>
        <v>1069.5999999999999</v>
      </c>
      <c r="AC29" s="19">
        <f>'grassland production'!S29</f>
        <v>251.74092967972257</v>
      </c>
      <c r="AD29" s="52">
        <f t="shared" si="8"/>
        <v>817.8590703202774</v>
      </c>
      <c r="AE29" s="620"/>
      <c r="AF29" s="601">
        <f>demand!J43</f>
        <v>24.1</v>
      </c>
      <c r="AG29" s="19">
        <f>'grassland production'!AA29</f>
        <v>3.0417640693055881</v>
      </c>
      <c r="AH29" s="52">
        <f t="shared" si="9"/>
        <v>21.058235930694412</v>
      </c>
      <c r="AI29" s="611"/>
      <c r="AJ29" s="601">
        <f>demand!K43</f>
        <v>165.9</v>
      </c>
      <c r="AK29" s="52">
        <f t="shared" si="10"/>
        <v>165.9</v>
      </c>
      <c r="AL29" s="611"/>
      <c r="AM29" s="601">
        <f>demand!L43</f>
        <v>171.9</v>
      </c>
      <c r="AN29" s="52">
        <f t="shared" si="11"/>
        <v>171.9</v>
      </c>
      <c r="AO29" s="620"/>
      <c r="AP29" s="601">
        <f>demand!M43</f>
        <v>16.899999999999999</v>
      </c>
      <c r="AQ29" s="19">
        <f>'grassland production'!AF29</f>
        <v>6.9436754037597419</v>
      </c>
      <c r="AR29" s="52">
        <f t="shared" si="12"/>
        <v>9.9563245962402576</v>
      </c>
      <c r="AS29" s="611"/>
      <c r="AT29" s="601">
        <f>demand!N43</f>
        <v>27.3</v>
      </c>
      <c r="AU29" s="19">
        <f>'grassland production'!AG29</f>
        <v>9.113573967434661</v>
      </c>
      <c r="AV29" s="52">
        <f t="shared" si="13"/>
        <v>18.18642603256534</v>
      </c>
    </row>
    <row r="30" spans="1:48" ht="13.8" x14ac:dyDescent="0.45">
      <c r="A30" s="32">
        <v>2039</v>
      </c>
      <c r="B30" s="600">
        <f>demand!B44</f>
        <v>6727.6</v>
      </c>
      <c r="C30" s="19">
        <f>'crop production'!B30</f>
        <v>8926.4300498216398</v>
      </c>
      <c r="D30" s="115">
        <f t="shared" si="14"/>
        <v>9.1169556700282955E-2</v>
      </c>
      <c r="E30" s="19">
        <f t="shared" si="1"/>
        <v>8112.6113792633168</v>
      </c>
      <c r="F30" s="52">
        <f>'grainfed livestock'!B30</f>
        <v>3898.0477917386324</v>
      </c>
      <c r="G30" s="52">
        <f t="shared" si="2"/>
        <v>4214.5635875246844</v>
      </c>
      <c r="H30" s="626">
        <f t="shared" si="0"/>
        <v>-2513.036412475316</v>
      </c>
      <c r="I30" s="611"/>
      <c r="J30" s="600">
        <f>demand!C44</f>
        <v>109.4</v>
      </c>
      <c r="K30" s="19">
        <f>'grassland production'!AE30</f>
        <v>43.397971273498385</v>
      </c>
      <c r="L30" s="52">
        <f t="shared" si="3"/>
        <v>66.002028726501621</v>
      </c>
      <c r="M30" s="617"/>
      <c r="N30" s="601">
        <f>demand!D44</f>
        <v>16.899999999999999</v>
      </c>
      <c r="O30" s="19">
        <f>'grassland production'!N30</f>
        <v>0.6321178397482049</v>
      </c>
      <c r="P30" s="52">
        <f t="shared" si="4"/>
        <v>16.267882160251794</v>
      </c>
      <c r="Q30" s="620"/>
      <c r="R30" s="601">
        <f>demand!E44</f>
        <v>4</v>
      </c>
      <c r="S30" s="19">
        <f>'grassland production'!P30</f>
        <v>0.47408837981115365</v>
      </c>
      <c r="T30" s="52">
        <f t="shared" si="5"/>
        <v>3.5259116201888463</v>
      </c>
      <c r="U30" s="620"/>
      <c r="V30" s="601">
        <f>demand!F44</f>
        <v>95.6</v>
      </c>
      <c r="W30" s="52">
        <f t="shared" si="6"/>
        <v>95.6</v>
      </c>
      <c r="X30" s="620"/>
      <c r="Y30" s="601">
        <f>demand!G44</f>
        <v>9.6999999999999993</v>
      </c>
      <c r="Z30" s="52">
        <f t="shared" si="7"/>
        <v>9.6999999999999993</v>
      </c>
      <c r="AA30" s="611"/>
      <c r="AB30" s="601">
        <f>demand!H44</f>
        <v>1083.7</v>
      </c>
      <c r="AC30" s="19">
        <f>'grassland production'!S30</f>
        <v>251.74092967972257</v>
      </c>
      <c r="AD30" s="52">
        <f t="shared" si="8"/>
        <v>831.95907032027753</v>
      </c>
      <c r="AE30" s="620"/>
      <c r="AF30" s="601">
        <f>demand!J44</f>
        <v>24.6</v>
      </c>
      <c r="AG30" s="19">
        <f>'grassland production'!AA30</f>
        <v>3.0417640693055881</v>
      </c>
      <c r="AH30" s="52">
        <f t="shared" si="9"/>
        <v>21.558235930694412</v>
      </c>
      <c r="AI30" s="611"/>
      <c r="AJ30" s="601">
        <f>demand!K44</f>
        <v>167.1</v>
      </c>
      <c r="AK30" s="52">
        <f t="shared" si="10"/>
        <v>167.1</v>
      </c>
      <c r="AL30" s="611"/>
      <c r="AM30" s="601">
        <f>demand!L44</f>
        <v>174</v>
      </c>
      <c r="AN30" s="52">
        <f t="shared" si="11"/>
        <v>174</v>
      </c>
      <c r="AO30" s="620"/>
      <c r="AP30" s="601">
        <f>demand!M44</f>
        <v>17.100000000000001</v>
      </c>
      <c r="AQ30" s="19">
        <f>'grassland production'!AF30</f>
        <v>6.9436754037597419</v>
      </c>
      <c r="AR30" s="52">
        <f t="shared" si="12"/>
        <v>10.15632459624026</v>
      </c>
      <c r="AS30" s="611"/>
      <c r="AT30" s="601">
        <f>demand!N44</f>
        <v>27.8</v>
      </c>
      <c r="AU30" s="19">
        <f>'grassland production'!AG30</f>
        <v>9.113573967434661</v>
      </c>
      <c r="AV30" s="52">
        <f t="shared" si="13"/>
        <v>18.68642603256534</v>
      </c>
    </row>
    <row r="31" spans="1:48" ht="13.8" x14ac:dyDescent="0.45">
      <c r="A31" s="32">
        <v>2040</v>
      </c>
      <c r="B31" s="600">
        <f>demand!B45</f>
        <v>6796.3</v>
      </c>
      <c r="C31" s="19">
        <f>'crop production'!B31</f>
        <v>8926.4300498216398</v>
      </c>
      <c r="D31" s="115">
        <f t="shared" si="14"/>
        <v>9.1169556700282955E-2</v>
      </c>
      <c r="E31" s="19">
        <f t="shared" si="1"/>
        <v>8112.6113792633168</v>
      </c>
      <c r="F31" s="52">
        <f>'grainfed livestock'!B31</f>
        <v>3961.6271263342001</v>
      </c>
      <c r="G31" s="52">
        <f t="shared" si="2"/>
        <v>4150.9842529291163</v>
      </c>
      <c r="H31" s="626">
        <f t="shared" si="0"/>
        <v>-2645.3157470708838</v>
      </c>
      <c r="I31" s="611"/>
      <c r="J31" s="600">
        <f>demand!C45</f>
        <v>111.1</v>
      </c>
      <c r="K31" s="19">
        <f>'grassland production'!AE31</f>
        <v>43.397971273498385</v>
      </c>
      <c r="L31" s="52">
        <f t="shared" si="3"/>
        <v>67.702028726501609</v>
      </c>
      <c r="M31" s="617"/>
      <c r="N31" s="601">
        <f>demand!D45</f>
        <v>17.100000000000001</v>
      </c>
      <c r="O31" s="19">
        <f>'grassland production'!N31</f>
        <v>0.6321178397482049</v>
      </c>
      <c r="P31" s="52">
        <f t="shared" si="4"/>
        <v>16.467882160251797</v>
      </c>
      <c r="Q31" s="620"/>
      <c r="R31" s="601">
        <f>demand!E45</f>
        <v>4</v>
      </c>
      <c r="S31" s="19">
        <f>'grassland production'!P31</f>
        <v>0.47408837981115365</v>
      </c>
      <c r="T31" s="52">
        <f t="shared" si="5"/>
        <v>3.5259116201888463</v>
      </c>
      <c r="U31" s="620"/>
      <c r="V31" s="601">
        <f>demand!F45</f>
        <v>96.3</v>
      </c>
      <c r="W31" s="52">
        <f t="shared" si="6"/>
        <v>96.3</v>
      </c>
      <c r="X31" s="620"/>
      <c r="Y31" s="601">
        <f>demand!G45</f>
        <v>9.9</v>
      </c>
      <c r="Z31" s="52">
        <f t="shared" si="7"/>
        <v>9.9</v>
      </c>
      <c r="AA31" s="611"/>
      <c r="AB31" s="601">
        <f>demand!H45</f>
        <v>1097.9000000000001</v>
      </c>
      <c r="AC31" s="19">
        <f>'grassland production'!S31</f>
        <v>251.74092967972257</v>
      </c>
      <c r="AD31" s="52">
        <f t="shared" si="8"/>
        <v>846.15907032027758</v>
      </c>
      <c r="AE31" s="620"/>
      <c r="AF31" s="601">
        <f>demand!J45</f>
        <v>25.1</v>
      </c>
      <c r="AG31" s="19">
        <f>'grassland production'!AA31</f>
        <v>3.0417640693055881</v>
      </c>
      <c r="AH31" s="52">
        <f t="shared" si="9"/>
        <v>22.058235930694412</v>
      </c>
      <c r="AI31" s="611"/>
      <c r="AJ31" s="601">
        <f>demand!K45</f>
        <v>168.2</v>
      </c>
      <c r="AK31" s="52">
        <f t="shared" si="10"/>
        <v>168.2</v>
      </c>
      <c r="AL31" s="611"/>
      <c r="AM31" s="601">
        <f>demand!L45</f>
        <v>176</v>
      </c>
      <c r="AN31" s="52">
        <f t="shared" si="11"/>
        <v>176</v>
      </c>
      <c r="AO31" s="620"/>
      <c r="AP31" s="601">
        <f>demand!M45</f>
        <v>17.3</v>
      </c>
      <c r="AQ31" s="19">
        <f>'grassland production'!AF31</f>
        <v>6.9436754037597419</v>
      </c>
      <c r="AR31" s="52">
        <f t="shared" si="12"/>
        <v>10.35632459624026</v>
      </c>
      <c r="AS31" s="611"/>
      <c r="AT31" s="601">
        <f>demand!N45</f>
        <v>28.2</v>
      </c>
      <c r="AU31" s="19">
        <f>'grassland production'!AG31</f>
        <v>9.113573967434661</v>
      </c>
      <c r="AV31" s="52">
        <f t="shared" si="13"/>
        <v>19.086426032565338</v>
      </c>
    </row>
    <row r="32" spans="1:48" ht="13.8" x14ac:dyDescent="0.45">
      <c r="A32" s="32">
        <v>2041</v>
      </c>
      <c r="B32" s="600">
        <f>demand!B46</f>
        <v>6864.9</v>
      </c>
      <c r="C32" s="19">
        <f>'crop production'!B32</f>
        <v>8926.4300498216398</v>
      </c>
      <c r="D32" s="115">
        <f t="shared" si="14"/>
        <v>9.1169556700282955E-2</v>
      </c>
      <c r="E32" s="19">
        <f t="shared" si="1"/>
        <v>8112.6113792633168</v>
      </c>
      <c r="F32" s="52">
        <f>'grainfed livestock'!B32</f>
        <v>4026.5489359801613</v>
      </c>
      <c r="G32" s="52">
        <f t="shared" si="2"/>
        <v>4086.0624432831555</v>
      </c>
      <c r="H32" s="626">
        <f t="shared" si="0"/>
        <v>-2778.8375567168441</v>
      </c>
      <c r="I32" s="611"/>
      <c r="J32" s="600">
        <f>demand!C46</f>
        <v>112.9</v>
      </c>
      <c r="K32" s="19">
        <f>'grassland production'!AE32</f>
        <v>43.397971273498385</v>
      </c>
      <c r="L32" s="52">
        <f t="shared" si="3"/>
        <v>69.502028726501621</v>
      </c>
      <c r="M32" s="617"/>
      <c r="N32" s="601">
        <f>demand!D46</f>
        <v>17.3</v>
      </c>
      <c r="O32" s="19">
        <f>'grassland production'!N32</f>
        <v>0.6321178397482049</v>
      </c>
      <c r="P32" s="52">
        <f t="shared" si="4"/>
        <v>16.667882160251796</v>
      </c>
      <c r="Q32" s="620"/>
      <c r="R32" s="601">
        <f>demand!E46</f>
        <v>4</v>
      </c>
      <c r="S32" s="19">
        <f>'grassland production'!P32</f>
        <v>0.47408837981115365</v>
      </c>
      <c r="T32" s="52">
        <f t="shared" si="5"/>
        <v>3.5259116201888463</v>
      </c>
      <c r="U32" s="620"/>
      <c r="V32" s="601">
        <f>demand!F46</f>
        <v>96.9</v>
      </c>
      <c r="W32" s="52">
        <f t="shared" si="6"/>
        <v>96.9</v>
      </c>
      <c r="X32" s="620"/>
      <c r="Y32" s="601">
        <f>demand!G46</f>
        <v>10</v>
      </c>
      <c r="Z32" s="52">
        <f t="shared" si="7"/>
        <v>10</v>
      </c>
      <c r="AA32" s="611"/>
      <c r="AB32" s="601">
        <f>demand!H46</f>
        <v>1112.2</v>
      </c>
      <c r="AC32" s="19">
        <f>'grassland production'!S32</f>
        <v>251.74092967972257</v>
      </c>
      <c r="AD32" s="52">
        <f t="shared" si="8"/>
        <v>860.45907032027753</v>
      </c>
      <c r="AE32" s="620"/>
      <c r="AF32" s="601">
        <f>demand!J46</f>
        <v>25.6</v>
      </c>
      <c r="AG32" s="19">
        <f>'grassland production'!AA32</f>
        <v>3.0417640693055881</v>
      </c>
      <c r="AH32" s="52">
        <f t="shared" si="9"/>
        <v>22.558235930694412</v>
      </c>
      <c r="AI32" s="611"/>
      <c r="AJ32" s="601">
        <f>demand!K46</f>
        <v>169.3</v>
      </c>
      <c r="AK32" s="52">
        <f t="shared" si="10"/>
        <v>169.3</v>
      </c>
      <c r="AL32" s="611"/>
      <c r="AM32" s="601">
        <f>demand!L46</f>
        <v>178.1</v>
      </c>
      <c r="AN32" s="52">
        <f t="shared" si="11"/>
        <v>178.1</v>
      </c>
      <c r="AO32" s="620"/>
      <c r="AP32" s="601">
        <f>demand!M46</f>
        <v>17.399999999999999</v>
      </c>
      <c r="AQ32" s="19">
        <f>'grassland production'!AF32</f>
        <v>6.9436754037597419</v>
      </c>
      <c r="AR32" s="52">
        <f t="shared" si="12"/>
        <v>10.456324596240258</v>
      </c>
      <c r="AS32" s="611"/>
      <c r="AT32" s="601">
        <f>demand!N46</f>
        <v>28.7</v>
      </c>
      <c r="AU32" s="19">
        <f>'grassland production'!AG32</f>
        <v>9.113573967434661</v>
      </c>
      <c r="AV32" s="52">
        <f t="shared" si="13"/>
        <v>19.586426032565338</v>
      </c>
    </row>
    <row r="33" spans="1:48" ht="13.8" x14ac:dyDescent="0.45">
      <c r="A33" s="32">
        <v>2042</v>
      </c>
      <c r="B33" s="600">
        <f>demand!B47</f>
        <v>6933.5</v>
      </c>
      <c r="C33" s="19">
        <f>'crop production'!B33</f>
        <v>8926.4300498216398</v>
      </c>
      <c r="D33" s="115">
        <f t="shared" si="14"/>
        <v>9.1169556700282955E-2</v>
      </c>
      <c r="E33" s="19">
        <f t="shared" si="1"/>
        <v>8112.6113792633168</v>
      </c>
      <c r="F33" s="52">
        <f>'grainfed livestock'!B33</f>
        <v>4094.084492797952</v>
      </c>
      <c r="G33" s="52">
        <f t="shared" si="2"/>
        <v>4018.5268864653649</v>
      </c>
      <c r="H33" s="626">
        <f t="shared" si="0"/>
        <v>-2914.9731135346351</v>
      </c>
      <c r="I33" s="611"/>
      <c r="J33" s="600">
        <f>demand!C47</f>
        <v>114.8</v>
      </c>
      <c r="K33" s="19">
        <f>'grassland production'!AE33</f>
        <v>43.397971273498385</v>
      </c>
      <c r="L33" s="52">
        <f t="shared" si="3"/>
        <v>71.402028726501612</v>
      </c>
      <c r="M33" s="617"/>
      <c r="N33" s="601">
        <f>demand!D47</f>
        <v>17.600000000000001</v>
      </c>
      <c r="O33" s="19">
        <f>'grassland production'!N33</f>
        <v>0.6321178397482049</v>
      </c>
      <c r="P33" s="52">
        <f t="shared" si="4"/>
        <v>16.967882160251797</v>
      </c>
      <c r="Q33" s="620"/>
      <c r="R33" s="601">
        <f>demand!E47</f>
        <v>4</v>
      </c>
      <c r="S33" s="19">
        <f>'grassland production'!P33</f>
        <v>0.47408837981115365</v>
      </c>
      <c r="T33" s="52">
        <f t="shared" si="5"/>
        <v>3.5259116201888463</v>
      </c>
      <c r="U33" s="620"/>
      <c r="V33" s="601">
        <f>demand!F47</f>
        <v>97.6</v>
      </c>
      <c r="W33" s="52">
        <f t="shared" si="6"/>
        <v>97.6</v>
      </c>
      <c r="X33" s="620"/>
      <c r="Y33" s="601">
        <f>demand!G47</f>
        <v>10.199999999999999</v>
      </c>
      <c r="Z33" s="52">
        <f t="shared" si="7"/>
        <v>10.199999999999999</v>
      </c>
      <c r="AA33" s="611"/>
      <c r="AB33" s="601">
        <f>demand!H47</f>
        <v>1126.4000000000001</v>
      </c>
      <c r="AC33" s="19">
        <f>'grassland production'!S33</f>
        <v>251.74092967972257</v>
      </c>
      <c r="AD33" s="52">
        <f t="shared" si="8"/>
        <v>874.65907032027758</v>
      </c>
      <c r="AE33" s="620"/>
      <c r="AF33" s="601">
        <f>demand!J47</f>
        <v>26.1</v>
      </c>
      <c r="AG33" s="19">
        <f>'grassland production'!AA33</f>
        <v>3.0417640693055881</v>
      </c>
      <c r="AH33" s="52">
        <f t="shared" si="9"/>
        <v>23.058235930694412</v>
      </c>
      <c r="AI33" s="611"/>
      <c r="AJ33" s="601">
        <f>demand!K47</f>
        <v>170.4</v>
      </c>
      <c r="AK33" s="52">
        <f t="shared" si="10"/>
        <v>170.4</v>
      </c>
      <c r="AL33" s="611"/>
      <c r="AM33" s="601">
        <f>demand!L47</f>
        <v>180.2</v>
      </c>
      <c r="AN33" s="52">
        <f t="shared" si="11"/>
        <v>180.2</v>
      </c>
      <c r="AO33" s="620"/>
      <c r="AP33" s="601">
        <f>demand!M47</f>
        <v>17.600000000000001</v>
      </c>
      <c r="AQ33" s="19">
        <f>'grassland production'!AF33</f>
        <v>6.9436754037597419</v>
      </c>
      <c r="AR33" s="52">
        <f t="shared" si="12"/>
        <v>10.65632459624026</v>
      </c>
      <c r="AS33" s="611"/>
      <c r="AT33" s="601">
        <f>demand!N47</f>
        <v>29.1</v>
      </c>
      <c r="AU33" s="19">
        <f>'grassland production'!AG33</f>
        <v>9.113573967434661</v>
      </c>
      <c r="AV33" s="52">
        <f t="shared" si="13"/>
        <v>19.98642603256534</v>
      </c>
    </row>
    <row r="34" spans="1:48" ht="13.8" x14ac:dyDescent="0.45">
      <c r="A34" s="32">
        <v>2043</v>
      </c>
      <c r="B34" s="600">
        <f>demand!B48</f>
        <v>7002</v>
      </c>
      <c r="C34" s="19">
        <f>'crop production'!B34</f>
        <v>8926.4300498216398</v>
      </c>
      <c r="D34" s="115">
        <f t="shared" si="14"/>
        <v>9.1169556700282955E-2</v>
      </c>
      <c r="E34" s="19">
        <f t="shared" si="1"/>
        <v>8112.6113792633168</v>
      </c>
      <c r="F34" s="52">
        <f>'grainfed livestock'!B34</f>
        <v>4159.4451913328021</v>
      </c>
      <c r="G34" s="52">
        <f t="shared" si="2"/>
        <v>3953.1661879305148</v>
      </c>
      <c r="H34" s="626">
        <f t="shared" si="0"/>
        <v>-3048.8338120694852</v>
      </c>
      <c r="I34" s="611"/>
      <c r="J34" s="600">
        <f>demand!C48</f>
        <v>116.6</v>
      </c>
      <c r="K34" s="19">
        <f>'grassland production'!AE34</f>
        <v>43.397971273498385</v>
      </c>
      <c r="L34" s="52">
        <f t="shared" si="3"/>
        <v>73.202028726501609</v>
      </c>
      <c r="M34" s="617"/>
      <c r="N34" s="601">
        <f>demand!D48</f>
        <v>17.8</v>
      </c>
      <c r="O34" s="19">
        <f>'grassland production'!N34</f>
        <v>0.6321178397482049</v>
      </c>
      <c r="P34" s="52">
        <f t="shared" si="4"/>
        <v>17.167882160251796</v>
      </c>
      <c r="Q34" s="620"/>
      <c r="R34" s="601">
        <f>demand!E48</f>
        <v>4</v>
      </c>
      <c r="S34" s="19">
        <f>'grassland production'!P34</f>
        <v>0.47408837981115365</v>
      </c>
      <c r="T34" s="52">
        <f t="shared" si="5"/>
        <v>3.5259116201888463</v>
      </c>
      <c r="U34" s="620"/>
      <c r="V34" s="601">
        <f>demand!F48</f>
        <v>98.2</v>
      </c>
      <c r="W34" s="52">
        <f t="shared" si="6"/>
        <v>98.2</v>
      </c>
      <c r="X34" s="620"/>
      <c r="Y34" s="601">
        <f>demand!G48</f>
        <v>10.4</v>
      </c>
      <c r="Z34" s="52">
        <f t="shared" si="7"/>
        <v>10.4</v>
      </c>
      <c r="AA34" s="611"/>
      <c r="AB34" s="601">
        <f>demand!H48</f>
        <v>1140.8</v>
      </c>
      <c r="AC34" s="19">
        <f>'grassland production'!S34</f>
        <v>251.74092967972257</v>
      </c>
      <c r="AD34" s="52">
        <f t="shared" si="8"/>
        <v>889.05907032027744</v>
      </c>
      <c r="AE34" s="620"/>
      <c r="AF34" s="601">
        <f>demand!J48</f>
        <v>26.6</v>
      </c>
      <c r="AG34" s="19">
        <f>'grassland production'!AA34</f>
        <v>3.0417640693055881</v>
      </c>
      <c r="AH34" s="52">
        <f t="shared" si="9"/>
        <v>23.558235930694412</v>
      </c>
      <c r="AI34" s="611"/>
      <c r="AJ34" s="601">
        <f>demand!K48</f>
        <v>171.5</v>
      </c>
      <c r="AK34" s="52">
        <f t="shared" si="10"/>
        <v>171.5</v>
      </c>
      <c r="AL34" s="611"/>
      <c r="AM34" s="601">
        <f>demand!L48</f>
        <v>182.3</v>
      </c>
      <c r="AN34" s="52">
        <f t="shared" si="11"/>
        <v>182.3</v>
      </c>
      <c r="AO34" s="620"/>
      <c r="AP34" s="601">
        <f>demand!M48</f>
        <v>17.8</v>
      </c>
      <c r="AQ34" s="19">
        <f>'grassland production'!AF34</f>
        <v>6.9436754037597419</v>
      </c>
      <c r="AR34" s="52">
        <f t="shared" si="12"/>
        <v>10.85632459624026</v>
      </c>
      <c r="AS34" s="611"/>
      <c r="AT34" s="601">
        <f>demand!N48</f>
        <v>29.6</v>
      </c>
      <c r="AU34" s="19">
        <f>'grassland production'!AG34</f>
        <v>9.113573967434661</v>
      </c>
      <c r="AV34" s="52">
        <f t="shared" si="13"/>
        <v>20.48642603256534</v>
      </c>
    </row>
    <row r="35" spans="1:48" ht="13.8" x14ac:dyDescent="0.45">
      <c r="A35" s="32">
        <v>2044</v>
      </c>
      <c r="B35" s="600">
        <f>demand!B49</f>
        <v>7070.5</v>
      </c>
      <c r="C35" s="19">
        <f>'crop production'!B35</f>
        <v>8926.4300498216398</v>
      </c>
      <c r="D35" s="115">
        <f t="shared" si="14"/>
        <v>9.1169556700282955E-2</v>
      </c>
      <c r="E35" s="19">
        <f t="shared" si="1"/>
        <v>8112.6113792633168</v>
      </c>
      <c r="F35" s="52">
        <f>'grainfed livestock'!B35</f>
        <v>4226.7905352306952</v>
      </c>
      <c r="G35" s="52">
        <f t="shared" si="2"/>
        <v>3885.8208440326216</v>
      </c>
      <c r="H35" s="626">
        <f t="shared" si="0"/>
        <v>-3184.6791559673784</v>
      </c>
      <c r="I35" s="611"/>
      <c r="J35" s="600">
        <f>demand!C49</f>
        <v>118.5</v>
      </c>
      <c r="K35" s="19">
        <f>'grassland production'!AE35</f>
        <v>43.397971273498385</v>
      </c>
      <c r="L35" s="52">
        <f t="shared" si="3"/>
        <v>75.102028726501615</v>
      </c>
      <c r="M35" s="617"/>
      <c r="N35" s="601">
        <f>demand!D49</f>
        <v>18</v>
      </c>
      <c r="O35" s="19">
        <f>'grassland production'!N35</f>
        <v>0.6321178397482049</v>
      </c>
      <c r="P35" s="52">
        <f t="shared" si="4"/>
        <v>17.367882160251796</v>
      </c>
      <c r="Q35" s="620"/>
      <c r="R35" s="601">
        <f>demand!E49</f>
        <v>4.0999999999999996</v>
      </c>
      <c r="S35" s="19">
        <f>'grassland production'!P35</f>
        <v>0.47408837981115365</v>
      </c>
      <c r="T35" s="52">
        <f t="shared" si="5"/>
        <v>3.6259116201888459</v>
      </c>
      <c r="U35" s="620"/>
      <c r="V35" s="601">
        <f>demand!F49</f>
        <v>98.9</v>
      </c>
      <c r="W35" s="52">
        <f t="shared" si="6"/>
        <v>98.9</v>
      </c>
      <c r="X35" s="620"/>
      <c r="Y35" s="601">
        <f>demand!G49</f>
        <v>10.6</v>
      </c>
      <c r="Z35" s="52">
        <f t="shared" si="7"/>
        <v>10.6</v>
      </c>
      <c r="AA35" s="611"/>
      <c r="AB35" s="601">
        <f>demand!H49</f>
        <v>1155.3</v>
      </c>
      <c r="AC35" s="19">
        <f>'grassland production'!S35</f>
        <v>251.74092967972257</v>
      </c>
      <c r="AD35" s="52">
        <f t="shared" si="8"/>
        <v>903.55907032027744</v>
      </c>
      <c r="AE35" s="620"/>
      <c r="AF35" s="601">
        <f>demand!J49</f>
        <v>27.1</v>
      </c>
      <c r="AG35" s="19">
        <f>'grassland production'!AA35</f>
        <v>3.0417640693055881</v>
      </c>
      <c r="AH35" s="52">
        <f t="shared" si="9"/>
        <v>24.058235930694412</v>
      </c>
      <c r="AI35" s="611"/>
      <c r="AJ35" s="601">
        <f>demand!K49</f>
        <v>172.6</v>
      </c>
      <c r="AK35" s="52">
        <f t="shared" si="10"/>
        <v>172.6</v>
      </c>
      <c r="AL35" s="611"/>
      <c r="AM35" s="601">
        <f>demand!L49</f>
        <v>184.4</v>
      </c>
      <c r="AN35" s="52">
        <f t="shared" si="11"/>
        <v>184.4</v>
      </c>
      <c r="AO35" s="620"/>
      <c r="AP35" s="601">
        <f>demand!M49</f>
        <v>18</v>
      </c>
      <c r="AQ35" s="19">
        <f>'grassland production'!AF35</f>
        <v>6.9436754037597419</v>
      </c>
      <c r="AR35" s="52">
        <f t="shared" si="12"/>
        <v>11.056324596240259</v>
      </c>
      <c r="AS35" s="611"/>
      <c r="AT35" s="601">
        <f>demand!N49</f>
        <v>30.1</v>
      </c>
      <c r="AU35" s="19">
        <f>'grassland production'!AG35</f>
        <v>9.113573967434661</v>
      </c>
      <c r="AV35" s="52">
        <f t="shared" si="13"/>
        <v>20.98642603256534</v>
      </c>
    </row>
    <row r="36" spans="1:48" ht="13.8" x14ac:dyDescent="0.45">
      <c r="A36" s="32">
        <v>2045</v>
      </c>
      <c r="B36" s="600">
        <f>demand!B50</f>
        <v>7139.1</v>
      </c>
      <c r="C36" s="19">
        <f>'crop production'!B36</f>
        <v>8926.4300498216398</v>
      </c>
      <c r="D36" s="115">
        <f t="shared" si="14"/>
        <v>9.1169556700282955E-2</v>
      </c>
      <c r="E36" s="19">
        <f t="shared" si="1"/>
        <v>8112.6113792633168</v>
      </c>
      <c r="F36" s="52">
        <f>'grainfed livestock'!B36</f>
        <v>4295.1781319567599</v>
      </c>
      <c r="G36" s="52">
        <f t="shared" si="2"/>
        <v>3817.433247306557</v>
      </c>
      <c r="H36" s="626">
        <f t="shared" si="0"/>
        <v>-3321.6667526934434</v>
      </c>
      <c r="I36" s="611"/>
      <c r="J36" s="600">
        <f>demand!C50</f>
        <v>120.5</v>
      </c>
      <c r="K36" s="19">
        <f>'grassland production'!AE36</f>
        <v>43.397971273498385</v>
      </c>
      <c r="L36" s="52">
        <f t="shared" si="3"/>
        <v>77.102028726501615</v>
      </c>
      <c r="M36" s="617"/>
      <c r="N36" s="601">
        <f>demand!D50</f>
        <v>18.2</v>
      </c>
      <c r="O36" s="19">
        <f>'grassland production'!N36</f>
        <v>0.6321178397482049</v>
      </c>
      <c r="P36" s="52">
        <f t="shared" si="4"/>
        <v>17.567882160251795</v>
      </c>
      <c r="Q36" s="620"/>
      <c r="R36" s="601">
        <f>demand!E50</f>
        <v>4.0999999999999996</v>
      </c>
      <c r="S36" s="19">
        <f>'grassland production'!P36</f>
        <v>0.47408837981115365</v>
      </c>
      <c r="T36" s="52">
        <f t="shared" si="5"/>
        <v>3.6259116201888459</v>
      </c>
      <c r="U36" s="620"/>
      <c r="V36" s="601">
        <f>demand!F50</f>
        <v>99.5</v>
      </c>
      <c r="W36" s="52">
        <f t="shared" si="6"/>
        <v>99.5</v>
      </c>
      <c r="X36" s="620"/>
      <c r="Y36" s="601">
        <f>demand!G50</f>
        <v>10.8</v>
      </c>
      <c r="Z36" s="52">
        <f t="shared" si="7"/>
        <v>10.8</v>
      </c>
      <c r="AA36" s="611"/>
      <c r="AB36" s="601">
        <f>demand!H50</f>
        <v>1169.8</v>
      </c>
      <c r="AC36" s="19">
        <f>'grassland production'!S36</f>
        <v>251.74092967972257</v>
      </c>
      <c r="AD36" s="52">
        <f t="shared" si="8"/>
        <v>918.05907032027744</v>
      </c>
      <c r="AE36" s="620"/>
      <c r="AF36" s="601">
        <f>demand!J50</f>
        <v>27.6</v>
      </c>
      <c r="AG36" s="19">
        <f>'grassland production'!AA36</f>
        <v>3.0417640693055881</v>
      </c>
      <c r="AH36" s="52">
        <f t="shared" si="9"/>
        <v>24.558235930694412</v>
      </c>
      <c r="AI36" s="611"/>
      <c r="AJ36" s="601">
        <f>demand!K50</f>
        <v>173.6</v>
      </c>
      <c r="AK36" s="52">
        <f t="shared" si="10"/>
        <v>173.6</v>
      </c>
      <c r="AL36" s="611"/>
      <c r="AM36" s="601">
        <f>demand!L50</f>
        <v>186.5</v>
      </c>
      <c r="AN36" s="52">
        <f t="shared" si="11"/>
        <v>186.5</v>
      </c>
      <c r="AO36" s="620"/>
      <c r="AP36" s="601">
        <f>demand!M50</f>
        <v>18.2</v>
      </c>
      <c r="AQ36" s="19">
        <f>'grassland production'!AF36</f>
        <v>6.9436754037597419</v>
      </c>
      <c r="AR36" s="52">
        <f t="shared" si="12"/>
        <v>11.256324596240258</v>
      </c>
      <c r="AS36" s="611"/>
      <c r="AT36" s="601">
        <f>demand!N50</f>
        <v>30.6</v>
      </c>
      <c r="AU36" s="19">
        <f>'grassland production'!AG36</f>
        <v>9.113573967434661</v>
      </c>
      <c r="AV36" s="52">
        <f t="shared" si="13"/>
        <v>21.48642603256534</v>
      </c>
    </row>
    <row r="37" spans="1:48" ht="13.8" x14ac:dyDescent="0.45">
      <c r="A37" s="32">
        <v>2046</v>
      </c>
      <c r="B37" s="600">
        <f>demand!B51</f>
        <v>7207.9</v>
      </c>
      <c r="C37" s="19">
        <f>'crop production'!B37</f>
        <v>8926.4300498216398</v>
      </c>
      <c r="D37" s="115">
        <f t="shared" si="14"/>
        <v>9.1169556700282955E-2</v>
      </c>
      <c r="E37" s="19">
        <f t="shared" si="1"/>
        <v>8112.6113792633168</v>
      </c>
      <c r="F37" s="52">
        <f>'grainfed livestock'!B37</f>
        <v>4363.5657286828255</v>
      </c>
      <c r="G37" s="52">
        <f t="shared" si="2"/>
        <v>3749.0456505804914</v>
      </c>
      <c r="H37" s="626">
        <f t="shared" si="0"/>
        <v>-3458.8543494195083</v>
      </c>
      <c r="I37" s="611"/>
      <c r="J37" s="600">
        <f>demand!C51</f>
        <v>122.5</v>
      </c>
      <c r="K37" s="19">
        <f>'grassland production'!AE37</f>
        <v>43.397971273498385</v>
      </c>
      <c r="L37" s="52">
        <f t="shared" si="3"/>
        <v>79.102028726501615</v>
      </c>
      <c r="M37" s="617"/>
      <c r="N37" s="601">
        <f>demand!D51</f>
        <v>18.399999999999999</v>
      </c>
      <c r="O37" s="19">
        <f>'grassland production'!N37</f>
        <v>0.6321178397482049</v>
      </c>
      <c r="P37" s="52">
        <f t="shared" si="4"/>
        <v>17.767882160251794</v>
      </c>
      <c r="Q37" s="620"/>
      <c r="R37" s="601">
        <f>demand!E51</f>
        <v>4.0999999999999996</v>
      </c>
      <c r="S37" s="19">
        <f>'grassland production'!P37</f>
        <v>0.47408837981115365</v>
      </c>
      <c r="T37" s="52">
        <f t="shared" si="5"/>
        <v>3.6259116201888459</v>
      </c>
      <c r="U37" s="620"/>
      <c r="V37" s="601">
        <f>demand!F51</f>
        <v>100.1</v>
      </c>
      <c r="W37" s="52">
        <f t="shared" si="6"/>
        <v>100.1</v>
      </c>
      <c r="X37" s="620"/>
      <c r="Y37" s="601">
        <f>demand!G51</f>
        <v>11</v>
      </c>
      <c r="Z37" s="52">
        <f t="shared" si="7"/>
        <v>11</v>
      </c>
      <c r="AA37" s="611"/>
      <c r="AB37" s="601">
        <f>demand!H51</f>
        <v>1184.5</v>
      </c>
      <c r="AC37" s="19">
        <f>'grassland production'!S37</f>
        <v>251.74092967972257</v>
      </c>
      <c r="AD37" s="52">
        <f t="shared" si="8"/>
        <v>932.75907032027749</v>
      </c>
      <c r="AE37" s="620"/>
      <c r="AF37" s="601">
        <f>demand!J51</f>
        <v>28.1</v>
      </c>
      <c r="AG37" s="19">
        <f>'grassland production'!AA37</f>
        <v>3.0417640693055881</v>
      </c>
      <c r="AH37" s="52">
        <f t="shared" si="9"/>
        <v>25.058235930694412</v>
      </c>
      <c r="AI37" s="611"/>
      <c r="AJ37" s="601">
        <f>demand!K51</f>
        <v>174.6</v>
      </c>
      <c r="AK37" s="52">
        <f t="shared" si="10"/>
        <v>174.6</v>
      </c>
      <c r="AL37" s="611"/>
      <c r="AM37" s="601">
        <f>demand!L51</f>
        <v>188.6</v>
      </c>
      <c r="AN37" s="52">
        <f t="shared" si="11"/>
        <v>188.6</v>
      </c>
      <c r="AO37" s="620"/>
      <c r="AP37" s="601">
        <f>demand!M51</f>
        <v>18.399999999999999</v>
      </c>
      <c r="AQ37" s="19">
        <f>'grassland production'!AF37</f>
        <v>6.9436754037597419</v>
      </c>
      <c r="AR37" s="52">
        <f t="shared" si="12"/>
        <v>11.456324596240258</v>
      </c>
      <c r="AS37" s="611"/>
      <c r="AT37" s="601">
        <f>demand!N51</f>
        <v>31.1</v>
      </c>
      <c r="AU37" s="19">
        <f>'grassland production'!AG37</f>
        <v>9.113573967434661</v>
      </c>
      <c r="AV37" s="52">
        <f t="shared" si="13"/>
        <v>21.98642603256534</v>
      </c>
    </row>
    <row r="38" spans="1:48" ht="13.8" x14ac:dyDescent="0.45">
      <c r="A38" s="32">
        <v>2047</v>
      </c>
      <c r="B38" s="600">
        <f>demand!B52</f>
        <v>7276.8</v>
      </c>
      <c r="C38" s="19">
        <f>'crop production'!B38</f>
        <v>8926.4300498216398</v>
      </c>
      <c r="D38" s="115">
        <f t="shared" si="14"/>
        <v>9.1169556700282955E-2</v>
      </c>
      <c r="E38" s="19">
        <f t="shared" si="1"/>
        <v>8112.6113792633168</v>
      </c>
      <c r="F38" s="52">
        <f>'grainfed livestock'!B38</f>
        <v>4434.3332994541033</v>
      </c>
      <c r="G38" s="52">
        <f t="shared" si="2"/>
        <v>3678.2780798092135</v>
      </c>
      <c r="H38" s="626">
        <f t="shared" si="0"/>
        <v>-3598.5219201907867</v>
      </c>
      <c r="I38" s="611"/>
      <c r="J38" s="600">
        <f>demand!C52</f>
        <v>124.5</v>
      </c>
      <c r="K38" s="19">
        <f>'grassland production'!AE38</f>
        <v>43.397971273498385</v>
      </c>
      <c r="L38" s="52">
        <f t="shared" si="3"/>
        <v>81.102028726501615</v>
      </c>
      <c r="M38" s="617"/>
      <c r="N38" s="601">
        <f>demand!D52</f>
        <v>18.7</v>
      </c>
      <c r="O38" s="19">
        <f>'grassland production'!N38</f>
        <v>0.6321178397482049</v>
      </c>
      <c r="P38" s="52">
        <f t="shared" si="4"/>
        <v>18.067882160251795</v>
      </c>
      <c r="Q38" s="620"/>
      <c r="R38" s="601">
        <f>demand!E52</f>
        <v>4.0999999999999996</v>
      </c>
      <c r="S38" s="19">
        <f>'grassland production'!P38</f>
        <v>0.47408837981115365</v>
      </c>
      <c r="T38" s="52">
        <f t="shared" si="5"/>
        <v>3.6259116201888459</v>
      </c>
      <c r="U38" s="620"/>
      <c r="V38" s="601">
        <f>demand!F52</f>
        <v>100.8</v>
      </c>
      <c r="W38" s="52">
        <f t="shared" si="6"/>
        <v>100.8</v>
      </c>
      <c r="X38" s="620"/>
      <c r="Y38" s="601">
        <f>demand!G52</f>
        <v>11.2</v>
      </c>
      <c r="Z38" s="52">
        <f t="shared" si="7"/>
        <v>11.2</v>
      </c>
      <c r="AA38" s="611"/>
      <c r="AB38" s="601">
        <f>demand!H52</f>
        <v>1199.3</v>
      </c>
      <c r="AC38" s="19">
        <f>'grassland production'!S38</f>
        <v>251.74092967972257</v>
      </c>
      <c r="AD38" s="52">
        <f t="shared" si="8"/>
        <v>947.55907032027744</v>
      </c>
      <c r="AE38" s="620"/>
      <c r="AF38" s="601">
        <f>demand!J52</f>
        <v>28.7</v>
      </c>
      <c r="AG38" s="19">
        <f>'grassland production'!AA38</f>
        <v>3.0417640693055881</v>
      </c>
      <c r="AH38" s="52">
        <f t="shared" si="9"/>
        <v>25.65823593069441</v>
      </c>
      <c r="AI38" s="611"/>
      <c r="AJ38" s="601">
        <f>demand!K52</f>
        <v>175.6</v>
      </c>
      <c r="AK38" s="52">
        <f t="shared" si="10"/>
        <v>175.6</v>
      </c>
      <c r="AL38" s="611"/>
      <c r="AM38" s="601">
        <f>demand!L52</f>
        <v>190.8</v>
      </c>
      <c r="AN38" s="52">
        <f t="shared" si="11"/>
        <v>190.8</v>
      </c>
      <c r="AO38" s="620"/>
      <c r="AP38" s="601">
        <f>demand!M52</f>
        <v>18.600000000000001</v>
      </c>
      <c r="AQ38" s="19">
        <f>'grassland production'!AF38</f>
        <v>6.9436754037597419</v>
      </c>
      <c r="AR38" s="52">
        <f t="shared" si="12"/>
        <v>11.65632459624026</v>
      </c>
      <c r="AS38" s="611"/>
      <c r="AT38" s="601">
        <f>demand!N52</f>
        <v>31.6</v>
      </c>
      <c r="AU38" s="19">
        <f>'grassland production'!AG38</f>
        <v>9.113573967434661</v>
      </c>
      <c r="AV38" s="52">
        <f t="shared" si="13"/>
        <v>22.48642603256534</v>
      </c>
    </row>
    <row r="39" spans="1:48" ht="13.8" x14ac:dyDescent="0.45">
      <c r="A39" s="32">
        <v>2048</v>
      </c>
      <c r="B39" s="600">
        <f>demand!B53</f>
        <v>7345.8</v>
      </c>
      <c r="C39" s="19">
        <f>'crop production'!B39</f>
        <v>8926.4300498216398</v>
      </c>
      <c r="D39" s="115">
        <f t="shared" si="14"/>
        <v>9.1169556700282955E-2</v>
      </c>
      <c r="E39" s="19">
        <f t="shared" si="1"/>
        <v>8112.6113792633168</v>
      </c>
      <c r="F39" s="52">
        <f>'grainfed livestock'!B39</f>
        <v>4505.0977943713824</v>
      </c>
      <c r="G39" s="52">
        <f t="shared" ref="G39:G51" si="15">E39-F39</f>
        <v>3607.5135848919344</v>
      </c>
      <c r="H39" s="626">
        <f t="shared" si="0"/>
        <v>-3738.2864151080657</v>
      </c>
      <c r="I39" s="611"/>
      <c r="J39" s="600">
        <f>demand!C53</f>
        <v>126.5</v>
      </c>
      <c r="K39" s="19">
        <f>'grassland production'!AE39</f>
        <v>43.397971273498385</v>
      </c>
      <c r="L39" s="52">
        <f t="shared" si="3"/>
        <v>83.102028726501615</v>
      </c>
      <c r="M39" s="617"/>
      <c r="N39" s="601">
        <f>demand!D53</f>
        <v>18.899999999999999</v>
      </c>
      <c r="O39" s="19">
        <f>'grassland production'!N39</f>
        <v>0.6321178397482049</v>
      </c>
      <c r="P39" s="52">
        <f t="shared" si="4"/>
        <v>18.267882160251794</v>
      </c>
      <c r="Q39" s="620"/>
      <c r="R39" s="601">
        <f>demand!E53</f>
        <v>4.0999999999999996</v>
      </c>
      <c r="S39" s="19">
        <f>'grassland production'!P39</f>
        <v>0.47408837981115365</v>
      </c>
      <c r="T39" s="52">
        <f t="shared" si="5"/>
        <v>3.6259116201888459</v>
      </c>
      <c r="U39" s="620"/>
      <c r="V39" s="601">
        <f>demand!F53</f>
        <v>101.4</v>
      </c>
      <c r="W39" s="52">
        <f t="shared" si="6"/>
        <v>101.4</v>
      </c>
      <c r="X39" s="620"/>
      <c r="Y39" s="601">
        <f>demand!G53</f>
        <v>11.5</v>
      </c>
      <c r="Z39" s="52">
        <f t="shared" si="7"/>
        <v>11.5</v>
      </c>
      <c r="AA39" s="611"/>
      <c r="AB39" s="601">
        <f>demand!H53</f>
        <v>1214.2</v>
      </c>
      <c r="AC39" s="19">
        <f>'grassland production'!S39</f>
        <v>251.74092967972257</v>
      </c>
      <c r="AD39" s="52">
        <f t="shared" si="8"/>
        <v>962.45907032027753</v>
      </c>
      <c r="AE39" s="620"/>
      <c r="AF39" s="601">
        <f>demand!J53</f>
        <v>29.3</v>
      </c>
      <c r="AG39" s="19">
        <f>'grassland production'!AA39</f>
        <v>3.0417640693055881</v>
      </c>
      <c r="AH39" s="52">
        <f t="shared" si="9"/>
        <v>26.258235930694411</v>
      </c>
      <c r="AI39" s="611"/>
      <c r="AJ39" s="601">
        <f>demand!K53</f>
        <v>176.6</v>
      </c>
      <c r="AK39" s="52">
        <f t="shared" si="10"/>
        <v>176.6</v>
      </c>
      <c r="AL39" s="611"/>
      <c r="AM39" s="601">
        <f>demand!L53</f>
        <v>193</v>
      </c>
      <c r="AN39" s="52">
        <f t="shared" si="11"/>
        <v>193</v>
      </c>
      <c r="AO39" s="620"/>
      <c r="AP39" s="601">
        <f>demand!M53</f>
        <v>18.8</v>
      </c>
      <c r="AQ39" s="19">
        <f>'grassland production'!AF39</f>
        <v>6.9436754037597419</v>
      </c>
      <c r="AR39" s="52">
        <f t="shared" si="12"/>
        <v>11.85632459624026</v>
      </c>
      <c r="AS39" s="611"/>
      <c r="AT39" s="601">
        <f>demand!N53</f>
        <v>32.1</v>
      </c>
      <c r="AU39" s="19">
        <f>'grassland production'!AG39</f>
        <v>9.113573967434661</v>
      </c>
      <c r="AV39" s="52">
        <f t="shared" si="13"/>
        <v>22.98642603256534</v>
      </c>
    </row>
    <row r="40" spans="1:48" ht="13.8" x14ac:dyDescent="0.45">
      <c r="A40" s="32">
        <v>2049</v>
      </c>
      <c r="B40" s="600">
        <f>demand!B54</f>
        <v>7415.2</v>
      </c>
      <c r="C40" s="19">
        <f>'crop production'!B40</f>
        <v>8926.4300498216398</v>
      </c>
      <c r="D40" s="115">
        <f t="shared" si="14"/>
        <v>9.1169556700282955E-2</v>
      </c>
      <c r="E40" s="19">
        <f t="shared" si="1"/>
        <v>8112.6113792633168</v>
      </c>
      <c r="F40" s="52">
        <f>'grainfed livestock'!B40</f>
        <v>4575.6285161620463</v>
      </c>
      <c r="G40" s="52">
        <f t="shared" si="15"/>
        <v>3536.9828631012706</v>
      </c>
      <c r="H40" s="626">
        <f t="shared" si="0"/>
        <v>-3878.2171368987292</v>
      </c>
      <c r="I40" s="611"/>
      <c r="J40" s="600">
        <f>demand!C54</f>
        <v>128.6</v>
      </c>
      <c r="K40" s="19">
        <f>'grassland production'!AE40</f>
        <v>43.397971273498385</v>
      </c>
      <c r="L40" s="52">
        <f t="shared" si="3"/>
        <v>85.202028726501609</v>
      </c>
      <c r="M40" s="617"/>
      <c r="N40" s="601">
        <f>demand!D54</f>
        <v>19.100000000000001</v>
      </c>
      <c r="O40" s="19">
        <f>'grassland production'!N40</f>
        <v>0.6321178397482049</v>
      </c>
      <c r="P40" s="52">
        <f t="shared" si="4"/>
        <v>18.467882160251797</v>
      </c>
      <c r="Q40" s="620"/>
      <c r="R40" s="601">
        <f>demand!E54</f>
        <v>4.0999999999999996</v>
      </c>
      <c r="S40" s="19">
        <f>'grassland production'!P40</f>
        <v>0.47408837981115365</v>
      </c>
      <c r="T40" s="52">
        <f t="shared" si="5"/>
        <v>3.6259116201888459</v>
      </c>
      <c r="U40" s="620"/>
      <c r="V40" s="601">
        <f>demand!F54</f>
        <v>102</v>
      </c>
      <c r="W40" s="52">
        <f t="shared" si="6"/>
        <v>102</v>
      </c>
      <c r="X40" s="620"/>
      <c r="Y40" s="601">
        <f>demand!G54</f>
        <v>11.7</v>
      </c>
      <c r="Z40" s="52">
        <f t="shared" si="7"/>
        <v>11.7</v>
      </c>
      <c r="AA40" s="611"/>
      <c r="AB40" s="601">
        <f>demand!H54</f>
        <v>1229.2</v>
      </c>
      <c r="AC40" s="19">
        <f>'grassland production'!S40</f>
        <v>251.74092967972257</v>
      </c>
      <c r="AD40" s="52">
        <f t="shared" si="8"/>
        <v>977.45907032027753</v>
      </c>
      <c r="AE40" s="620"/>
      <c r="AF40" s="601">
        <f>demand!J54</f>
        <v>29.8</v>
      </c>
      <c r="AG40" s="19">
        <f>'grassland production'!AA40</f>
        <v>3.0417640693055881</v>
      </c>
      <c r="AH40" s="52">
        <f t="shared" si="9"/>
        <v>26.758235930694411</v>
      </c>
      <c r="AI40" s="611"/>
      <c r="AJ40" s="601">
        <f>demand!K54</f>
        <v>177.6</v>
      </c>
      <c r="AK40" s="52">
        <f t="shared" si="10"/>
        <v>177.6</v>
      </c>
      <c r="AL40" s="611"/>
      <c r="AM40" s="601">
        <f>demand!L54</f>
        <v>195.3</v>
      </c>
      <c r="AN40" s="52">
        <f t="shared" si="11"/>
        <v>195.3</v>
      </c>
      <c r="AO40" s="620"/>
      <c r="AP40" s="601">
        <f>demand!M54</f>
        <v>19</v>
      </c>
      <c r="AQ40" s="19">
        <f>'grassland production'!AF40</f>
        <v>6.9436754037597419</v>
      </c>
      <c r="AR40" s="52">
        <f t="shared" si="12"/>
        <v>12.056324596240259</v>
      </c>
      <c r="AS40" s="611"/>
      <c r="AT40" s="601">
        <f>demand!N54</f>
        <v>32.6</v>
      </c>
      <c r="AU40" s="19">
        <f>'grassland production'!AG40</f>
        <v>9.113573967434661</v>
      </c>
      <c r="AV40" s="52">
        <f t="shared" si="13"/>
        <v>23.48642603256534</v>
      </c>
    </row>
    <row r="41" spans="1:48" ht="13.8" x14ac:dyDescent="0.45">
      <c r="A41" s="32">
        <v>2050</v>
      </c>
      <c r="B41" s="600">
        <f>demand!B55</f>
        <v>7484.8</v>
      </c>
      <c r="C41" s="19">
        <f>'crop production'!B41</f>
        <v>8926.4300498216398</v>
      </c>
      <c r="D41" s="115">
        <f t="shared" si="14"/>
        <v>9.1169556700282955E-2</v>
      </c>
      <c r="E41" s="19">
        <f t="shared" si="1"/>
        <v>8112.6113792633168</v>
      </c>
      <c r="F41" s="52">
        <f>'grainfed livestock'!B41</f>
        <v>4649.5150157304879</v>
      </c>
      <c r="G41" s="52">
        <f t="shared" si="15"/>
        <v>3463.0963635328289</v>
      </c>
      <c r="H41" s="626">
        <f t="shared" si="0"/>
        <v>-4021.7036364671712</v>
      </c>
      <c r="I41" s="611"/>
      <c r="J41" s="600">
        <f>demand!C55</f>
        <v>130.80000000000001</v>
      </c>
      <c r="K41" s="19">
        <f>'grassland production'!AE41</f>
        <v>43.397971273498385</v>
      </c>
      <c r="L41" s="52">
        <f t="shared" si="3"/>
        <v>87.402028726501626</v>
      </c>
      <c r="M41" s="617"/>
      <c r="N41" s="601">
        <f>demand!D55</f>
        <v>19.399999999999999</v>
      </c>
      <c r="O41" s="19">
        <f>'grassland production'!N41</f>
        <v>0.6321178397482049</v>
      </c>
      <c r="P41" s="52">
        <f t="shared" si="4"/>
        <v>18.767882160251794</v>
      </c>
      <c r="Q41" s="620"/>
      <c r="R41" s="601">
        <f>demand!E55</f>
        <v>4.0999999999999996</v>
      </c>
      <c r="S41" s="19">
        <f>'grassland production'!P41</f>
        <v>0.47408837981115365</v>
      </c>
      <c r="T41" s="52">
        <f t="shared" si="5"/>
        <v>3.6259116201888459</v>
      </c>
      <c r="U41" s="620"/>
      <c r="V41" s="601">
        <f>demand!F55</f>
        <v>102.6</v>
      </c>
      <c r="W41" s="52">
        <f t="shared" si="6"/>
        <v>102.6</v>
      </c>
      <c r="X41" s="620"/>
      <c r="Y41" s="601">
        <f>demand!G55</f>
        <v>11.9</v>
      </c>
      <c r="Z41" s="52">
        <f t="shared" si="7"/>
        <v>11.9</v>
      </c>
      <c r="AA41" s="611"/>
      <c r="AB41" s="601">
        <f>demand!H55</f>
        <v>1244.4000000000001</v>
      </c>
      <c r="AC41" s="19">
        <f>'grassland production'!S41</f>
        <v>251.74092967972257</v>
      </c>
      <c r="AD41" s="52">
        <f t="shared" si="8"/>
        <v>992.65907032027758</v>
      </c>
      <c r="AE41" s="620"/>
      <c r="AF41" s="601">
        <f>demand!J55</f>
        <v>30.4</v>
      </c>
      <c r="AG41" s="19">
        <f>'grassland production'!AA41</f>
        <v>3.0417640693055881</v>
      </c>
      <c r="AH41" s="52">
        <f t="shared" si="9"/>
        <v>27.358235930694409</v>
      </c>
      <c r="AI41" s="611"/>
      <c r="AJ41" s="601">
        <f>demand!K55</f>
        <v>178.6</v>
      </c>
      <c r="AK41" s="52">
        <f t="shared" si="10"/>
        <v>178.6</v>
      </c>
      <c r="AL41" s="611"/>
      <c r="AM41" s="601">
        <f>demand!L55</f>
        <v>197.5</v>
      </c>
      <c r="AN41" s="52">
        <f t="shared" si="11"/>
        <v>197.5</v>
      </c>
      <c r="AO41" s="620"/>
      <c r="AP41" s="601">
        <f>demand!M55</f>
        <v>19.2</v>
      </c>
      <c r="AQ41" s="19">
        <f>'grassland production'!AF41</f>
        <v>6.9436754037597419</v>
      </c>
      <c r="AR41" s="52">
        <f t="shared" si="12"/>
        <v>12.256324596240258</v>
      </c>
      <c r="AS41" s="611"/>
      <c r="AT41" s="601">
        <f>demand!N55</f>
        <v>33.1</v>
      </c>
      <c r="AU41" s="19">
        <f>'grassland production'!AG41</f>
        <v>9.113573967434661</v>
      </c>
      <c r="AV41" s="52">
        <f t="shared" si="13"/>
        <v>23.98642603256534</v>
      </c>
    </row>
    <row r="42" spans="1:48" s="9" customFormat="1" ht="13.8" x14ac:dyDescent="0.45">
      <c r="A42" s="32">
        <v>2051</v>
      </c>
      <c r="B42" s="600">
        <f>demand!B56</f>
        <v>7554.7</v>
      </c>
      <c r="C42" s="19">
        <f>'crop production'!B42</f>
        <v>8926.4300498216398</v>
      </c>
      <c r="D42" s="115">
        <f>D41</f>
        <v>9.1169556700282955E-2</v>
      </c>
      <c r="E42" s="19">
        <f t="shared" si="1"/>
        <v>8112.6113792633168</v>
      </c>
      <c r="F42" s="52">
        <f>'grainfed livestock'!B42</f>
        <v>4723.0726357123667</v>
      </c>
      <c r="G42" s="52">
        <f t="shared" si="15"/>
        <v>3389.5387435509501</v>
      </c>
      <c r="H42" s="626">
        <f t="shared" si="0"/>
        <v>-4165.1612564490497</v>
      </c>
      <c r="I42" s="611"/>
      <c r="J42" s="600">
        <f>demand!C56</f>
        <v>133</v>
      </c>
      <c r="K42" s="19">
        <f>'grassland production'!AE42</f>
        <v>43.397971273498385</v>
      </c>
      <c r="L42" s="52">
        <f t="shared" si="3"/>
        <v>89.602028726501615</v>
      </c>
      <c r="M42" s="617"/>
      <c r="N42" s="601">
        <f>demand!D56</f>
        <v>19.600000000000001</v>
      </c>
      <c r="O42" s="19">
        <f>'grassland production'!N42</f>
        <v>0.6321178397482049</v>
      </c>
      <c r="P42" s="52">
        <f t="shared" si="4"/>
        <v>18.967882160251797</v>
      </c>
      <c r="Q42" s="620"/>
      <c r="R42" s="601">
        <f>demand!E56</f>
        <v>4.0999999999999996</v>
      </c>
      <c r="S42" s="19">
        <f>S41</f>
        <v>0.47408837981115365</v>
      </c>
      <c r="T42" s="52">
        <f t="shared" si="5"/>
        <v>3.6259116201888459</v>
      </c>
      <c r="U42" s="620"/>
      <c r="V42" s="601">
        <f>demand!F56</f>
        <v>103.2</v>
      </c>
      <c r="W42" s="52">
        <f t="shared" si="6"/>
        <v>103.2</v>
      </c>
      <c r="X42" s="620"/>
      <c r="Y42" s="601">
        <f>demand!G56</f>
        <v>12.1</v>
      </c>
      <c r="Z42" s="52">
        <f t="shared" si="7"/>
        <v>12.1</v>
      </c>
      <c r="AA42" s="611"/>
      <c r="AB42" s="601">
        <f>demand!H56</f>
        <v>1259.8</v>
      </c>
      <c r="AC42" s="19">
        <f>'grassland production'!S42</f>
        <v>251.74092967972257</v>
      </c>
      <c r="AD42" s="52">
        <f t="shared" si="8"/>
        <v>1008.0590703202774</v>
      </c>
      <c r="AE42" s="620"/>
      <c r="AF42" s="601">
        <f>demand!J56</f>
        <v>31</v>
      </c>
      <c r="AG42" s="19">
        <f>'grassland production'!AA42</f>
        <v>3.0417640693055881</v>
      </c>
      <c r="AH42" s="52">
        <f t="shared" si="9"/>
        <v>27.958235930694411</v>
      </c>
      <c r="AI42" s="611"/>
      <c r="AJ42" s="601">
        <f>demand!K56</f>
        <v>179.5</v>
      </c>
      <c r="AK42" s="52">
        <f t="shared" si="10"/>
        <v>179.5</v>
      </c>
      <c r="AL42" s="611"/>
      <c r="AM42" s="601">
        <f>demand!L56</f>
        <v>199.8</v>
      </c>
      <c r="AN42" s="52">
        <f t="shared" si="11"/>
        <v>199.8</v>
      </c>
      <c r="AO42" s="620"/>
      <c r="AP42" s="601">
        <f>demand!M56</f>
        <v>19.5</v>
      </c>
      <c r="AQ42" s="19">
        <f>'grassland production'!AF42</f>
        <v>6.9436754037597419</v>
      </c>
      <c r="AR42" s="52">
        <f t="shared" si="12"/>
        <v>12.556324596240259</v>
      </c>
      <c r="AS42" s="611"/>
      <c r="AT42" s="601">
        <f>demand!N56</f>
        <v>33.700000000000003</v>
      </c>
      <c r="AU42" s="19">
        <f>'grassland production'!AG42</f>
        <v>9.113573967434661</v>
      </c>
      <c r="AV42" s="52">
        <f t="shared" si="13"/>
        <v>24.586426032565342</v>
      </c>
    </row>
    <row r="43" spans="1:48" s="9" customFormat="1" ht="13.8" x14ac:dyDescent="0.45">
      <c r="A43" s="32">
        <v>2052</v>
      </c>
      <c r="B43" s="600">
        <f>demand!B57</f>
        <v>7624.9</v>
      </c>
      <c r="C43" s="19">
        <f>'crop production'!B43</f>
        <v>8926.4300498216398</v>
      </c>
      <c r="D43" s="115">
        <f t="shared" ref="D43:D51" si="16">D42</f>
        <v>9.1169556700282955E-2</v>
      </c>
      <c r="E43" s="19">
        <f t="shared" si="1"/>
        <v>8112.6113792633168</v>
      </c>
      <c r="F43" s="52">
        <f>'grainfed livestock'!B43</f>
        <v>4796.7222863001944</v>
      </c>
      <c r="G43" s="52">
        <f t="shared" si="15"/>
        <v>3315.8890929631225</v>
      </c>
      <c r="H43" s="626">
        <f t="shared" si="0"/>
        <v>-4309.0109070368771</v>
      </c>
      <c r="I43" s="611"/>
      <c r="J43" s="600">
        <f>demand!C57</f>
        <v>135.19999999999999</v>
      </c>
      <c r="K43" s="19">
        <f>'grassland production'!AE43</f>
        <v>43.397971273498385</v>
      </c>
      <c r="L43" s="52">
        <f t="shared" si="3"/>
        <v>91.802028726501604</v>
      </c>
      <c r="M43" s="617"/>
      <c r="N43" s="601">
        <f>demand!D57</f>
        <v>19.8</v>
      </c>
      <c r="O43" s="19">
        <f>'grassland production'!N43</f>
        <v>0.6321178397482049</v>
      </c>
      <c r="P43" s="52">
        <f t="shared" si="4"/>
        <v>19.167882160251796</v>
      </c>
      <c r="Q43" s="620"/>
      <c r="R43" s="601">
        <f>demand!E57</f>
        <v>4.0999999999999996</v>
      </c>
      <c r="S43" s="19">
        <f t="shared" ref="S43:S51" si="17">S42</f>
        <v>0.47408837981115365</v>
      </c>
      <c r="T43" s="52">
        <f t="shared" si="5"/>
        <v>3.6259116201888459</v>
      </c>
      <c r="U43" s="620"/>
      <c r="V43" s="601">
        <f>demand!F57</f>
        <v>103.7</v>
      </c>
      <c r="W43" s="52">
        <f t="shared" si="6"/>
        <v>103.7</v>
      </c>
      <c r="X43" s="620"/>
      <c r="Y43" s="601">
        <f>demand!G57</f>
        <v>12.4</v>
      </c>
      <c r="Z43" s="52">
        <f t="shared" si="7"/>
        <v>12.4</v>
      </c>
      <c r="AA43" s="611"/>
      <c r="AB43" s="601">
        <f>demand!H57</f>
        <v>1275.3</v>
      </c>
      <c r="AC43" s="19">
        <f>'grassland production'!S43</f>
        <v>251.74092967972257</v>
      </c>
      <c r="AD43" s="52">
        <f t="shared" si="8"/>
        <v>1023.5590703202774</v>
      </c>
      <c r="AE43" s="620"/>
      <c r="AF43" s="601">
        <f>demand!J57</f>
        <v>31.6</v>
      </c>
      <c r="AG43" s="19">
        <f>'grassland production'!AA43</f>
        <v>3.0417640693055881</v>
      </c>
      <c r="AH43" s="52">
        <f t="shared" si="9"/>
        <v>28.558235930694412</v>
      </c>
      <c r="AI43" s="611"/>
      <c r="AJ43" s="601">
        <f>demand!K57</f>
        <v>180.4</v>
      </c>
      <c r="AK43" s="52">
        <f t="shared" si="10"/>
        <v>180.4</v>
      </c>
      <c r="AL43" s="611"/>
      <c r="AM43" s="601">
        <f>demand!L57</f>
        <v>202.1</v>
      </c>
      <c r="AN43" s="52">
        <f t="shared" si="11"/>
        <v>202.1</v>
      </c>
      <c r="AO43" s="620"/>
      <c r="AP43" s="601">
        <f>demand!M57</f>
        <v>19.7</v>
      </c>
      <c r="AQ43" s="19">
        <f>'grassland production'!AF43</f>
        <v>6.9436754037597419</v>
      </c>
      <c r="AR43" s="52">
        <f t="shared" si="12"/>
        <v>12.756324596240258</v>
      </c>
      <c r="AS43" s="611"/>
      <c r="AT43" s="601">
        <f>demand!N57</f>
        <v>34.200000000000003</v>
      </c>
      <c r="AU43" s="19">
        <f>'grassland production'!AG43</f>
        <v>9.113573967434661</v>
      </c>
      <c r="AV43" s="52">
        <f t="shared" si="13"/>
        <v>25.086426032565342</v>
      </c>
    </row>
    <row r="44" spans="1:48" s="9" customFormat="1" ht="13.8" x14ac:dyDescent="0.45">
      <c r="A44" s="32">
        <v>2053</v>
      </c>
      <c r="B44" s="600">
        <f>demand!B58</f>
        <v>7695.4</v>
      </c>
      <c r="C44" s="19">
        <f>'crop production'!B44</f>
        <v>8926.4300498216398</v>
      </c>
      <c r="D44" s="115">
        <f t="shared" si="16"/>
        <v>9.1169556700282955E-2</v>
      </c>
      <c r="E44" s="19">
        <f t="shared" si="1"/>
        <v>8112.6113792633168</v>
      </c>
      <c r="F44" s="52">
        <f>'grainfed livestock'!B44</f>
        <v>4873.9359062820731</v>
      </c>
      <c r="G44" s="52">
        <f t="shared" si="15"/>
        <v>3238.6754729812437</v>
      </c>
      <c r="H44" s="626">
        <f t="shared" si="0"/>
        <v>-4456.7245270187559</v>
      </c>
      <c r="I44" s="611"/>
      <c r="J44" s="600">
        <f>demand!C58</f>
        <v>137.5</v>
      </c>
      <c r="K44" s="19">
        <f>'grassland production'!AE44</f>
        <v>43.397971273498385</v>
      </c>
      <c r="L44" s="52">
        <f t="shared" si="3"/>
        <v>94.102028726501615</v>
      </c>
      <c r="M44" s="617"/>
      <c r="N44" s="601">
        <f>demand!D58</f>
        <v>20.100000000000001</v>
      </c>
      <c r="O44" s="19">
        <f>'grassland production'!N44</f>
        <v>0.6321178397482049</v>
      </c>
      <c r="P44" s="52">
        <f t="shared" si="4"/>
        <v>19.467882160251797</v>
      </c>
      <c r="Q44" s="620"/>
      <c r="R44" s="601">
        <f>demand!E58</f>
        <v>4.0999999999999996</v>
      </c>
      <c r="S44" s="19">
        <f t="shared" si="17"/>
        <v>0.47408837981115365</v>
      </c>
      <c r="T44" s="52">
        <f t="shared" si="5"/>
        <v>3.6259116201888459</v>
      </c>
      <c r="U44" s="620"/>
      <c r="V44" s="601">
        <f>demand!F58</f>
        <v>104.3</v>
      </c>
      <c r="W44" s="52">
        <f t="shared" si="6"/>
        <v>104.3</v>
      </c>
      <c r="X44" s="620"/>
      <c r="Y44" s="601">
        <f>demand!G58</f>
        <v>12.6</v>
      </c>
      <c r="Z44" s="52">
        <f t="shared" si="7"/>
        <v>12.6</v>
      </c>
      <c r="AA44" s="611"/>
      <c r="AB44" s="601">
        <f>demand!H58</f>
        <v>1290.9000000000001</v>
      </c>
      <c r="AC44" s="19">
        <f>'grassland production'!S44</f>
        <v>251.74092967972257</v>
      </c>
      <c r="AD44" s="52">
        <f t="shared" si="8"/>
        <v>1039.1590703202776</v>
      </c>
      <c r="AE44" s="620"/>
      <c r="AF44" s="601">
        <f>demand!J58</f>
        <v>32.299999999999997</v>
      </c>
      <c r="AG44" s="19">
        <f>'grassland production'!AA44</f>
        <v>3.0417640693055881</v>
      </c>
      <c r="AH44" s="52">
        <f t="shared" si="9"/>
        <v>29.258235930694408</v>
      </c>
      <c r="AI44" s="611"/>
      <c r="AJ44" s="601">
        <f>demand!K58</f>
        <v>181.3</v>
      </c>
      <c r="AK44" s="52">
        <f t="shared" si="10"/>
        <v>181.3</v>
      </c>
      <c r="AL44" s="611"/>
      <c r="AM44" s="601">
        <f>demand!L58</f>
        <v>204.4</v>
      </c>
      <c r="AN44" s="52">
        <f t="shared" si="11"/>
        <v>204.4</v>
      </c>
      <c r="AO44" s="620"/>
      <c r="AP44" s="601">
        <f>demand!M58</f>
        <v>19.899999999999999</v>
      </c>
      <c r="AQ44" s="19">
        <f>'grassland production'!AF44</f>
        <v>6.9436754037597419</v>
      </c>
      <c r="AR44" s="52">
        <f t="shared" si="12"/>
        <v>12.956324596240258</v>
      </c>
      <c r="AS44" s="611"/>
      <c r="AT44" s="601">
        <f>demand!N58</f>
        <v>34.799999999999997</v>
      </c>
      <c r="AU44" s="19">
        <f>'grassland production'!AG44</f>
        <v>9.113573967434661</v>
      </c>
      <c r="AV44" s="52">
        <f t="shared" si="13"/>
        <v>25.686426032565336</v>
      </c>
    </row>
    <row r="45" spans="1:48" s="9" customFormat="1" ht="13.8" x14ac:dyDescent="0.45">
      <c r="A45" s="32">
        <v>2054</v>
      </c>
      <c r="B45" s="600">
        <f>demand!B59</f>
        <v>7766.3</v>
      </c>
      <c r="C45" s="19">
        <f>'crop production'!B45</f>
        <v>8926.4300498216398</v>
      </c>
      <c r="D45" s="115">
        <f t="shared" si="16"/>
        <v>9.1169556700282955E-2</v>
      </c>
      <c r="E45" s="19">
        <f t="shared" si="1"/>
        <v>8112.6113792633168</v>
      </c>
      <c r="F45" s="52">
        <f>'grainfed livestock'!B45</f>
        <v>4949.7753179952178</v>
      </c>
      <c r="G45" s="52">
        <f t="shared" si="15"/>
        <v>3162.836061268099</v>
      </c>
      <c r="H45" s="626">
        <f t="shared" si="0"/>
        <v>-4603.4639387319012</v>
      </c>
      <c r="I45" s="611"/>
      <c r="J45" s="600">
        <f>demand!C59</f>
        <v>139.80000000000001</v>
      </c>
      <c r="K45" s="19">
        <f>'grassland production'!AE45</f>
        <v>43.397971273498385</v>
      </c>
      <c r="L45" s="52">
        <f t="shared" si="3"/>
        <v>96.402028726501626</v>
      </c>
      <c r="M45" s="617"/>
      <c r="N45" s="601">
        <f>demand!D59</f>
        <v>20.3</v>
      </c>
      <c r="O45" s="19">
        <f>'grassland production'!N45</f>
        <v>0.6321178397482049</v>
      </c>
      <c r="P45" s="52">
        <f t="shared" si="4"/>
        <v>19.667882160251796</v>
      </c>
      <c r="Q45" s="620"/>
      <c r="R45" s="601">
        <f>demand!E59</f>
        <v>4.0999999999999996</v>
      </c>
      <c r="S45" s="19">
        <f t="shared" si="17"/>
        <v>0.47408837981115365</v>
      </c>
      <c r="T45" s="52">
        <f t="shared" si="5"/>
        <v>3.6259116201888459</v>
      </c>
      <c r="U45" s="620"/>
      <c r="V45" s="601">
        <f>demand!F59</f>
        <v>104.9</v>
      </c>
      <c r="W45" s="52">
        <f t="shared" si="6"/>
        <v>104.9</v>
      </c>
      <c r="X45" s="620"/>
      <c r="Y45" s="601">
        <f>demand!G59</f>
        <v>12.9</v>
      </c>
      <c r="Z45" s="52">
        <f t="shared" si="7"/>
        <v>12.9</v>
      </c>
      <c r="AA45" s="611"/>
      <c r="AB45" s="601">
        <f>demand!H59</f>
        <v>1306.7</v>
      </c>
      <c r="AC45" s="19">
        <f>'grassland production'!S45</f>
        <v>251.74092967972257</v>
      </c>
      <c r="AD45" s="52">
        <f t="shared" si="8"/>
        <v>1054.9590703202775</v>
      </c>
      <c r="AE45" s="620"/>
      <c r="AF45" s="601">
        <f>demand!J59</f>
        <v>32.9</v>
      </c>
      <c r="AG45" s="19">
        <f>'grassland production'!AA45</f>
        <v>3.0417640693055881</v>
      </c>
      <c r="AH45" s="52">
        <f t="shared" si="9"/>
        <v>29.858235930694409</v>
      </c>
      <c r="AI45" s="611"/>
      <c r="AJ45" s="601">
        <f>demand!K59</f>
        <v>182.2</v>
      </c>
      <c r="AK45" s="52">
        <f t="shared" si="10"/>
        <v>182.2</v>
      </c>
      <c r="AL45" s="611"/>
      <c r="AM45" s="601">
        <f>demand!L59</f>
        <v>206.8</v>
      </c>
      <c r="AN45" s="52">
        <f t="shared" si="11"/>
        <v>206.8</v>
      </c>
      <c r="AO45" s="620"/>
      <c r="AP45" s="601">
        <f>demand!M59</f>
        <v>20.100000000000001</v>
      </c>
      <c r="AQ45" s="19">
        <f>'grassland production'!AF45</f>
        <v>6.9436754037597419</v>
      </c>
      <c r="AR45" s="52">
        <f t="shared" si="12"/>
        <v>13.15632459624026</v>
      </c>
      <c r="AS45" s="611"/>
      <c r="AT45" s="601">
        <f>demand!N59</f>
        <v>35.4</v>
      </c>
      <c r="AU45" s="19">
        <f>'grassland production'!AG45</f>
        <v>9.113573967434661</v>
      </c>
      <c r="AV45" s="52">
        <f t="shared" si="13"/>
        <v>26.286426032565338</v>
      </c>
    </row>
    <row r="46" spans="1:48" s="9" customFormat="1" ht="13.8" x14ac:dyDescent="0.45">
      <c r="A46" s="32">
        <v>2055</v>
      </c>
      <c r="B46" s="600">
        <f>demand!B60</f>
        <v>7837.5</v>
      </c>
      <c r="C46" s="19">
        <f>'crop production'!B46</f>
        <v>8926.4300498216398</v>
      </c>
      <c r="D46" s="115">
        <f t="shared" si="16"/>
        <v>9.1169556700282955E-2</v>
      </c>
      <c r="E46" s="19">
        <f t="shared" si="1"/>
        <v>8112.6113792633168</v>
      </c>
      <c r="F46" s="52">
        <f>'grainfed livestock'!B46</f>
        <v>5028.7367343595251</v>
      </c>
      <c r="G46" s="52">
        <f t="shared" si="15"/>
        <v>3083.8746449037917</v>
      </c>
      <c r="H46" s="626">
        <f t="shared" si="0"/>
        <v>-4753.6253550962083</v>
      </c>
      <c r="I46" s="611"/>
      <c r="J46" s="600">
        <f>demand!C60</f>
        <v>142.19999999999999</v>
      </c>
      <c r="K46" s="19">
        <f>'grassland production'!AE46</f>
        <v>43.397971273498385</v>
      </c>
      <c r="L46" s="52">
        <f t="shared" si="3"/>
        <v>98.802028726501604</v>
      </c>
      <c r="M46" s="617"/>
      <c r="N46" s="601">
        <f>demand!D60</f>
        <v>20.5</v>
      </c>
      <c r="O46" s="19">
        <f>'grassland production'!N46</f>
        <v>0.6321178397482049</v>
      </c>
      <c r="P46" s="52">
        <f t="shared" si="4"/>
        <v>19.867882160251796</v>
      </c>
      <c r="Q46" s="620"/>
      <c r="R46" s="601">
        <f>demand!E60</f>
        <v>4.0999999999999996</v>
      </c>
      <c r="S46" s="19">
        <f t="shared" si="17"/>
        <v>0.47408837981115365</v>
      </c>
      <c r="T46" s="52">
        <f t="shared" si="5"/>
        <v>3.6259116201888459</v>
      </c>
      <c r="U46" s="620"/>
      <c r="V46" s="601">
        <f>demand!F60</f>
        <v>105.5</v>
      </c>
      <c r="W46" s="52">
        <f t="shared" si="6"/>
        <v>105.5</v>
      </c>
      <c r="X46" s="620"/>
      <c r="Y46" s="601">
        <f>demand!G60</f>
        <v>13.1</v>
      </c>
      <c r="Z46" s="52">
        <f t="shared" si="7"/>
        <v>13.1</v>
      </c>
      <c r="AA46" s="611"/>
      <c r="AB46" s="601">
        <f>demand!H60</f>
        <v>1322.7</v>
      </c>
      <c r="AC46" s="19">
        <f>'grassland production'!S46</f>
        <v>251.74092967972257</v>
      </c>
      <c r="AD46" s="52">
        <f t="shared" si="8"/>
        <v>1070.9590703202775</v>
      </c>
      <c r="AE46" s="620"/>
      <c r="AF46" s="601">
        <f>demand!J60</f>
        <v>33.6</v>
      </c>
      <c r="AG46" s="19">
        <f>'grassland production'!AA46</f>
        <v>3.0417640693055881</v>
      </c>
      <c r="AH46" s="52">
        <f t="shared" si="9"/>
        <v>30.558235930694412</v>
      </c>
      <c r="AI46" s="611"/>
      <c r="AJ46" s="601">
        <f>demand!K60</f>
        <v>183.1</v>
      </c>
      <c r="AK46" s="52">
        <f t="shared" si="10"/>
        <v>183.1</v>
      </c>
      <c r="AL46" s="611"/>
      <c r="AM46" s="601">
        <f>demand!L60</f>
        <v>209.2</v>
      </c>
      <c r="AN46" s="52">
        <f t="shared" si="11"/>
        <v>209.2</v>
      </c>
      <c r="AO46" s="620"/>
      <c r="AP46" s="601">
        <f>demand!M60</f>
        <v>20.3</v>
      </c>
      <c r="AQ46" s="19">
        <f>'grassland production'!AF46</f>
        <v>6.9436754037597419</v>
      </c>
      <c r="AR46" s="52">
        <f t="shared" si="12"/>
        <v>13.35632459624026</v>
      </c>
      <c r="AS46" s="611"/>
      <c r="AT46" s="601">
        <f>demand!N60</f>
        <v>36</v>
      </c>
      <c r="AU46" s="19">
        <f>'grassland production'!AG46</f>
        <v>9.113573967434661</v>
      </c>
      <c r="AV46" s="52">
        <f t="shared" si="13"/>
        <v>26.886426032565339</v>
      </c>
    </row>
    <row r="47" spans="1:48" s="9" customFormat="1" ht="13.8" x14ac:dyDescent="0.45">
      <c r="A47" s="32">
        <v>2056</v>
      </c>
      <c r="B47" s="600">
        <f>demand!B61</f>
        <v>7909</v>
      </c>
      <c r="C47" s="19">
        <f>'crop production'!B47</f>
        <v>8926.4300498216398</v>
      </c>
      <c r="D47" s="115">
        <f t="shared" si="16"/>
        <v>9.1169556700282955E-2</v>
      </c>
      <c r="E47" s="19">
        <f t="shared" si="1"/>
        <v>8112.6113792633168</v>
      </c>
      <c r="F47" s="52">
        <f>'grainfed livestock'!B47</f>
        <v>5110.0135100119523</v>
      </c>
      <c r="G47" s="52">
        <f t="shared" si="15"/>
        <v>3002.5978692513645</v>
      </c>
      <c r="H47" s="626">
        <f t="shared" si="0"/>
        <v>-4906.4021307486355</v>
      </c>
      <c r="I47" s="611"/>
      <c r="J47" s="600">
        <f>demand!C61</f>
        <v>144.69999999999999</v>
      </c>
      <c r="K47" s="19">
        <f>'grassland production'!AE47</f>
        <v>43.397971273498385</v>
      </c>
      <c r="L47" s="52">
        <f t="shared" si="3"/>
        <v>101.3020287265016</v>
      </c>
      <c r="M47" s="617"/>
      <c r="N47" s="601">
        <f>demand!D61</f>
        <v>20.8</v>
      </c>
      <c r="O47" s="19">
        <f>'grassland production'!N47</f>
        <v>0.6321178397482049</v>
      </c>
      <c r="P47" s="52">
        <f t="shared" si="4"/>
        <v>20.167882160251796</v>
      </c>
      <c r="Q47" s="620"/>
      <c r="R47" s="601">
        <f>demand!E61</f>
        <v>4.0999999999999996</v>
      </c>
      <c r="S47" s="19">
        <f t="shared" si="17"/>
        <v>0.47408837981115365</v>
      </c>
      <c r="T47" s="52">
        <f t="shared" si="5"/>
        <v>3.6259116201888459</v>
      </c>
      <c r="U47" s="620"/>
      <c r="V47" s="601">
        <f>demand!F61</f>
        <v>106</v>
      </c>
      <c r="W47" s="52">
        <f t="shared" si="6"/>
        <v>106</v>
      </c>
      <c r="X47" s="620"/>
      <c r="Y47" s="601">
        <f>demand!G61</f>
        <v>13.4</v>
      </c>
      <c r="Z47" s="52">
        <f t="shared" si="7"/>
        <v>13.4</v>
      </c>
      <c r="AA47" s="611"/>
      <c r="AB47" s="601">
        <f>demand!H61</f>
        <v>1338.8</v>
      </c>
      <c r="AC47" s="19">
        <f>'grassland production'!S47</f>
        <v>251.74092967972257</v>
      </c>
      <c r="AD47" s="52">
        <f t="shared" si="8"/>
        <v>1087.0590703202774</v>
      </c>
      <c r="AE47" s="620"/>
      <c r="AF47" s="601">
        <f>demand!J61</f>
        <v>34.299999999999997</v>
      </c>
      <c r="AG47" s="19">
        <f>'grassland production'!AA47</f>
        <v>3.0417640693055881</v>
      </c>
      <c r="AH47" s="52">
        <f t="shared" si="9"/>
        <v>31.258235930694408</v>
      </c>
      <c r="AI47" s="611"/>
      <c r="AJ47" s="601">
        <f>demand!K61</f>
        <v>184</v>
      </c>
      <c r="AK47" s="52">
        <f t="shared" si="10"/>
        <v>184</v>
      </c>
      <c r="AL47" s="611"/>
      <c r="AM47" s="601">
        <f>demand!L61</f>
        <v>211.7</v>
      </c>
      <c r="AN47" s="52">
        <f t="shared" si="11"/>
        <v>211.7</v>
      </c>
      <c r="AO47" s="620"/>
      <c r="AP47" s="601">
        <f>demand!M61</f>
        <v>20.6</v>
      </c>
      <c r="AQ47" s="19">
        <f>'grassland production'!AF47</f>
        <v>6.9436754037597419</v>
      </c>
      <c r="AR47" s="52">
        <f t="shared" si="12"/>
        <v>13.65632459624026</v>
      </c>
      <c r="AS47" s="611"/>
      <c r="AT47" s="601">
        <f>demand!N61</f>
        <v>36.6</v>
      </c>
      <c r="AU47" s="19">
        <f>'grassland production'!AG47</f>
        <v>9.113573967434661</v>
      </c>
      <c r="AV47" s="52">
        <f t="shared" si="13"/>
        <v>27.48642603256534</v>
      </c>
    </row>
    <row r="48" spans="1:48" s="9" customFormat="1" ht="13.8" x14ac:dyDescent="0.45">
      <c r="A48" s="32">
        <v>2057</v>
      </c>
      <c r="B48" s="600">
        <f>demand!B62</f>
        <v>7980.8</v>
      </c>
      <c r="C48" s="19">
        <f>'crop production'!B48</f>
        <v>8926.4300498216398</v>
      </c>
      <c r="D48" s="115">
        <f t="shared" si="16"/>
        <v>9.1169556700282955E-2</v>
      </c>
      <c r="E48" s="19">
        <f t="shared" si="1"/>
        <v>8112.6113792633168</v>
      </c>
      <c r="F48" s="52">
        <f>'grainfed livestock'!B48</f>
        <v>5189.0849356785857</v>
      </c>
      <c r="G48" s="52">
        <f t="shared" si="15"/>
        <v>2923.5264435847312</v>
      </c>
      <c r="H48" s="626">
        <f t="shared" si="0"/>
        <v>-5057.273556415269</v>
      </c>
      <c r="I48" s="611"/>
      <c r="J48" s="600">
        <f>demand!C62</f>
        <v>147.19999999999999</v>
      </c>
      <c r="K48" s="19">
        <f>'grassland production'!AE48</f>
        <v>43.397971273498385</v>
      </c>
      <c r="L48" s="52">
        <f t="shared" si="3"/>
        <v>103.8020287265016</v>
      </c>
      <c r="M48" s="617"/>
      <c r="N48" s="601">
        <f>demand!D62</f>
        <v>21</v>
      </c>
      <c r="O48" s="19">
        <f>'grassland production'!N48</f>
        <v>0.6321178397482049</v>
      </c>
      <c r="P48" s="52">
        <f t="shared" si="4"/>
        <v>20.367882160251796</v>
      </c>
      <c r="Q48" s="620"/>
      <c r="R48" s="601">
        <f>demand!E62</f>
        <v>4.0999999999999996</v>
      </c>
      <c r="S48" s="19">
        <f t="shared" si="17"/>
        <v>0.47408837981115365</v>
      </c>
      <c r="T48" s="52">
        <f t="shared" si="5"/>
        <v>3.6259116201888459</v>
      </c>
      <c r="U48" s="620"/>
      <c r="V48" s="601">
        <f>demand!F62</f>
        <v>106.6</v>
      </c>
      <c r="W48" s="52">
        <f t="shared" si="6"/>
        <v>106.6</v>
      </c>
      <c r="X48" s="620"/>
      <c r="Y48" s="601">
        <f>demand!G62</f>
        <v>13.6</v>
      </c>
      <c r="Z48" s="52">
        <f t="shared" si="7"/>
        <v>13.6</v>
      </c>
      <c r="AA48" s="611"/>
      <c r="AB48" s="601">
        <f>demand!H62</f>
        <v>1355</v>
      </c>
      <c r="AC48" s="19">
        <f>'grassland production'!S48</f>
        <v>251.74092967972257</v>
      </c>
      <c r="AD48" s="52">
        <f t="shared" si="8"/>
        <v>1103.2590703202775</v>
      </c>
      <c r="AE48" s="620"/>
      <c r="AF48" s="601">
        <f>demand!J62</f>
        <v>34.9</v>
      </c>
      <c r="AG48" s="19">
        <f>'grassland production'!AA48</f>
        <v>3.0417640693055881</v>
      </c>
      <c r="AH48" s="52">
        <f t="shared" si="9"/>
        <v>31.858235930694409</v>
      </c>
      <c r="AI48" s="611"/>
      <c r="AJ48" s="601">
        <f>demand!K62</f>
        <v>184.9</v>
      </c>
      <c r="AK48" s="52">
        <f t="shared" si="10"/>
        <v>184.9</v>
      </c>
      <c r="AL48" s="611"/>
      <c r="AM48" s="601">
        <f>demand!L62</f>
        <v>214.2</v>
      </c>
      <c r="AN48" s="52">
        <f t="shared" si="11"/>
        <v>214.2</v>
      </c>
      <c r="AO48" s="620"/>
      <c r="AP48" s="601">
        <f>demand!M62</f>
        <v>20.8</v>
      </c>
      <c r="AQ48" s="19">
        <f>'grassland production'!AF48</f>
        <v>6.9436754037597419</v>
      </c>
      <c r="AR48" s="52">
        <f t="shared" si="12"/>
        <v>13.85632459624026</v>
      </c>
      <c r="AS48" s="611"/>
      <c r="AT48" s="601">
        <f>demand!N62</f>
        <v>37.200000000000003</v>
      </c>
      <c r="AU48" s="19">
        <f>'grassland production'!AG48</f>
        <v>9.113573967434661</v>
      </c>
      <c r="AV48" s="52">
        <f t="shared" si="13"/>
        <v>28.086426032565342</v>
      </c>
    </row>
    <row r="49" spans="1:52" s="9" customFormat="1" ht="13.8" x14ac:dyDescent="0.45">
      <c r="A49" s="32">
        <v>2058</v>
      </c>
      <c r="B49" s="600">
        <f>demand!B63</f>
        <v>8053</v>
      </c>
      <c r="C49" s="19">
        <f>'crop production'!B49</f>
        <v>8926.4300498216398</v>
      </c>
      <c r="D49" s="115">
        <f t="shared" si="16"/>
        <v>9.1169556700282955E-2</v>
      </c>
      <c r="E49" s="19">
        <f t="shared" si="1"/>
        <v>8112.6113792633168</v>
      </c>
      <c r="F49" s="52">
        <f>'grainfed livestock'!B49</f>
        <v>5271.7172548852704</v>
      </c>
      <c r="G49" s="52">
        <f t="shared" si="15"/>
        <v>2840.8941243780464</v>
      </c>
      <c r="H49" s="626">
        <f t="shared" si="0"/>
        <v>-5212.1058756219536</v>
      </c>
      <c r="I49" s="611"/>
      <c r="J49" s="600">
        <f>demand!C63</f>
        <v>149.69999999999999</v>
      </c>
      <c r="K49" s="19">
        <f>'grassland production'!AE49</f>
        <v>43.397971273498385</v>
      </c>
      <c r="L49" s="52">
        <f t="shared" si="3"/>
        <v>106.3020287265016</v>
      </c>
      <c r="M49" s="617"/>
      <c r="N49" s="601">
        <f>demand!D63</f>
        <v>21.3</v>
      </c>
      <c r="O49" s="19">
        <f>'grassland production'!N49</f>
        <v>0.6321178397482049</v>
      </c>
      <c r="P49" s="52">
        <f t="shared" si="4"/>
        <v>20.667882160251796</v>
      </c>
      <c r="Q49" s="620"/>
      <c r="R49" s="601">
        <f>demand!E63</f>
        <v>4.0999999999999996</v>
      </c>
      <c r="S49" s="19">
        <f t="shared" si="17"/>
        <v>0.47408837981115365</v>
      </c>
      <c r="T49" s="52">
        <f t="shared" si="5"/>
        <v>3.6259116201888459</v>
      </c>
      <c r="U49" s="620"/>
      <c r="V49" s="601">
        <f>demand!F63</f>
        <v>107.2</v>
      </c>
      <c r="W49" s="52">
        <f t="shared" si="6"/>
        <v>107.2</v>
      </c>
      <c r="X49" s="620"/>
      <c r="Y49" s="601">
        <f>demand!G63</f>
        <v>13.9</v>
      </c>
      <c r="Z49" s="52">
        <f t="shared" si="7"/>
        <v>13.9</v>
      </c>
      <c r="AA49" s="611"/>
      <c r="AB49" s="601">
        <f>demand!H63</f>
        <v>1371.4</v>
      </c>
      <c r="AC49" s="19">
        <f>'grassland production'!S49</f>
        <v>251.74092967972257</v>
      </c>
      <c r="AD49" s="52">
        <f t="shared" si="8"/>
        <v>1119.6590703202776</v>
      </c>
      <c r="AE49" s="620"/>
      <c r="AF49" s="601">
        <f>demand!J63</f>
        <v>35.700000000000003</v>
      </c>
      <c r="AG49" s="19">
        <f>'grassland production'!AA49</f>
        <v>3.0417640693055881</v>
      </c>
      <c r="AH49" s="52">
        <f t="shared" si="9"/>
        <v>32.658235930694417</v>
      </c>
      <c r="AI49" s="611"/>
      <c r="AJ49" s="601">
        <f>demand!K63</f>
        <v>185.7</v>
      </c>
      <c r="AK49" s="52">
        <f t="shared" si="10"/>
        <v>185.7</v>
      </c>
      <c r="AL49" s="611"/>
      <c r="AM49" s="601">
        <f>demand!L63</f>
        <v>216.7</v>
      </c>
      <c r="AN49" s="52">
        <f t="shared" si="11"/>
        <v>216.7</v>
      </c>
      <c r="AO49" s="620"/>
      <c r="AP49" s="601">
        <f>demand!M63</f>
        <v>21.1</v>
      </c>
      <c r="AQ49" s="19">
        <f>'grassland production'!AF49</f>
        <v>6.9436754037597419</v>
      </c>
      <c r="AR49" s="52">
        <f t="shared" si="12"/>
        <v>14.15632459624026</v>
      </c>
      <c r="AS49" s="611"/>
      <c r="AT49" s="601">
        <f>demand!N63</f>
        <v>37.799999999999997</v>
      </c>
      <c r="AU49" s="19">
        <f>'grassland production'!AG49</f>
        <v>9.113573967434661</v>
      </c>
      <c r="AV49" s="52">
        <f t="shared" si="13"/>
        <v>28.686426032565336</v>
      </c>
    </row>
    <row r="50" spans="1:52" s="9" customFormat="1" ht="13.8" x14ac:dyDescent="0.45">
      <c r="A50" s="32">
        <v>2059</v>
      </c>
      <c r="B50" s="600">
        <f>demand!B64</f>
        <v>8125.5</v>
      </c>
      <c r="C50" s="19">
        <f>'crop production'!B50</f>
        <v>8926.4300498216398</v>
      </c>
      <c r="D50" s="115">
        <f t="shared" si="16"/>
        <v>9.1169556700282955E-2</v>
      </c>
      <c r="E50" s="19">
        <f t="shared" si="1"/>
        <v>8112.6113792633168</v>
      </c>
      <c r="F50" s="52">
        <f>'grainfed livestock'!B50</f>
        <v>5354.7418269201262</v>
      </c>
      <c r="G50" s="52">
        <f t="shared" si="15"/>
        <v>2757.8695523431907</v>
      </c>
      <c r="H50" s="626">
        <f t="shared" si="0"/>
        <v>-5367.6304476568093</v>
      </c>
      <c r="I50" s="611"/>
      <c r="J50" s="600">
        <f>demand!C64</f>
        <v>152.30000000000001</v>
      </c>
      <c r="K50" s="19">
        <f>'grassland production'!AE50</f>
        <v>43.397971273498385</v>
      </c>
      <c r="L50" s="52">
        <f t="shared" si="3"/>
        <v>108.90202872650163</v>
      </c>
      <c r="M50" s="617"/>
      <c r="N50" s="601">
        <f>demand!D64</f>
        <v>21.5</v>
      </c>
      <c r="O50" s="19">
        <f>'grassland production'!N50</f>
        <v>0.6321178397482049</v>
      </c>
      <c r="P50" s="52">
        <f t="shared" si="4"/>
        <v>20.867882160251796</v>
      </c>
      <c r="Q50" s="620"/>
      <c r="R50" s="601">
        <f>demand!E64</f>
        <v>4.0999999999999996</v>
      </c>
      <c r="S50" s="19">
        <f t="shared" si="17"/>
        <v>0.47408837981115365</v>
      </c>
      <c r="T50" s="52">
        <f t="shared" si="5"/>
        <v>3.6259116201888459</v>
      </c>
      <c r="U50" s="620"/>
      <c r="V50" s="601">
        <f>demand!F64</f>
        <v>107.7</v>
      </c>
      <c r="W50" s="52">
        <f t="shared" si="6"/>
        <v>107.7</v>
      </c>
      <c r="X50" s="620"/>
      <c r="Y50" s="601">
        <f>demand!G64</f>
        <v>14.2</v>
      </c>
      <c r="Z50" s="52">
        <f t="shared" si="7"/>
        <v>14.2</v>
      </c>
      <c r="AA50" s="611"/>
      <c r="AB50" s="601">
        <f>demand!H64</f>
        <v>1387.9</v>
      </c>
      <c r="AC50" s="19">
        <f>'grassland production'!S50</f>
        <v>251.74092967972257</v>
      </c>
      <c r="AD50" s="52">
        <f t="shared" si="8"/>
        <v>1136.1590703202776</v>
      </c>
      <c r="AE50" s="620"/>
      <c r="AF50" s="601">
        <f>demand!J64</f>
        <v>36.4</v>
      </c>
      <c r="AG50" s="19">
        <f>'grassland production'!AA50</f>
        <v>3.0417640693055881</v>
      </c>
      <c r="AH50" s="52">
        <f t="shared" si="9"/>
        <v>33.358235930694413</v>
      </c>
      <c r="AI50" s="611"/>
      <c r="AJ50" s="601">
        <f>demand!K64</f>
        <v>186.6</v>
      </c>
      <c r="AK50" s="52">
        <f t="shared" si="10"/>
        <v>186.6</v>
      </c>
      <c r="AL50" s="611"/>
      <c r="AM50" s="601">
        <f>demand!L64</f>
        <v>219.3</v>
      </c>
      <c r="AN50" s="52">
        <f t="shared" si="11"/>
        <v>219.3</v>
      </c>
      <c r="AO50" s="620"/>
      <c r="AP50" s="601">
        <f>demand!M64</f>
        <v>21.3</v>
      </c>
      <c r="AQ50" s="19">
        <f>'grassland production'!AF50</f>
        <v>6.9436754037597419</v>
      </c>
      <c r="AR50" s="52">
        <f t="shared" si="12"/>
        <v>14.35632459624026</v>
      </c>
      <c r="AS50" s="611"/>
      <c r="AT50" s="601">
        <f>demand!N64</f>
        <v>38.5</v>
      </c>
      <c r="AU50" s="19">
        <f>'grassland production'!AG50</f>
        <v>9.113573967434661</v>
      </c>
      <c r="AV50" s="52">
        <f t="shared" si="13"/>
        <v>29.386426032565339</v>
      </c>
    </row>
    <row r="51" spans="1:52" s="9" customFormat="1" ht="13.8" x14ac:dyDescent="0.45">
      <c r="A51" s="32">
        <v>2060</v>
      </c>
      <c r="B51" s="600">
        <f>demand!B65</f>
        <v>8198.2999999999993</v>
      </c>
      <c r="C51" s="19">
        <f>'crop production'!B51</f>
        <v>8926.4300498216398</v>
      </c>
      <c r="D51" s="115">
        <f t="shared" si="16"/>
        <v>9.1169556700282955E-2</v>
      </c>
      <c r="E51" s="19">
        <f t="shared" si="1"/>
        <v>8112.6113792633168</v>
      </c>
      <c r="F51" s="52">
        <f>'grainfed livestock'!B51</f>
        <v>5438.8732665402476</v>
      </c>
      <c r="G51" s="52">
        <f t="shared" si="15"/>
        <v>2673.7381127230692</v>
      </c>
      <c r="H51" s="626">
        <f t="shared" si="0"/>
        <v>-5524.5618872769301</v>
      </c>
      <c r="I51" s="611"/>
      <c r="J51" s="600">
        <f>demand!C65</f>
        <v>155</v>
      </c>
      <c r="K51" s="19">
        <f>'grassland production'!AE51</f>
        <v>43.397971273498385</v>
      </c>
      <c r="L51" s="52">
        <f t="shared" si="3"/>
        <v>111.60202872650162</v>
      </c>
      <c r="M51" s="617"/>
      <c r="N51" s="601">
        <f>demand!D65</f>
        <v>21.8</v>
      </c>
      <c r="O51" s="19">
        <f>'grassland production'!N51</f>
        <v>0.6321178397482049</v>
      </c>
      <c r="P51" s="52">
        <f t="shared" si="4"/>
        <v>21.167882160251796</v>
      </c>
      <c r="Q51" s="620"/>
      <c r="R51" s="601">
        <f>demand!E65</f>
        <v>4.0999999999999996</v>
      </c>
      <c r="S51" s="19">
        <f t="shared" si="17"/>
        <v>0.47408837981115365</v>
      </c>
      <c r="T51" s="52">
        <f t="shared" si="5"/>
        <v>3.6259116201888459</v>
      </c>
      <c r="U51" s="620"/>
      <c r="V51" s="601">
        <f>demand!F65</f>
        <v>108.3</v>
      </c>
      <c r="W51" s="52">
        <f>V51</f>
        <v>108.3</v>
      </c>
      <c r="X51" s="620"/>
      <c r="Y51" s="601">
        <f>demand!G65</f>
        <v>14.4</v>
      </c>
      <c r="Z51" s="52">
        <f t="shared" si="7"/>
        <v>14.4</v>
      </c>
      <c r="AA51" s="611"/>
      <c r="AB51" s="601">
        <f>demand!H65</f>
        <v>1404.5</v>
      </c>
      <c r="AC51" s="19">
        <f>'grassland production'!S51</f>
        <v>251.74092967972257</v>
      </c>
      <c r="AD51" s="52">
        <f t="shared" si="8"/>
        <v>1152.7590703202775</v>
      </c>
      <c r="AE51" s="620"/>
      <c r="AF51" s="601">
        <f>demand!J65</f>
        <v>37.1</v>
      </c>
      <c r="AG51" s="19">
        <f>'grassland production'!AA51</f>
        <v>3.0417640693055881</v>
      </c>
      <c r="AH51" s="52">
        <f t="shared" si="9"/>
        <v>34.058235930694416</v>
      </c>
      <c r="AI51" s="611"/>
      <c r="AJ51" s="601">
        <f>demand!K65</f>
        <v>187.4</v>
      </c>
      <c r="AK51" s="52">
        <f t="shared" si="10"/>
        <v>187.4</v>
      </c>
      <c r="AL51" s="611"/>
      <c r="AM51" s="601">
        <f>demand!L65</f>
        <v>221.9</v>
      </c>
      <c r="AN51" s="52">
        <f t="shared" si="11"/>
        <v>221.9</v>
      </c>
      <c r="AO51" s="620"/>
      <c r="AP51" s="601">
        <f>demand!M65</f>
        <v>21.6</v>
      </c>
      <c r="AQ51" s="19">
        <f>'grassland production'!AF51</f>
        <v>6.9436754037597419</v>
      </c>
      <c r="AR51" s="52">
        <f t="shared" si="12"/>
        <v>14.65632459624026</v>
      </c>
      <c r="AS51" s="611"/>
      <c r="AT51" s="601">
        <f>demand!N65</f>
        <v>39.1</v>
      </c>
      <c r="AU51" s="19">
        <f>'grassland production'!AG51</f>
        <v>9.113573967434661</v>
      </c>
      <c r="AV51" s="52">
        <f t="shared" si="13"/>
        <v>29.98642603256534</v>
      </c>
    </row>
    <row r="52" spans="1:52" s="9" customFormat="1" x14ac:dyDescent="0.4">
      <c r="A52" s="4"/>
      <c r="B52" s="602"/>
      <c r="C52" s="14"/>
      <c r="D52" s="14"/>
      <c r="E52" s="14"/>
      <c r="F52" s="15"/>
      <c r="G52" s="14"/>
      <c r="H52" s="15"/>
      <c r="I52" s="612"/>
      <c r="J52" s="602"/>
      <c r="K52" s="14"/>
      <c r="L52" s="15"/>
      <c r="M52" s="618"/>
      <c r="N52" s="602"/>
      <c r="O52" s="14"/>
      <c r="P52" s="14"/>
      <c r="Q52" s="621"/>
      <c r="R52" s="602"/>
      <c r="S52" s="14"/>
      <c r="T52" s="14"/>
      <c r="U52" s="621"/>
      <c r="V52" s="602"/>
      <c r="W52" s="14"/>
      <c r="X52" s="621"/>
      <c r="Y52" s="602"/>
      <c r="Z52" s="15"/>
      <c r="AA52" s="612"/>
      <c r="AB52" s="602"/>
      <c r="AC52" s="14"/>
      <c r="AD52" s="14"/>
      <c r="AE52" s="621"/>
      <c r="AF52" s="602"/>
      <c r="AG52" s="14"/>
      <c r="AH52" s="15"/>
      <c r="AI52" s="612"/>
      <c r="AJ52" s="602"/>
      <c r="AK52" s="15"/>
      <c r="AL52" s="612"/>
      <c r="AM52" s="602"/>
      <c r="AN52" s="14"/>
      <c r="AO52" s="621"/>
      <c r="AP52" s="602"/>
      <c r="AQ52" s="14"/>
      <c r="AR52" s="15"/>
      <c r="AS52" s="612"/>
      <c r="AT52" s="602"/>
      <c r="AU52" s="14"/>
      <c r="AV52" s="15"/>
    </row>
    <row r="53" spans="1:52" x14ac:dyDescent="0.4">
      <c r="A53" s="4"/>
    </row>
    <row r="54" spans="1:52" s="33" customFormat="1" ht="18.899999999999999" x14ac:dyDescent="0.65">
      <c r="A54" s="33" t="s">
        <v>135</v>
      </c>
      <c r="B54" s="598"/>
      <c r="C54" s="34"/>
      <c r="D54" s="34"/>
      <c r="E54" s="34"/>
      <c r="F54" s="171"/>
      <c r="G54" s="34"/>
      <c r="H54" s="34"/>
      <c r="I54" s="40"/>
      <c r="J54" s="598"/>
      <c r="K54" s="34"/>
      <c r="L54" s="171"/>
      <c r="M54" s="615"/>
      <c r="N54" s="598"/>
      <c r="O54" s="34"/>
      <c r="P54" s="34"/>
      <c r="Q54" s="40"/>
      <c r="R54" s="598"/>
      <c r="S54" s="34"/>
      <c r="T54" s="34"/>
      <c r="U54" s="40"/>
      <c r="V54" s="598"/>
      <c r="W54" s="34"/>
      <c r="X54" s="40"/>
      <c r="Y54" s="598"/>
      <c r="Z54" s="593"/>
      <c r="AA54" s="593"/>
      <c r="AB54" s="606"/>
      <c r="AC54" s="40"/>
      <c r="AD54" s="41"/>
      <c r="AE54" s="41"/>
      <c r="AF54" s="608"/>
      <c r="AG54" s="41"/>
      <c r="AH54" s="595"/>
      <c r="AI54" s="595"/>
      <c r="AJ54" s="608"/>
      <c r="AK54" s="595"/>
      <c r="AL54" s="595"/>
      <c r="AM54" s="608"/>
      <c r="AN54" s="41"/>
      <c r="AO54" s="41"/>
      <c r="AP54" s="608"/>
      <c r="AQ54" s="41"/>
      <c r="AR54" s="595"/>
      <c r="AS54" s="595"/>
      <c r="AT54" s="608"/>
      <c r="AU54" s="41"/>
      <c r="AV54" s="595"/>
      <c r="AW54" s="41"/>
      <c r="AX54" s="41"/>
      <c r="AY54" s="41"/>
      <c r="AZ54" s="41"/>
    </row>
    <row r="55" spans="1:52" s="9" customFormat="1" ht="150" x14ac:dyDescent="0.5">
      <c r="A55" s="26" t="s">
        <v>9</v>
      </c>
      <c r="B55" s="599" t="s">
        <v>585</v>
      </c>
      <c r="C55" s="26" t="s">
        <v>98</v>
      </c>
      <c r="D55" s="49" t="s">
        <v>586</v>
      </c>
      <c r="E55" s="26" t="s">
        <v>486</v>
      </c>
      <c r="F55" s="54" t="s">
        <v>97</v>
      </c>
      <c r="G55" s="26" t="s">
        <v>96</v>
      </c>
      <c r="H55" s="625" t="s">
        <v>110</v>
      </c>
      <c r="I55" s="610"/>
      <c r="J55" s="599" t="s">
        <v>101</v>
      </c>
      <c r="K55" s="26" t="s">
        <v>102</v>
      </c>
      <c r="L55" s="54" t="s">
        <v>109</v>
      </c>
      <c r="M55" s="616"/>
      <c r="N55" s="599" t="s">
        <v>103</v>
      </c>
      <c r="O55" s="26" t="s">
        <v>104</v>
      </c>
      <c r="P55" s="26" t="s">
        <v>108</v>
      </c>
      <c r="Q55" s="619"/>
      <c r="R55" s="599" t="s">
        <v>105</v>
      </c>
      <c r="S55" s="26" t="s">
        <v>106</v>
      </c>
      <c r="T55" s="26" t="s">
        <v>111</v>
      </c>
      <c r="U55" s="619"/>
      <c r="V55" s="599" t="s">
        <v>86</v>
      </c>
      <c r="W55" s="26" t="s">
        <v>107</v>
      </c>
      <c r="X55" s="619"/>
      <c r="Y55" s="599" t="s">
        <v>84</v>
      </c>
      <c r="Z55" s="54" t="s">
        <v>112</v>
      </c>
      <c r="AA55" s="610"/>
      <c r="AB55" s="599" t="s">
        <v>72</v>
      </c>
      <c r="AC55" s="26" t="s">
        <v>113</v>
      </c>
      <c r="AD55" s="26" t="s">
        <v>114</v>
      </c>
      <c r="AE55" s="619"/>
      <c r="AF55" s="599" t="s">
        <v>115</v>
      </c>
      <c r="AG55" s="26" t="s">
        <v>116</v>
      </c>
      <c r="AH55" s="54" t="s">
        <v>117</v>
      </c>
      <c r="AI55" s="610"/>
      <c r="AJ55" s="599" t="s">
        <v>118</v>
      </c>
      <c r="AK55" s="54" t="s">
        <v>119</v>
      </c>
      <c r="AL55" s="610"/>
      <c r="AM55" s="599" t="s">
        <v>88</v>
      </c>
      <c r="AN55" s="26" t="s">
        <v>120</v>
      </c>
      <c r="AO55" s="619"/>
      <c r="AP55" s="599" t="s">
        <v>90</v>
      </c>
      <c r="AQ55" s="26" t="s">
        <v>121</v>
      </c>
      <c r="AR55" s="54" t="s">
        <v>122</v>
      </c>
      <c r="AS55" s="610"/>
      <c r="AT55" s="599" t="s">
        <v>91</v>
      </c>
      <c r="AU55" s="26" t="s">
        <v>123</v>
      </c>
      <c r="AV55" s="54" t="s">
        <v>124</v>
      </c>
    </row>
    <row r="56" spans="1:52" ht="13.8" x14ac:dyDescent="0.45">
      <c r="A56" s="32">
        <v>2014</v>
      </c>
      <c r="B56" s="601">
        <f>demand!B111</f>
        <v>4946.8</v>
      </c>
      <c r="C56" s="19">
        <f>'crop production'!B5</f>
        <v>8901.7202843488176</v>
      </c>
      <c r="D56" s="115">
        <f>D41</f>
        <v>9.1169556700282955E-2</v>
      </c>
      <c r="E56" s="19">
        <f t="shared" ref="E56:E102" si="18">C56*(1-D56)</f>
        <v>8090.1543921548191</v>
      </c>
      <c r="F56" s="52">
        <f>'grainfed livestock'!B56</f>
        <v>2319.8908710923283</v>
      </c>
      <c r="G56" s="52">
        <f t="shared" ref="G56:G102" si="19">E56-F56</f>
        <v>5770.2635210624903</v>
      </c>
      <c r="H56" s="626">
        <f t="shared" ref="H56:H102" si="20">G56-B56</f>
        <v>823.46352106249014</v>
      </c>
      <c r="I56" s="611"/>
      <c r="J56" s="601">
        <f>demand!C111</f>
        <v>73.099999999999994</v>
      </c>
      <c r="K56" s="19">
        <f>'grassland production'!AE5</f>
        <v>43.595808553305091</v>
      </c>
      <c r="L56" s="52">
        <f t="shared" ref="L56:L102" si="21">MAX(0,J56-K56)</f>
        <v>29.504191446694904</v>
      </c>
      <c r="M56" s="617"/>
      <c r="N56" s="601">
        <f>demand!D111</f>
        <v>11.3</v>
      </c>
      <c r="O56" s="19">
        <f>'grassland production'!N5</f>
        <v>0.63499946002360819</v>
      </c>
      <c r="P56" s="52">
        <f t="shared" ref="P56:P102" si="22">N56-O56</f>
        <v>10.665000539976393</v>
      </c>
      <c r="Q56" s="620"/>
      <c r="R56" s="601">
        <f>demand!E111</f>
        <v>3.6</v>
      </c>
      <c r="S56" s="19">
        <f>'grassland production'!P5</f>
        <v>0.47624959501770603</v>
      </c>
      <c r="T56" s="52">
        <f t="shared" ref="T56:T102" si="23">R56-S56</f>
        <v>3.1237504049822942</v>
      </c>
      <c r="U56" s="620"/>
      <c r="V56" s="601">
        <f>demand!F111</f>
        <v>69.900000000000006</v>
      </c>
      <c r="W56" s="19">
        <f>V56</f>
        <v>69.900000000000006</v>
      </c>
      <c r="X56" s="620"/>
      <c r="Y56" s="601">
        <f>demand!G111</f>
        <v>6.7</v>
      </c>
      <c r="Z56" s="52">
        <f t="shared" ref="Z56:Z102" si="24">MAX(0,Y56)</f>
        <v>6.7</v>
      </c>
      <c r="AA56" s="611"/>
      <c r="AB56" s="601">
        <f>demand!H111</f>
        <v>721.6</v>
      </c>
      <c r="AC56" s="19">
        <f>'grassland production'!S5</f>
        <v>252.8885349544019</v>
      </c>
      <c r="AD56" s="52">
        <f t="shared" ref="AD56:AD102" si="25">AB56-AC56</f>
        <v>468.71146504559812</v>
      </c>
      <c r="AE56" s="620"/>
      <c r="AF56" s="601">
        <f>demand!J111</f>
        <v>15.4</v>
      </c>
      <c r="AG56" s="19">
        <f>'grassland production'!AA5</f>
        <v>3.0556304854450147</v>
      </c>
      <c r="AH56" s="52">
        <f t="shared" ref="AH56:AH102" si="26">MAX(0,AF56-AG56)</f>
        <v>12.344369514554986</v>
      </c>
      <c r="AI56" s="611"/>
      <c r="AJ56" s="601">
        <f>demand!K111</f>
        <v>121.8</v>
      </c>
      <c r="AK56" s="52">
        <f t="shared" ref="AK56:AK102" si="27">MAX(0,AJ56)</f>
        <v>121.8</v>
      </c>
      <c r="AL56" s="611"/>
      <c r="AM56" s="601">
        <f>demand!L111</f>
        <v>118.6</v>
      </c>
      <c r="AN56" s="52">
        <f t="shared" ref="AN56:AN102" si="28">AM56</f>
        <v>118.6</v>
      </c>
      <c r="AO56" s="620"/>
      <c r="AP56" s="601">
        <f>demand!M111</f>
        <v>12.6</v>
      </c>
      <c r="AQ56" s="19">
        <f>'grassland production'!AF5</f>
        <v>6.9753293685288149</v>
      </c>
      <c r="AR56" s="52">
        <f t="shared" ref="AR56:AR101" si="29">MAX(0,AP56-AQ56)</f>
        <v>5.6246706314711847</v>
      </c>
      <c r="AS56" s="611"/>
      <c r="AT56" s="601">
        <f>demand!N111</f>
        <v>18.100000000000001</v>
      </c>
      <c r="AU56" s="19">
        <f>'grassland production'!AG5</f>
        <v>9.155119796194068</v>
      </c>
      <c r="AV56" s="52">
        <f t="shared" ref="AV56:AV102" si="30">MAX(0,AT56-AU56)</f>
        <v>8.9448802038059334</v>
      </c>
    </row>
    <row r="57" spans="1:52" ht="13.8" x14ac:dyDescent="0.45">
      <c r="A57" s="32">
        <v>2015</v>
      </c>
      <c r="B57" s="601">
        <f>demand!B112</f>
        <v>5024</v>
      </c>
      <c r="C57" s="19">
        <f>'crop production'!B6</f>
        <v>8901.7202843488176</v>
      </c>
      <c r="D57" s="115">
        <f>D56</f>
        <v>9.1169556700282955E-2</v>
      </c>
      <c r="E57" s="19">
        <f t="shared" si="18"/>
        <v>8090.1543921548191</v>
      </c>
      <c r="F57" s="52">
        <f>'grainfed livestock'!B57</f>
        <v>2345.1352712105286</v>
      </c>
      <c r="G57" s="52">
        <f t="shared" si="19"/>
        <v>5745.019120944291</v>
      </c>
      <c r="H57" s="626">
        <f t="shared" si="20"/>
        <v>721.01912094429099</v>
      </c>
      <c r="I57" s="611"/>
      <c r="J57" s="601">
        <f>demand!C112</f>
        <v>72.099999999999994</v>
      </c>
      <c r="K57" s="19">
        <f>'grassland production'!AE6</f>
        <v>43.546798718067834</v>
      </c>
      <c r="L57" s="52">
        <f t="shared" si="21"/>
        <v>28.553201281932161</v>
      </c>
      <c r="M57" s="617"/>
      <c r="N57" s="601">
        <f>demand!D112</f>
        <v>11.4</v>
      </c>
      <c r="O57" s="19">
        <f>'grassland production'!N6</f>
        <v>0.63428560197293216</v>
      </c>
      <c r="P57" s="52">
        <f t="shared" si="22"/>
        <v>10.765714398027068</v>
      </c>
      <c r="Q57" s="620"/>
      <c r="R57" s="601">
        <f>demand!E112</f>
        <v>3.6</v>
      </c>
      <c r="S57" s="19">
        <f>'grassland production'!P6</f>
        <v>0.47571420147969912</v>
      </c>
      <c r="T57" s="52">
        <f t="shared" si="23"/>
        <v>3.124285798520301</v>
      </c>
      <c r="U57" s="620"/>
      <c r="V57" s="601">
        <f>demand!F112</f>
        <v>72.400000000000006</v>
      </c>
      <c r="W57" s="19">
        <f t="shared" ref="W57:W102" si="31">V57</f>
        <v>72.400000000000006</v>
      </c>
      <c r="X57" s="620"/>
      <c r="Y57" s="601">
        <f>demand!G112</f>
        <v>6.6</v>
      </c>
      <c r="Z57" s="52">
        <f t="shared" si="24"/>
        <v>6.6</v>
      </c>
      <c r="AA57" s="611"/>
      <c r="AB57" s="601">
        <f>demand!H112</f>
        <v>728.5</v>
      </c>
      <c r="AC57" s="19">
        <f>'grassland production'!S6</f>
        <v>252.60424098572022</v>
      </c>
      <c r="AD57" s="52">
        <f t="shared" si="25"/>
        <v>475.89575901427975</v>
      </c>
      <c r="AE57" s="620"/>
      <c r="AF57" s="601">
        <f>demand!J112</f>
        <v>15.7</v>
      </c>
      <c r="AG57" s="19">
        <f>'grassland production'!AA6</f>
        <v>3.0521953857965132</v>
      </c>
      <c r="AH57" s="52">
        <f t="shared" si="26"/>
        <v>12.647804614203487</v>
      </c>
      <c r="AI57" s="611"/>
      <c r="AJ57" s="601">
        <f>demand!K112</f>
        <v>124.6</v>
      </c>
      <c r="AK57" s="52">
        <f t="shared" si="27"/>
        <v>124.6</v>
      </c>
      <c r="AL57" s="611"/>
      <c r="AM57" s="601">
        <f>demand!L112</f>
        <v>122.6</v>
      </c>
      <c r="AN57" s="52">
        <f t="shared" si="28"/>
        <v>122.6</v>
      </c>
      <c r="AO57" s="620"/>
      <c r="AP57" s="601">
        <f>demand!M112</f>
        <v>12.6</v>
      </c>
      <c r="AQ57" s="19">
        <f>'grassland production'!AF6</f>
        <v>6.9674877948908538</v>
      </c>
      <c r="AR57" s="52">
        <f t="shared" si="29"/>
        <v>5.6325122051091459</v>
      </c>
      <c r="AS57" s="611"/>
      <c r="AT57" s="601">
        <f>demand!N112</f>
        <v>18.399999999999999</v>
      </c>
      <c r="AU57" s="19">
        <f>'grassland production'!AG6</f>
        <v>9.144827730794244</v>
      </c>
      <c r="AV57" s="52">
        <f t="shared" si="30"/>
        <v>9.2551722692057545</v>
      </c>
    </row>
    <row r="58" spans="1:52" ht="13.8" x14ac:dyDescent="0.45">
      <c r="A58" s="32">
        <v>2016</v>
      </c>
      <c r="B58" s="601">
        <f>demand!B113</f>
        <v>5056.8</v>
      </c>
      <c r="C58" s="19">
        <f>'crop production'!B7</f>
        <v>8909.9131912110315</v>
      </c>
      <c r="D58" s="115">
        <f t="shared" ref="D58:D102" si="32">D57</f>
        <v>9.1169556700282955E-2</v>
      </c>
      <c r="E58" s="19">
        <f t="shared" si="18"/>
        <v>8097.600355330319</v>
      </c>
      <c r="F58" s="52">
        <f>'grainfed livestock'!B58</f>
        <v>2375.8461364703053</v>
      </c>
      <c r="G58" s="52">
        <f t="shared" si="19"/>
        <v>5721.7542188600137</v>
      </c>
      <c r="H58" s="626">
        <f t="shared" si="20"/>
        <v>664.9542188600135</v>
      </c>
      <c r="I58" s="611"/>
      <c r="J58" s="601">
        <f>demand!C113</f>
        <v>71.8</v>
      </c>
      <c r="K58" s="19">
        <f>'grassland production'!AE7</f>
        <v>43.497557203554507</v>
      </c>
      <c r="L58" s="52">
        <f t="shared" si="21"/>
        <v>28.30244279644549</v>
      </c>
      <c r="M58" s="617"/>
      <c r="N58" s="601">
        <f>demand!D113</f>
        <v>11.7</v>
      </c>
      <c r="O58" s="19">
        <f>'grassland production'!N7</f>
        <v>0.63356836937272765</v>
      </c>
      <c r="P58" s="52">
        <f t="shared" si="22"/>
        <v>11.066431630627271</v>
      </c>
      <c r="Q58" s="620"/>
      <c r="R58" s="601">
        <f>demand!E113</f>
        <v>3.6</v>
      </c>
      <c r="S58" s="19">
        <f>'grassland production'!P7</f>
        <v>0.47517627702954568</v>
      </c>
      <c r="T58" s="52">
        <f t="shared" si="23"/>
        <v>3.1248237229704543</v>
      </c>
      <c r="U58" s="620"/>
      <c r="V58" s="601">
        <f>demand!F113</f>
        <v>74.599999999999994</v>
      </c>
      <c r="W58" s="19">
        <f t="shared" si="31"/>
        <v>74.599999999999994</v>
      </c>
      <c r="X58" s="620"/>
      <c r="Y58" s="601">
        <f>demand!G113</f>
        <v>6.7</v>
      </c>
      <c r="Z58" s="52">
        <f t="shared" si="24"/>
        <v>6.7</v>
      </c>
      <c r="AA58" s="611"/>
      <c r="AB58" s="601">
        <f>demand!H113</f>
        <v>746.8</v>
      </c>
      <c r="AC58" s="19">
        <f>'grassland production'!S7</f>
        <v>252.31860310268874</v>
      </c>
      <c r="AD58" s="52">
        <f t="shared" si="25"/>
        <v>494.48139689731124</v>
      </c>
      <c r="AE58" s="620"/>
      <c r="AF58" s="601">
        <f>demand!J113</f>
        <v>15.6</v>
      </c>
      <c r="AG58" s="19">
        <f>'grassland production'!AA7</f>
        <v>3.0487440477461489</v>
      </c>
      <c r="AH58" s="52">
        <f t="shared" si="26"/>
        <v>12.55125595225385</v>
      </c>
      <c r="AI58" s="611"/>
      <c r="AJ58" s="601">
        <f>demand!K113</f>
        <v>126.7</v>
      </c>
      <c r="AK58" s="52">
        <f t="shared" si="27"/>
        <v>126.7</v>
      </c>
      <c r="AL58" s="611"/>
      <c r="AM58" s="601">
        <f>demand!L113</f>
        <v>123.9</v>
      </c>
      <c r="AN58" s="52">
        <f t="shared" si="28"/>
        <v>123.9</v>
      </c>
      <c r="AO58" s="620"/>
      <c r="AP58" s="601">
        <f>demand!M113</f>
        <v>12.7</v>
      </c>
      <c r="AQ58" s="19">
        <f>'grassland production'!AF7</f>
        <v>6.9596091525687216</v>
      </c>
      <c r="AR58" s="52">
        <f t="shared" si="29"/>
        <v>5.7403908474312777</v>
      </c>
      <c r="AS58" s="611"/>
      <c r="AT58" s="601">
        <f>demand!N113</f>
        <v>19</v>
      </c>
      <c r="AU58" s="19">
        <f>'grassland production'!AG7</f>
        <v>9.1344870127464457</v>
      </c>
      <c r="AV58" s="52">
        <f t="shared" si="30"/>
        <v>9.8655129872535543</v>
      </c>
    </row>
    <row r="59" spans="1:52" ht="13.8" x14ac:dyDescent="0.45">
      <c r="A59" s="32">
        <v>2017</v>
      </c>
      <c r="B59" s="601">
        <f>demand!B114</f>
        <v>5127.8999999999996</v>
      </c>
      <c r="C59" s="19">
        <f>'crop production'!B8</f>
        <v>8918.1502823235005</v>
      </c>
      <c r="D59" s="115">
        <f t="shared" si="32"/>
        <v>9.1169556700282955E-2</v>
      </c>
      <c r="E59" s="19">
        <f t="shared" si="18"/>
        <v>8105.0864744975643</v>
      </c>
      <c r="F59" s="52">
        <f>'grainfed livestock'!B59</f>
        <v>2432.8894164623312</v>
      </c>
      <c r="G59" s="52">
        <f t="shared" si="19"/>
        <v>5672.1970580352336</v>
      </c>
      <c r="H59" s="626">
        <f t="shared" si="20"/>
        <v>544.29705803523393</v>
      </c>
      <c r="I59" s="611"/>
      <c r="J59" s="601">
        <f>demand!C114</f>
        <v>73</v>
      </c>
      <c r="K59" s="19">
        <f>'grassland production'!AE8</f>
        <v>43.448084000390466</v>
      </c>
      <c r="L59" s="52">
        <f t="shared" si="21"/>
        <v>29.551915999609534</v>
      </c>
      <c r="M59" s="617"/>
      <c r="N59" s="601">
        <f>demand!D114</f>
        <v>12</v>
      </c>
      <c r="O59" s="19">
        <f>'grassland production'!N8</f>
        <v>0.632847762086447</v>
      </c>
      <c r="P59" s="52">
        <f t="shared" si="22"/>
        <v>11.367152237913553</v>
      </c>
      <c r="Q59" s="620"/>
      <c r="R59" s="601">
        <f>demand!E114</f>
        <v>3.7</v>
      </c>
      <c r="S59" s="19">
        <f>'grassland production'!P8</f>
        <v>0.47463582156483519</v>
      </c>
      <c r="T59" s="52">
        <f t="shared" si="23"/>
        <v>3.2253641784351652</v>
      </c>
      <c r="U59" s="620"/>
      <c r="V59" s="601">
        <f>demand!F114</f>
        <v>75.599999999999994</v>
      </c>
      <c r="W59" s="19">
        <f t="shared" si="31"/>
        <v>75.599999999999994</v>
      </c>
      <c r="X59" s="620"/>
      <c r="Y59" s="601">
        <f>demand!G114</f>
        <v>6.4</v>
      </c>
      <c r="Z59" s="52">
        <f t="shared" si="24"/>
        <v>6.4</v>
      </c>
      <c r="AA59" s="611"/>
      <c r="AB59" s="601">
        <f>demand!H114</f>
        <v>763.6</v>
      </c>
      <c r="AC59" s="19">
        <f>'grassland production'!S8</f>
        <v>252.03162125092749</v>
      </c>
      <c r="AD59" s="52">
        <f t="shared" si="25"/>
        <v>511.56837874907251</v>
      </c>
      <c r="AE59" s="620"/>
      <c r="AF59" s="601">
        <f>demand!J114</f>
        <v>15.6</v>
      </c>
      <c r="AG59" s="19">
        <f>'grassland production'!AA8</f>
        <v>3.0452764706368538</v>
      </c>
      <c r="AH59" s="52">
        <f t="shared" si="26"/>
        <v>12.554723529363146</v>
      </c>
      <c r="AI59" s="611"/>
      <c r="AJ59" s="601">
        <f>demand!K114</f>
        <v>128.5</v>
      </c>
      <c r="AK59" s="52">
        <f t="shared" si="27"/>
        <v>128.5</v>
      </c>
      <c r="AL59" s="611"/>
      <c r="AM59" s="601">
        <f>demand!L114</f>
        <v>126.7</v>
      </c>
      <c r="AN59" s="52">
        <f t="shared" si="28"/>
        <v>126.7</v>
      </c>
      <c r="AO59" s="620"/>
      <c r="AP59" s="601">
        <f>demand!M114</f>
        <v>12.7</v>
      </c>
      <c r="AQ59" s="19">
        <f>'grassland production'!AF8</f>
        <v>6.951693440062475</v>
      </c>
      <c r="AR59" s="52">
        <f t="shared" si="29"/>
        <v>5.7483065599375243</v>
      </c>
      <c r="AS59" s="611"/>
      <c r="AT59" s="601">
        <f>demand!N114</f>
        <v>18.7</v>
      </c>
      <c r="AU59" s="19">
        <f>'grassland production'!AG8</f>
        <v>9.1240976400819971</v>
      </c>
      <c r="AV59" s="52">
        <f t="shared" si="30"/>
        <v>9.5759023599180022</v>
      </c>
    </row>
    <row r="60" spans="1:52" ht="13.8" x14ac:dyDescent="0.45">
      <c r="A60" s="32">
        <v>2018</v>
      </c>
      <c r="B60" s="601">
        <f>demand!B115</f>
        <v>5196.1000000000004</v>
      </c>
      <c r="C60" s="19">
        <f>'crop production'!B9</f>
        <v>8926.4300498216398</v>
      </c>
      <c r="D60" s="115">
        <f t="shared" si="32"/>
        <v>9.1169556700282955E-2</v>
      </c>
      <c r="E60" s="19">
        <f t="shared" si="18"/>
        <v>8112.6113792633168</v>
      </c>
      <c r="F60" s="52">
        <f>'grainfed livestock'!B60</f>
        <v>2532.6187263623892</v>
      </c>
      <c r="G60" s="52">
        <f t="shared" si="19"/>
        <v>5579.9926529009281</v>
      </c>
      <c r="H60" s="626">
        <f t="shared" si="20"/>
        <v>383.89265290092771</v>
      </c>
      <c r="I60" s="611"/>
      <c r="J60" s="601">
        <f>demand!C115</f>
        <v>75.8</v>
      </c>
      <c r="K60" s="19">
        <f>'grassland production'!AE9</f>
        <v>43.397971273498385</v>
      </c>
      <c r="L60" s="52">
        <f t="shared" si="21"/>
        <v>32.402028726501612</v>
      </c>
      <c r="M60" s="617"/>
      <c r="N60" s="601">
        <f>demand!D115</f>
        <v>12.3</v>
      </c>
      <c r="O60" s="19">
        <f>'grassland production'!N9</f>
        <v>0.6321178397482049</v>
      </c>
      <c r="P60" s="52">
        <f t="shared" si="22"/>
        <v>11.667882160251796</v>
      </c>
      <c r="Q60" s="620"/>
      <c r="R60" s="601">
        <f>demand!E115</f>
        <v>3.7</v>
      </c>
      <c r="S60" s="19">
        <f>'grassland production'!P9</f>
        <v>0.47408837981115365</v>
      </c>
      <c r="T60" s="52">
        <f t="shared" si="23"/>
        <v>3.2259116201888465</v>
      </c>
      <c r="U60" s="620"/>
      <c r="V60" s="601">
        <f>demand!F115</f>
        <v>77.400000000000006</v>
      </c>
      <c r="W60" s="19">
        <f t="shared" si="31"/>
        <v>77.400000000000006</v>
      </c>
      <c r="X60" s="620"/>
      <c r="Y60" s="601">
        <f>demand!G115</f>
        <v>6.5</v>
      </c>
      <c r="Z60" s="52">
        <f t="shared" si="24"/>
        <v>6.5</v>
      </c>
      <c r="AA60" s="611"/>
      <c r="AB60" s="601">
        <f>demand!H115</f>
        <v>786.1</v>
      </c>
      <c r="AC60" s="19">
        <f>'grassland production'!S9</f>
        <v>251.74092967972257</v>
      </c>
      <c r="AD60" s="52">
        <f t="shared" si="25"/>
        <v>534.3590703202774</v>
      </c>
      <c r="AE60" s="620"/>
      <c r="AF60" s="601">
        <f>demand!J115</f>
        <v>15.8</v>
      </c>
      <c r="AG60" s="19">
        <f>'grassland production'!AA9</f>
        <v>3.0417640693055881</v>
      </c>
      <c r="AH60" s="52">
        <f t="shared" si="26"/>
        <v>12.758235930694413</v>
      </c>
      <c r="AI60" s="611"/>
      <c r="AJ60" s="601">
        <f>demand!K115</f>
        <v>131</v>
      </c>
      <c r="AK60" s="52">
        <f t="shared" si="27"/>
        <v>131</v>
      </c>
      <c r="AL60" s="611"/>
      <c r="AM60" s="601">
        <f>demand!L115</f>
        <v>128.69999999999999</v>
      </c>
      <c r="AN60" s="52">
        <f t="shared" si="28"/>
        <v>128.69999999999999</v>
      </c>
      <c r="AO60" s="620"/>
      <c r="AP60" s="601">
        <f>demand!M115</f>
        <v>12.9</v>
      </c>
      <c r="AQ60" s="19">
        <f>'grassland production'!AF9</f>
        <v>6.9436754037597419</v>
      </c>
      <c r="AR60" s="52">
        <f t="shared" si="29"/>
        <v>5.9563245962402585</v>
      </c>
      <c r="AS60" s="611"/>
      <c r="AT60" s="601">
        <f>demand!N115</f>
        <v>19</v>
      </c>
      <c r="AU60" s="19">
        <f>'grassland production'!AG9</f>
        <v>9.113573967434661</v>
      </c>
      <c r="AV60" s="52">
        <f t="shared" si="30"/>
        <v>9.886426032565339</v>
      </c>
    </row>
    <row r="61" spans="1:52" ht="13.8" x14ac:dyDescent="0.45">
      <c r="A61" s="32">
        <v>2019</v>
      </c>
      <c r="B61" s="601">
        <f>demand!B116</f>
        <v>5261.2</v>
      </c>
      <c r="C61" s="19">
        <f>'crop production'!B10</f>
        <v>8926.4300498216398</v>
      </c>
      <c r="D61" s="115">
        <f t="shared" si="32"/>
        <v>9.1169556700282955E-2</v>
      </c>
      <c r="E61" s="19">
        <f t="shared" si="18"/>
        <v>8112.6113792633168</v>
      </c>
      <c r="F61" s="52">
        <f>'grainfed livestock'!B61</f>
        <v>2589.0730484398637</v>
      </c>
      <c r="G61" s="52">
        <f t="shared" si="19"/>
        <v>5523.5383308234532</v>
      </c>
      <c r="H61" s="626">
        <f t="shared" si="20"/>
        <v>262.33833082345336</v>
      </c>
      <c r="I61" s="611"/>
      <c r="J61" s="601">
        <f>demand!C116</f>
        <v>77</v>
      </c>
      <c r="K61" s="19">
        <f>'grassland production'!AE10</f>
        <v>43.397971273498385</v>
      </c>
      <c r="L61" s="52">
        <f t="shared" si="21"/>
        <v>33.602028726501615</v>
      </c>
      <c r="M61" s="617"/>
      <c r="N61" s="601">
        <f>demand!D116</f>
        <v>12.5</v>
      </c>
      <c r="O61" s="19">
        <f>'grassland production'!N10</f>
        <v>0.6321178397482049</v>
      </c>
      <c r="P61" s="52">
        <f t="shared" si="22"/>
        <v>11.867882160251796</v>
      </c>
      <c r="Q61" s="620"/>
      <c r="R61" s="601">
        <f>demand!E116</f>
        <v>3.8</v>
      </c>
      <c r="S61" s="19">
        <f>'grassland production'!P10</f>
        <v>0.47408837981115365</v>
      </c>
      <c r="T61" s="52">
        <f t="shared" si="23"/>
        <v>3.3259116201888461</v>
      </c>
      <c r="U61" s="620"/>
      <c r="V61" s="601">
        <f>demand!F116</f>
        <v>78.2</v>
      </c>
      <c r="W61" s="19">
        <f t="shared" si="31"/>
        <v>78.2</v>
      </c>
      <c r="X61" s="620"/>
      <c r="Y61" s="601">
        <f>demand!G116</f>
        <v>6.6</v>
      </c>
      <c r="Z61" s="52">
        <f t="shared" si="24"/>
        <v>6.6</v>
      </c>
      <c r="AA61" s="611"/>
      <c r="AB61" s="601">
        <f>demand!H116</f>
        <v>798.3</v>
      </c>
      <c r="AC61" s="19">
        <f>'grassland production'!S10</f>
        <v>251.74092967972257</v>
      </c>
      <c r="AD61" s="52">
        <f t="shared" si="25"/>
        <v>546.55907032027744</v>
      </c>
      <c r="AE61" s="620"/>
      <c r="AF61" s="601">
        <f>demand!J116</f>
        <v>16.2</v>
      </c>
      <c r="AG61" s="19">
        <f>'grassland production'!AA10</f>
        <v>3.0417640693055881</v>
      </c>
      <c r="AH61" s="52">
        <f t="shared" si="26"/>
        <v>13.158235930694412</v>
      </c>
      <c r="AI61" s="611"/>
      <c r="AJ61" s="601">
        <f>demand!K116</f>
        <v>132.69999999999999</v>
      </c>
      <c r="AK61" s="52">
        <f t="shared" si="27"/>
        <v>132.69999999999999</v>
      </c>
      <c r="AL61" s="611"/>
      <c r="AM61" s="601">
        <f>demand!L116</f>
        <v>130.5</v>
      </c>
      <c r="AN61" s="52">
        <f t="shared" si="28"/>
        <v>130.5</v>
      </c>
      <c r="AO61" s="620"/>
      <c r="AP61" s="601">
        <f>demand!M116</f>
        <v>13.1</v>
      </c>
      <c r="AQ61" s="19">
        <f>'grassland production'!AF10</f>
        <v>6.9436754037597419</v>
      </c>
      <c r="AR61" s="52">
        <f t="shared" si="29"/>
        <v>6.1563245962402577</v>
      </c>
      <c r="AS61" s="611"/>
      <c r="AT61" s="601">
        <f>demand!N116</f>
        <v>19.2</v>
      </c>
      <c r="AU61" s="19">
        <f>'grassland production'!AG10</f>
        <v>9.113573967434661</v>
      </c>
      <c r="AV61" s="52">
        <f t="shared" si="30"/>
        <v>10.086426032565338</v>
      </c>
    </row>
    <row r="62" spans="1:52" ht="13.8" x14ac:dyDescent="0.45">
      <c r="A62" s="32">
        <v>2020</v>
      </c>
      <c r="B62" s="601">
        <f>demand!B117</f>
        <v>5333.6</v>
      </c>
      <c r="C62" s="19">
        <f>'crop production'!B11</f>
        <v>8926.4300498216398</v>
      </c>
      <c r="D62" s="115">
        <f t="shared" si="32"/>
        <v>9.1169556700282955E-2</v>
      </c>
      <c r="E62" s="19">
        <f t="shared" si="18"/>
        <v>8112.6113792633168</v>
      </c>
      <c r="F62" s="52">
        <f>'grainfed livestock'!B62</f>
        <v>2651.8614896671979</v>
      </c>
      <c r="G62" s="52">
        <f t="shared" si="19"/>
        <v>5460.7498895961189</v>
      </c>
      <c r="H62" s="626">
        <f t="shared" si="20"/>
        <v>127.14988959611856</v>
      </c>
      <c r="I62" s="611"/>
      <c r="J62" s="601">
        <f>demand!C117</f>
        <v>78.400000000000006</v>
      </c>
      <c r="K62" s="19">
        <f>'grassland production'!AE11</f>
        <v>43.397971273498385</v>
      </c>
      <c r="L62" s="52">
        <f t="shared" si="21"/>
        <v>35.002028726501621</v>
      </c>
      <c r="M62" s="617"/>
      <c r="N62" s="601">
        <f>demand!D117</f>
        <v>12.7</v>
      </c>
      <c r="O62" s="19">
        <f>'grassland production'!N11</f>
        <v>0.6321178397482049</v>
      </c>
      <c r="P62" s="52">
        <f t="shared" si="22"/>
        <v>12.067882160251795</v>
      </c>
      <c r="Q62" s="620"/>
      <c r="R62" s="601">
        <f>demand!E117</f>
        <v>3.8</v>
      </c>
      <c r="S62" s="19">
        <f>'grassland production'!P11</f>
        <v>0.47408837981115365</v>
      </c>
      <c r="T62" s="52">
        <f t="shared" si="23"/>
        <v>3.3259116201888461</v>
      </c>
      <c r="U62" s="620"/>
      <c r="V62" s="601">
        <f>demand!F117</f>
        <v>79.2</v>
      </c>
      <c r="W62" s="19">
        <f t="shared" si="31"/>
        <v>79.2</v>
      </c>
      <c r="X62" s="620"/>
      <c r="Y62" s="601">
        <f>demand!G117</f>
        <v>6.7</v>
      </c>
      <c r="Z62" s="52">
        <f t="shared" si="24"/>
        <v>6.7</v>
      </c>
      <c r="AA62" s="611"/>
      <c r="AB62" s="601">
        <f>demand!H117</f>
        <v>811.7</v>
      </c>
      <c r="AC62" s="19">
        <f>'grassland production'!S11</f>
        <v>251.74092967972257</v>
      </c>
      <c r="AD62" s="52">
        <f t="shared" si="25"/>
        <v>559.95907032027753</v>
      </c>
      <c r="AE62" s="620"/>
      <c r="AF62" s="601">
        <f>demand!J117</f>
        <v>16.5</v>
      </c>
      <c r="AG62" s="19">
        <f>'grassland production'!AA11</f>
        <v>3.0417640693055881</v>
      </c>
      <c r="AH62" s="52">
        <f t="shared" si="26"/>
        <v>13.458235930694412</v>
      </c>
      <c r="AI62" s="611"/>
      <c r="AJ62" s="601">
        <f>demand!K117</f>
        <v>134.80000000000001</v>
      </c>
      <c r="AK62" s="52">
        <f t="shared" si="27"/>
        <v>134.80000000000001</v>
      </c>
      <c r="AL62" s="611"/>
      <c r="AM62" s="601">
        <f>demand!L117</f>
        <v>132.69999999999999</v>
      </c>
      <c r="AN62" s="52">
        <f t="shared" si="28"/>
        <v>132.69999999999999</v>
      </c>
      <c r="AO62" s="620"/>
      <c r="AP62" s="601">
        <f>demand!M117</f>
        <v>13.3</v>
      </c>
      <c r="AQ62" s="19">
        <f>'grassland production'!AF11</f>
        <v>6.9436754037597419</v>
      </c>
      <c r="AR62" s="52">
        <f t="shared" si="29"/>
        <v>6.3563245962402588</v>
      </c>
      <c r="AS62" s="611"/>
      <c r="AT62" s="601">
        <f>demand!N117</f>
        <v>19.600000000000001</v>
      </c>
      <c r="AU62" s="19">
        <f>'grassland production'!AG11</f>
        <v>9.113573967434661</v>
      </c>
      <c r="AV62" s="52">
        <f t="shared" si="30"/>
        <v>10.48642603256534</v>
      </c>
    </row>
    <row r="63" spans="1:52" ht="13.8" x14ac:dyDescent="0.45">
      <c r="A63" s="32">
        <v>2021</v>
      </c>
      <c r="B63" s="601">
        <f>demand!B118</f>
        <v>5401.2</v>
      </c>
      <c r="C63" s="19">
        <f>'crop production'!B12</f>
        <v>8926.4300498216398</v>
      </c>
      <c r="D63" s="115">
        <f t="shared" si="32"/>
        <v>9.1169556700282955E-2</v>
      </c>
      <c r="E63" s="19">
        <f t="shared" si="18"/>
        <v>8112.6113792633168</v>
      </c>
      <c r="F63" s="52">
        <f>'grainfed livestock'!B63</f>
        <v>2714.4259940586198</v>
      </c>
      <c r="G63" s="52">
        <f t="shared" si="19"/>
        <v>5398.185385204697</v>
      </c>
      <c r="H63" s="626">
        <f t="shared" si="20"/>
        <v>-3.0146147953028049</v>
      </c>
      <c r="I63" s="611"/>
      <c r="J63" s="601">
        <f>demand!C118</f>
        <v>79.8</v>
      </c>
      <c r="K63" s="19">
        <f>'grassland production'!AE12</f>
        <v>43.397971273498385</v>
      </c>
      <c r="L63" s="52">
        <f t="shared" si="21"/>
        <v>36.402028726501612</v>
      </c>
      <c r="M63" s="617"/>
      <c r="N63" s="601">
        <f>demand!D118</f>
        <v>12.9</v>
      </c>
      <c r="O63" s="19">
        <f>'grassland production'!N12</f>
        <v>0.6321178397482049</v>
      </c>
      <c r="P63" s="52">
        <f t="shared" si="22"/>
        <v>12.267882160251796</v>
      </c>
      <c r="Q63" s="620"/>
      <c r="R63" s="601">
        <f>demand!E118</f>
        <v>3.8</v>
      </c>
      <c r="S63" s="19">
        <f>'grassland production'!P12</f>
        <v>0.47408837981115365</v>
      </c>
      <c r="T63" s="52">
        <f t="shared" si="23"/>
        <v>3.3259116201888461</v>
      </c>
      <c r="U63" s="620"/>
      <c r="V63" s="601">
        <f>demand!F118</f>
        <v>80.099999999999994</v>
      </c>
      <c r="W63" s="19">
        <f t="shared" si="31"/>
        <v>80.099999999999994</v>
      </c>
      <c r="X63" s="620"/>
      <c r="Y63" s="601">
        <f>demand!G118</f>
        <v>6.8</v>
      </c>
      <c r="Z63" s="52">
        <f t="shared" si="24"/>
        <v>6.8</v>
      </c>
      <c r="AA63" s="611"/>
      <c r="AB63" s="601">
        <f>demand!H118</f>
        <v>824.3</v>
      </c>
      <c r="AC63" s="19">
        <f>'grassland production'!S12</f>
        <v>251.74092967972257</v>
      </c>
      <c r="AD63" s="52">
        <f t="shared" si="25"/>
        <v>572.55907032027744</v>
      </c>
      <c r="AE63" s="620"/>
      <c r="AF63" s="601">
        <f>demand!J118</f>
        <v>16.899999999999999</v>
      </c>
      <c r="AG63" s="19">
        <f>'grassland production'!AA12</f>
        <v>3.0417640693055881</v>
      </c>
      <c r="AH63" s="52">
        <f t="shared" si="26"/>
        <v>13.858235930694411</v>
      </c>
      <c r="AI63" s="611"/>
      <c r="AJ63" s="601">
        <f>demand!K118</f>
        <v>136.80000000000001</v>
      </c>
      <c r="AK63" s="52">
        <f t="shared" si="27"/>
        <v>136.80000000000001</v>
      </c>
      <c r="AL63" s="611"/>
      <c r="AM63" s="601">
        <f>demand!L118</f>
        <v>134.69999999999999</v>
      </c>
      <c r="AN63" s="52">
        <f t="shared" si="28"/>
        <v>134.69999999999999</v>
      </c>
      <c r="AO63" s="620"/>
      <c r="AP63" s="601">
        <f>demand!M118</f>
        <v>13.5</v>
      </c>
      <c r="AQ63" s="19">
        <f>'grassland production'!AF12</f>
        <v>6.9436754037597419</v>
      </c>
      <c r="AR63" s="52">
        <f t="shared" si="29"/>
        <v>6.5563245962402581</v>
      </c>
      <c r="AS63" s="611"/>
      <c r="AT63" s="601">
        <f>demand!N118</f>
        <v>20</v>
      </c>
      <c r="AU63" s="19">
        <f>'grassland production'!AG12</f>
        <v>9.113573967434661</v>
      </c>
      <c r="AV63" s="52">
        <f t="shared" si="30"/>
        <v>10.886426032565339</v>
      </c>
    </row>
    <row r="64" spans="1:52" ht="13.8" x14ac:dyDescent="0.45">
      <c r="A64" s="32">
        <v>2022</v>
      </c>
      <c r="B64" s="601">
        <f>demand!B119</f>
        <v>5467.6</v>
      </c>
      <c r="C64" s="19">
        <f>'crop production'!B13</f>
        <v>8926.4300498216398</v>
      </c>
      <c r="D64" s="115">
        <f t="shared" si="32"/>
        <v>9.1169556700282955E-2</v>
      </c>
      <c r="E64" s="19">
        <f t="shared" si="18"/>
        <v>8112.6113792633168</v>
      </c>
      <c r="F64" s="52">
        <f>'grainfed livestock'!B64</f>
        <v>2777.0389688492733</v>
      </c>
      <c r="G64" s="52">
        <f t="shared" si="19"/>
        <v>5335.5724104140436</v>
      </c>
      <c r="H64" s="626">
        <f t="shared" si="20"/>
        <v>-132.02758958595678</v>
      </c>
      <c r="I64" s="611"/>
      <c r="J64" s="601">
        <f>demand!C119</f>
        <v>81.2</v>
      </c>
      <c r="K64" s="19">
        <f>'grassland production'!AE13</f>
        <v>43.397971273498385</v>
      </c>
      <c r="L64" s="52">
        <f t="shared" si="21"/>
        <v>37.802028726501618</v>
      </c>
      <c r="M64" s="617"/>
      <c r="N64" s="601">
        <f>demand!D119</f>
        <v>13.1</v>
      </c>
      <c r="O64" s="19">
        <f>'grassland production'!N13</f>
        <v>0.6321178397482049</v>
      </c>
      <c r="P64" s="52">
        <f t="shared" si="22"/>
        <v>12.467882160251795</v>
      </c>
      <c r="Q64" s="620"/>
      <c r="R64" s="601">
        <f>demand!E119</f>
        <v>3.8</v>
      </c>
      <c r="S64" s="19">
        <f>'grassland production'!P13</f>
        <v>0.47408837981115365</v>
      </c>
      <c r="T64" s="52">
        <f t="shared" si="23"/>
        <v>3.3259116201888461</v>
      </c>
      <c r="U64" s="620"/>
      <c r="V64" s="601">
        <f>demand!F119</f>
        <v>80.900000000000006</v>
      </c>
      <c r="W64" s="19">
        <f t="shared" si="31"/>
        <v>80.900000000000006</v>
      </c>
      <c r="X64" s="620"/>
      <c r="Y64" s="601">
        <f>demand!G119</f>
        <v>7</v>
      </c>
      <c r="Z64" s="52">
        <f t="shared" si="24"/>
        <v>7</v>
      </c>
      <c r="AA64" s="611"/>
      <c r="AB64" s="601">
        <f>demand!H119</f>
        <v>836.9</v>
      </c>
      <c r="AC64" s="19">
        <f>'grassland production'!S13</f>
        <v>251.74092967972257</v>
      </c>
      <c r="AD64" s="52">
        <f t="shared" si="25"/>
        <v>585.15907032027735</v>
      </c>
      <c r="AE64" s="620"/>
      <c r="AF64" s="601">
        <f>demand!J119</f>
        <v>17.3</v>
      </c>
      <c r="AG64" s="19">
        <f>'grassland production'!AA13</f>
        <v>3.0417640693055881</v>
      </c>
      <c r="AH64" s="52">
        <f t="shared" si="26"/>
        <v>14.258235930694413</v>
      </c>
      <c r="AI64" s="611"/>
      <c r="AJ64" s="601">
        <f>demand!K119</f>
        <v>138.69999999999999</v>
      </c>
      <c r="AK64" s="52">
        <f t="shared" si="27"/>
        <v>138.69999999999999</v>
      </c>
      <c r="AL64" s="611"/>
      <c r="AM64" s="601">
        <f>demand!L119</f>
        <v>136.80000000000001</v>
      </c>
      <c r="AN64" s="52">
        <f t="shared" si="28"/>
        <v>136.80000000000001</v>
      </c>
      <c r="AO64" s="620"/>
      <c r="AP64" s="601">
        <f>demand!M119</f>
        <v>13.7</v>
      </c>
      <c r="AQ64" s="19">
        <f>'grassland production'!AF13</f>
        <v>6.9436754037597419</v>
      </c>
      <c r="AR64" s="52">
        <f t="shared" si="29"/>
        <v>6.7563245962402574</v>
      </c>
      <c r="AS64" s="611"/>
      <c r="AT64" s="601">
        <f>demand!N119</f>
        <v>20.399999999999999</v>
      </c>
      <c r="AU64" s="19">
        <f>'grassland production'!AG13</f>
        <v>9.113573967434661</v>
      </c>
      <c r="AV64" s="52">
        <f t="shared" si="30"/>
        <v>11.286426032565338</v>
      </c>
    </row>
    <row r="65" spans="1:48" ht="13.8" x14ac:dyDescent="0.45">
      <c r="A65" s="32">
        <v>2023</v>
      </c>
      <c r="B65" s="601">
        <f>demand!B120</f>
        <v>5532.9</v>
      </c>
      <c r="C65" s="19">
        <f>'crop production'!B14</f>
        <v>8926.4300498216398</v>
      </c>
      <c r="D65" s="115">
        <f t="shared" si="32"/>
        <v>9.1169556700282955E-2</v>
      </c>
      <c r="E65" s="19">
        <f t="shared" si="18"/>
        <v>8112.6113792633168</v>
      </c>
      <c r="F65" s="52">
        <f>'grainfed livestock'!B65</f>
        <v>2837.2414778918583</v>
      </c>
      <c r="G65" s="52">
        <f t="shared" si="19"/>
        <v>5275.3699013714586</v>
      </c>
      <c r="H65" s="626">
        <f t="shared" si="20"/>
        <v>-257.53009862854105</v>
      </c>
      <c r="I65" s="611"/>
      <c r="J65" s="601">
        <f>demand!C120</f>
        <v>82.6</v>
      </c>
      <c r="K65" s="19">
        <f>'grassland production'!AE14</f>
        <v>43.397971273498385</v>
      </c>
      <c r="L65" s="52">
        <f t="shared" si="21"/>
        <v>39.202028726501609</v>
      </c>
      <c r="M65" s="617"/>
      <c r="N65" s="601">
        <f>demand!D120</f>
        <v>13.3</v>
      </c>
      <c r="O65" s="19">
        <f>'grassland production'!N14</f>
        <v>0.6321178397482049</v>
      </c>
      <c r="P65" s="52">
        <f t="shared" si="22"/>
        <v>12.667882160251796</v>
      </c>
      <c r="Q65" s="620"/>
      <c r="R65" s="601">
        <f>demand!E120</f>
        <v>3.8</v>
      </c>
      <c r="S65" s="19">
        <f>'grassland production'!P14</f>
        <v>0.47408837981115365</v>
      </c>
      <c r="T65" s="52">
        <f t="shared" si="23"/>
        <v>3.3259116201888461</v>
      </c>
      <c r="U65" s="620"/>
      <c r="V65" s="601">
        <f>demand!F120</f>
        <v>81.8</v>
      </c>
      <c r="W65" s="19">
        <f t="shared" si="31"/>
        <v>81.8</v>
      </c>
      <c r="X65" s="620"/>
      <c r="Y65" s="601">
        <f>demand!G120</f>
        <v>7.1</v>
      </c>
      <c r="Z65" s="52">
        <f t="shared" si="24"/>
        <v>7.1</v>
      </c>
      <c r="AA65" s="611"/>
      <c r="AB65" s="601">
        <f>demand!H120</f>
        <v>849.4</v>
      </c>
      <c r="AC65" s="19">
        <f>'grassland production'!S14</f>
        <v>251.74092967972257</v>
      </c>
      <c r="AD65" s="52">
        <f t="shared" si="25"/>
        <v>597.65907032027735</v>
      </c>
      <c r="AE65" s="620"/>
      <c r="AF65" s="601">
        <f>demand!J120</f>
        <v>17.600000000000001</v>
      </c>
      <c r="AG65" s="19">
        <f>'grassland production'!AA14</f>
        <v>3.0417640693055881</v>
      </c>
      <c r="AH65" s="52">
        <f t="shared" si="26"/>
        <v>14.558235930694414</v>
      </c>
      <c r="AI65" s="611"/>
      <c r="AJ65" s="601">
        <f>demand!K120</f>
        <v>140.6</v>
      </c>
      <c r="AK65" s="52">
        <f t="shared" si="27"/>
        <v>140.6</v>
      </c>
      <c r="AL65" s="611"/>
      <c r="AM65" s="601">
        <f>demand!L120</f>
        <v>138.80000000000001</v>
      </c>
      <c r="AN65" s="52">
        <f t="shared" si="28"/>
        <v>138.80000000000001</v>
      </c>
      <c r="AO65" s="620"/>
      <c r="AP65" s="601">
        <f>demand!M120</f>
        <v>13.9</v>
      </c>
      <c r="AQ65" s="19">
        <f>'grassland production'!AF14</f>
        <v>6.9436754037597419</v>
      </c>
      <c r="AR65" s="52">
        <f t="shared" si="29"/>
        <v>6.9563245962402585</v>
      </c>
      <c r="AS65" s="611"/>
      <c r="AT65" s="601">
        <f>demand!N120</f>
        <v>20.7</v>
      </c>
      <c r="AU65" s="19">
        <f>'grassland production'!AG14</f>
        <v>9.113573967434661</v>
      </c>
      <c r="AV65" s="52">
        <f t="shared" si="30"/>
        <v>11.586426032565338</v>
      </c>
    </row>
    <row r="66" spans="1:48" ht="13.8" x14ac:dyDescent="0.45">
      <c r="A66" s="32">
        <v>2024</v>
      </c>
      <c r="B66" s="601">
        <f>demand!B121</f>
        <v>5597.2</v>
      </c>
      <c r="C66" s="19">
        <f>'crop production'!B15</f>
        <v>8926.4300498216398</v>
      </c>
      <c r="D66" s="115">
        <f t="shared" si="32"/>
        <v>9.1169556700282955E-2</v>
      </c>
      <c r="E66" s="19">
        <f t="shared" si="18"/>
        <v>8112.6113792633168</v>
      </c>
      <c r="F66" s="52">
        <f>'grainfed livestock'!B66</f>
        <v>2896.7969064292811</v>
      </c>
      <c r="G66" s="52">
        <f t="shared" si="19"/>
        <v>5215.8144728340358</v>
      </c>
      <c r="H66" s="626">
        <f t="shared" si="20"/>
        <v>-381.38552716596405</v>
      </c>
      <c r="I66" s="611"/>
      <c r="J66" s="601">
        <f>demand!C121</f>
        <v>83.9</v>
      </c>
      <c r="K66" s="19">
        <f>'grassland production'!AE15</f>
        <v>43.397971273498385</v>
      </c>
      <c r="L66" s="52">
        <f t="shared" si="21"/>
        <v>40.502028726501621</v>
      </c>
      <c r="M66" s="617"/>
      <c r="N66" s="601">
        <f>demand!D121</f>
        <v>13.4</v>
      </c>
      <c r="O66" s="19">
        <f>'grassland production'!N15</f>
        <v>0.6321178397482049</v>
      </c>
      <c r="P66" s="52">
        <f t="shared" si="22"/>
        <v>12.767882160251796</v>
      </c>
      <c r="Q66" s="620"/>
      <c r="R66" s="601">
        <f>demand!E121</f>
        <v>3.8</v>
      </c>
      <c r="S66" s="19">
        <f>'grassland production'!P15</f>
        <v>0.47408837981115365</v>
      </c>
      <c r="T66" s="52">
        <f t="shared" si="23"/>
        <v>3.3259116201888461</v>
      </c>
      <c r="U66" s="620"/>
      <c r="V66" s="601">
        <f>demand!F121</f>
        <v>82.6</v>
      </c>
      <c r="W66" s="19">
        <f t="shared" si="31"/>
        <v>82.6</v>
      </c>
      <c r="X66" s="620"/>
      <c r="Y66" s="601">
        <f>demand!G121</f>
        <v>7.2</v>
      </c>
      <c r="Z66" s="52">
        <f t="shared" si="24"/>
        <v>7.2</v>
      </c>
      <c r="AA66" s="611"/>
      <c r="AB66" s="601">
        <f>demand!H121</f>
        <v>861.9</v>
      </c>
      <c r="AC66" s="19">
        <f>'grassland production'!S15</f>
        <v>251.74092967972257</v>
      </c>
      <c r="AD66" s="52">
        <f t="shared" si="25"/>
        <v>610.15907032027735</v>
      </c>
      <c r="AE66" s="620"/>
      <c r="AF66" s="601">
        <f>demand!J121</f>
        <v>18</v>
      </c>
      <c r="AG66" s="19">
        <f>'grassland production'!AA15</f>
        <v>3.0417640693055881</v>
      </c>
      <c r="AH66" s="52">
        <f t="shared" si="26"/>
        <v>14.958235930694412</v>
      </c>
      <c r="AI66" s="611"/>
      <c r="AJ66" s="601">
        <f>demand!K121</f>
        <v>142.5</v>
      </c>
      <c r="AK66" s="52">
        <f t="shared" si="27"/>
        <v>142.5</v>
      </c>
      <c r="AL66" s="611"/>
      <c r="AM66" s="601">
        <f>demand!L121</f>
        <v>140.69999999999999</v>
      </c>
      <c r="AN66" s="52">
        <f t="shared" si="28"/>
        <v>140.69999999999999</v>
      </c>
      <c r="AO66" s="620"/>
      <c r="AP66" s="601">
        <f>demand!M121</f>
        <v>14</v>
      </c>
      <c r="AQ66" s="19">
        <f>'grassland production'!AF15</f>
        <v>6.9436754037597419</v>
      </c>
      <c r="AR66" s="52">
        <f t="shared" si="29"/>
        <v>7.0563245962402581</v>
      </c>
      <c r="AS66" s="611"/>
      <c r="AT66" s="601">
        <f>demand!N121</f>
        <v>21.1</v>
      </c>
      <c r="AU66" s="19">
        <f>'grassland production'!AG15</f>
        <v>9.113573967434661</v>
      </c>
      <c r="AV66" s="52">
        <f t="shared" si="30"/>
        <v>11.98642603256534</v>
      </c>
    </row>
    <row r="67" spans="1:48" ht="13.8" x14ac:dyDescent="0.45">
      <c r="A67" s="32">
        <v>2025</v>
      </c>
      <c r="B67" s="601">
        <f>demand!B122</f>
        <v>5660.8</v>
      </c>
      <c r="C67" s="19">
        <f>'crop production'!B16</f>
        <v>8926.4300498216398</v>
      </c>
      <c r="D67" s="115">
        <f t="shared" si="32"/>
        <v>9.1169556700282955E-2</v>
      </c>
      <c r="E67" s="19">
        <f t="shared" si="18"/>
        <v>8112.6113792633168</v>
      </c>
      <c r="F67" s="52">
        <f>'grainfed livestock'!B67</f>
        <v>2958.5756636488745</v>
      </c>
      <c r="G67" s="52">
        <f t="shared" si="19"/>
        <v>5154.0357156144419</v>
      </c>
      <c r="H67" s="626">
        <f t="shared" si="20"/>
        <v>-506.76428438555831</v>
      </c>
      <c r="I67" s="611"/>
      <c r="J67" s="601">
        <f>demand!C122</f>
        <v>85.3</v>
      </c>
      <c r="K67" s="19">
        <f>'grassland production'!AE16</f>
        <v>43.397971273498385</v>
      </c>
      <c r="L67" s="52">
        <f t="shared" si="21"/>
        <v>41.902028726501612</v>
      </c>
      <c r="M67" s="617"/>
      <c r="N67" s="601">
        <f>demand!D122</f>
        <v>13.6</v>
      </c>
      <c r="O67" s="19">
        <f>'grassland production'!N16</f>
        <v>0.6321178397482049</v>
      </c>
      <c r="P67" s="52">
        <f t="shared" si="22"/>
        <v>12.967882160251795</v>
      </c>
      <c r="Q67" s="620"/>
      <c r="R67" s="601">
        <f>demand!E122</f>
        <v>3.8</v>
      </c>
      <c r="S67" s="19">
        <f>'grassland production'!P16</f>
        <v>0.47408837981115365</v>
      </c>
      <c r="T67" s="52">
        <f t="shared" si="23"/>
        <v>3.3259116201888461</v>
      </c>
      <c r="U67" s="620"/>
      <c r="V67" s="601">
        <f>demand!F122</f>
        <v>83.4</v>
      </c>
      <c r="W67" s="19">
        <f t="shared" si="31"/>
        <v>83.4</v>
      </c>
      <c r="X67" s="620"/>
      <c r="Y67" s="601">
        <f>demand!G122</f>
        <v>7.4</v>
      </c>
      <c r="Z67" s="52">
        <f t="shared" si="24"/>
        <v>7.4</v>
      </c>
      <c r="AA67" s="611"/>
      <c r="AB67" s="601">
        <f>demand!H122</f>
        <v>874.4</v>
      </c>
      <c r="AC67" s="19">
        <f>'grassland production'!S16</f>
        <v>251.74092967972257</v>
      </c>
      <c r="AD67" s="52">
        <f t="shared" si="25"/>
        <v>622.65907032027735</v>
      </c>
      <c r="AE67" s="620"/>
      <c r="AF67" s="601">
        <f>demand!J122</f>
        <v>18.399999999999999</v>
      </c>
      <c r="AG67" s="19">
        <f>'grassland production'!AA16</f>
        <v>3.0417640693055881</v>
      </c>
      <c r="AH67" s="52">
        <f t="shared" si="26"/>
        <v>15.358235930694411</v>
      </c>
      <c r="AI67" s="611"/>
      <c r="AJ67" s="601">
        <f>demand!K122</f>
        <v>144.30000000000001</v>
      </c>
      <c r="AK67" s="52">
        <f t="shared" si="27"/>
        <v>144.30000000000001</v>
      </c>
      <c r="AL67" s="611"/>
      <c r="AM67" s="601">
        <f>demand!L122</f>
        <v>142.69999999999999</v>
      </c>
      <c r="AN67" s="52">
        <f t="shared" si="28"/>
        <v>142.69999999999999</v>
      </c>
      <c r="AO67" s="620"/>
      <c r="AP67" s="601">
        <f>demand!M122</f>
        <v>14.2</v>
      </c>
      <c r="AQ67" s="19">
        <f>'grassland production'!AF16</f>
        <v>6.9436754037597419</v>
      </c>
      <c r="AR67" s="52">
        <f t="shared" si="29"/>
        <v>7.2563245962402574</v>
      </c>
      <c r="AS67" s="611"/>
      <c r="AT67" s="601">
        <f>demand!N122</f>
        <v>21.5</v>
      </c>
      <c r="AU67" s="19">
        <f>'grassland production'!AG16</f>
        <v>9.113573967434661</v>
      </c>
      <c r="AV67" s="52">
        <f t="shared" si="30"/>
        <v>12.386426032565339</v>
      </c>
    </row>
    <row r="68" spans="1:48" ht="13.8" x14ac:dyDescent="0.45">
      <c r="A68" s="32">
        <v>2026</v>
      </c>
      <c r="B68" s="601">
        <f>demand!B123</f>
        <v>5723.5</v>
      </c>
      <c r="C68" s="19">
        <f>'crop production'!B17</f>
        <v>8926.4300498216398</v>
      </c>
      <c r="D68" s="115">
        <f t="shared" si="32"/>
        <v>9.1169556700282955E-2</v>
      </c>
      <c r="E68" s="19">
        <f t="shared" si="18"/>
        <v>8112.6113792633168</v>
      </c>
      <c r="F68" s="52">
        <f>'grainfed livestock'!B68</f>
        <v>3017.9924255196311</v>
      </c>
      <c r="G68" s="52">
        <f t="shared" si="19"/>
        <v>5094.6189537436858</v>
      </c>
      <c r="H68" s="626">
        <f t="shared" si="20"/>
        <v>-628.88104625631422</v>
      </c>
      <c r="I68" s="611"/>
      <c r="J68" s="601">
        <f>demand!C123</f>
        <v>86.7</v>
      </c>
      <c r="K68" s="19">
        <f>'grassland production'!AE17</f>
        <v>43.397971273498385</v>
      </c>
      <c r="L68" s="52">
        <f t="shared" si="21"/>
        <v>43.302028726501618</v>
      </c>
      <c r="M68" s="617"/>
      <c r="N68" s="601">
        <f>demand!D123</f>
        <v>13.8</v>
      </c>
      <c r="O68" s="19">
        <f>'grassland production'!N17</f>
        <v>0.6321178397482049</v>
      </c>
      <c r="P68" s="52">
        <f t="shared" si="22"/>
        <v>13.167882160251796</v>
      </c>
      <c r="Q68" s="620"/>
      <c r="R68" s="601">
        <f>demand!E123</f>
        <v>3.8</v>
      </c>
      <c r="S68" s="19">
        <f>'grassland production'!P17</f>
        <v>0.47408837981115365</v>
      </c>
      <c r="T68" s="52">
        <f t="shared" si="23"/>
        <v>3.3259116201888461</v>
      </c>
      <c r="U68" s="620"/>
      <c r="V68" s="601">
        <f>demand!F123</f>
        <v>84.2</v>
      </c>
      <c r="W68" s="19">
        <f t="shared" si="31"/>
        <v>84.2</v>
      </c>
      <c r="X68" s="620"/>
      <c r="Y68" s="601">
        <f>demand!G123</f>
        <v>7.5</v>
      </c>
      <c r="Z68" s="52">
        <f t="shared" si="24"/>
        <v>7.5</v>
      </c>
      <c r="AA68" s="611"/>
      <c r="AB68" s="601">
        <f>demand!H123</f>
        <v>886.8</v>
      </c>
      <c r="AC68" s="19">
        <f>'grassland production'!S17</f>
        <v>251.74092967972257</v>
      </c>
      <c r="AD68" s="52">
        <f t="shared" si="25"/>
        <v>635.05907032027744</v>
      </c>
      <c r="AE68" s="620"/>
      <c r="AF68" s="601">
        <f>demand!J123</f>
        <v>18.7</v>
      </c>
      <c r="AG68" s="19">
        <f>'grassland production'!AA17</f>
        <v>3.0417640693055881</v>
      </c>
      <c r="AH68" s="52">
        <f t="shared" si="26"/>
        <v>15.658235930694412</v>
      </c>
      <c r="AI68" s="611"/>
      <c r="AJ68" s="601">
        <f>demand!K123</f>
        <v>146.1</v>
      </c>
      <c r="AK68" s="52">
        <f t="shared" si="27"/>
        <v>146.1</v>
      </c>
      <c r="AL68" s="611"/>
      <c r="AM68" s="601">
        <f>demand!L123</f>
        <v>144.69999999999999</v>
      </c>
      <c r="AN68" s="52">
        <f t="shared" si="28"/>
        <v>144.69999999999999</v>
      </c>
      <c r="AO68" s="620"/>
      <c r="AP68" s="601">
        <f>demand!M123</f>
        <v>14.4</v>
      </c>
      <c r="AQ68" s="19">
        <f>'grassland production'!AF17</f>
        <v>6.9436754037597419</v>
      </c>
      <c r="AR68" s="52">
        <f t="shared" si="29"/>
        <v>7.4563245962402585</v>
      </c>
      <c r="AS68" s="611"/>
      <c r="AT68" s="601">
        <f>demand!N123</f>
        <v>21.9</v>
      </c>
      <c r="AU68" s="19">
        <f>'grassland production'!AG17</f>
        <v>9.113573967434661</v>
      </c>
      <c r="AV68" s="52">
        <f t="shared" si="30"/>
        <v>12.786426032565338</v>
      </c>
    </row>
    <row r="69" spans="1:48" ht="13.8" x14ac:dyDescent="0.45">
      <c r="A69" s="32">
        <v>2027</v>
      </c>
      <c r="B69" s="601">
        <f>demand!B124</f>
        <v>5785.5</v>
      </c>
      <c r="C69" s="19">
        <f>'crop production'!B18</f>
        <v>8926.4300498216398</v>
      </c>
      <c r="D69" s="115">
        <f t="shared" si="32"/>
        <v>9.1169556700282955E-2</v>
      </c>
      <c r="E69" s="19">
        <f t="shared" si="18"/>
        <v>8112.6113792633168</v>
      </c>
      <c r="F69" s="52">
        <f>'grainfed livestock'!B69</f>
        <v>3078.6882891991727</v>
      </c>
      <c r="G69" s="52">
        <f t="shared" si="19"/>
        <v>5033.9230900641442</v>
      </c>
      <c r="H69" s="626">
        <f t="shared" si="20"/>
        <v>-751.57690993585584</v>
      </c>
      <c r="I69" s="611"/>
      <c r="J69" s="601">
        <f>demand!C124</f>
        <v>88.1</v>
      </c>
      <c r="K69" s="19">
        <f>'grassland production'!AE18</f>
        <v>43.397971273498385</v>
      </c>
      <c r="L69" s="52">
        <f t="shared" si="21"/>
        <v>44.702028726501609</v>
      </c>
      <c r="M69" s="617"/>
      <c r="N69" s="601">
        <f>demand!D124</f>
        <v>14</v>
      </c>
      <c r="O69" s="19">
        <f>'grassland production'!N18</f>
        <v>0.6321178397482049</v>
      </c>
      <c r="P69" s="52">
        <f t="shared" si="22"/>
        <v>13.367882160251796</v>
      </c>
      <c r="Q69" s="620"/>
      <c r="R69" s="601">
        <f>demand!E124</f>
        <v>3.9</v>
      </c>
      <c r="S69" s="19">
        <f>'grassland production'!P18</f>
        <v>0.47408837981115365</v>
      </c>
      <c r="T69" s="52">
        <f t="shared" si="23"/>
        <v>3.4259116201888462</v>
      </c>
      <c r="U69" s="620"/>
      <c r="V69" s="601">
        <f>demand!F124</f>
        <v>85</v>
      </c>
      <c r="W69" s="19">
        <f t="shared" si="31"/>
        <v>85</v>
      </c>
      <c r="X69" s="620"/>
      <c r="Y69" s="601">
        <f>demand!G124</f>
        <v>7.6</v>
      </c>
      <c r="Z69" s="52">
        <f t="shared" si="24"/>
        <v>7.6</v>
      </c>
      <c r="AA69" s="611"/>
      <c r="AB69" s="601">
        <f>demand!H124</f>
        <v>899.3</v>
      </c>
      <c r="AC69" s="19">
        <f>'grassland production'!S18</f>
        <v>251.74092967972257</v>
      </c>
      <c r="AD69" s="52">
        <f t="shared" si="25"/>
        <v>647.55907032027744</v>
      </c>
      <c r="AE69" s="620"/>
      <c r="AF69" s="601">
        <f>demand!J124</f>
        <v>19.100000000000001</v>
      </c>
      <c r="AG69" s="19">
        <f>'grassland production'!AA18</f>
        <v>3.0417640693055881</v>
      </c>
      <c r="AH69" s="52">
        <f t="shared" si="26"/>
        <v>16.058235930694412</v>
      </c>
      <c r="AI69" s="611"/>
      <c r="AJ69" s="601">
        <f>demand!K124</f>
        <v>147.80000000000001</v>
      </c>
      <c r="AK69" s="52">
        <f t="shared" si="27"/>
        <v>147.80000000000001</v>
      </c>
      <c r="AL69" s="611"/>
      <c r="AM69" s="601">
        <f>demand!L124</f>
        <v>146.6</v>
      </c>
      <c r="AN69" s="52">
        <f t="shared" si="28"/>
        <v>146.6</v>
      </c>
      <c r="AO69" s="620"/>
      <c r="AP69" s="601">
        <f>demand!M124</f>
        <v>14.6</v>
      </c>
      <c r="AQ69" s="19">
        <f>'grassland production'!AF18</f>
        <v>6.9436754037597419</v>
      </c>
      <c r="AR69" s="52">
        <f t="shared" si="29"/>
        <v>7.6563245962402577</v>
      </c>
      <c r="AS69" s="611"/>
      <c r="AT69" s="601">
        <f>demand!N124</f>
        <v>22.3</v>
      </c>
      <c r="AU69" s="19">
        <f>'grassland production'!AG18</f>
        <v>9.113573967434661</v>
      </c>
      <c r="AV69" s="52">
        <f t="shared" si="30"/>
        <v>13.18642603256534</v>
      </c>
    </row>
    <row r="70" spans="1:48" ht="13.8" x14ac:dyDescent="0.45">
      <c r="A70" s="32">
        <v>2028</v>
      </c>
      <c r="B70" s="601">
        <f>demand!B125</f>
        <v>5846.8</v>
      </c>
      <c r="C70" s="19">
        <f>'crop production'!B19</f>
        <v>8926.4300498216398</v>
      </c>
      <c r="D70" s="115">
        <f t="shared" si="32"/>
        <v>9.1169556700282955E-2</v>
      </c>
      <c r="E70" s="19">
        <f t="shared" si="18"/>
        <v>8112.6113792633168</v>
      </c>
      <c r="F70" s="52">
        <f>'grainfed livestock'!B70</f>
        <v>3139.6812992469372</v>
      </c>
      <c r="G70" s="52">
        <f t="shared" si="19"/>
        <v>4972.9300800163801</v>
      </c>
      <c r="H70" s="626">
        <f t="shared" si="20"/>
        <v>-873.86991998362009</v>
      </c>
      <c r="I70" s="611"/>
      <c r="J70" s="601">
        <f>demand!C125</f>
        <v>89.5</v>
      </c>
      <c r="K70" s="19">
        <f>'grassland production'!AE19</f>
        <v>43.397971273498385</v>
      </c>
      <c r="L70" s="52">
        <f t="shared" si="21"/>
        <v>46.102028726501615</v>
      </c>
      <c r="M70" s="617"/>
      <c r="N70" s="601">
        <f>demand!D125</f>
        <v>14.2</v>
      </c>
      <c r="O70" s="19">
        <f>'grassland production'!N19</f>
        <v>0.6321178397482049</v>
      </c>
      <c r="P70" s="52">
        <f t="shared" si="22"/>
        <v>13.567882160251795</v>
      </c>
      <c r="Q70" s="620"/>
      <c r="R70" s="601">
        <f>demand!E125</f>
        <v>3.9</v>
      </c>
      <c r="S70" s="19">
        <f>'grassland production'!P19</f>
        <v>0.47408837981115365</v>
      </c>
      <c r="T70" s="52">
        <f t="shared" si="23"/>
        <v>3.4259116201888462</v>
      </c>
      <c r="U70" s="620"/>
      <c r="V70" s="601">
        <f>demand!F125</f>
        <v>85.7</v>
      </c>
      <c r="W70" s="19">
        <f t="shared" si="31"/>
        <v>85.7</v>
      </c>
      <c r="X70" s="620"/>
      <c r="Y70" s="601">
        <f>demand!G125</f>
        <v>7.8</v>
      </c>
      <c r="Z70" s="52">
        <f t="shared" si="24"/>
        <v>7.8</v>
      </c>
      <c r="AA70" s="611"/>
      <c r="AB70" s="601">
        <f>demand!H125</f>
        <v>911.7</v>
      </c>
      <c r="AC70" s="19">
        <f>'grassland production'!S19</f>
        <v>251.74092967972257</v>
      </c>
      <c r="AD70" s="52">
        <f t="shared" si="25"/>
        <v>659.95907032027753</v>
      </c>
      <c r="AE70" s="620"/>
      <c r="AF70" s="601">
        <f>demand!J125</f>
        <v>19.5</v>
      </c>
      <c r="AG70" s="19">
        <f>'grassland production'!AA19</f>
        <v>3.0417640693055881</v>
      </c>
      <c r="AH70" s="52">
        <f t="shared" si="26"/>
        <v>16.458235930694411</v>
      </c>
      <c r="AI70" s="611"/>
      <c r="AJ70" s="601">
        <f>demand!K125</f>
        <v>149.5</v>
      </c>
      <c r="AK70" s="52">
        <f t="shared" si="27"/>
        <v>149.5</v>
      </c>
      <c r="AL70" s="611"/>
      <c r="AM70" s="601">
        <f>demand!L125</f>
        <v>148.6</v>
      </c>
      <c r="AN70" s="52">
        <f t="shared" si="28"/>
        <v>148.6</v>
      </c>
      <c r="AO70" s="620"/>
      <c r="AP70" s="601">
        <f>demand!M125</f>
        <v>14.8</v>
      </c>
      <c r="AQ70" s="19">
        <f>'grassland production'!AF19</f>
        <v>6.9436754037597419</v>
      </c>
      <c r="AR70" s="52">
        <f t="shared" si="29"/>
        <v>7.8563245962402588</v>
      </c>
      <c r="AS70" s="611"/>
      <c r="AT70" s="601">
        <f>demand!N125</f>
        <v>22.7</v>
      </c>
      <c r="AU70" s="19">
        <f>'grassland production'!AG19</f>
        <v>9.113573967434661</v>
      </c>
      <c r="AV70" s="52">
        <f t="shared" si="30"/>
        <v>13.586426032565338</v>
      </c>
    </row>
    <row r="71" spans="1:48" ht="13.8" x14ac:dyDescent="0.45">
      <c r="A71" s="32">
        <v>2029</v>
      </c>
      <c r="B71" s="601">
        <f>demand!B126</f>
        <v>5907.4</v>
      </c>
      <c r="C71" s="19">
        <f>'crop production'!B20</f>
        <v>8926.4300498216398</v>
      </c>
      <c r="D71" s="115">
        <f t="shared" si="32"/>
        <v>9.1169556700282955E-2</v>
      </c>
      <c r="E71" s="19">
        <f t="shared" si="18"/>
        <v>8112.6113792633168</v>
      </c>
      <c r="F71" s="52">
        <f>'grainfed livestock'!B71</f>
        <v>3202.0149500065827</v>
      </c>
      <c r="G71" s="52">
        <f t="shared" si="19"/>
        <v>4910.5964292567342</v>
      </c>
      <c r="H71" s="626">
        <f t="shared" si="20"/>
        <v>-996.80357074326548</v>
      </c>
      <c r="I71" s="611"/>
      <c r="J71" s="601">
        <f>demand!C126</f>
        <v>91</v>
      </c>
      <c r="K71" s="19">
        <f>'grassland production'!AE20</f>
        <v>43.397971273498385</v>
      </c>
      <c r="L71" s="52">
        <f t="shared" si="21"/>
        <v>47.602028726501615</v>
      </c>
      <c r="M71" s="617"/>
      <c r="N71" s="601">
        <f>demand!D126</f>
        <v>14.4</v>
      </c>
      <c r="O71" s="19">
        <f>'grassland production'!N20</f>
        <v>0.6321178397482049</v>
      </c>
      <c r="P71" s="52">
        <f t="shared" si="22"/>
        <v>13.767882160251796</v>
      </c>
      <c r="Q71" s="620"/>
      <c r="R71" s="601">
        <f>demand!E126</f>
        <v>3.9</v>
      </c>
      <c r="S71" s="19">
        <f>'grassland production'!P20</f>
        <v>0.47408837981115365</v>
      </c>
      <c r="T71" s="52">
        <f t="shared" si="23"/>
        <v>3.4259116201888462</v>
      </c>
      <c r="U71" s="620"/>
      <c r="V71" s="601">
        <f>demand!F126</f>
        <v>86.5</v>
      </c>
      <c r="W71" s="19">
        <f t="shared" si="31"/>
        <v>86.5</v>
      </c>
      <c r="X71" s="620"/>
      <c r="Y71" s="601">
        <f>demand!G126</f>
        <v>7.9</v>
      </c>
      <c r="Z71" s="52">
        <f t="shared" si="24"/>
        <v>7.9</v>
      </c>
      <c r="AA71" s="611"/>
      <c r="AB71" s="601">
        <f>demand!H126</f>
        <v>924.1</v>
      </c>
      <c r="AC71" s="19">
        <f>'grassland production'!S20</f>
        <v>251.74092967972257</v>
      </c>
      <c r="AD71" s="52">
        <f t="shared" si="25"/>
        <v>672.3590703202774</v>
      </c>
      <c r="AE71" s="620"/>
      <c r="AF71" s="601">
        <f>demand!J126</f>
        <v>19.899999999999999</v>
      </c>
      <c r="AG71" s="19">
        <f>'grassland production'!AA20</f>
        <v>3.0417640693055881</v>
      </c>
      <c r="AH71" s="52">
        <f t="shared" si="26"/>
        <v>16.858235930694409</v>
      </c>
      <c r="AI71" s="611"/>
      <c r="AJ71" s="601">
        <f>demand!K126</f>
        <v>151.19999999999999</v>
      </c>
      <c r="AK71" s="52">
        <f t="shared" si="27"/>
        <v>151.19999999999999</v>
      </c>
      <c r="AL71" s="611"/>
      <c r="AM71" s="601">
        <f>demand!L126</f>
        <v>150.5</v>
      </c>
      <c r="AN71" s="52">
        <f t="shared" si="28"/>
        <v>150.5</v>
      </c>
      <c r="AO71" s="620"/>
      <c r="AP71" s="601">
        <f>demand!M126</f>
        <v>14.9</v>
      </c>
      <c r="AQ71" s="19">
        <f>'grassland production'!AF20</f>
        <v>6.9436754037597419</v>
      </c>
      <c r="AR71" s="52">
        <f t="shared" si="29"/>
        <v>7.9563245962402585</v>
      </c>
      <c r="AS71" s="611"/>
      <c r="AT71" s="601">
        <f>demand!N126</f>
        <v>23.1</v>
      </c>
      <c r="AU71" s="19">
        <f>'grassland production'!AG20</f>
        <v>9.113573967434661</v>
      </c>
      <c r="AV71" s="52">
        <f t="shared" si="30"/>
        <v>13.98642603256534</v>
      </c>
    </row>
    <row r="72" spans="1:48" ht="13.8" x14ac:dyDescent="0.45">
      <c r="A72" s="32">
        <v>2030</v>
      </c>
      <c r="B72" s="601">
        <f>demand!B127</f>
        <v>5967.4</v>
      </c>
      <c r="C72" s="19">
        <f>'crop production'!B21</f>
        <v>8926.4300498216398</v>
      </c>
      <c r="D72" s="115">
        <f t="shared" si="32"/>
        <v>9.1169556700282955E-2</v>
      </c>
      <c r="E72" s="19">
        <f t="shared" si="18"/>
        <v>8112.6113792633168</v>
      </c>
      <c r="F72" s="52">
        <f>'grainfed livestock'!B72</f>
        <v>3262.4739647055103</v>
      </c>
      <c r="G72" s="52">
        <f t="shared" si="19"/>
        <v>4850.1374145578066</v>
      </c>
      <c r="H72" s="626">
        <f t="shared" si="20"/>
        <v>-1117.2625854421931</v>
      </c>
      <c r="I72" s="611"/>
      <c r="J72" s="601">
        <f>demand!C127</f>
        <v>92.4</v>
      </c>
      <c r="K72" s="19">
        <f>'grassland production'!AE21</f>
        <v>43.397971273498385</v>
      </c>
      <c r="L72" s="52">
        <f t="shared" si="21"/>
        <v>49.002028726501621</v>
      </c>
      <c r="M72" s="617"/>
      <c r="N72" s="601">
        <f>demand!D127</f>
        <v>14.5</v>
      </c>
      <c r="O72" s="19">
        <f>'grassland production'!N21</f>
        <v>0.6321178397482049</v>
      </c>
      <c r="P72" s="52">
        <f t="shared" si="22"/>
        <v>13.867882160251796</v>
      </c>
      <c r="Q72" s="620"/>
      <c r="R72" s="601">
        <f>demand!E127</f>
        <v>3.9</v>
      </c>
      <c r="S72" s="19">
        <f>'grassland production'!P21</f>
        <v>0.47408837981115365</v>
      </c>
      <c r="T72" s="52">
        <f t="shared" si="23"/>
        <v>3.4259116201888462</v>
      </c>
      <c r="U72" s="620"/>
      <c r="V72" s="601">
        <f>demand!F127</f>
        <v>87.2</v>
      </c>
      <c r="W72" s="19">
        <f t="shared" si="31"/>
        <v>87.2</v>
      </c>
      <c r="X72" s="620"/>
      <c r="Y72" s="601">
        <f>demand!G127</f>
        <v>8</v>
      </c>
      <c r="Z72" s="52">
        <f t="shared" si="24"/>
        <v>8</v>
      </c>
      <c r="AA72" s="611"/>
      <c r="AB72" s="601">
        <f>demand!H127</f>
        <v>936.5</v>
      </c>
      <c r="AC72" s="19">
        <f>'grassland production'!S21</f>
        <v>251.74092967972257</v>
      </c>
      <c r="AD72" s="52">
        <f t="shared" si="25"/>
        <v>684.75907032027749</v>
      </c>
      <c r="AE72" s="620"/>
      <c r="AF72" s="601">
        <f>demand!J127</f>
        <v>20.3</v>
      </c>
      <c r="AG72" s="19">
        <f>'grassland production'!AA21</f>
        <v>3.0417640693055881</v>
      </c>
      <c r="AH72" s="52">
        <f t="shared" si="26"/>
        <v>17.258235930694411</v>
      </c>
      <c r="AI72" s="611"/>
      <c r="AJ72" s="601">
        <f>demand!K127</f>
        <v>152.9</v>
      </c>
      <c r="AK72" s="52">
        <f t="shared" si="27"/>
        <v>152.9</v>
      </c>
      <c r="AL72" s="611"/>
      <c r="AM72" s="601">
        <f>demand!L127</f>
        <v>152.5</v>
      </c>
      <c r="AN72" s="52">
        <f t="shared" si="28"/>
        <v>152.5</v>
      </c>
      <c r="AO72" s="620"/>
      <c r="AP72" s="601">
        <f>demand!M127</f>
        <v>15.1</v>
      </c>
      <c r="AQ72" s="19">
        <f>'grassland production'!AF21</f>
        <v>6.9436754037597419</v>
      </c>
      <c r="AR72" s="52">
        <f t="shared" si="29"/>
        <v>8.1563245962402569</v>
      </c>
      <c r="AS72" s="611"/>
      <c r="AT72" s="601">
        <f>demand!N127</f>
        <v>23.5</v>
      </c>
      <c r="AU72" s="19">
        <f>'grassland production'!AG21</f>
        <v>9.113573967434661</v>
      </c>
      <c r="AV72" s="52">
        <f t="shared" si="30"/>
        <v>14.386426032565339</v>
      </c>
    </row>
    <row r="73" spans="1:48" ht="13.8" x14ac:dyDescent="0.45">
      <c r="A73" s="32">
        <v>2031</v>
      </c>
      <c r="B73" s="601">
        <f>demand!B128</f>
        <v>6017.8</v>
      </c>
      <c r="C73" s="19">
        <f>'crop production'!B22</f>
        <v>8926.4300498216398</v>
      </c>
      <c r="D73" s="115">
        <f t="shared" si="32"/>
        <v>9.1169556700282955E-2</v>
      </c>
      <c r="E73" s="19">
        <f t="shared" si="18"/>
        <v>8112.6113792633168</v>
      </c>
      <c r="F73" s="52">
        <f>'grainfed livestock'!B73</f>
        <v>3310.2648974638796</v>
      </c>
      <c r="G73" s="52">
        <f t="shared" si="19"/>
        <v>4802.3464817994372</v>
      </c>
      <c r="H73" s="626">
        <f t="shared" si="20"/>
        <v>-1215.4535182005629</v>
      </c>
      <c r="I73" s="611"/>
      <c r="J73" s="601">
        <f>demand!C128</f>
        <v>93.6</v>
      </c>
      <c r="K73" s="19">
        <f>'grassland production'!AE22</f>
        <v>43.397971273498385</v>
      </c>
      <c r="L73" s="52">
        <f t="shared" si="21"/>
        <v>50.202028726501609</v>
      </c>
      <c r="M73" s="617"/>
      <c r="N73" s="601">
        <f>demand!D128</f>
        <v>14.7</v>
      </c>
      <c r="O73" s="19">
        <f>'grassland production'!N22</f>
        <v>0.6321178397482049</v>
      </c>
      <c r="P73" s="52">
        <f t="shared" si="22"/>
        <v>14.067882160251795</v>
      </c>
      <c r="Q73" s="620"/>
      <c r="R73" s="601">
        <f>demand!E128</f>
        <v>3.9</v>
      </c>
      <c r="S73" s="19">
        <f>'grassland production'!P22</f>
        <v>0.47408837981115365</v>
      </c>
      <c r="T73" s="52">
        <f t="shared" si="23"/>
        <v>3.4259116201888462</v>
      </c>
      <c r="U73" s="620"/>
      <c r="V73" s="601">
        <f>demand!F128</f>
        <v>87.7</v>
      </c>
      <c r="W73" s="19">
        <f t="shared" si="31"/>
        <v>87.7</v>
      </c>
      <c r="X73" s="620"/>
      <c r="Y73" s="601">
        <f>demand!G128</f>
        <v>8.1999999999999993</v>
      </c>
      <c r="Z73" s="52">
        <f t="shared" si="24"/>
        <v>8.1999999999999993</v>
      </c>
      <c r="AA73" s="611"/>
      <c r="AB73" s="601">
        <f>demand!H128</f>
        <v>946.9</v>
      </c>
      <c r="AC73" s="19">
        <f>'grassland production'!S22</f>
        <v>251.74092967972257</v>
      </c>
      <c r="AD73" s="52">
        <f t="shared" si="25"/>
        <v>695.15907032027735</v>
      </c>
      <c r="AE73" s="620"/>
      <c r="AF73" s="601">
        <f>demand!J128</f>
        <v>20.6</v>
      </c>
      <c r="AG73" s="19">
        <f>'grassland production'!AA22</f>
        <v>3.0417640693055881</v>
      </c>
      <c r="AH73" s="52">
        <f t="shared" si="26"/>
        <v>17.558235930694412</v>
      </c>
      <c r="AI73" s="611"/>
      <c r="AJ73" s="601">
        <f>demand!K128</f>
        <v>153.80000000000001</v>
      </c>
      <c r="AK73" s="52">
        <f t="shared" si="27"/>
        <v>153.80000000000001</v>
      </c>
      <c r="AL73" s="611"/>
      <c r="AM73" s="601">
        <f>demand!L128</f>
        <v>153.9</v>
      </c>
      <c r="AN73" s="52">
        <f t="shared" si="28"/>
        <v>153.9</v>
      </c>
      <c r="AO73" s="620"/>
      <c r="AP73" s="601">
        <f>demand!M128</f>
        <v>15.2</v>
      </c>
      <c r="AQ73" s="19">
        <f>'grassland production'!AF22</f>
        <v>6.9436754037597419</v>
      </c>
      <c r="AR73" s="52">
        <f t="shared" si="29"/>
        <v>8.2563245962402583</v>
      </c>
      <c r="AS73" s="611"/>
      <c r="AT73" s="601">
        <f>demand!N128</f>
        <v>23.8</v>
      </c>
      <c r="AU73" s="19">
        <f>'grassland production'!AG22</f>
        <v>9.113573967434661</v>
      </c>
      <c r="AV73" s="52">
        <f t="shared" si="30"/>
        <v>14.68642603256534</v>
      </c>
    </row>
    <row r="74" spans="1:48" ht="13.8" x14ac:dyDescent="0.45">
      <c r="A74" s="32">
        <v>2032</v>
      </c>
      <c r="B74" s="601">
        <f>demand!B129</f>
        <v>6067.6</v>
      </c>
      <c r="C74" s="19">
        <f>'crop production'!B23</f>
        <v>8926.4300498216398</v>
      </c>
      <c r="D74" s="115">
        <f t="shared" si="32"/>
        <v>9.1169556700282955E-2</v>
      </c>
      <c r="E74" s="19">
        <f t="shared" si="18"/>
        <v>8112.6113792633168</v>
      </c>
      <c r="F74" s="52">
        <f>'grainfed livestock'!B74</f>
        <v>3356.9263006214801</v>
      </c>
      <c r="G74" s="52">
        <f t="shared" si="19"/>
        <v>4755.6850786418363</v>
      </c>
      <c r="H74" s="626">
        <f t="shared" si="20"/>
        <v>-1311.9149213581641</v>
      </c>
      <c r="I74" s="611"/>
      <c r="J74" s="601">
        <f>demand!C129</f>
        <v>94.8</v>
      </c>
      <c r="K74" s="19">
        <f>'grassland production'!AE23</f>
        <v>43.397971273498385</v>
      </c>
      <c r="L74" s="52">
        <f t="shared" si="21"/>
        <v>51.402028726501612</v>
      </c>
      <c r="M74" s="617"/>
      <c r="N74" s="601">
        <f>demand!D129</f>
        <v>14.9</v>
      </c>
      <c r="O74" s="19">
        <f>'grassland production'!N23</f>
        <v>0.6321178397482049</v>
      </c>
      <c r="P74" s="52">
        <f t="shared" si="22"/>
        <v>14.267882160251796</v>
      </c>
      <c r="Q74" s="620"/>
      <c r="R74" s="601">
        <f>demand!E129</f>
        <v>3.9</v>
      </c>
      <c r="S74" s="19">
        <f>'grassland production'!P23</f>
        <v>0.47408837981115365</v>
      </c>
      <c r="T74" s="52">
        <f t="shared" si="23"/>
        <v>3.4259116201888462</v>
      </c>
      <c r="U74" s="620"/>
      <c r="V74" s="601">
        <f>demand!F129</f>
        <v>88.1</v>
      </c>
      <c r="W74" s="19">
        <f t="shared" si="31"/>
        <v>88.1</v>
      </c>
      <c r="X74" s="620"/>
      <c r="Y74" s="601">
        <f>demand!G129</f>
        <v>8.3000000000000007</v>
      </c>
      <c r="Z74" s="52">
        <f t="shared" si="24"/>
        <v>8.3000000000000007</v>
      </c>
      <c r="AA74" s="611"/>
      <c r="AB74" s="601">
        <f>demand!H129</f>
        <v>957.3</v>
      </c>
      <c r="AC74" s="19">
        <f>'grassland production'!S23</f>
        <v>251.74092967972257</v>
      </c>
      <c r="AD74" s="52">
        <f t="shared" si="25"/>
        <v>705.55907032027744</v>
      </c>
      <c r="AE74" s="620"/>
      <c r="AF74" s="601">
        <f>demand!J129</f>
        <v>20.9</v>
      </c>
      <c r="AG74" s="19">
        <f>'grassland production'!AA23</f>
        <v>3.0417640693055881</v>
      </c>
      <c r="AH74" s="52">
        <f t="shared" si="26"/>
        <v>17.858235930694409</v>
      </c>
      <c r="AI74" s="611"/>
      <c r="AJ74" s="601">
        <f>demand!K129</f>
        <v>154.6</v>
      </c>
      <c r="AK74" s="52">
        <f t="shared" si="27"/>
        <v>154.6</v>
      </c>
      <c r="AL74" s="611"/>
      <c r="AM74" s="601">
        <f>demand!L129</f>
        <v>155.30000000000001</v>
      </c>
      <c r="AN74" s="52">
        <f t="shared" si="28"/>
        <v>155.30000000000001</v>
      </c>
      <c r="AO74" s="620"/>
      <c r="AP74" s="601">
        <f>demand!M129</f>
        <v>15.4</v>
      </c>
      <c r="AQ74" s="19">
        <f>'grassland production'!AF23</f>
        <v>6.9436754037597419</v>
      </c>
      <c r="AR74" s="52">
        <f t="shared" si="29"/>
        <v>8.4563245962402576</v>
      </c>
      <c r="AS74" s="611"/>
      <c r="AT74" s="601">
        <f>demand!N129</f>
        <v>24.1</v>
      </c>
      <c r="AU74" s="19">
        <f>'grassland production'!AG23</f>
        <v>9.113573967434661</v>
      </c>
      <c r="AV74" s="52">
        <f t="shared" si="30"/>
        <v>14.98642603256534</v>
      </c>
    </row>
    <row r="75" spans="1:48" ht="13.8" x14ac:dyDescent="0.45">
      <c r="A75" s="32">
        <v>2033</v>
      </c>
      <c r="B75" s="601">
        <f>demand!B130</f>
        <v>6116.7</v>
      </c>
      <c r="C75" s="19">
        <f>'crop production'!B24</f>
        <v>8926.4300498216398</v>
      </c>
      <c r="D75" s="115">
        <f t="shared" si="32"/>
        <v>9.1169556700282955E-2</v>
      </c>
      <c r="E75" s="19">
        <f t="shared" si="18"/>
        <v>8112.6113792633168</v>
      </c>
      <c r="F75" s="52">
        <f>'grainfed livestock'!B75</f>
        <v>3407.7956778242951</v>
      </c>
      <c r="G75" s="52">
        <f t="shared" si="19"/>
        <v>4704.8157014390217</v>
      </c>
      <c r="H75" s="626">
        <f t="shared" si="20"/>
        <v>-1411.8842985609781</v>
      </c>
      <c r="I75" s="611"/>
      <c r="J75" s="601">
        <f>demand!C130</f>
        <v>96.1</v>
      </c>
      <c r="K75" s="19">
        <f>'grassland production'!AE24</f>
        <v>43.397971273498385</v>
      </c>
      <c r="L75" s="52">
        <f t="shared" si="21"/>
        <v>52.702028726501609</v>
      </c>
      <c r="M75" s="617"/>
      <c r="N75" s="601">
        <f>demand!D130</f>
        <v>15.1</v>
      </c>
      <c r="O75" s="19">
        <f>'grassland production'!N24</f>
        <v>0.6321178397482049</v>
      </c>
      <c r="P75" s="52">
        <f t="shared" si="22"/>
        <v>14.467882160251795</v>
      </c>
      <c r="Q75" s="620"/>
      <c r="R75" s="601">
        <f>demand!E130</f>
        <v>3.9</v>
      </c>
      <c r="S75" s="19">
        <f>'grassland production'!P24</f>
        <v>0.47408837981115365</v>
      </c>
      <c r="T75" s="52">
        <f t="shared" si="23"/>
        <v>3.4259116201888462</v>
      </c>
      <c r="U75" s="620"/>
      <c r="V75" s="601">
        <f>demand!F130</f>
        <v>88.6</v>
      </c>
      <c r="W75" s="19">
        <f t="shared" si="31"/>
        <v>88.6</v>
      </c>
      <c r="X75" s="620"/>
      <c r="Y75" s="601">
        <f>demand!G130</f>
        <v>8.4</v>
      </c>
      <c r="Z75" s="52">
        <f t="shared" si="24"/>
        <v>8.4</v>
      </c>
      <c r="AA75" s="611"/>
      <c r="AB75" s="601">
        <f>demand!H130</f>
        <v>967.7</v>
      </c>
      <c r="AC75" s="19">
        <f>'grassland production'!S24</f>
        <v>251.74092967972257</v>
      </c>
      <c r="AD75" s="52">
        <f t="shared" si="25"/>
        <v>715.95907032027753</v>
      </c>
      <c r="AE75" s="620"/>
      <c r="AF75" s="601">
        <f>demand!J130</f>
        <v>21.3</v>
      </c>
      <c r="AG75" s="19">
        <f>'grassland production'!AA24</f>
        <v>3.0417640693055881</v>
      </c>
      <c r="AH75" s="52">
        <f t="shared" si="26"/>
        <v>18.258235930694411</v>
      </c>
      <c r="AI75" s="611"/>
      <c r="AJ75" s="601">
        <f>demand!K130</f>
        <v>155.4</v>
      </c>
      <c r="AK75" s="52">
        <f t="shared" si="27"/>
        <v>155.4</v>
      </c>
      <c r="AL75" s="611"/>
      <c r="AM75" s="601">
        <f>demand!L130</f>
        <v>156.80000000000001</v>
      </c>
      <c r="AN75" s="52">
        <f t="shared" si="28"/>
        <v>156.80000000000001</v>
      </c>
      <c r="AO75" s="620"/>
      <c r="AP75" s="601">
        <f>demand!M130</f>
        <v>15.5</v>
      </c>
      <c r="AQ75" s="19">
        <f>'grassland production'!AF24</f>
        <v>6.9436754037597419</v>
      </c>
      <c r="AR75" s="52">
        <f t="shared" si="29"/>
        <v>8.556324596240259</v>
      </c>
      <c r="AS75" s="611"/>
      <c r="AT75" s="601">
        <f>demand!N130</f>
        <v>24.4</v>
      </c>
      <c r="AU75" s="19">
        <f>'grassland production'!AG24</f>
        <v>9.113573967434661</v>
      </c>
      <c r="AV75" s="52">
        <f t="shared" si="30"/>
        <v>15.286426032565338</v>
      </c>
    </row>
    <row r="76" spans="1:48" ht="13.8" x14ac:dyDescent="0.45">
      <c r="A76" s="32">
        <v>2034</v>
      </c>
      <c r="B76" s="601">
        <f>demand!B131</f>
        <v>6165.3</v>
      </c>
      <c r="C76" s="19">
        <f>'crop production'!B25</f>
        <v>8926.4300498216398</v>
      </c>
      <c r="D76" s="115">
        <f t="shared" si="32"/>
        <v>9.1169556700282955E-2</v>
      </c>
      <c r="E76" s="19">
        <f t="shared" si="18"/>
        <v>8112.6113792633168</v>
      </c>
      <c r="F76" s="52">
        <f>'grainfed livestock'!B76</f>
        <v>3454.2668680619981</v>
      </c>
      <c r="G76" s="52">
        <f t="shared" si="19"/>
        <v>4658.3445112013187</v>
      </c>
      <c r="H76" s="626">
        <f t="shared" si="20"/>
        <v>-1506.9554887986815</v>
      </c>
      <c r="I76" s="611"/>
      <c r="J76" s="601">
        <f>demand!C131</f>
        <v>97.3</v>
      </c>
      <c r="K76" s="19">
        <f>'grassland production'!AE25</f>
        <v>43.397971273498385</v>
      </c>
      <c r="L76" s="52">
        <f t="shared" si="21"/>
        <v>53.902028726501612</v>
      </c>
      <c r="M76" s="617"/>
      <c r="N76" s="601">
        <f>demand!D131</f>
        <v>15.2</v>
      </c>
      <c r="O76" s="19">
        <f>'grassland production'!N25</f>
        <v>0.6321178397482049</v>
      </c>
      <c r="P76" s="52">
        <f t="shared" si="22"/>
        <v>14.567882160251795</v>
      </c>
      <c r="Q76" s="620"/>
      <c r="R76" s="601">
        <f>demand!E131</f>
        <v>3.9</v>
      </c>
      <c r="S76" s="19">
        <f>'grassland production'!P25</f>
        <v>0.47408837981115365</v>
      </c>
      <c r="T76" s="52">
        <f t="shared" si="23"/>
        <v>3.4259116201888462</v>
      </c>
      <c r="U76" s="620"/>
      <c r="V76" s="601">
        <f>demand!F131</f>
        <v>89</v>
      </c>
      <c r="W76" s="19">
        <f t="shared" si="31"/>
        <v>89</v>
      </c>
      <c r="X76" s="620"/>
      <c r="Y76" s="601">
        <f>demand!G131</f>
        <v>8.5</v>
      </c>
      <c r="Z76" s="52">
        <f t="shared" si="24"/>
        <v>8.5</v>
      </c>
      <c r="AA76" s="611"/>
      <c r="AB76" s="601">
        <f>demand!H131</f>
        <v>978</v>
      </c>
      <c r="AC76" s="19">
        <f>'grassland production'!S25</f>
        <v>251.74092967972257</v>
      </c>
      <c r="AD76" s="52">
        <f t="shared" si="25"/>
        <v>726.25907032027749</v>
      </c>
      <c r="AE76" s="620"/>
      <c r="AF76" s="601">
        <f>demand!J131</f>
        <v>21.6</v>
      </c>
      <c r="AG76" s="19">
        <f>'grassland production'!AA25</f>
        <v>3.0417640693055881</v>
      </c>
      <c r="AH76" s="52">
        <f t="shared" si="26"/>
        <v>18.558235930694412</v>
      </c>
      <c r="AI76" s="611"/>
      <c r="AJ76" s="601">
        <f>demand!K131</f>
        <v>156.19999999999999</v>
      </c>
      <c r="AK76" s="52">
        <f t="shared" si="27"/>
        <v>156.19999999999999</v>
      </c>
      <c r="AL76" s="611"/>
      <c r="AM76" s="601">
        <f>demand!L131</f>
        <v>158.19999999999999</v>
      </c>
      <c r="AN76" s="52">
        <f t="shared" si="28"/>
        <v>158.19999999999999</v>
      </c>
      <c r="AO76" s="620"/>
      <c r="AP76" s="601">
        <f>demand!M131</f>
        <v>15.6</v>
      </c>
      <c r="AQ76" s="19">
        <f>'grassland production'!AF25</f>
        <v>6.9436754037597419</v>
      </c>
      <c r="AR76" s="52">
        <f t="shared" si="29"/>
        <v>8.6563245962402569</v>
      </c>
      <c r="AS76" s="611"/>
      <c r="AT76" s="601">
        <f>demand!N131</f>
        <v>24.8</v>
      </c>
      <c r="AU76" s="19">
        <f>'grassland production'!AG25</f>
        <v>9.113573967434661</v>
      </c>
      <c r="AV76" s="52">
        <f t="shared" si="30"/>
        <v>15.68642603256534</v>
      </c>
    </row>
    <row r="77" spans="1:48" ht="13.8" x14ac:dyDescent="0.45">
      <c r="A77" s="32">
        <v>2035</v>
      </c>
      <c r="B77" s="601">
        <f>demand!B132</f>
        <v>6213.4</v>
      </c>
      <c r="C77" s="19">
        <f>'crop production'!B26</f>
        <v>8926.4300498216398</v>
      </c>
      <c r="D77" s="115">
        <f t="shared" si="32"/>
        <v>9.1169556700282955E-2</v>
      </c>
      <c r="E77" s="19">
        <f t="shared" si="18"/>
        <v>8112.6113792633168</v>
      </c>
      <c r="F77" s="52">
        <f>'grainfed livestock'!B77</f>
        <v>3504.8360230425906</v>
      </c>
      <c r="G77" s="52">
        <f t="shared" si="19"/>
        <v>4607.7753562207263</v>
      </c>
      <c r="H77" s="626">
        <f t="shared" si="20"/>
        <v>-1605.6246437792734</v>
      </c>
      <c r="I77" s="611"/>
      <c r="J77" s="601">
        <f>demand!C132</f>
        <v>98.6</v>
      </c>
      <c r="K77" s="19">
        <f>'grassland production'!AE26</f>
        <v>43.397971273498385</v>
      </c>
      <c r="L77" s="52">
        <f t="shared" si="21"/>
        <v>55.202028726501609</v>
      </c>
      <c r="M77" s="617"/>
      <c r="N77" s="601">
        <f>demand!D132</f>
        <v>15.4</v>
      </c>
      <c r="O77" s="19">
        <f>'grassland production'!N26</f>
        <v>0.6321178397482049</v>
      </c>
      <c r="P77" s="52">
        <f t="shared" si="22"/>
        <v>14.767882160251796</v>
      </c>
      <c r="Q77" s="620"/>
      <c r="R77" s="601">
        <f>demand!E132</f>
        <v>3.9</v>
      </c>
      <c r="S77" s="19">
        <f>'grassland production'!P26</f>
        <v>0.47408837981115365</v>
      </c>
      <c r="T77" s="52">
        <f t="shared" si="23"/>
        <v>3.4259116201888462</v>
      </c>
      <c r="U77" s="620"/>
      <c r="V77" s="601">
        <f>demand!F132</f>
        <v>89.5</v>
      </c>
      <c r="W77" s="19">
        <f t="shared" si="31"/>
        <v>89.5</v>
      </c>
      <c r="X77" s="620"/>
      <c r="Y77" s="601">
        <f>demand!G132</f>
        <v>8.6999999999999993</v>
      </c>
      <c r="Z77" s="52">
        <f t="shared" si="24"/>
        <v>8.6999999999999993</v>
      </c>
      <c r="AA77" s="611"/>
      <c r="AB77" s="601">
        <f>demand!H132</f>
        <v>988.4</v>
      </c>
      <c r="AC77" s="19">
        <f>'grassland production'!S26</f>
        <v>251.74092967972257</v>
      </c>
      <c r="AD77" s="52">
        <f t="shared" si="25"/>
        <v>736.65907032027735</v>
      </c>
      <c r="AE77" s="620"/>
      <c r="AF77" s="601">
        <f>demand!J132</f>
        <v>22</v>
      </c>
      <c r="AG77" s="19">
        <f>'grassland production'!AA26</f>
        <v>3.0417640693055881</v>
      </c>
      <c r="AH77" s="52">
        <f t="shared" si="26"/>
        <v>18.958235930694411</v>
      </c>
      <c r="AI77" s="611"/>
      <c r="AJ77" s="601">
        <f>demand!K132</f>
        <v>156.9</v>
      </c>
      <c r="AK77" s="52">
        <f t="shared" si="27"/>
        <v>156.9</v>
      </c>
      <c r="AL77" s="611"/>
      <c r="AM77" s="601">
        <f>demand!L132</f>
        <v>159.6</v>
      </c>
      <c r="AN77" s="52">
        <f t="shared" si="28"/>
        <v>159.6</v>
      </c>
      <c r="AO77" s="620"/>
      <c r="AP77" s="601">
        <f>demand!M132</f>
        <v>15.8</v>
      </c>
      <c r="AQ77" s="19">
        <f>'grassland production'!AF26</f>
        <v>6.9436754037597419</v>
      </c>
      <c r="AR77" s="52">
        <f t="shared" si="29"/>
        <v>8.8563245962402597</v>
      </c>
      <c r="AS77" s="611"/>
      <c r="AT77" s="601">
        <f>demand!N132</f>
        <v>25.1</v>
      </c>
      <c r="AU77" s="19">
        <f>'grassland production'!AG26</f>
        <v>9.113573967434661</v>
      </c>
      <c r="AV77" s="52">
        <f t="shared" si="30"/>
        <v>15.98642603256534</v>
      </c>
    </row>
    <row r="78" spans="1:48" ht="13.8" x14ac:dyDescent="0.45">
      <c r="A78" s="32">
        <v>2036</v>
      </c>
      <c r="B78" s="601">
        <f>demand!B133</f>
        <v>6261.1</v>
      </c>
      <c r="C78" s="19">
        <f>'crop production'!B27</f>
        <v>8926.4300498216398</v>
      </c>
      <c r="D78" s="115">
        <f t="shared" si="32"/>
        <v>9.1169556700282955E-2</v>
      </c>
      <c r="E78" s="19">
        <f t="shared" si="18"/>
        <v>8112.6113792633168</v>
      </c>
      <c r="F78" s="52">
        <f>'grainfed livestock'!B78</f>
        <v>3553.230319740243</v>
      </c>
      <c r="G78" s="52">
        <f t="shared" si="19"/>
        <v>4559.3810595230734</v>
      </c>
      <c r="H78" s="626">
        <f t="shared" si="20"/>
        <v>-1701.7189404769269</v>
      </c>
      <c r="I78" s="611"/>
      <c r="J78" s="601">
        <f>demand!C133</f>
        <v>99.9</v>
      </c>
      <c r="K78" s="19">
        <f>'grassland production'!AE27</f>
        <v>43.397971273498385</v>
      </c>
      <c r="L78" s="52">
        <f t="shared" si="21"/>
        <v>56.502028726501621</v>
      </c>
      <c r="M78" s="617"/>
      <c r="N78" s="601">
        <f>demand!D133</f>
        <v>15.6</v>
      </c>
      <c r="O78" s="19">
        <f>'grassland production'!N27</f>
        <v>0.6321178397482049</v>
      </c>
      <c r="P78" s="52">
        <f t="shared" si="22"/>
        <v>14.967882160251795</v>
      </c>
      <c r="Q78" s="620"/>
      <c r="R78" s="601">
        <f>demand!E133</f>
        <v>3.9</v>
      </c>
      <c r="S78" s="19">
        <f>'grassland production'!P27</f>
        <v>0.47408837981115365</v>
      </c>
      <c r="T78" s="52">
        <f t="shared" si="23"/>
        <v>3.4259116201888462</v>
      </c>
      <c r="U78" s="620"/>
      <c r="V78" s="601">
        <f>demand!F133</f>
        <v>89.9</v>
      </c>
      <c r="W78" s="19">
        <f t="shared" si="31"/>
        <v>89.9</v>
      </c>
      <c r="X78" s="620"/>
      <c r="Y78" s="601">
        <f>demand!G133</f>
        <v>8.8000000000000007</v>
      </c>
      <c r="Z78" s="52">
        <f t="shared" si="24"/>
        <v>8.8000000000000007</v>
      </c>
      <c r="AA78" s="611"/>
      <c r="AB78" s="601">
        <f>demand!H133</f>
        <v>998.7</v>
      </c>
      <c r="AC78" s="19">
        <f>'grassland production'!S27</f>
        <v>251.74092967972257</v>
      </c>
      <c r="AD78" s="52">
        <f t="shared" si="25"/>
        <v>746.95907032027753</v>
      </c>
      <c r="AE78" s="620"/>
      <c r="AF78" s="601">
        <f>demand!J133</f>
        <v>22.3</v>
      </c>
      <c r="AG78" s="19">
        <f>'grassland production'!AA27</f>
        <v>3.0417640693055881</v>
      </c>
      <c r="AH78" s="52">
        <f t="shared" si="26"/>
        <v>19.258235930694411</v>
      </c>
      <c r="AI78" s="611"/>
      <c r="AJ78" s="601">
        <f>demand!K133</f>
        <v>157.69999999999999</v>
      </c>
      <c r="AK78" s="52">
        <f t="shared" si="27"/>
        <v>157.69999999999999</v>
      </c>
      <c r="AL78" s="611"/>
      <c r="AM78" s="601">
        <f>demand!L133</f>
        <v>161</v>
      </c>
      <c r="AN78" s="52">
        <f t="shared" si="28"/>
        <v>161</v>
      </c>
      <c r="AO78" s="620"/>
      <c r="AP78" s="601">
        <f>demand!M133</f>
        <v>15.9</v>
      </c>
      <c r="AQ78" s="19">
        <f>'grassland production'!AF27</f>
        <v>6.9436754037597419</v>
      </c>
      <c r="AR78" s="52">
        <f t="shared" si="29"/>
        <v>8.9563245962402576</v>
      </c>
      <c r="AS78" s="611"/>
      <c r="AT78" s="601">
        <f>demand!N133</f>
        <v>25.4</v>
      </c>
      <c r="AU78" s="19">
        <f>'grassland production'!AG27</f>
        <v>9.113573967434661</v>
      </c>
      <c r="AV78" s="52">
        <f t="shared" si="30"/>
        <v>16.286426032565338</v>
      </c>
    </row>
    <row r="79" spans="1:48" ht="13.8" x14ac:dyDescent="0.45">
      <c r="A79" s="32">
        <v>2037</v>
      </c>
      <c r="B79" s="601">
        <f>demand!B134</f>
        <v>6308.3</v>
      </c>
      <c r="C79" s="19">
        <f>'crop production'!B28</f>
        <v>8926.4300498216398</v>
      </c>
      <c r="D79" s="115">
        <f t="shared" si="32"/>
        <v>9.1169556700282955E-2</v>
      </c>
      <c r="E79" s="19">
        <f t="shared" si="18"/>
        <v>8112.6113792633168</v>
      </c>
      <c r="F79" s="52">
        <f>'grainfed livestock'!B79</f>
        <v>3603.3575099779459</v>
      </c>
      <c r="G79" s="52">
        <f t="shared" si="19"/>
        <v>4509.2538692853705</v>
      </c>
      <c r="H79" s="626">
        <f t="shared" si="20"/>
        <v>-1799.0461307146297</v>
      </c>
      <c r="I79" s="611"/>
      <c r="J79" s="601">
        <f>demand!C134</f>
        <v>101.2</v>
      </c>
      <c r="K79" s="19">
        <f>'grassland production'!AE28</f>
        <v>43.397971273498385</v>
      </c>
      <c r="L79" s="52">
        <f t="shared" si="21"/>
        <v>57.802028726501618</v>
      </c>
      <c r="M79" s="617"/>
      <c r="N79" s="601">
        <f>demand!D134</f>
        <v>15.7</v>
      </c>
      <c r="O79" s="19">
        <f>'grassland production'!N28</f>
        <v>0.6321178397482049</v>
      </c>
      <c r="P79" s="52">
        <f t="shared" si="22"/>
        <v>15.067882160251795</v>
      </c>
      <c r="Q79" s="620"/>
      <c r="R79" s="601">
        <f>demand!E134</f>
        <v>3.9</v>
      </c>
      <c r="S79" s="19">
        <f>'grassland production'!P28</f>
        <v>0.47408837981115365</v>
      </c>
      <c r="T79" s="52">
        <f t="shared" si="23"/>
        <v>3.4259116201888462</v>
      </c>
      <c r="U79" s="620"/>
      <c r="V79" s="601">
        <f>demand!F134</f>
        <v>90.3</v>
      </c>
      <c r="W79" s="19">
        <f t="shared" si="31"/>
        <v>90.3</v>
      </c>
      <c r="X79" s="620"/>
      <c r="Y79" s="601">
        <f>demand!G134</f>
        <v>9</v>
      </c>
      <c r="Z79" s="52">
        <f t="shared" si="24"/>
        <v>9</v>
      </c>
      <c r="AA79" s="611"/>
      <c r="AB79" s="601">
        <f>demand!H134</f>
        <v>1009</v>
      </c>
      <c r="AC79" s="19">
        <f>'grassland production'!S28</f>
        <v>251.74092967972257</v>
      </c>
      <c r="AD79" s="52">
        <f t="shared" si="25"/>
        <v>757.25907032027749</v>
      </c>
      <c r="AE79" s="620"/>
      <c r="AF79" s="601">
        <f>demand!J134</f>
        <v>22.7</v>
      </c>
      <c r="AG79" s="19">
        <f>'grassland production'!AA28</f>
        <v>3.0417640693055881</v>
      </c>
      <c r="AH79" s="52">
        <f t="shared" si="26"/>
        <v>19.65823593069441</v>
      </c>
      <c r="AI79" s="611"/>
      <c r="AJ79" s="601">
        <f>demand!K134</f>
        <v>158.4</v>
      </c>
      <c r="AK79" s="52">
        <f t="shared" si="27"/>
        <v>158.4</v>
      </c>
      <c r="AL79" s="611"/>
      <c r="AM79" s="601">
        <f>demand!L134</f>
        <v>162.4</v>
      </c>
      <c r="AN79" s="52">
        <f t="shared" si="28"/>
        <v>162.4</v>
      </c>
      <c r="AO79" s="620"/>
      <c r="AP79" s="601">
        <f>demand!M134</f>
        <v>16</v>
      </c>
      <c r="AQ79" s="19">
        <f>'grassland production'!AF28</f>
        <v>6.9436754037597419</v>
      </c>
      <c r="AR79" s="52">
        <f t="shared" si="29"/>
        <v>9.056324596240259</v>
      </c>
      <c r="AS79" s="611"/>
      <c r="AT79" s="601">
        <f>demand!N134</f>
        <v>25.7</v>
      </c>
      <c r="AU79" s="19">
        <f>'grassland production'!AG28</f>
        <v>9.113573967434661</v>
      </c>
      <c r="AV79" s="52">
        <f t="shared" si="30"/>
        <v>16.586426032565338</v>
      </c>
    </row>
    <row r="80" spans="1:48" ht="13.8" x14ac:dyDescent="0.45">
      <c r="A80" s="32">
        <v>2038</v>
      </c>
      <c r="B80" s="601">
        <f>demand!B135</f>
        <v>6355</v>
      </c>
      <c r="C80" s="19">
        <f>'crop production'!B29</f>
        <v>8926.4300498216398</v>
      </c>
      <c r="D80" s="115">
        <f t="shared" si="32"/>
        <v>9.1169556700282955E-2</v>
      </c>
      <c r="E80" s="19">
        <f t="shared" si="18"/>
        <v>8112.6113792633168</v>
      </c>
      <c r="F80" s="52">
        <f>'grainfed livestock'!B80</f>
        <v>3651.0791446600947</v>
      </c>
      <c r="G80" s="52">
        <f t="shared" si="19"/>
        <v>4461.5322346032226</v>
      </c>
      <c r="H80" s="626">
        <f t="shared" si="20"/>
        <v>-1893.4677653967774</v>
      </c>
      <c r="I80" s="611"/>
      <c r="J80" s="601">
        <f>demand!C135</f>
        <v>102.5</v>
      </c>
      <c r="K80" s="19">
        <f>'grassland production'!AE29</f>
        <v>43.397971273498385</v>
      </c>
      <c r="L80" s="52">
        <f t="shared" si="21"/>
        <v>59.102028726501615</v>
      </c>
      <c r="M80" s="617"/>
      <c r="N80" s="601">
        <f>demand!D135</f>
        <v>15.9</v>
      </c>
      <c r="O80" s="19">
        <f>'grassland production'!N29</f>
        <v>0.6321178397482049</v>
      </c>
      <c r="P80" s="52">
        <f t="shared" si="22"/>
        <v>15.267882160251796</v>
      </c>
      <c r="Q80" s="620"/>
      <c r="R80" s="601">
        <f>demand!E135</f>
        <v>3.9</v>
      </c>
      <c r="S80" s="19">
        <f>'grassland production'!P29</f>
        <v>0.47408837981115365</v>
      </c>
      <c r="T80" s="52">
        <f t="shared" si="23"/>
        <v>3.4259116201888462</v>
      </c>
      <c r="U80" s="620"/>
      <c r="V80" s="601">
        <f>demand!F135</f>
        <v>90.7</v>
      </c>
      <c r="W80" s="19">
        <f t="shared" si="31"/>
        <v>90.7</v>
      </c>
      <c r="X80" s="620"/>
      <c r="Y80" s="601">
        <f>demand!G135</f>
        <v>9.1</v>
      </c>
      <c r="Z80" s="52">
        <f t="shared" si="24"/>
        <v>9.1</v>
      </c>
      <c r="AA80" s="611"/>
      <c r="AB80" s="601">
        <f>demand!H135</f>
        <v>1019.2</v>
      </c>
      <c r="AC80" s="19">
        <f>'grassland production'!S29</f>
        <v>251.74092967972257</v>
      </c>
      <c r="AD80" s="52">
        <f t="shared" si="25"/>
        <v>767.45907032027753</v>
      </c>
      <c r="AE80" s="620"/>
      <c r="AF80" s="601">
        <f>demand!J135</f>
        <v>23</v>
      </c>
      <c r="AG80" s="19">
        <f>'grassland production'!AA29</f>
        <v>3.0417640693055881</v>
      </c>
      <c r="AH80" s="52">
        <f t="shared" si="26"/>
        <v>19.958235930694411</v>
      </c>
      <c r="AI80" s="611"/>
      <c r="AJ80" s="601">
        <f>demand!K135</f>
        <v>159</v>
      </c>
      <c r="AK80" s="52">
        <f t="shared" si="27"/>
        <v>159</v>
      </c>
      <c r="AL80" s="611"/>
      <c r="AM80" s="601">
        <f>demand!L135</f>
        <v>163.9</v>
      </c>
      <c r="AN80" s="52">
        <f t="shared" si="28"/>
        <v>163.9</v>
      </c>
      <c r="AO80" s="620"/>
      <c r="AP80" s="601">
        <f>demand!M135</f>
        <v>16.100000000000001</v>
      </c>
      <c r="AQ80" s="19">
        <f>'grassland production'!AF29</f>
        <v>6.9436754037597419</v>
      </c>
      <c r="AR80" s="52">
        <f t="shared" si="29"/>
        <v>9.1563245962402604</v>
      </c>
      <c r="AS80" s="611"/>
      <c r="AT80" s="601">
        <f>demand!N135</f>
        <v>26.1</v>
      </c>
      <c r="AU80" s="19">
        <f>'grassland production'!AG29</f>
        <v>9.113573967434661</v>
      </c>
      <c r="AV80" s="52">
        <f t="shared" si="30"/>
        <v>16.98642603256534</v>
      </c>
    </row>
    <row r="81" spans="1:48" ht="13.8" x14ac:dyDescent="0.45">
      <c r="A81" s="32">
        <v>2039</v>
      </c>
      <c r="B81" s="601">
        <f>demand!B136</f>
        <v>6401.2</v>
      </c>
      <c r="C81" s="19">
        <f>'crop production'!B30</f>
        <v>8926.4300498216398</v>
      </c>
      <c r="D81" s="115">
        <f t="shared" si="32"/>
        <v>9.1169556700282955E-2</v>
      </c>
      <c r="E81" s="19">
        <f t="shared" si="18"/>
        <v>8112.6113792633168</v>
      </c>
      <c r="F81" s="52">
        <f>'grainfed livestock'!B81</f>
        <v>3700.6723395489612</v>
      </c>
      <c r="G81" s="52">
        <f t="shared" si="19"/>
        <v>4411.9390397143561</v>
      </c>
      <c r="H81" s="626">
        <f t="shared" si="20"/>
        <v>-1989.2609602856437</v>
      </c>
      <c r="I81" s="611"/>
      <c r="J81" s="601">
        <f>demand!C136</f>
        <v>103.8</v>
      </c>
      <c r="K81" s="19">
        <f>'grassland production'!AE30</f>
        <v>43.397971273498385</v>
      </c>
      <c r="L81" s="52">
        <f t="shared" si="21"/>
        <v>60.402028726501612</v>
      </c>
      <c r="M81" s="617"/>
      <c r="N81" s="601">
        <f>demand!D136</f>
        <v>16</v>
      </c>
      <c r="O81" s="19">
        <f>'grassland production'!N30</f>
        <v>0.6321178397482049</v>
      </c>
      <c r="P81" s="52">
        <f t="shared" si="22"/>
        <v>15.367882160251796</v>
      </c>
      <c r="Q81" s="620"/>
      <c r="R81" s="601">
        <f>demand!E136</f>
        <v>3.9</v>
      </c>
      <c r="S81" s="19">
        <f>'grassland production'!P30</f>
        <v>0.47408837981115365</v>
      </c>
      <c r="T81" s="52">
        <f t="shared" si="23"/>
        <v>3.4259116201888462</v>
      </c>
      <c r="U81" s="620"/>
      <c r="V81" s="601">
        <f>demand!F136</f>
        <v>91.1</v>
      </c>
      <c r="W81" s="19">
        <f t="shared" si="31"/>
        <v>91.1</v>
      </c>
      <c r="X81" s="620"/>
      <c r="Y81" s="601">
        <f>demand!G136</f>
        <v>9.1999999999999993</v>
      </c>
      <c r="Z81" s="52">
        <f t="shared" si="24"/>
        <v>9.1999999999999993</v>
      </c>
      <c r="AA81" s="611"/>
      <c r="AB81" s="601">
        <f>demand!H136</f>
        <v>1029.4000000000001</v>
      </c>
      <c r="AC81" s="19">
        <f>'grassland production'!S30</f>
        <v>251.74092967972257</v>
      </c>
      <c r="AD81" s="52">
        <f t="shared" si="25"/>
        <v>777.65907032027758</v>
      </c>
      <c r="AE81" s="620"/>
      <c r="AF81" s="601">
        <f>demand!J136</f>
        <v>23.4</v>
      </c>
      <c r="AG81" s="19">
        <f>'grassland production'!AA30</f>
        <v>3.0417640693055881</v>
      </c>
      <c r="AH81" s="52">
        <f t="shared" si="26"/>
        <v>20.358235930694409</v>
      </c>
      <c r="AI81" s="611"/>
      <c r="AJ81" s="601">
        <f>demand!K136</f>
        <v>159.69999999999999</v>
      </c>
      <c r="AK81" s="52">
        <f t="shared" si="27"/>
        <v>159.69999999999999</v>
      </c>
      <c r="AL81" s="611"/>
      <c r="AM81" s="601">
        <f>demand!L136</f>
        <v>165.3</v>
      </c>
      <c r="AN81" s="52">
        <f t="shared" si="28"/>
        <v>165.3</v>
      </c>
      <c r="AO81" s="620"/>
      <c r="AP81" s="601">
        <f>demand!M136</f>
        <v>16.3</v>
      </c>
      <c r="AQ81" s="19">
        <f>'grassland production'!AF30</f>
        <v>6.9436754037597419</v>
      </c>
      <c r="AR81" s="52">
        <f t="shared" si="29"/>
        <v>9.3563245962402597</v>
      </c>
      <c r="AS81" s="611"/>
      <c r="AT81" s="601">
        <f>demand!N136</f>
        <v>26.4</v>
      </c>
      <c r="AU81" s="19">
        <f>'grassland production'!AG30</f>
        <v>9.113573967434661</v>
      </c>
      <c r="AV81" s="52">
        <f t="shared" si="30"/>
        <v>17.286426032565338</v>
      </c>
    </row>
    <row r="82" spans="1:48" ht="13.8" x14ac:dyDescent="0.45">
      <c r="A82" s="32">
        <v>2040</v>
      </c>
      <c r="B82" s="601">
        <f>demand!B137</f>
        <v>6446.7</v>
      </c>
      <c r="C82" s="19">
        <f>'crop production'!B31</f>
        <v>8926.4300498216398</v>
      </c>
      <c r="D82" s="115">
        <f t="shared" si="32"/>
        <v>9.1169556700282955E-2</v>
      </c>
      <c r="E82" s="19">
        <f t="shared" si="18"/>
        <v>8112.6113792633168</v>
      </c>
      <c r="F82" s="52">
        <f>'grainfed livestock'!B82</f>
        <v>3751.9368890747837</v>
      </c>
      <c r="G82" s="52">
        <f t="shared" si="19"/>
        <v>4360.6744901885331</v>
      </c>
      <c r="H82" s="626">
        <f t="shared" si="20"/>
        <v>-2086.0255098114667</v>
      </c>
      <c r="I82" s="611"/>
      <c r="J82" s="601">
        <f>demand!C137</f>
        <v>105.2</v>
      </c>
      <c r="K82" s="19">
        <f>'grassland production'!AE31</f>
        <v>43.397971273498385</v>
      </c>
      <c r="L82" s="52">
        <f t="shared" si="21"/>
        <v>61.802028726501618</v>
      </c>
      <c r="M82" s="617"/>
      <c r="N82" s="601">
        <f>demand!D137</f>
        <v>16.2</v>
      </c>
      <c r="O82" s="19">
        <f>'grassland production'!N31</f>
        <v>0.6321178397482049</v>
      </c>
      <c r="P82" s="52">
        <f t="shared" si="22"/>
        <v>15.567882160251795</v>
      </c>
      <c r="Q82" s="620"/>
      <c r="R82" s="601">
        <f>demand!E137</f>
        <v>3.9</v>
      </c>
      <c r="S82" s="19">
        <f>'grassland production'!P31</f>
        <v>0.47408837981115365</v>
      </c>
      <c r="T82" s="52">
        <f t="shared" si="23"/>
        <v>3.4259116201888462</v>
      </c>
      <c r="U82" s="620"/>
      <c r="V82" s="601">
        <f>demand!F137</f>
        <v>91.4</v>
      </c>
      <c r="W82" s="19">
        <f t="shared" si="31"/>
        <v>91.4</v>
      </c>
      <c r="X82" s="620"/>
      <c r="Y82" s="601">
        <f>demand!G137</f>
        <v>9.4</v>
      </c>
      <c r="Z82" s="52">
        <f t="shared" si="24"/>
        <v>9.4</v>
      </c>
      <c r="AA82" s="611"/>
      <c r="AB82" s="601">
        <f>demand!H137</f>
        <v>1039.5999999999999</v>
      </c>
      <c r="AC82" s="19">
        <f>'grassland production'!S31</f>
        <v>251.74092967972257</v>
      </c>
      <c r="AD82" s="52">
        <f t="shared" si="25"/>
        <v>787.8590703202774</v>
      </c>
      <c r="AE82" s="620"/>
      <c r="AF82" s="601">
        <f>demand!J137</f>
        <v>23.8</v>
      </c>
      <c r="AG82" s="19">
        <f>'grassland production'!AA31</f>
        <v>3.0417640693055881</v>
      </c>
      <c r="AH82" s="52">
        <f t="shared" si="26"/>
        <v>20.758235930694411</v>
      </c>
      <c r="AI82" s="611"/>
      <c r="AJ82" s="601">
        <f>demand!K137</f>
        <v>160.30000000000001</v>
      </c>
      <c r="AK82" s="52">
        <f t="shared" si="27"/>
        <v>160.30000000000001</v>
      </c>
      <c r="AL82" s="611"/>
      <c r="AM82" s="601">
        <f>demand!L137</f>
        <v>166.7</v>
      </c>
      <c r="AN82" s="52">
        <f t="shared" si="28"/>
        <v>166.7</v>
      </c>
      <c r="AO82" s="620"/>
      <c r="AP82" s="601">
        <f>demand!M137</f>
        <v>16.399999999999999</v>
      </c>
      <c r="AQ82" s="19">
        <f>'grassland production'!AF31</f>
        <v>6.9436754037597419</v>
      </c>
      <c r="AR82" s="52">
        <f t="shared" si="29"/>
        <v>9.4563245962402576</v>
      </c>
      <c r="AS82" s="611"/>
      <c r="AT82" s="601">
        <f>demand!N137</f>
        <v>26.8</v>
      </c>
      <c r="AU82" s="19">
        <f>'grassland production'!AG31</f>
        <v>9.113573967434661</v>
      </c>
      <c r="AV82" s="52">
        <f t="shared" si="30"/>
        <v>17.68642603256534</v>
      </c>
    </row>
    <row r="83" spans="1:48" ht="13.8" x14ac:dyDescent="0.45">
      <c r="A83" s="32">
        <v>2041</v>
      </c>
      <c r="B83" s="601">
        <f>demand!B138</f>
        <v>6491.6</v>
      </c>
      <c r="C83" s="19">
        <f>'crop production'!B32</f>
        <v>8926.4300498216398</v>
      </c>
      <c r="D83" s="115">
        <f t="shared" si="32"/>
        <v>9.1169556700282955E-2</v>
      </c>
      <c r="E83" s="19">
        <f t="shared" si="18"/>
        <v>8112.6113792633168</v>
      </c>
      <c r="F83" s="52">
        <f>'grainfed livestock'!B83</f>
        <v>3800.9960886148137</v>
      </c>
      <c r="G83" s="52">
        <f t="shared" si="19"/>
        <v>4311.6152906485031</v>
      </c>
      <c r="H83" s="626">
        <f t="shared" si="20"/>
        <v>-2179.9847093514973</v>
      </c>
      <c r="I83" s="611"/>
      <c r="J83" s="601">
        <f>demand!C138</f>
        <v>106.5</v>
      </c>
      <c r="K83" s="19">
        <f>'grassland production'!AE32</f>
        <v>43.397971273498385</v>
      </c>
      <c r="L83" s="52">
        <f t="shared" si="21"/>
        <v>63.102028726501615</v>
      </c>
      <c r="M83" s="617"/>
      <c r="N83" s="601">
        <f>demand!D138</f>
        <v>16.399999999999999</v>
      </c>
      <c r="O83" s="19">
        <f>'grassland production'!N32</f>
        <v>0.6321178397482049</v>
      </c>
      <c r="P83" s="52">
        <f t="shared" si="22"/>
        <v>15.767882160251794</v>
      </c>
      <c r="Q83" s="620"/>
      <c r="R83" s="601">
        <f>demand!E138</f>
        <v>3.8</v>
      </c>
      <c r="S83" s="19">
        <f>'grassland production'!P32</f>
        <v>0.47408837981115365</v>
      </c>
      <c r="T83" s="52">
        <f t="shared" si="23"/>
        <v>3.3259116201888461</v>
      </c>
      <c r="U83" s="620"/>
      <c r="V83" s="601">
        <f>demand!F138</f>
        <v>91.8</v>
      </c>
      <c r="W83" s="19">
        <f t="shared" si="31"/>
        <v>91.8</v>
      </c>
      <c r="X83" s="620"/>
      <c r="Y83" s="601">
        <f>demand!G138</f>
        <v>9.5</v>
      </c>
      <c r="Z83" s="52">
        <f t="shared" si="24"/>
        <v>9.5</v>
      </c>
      <c r="AA83" s="611"/>
      <c r="AB83" s="601">
        <f>demand!H138</f>
        <v>1049.7</v>
      </c>
      <c r="AC83" s="19">
        <f>'grassland production'!S32</f>
        <v>251.74092967972257</v>
      </c>
      <c r="AD83" s="52">
        <f t="shared" si="25"/>
        <v>797.95907032027753</v>
      </c>
      <c r="AE83" s="620"/>
      <c r="AF83" s="601">
        <f>demand!J138</f>
        <v>24.2</v>
      </c>
      <c r="AG83" s="19">
        <f>'grassland production'!AA32</f>
        <v>3.0417640693055881</v>
      </c>
      <c r="AH83" s="52">
        <f t="shared" si="26"/>
        <v>21.15823593069441</v>
      </c>
      <c r="AI83" s="611"/>
      <c r="AJ83" s="601">
        <f>demand!K138</f>
        <v>160.9</v>
      </c>
      <c r="AK83" s="52">
        <f t="shared" si="27"/>
        <v>160.9</v>
      </c>
      <c r="AL83" s="611"/>
      <c r="AM83" s="601">
        <f>demand!L138</f>
        <v>168.1</v>
      </c>
      <c r="AN83" s="52">
        <f t="shared" si="28"/>
        <v>168.1</v>
      </c>
      <c r="AO83" s="620"/>
      <c r="AP83" s="601">
        <f>demand!M138</f>
        <v>16.5</v>
      </c>
      <c r="AQ83" s="19">
        <f>'grassland production'!AF32</f>
        <v>6.9436754037597419</v>
      </c>
      <c r="AR83" s="52">
        <f t="shared" si="29"/>
        <v>9.556324596240259</v>
      </c>
      <c r="AS83" s="611"/>
      <c r="AT83" s="601">
        <f>demand!N138</f>
        <v>27.1</v>
      </c>
      <c r="AU83" s="19">
        <f>'grassland production'!AG32</f>
        <v>9.113573967434661</v>
      </c>
      <c r="AV83" s="52">
        <f t="shared" si="30"/>
        <v>17.98642603256534</v>
      </c>
    </row>
    <row r="84" spans="1:48" ht="13.8" x14ac:dyDescent="0.45">
      <c r="A84" s="32">
        <v>2042</v>
      </c>
      <c r="B84" s="601">
        <f>demand!B139</f>
        <v>6535.8</v>
      </c>
      <c r="C84" s="19">
        <f>'crop production'!B33</f>
        <v>8926.4300498216398</v>
      </c>
      <c r="D84" s="115">
        <f t="shared" si="32"/>
        <v>9.1169556700282955E-2</v>
      </c>
      <c r="E84" s="19">
        <f t="shared" si="18"/>
        <v>8112.6113792633168</v>
      </c>
      <c r="F84" s="52">
        <f>'grainfed livestock'!B84</f>
        <v>3852.0704252207402</v>
      </c>
      <c r="G84" s="52">
        <f t="shared" si="19"/>
        <v>4260.5409540425771</v>
      </c>
      <c r="H84" s="626">
        <f t="shared" si="20"/>
        <v>-2275.259045957423</v>
      </c>
      <c r="I84" s="611"/>
      <c r="J84" s="601">
        <f>demand!C139</f>
        <v>107.9</v>
      </c>
      <c r="K84" s="19">
        <f>'grassland production'!AE33</f>
        <v>43.397971273498385</v>
      </c>
      <c r="L84" s="52">
        <f t="shared" si="21"/>
        <v>64.502028726501621</v>
      </c>
      <c r="M84" s="617"/>
      <c r="N84" s="601">
        <f>demand!D139</f>
        <v>16.5</v>
      </c>
      <c r="O84" s="19">
        <f>'grassland production'!N33</f>
        <v>0.6321178397482049</v>
      </c>
      <c r="P84" s="52">
        <f t="shared" si="22"/>
        <v>15.867882160251796</v>
      </c>
      <c r="Q84" s="620"/>
      <c r="R84" s="601">
        <f>demand!E139</f>
        <v>3.8</v>
      </c>
      <c r="S84" s="19">
        <f>'grassland production'!P33</f>
        <v>0.47408837981115365</v>
      </c>
      <c r="T84" s="52">
        <f t="shared" si="23"/>
        <v>3.3259116201888461</v>
      </c>
      <c r="U84" s="620"/>
      <c r="V84" s="601">
        <f>demand!F139</f>
        <v>92.1</v>
      </c>
      <c r="W84" s="19">
        <f t="shared" si="31"/>
        <v>92.1</v>
      </c>
      <c r="X84" s="620"/>
      <c r="Y84" s="601">
        <f>demand!G139</f>
        <v>9.6999999999999993</v>
      </c>
      <c r="Z84" s="52">
        <f t="shared" si="24"/>
        <v>9.6999999999999993</v>
      </c>
      <c r="AA84" s="611"/>
      <c r="AB84" s="601">
        <f>demand!H139</f>
        <v>1059.8</v>
      </c>
      <c r="AC84" s="19">
        <f>'grassland production'!S33</f>
        <v>251.74092967972257</v>
      </c>
      <c r="AD84" s="52">
        <f t="shared" si="25"/>
        <v>808.05907032027744</v>
      </c>
      <c r="AE84" s="620"/>
      <c r="AF84" s="601">
        <f>demand!J139</f>
        <v>24.6</v>
      </c>
      <c r="AG84" s="19">
        <f>'grassland production'!AA33</f>
        <v>3.0417640693055881</v>
      </c>
      <c r="AH84" s="52">
        <f t="shared" si="26"/>
        <v>21.558235930694412</v>
      </c>
      <c r="AI84" s="611"/>
      <c r="AJ84" s="601">
        <f>demand!K139</f>
        <v>161.5</v>
      </c>
      <c r="AK84" s="52">
        <f t="shared" si="27"/>
        <v>161.5</v>
      </c>
      <c r="AL84" s="611"/>
      <c r="AM84" s="601">
        <f>demand!L139</f>
        <v>169.5</v>
      </c>
      <c r="AN84" s="52">
        <f t="shared" si="28"/>
        <v>169.5</v>
      </c>
      <c r="AO84" s="620"/>
      <c r="AP84" s="601">
        <f>demand!M139</f>
        <v>16.600000000000001</v>
      </c>
      <c r="AQ84" s="19">
        <f>'grassland production'!AF33</f>
        <v>6.9436754037597419</v>
      </c>
      <c r="AR84" s="52">
        <f t="shared" si="29"/>
        <v>9.6563245962402604</v>
      </c>
      <c r="AS84" s="611"/>
      <c r="AT84" s="601">
        <f>demand!N139</f>
        <v>27.5</v>
      </c>
      <c r="AU84" s="19">
        <f>'grassland production'!AG33</f>
        <v>9.113573967434661</v>
      </c>
      <c r="AV84" s="52">
        <f t="shared" si="30"/>
        <v>18.386426032565339</v>
      </c>
    </row>
    <row r="85" spans="1:48" ht="13.8" x14ac:dyDescent="0.45">
      <c r="A85" s="32">
        <v>2043</v>
      </c>
      <c r="B85" s="601">
        <f>demand!B140</f>
        <v>6579.4</v>
      </c>
      <c r="C85" s="19">
        <f>'crop production'!B34</f>
        <v>8926.4300498216398</v>
      </c>
      <c r="D85" s="115">
        <f t="shared" si="32"/>
        <v>9.1169556700282955E-2</v>
      </c>
      <c r="E85" s="19">
        <f t="shared" si="18"/>
        <v>8112.6113792633168</v>
      </c>
      <c r="F85" s="52">
        <f>'grainfed livestock'!B85</f>
        <v>3902.3620905088364</v>
      </c>
      <c r="G85" s="52">
        <f t="shared" si="19"/>
        <v>4210.2492887544804</v>
      </c>
      <c r="H85" s="626">
        <f t="shared" si="20"/>
        <v>-2369.1507112455192</v>
      </c>
      <c r="I85" s="611"/>
      <c r="J85" s="601">
        <f>demand!C140</f>
        <v>109.3</v>
      </c>
      <c r="K85" s="19">
        <f>'grassland production'!AE34</f>
        <v>43.397971273498385</v>
      </c>
      <c r="L85" s="52">
        <f t="shared" si="21"/>
        <v>65.902028726501612</v>
      </c>
      <c r="M85" s="617"/>
      <c r="N85" s="601">
        <f>demand!D140</f>
        <v>16.7</v>
      </c>
      <c r="O85" s="19">
        <f>'grassland production'!N34</f>
        <v>0.6321178397482049</v>
      </c>
      <c r="P85" s="52">
        <f t="shared" si="22"/>
        <v>16.067882160251795</v>
      </c>
      <c r="Q85" s="620"/>
      <c r="R85" s="601">
        <f>demand!E140</f>
        <v>3.8</v>
      </c>
      <c r="S85" s="19">
        <f>'grassland production'!P34</f>
        <v>0.47408837981115365</v>
      </c>
      <c r="T85" s="52">
        <f t="shared" si="23"/>
        <v>3.3259116201888461</v>
      </c>
      <c r="U85" s="620"/>
      <c r="V85" s="601">
        <f>demand!F140</f>
        <v>92.4</v>
      </c>
      <c r="W85" s="19">
        <f t="shared" si="31"/>
        <v>92.4</v>
      </c>
      <c r="X85" s="620"/>
      <c r="Y85" s="601">
        <f>demand!G140</f>
        <v>9.8000000000000007</v>
      </c>
      <c r="Z85" s="52">
        <f t="shared" si="24"/>
        <v>9.8000000000000007</v>
      </c>
      <c r="AA85" s="611"/>
      <c r="AB85" s="601">
        <f>demand!H140</f>
        <v>1069.9000000000001</v>
      </c>
      <c r="AC85" s="19">
        <f>'grassland production'!S34</f>
        <v>251.74092967972257</v>
      </c>
      <c r="AD85" s="52">
        <f t="shared" si="25"/>
        <v>818.15907032027758</v>
      </c>
      <c r="AE85" s="620"/>
      <c r="AF85" s="601">
        <f>demand!J140</f>
        <v>25</v>
      </c>
      <c r="AG85" s="19">
        <f>'grassland production'!AA34</f>
        <v>3.0417640693055881</v>
      </c>
      <c r="AH85" s="52">
        <f t="shared" si="26"/>
        <v>21.958235930694411</v>
      </c>
      <c r="AI85" s="611"/>
      <c r="AJ85" s="601">
        <f>demand!K140</f>
        <v>162</v>
      </c>
      <c r="AK85" s="52">
        <f t="shared" si="27"/>
        <v>162</v>
      </c>
      <c r="AL85" s="611"/>
      <c r="AM85" s="601">
        <f>demand!L140</f>
        <v>170.9</v>
      </c>
      <c r="AN85" s="52">
        <f t="shared" si="28"/>
        <v>170.9</v>
      </c>
      <c r="AO85" s="620"/>
      <c r="AP85" s="601">
        <f>demand!M140</f>
        <v>16.8</v>
      </c>
      <c r="AQ85" s="19">
        <f>'grassland production'!AF34</f>
        <v>6.9436754037597419</v>
      </c>
      <c r="AR85" s="52">
        <f t="shared" si="29"/>
        <v>9.8563245962402597</v>
      </c>
      <c r="AS85" s="611"/>
      <c r="AT85" s="601">
        <f>demand!N140</f>
        <v>27.8</v>
      </c>
      <c r="AU85" s="19">
        <f>'grassland production'!AG34</f>
        <v>9.113573967434661</v>
      </c>
      <c r="AV85" s="52">
        <f t="shared" si="30"/>
        <v>18.68642603256534</v>
      </c>
    </row>
    <row r="86" spans="1:48" ht="13.8" x14ac:dyDescent="0.45">
      <c r="A86" s="32">
        <v>2044</v>
      </c>
      <c r="B86" s="601">
        <f>demand!B141</f>
        <v>6622.3</v>
      </c>
      <c r="C86" s="19">
        <f>'crop production'!B35</f>
        <v>8926.4300498216398</v>
      </c>
      <c r="D86" s="115">
        <f t="shared" si="32"/>
        <v>9.1169556700282955E-2</v>
      </c>
      <c r="E86" s="19">
        <f t="shared" si="18"/>
        <v>8112.6113792633168</v>
      </c>
      <c r="F86" s="52">
        <f>'grainfed livestock'!B86</f>
        <v>3952.8073253059779</v>
      </c>
      <c r="G86" s="52">
        <f t="shared" si="19"/>
        <v>4159.8040539573394</v>
      </c>
      <c r="H86" s="626">
        <f t="shared" si="20"/>
        <v>-2462.4959460426608</v>
      </c>
      <c r="I86" s="611"/>
      <c r="J86" s="601">
        <f>demand!C141</f>
        <v>110.7</v>
      </c>
      <c r="K86" s="19">
        <f>'grassland production'!AE35</f>
        <v>43.397971273498385</v>
      </c>
      <c r="L86" s="52">
        <f t="shared" si="21"/>
        <v>67.302028726501618</v>
      </c>
      <c r="M86" s="617"/>
      <c r="N86" s="601">
        <f>demand!D141</f>
        <v>16.8</v>
      </c>
      <c r="O86" s="19">
        <f>'grassland production'!N35</f>
        <v>0.6321178397482049</v>
      </c>
      <c r="P86" s="52">
        <f t="shared" si="22"/>
        <v>16.167882160251796</v>
      </c>
      <c r="Q86" s="620"/>
      <c r="R86" s="601">
        <f>demand!E141</f>
        <v>3.8</v>
      </c>
      <c r="S86" s="19">
        <f>'grassland production'!P35</f>
        <v>0.47408837981115365</v>
      </c>
      <c r="T86" s="52">
        <f t="shared" si="23"/>
        <v>3.3259116201888461</v>
      </c>
      <c r="U86" s="620"/>
      <c r="V86" s="601">
        <f>demand!F141</f>
        <v>92.7</v>
      </c>
      <c r="W86" s="19">
        <f t="shared" si="31"/>
        <v>92.7</v>
      </c>
      <c r="X86" s="620"/>
      <c r="Y86" s="601">
        <f>demand!G141</f>
        <v>10</v>
      </c>
      <c r="Z86" s="52">
        <f t="shared" si="24"/>
        <v>10</v>
      </c>
      <c r="AA86" s="611"/>
      <c r="AB86" s="601">
        <f>demand!H141</f>
        <v>1079.8</v>
      </c>
      <c r="AC86" s="19">
        <f>'grassland production'!S35</f>
        <v>251.74092967972257</v>
      </c>
      <c r="AD86" s="52">
        <f t="shared" si="25"/>
        <v>828.05907032027744</v>
      </c>
      <c r="AE86" s="620"/>
      <c r="AF86" s="601">
        <f>demand!J141</f>
        <v>25.4</v>
      </c>
      <c r="AG86" s="19">
        <f>'grassland production'!AA35</f>
        <v>3.0417640693055881</v>
      </c>
      <c r="AH86" s="52">
        <f t="shared" si="26"/>
        <v>22.358235930694409</v>
      </c>
      <c r="AI86" s="611"/>
      <c r="AJ86" s="601">
        <f>demand!K141</f>
        <v>162.5</v>
      </c>
      <c r="AK86" s="52">
        <f t="shared" si="27"/>
        <v>162.5</v>
      </c>
      <c r="AL86" s="611"/>
      <c r="AM86" s="601">
        <f>demand!L141</f>
        <v>172.3</v>
      </c>
      <c r="AN86" s="52">
        <f t="shared" si="28"/>
        <v>172.3</v>
      </c>
      <c r="AO86" s="620"/>
      <c r="AP86" s="601">
        <f>demand!M141</f>
        <v>16.899999999999999</v>
      </c>
      <c r="AQ86" s="19">
        <f>'grassland production'!AF35</f>
        <v>6.9436754037597419</v>
      </c>
      <c r="AR86" s="52">
        <f t="shared" si="29"/>
        <v>9.9563245962402576</v>
      </c>
      <c r="AS86" s="611"/>
      <c r="AT86" s="601">
        <f>demand!N141</f>
        <v>28.2</v>
      </c>
      <c r="AU86" s="19">
        <f>'grassland production'!AG35</f>
        <v>9.113573967434661</v>
      </c>
      <c r="AV86" s="52">
        <f t="shared" si="30"/>
        <v>19.086426032565338</v>
      </c>
    </row>
    <row r="87" spans="1:48" ht="13.8" x14ac:dyDescent="0.45">
      <c r="A87" s="32">
        <v>2045</v>
      </c>
      <c r="B87" s="601">
        <f>demand!B142</f>
        <v>6664.4</v>
      </c>
      <c r="C87" s="19">
        <f>'crop production'!B36</f>
        <v>8926.4300498216398</v>
      </c>
      <c r="D87" s="115">
        <f t="shared" si="32"/>
        <v>9.1169556700282955E-2</v>
      </c>
      <c r="E87" s="19">
        <f t="shared" si="18"/>
        <v>8112.6113792633168</v>
      </c>
      <c r="F87" s="52">
        <f>'grainfed livestock'!B87</f>
        <v>4003.3476665630665</v>
      </c>
      <c r="G87" s="52">
        <f t="shared" si="19"/>
        <v>4109.2637127002508</v>
      </c>
      <c r="H87" s="626">
        <f t="shared" si="20"/>
        <v>-2555.1362872997488</v>
      </c>
      <c r="I87" s="611"/>
      <c r="J87" s="601">
        <f>demand!C142</f>
        <v>112.1</v>
      </c>
      <c r="K87" s="19">
        <f>'grassland production'!AE36</f>
        <v>43.397971273498385</v>
      </c>
      <c r="L87" s="52">
        <f t="shared" si="21"/>
        <v>68.702028726501609</v>
      </c>
      <c r="M87" s="617"/>
      <c r="N87" s="601">
        <f>demand!D142</f>
        <v>17</v>
      </c>
      <c r="O87" s="19">
        <f>'grassland production'!N36</f>
        <v>0.6321178397482049</v>
      </c>
      <c r="P87" s="52">
        <f t="shared" si="22"/>
        <v>16.367882160251796</v>
      </c>
      <c r="Q87" s="620"/>
      <c r="R87" s="601">
        <f>demand!E142</f>
        <v>3.8</v>
      </c>
      <c r="S87" s="19">
        <f>'grassland production'!P36</f>
        <v>0.47408837981115365</v>
      </c>
      <c r="T87" s="52">
        <f t="shared" si="23"/>
        <v>3.3259116201888461</v>
      </c>
      <c r="U87" s="620"/>
      <c r="V87" s="601">
        <f>demand!F142</f>
        <v>93</v>
      </c>
      <c r="W87" s="19">
        <f t="shared" si="31"/>
        <v>93</v>
      </c>
      <c r="X87" s="620"/>
      <c r="Y87" s="601">
        <f>demand!G142</f>
        <v>10.199999999999999</v>
      </c>
      <c r="Z87" s="52">
        <f t="shared" si="24"/>
        <v>10.199999999999999</v>
      </c>
      <c r="AA87" s="611"/>
      <c r="AB87" s="601">
        <f>demand!H142</f>
        <v>1089.7</v>
      </c>
      <c r="AC87" s="19">
        <f>'grassland production'!S36</f>
        <v>251.74092967972257</v>
      </c>
      <c r="AD87" s="52">
        <f t="shared" si="25"/>
        <v>837.95907032027753</v>
      </c>
      <c r="AE87" s="620"/>
      <c r="AF87" s="601">
        <f>demand!J142</f>
        <v>25.8</v>
      </c>
      <c r="AG87" s="19">
        <f>'grassland production'!AA36</f>
        <v>3.0417640693055881</v>
      </c>
      <c r="AH87" s="52">
        <f t="shared" si="26"/>
        <v>22.758235930694411</v>
      </c>
      <c r="AI87" s="611"/>
      <c r="AJ87" s="601">
        <f>demand!K142</f>
        <v>163</v>
      </c>
      <c r="AK87" s="52">
        <f t="shared" si="27"/>
        <v>163</v>
      </c>
      <c r="AL87" s="611"/>
      <c r="AM87" s="601">
        <f>demand!L142</f>
        <v>173.7</v>
      </c>
      <c r="AN87" s="52">
        <f t="shared" si="28"/>
        <v>173.7</v>
      </c>
      <c r="AO87" s="620"/>
      <c r="AP87" s="601">
        <f>demand!M142</f>
        <v>17</v>
      </c>
      <c r="AQ87" s="19">
        <f>'grassland production'!AF36</f>
        <v>6.9436754037597419</v>
      </c>
      <c r="AR87" s="52">
        <f t="shared" si="29"/>
        <v>10.056324596240259</v>
      </c>
      <c r="AS87" s="611"/>
      <c r="AT87" s="601">
        <f>demand!N142</f>
        <v>28.5</v>
      </c>
      <c r="AU87" s="19">
        <f>'grassland production'!AG36</f>
        <v>9.113573967434661</v>
      </c>
      <c r="AV87" s="52">
        <f t="shared" si="30"/>
        <v>19.386426032565339</v>
      </c>
    </row>
    <row r="88" spans="1:48" ht="13.8" x14ac:dyDescent="0.45">
      <c r="A88" s="32">
        <v>2046</v>
      </c>
      <c r="B88" s="601">
        <f>demand!B143</f>
        <v>6705.7</v>
      </c>
      <c r="C88" s="19">
        <f>'crop production'!B37</f>
        <v>8926.4300498216398</v>
      </c>
      <c r="D88" s="115">
        <f t="shared" si="32"/>
        <v>9.1169556700282955E-2</v>
      </c>
      <c r="E88" s="19">
        <f t="shared" si="18"/>
        <v>8112.6113792633168</v>
      </c>
      <c r="F88" s="52">
        <f>'grainfed livestock'!B88</f>
        <v>4054.7431235824301</v>
      </c>
      <c r="G88" s="52">
        <f t="shared" si="19"/>
        <v>4057.8682556808867</v>
      </c>
      <c r="H88" s="626">
        <f t="shared" si="20"/>
        <v>-2647.8317443191131</v>
      </c>
      <c r="I88" s="611"/>
      <c r="J88" s="601">
        <f>demand!C143</f>
        <v>113.6</v>
      </c>
      <c r="K88" s="19">
        <f>'grassland production'!AE37</f>
        <v>43.397971273498385</v>
      </c>
      <c r="L88" s="52">
        <f t="shared" si="21"/>
        <v>70.202028726501609</v>
      </c>
      <c r="M88" s="617"/>
      <c r="N88" s="601">
        <f>demand!D143</f>
        <v>17.100000000000001</v>
      </c>
      <c r="O88" s="19">
        <f>'grassland production'!N37</f>
        <v>0.6321178397482049</v>
      </c>
      <c r="P88" s="52">
        <f t="shared" si="22"/>
        <v>16.467882160251797</v>
      </c>
      <c r="Q88" s="620"/>
      <c r="R88" s="601">
        <f>demand!E143</f>
        <v>3.8</v>
      </c>
      <c r="S88" s="19">
        <f>'grassland production'!P37</f>
        <v>0.47408837981115365</v>
      </c>
      <c r="T88" s="52">
        <f t="shared" si="23"/>
        <v>3.3259116201888461</v>
      </c>
      <c r="U88" s="620"/>
      <c r="V88" s="601">
        <f>demand!F143</f>
        <v>93.3</v>
      </c>
      <c r="W88" s="19">
        <f t="shared" si="31"/>
        <v>93.3</v>
      </c>
      <c r="X88" s="620"/>
      <c r="Y88" s="601">
        <f>demand!G143</f>
        <v>10.3</v>
      </c>
      <c r="Z88" s="52">
        <f t="shared" si="24"/>
        <v>10.3</v>
      </c>
      <c r="AA88" s="611"/>
      <c r="AB88" s="601">
        <f>demand!H143</f>
        <v>1099.5999999999999</v>
      </c>
      <c r="AC88" s="19">
        <f>'grassland production'!S37</f>
        <v>251.74092967972257</v>
      </c>
      <c r="AD88" s="52">
        <f t="shared" si="25"/>
        <v>847.8590703202774</v>
      </c>
      <c r="AE88" s="620"/>
      <c r="AF88" s="601">
        <f>demand!J143</f>
        <v>26.2</v>
      </c>
      <c r="AG88" s="19">
        <f>'grassland production'!AA37</f>
        <v>3.0417640693055881</v>
      </c>
      <c r="AH88" s="52">
        <f t="shared" si="26"/>
        <v>23.15823593069441</v>
      </c>
      <c r="AI88" s="611"/>
      <c r="AJ88" s="601">
        <f>demand!K143</f>
        <v>163.4</v>
      </c>
      <c r="AK88" s="52">
        <f t="shared" si="27"/>
        <v>163.4</v>
      </c>
      <c r="AL88" s="611"/>
      <c r="AM88" s="601">
        <f>demand!L143</f>
        <v>175.1</v>
      </c>
      <c r="AN88" s="52">
        <f t="shared" si="28"/>
        <v>175.1</v>
      </c>
      <c r="AO88" s="620"/>
      <c r="AP88" s="601">
        <f>demand!M143</f>
        <v>17.2</v>
      </c>
      <c r="AQ88" s="19">
        <f>'grassland production'!AF37</f>
        <v>6.9436754037597419</v>
      </c>
      <c r="AR88" s="52">
        <f t="shared" si="29"/>
        <v>10.256324596240258</v>
      </c>
      <c r="AS88" s="611"/>
      <c r="AT88" s="601">
        <f>demand!N143</f>
        <v>28.9</v>
      </c>
      <c r="AU88" s="19">
        <f>'grassland production'!AG37</f>
        <v>9.113573967434661</v>
      </c>
      <c r="AV88" s="52">
        <f t="shared" si="30"/>
        <v>19.786426032565338</v>
      </c>
    </row>
    <row r="89" spans="1:48" ht="13.8" x14ac:dyDescent="0.45">
      <c r="A89" s="32">
        <v>2047</v>
      </c>
      <c r="B89" s="601">
        <f>demand!B144</f>
        <v>6746.2</v>
      </c>
      <c r="C89" s="19">
        <f>'crop production'!B38</f>
        <v>8926.4300498216398</v>
      </c>
      <c r="D89" s="115">
        <f t="shared" si="32"/>
        <v>9.1169556700282955E-2</v>
      </c>
      <c r="E89" s="19">
        <f t="shared" si="18"/>
        <v>8112.6113792633168</v>
      </c>
      <c r="F89" s="52">
        <f>'grainfed livestock'!B89</f>
        <v>4104.1974954454681</v>
      </c>
      <c r="G89" s="52">
        <f t="shared" si="19"/>
        <v>4008.4138838178487</v>
      </c>
      <c r="H89" s="626">
        <f t="shared" si="20"/>
        <v>-2737.7861161821511</v>
      </c>
      <c r="I89" s="611"/>
      <c r="J89" s="601">
        <f>demand!C144</f>
        <v>115</v>
      </c>
      <c r="K89" s="19">
        <f>'grassland production'!AE38</f>
        <v>43.397971273498385</v>
      </c>
      <c r="L89" s="52">
        <f t="shared" si="21"/>
        <v>71.602028726501615</v>
      </c>
      <c r="M89" s="617"/>
      <c r="N89" s="601">
        <f>demand!D144</f>
        <v>17.3</v>
      </c>
      <c r="O89" s="19">
        <f>'grassland production'!N38</f>
        <v>0.6321178397482049</v>
      </c>
      <c r="P89" s="52">
        <f t="shared" si="22"/>
        <v>16.667882160251796</v>
      </c>
      <c r="Q89" s="620"/>
      <c r="R89" s="601">
        <f>demand!E144</f>
        <v>3.8</v>
      </c>
      <c r="S89" s="19">
        <f>'grassland production'!P38</f>
        <v>0.47408837981115365</v>
      </c>
      <c r="T89" s="52">
        <f t="shared" si="23"/>
        <v>3.3259116201888461</v>
      </c>
      <c r="U89" s="620"/>
      <c r="V89" s="601">
        <f>demand!F144</f>
        <v>93.5</v>
      </c>
      <c r="W89" s="19">
        <f t="shared" si="31"/>
        <v>93.5</v>
      </c>
      <c r="X89" s="620"/>
      <c r="Y89" s="601">
        <f>demand!G144</f>
        <v>10.5</v>
      </c>
      <c r="Z89" s="52">
        <f t="shared" si="24"/>
        <v>10.5</v>
      </c>
      <c r="AA89" s="611"/>
      <c r="AB89" s="601">
        <f>demand!H144</f>
        <v>1109.4000000000001</v>
      </c>
      <c r="AC89" s="19">
        <f>'grassland production'!S38</f>
        <v>251.74092967972257</v>
      </c>
      <c r="AD89" s="52">
        <f t="shared" si="25"/>
        <v>857.65907032027758</v>
      </c>
      <c r="AE89" s="620"/>
      <c r="AF89" s="601">
        <f>demand!J144</f>
        <v>26.6</v>
      </c>
      <c r="AG89" s="19">
        <f>'grassland production'!AA38</f>
        <v>3.0417640693055881</v>
      </c>
      <c r="AH89" s="52">
        <f t="shared" si="26"/>
        <v>23.558235930694412</v>
      </c>
      <c r="AI89" s="611"/>
      <c r="AJ89" s="601">
        <f>demand!K144</f>
        <v>163.80000000000001</v>
      </c>
      <c r="AK89" s="52">
        <f t="shared" si="27"/>
        <v>163.80000000000001</v>
      </c>
      <c r="AL89" s="611"/>
      <c r="AM89" s="601">
        <f>demand!L144</f>
        <v>176.4</v>
      </c>
      <c r="AN89" s="52">
        <f t="shared" si="28"/>
        <v>176.4</v>
      </c>
      <c r="AO89" s="620"/>
      <c r="AP89" s="601">
        <f>demand!M144</f>
        <v>17.3</v>
      </c>
      <c r="AQ89" s="19">
        <f>'grassland production'!AF38</f>
        <v>6.9436754037597419</v>
      </c>
      <c r="AR89" s="52">
        <f t="shared" si="29"/>
        <v>10.35632459624026</v>
      </c>
      <c r="AS89" s="611"/>
      <c r="AT89" s="601">
        <f>demand!N144</f>
        <v>29.2</v>
      </c>
      <c r="AU89" s="19">
        <f>'grassland production'!AG38</f>
        <v>9.113573967434661</v>
      </c>
      <c r="AV89" s="52">
        <f t="shared" si="30"/>
        <v>20.086426032565338</v>
      </c>
    </row>
    <row r="90" spans="1:48" ht="13.8" x14ac:dyDescent="0.45">
      <c r="A90" s="32">
        <v>2048</v>
      </c>
      <c r="B90" s="601">
        <f>demand!B145</f>
        <v>6785.9</v>
      </c>
      <c r="C90" s="19">
        <f>'crop production'!B39</f>
        <v>8926.4300498216398</v>
      </c>
      <c r="D90" s="115">
        <f t="shared" si="32"/>
        <v>9.1169556700282955E-2</v>
      </c>
      <c r="E90" s="19">
        <f t="shared" si="18"/>
        <v>8112.6113792633168</v>
      </c>
      <c r="F90" s="52">
        <f>'grainfed livestock'!B90</f>
        <v>4155.4027395449339</v>
      </c>
      <c r="G90" s="52">
        <f t="shared" si="19"/>
        <v>3957.208639718383</v>
      </c>
      <c r="H90" s="626">
        <f t="shared" si="20"/>
        <v>-2828.6913602816167</v>
      </c>
      <c r="I90" s="611"/>
      <c r="J90" s="601">
        <f>demand!C145</f>
        <v>116.5</v>
      </c>
      <c r="K90" s="19">
        <f>'grassland production'!AE39</f>
        <v>43.397971273498385</v>
      </c>
      <c r="L90" s="52">
        <f t="shared" si="21"/>
        <v>73.102028726501615</v>
      </c>
      <c r="M90" s="617"/>
      <c r="N90" s="601">
        <f>demand!D145</f>
        <v>17.399999999999999</v>
      </c>
      <c r="O90" s="19">
        <f>'grassland production'!N39</f>
        <v>0.6321178397482049</v>
      </c>
      <c r="P90" s="52">
        <f t="shared" si="22"/>
        <v>16.767882160251794</v>
      </c>
      <c r="Q90" s="620"/>
      <c r="R90" s="601">
        <f>demand!E145</f>
        <v>3.8</v>
      </c>
      <c r="S90" s="19">
        <f>'grassland production'!P39</f>
        <v>0.47408837981115365</v>
      </c>
      <c r="T90" s="52">
        <f t="shared" si="23"/>
        <v>3.3259116201888461</v>
      </c>
      <c r="U90" s="620"/>
      <c r="V90" s="601">
        <f>demand!F145</f>
        <v>93.8</v>
      </c>
      <c r="W90" s="19">
        <f t="shared" si="31"/>
        <v>93.8</v>
      </c>
      <c r="X90" s="620"/>
      <c r="Y90" s="601">
        <f>demand!G145</f>
        <v>10.6</v>
      </c>
      <c r="Z90" s="52">
        <f t="shared" si="24"/>
        <v>10.6</v>
      </c>
      <c r="AA90" s="611"/>
      <c r="AB90" s="601">
        <f>demand!H145</f>
        <v>1119.0999999999999</v>
      </c>
      <c r="AC90" s="19">
        <f>'grassland production'!S39</f>
        <v>251.74092967972257</v>
      </c>
      <c r="AD90" s="52">
        <f t="shared" si="25"/>
        <v>867.3590703202774</v>
      </c>
      <c r="AE90" s="620"/>
      <c r="AF90" s="601">
        <f>demand!J145</f>
        <v>27</v>
      </c>
      <c r="AG90" s="19">
        <f>'grassland production'!AA39</f>
        <v>3.0417640693055881</v>
      </c>
      <c r="AH90" s="52">
        <f t="shared" si="26"/>
        <v>23.958235930694411</v>
      </c>
      <c r="AI90" s="611"/>
      <c r="AJ90" s="601">
        <f>demand!K145</f>
        <v>164.2</v>
      </c>
      <c r="AK90" s="52">
        <f t="shared" si="27"/>
        <v>164.2</v>
      </c>
      <c r="AL90" s="611"/>
      <c r="AM90" s="601">
        <f>demand!L145</f>
        <v>177.8</v>
      </c>
      <c r="AN90" s="52">
        <f t="shared" si="28"/>
        <v>177.8</v>
      </c>
      <c r="AO90" s="620"/>
      <c r="AP90" s="601">
        <f>demand!M145</f>
        <v>17.399999999999999</v>
      </c>
      <c r="AQ90" s="19">
        <f>'grassland production'!AF39</f>
        <v>6.9436754037597419</v>
      </c>
      <c r="AR90" s="52">
        <f t="shared" si="29"/>
        <v>10.456324596240258</v>
      </c>
      <c r="AS90" s="611"/>
      <c r="AT90" s="601">
        <f>demand!N145</f>
        <v>29.6</v>
      </c>
      <c r="AU90" s="19">
        <f>'grassland production'!AG39</f>
        <v>9.113573967434661</v>
      </c>
      <c r="AV90" s="52">
        <f t="shared" si="30"/>
        <v>20.48642603256534</v>
      </c>
    </row>
    <row r="91" spans="1:48" ht="13.8" x14ac:dyDescent="0.45">
      <c r="A91" s="32">
        <v>2049</v>
      </c>
      <c r="B91" s="601">
        <f>demand!B146</f>
        <v>6824.8</v>
      </c>
      <c r="C91" s="19">
        <f>'crop production'!B40</f>
        <v>8926.4300498216398</v>
      </c>
      <c r="D91" s="115">
        <f t="shared" si="32"/>
        <v>9.1169556700282955E-2</v>
      </c>
      <c r="E91" s="19">
        <f t="shared" si="18"/>
        <v>8112.6113792633168</v>
      </c>
      <c r="F91" s="52">
        <f>'grainfed livestock'!B91</f>
        <v>4208.1842318214085</v>
      </c>
      <c r="G91" s="52">
        <f t="shared" si="19"/>
        <v>3904.4271474419083</v>
      </c>
      <c r="H91" s="626">
        <f t="shared" si="20"/>
        <v>-2920.3728525580918</v>
      </c>
      <c r="I91" s="611"/>
      <c r="J91" s="601">
        <f>demand!C146</f>
        <v>118</v>
      </c>
      <c r="K91" s="19">
        <f>'grassland production'!AE40</f>
        <v>43.397971273498385</v>
      </c>
      <c r="L91" s="52">
        <f t="shared" si="21"/>
        <v>74.602028726501615</v>
      </c>
      <c r="M91" s="617"/>
      <c r="N91" s="601">
        <f>demand!D146</f>
        <v>17.600000000000001</v>
      </c>
      <c r="O91" s="19">
        <f>'grassland production'!N40</f>
        <v>0.6321178397482049</v>
      </c>
      <c r="P91" s="52">
        <f t="shared" si="22"/>
        <v>16.967882160251797</v>
      </c>
      <c r="Q91" s="620"/>
      <c r="R91" s="601">
        <f>demand!E146</f>
        <v>3.8</v>
      </c>
      <c r="S91" s="19">
        <f>'grassland production'!P40</f>
        <v>0.47408837981115365</v>
      </c>
      <c r="T91" s="52">
        <f t="shared" si="23"/>
        <v>3.3259116201888461</v>
      </c>
      <c r="U91" s="620"/>
      <c r="V91" s="601">
        <f>demand!F146</f>
        <v>94</v>
      </c>
      <c r="W91" s="19">
        <f t="shared" si="31"/>
        <v>94</v>
      </c>
      <c r="X91" s="620"/>
      <c r="Y91" s="601">
        <f>demand!G146</f>
        <v>10.8</v>
      </c>
      <c r="Z91" s="52">
        <f t="shared" si="24"/>
        <v>10.8</v>
      </c>
      <c r="AA91" s="611"/>
      <c r="AB91" s="601">
        <f>demand!H146</f>
        <v>1128.7</v>
      </c>
      <c r="AC91" s="19">
        <f>'grassland production'!S40</f>
        <v>251.74092967972257</v>
      </c>
      <c r="AD91" s="52">
        <f t="shared" si="25"/>
        <v>876.95907032027753</v>
      </c>
      <c r="AE91" s="620"/>
      <c r="AF91" s="601">
        <f>demand!J146</f>
        <v>27.5</v>
      </c>
      <c r="AG91" s="19">
        <f>'grassland production'!AA40</f>
        <v>3.0417640693055881</v>
      </c>
      <c r="AH91" s="52">
        <f t="shared" si="26"/>
        <v>24.458235930694411</v>
      </c>
      <c r="AI91" s="611"/>
      <c r="AJ91" s="601">
        <f>demand!K146</f>
        <v>164.5</v>
      </c>
      <c r="AK91" s="52">
        <f t="shared" si="27"/>
        <v>164.5</v>
      </c>
      <c r="AL91" s="611"/>
      <c r="AM91" s="601">
        <f>demand!L146</f>
        <v>179.2</v>
      </c>
      <c r="AN91" s="52">
        <f t="shared" si="28"/>
        <v>179.2</v>
      </c>
      <c r="AO91" s="620"/>
      <c r="AP91" s="601">
        <f>demand!M146</f>
        <v>17.5</v>
      </c>
      <c r="AQ91" s="19">
        <f>'grassland production'!AF40</f>
        <v>6.9436754037597419</v>
      </c>
      <c r="AR91" s="52">
        <f t="shared" si="29"/>
        <v>10.556324596240259</v>
      </c>
      <c r="AS91" s="611"/>
      <c r="AT91" s="601">
        <f>demand!N146</f>
        <v>30</v>
      </c>
      <c r="AU91" s="19">
        <f>'grassland production'!AG40</f>
        <v>9.113573967434661</v>
      </c>
      <c r="AV91" s="52">
        <f t="shared" si="30"/>
        <v>20.886426032565339</v>
      </c>
    </row>
    <row r="92" spans="1:48" ht="13.8" x14ac:dyDescent="0.45">
      <c r="A92" s="32">
        <v>2050</v>
      </c>
      <c r="B92" s="601">
        <f>demand!B147</f>
        <v>6862.8</v>
      </c>
      <c r="C92" s="19">
        <f>'crop production'!B41</f>
        <v>8926.4300498216398</v>
      </c>
      <c r="D92" s="115">
        <f t="shared" si="32"/>
        <v>9.1169556700282955E-2</v>
      </c>
      <c r="E92" s="19">
        <f t="shared" si="18"/>
        <v>8112.6113792633168</v>
      </c>
      <c r="F92" s="52">
        <f>'grainfed livestock'!B92</f>
        <v>4258.6472889557654</v>
      </c>
      <c r="G92" s="52">
        <f t="shared" si="19"/>
        <v>3853.9640903075515</v>
      </c>
      <c r="H92" s="626">
        <f t="shared" si="20"/>
        <v>-3008.8359096924487</v>
      </c>
      <c r="I92" s="611"/>
      <c r="J92" s="601">
        <f>demand!C147</f>
        <v>119.5</v>
      </c>
      <c r="K92" s="19">
        <f>'grassland production'!AE41</f>
        <v>43.397971273498385</v>
      </c>
      <c r="L92" s="52">
        <f t="shared" si="21"/>
        <v>76.102028726501615</v>
      </c>
      <c r="M92" s="617"/>
      <c r="N92" s="601">
        <f>demand!D147</f>
        <v>17.7</v>
      </c>
      <c r="O92" s="19">
        <f>'grassland production'!N41</f>
        <v>0.6321178397482049</v>
      </c>
      <c r="P92" s="52">
        <f t="shared" si="22"/>
        <v>17.067882160251795</v>
      </c>
      <c r="Q92" s="620"/>
      <c r="R92" s="601">
        <f>demand!E147</f>
        <v>3.8</v>
      </c>
      <c r="S92" s="19">
        <f>'grassland production'!P41</f>
        <v>0.47408837981115365</v>
      </c>
      <c r="T92" s="52">
        <f t="shared" si="23"/>
        <v>3.3259116201888461</v>
      </c>
      <c r="U92" s="620"/>
      <c r="V92" s="601">
        <f>demand!F147</f>
        <v>94.2</v>
      </c>
      <c r="W92" s="19">
        <f t="shared" si="31"/>
        <v>94.2</v>
      </c>
      <c r="X92" s="620"/>
      <c r="Y92" s="601">
        <f>demand!G147</f>
        <v>11</v>
      </c>
      <c r="Z92" s="52">
        <f t="shared" si="24"/>
        <v>11</v>
      </c>
      <c r="AA92" s="611"/>
      <c r="AB92" s="601">
        <f>demand!H147</f>
        <v>1138.2</v>
      </c>
      <c r="AC92" s="19">
        <f>'grassland production'!S41</f>
        <v>251.74092967972257</v>
      </c>
      <c r="AD92" s="52">
        <f t="shared" si="25"/>
        <v>886.45907032027753</v>
      </c>
      <c r="AE92" s="620"/>
      <c r="AF92" s="601">
        <f>demand!J147</f>
        <v>27.9</v>
      </c>
      <c r="AG92" s="19">
        <f>'grassland production'!AA41</f>
        <v>3.0417640693055881</v>
      </c>
      <c r="AH92" s="52">
        <f t="shared" si="26"/>
        <v>24.858235930694409</v>
      </c>
      <c r="AI92" s="611"/>
      <c r="AJ92" s="601">
        <f>demand!K147</f>
        <v>164.8</v>
      </c>
      <c r="AK92" s="52">
        <f t="shared" si="27"/>
        <v>164.8</v>
      </c>
      <c r="AL92" s="611"/>
      <c r="AM92" s="601">
        <f>demand!L147</f>
        <v>180.5</v>
      </c>
      <c r="AN92" s="52">
        <f t="shared" si="28"/>
        <v>180.5</v>
      </c>
      <c r="AO92" s="620"/>
      <c r="AP92" s="601">
        <f>demand!M147</f>
        <v>17.7</v>
      </c>
      <c r="AQ92" s="19">
        <f>'grassland production'!AF41</f>
        <v>6.9436754037597419</v>
      </c>
      <c r="AR92" s="52">
        <f t="shared" si="29"/>
        <v>10.756324596240258</v>
      </c>
      <c r="AS92" s="611"/>
      <c r="AT92" s="601">
        <f>demand!N147</f>
        <v>30.4</v>
      </c>
      <c r="AU92" s="19">
        <f>'grassland production'!AG41</f>
        <v>9.113573967434661</v>
      </c>
      <c r="AV92" s="52">
        <f t="shared" si="30"/>
        <v>21.286426032565338</v>
      </c>
    </row>
    <row r="93" spans="1:48" s="638" customFormat="1" ht="14.1" x14ac:dyDescent="0.5">
      <c r="A93" s="632">
        <v>2051</v>
      </c>
      <c r="B93" s="601">
        <f>demand!B148</f>
        <v>6899.9</v>
      </c>
      <c r="C93" s="601">
        <f>'crop production'!B42</f>
        <v>8926.4300498216398</v>
      </c>
      <c r="D93" s="633">
        <f t="shared" si="32"/>
        <v>9.1169556700282955E-2</v>
      </c>
      <c r="E93" s="601">
        <f t="shared" si="18"/>
        <v>8112.6113792633168</v>
      </c>
      <c r="F93" s="600">
        <f>'grainfed livestock'!B93</f>
        <v>4309.1588164893501</v>
      </c>
      <c r="G93" s="600">
        <f t="shared" si="19"/>
        <v>3803.4525627739667</v>
      </c>
      <c r="H93" s="634">
        <f t="shared" si="20"/>
        <v>-3096.4474372260329</v>
      </c>
      <c r="I93" s="635"/>
      <c r="J93" s="601">
        <f>demand!C148</f>
        <v>121</v>
      </c>
      <c r="K93" s="601">
        <f>'grassland production'!AE42</f>
        <v>43.397971273498385</v>
      </c>
      <c r="L93" s="600">
        <f t="shared" si="21"/>
        <v>77.602028726501615</v>
      </c>
      <c r="M93" s="636"/>
      <c r="N93" s="601">
        <f>demand!D148</f>
        <v>17.899999999999999</v>
      </c>
      <c r="O93" s="601">
        <f>'grassland production'!N42</f>
        <v>0.6321178397482049</v>
      </c>
      <c r="P93" s="600">
        <f t="shared" si="22"/>
        <v>17.267882160251794</v>
      </c>
      <c r="Q93" s="637"/>
      <c r="R93" s="601">
        <f>demand!E148</f>
        <v>3.8</v>
      </c>
      <c r="S93" s="601">
        <f t="shared" ref="S93:S102" si="33">S92</f>
        <v>0.47408837981115365</v>
      </c>
      <c r="T93" s="600">
        <f t="shared" si="23"/>
        <v>3.3259116201888461</v>
      </c>
      <c r="U93" s="637"/>
      <c r="V93" s="601">
        <f>demand!F148</f>
        <v>94.3</v>
      </c>
      <c r="W93" s="19">
        <f t="shared" si="31"/>
        <v>94.3</v>
      </c>
      <c r="X93" s="637"/>
      <c r="Y93" s="601">
        <f>demand!G148</f>
        <v>11.2</v>
      </c>
      <c r="Z93" s="600">
        <f t="shared" si="24"/>
        <v>11.2</v>
      </c>
      <c r="AA93" s="635"/>
      <c r="AB93" s="601">
        <f>demand!H148</f>
        <v>1147.5999999999999</v>
      </c>
      <c r="AC93" s="601">
        <f>'grassland production'!S42</f>
        <v>251.74092967972257</v>
      </c>
      <c r="AD93" s="600">
        <f t="shared" si="25"/>
        <v>895.8590703202774</v>
      </c>
      <c r="AE93" s="637"/>
      <c r="AF93" s="601">
        <f>demand!J148</f>
        <v>28.3</v>
      </c>
      <c r="AG93" s="601">
        <f>'grassland production'!AA42</f>
        <v>3.0417640693055881</v>
      </c>
      <c r="AH93" s="600">
        <f t="shared" si="26"/>
        <v>25.258235930694411</v>
      </c>
      <c r="AI93" s="635"/>
      <c r="AJ93" s="601">
        <f>demand!K148</f>
        <v>165.1</v>
      </c>
      <c r="AK93" s="600">
        <f t="shared" si="27"/>
        <v>165.1</v>
      </c>
      <c r="AL93" s="635"/>
      <c r="AM93" s="601">
        <f>demand!L148</f>
        <v>181.9</v>
      </c>
      <c r="AN93" s="600">
        <f t="shared" si="28"/>
        <v>181.9</v>
      </c>
      <c r="AO93" s="637"/>
      <c r="AP93" s="601">
        <f>demand!M148</f>
        <v>17.8</v>
      </c>
      <c r="AQ93" s="601">
        <f>'grassland production'!AF42</f>
        <v>6.9436754037597419</v>
      </c>
      <c r="AR93" s="600">
        <f t="shared" si="29"/>
        <v>10.85632459624026</v>
      </c>
      <c r="AS93" s="635"/>
      <c r="AT93" s="601">
        <f>demand!N148</f>
        <v>30.7</v>
      </c>
      <c r="AU93" s="601">
        <f>'grassland production'!AG42</f>
        <v>9.113573967434661</v>
      </c>
      <c r="AV93" s="600">
        <f t="shared" si="30"/>
        <v>21.586426032565338</v>
      </c>
    </row>
    <row r="94" spans="1:48" s="9" customFormat="1" ht="13.8" x14ac:dyDescent="0.45">
      <c r="A94" s="32">
        <v>2052</v>
      </c>
      <c r="B94" s="601">
        <f>demand!B149</f>
        <v>6936.1</v>
      </c>
      <c r="C94" s="19">
        <f>'crop production'!B43</f>
        <v>8926.4300498216398</v>
      </c>
      <c r="D94" s="115">
        <f t="shared" si="32"/>
        <v>9.1169556700282955E-2</v>
      </c>
      <c r="E94" s="19">
        <f t="shared" si="18"/>
        <v>8112.6113792633168</v>
      </c>
      <c r="F94" s="52">
        <f>'grainfed livestock'!B94</f>
        <v>4360.3818829260326</v>
      </c>
      <c r="G94" s="52">
        <f t="shared" si="19"/>
        <v>3752.2294963372842</v>
      </c>
      <c r="H94" s="626">
        <f t="shared" si="20"/>
        <v>-3183.8705036627161</v>
      </c>
      <c r="I94" s="611"/>
      <c r="J94" s="601">
        <f>demand!C149</f>
        <v>122.5</v>
      </c>
      <c r="K94" s="19">
        <f>'grassland production'!AE43</f>
        <v>43.397971273498385</v>
      </c>
      <c r="L94" s="52">
        <f t="shared" si="21"/>
        <v>79.102028726501615</v>
      </c>
      <c r="M94" s="617"/>
      <c r="N94" s="601">
        <f>demand!D149</f>
        <v>18</v>
      </c>
      <c r="O94" s="19">
        <f>'grassland production'!N43</f>
        <v>0.6321178397482049</v>
      </c>
      <c r="P94" s="52">
        <f t="shared" si="22"/>
        <v>17.367882160251796</v>
      </c>
      <c r="Q94" s="620"/>
      <c r="R94" s="601">
        <f>demand!E149</f>
        <v>3.8</v>
      </c>
      <c r="S94" s="19">
        <f t="shared" si="33"/>
        <v>0.47408837981115365</v>
      </c>
      <c r="T94" s="52">
        <f t="shared" si="23"/>
        <v>3.3259116201888461</v>
      </c>
      <c r="U94" s="620"/>
      <c r="V94" s="601">
        <f>demand!F149</f>
        <v>94.5</v>
      </c>
      <c r="W94" s="19">
        <f t="shared" si="31"/>
        <v>94.5</v>
      </c>
      <c r="X94" s="620"/>
      <c r="Y94" s="601">
        <f>demand!G149</f>
        <v>11.3</v>
      </c>
      <c r="Z94" s="52">
        <f t="shared" si="24"/>
        <v>11.3</v>
      </c>
      <c r="AA94" s="611"/>
      <c r="AB94" s="601">
        <f>demand!H149</f>
        <v>1156.9000000000001</v>
      </c>
      <c r="AC94" s="19">
        <f>'grassland production'!S43</f>
        <v>251.74092967972257</v>
      </c>
      <c r="AD94" s="52">
        <f t="shared" si="25"/>
        <v>905.15907032027758</v>
      </c>
      <c r="AE94" s="620"/>
      <c r="AF94" s="601">
        <f>demand!J149</f>
        <v>28.8</v>
      </c>
      <c r="AG94" s="19">
        <f>'grassland production'!AA43</f>
        <v>3.0417640693055881</v>
      </c>
      <c r="AH94" s="52">
        <f t="shared" si="26"/>
        <v>25.758235930694411</v>
      </c>
      <c r="AI94" s="611"/>
      <c r="AJ94" s="601">
        <f>demand!K149</f>
        <v>165.3</v>
      </c>
      <c r="AK94" s="52">
        <f t="shared" si="27"/>
        <v>165.3</v>
      </c>
      <c r="AL94" s="611"/>
      <c r="AM94" s="601">
        <f>demand!L149</f>
        <v>183.2</v>
      </c>
      <c r="AN94" s="52">
        <f t="shared" si="28"/>
        <v>183.2</v>
      </c>
      <c r="AO94" s="620"/>
      <c r="AP94" s="601">
        <f>demand!M149</f>
        <v>17.899999999999999</v>
      </c>
      <c r="AQ94" s="19">
        <f>'grassland production'!AF43</f>
        <v>6.9436754037597419</v>
      </c>
      <c r="AR94" s="52">
        <f t="shared" si="29"/>
        <v>10.956324596240258</v>
      </c>
      <c r="AS94" s="611"/>
      <c r="AT94" s="601">
        <f>demand!N149</f>
        <v>31.1</v>
      </c>
      <c r="AU94" s="19">
        <f>'grassland production'!AG43</f>
        <v>9.113573967434661</v>
      </c>
      <c r="AV94" s="52">
        <f t="shared" si="30"/>
        <v>21.98642603256534</v>
      </c>
    </row>
    <row r="95" spans="1:48" s="9" customFormat="1" ht="13.8" x14ac:dyDescent="0.45">
      <c r="A95" s="32">
        <v>2053</v>
      </c>
      <c r="B95" s="601">
        <f>demand!B150</f>
        <v>6971.5</v>
      </c>
      <c r="C95" s="19">
        <f>'crop production'!B44</f>
        <v>8926.4300498216398</v>
      </c>
      <c r="D95" s="115">
        <f t="shared" si="32"/>
        <v>9.1169556700282955E-2</v>
      </c>
      <c r="E95" s="19">
        <f t="shared" si="18"/>
        <v>8112.6113792633168</v>
      </c>
      <c r="F95" s="52">
        <f>'grainfed livestock'!B95</f>
        <v>4410.2643086508324</v>
      </c>
      <c r="G95" s="52">
        <f t="shared" si="19"/>
        <v>3702.3470706124845</v>
      </c>
      <c r="H95" s="626">
        <f t="shared" si="20"/>
        <v>-3269.1529293875155</v>
      </c>
      <c r="I95" s="611"/>
      <c r="J95" s="601">
        <f>demand!C150</f>
        <v>124</v>
      </c>
      <c r="K95" s="19">
        <f>'grassland production'!AE44</f>
        <v>43.397971273498385</v>
      </c>
      <c r="L95" s="52">
        <f t="shared" si="21"/>
        <v>80.602028726501615</v>
      </c>
      <c r="M95" s="617"/>
      <c r="N95" s="601">
        <f>demand!D150</f>
        <v>18.100000000000001</v>
      </c>
      <c r="O95" s="19">
        <f>'grassland production'!N44</f>
        <v>0.6321178397482049</v>
      </c>
      <c r="P95" s="52">
        <f t="shared" si="22"/>
        <v>17.467882160251797</v>
      </c>
      <c r="Q95" s="620"/>
      <c r="R95" s="601">
        <f>demand!E150</f>
        <v>3.8</v>
      </c>
      <c r="S95" s="19">
        <f t="shared" si="33"/>
        <v>0.47408837981115365</v>
      </c>
      <c r="T95" s="52">
        <f t="shared" si="23"/>
        <v>3.3259116201888461</v>
      </c>
      <c r="U95" s="620"/>
      <c r="V95" s="601">
        <f>demand!F150</f>
        <v>94.6</v>
      </c>
      <c r="W95" s="19">
        <f t="shared" si="31"/>
        <v>94.6</v>
      </c>
      <c r="X95" s="620"/>
      <c r="Y95" s="601">
        <f>demand!G150</f>
        <v>11.5</v>
      </c>
      <c r="Z95" s="52">
        <f t="shared" si="24"/>
        <v>11.5</v>
      </c>
      <c r="AA95" s="611"/>
      <c r="AB95" s="601">
        <f>demand!H150</f>
        <v>1166.2</v>
      </c>
      <c r="AC95" s="19">
        <f>'grassland production'!S44</f>
        <v>251.74092967972257</v>
      </c>
      <c r="AD95" s="52">
        <f t="shared" si="25"/>
        <v>914.45907032027753</v>
      </c>
      <c r="AE95" s="620"/>
      <c r="AF95" s="601">
        <f>demand!J150</f>
        <v>29.2</v>
      </c>
      <c r="AG95" s="19">
        <f>'grassland production'!AA44</f>
        <v>3.0417640693055881</v>
      </c>
      <c r="AH95" s="52">
        <f t="shared" si="26"/>
        <v>26.15823593069441</v>
      </c>
      <c r="AI95" s="611"/>
      <c r="AJ95" s="601">
        <f>demand!K150</f>
        <v>165.5</v>
      </c>
      <c r="AK95" s="52">
        <f t="shared" si="27"/>
        <v>165.5</v>
      </c>
      <c r="AL95" s="611"/>
      <c r="AM95" s="601">
        <f>demand!L150</f>
        <v>184.6</v>
      </c>
      <c r="AN95" s="52">
        <f t="shared" si="28"/>
        <v>184.6</v>
      </c>
      <c r="AO95" s="620"/>
      <c r="AP95" s="601">
        <f>demand!M150</f>
        <v>18</v>
      </c>
      <c r="AQ95" s="19">
        <f>'grassland production'!AF44</f>
        <v>6.9436754037597419</v>
      </c>
      <c r="AR95" s="52">
        <f t="shared" si="29"/>
        <v>11.056324596240259</v>
      </c>
      <c r="AS95" s="611"/>
      <c r="AT95" s="601">
        <f>demand!N150</f>
        <v>31.5</v>
      </c>
      <c r="AU95" s="19">
        <f>'grassland production'!AG44</f>
        <v>9.113573967434661</v>
      </c>
      <c r="AV95" s="52">
        <f t="shared" si="30"/>
        <v>22.386426032565339</v>
      </c>
    </row>
    <row r="96" spans="1:48" s="9" customFormat="1" ht="13.8" x14ac:dyDescent="0.45">
      <c r="A96" s="32">
        <v>2054</v>
      </c>
      <c r="B96" s="601">
        <f>demand!B151</f>
        <v>7005.9</v>
      </c>
      <c r="C96" s="19">
        <f>'crop production'!B45</f>
        <v>8926.4300498216398</v>
      </c>
      <c r="D96" s="115">
        <f t="shared" si="32"/>
        <v>9.1169556700282955E-2</v>
      </c>
      <c r="E96" s="19">
        <f t="shared" si="18"/>
        <v>8112.6113792633168</v>
      </c>
      <c r="F96" s="52">
        <f>'grainfed livestock'!B96</f>
        <v>4463.1251621676174</v>
      </c>
      <c r="G96" s="52">
        <f t="shared" si="19"/>
        <v>3649.4862170956994</v>
      </c>
      <c r="H96" s="626">
        <f t="shared" si="20"/>
        <v>-3356.4137829043002</v>
      </c>
      <c r="I96" s="611"/>
      <c r="J96" s="601">
        <f>demand!C151</f>
        <v>125.6</v>
      </c>
      <c r="K96" s="19">
        <f>'grassland production'!AE45</f>
        <v>43.397971273498385</v>
      </c>
      <c r="L96" s="52">
        <f t="shared" si="21"/>
        <v>82.202028726501609</v>
      </c>
      <c r="M96" s="617"/>
      <c r="N96" s="601">
        <f>demand!D151</f>
        <v>18.3</v>
      </c>
      <c r="O96" s="19">
        <f>'grassland production'!N45</f>
        <v>0.6321178397482049</v>
      </c>
      <c r="P96" s="52">
        <f t="shared" si="22"/>
        <v>17.667882160251796</v>
      </c>
      <c r="Q96" s="620"/>
      <c r="R96" s="601">
        <f>demand!E151</f>
        <v>3.7</v>
      </c>
      <c r="S96" s="19">
        <f t="shared" si="33"/>
        <v>0.47408837981115365</v>
      </c>
      <c r="T96" s="52">
        <f t="shared" si="23"/>
        <v>3.2259116201888465</v>
      </c>
      <c r="U96" s="620"/>
      <c r="V96" s="601">
        <f>demand!F151</f>
        <v>94.8</v>
      </c>
      <c r="W96" s="19">
        <f t="shared" si="31"/>
        <v>94.8</v>
      </c>
      <c r="X96" s="620"/>
      <c r="Y96" s="601">
        <f>demand!G151</f>
        <v>11.7</v>
      </c>
      <c r="Z96" s="52">
        <f t="shared" si="24"/>
        <v>11.7</v>
      </c>
      <c r="AA96" s="611"/>
      <c r="AB96" s="601">
        <f>demand!H151</f>
        <v>1175.3</v>
      </c>
      <c r="AC96" s="19">
        <f>'grassland production'!S45</f>
        <v>251.74092967972257</v>
      </c>
      <c r="AD96" s="52">
        <f t="shared" si="25"/>
        <v>923.55907032027744</v>
      </c>
      <c r="AE96" s="620"/>
      <c r="AF96" s="601">
        <f>demand!J151</f>
        <v>29.7</v>
      </c>
      <c r="AG96" s="19">
        <f>'grassland production'!AA45</f>
        <v>3.0417640693055881</v>
      </c>
      <c r="AH96" s="52">
        <f t="shared" si="26"/>
        <v>26.65823593069441</v>
      </c>
      <c r="AI96" s="611"/>
      <c r="AJ96" s="601">
        <f>demand!K151</f>
        <v>165.6</v>
      </c>
      <c r="AK96" s="52">
        <f t="shared" si="27"/>
        <v>165.6</v>
      </c>
      <c r="AL96" s="611"/>
      <c r="AM96" s="601">
        <f>demand!L151</f>
        <v>185.9</v>
      </c>
      <c r="AN96" s="52">
        <f t="shared" si="28"/>
        <v>185.9</v>
      </c>
      <c r="AO96" s="620"/>
      <c r="AP96" s="601">
        <f>demand!M151</f>
        <v>18.2</v>
      </c>
      <c r="AQ96" s="19">
        <f>'grassland production'!AF45</f>
        <v>6.9436754037597419</v>
      </c>
      <c r="AR96" s="52">
        <f t="shared" si="29"/>
        <v>11.256324596240258</v>
      </c>
      <c r="AS96" s="611"/>
      <c r="AT96" s="601">
        <f>demand!N151</f>
        <v>31.9</v>
      </c>
      <c r="AU96" s="19">
        <f>'grassland production'!AG45</f>
        <v>9.113573967434661</v>
      </c>
      <c r="AV96" s="52">
        <f t="shared" si="30"/>
        <v>22.786426032565338</v>
      </c>
    </row>
    <row r="97" spans="1:52" s="9" customFormat="1" ht="13.8" x14ac:dyDescent="0.45">
      <c r="A97" s="32">
        <v>2055</v>
      </c>
      <c r="B97" s="601">
        <f>demand!B152</f>
        <v>7039.5</v>
      </c>
      <c r="C97" s="19">
        <f>'crop production'!B46</f>
        <v>8926.4300498216398</v>
      </c>
      <c r="D97" s="115">
        <f t="shared" si="32"/>
        <v>9.1169556700282955E-2</v>
      </c>
      <c r="E97" s="19">
        <f t="shared" si="18"/>
        <v>8112.6113792633168</v>
      </c>
      <c r="F97" s="52">
        <f>'grainfed livestock'!B97</f>
        <v>4514.2500462903508</v>
      </c>
      <c r="G97" s="52">
        <f t="shared" si="19"/>
        <v>3598.361332972966</v>
      </c>
      <c r="H97" s="626">
        <f t="shared" si="20"/>
        <v>-3441.138667027034</v>
      </c>
      <c r="I97" s="611"/>
      <c r="J97" s="601">
        <f>demand!C152</f>
        <v>127.2</v>
      </c>
      <c r="K97" s="19">
        <f>'grassland production'!AE46</f>
        <v>43.397971273498385</v>
      </c>
      <c r="L97" s="52">
        <f t="shared" si="21"/>
        <v>83.802028726501618</v>
      </c>
      <c r="M97" s="617"/>
      <c r="N97" s="601">
        <f>demand!D152</f>
        <v>18.399999999999999</v>
      </c>
      <c r="O97" s="19">
        <f>'grassland production'!N46</f>
        <v>0.6321178397482049</v>
      </c>
      <c r="P97" s="52">
        <f t="shared" si="22"/>
        <v>17.767882160251794</v>
      </c>
      <c r="Q97" s="620"/>
      <c r="R97" s="601">
        <f>demand!E152</f>
        <v>3.7</v>
      </c>
      <c r="S97" s="19">
        <f t="shared" si="33"/>
        <v>0.47408837981115365</v>
      </c>
      <c r="T97" s="52">
        <f t="shared" si="23"/>
        <v>3.2259116201888465</v>
      </c>
      <c r="U97" s="620"/>
      <c r="V97" s="601">
        <f>demand!F152</f>
        <v>94.9</v>
      </c>
      <c r="W97" s="19">
        <f t="shared" si="31"/>
        <v>94.9</v>
      </c>
      <c r="X97" s="620"/>
      <c r="Y97" s="601">
        <f>demand!G152</f>
        <v>11.9</v>
      </c>
      <c r="Z97" s="52">
        <f t="shared" si="24"/>
        <v>11.9</v>
      </c>
      <c r="AA97" s="611"/>
      <c r="AB97" s="601">
        <f>demand!H152</f>
        <v>1184.3</v>
      </c>
      <c r="AC97" s="19">
        <f>'grassland production'!S46</f>
        <v>251.74092967972257</v>
      </c>
      <c r="AD97" s="52">
        <f t="shared" si="25"/>
        <v>932.55907032027744</v>
      </c>
      <c r="AE97" s="620"/>
      <c r="AF97" s="601">
        <f>demand!J152</f>
        <v>30.1</v>
      </c>
      <c r="AG97" s="19">
        <f>'grassland production'!AA46</f>
        <v>3.0417640693055881</v>
      </c>
      <c r="AH97" s="52">
        <f t="shared" si="26"/>
        <v>27.058235930694412</v>
      </c>
      <c r="AI97" s="611"/>
      <c r="AJ97" s="601">
        <f>demand!K152</f>
        <v>165.8</v>
      </c>
      <c r="AK97" s="52">
        <f t="shared" si="27"/>
        <v>165.8</v>
      </c>
      <c r="AL97" s="611"/>
      <c r="AM97" s="601">
        <f>demand!L152</f>
        <v>187.2</v>
      </c>
      <c r="AN97" s="52">
        <f t="shared" si="28"/>
        <v>187.2</v>
      </c>
      <c r="AO97" s="620"/>
      <c r="AP97" s="601">
        <f>demand!M152</f>
        <v>18.3</v>
      </c>
      <c r="AQ97" s="19">
        <f>'grassland production'!AF46</f>
        <v>6.9436754037597419</v>
      </c>
      <c r="AR97" s="52">
        <f t="shared" si="29"/>
        <v>11.35632459624026</v>
      </c>
      <c r="AS97" s="611"/>
      <c r="AT97" s="601">
        <f>demand!N152</f>
        <v>32.299999999999997</v>
      </c>
      <c r="AU97" s="19">
        <f>'grassland production'!AG46</f>
        <v>9.113573967434661</v>
      </c>
      <c r="AV97" s="52">
        <f t="shared" si="30"/>
        <v>23.186426032565336</v>
      </c>
    </row>
    <row r="98" spans="1:52" s="9" customFormat="1" ht="13.8" x14ac:dyDescent="0.45">
      <c r="A98" s="32">
        <v>2056</v>
      </c>
      <c r="B98" s="601">
        <f>demand!B153</f>
        <v>7072.2</v>
      </c>
      <c r="C98" s="19">
        <f>'crop production'!B47</f>
        <v>8926.4300498216398</v>
      </c>
      <c r="D98" s="115">
        <f t="shared" si="32"/>
        <v>9.1169556700282955E-2</v>
      </c>
      <c r="E98" s="19">
        <f t="shared" si="18"/>
        <v>8112.6113792633168</v>
      </c>
      <c r="F98" s="52">
        <f>'grainfed livestock'!B98</f>
        <v>4566.278516574589</v>
      </c>
      <c r="G98" s="52">
        <f t="shared" si="19"/>
        <v>3546.3328626887278</v>
      </c>
      <c r="H98" s="626">
        <f t="shared" si="20"/>
        <v>-3525.867137311272</v>
      </c>
      <c r="I98" s="611"/>
      <c r="J98" s="601">
        <f>demand!C153</f>
        <v>128.80000000000001</v>
      </c>
      <c r="K98" s="19">
        <f>'grassland production'!AE47</f>
        <v>43.397971273498385</v>
      </c>
      <c r="L98" s="52">
        <f t="shared" si="21"/>
        <v>85.402028726501626</v>
      </c>
      <c r="M98" s="617"/>
      <c r="N98" s="601">
        <f>demand!D153</f>
        <v>18.5</v>
      </c>
      <c r="O98" s="19">
        <f>'grassland production'!N47</f>
        <v>0.6321178397482049</v>
      </c>
      <c r="P98" s="52">
        <f t="shared" si="22"/>
        <v>17.867882160251796</v>
      </c>
      <c r="Q98" s="620"/>
      <c r="R98" s="601">
        <f>demand!E153</f>
        <v>3.7</v>
      </c>
      <c r="S98" s="19">
        <f t="shared" si="33"/>
        <v>0.47408837981115365</v>
      </c>
      <c r="T98" s="52">
        <f t="shared" si="23"/>
        <v>3.2259116201888465</v>
      </c>
      <c r="U98" s="620"/>
      <c r="V98" s="601">
        <f>demand!F153</f>
        <v>94.9</v>
      </c>
      <c r="W98" s="19">
        <f t="shared" si="31"/>
        <v>94.9</v>
      </c>
      <c r="X98" s="620"/>
      <c r="Y98" s="601">
        <f>demand!G153</f>
        <v>12</v>
      </c>
      <c r="Z98" s="52">
        <f t="shared" si="24"/>
        <v>12</v>
      </c>
      <c r="AA98" s="611"/>
      <c r="AB98" s="601">
        <f>demand!H153</f>
        <v>1193.2</v>
      </c>
      <c r="AC98" s="19">
        <f>'grassland production'!S47</f>
        <v>251.74092967972257</v>
      </c>
      <c r="AD98" s="52">
        <f t="shared" si="25"/>
        <v>941.45907032027753</v>
      </c>
      <c r="AE98" s="620"/>
      <c r="AF98" s="601">
        <f>demand!J153</f>
        <v>30.6</v>
      </c>
      <c r="AG98" s="19">
        <f>'grassland production'!AA47</f>
        <v>3.0417640693055881</v>
      </c>
      <c r="AH98" s="52">
        <f t="shared" si="26"/>
        <v>27.558235930694412</v>
      </c>
      <c r="AI98" s="611"/>
      <c r="AJ98" s="601">
        <f>demand!K153</f>
        <v>165.9</v>
      </c>
      <c r="AK98" s="52">
        <f t="shared" si="27"/>
        <v>165.9</v>
      </c>
      <c r="AL98" s="611"/>
      <c r="AM98" s="601">
        <f>demand!L153</f>
        <v>188.6</v>
      </c>
      <c r="AN98" s="52">
        <f t="shared" si="28"/>
        <v>188.6</v>
      </c>
      <c r="AO98" s="620"/>
      <c r="AP98" s="601">
        <f>demand!M153</f>
        <v>18.399999999999999</v>
      </c>
      <c r="AQ98" s="19">
        <f>'grassland production'!AF47</f>
        <v>6.9436754037597419</v>
      </c>
      <c r="AR98" s="52">
        <f t="shared" si="29"/>
        <v>11.456324596240258</v>
      </c>
      <c r="AS98" s="611"/>
      <c r="AT98" s="601">
        <f>demand!N153</f>
        <v>32.6</v>
      </c>
      <c r="AU98" s="19">
        <f>'grassland production'!AG47</f>
        <v>9.113573967434661</v>
      </c>
      <c r="AV98" s="52">
        <f t="shared" si="30"/>
        <v>23.48642603256534</v>
      </c>
    </row>
    <row r="99" spans="1:52" s="9" customFormat="1" ht="13.8" x14ac:dyDescent="0.45">
      <c r="A99" s="32">
        <v>2057</v>
      </c>
      <c r="B99" s="601">
        <f>demand!B154</f>
        <v>7104</v>
      </c>
      <c r="C99" s="19">
        <f>'crop production'!B48</f>
        <v>8926.4300498216398</v>
      </c>
      <c r="D99" s="115">
        <f t="shared" si="32"/>
        <v>9.1169556700282955E-2</v>
      </c>
      <c r="E99" s="19">
        <f t="shared" si="18"/>
        <v>8112.6113792633168</v>
      </c>
      <c r="F99" s="52">
        <f>'grainfed livestock'!B99</f>
        <v>4618.2585164595957</v>
      </c>
      <c r="G99" s="52">
        <f t="shared" si="19"/>
        <v>3494.3528628037211</v>
      </c>
      <c r="H99" s="626">
        <f t="shared" si="20"/>
        <v>-3609.6471371962789</v>
      </c>
      <c r="I99" s="611"/>
      <c r="J99" s="601">
        <f>demand!C154</f>
        <v>130.4</v>
      </c>
      <c r="K99" s="19">
        <f>'grassland production'!AE48</f>
        <v>43.397971273498385</v>
      </c>
      <c r="L99" s="52">
        <f t="shared" si="21"/>
        <v>87.002028726501621</v>
      </c>
      <c r="M99" s="617"/>
      <c r="N99" s="601">
        <f>demand!D154</f>
        <v>18.7</v>
      </c>
      <c r="O99" s="19">
        <f>'grassland production'!N48</f>
        <v>0.6321178397482049</v>
      </c>
      <c r="P99" s="52">
        <f t="shared" si="22"/>
        <v>18.067882160251795</v>
      </c>
      <c r="Q99" s="620"/>
      <c r="R99" s="601">
        <f>demand!E154</f>
        <v>3.7</v>
      </c>
      <c r="S99" s="19">
        <f t="shared" si="33"/>
        <v>0.47408837981115365</v>
      </c>
      <c r="T99" s="52">
        <f t="shared" si="23"/>
        <v>3.2259116201888465</v>
      </c>
      <c r="U99" s="620"/>
      <c r="V99" s="601">
        <f>demand!F154</f>
        <v>95</v>
      </c>
      <c r="W99" s="19">
        <f t="shared" si="31"/>
        <v>95</v>
      </c>
      <c r="X99" s="620"/>
      <c r="Y99" s="601">
        <f>demand!G154</f>
        <v>12.2</v>
      </c>
      <c r="Z99" s="52">
        <f t="shared" si="24"/>
        <v>12.2</v>
      </c>
      <c r="AA99" s="611"/>
      <c r="AB99" s="601">
        <f>demand!H154</f>
        <v>1202</v>
      </c>
      <c r="AC99" s="19">
        <f>'grassland production'!S48</f>
        <v>251.74092967972257</v>
      </c>
      <c r="AD99" s="52">
        <f t="shared" si="25"/>
        <v>950.25907032027749</v>
      </c>
      <c r="AE99" s="620"/>
      <c r="AF99" s="601">
        <f>demand!J154</f>
        <v>31.1</v>
      </c>
      <c r="AG99" s="19">
        <f>'grassland production'!AA48</f>
        <v>3.0417640693055881</v>
      </c>
      <c r="AH99" s="52">
        <f t="shared" si="26"/>
        <v>28.058235930694412</v>
      </c>
      <c r="AI99" s="611"/>
      <c r="AJ99" s="601">
        <f>demand!K154</f>
        <v>165.9</v>
      </c>
      <c r="AK99" s="52">
        <f t="shared" si="27"/>
        <v>165.9</v>
      </c>
      <c r="AL99" s="611"/>
      <c r="AM99" s="601">
        <f>demand!L154</f>
        <v>189.9</v>
      </c>
      <c r="AN99" s="52">
        <f t="shared" si="28"/>
        <v>189.9</v>
      </c>
      <c r="AO99" s="620"/>
      <c r="AP99" s="601">
        <f>demand!M154</f>
        <v>18.600000000000001</v>
      </c>
      <c r="AQ99" s="19">
        <f>'grassland production'!AF48</f>
        <v>6.9436754037597419</v>
      </c>
      <c r="AR99" s="52">
        <f t="shared" si="29"/>
        <v>11.65632459624026</v>
      </c>
      <c r="AS99" s="611"/>
      <c r="AT99" s="601">
        <f>demand!N154</f>
        <v>33</v>
      </c>
      <c r="AU99" s="19">
        <f>'grassland production'!AG48</f>
        <v>9.113573967434661</v>
      </c>
      <c r="AV99" s="52">
        <f t="shared" si="30"/>
        <v>23.886426032565339</v>
      </c>
    </row>
    <row r="100" spans="1:52" s="9" customFormat="1" ht="13.8" x14ac:dyDescent="0.45">
      <c r="A100" s="32">
        <v>2058</v>
      </c>
      <c r="B100" s="601">
        <f>demand!B155</f>
        <v>7135</v>
      </c>
      <c r="C100" s="19">
        <f>'crop production'!B49</f>
        <v>8926.4300498216398</v>
      </c>
      <c r="D100" s="115">
        <f t="shared" si="32"/>
        <v>9.1169556700282955E-2</v>
      </c>
      <c r="E100" s="19">
        <f t="shared" si="18"/>
        <v>8112.6113792633168</v>
      </c>
      <c r="F100" s="52">
        <f>'grainfed livestock'!B100</f>
        <v>4669.9531969647587</v>
      </c>
      <c r="G100" s="52">
        <f t="shared" si="19"/>
        <v>3442.6581822985581</v>
      </c>
      <c r="H100" s="626">
        <f t="shared" si="20"/>
        <v>-3692.3418177014419</v>
      </c>
      <c r="I100" s="611"/>
      <c r="J100" s="601">
        <f>demand!C155</f>
        <v>132</v>
      </c>
      <c r="K100" s="19">
        <f>'grassland production'!AE49</f>
        <v>43.397971273498385</v>
      </c>
      <c r="L100" s="52">
        <f t="shared" si="21"/>
        <v>88.602028726501615</v>
      </c>
      <c r="M100" s="617"/>
      <c r="N100" s="601">
        <f>demand!D155</f>
        <v>18.8</v>
      </c>
      <c r="O100" s="19">
        <f>'grassland production'!N49</f>
        <v>0.6321178397482049</v>
      </c>
      <c r="P100" s="52">
        <f t="shared" si="22"/>
        <v>18.167882160251796</v>
      </c>
      <c r="Q100" s="620"/>
      <c r="R100" s="601">
        <f>demand!E155</f>
        <v>3.7</v>
      </c>
      <c r="S100" s="19">
        <f t="shared" si="33"/>
        <v>0.47408837981115365</v>
      </c>
      <c r="T100" s="52">
        <f t="shared" si="23"/>
        <v>3.2259116201888465</v>
      </c>
      <c r="U100" s="620"/>
      <c r="V100" s="601">
        <f>demand!F155</f>
        <v>95.1</v>
      </c>
      <c r="W100" s="19">
        <f t="shared" si="31"/>
        <v>95.1</v>
      </c>
      <c r="X100" s="620"/>
      <c r="Y100" s="601">
        <f>demand!G155</f>
        <v>12.4</v>
      </c>
      <c r="Z100" s="52">
        <f t="shared" si="24"/>
        <v>12.4</v>
      </c>
      <c r="AA100" s="611"/>
      <c r="AB100" s="601">
        <f>demand!H155</f>
        <v>1210.5999999999999</v>
      </c>
      <c r="AC100" s="19">
        <f>'grassland production'!S49</f>
        <v>251.74092967972257</v>
      </c>
      <c r="AD100" s="52">
        <f t="shared" si="25"/>
        <v>958.8590703202774</v>
      </c>
      <c r="AE100" s="620"/>
      <c r="AF100" s="601">
        <f>demand!J155</f>
        <v>31.6</v>
      </c>
      <c r="AG100" s="19">
        <f>'grassland production'!AA49</f>
        <v>3.0417640693055881</v>
      </c>
      <c r="AH100" s="52">
        <f t="shared" si="26"/>
        <v>28.558235930694412</v>
      </c>
      <c r="AI100" s="611"/>
      <c r="AJ100" s="601">
        <f>demand!K155</f>
        <v>165.9</v>
      </c>
      <c r="AK100" s="52">
        <f t="shared" si="27"/>
        <v>165.9</v>
      </c>
      <c r="AL100" s="611"/>
      <c r="AM100" s="601">
        <f>demand!L155</f>
        <v>191.2</v>
      </c>
      <c r="AN100" s="52">
        <f t="shared" si="28"/>
        <v>191.2</v>
      </c>
      <c r="AO100" s="620"/>
      <c r="AP100" s="601">
        <f>demand!M155</f>
        <v>18.7</v>
      </c>
      <c r="AQ100" s="19">
        <f>'grassland production'!AF49</f>
        <v>6.9436754037597419</v>
      </c>
      <c r="AR100" s="52">
        <f t="shared" si="29"/>
        <v>11.756324596240258</v>
      </c>
      <c r="AS100" s="611"/>
      <c r="AT100" s="601">
        <f>demand!N155</f>
        <v>33.4</v>
      </c>
      <c r="AU100" s="19">
        <f>'grassland production'!AG49</f>
        <v>9.113573967434661</v>
      </c>
      <c r="AV100" s="52">
        <f t="shared" si="30"/>
        <v>24.286426032565338</v>
      </c>
    </row>
    <row r="101" spans="1:52" s="9" customFormat="1" ht="13.8" x14ac:dyDescent="0.45">
      <c r="A101" s="32">
        <v>2059</v>
      </c>
      <c r="B101" s="601">
        <f>demand!B156</f>
        <v>7165.2</v>
      </c>
      <c r="C101" s="19">
        <f>'crop production'!B50</f>
        <v>8926.4300498216398</v>
      </c>
      <c r="D101" s="115">
        <f t="shared" si="32"/>
        <v>9.1169556700282955E-2</v>
      </c>
      <c r="E101" s="19">
        <f t="shared" si="18"/>
        <v>8112.6113792633168</v>
      </c>
      <c r="F101" s="52">
        <f>'grainfed livestock'!B101</f>
        <v>4721.3961256469283</v>
      </c>
      <c r="G101" s="52">
        <f t="shared" si="19"/>
        <v>3391.2152536163885</v>
      </c>
      <c r="H101" s="626">
        <f t="shared" si="20"/>
        <v>-3773.9847463836113</v>
      </c>
      <c r="I101" s="611"/>
      <c r="J101" s="601">
        <f>demand!C156</f>
        <v>133.69999999999999</v>
      </c>
      <c r="K101" s="19">
        <f>'grassland production'!AE50</f>
        <v>43.397971273498385</v>
      </c>
      <c r="L101" s="52">
        <f t="shared" si="21"/>
        <v>90.302028726501604</v>
      </c>
      <c r="M101" s="617"/>
      <c r="N101" s="601">
        <f>demand!D156</f>
        <v>18.899999999999999</v>
      </c>
      <c r="O101" s="19">
        <f>'grassland production'!N50</f>
        <v>0.6321178397482049</v>
      </c>
      <c r="P101" s="52">
        <f t="shared" si="22"/>
        <v>18.267882160251794</v>
      </c>
      <c r="Q101" s="620"/>
      <c r="R101" s="601">
        <f>demand!E156</f>
        <v>3.7</v>
      </c>
      <c r="S101" s="19">
        <f t="shared" si="33"/>
        <v>0.47408837981115365</v>
      </c>
      <c r="T101" s="52">
        <f t="shared" si="23"/>
        <v>3.2259116201888465</v>
      </c>
      <c r="U101" s="620"/>
      <c r="V101" s="601">
        <f>demand!F156</f>
        <v>95.1</v>
      </c>
      <c r="W101" s="19">
        <f t="shared" si="31"/>
        <v>95.1</v>
      </c>
      <c r="X101" s="620"/>
      <c r="Y101" s="601">
        <f>demand!G156</f>
        <v>12.6</v>
      </c>
      <c r="Z101" s="52">
        <f t="shared" si="24"/>
        <v>12.6</v>
      </c>
      <c r="AA101" s="611"/>
      <c r="AB101" s="601">
        <f>demand!H156</f>
        <v>1219.2</v>
      </c>
      <c r="AC101" s="19">
        <f>'grassland production'!S50</f>
        <v>251.74092967972257</v>
      </c>
      <c r="AD101" s="52">
        <f t="shared" si="25"/>
        <v>967.45907032027753</v>
      </c>
      <c r="AE101" s="620"/>
      <c r="AF101" s="601">
        <f>demand!J156</f>
        <v>32</v>
      </c>
      <c r="AG101" s="19">
        <f>'grassland production'!AA50</f>
        <v>3.0417640693055881</v>
      </c>
      <c r="AH101" s="52">
        <f t="shared" si="26"/>
        <v>28.958235930694411</v>
      </c>
      <c r="AI101" s="611"/>
      <c r="AJ101" s="601">
        <f>demand!K156</f>
        <v>165.9</v>
      </c>
      <c r="AK101" s="52">
        <f t="shared" si="27"/>
        <v>165.9</v>
      </c>
      <c r="AL101" s="611"/>
      <c r="AM101" s="601">
        <f>demand!L156</f>
        <v>192.5</v>
      </c>
      <c r="AN101" s="52">
        <f t="shared" si="28"/>
        <v>192.5</v>
      </c>
      <c r="AO101" s="620"/>
      <c r="AP101" s="601">
        <f>demand!M156</f>
        <v>18.8</v>
      </c>
      <c r="AQ101" s="19">
        <f>'grassland production'!AF50</f>
        <v>6.9436754037597419</v>
      </c>
      <c r="AR101" s="52">
        <f t="shared" si="29"/>
        <v>11.85632459624026</v>
      </c>
      <c r="AS101" s="611"/>
      <c r="AT101" s="601">
        <f>demand!N156</f>
        <v>33.799999999999997</v>
      </c>
      <c r="AU101" s="19">
        <f>'grassland production'!AG50</f>
        <v>9.113573967434661</v>
      </c>
      <c r="AV101" s="52">
        <f t="shared" si="30"/>
        <v>24.686426032565336</v>
      </c>
    </row>
    <row r="102" spans="1:52" s="9" customFormat="1" ht="13.8" x14ac:dyDescent="0.45">
      <c r="A102" s="32">
        <v>2060</v>
      </c>
      <c r="B102" s="601">
        <f>demand!B157</f>
        <v>7194.6</v>
      </c>
      <c r="C102" s="19">
        <f>'crop production'!B51</f>
        <v>8926.4300498216398</v>
      </c>
      <c r="D102" s="115">
        <f t="shared" si="32"/>
        <v>9.1169556700282955E-2</v>
      </c>
      <c r="E102" s="19">
        <f t="shared" si="18"/>
        <v>8112.6113792633168</v>
      </c>
      <c r="F102" s="52">
        <f>'grainfed livestock'!B102</f>
        <v>4774.4768414092032</v>
      </c>
      <c r="G102" s="52">
        <f t="shared" si="19"/>
        <v>3338.1345378541137</v>
      </c>
      <c r="H102" s="626">
        <f t="shared" si="20"/>
        <v>-3856.4654621458867</v>
      </c>
      <c r="I102" s="611"/>
      <c r="J102" s="601">
        <f>demand!C157</f>
        <v>135.4</v>
      </c>
      <c r="K102" s="19">
        <f>'grassland production'!AE51</f>
        <v>43.397971273498385</v>
      </c>
      <c r="L102" s="52">
        <f t="shared" si="21"/>
        <v>92.002028726501621</v>
      </c>
      <c r="M102" s="617"/>
      <c r="N102" s="601">
        <f>demand!D157</f>
        <v>19</v>
      </c>
      <c r="O102" s="19">
        <f>'grassland production'!N51</f>
        <v>0.6321178397482049</v>
      </c>
      <c r="P102" s="52">
        <f t="shared" si="22"/>
        <v>18.367882160251796</v>
      </c>
      <c r="Q102" s="620"/>
      <c r="R102" s="601">
        <f>demand!E157</f>
        <v>3.7</v>
      </c>
      <c r="S102" s="19">
        <f t="shared" si="33"/>
        <v>0.47408837981115365</v>
      </c>
      <c r="T102" s="52">
        <f t="shared" si="23"/>
        <v>3.2259116201888465</v>
      </c>
      <c r="U102" s="620"/>
      <c r="V102" s="601">
        <f>demand!F157</f>
        <v>95.1</v>
      </c>
      <c r="W102" s="19">
        <f t="shared" si="31"/>
        <v>95.1</v>
      </c>
      <c r="X102" s="620"/>
      <c r="Y102" s="601">
        <f>demand!G157</f>
        <v>12.8</v>
      </c>
      <c r="Z102" s="52">
        <f t="shared" si="24"/>
        <v>12.8</v>
      </c>
      <c r="AA102" s="611"/>
      <c r="AB102" s="601">
        <f>demand!H157</f>
        <v>1227.5999999999999</v>
      </c>
      <c r="AC102" s="19">
        <f>'grassland production'!S51</f>
        <v>251.74092967972257</v>
      </c>
      <c r="AD102" s="52">
        <f t="shared" si="25"/>
        <v>975.8590703202774</v>
      </c>
      <c r="AE102" s="620"/>
      <c r="AF102" s="601">
        <f>demand!J157</f>
        <v>32.5</v>
      </c>
      <c r="AG102" s="19">
        <f>'grassland production'!AA51</f>
        <v>3.0417640693055881</v>
      </c>
      <c r="AH102" s="52">
        <f t="shared" si="26"/>
        <v>29.458235930694411</v>
      </c>
      <c r="AI102" s="611"/>
      <c r="AJ102" s="601">
        <f>demand!K157</f>
        <v>165.9</v>
      </c>
      <c r="AK102" s="52">
        <f t="shared" si="27"/>
        <v>165.9</v>
      </c>
      <c r="AL102" s="611"/>
      <c r="AM102" s="601">
        <f>demand!L157</f>
        <v>193.8</v>
      </c>
      <c r="AN102" s="52">
        <f t="shared" si="28"/>
        <v>193.8</v>
      </c>
      <c r="AO102" s="620"/>
      <c r="AP102" s="601">
        <f>demand!M157</f>
        <v>18.899999999999999</v>
      </c>
      <c r="AQ102" s="19">
        <f>'grassland production'!AF51</f>
        <v>6.9436754037597419</v>
      </c>
      <c r="AR102" s="52">
        <f>MAX(0,AP102-AQ102)</f>
        <v>11.956324596240258</v>
      </c>
      <c r="AS102" s="611"/>
      <c r="AT102" s="601">
        <f>demand!N157</f>
        <v>34.200000000000003</v>
      </c>
      <c r="AU102" s="19">
        <f>'grassland production'!AG51</f>
        <v>9.113573967434661</v>
      </c>
      <c r="AV102" s="52">
        <f t="shared" si="30"/>
        <v>25.086426032565342</v>
      </c>
    </row>
    <row r="103" spans="1:52" x14ac:dyDescent="0.4">
      <c r="A103" s="10"/>
    </row>
    <row r="104" spans="1:52" s="9" customFormat="1" x14ac:dyDescent="0.4">
      <c r="A104" s="10"/>
      <c r="B104" s="602"/>
      <c r="C104" s="14"/>
      <c r="D104" s="14"/>
      <c r="E104" s="14"/>
      <c r="F104" s="15"/>
      <c r="G104" s="14"/>
      <c r="H104" s="15"/>
      <c r="I104" s="612"/>
      <c r="J104" s="602"/>
      <c r="K104" s="14"/>
      <c r="L104" s="15"/>
      <c r="M104" s="618"/>
      <c r="N104" s="602"/>
      <c r="O104" s="14"/>
      <c r="P104" s="14"/>
      <c r="Q104" s="621"/>
      <c r="R104" s="602"/>
      <c r="S104" s="14"/>
      <c r="T104" s="14"/>
      <c r="U104" s="621"/>
      <c r="V104" s="602"/>
      <c r="W104" s="14"/>
      <c r="X104" s="621"/>
      <c r="Y104" s="602"/>
      <c r="Z104" s="15"/>
      <c r="AA104" s="612"/>
      <c r="AB104" s="602"/>
      <c r="AC104" s="14"/>
      <c r="AD104" s="14"/>
      <c r="AE104" s="621"/>
      <c r="AF104" s="602"/>
      <c r="AG104" s="14"/>
      <c r="AH104" s="15"/>
      <c r="AI104" s="612"/>
      <c r="AJ104" s="602"/>
      <c r="AK104" s="15"/>
      <c r="AL104" s="612"/>
      <c r="AM104" s="602"/>
      <c r="AN104" s="14"/>
      <c r="AO104" s="621"/>
      <c r="AP104" s="602"/>
      <c r="AQ104" s="14"/>
      <c r="AR104" s="15"/>
      <c r="AS104" s="612"/>
      <c r="AT104" s="602"/>
      <c r="AU104" s="14"/>
      <c r="AV104" s="15"/>
    </row>
    <row r="105" spans="1:52" ht="18.899999999999999" x14ac:dyDescent="0.65">
      <c r="A105" s="50" t="s">
        <v>177</v>
      </c>
      <c r="B105" s="603"/>
      <c r="C105" s="51"/>
      <c r="D105" s="51"/>
      <c r="E105" s="51"/>
      <c r="F105" s="172"/>
      <c r="G105" s="51"/>
      <c r="H105" s="51"/>
      <c r="I105" s="40"/>
      <c r="J105" s="603"/>
      <c r="K105" s="51"/>
      <c r="L105" s="172"/>
      <c r="M105" s="615"/>
      <c r="N105" s="603"/>
      <c r="O105" s="51"/>
      <c r="P105" s="51"/>
      <c r="Q105" s="40"/>
      <c r="R105" s="603"/>
      <c r="S105" s="51"/>
      <c r="T105" s="51"/>
      <c r="U105" s="40"/>
      <c r="V105" s="603"/>
      <c r="W105" s="51"/>
      <c r="X105" s="40"/>
      <c r="Y105" s="603"/>
      <c r="Z105" s="594"/>
      <c r="AA105" s="593"/>
      <c r="AB105" s="607"/>
      <c r="AC105" s="35"/>
      <c r="AD105" s="36"/>
      <c r="AE105" s="41"/>
      <c r="AF105" s="609"/>
      <c r="AG105" s="36"/>
      <c r="AH105" s="596"/>
      <c r="AI105" s="595"/>
      <c r="AJ105" s="609"/>
      <c r="AK105" s="596"/>
      <c r="AL105" s="595"/>
      <c r="AM105" s="609"/>
      <c r="AN105" s="36"/>
      <c r="AO105" s="41"/>
      <c r="AP105" s="609"/>
      <c r="AQ105" s="36"/>
      <c r="AR105" s="596"/>
      <c r="AS105" s="595"/>
      <c r="AT105" s="609"/>
      <c r="AU105" s="36"/>
      <c r="AV105" s="596"/>
      <c r="AW105" s="36"/>
      <c r="AX105" s="36"/>
      <c r="AY105" s="36"/>
      <c r="AZ105" s="36"/>
    </row>
    <row r="106" spans="1:52" s="9" customFormat="1" ht="150" x14ac:dyDescent="0.5">
      <c r="A106" s="26" t="s">
        <v>9</v>
      </c>
      <c r="B106" s="599" t="s">
        <v>585</v>
      </c>
      <c r="C106" s="26" t="s">
        <v>98</v>
      </c>
      <c r="D106" s="49" t="s">
        <v>586</v>
      </c>
      <c r="E106" s="26" t="s">
        <v>486</v>
      </c>
      <c r="F106" s="54" t="s">
        <v>97</v>
      </c>
      <c r="G106" s="26" t="s">
        <v>96</v>
      </c>
      <c r="H106" s="625" t="s">
        <v>110</v>
      </c>
      <c r="I106" s="610"/>
      <c r="J106" s="599" t="s">
        <v>101</v>
      </c>
      <c r="K106" s="26" t="s">
        <v>102</v>
      </c>
      <c r="L106" s="54" t="s">
        <v>109</v>
      </c>
      <c r="M106" s="616"/>
      <c r="N106" s="599" t="s">
        <v>103</v>
      </c>
      <c r="O106" s="26" t="s">
        <v>104</v>
      </c>
      <c r="P106" s="26" t="s">
        <v>108</v>
      </c>
      <c r="Q106" s="619"/>
      <c r="R106" s="599" t="s">
        <v>105</v>
      </c>
      <c r="S106" s="26" t="s">
        <v>106</v>
      </c>
      <c r="T106" s="26" t="s">
        <v>111</v>
      </c>
      <c r="U106" s="619"/>
      <c r="V106" s="599" t="s">
        <v>86</v>
      </c>
      <c r="W106" s="26" t="s">
        <v>107</v>
      </c>
      <c r="X106" s="619"/>
      <c r="Y106" s="599" t="s">
        <v>84</v>
      </c>
      <c r="Z106" s="54" t="s">
        <v>112</v>
      </c>
      <c r="AA106" s="610"/>
      <c r="AB106" s="599" t="s">
        <v>72</v>
      </c>
      <c r="AC106" s="26" t="s">
        <v>113</v>
      </c>
      <c r="AD106" s="26" t="s">
        <v>114</v>
      </c>
      <c r="AE106" s="619"/>
      <c r="AF106" s="599" t="s">
        <v>115</v>
      </c>
      <c r="AG106" s="26" t="s">
        <v>116</v>
      </c>
      <c r="AH106" s="54" t="s">
        <v>117</v>
      </c>
      <c r="AI106" s="610"/>
      <c r="AJ106" s="599" t="s">
        <v>118</v>
      </c>
      <c r="AK106" s="54" t="s">
        <v>119</v>
      </c>
      <c r="AL106" s="610"/>
      <c r="AM106" s="599" t="s">
        <v>88</v>
      </c>
      <c r="AN106" s="26" t="s">
        <v>120</v>
      </c>
      <c r="AO106" s="619"/>
      <c r="AP106" s="599" t="s">
        <v>90</v>
      </c>
      <c r="AQ106" s="26" t="s">
        <v>121</v>
      </c>
      <c r="AR106" s="54" t="s">
        <v>122</v>
      </c>
      <c r="AS106" s="610"/>
      <c r="AT106" s="599" t="s">
        <v>91</v>
      </c>
      <c r="AU106" s="26" t="s">
        <v>123</v>
      </c>
      <c r="AV106" s="54" t="s">
        <v>124</v>
      </c>
    </row>
    <row r="107" spans="1:52" s="9" customFormat="1" ht="13.8" x14ac:dyDescent="0.45">
      <c r="A107" s="32">
        <v>2014</v>
      </c>
      <c r="B107" s="739">
        <f>demand!B306</f>
        <v>4946.8</v>
      </c>
      <c r="C107" s="19">
        <f>'crop production'!B56</f>
        <v>8695.0951353655328</v>
      </c>
      <c r="D107" s="115">
        <f>D92</f>
        <v>9.1169556700282955E-2</v>
      </c>
      <c r="E107" s="19">
        <f t="shared" ref="E107:E153" si="34">C107*(1-D107)</f>
        <v>7902.3671664074709</v>
      </c>
      <c r="F107" s="52">
        <f>'grainfed livestock'!B107</f>
        <v>2319.8888754093191</v>
      </c>
      <c r="G107" s="52">
        <f t="shared" ref="G107:G153" si="35">E107-F107</f>
        <v>5582.4782909981514</v>
      </c>
      <c r="H107" s="626">
        <f t="shared" ref="H107:H153" si="36">G107-B107</f>
        <v>635.67829099815117</v>
      </c>
      <c r="I107" s="611"/>
      <c r="J107" s="601">
        <f>demand!C306</f>
        <v>73.099999999999994</v>
      </c>
      <c r="K107" s="19">
        <f>'grassland production'!AE56</f>
        <v>43.595888055053138</v>
      </c>
      <c r="L107" s="52">
        <f t="shared" ref="L107:L153" si="37">MAX(0,J107-K107)</f>
        <v>29.504111944946857</v>
      </c>
      <c r="M107" s="617"/>
      <c r="N107" s="601">
        <f>demand!D306</f>
        <v>11.3</v>
      </c>
      <c r="O107" s="19">
        <f>'grassland production'!N56</f>
        <v>0.63500061801490948</v>
      </c>
      <c r="P107" s="52">
        <f t="shared" ref="P107:P153" si="38">N107-O107</f>
        <v>10.664999381985091</v>
      </c>
      <c r="Q107" s="620"/>
      <c r="R107" s="601">
        <f>demand!E306</f>
        <v>3.6</v>
      </c>
      <c r="S107" s="19">
        <f>'grassland production'!P56</f>
        <v>0.47625046351118205</v>
      </c>
      <c r="T107" s="52">
        <f t="shared" ref="T107:T153" si="39">R107-S107</f>
        <v>3.1237495364888179</v>
      </c>
      <c r="U107" s="620"/>
      <c r="V107" s="601">
        <f>demand!F306</f>
        <v>69.900000000000006</v>
      </c>
      <c r="W107" s="52">
        <f t="shared" ref="W107:W153" si="40">V107</f>
        <v>69.900000000000006</v>
      </c>
      <c r="X107" s="620"/>
      <c r="Y107" s="601">
        <f>demand!G306</f>
        <v>6.7</v>
      </c>
      <c r="Z107" s="52">
        <f t="shared" ref="Z107:Z153" si="41">MAX(0,Y107)</f>
        <v>6.7</v>
      </c>
      <c r="AA107" s="611"/>
      <c r="AB107" s="601">
        <f>demand!H306</f>
        <v>721.6</v>
      </c>
      <c r="AC107" s="19">
        <f>'grassland production'!S56</f>
        <v>252.88899612443768</v>
      </c>
      <c r="AD107" s="52">
        <f t="shared" ref="AD107:AD153" si="42">AB107-AC107</f>
        <v>468.71100387556237</v>
      </c>
      <c r="AE107" s="620"/>
      <c r="AF107" s="601">
        <f>demand!J306</f>
        <v>15.4</v>
      </c>
      <c r="AG107" s="19">
        <f>'grassland production'!AA56</f>
        <v>3.0556360577230168</v>
      </c>
      <c r="AH107" s="52">
        <f t="shared" ref="AH107:AH153" si="43">MAX(0,AF107-AG107)</f>
        <v>12.344363942276983</v>
      </c>
      <c r="AI107" s="611"/>
      <c r="AJ107" s="601">
        <f>demand!K306</f>
        <v>121.8</v>
      </c>
      <c r="AK107" s="52">
        <f t="shared" ref="AK107:AK153" si="44">MAX(0,AJ107)</f>
        <v>121.8</v>
      </c>
      <c r="AL107" s="611"/>
      <c r="AM107" s="601">
        <f>demand!L306</f>
        <v>118.6</v>
      </c>
      <c r="AN107" s="52">
        <f t="shared" ref="AN107:AN153" si="45">AM107</f>
        <v>118.6</v>
      </c>
      <c r="AO107" s="620"/>
      <c r="AP107" s="601">
        <f>demand!M306</f>
        <v>12.6</v>
      </c>
      <c r="AQ107" s="19">
        <f>'grassland production'!AF56</f>
        <v>6.9753420888085023</v>
      </c>
      <c r="AR107" s="52">
        <f>MAX(0,AP5-AQ5)</f>
        <v>5.6246706314711847</v>
      </c>
      <c r="AS107" s="611"/>
      <c r="AT107" s="601">
        <f>demand!N306</f>
        <v>18.100000000000001</v>
      </c>
      <c r="AU107" s="19">
        <f>'grassland production'!AG56</f>
        <v>9.1551364915611586</v>
      </c>
      <c r="AV107" s="52">
        <f t="shared" ref="AV107:AV153" si="46">MAX(0,AT107-AU107)</f>
        <v>8.9448635084388428</v>
      </c>
    </row>
    <row r="108" spans="1:52" s="9" customFormat="1" ht="13.8" x14ac:dyDescent="0.45">
      <c r="A108" s="32">
        <v>2015</v>
      </c>
      <c r="B108" s="739">
        <f>demand!B307</f>
        <v>5024</v>
      </c>
      <c r="C108" s="19">
        <f>'crop production'!B57</f>
        <v>8703.2459383114565</v>
      </c>
      <c r="D108" s="115">
        <f>D107</f>
        <v>9.1169556700282955E-2</v>
      </c>
      <c r="E108" s="19">
        <f t="shared" si="34"/>
        <v>7909.7748642620627</v>
      </c>
      <c r="F108" s="52">
        <f>'grainfed livestock'!B108</f>
        <v>2345.1332755275189</v>
      </c>
      <c r="G108" s="52">
        <f t="shared" si="35"/>
        <v>5564.6415887345438</v>
      </c>
      <c r="H108" s="626">
        <f t="shared" si="36"/>
        <v>540.6415887345438</v>
      </c>
      <c r="I108" s="611"/>
      <c r="J108" s="601">
        <f>demand!C307</f>
        <v>72.099999999999994</v>
      </c>
      <c r="K108" s="19">
        <f>'grassland production'!AE57</f>
        <v>43.546878219815902</v>
      </c>
      <c r="L108" s="52">
        <f t="shared" si="37"/>
        <v>28.553121780184092</v>
      </c>
      <c r="M108" s="617"/>
      <c r="N108" s="601">
        <f>demand!D307</f>
        <v>11.4</v>
      </c>
      <c r="O108" s="19">
        <f>'grassland production'!N57</f>
        <v>0.63428675996423389</v>
      </c>
      <c r="P108" s="52">
        <f t="shared" si="38"/>
        <v>10.765713240035767</v>
      </c>
      <c r="Q108" s="620"/>
      <c r="R108" s="601">
        <f>demand!E307</f>
        <v>3.6</v>
      </c>
      <c r="S108" s="19">
        <f>'grassland production'!P57</f>
        <v>0.47571506997317536</v>
      </c>
      <c r="T108" s="52">
        <f t="shared" si="39"/>
        <v>3.1242849300268247</v>
      </c>
      <c r="U108" s="620"/>
      <c r="V108" s="601">
        <f>demand!F307</f>
        <v>72.400000000000006</v>
      </c>
      <c r="W108" s="52">
        <f t="shared" si="40"/>
        <v>72.400000000000006</v>
      </c>
      <c r="X108" s="620"/>
      <c r="Y108" s="601">
        <f>demand!G307</f>
        <v>6.6</v>
      </c>
      <c r="Z108" s="52">
        <f t="shared" si="41"/>
        <v>6.6</v>
      </c>
      <c r="AA108" s="611"/>
      <c r="AB108" s="601">
        <f>demand!H307</f>
        <v>728.5</v>
      </c>
      <c r="AC108" s="19">
        <f>'grassland production'!S57</f>
        <v>252.60470215575612</v>
      </c>
      <c r="AD108" s="52">
        <f t="shared" si="42"/>
        <v>475.89529784424388</v>
      </c>
      <c r="AE108" s="620"/>
      <c r="AF108" s="601">
        <f>demand!J307</f>
        <v>15.7</v>
      </c>
      <c r="AG108" s="19">
        <f>'grassland production'!AA57</f>
        <v>3.0522009580745162</v>
      </c>
      <c r="AH108" s="52">
        <f t="shared" si="43"/>
        <v>12.647799041925483</v>
      </c>
      <c r="AI108" s="611"/>
      <c r="AJ108" s="601">
        <f>demand!K307</f>
        <v>124.6</v>
      </c>
      <c r="AK108" s="52">
        <f t="shared" si="44"/>
        <v>124.6</v>
      </c>
      <c r="AL108" s="611"/>
      <c r="AM108" s="601">
        <f>demand!L307</f>
        <v>122.6</v>
      </c>
      <c r="AN108" s="52">
        <f t="shared" si="45"/>
        <v>122.6</v>
      </c>
      <c r="AO108" s="620"/>
      <c r="AP108" s="601">
        <f>demand!M307</f>
        <v>12.6</v>
      </c>
      <c r="AQ108" s="19">
        <f>'grassland production'!AF57</f>
        <v>6.9675005151705447</v>
      </c>
      <c r="AR108" s="52">
        <f t="shared" ref="AR108:AR153" si="47">MAX(0,AP6-AQ6)</f>
        <v>5.6325122051091459</v>
      </c>
      <c r="AS108" s="611"/>
      <c r="AT108" s="601">
        <f>demand!N307</f>
        <v>18.399999999999999</v>
      </c>
      <c r="AU108" s="19">
        <f>'grassland production'!AG57</f>
        <v>9.1448444261613382</v>
      </c>
      <c r="AV108" s="52">
        <f t="shared" si="46"/>
        <v>9.2551555738386604</v>
      </c>
    </row>
    <row r="109" spans="1:52" s="9" customFormat="1" ht="13.8" x14ac:dyDescent="0.45">
      <c r="A109" s="32">
        <v>2016</v>
      </c>
      <c r="B109" s="739">
        <f>demand!B308</f>
        <v>5056.8</v>
      </c>
      <c r="C109" s="19">
        <f>'crop production'!B58</f>
        <v>8711.4388451736704</v>
      </c>
      <c r="D109" s="115">
        <f t="shared" ref="D109:D153" si="48">D108</f>
        <v>9.1169556700282955E-2</v>
      </c>
      <c r="E109" s="19">
        <f t="shared" si="34"/>
        <v>7917.2208274375625</v>
      </c>
      <c r="F109" s="52">
        <f>'grainfed livestock'!B109</f>
        <v>2375.8441407872956</v>
      </c>
      <c r="G109" s="52">
        <f t="shared" si="35"/>
        <v>5541.3766866502665</v>
      </c>
      <c r="H109" s="626">
        <f t="shared" si="36"/>
        <v>484.57668665026631</v>
      </c>
      <c r="I109" s="611"/>
      <c r="J109" s="601">
        <f>demand!C308</f>
        <v>71.8</v>
      </c>
      <c r="K109" s="19">
        <f>'grassland production'!AE58</f>
        <v>43.497636705302561</v>
      </c>
      <c r="L109" s="52">
        <f t="shared" si="37"/>
        <v>28.302363294697436</v>
      </c>
      <c r="M109" s="617"/>
      <c r="N109" s="601">
        <f>demand!D308</f>
        <v>11.7</v>
      </c>
      <c r="O109" s="19">
        <f>'grassland production'!N58</f>
        <v>0.63356952736402905</v>
      </c>
      <c r="P109" s="52">
        <f t="shared" si="38"/>
        <v>11.06643047263597</v>
      </c>
      <c r="Q109" s="620"/>
      <c r="R109" s="601">
        <f>demand!E308</f>
        <v>3.6</v>
      </c>
      <c r="S109" s="19">
        <f>'grassland production'!P58</f>
        <v>0.47517714552302176</v>
      </c>
      <c r="T109" s="52">
        <f t="shared" si="39"/>
        <v>3.1248228544769785</v>
      </c>
      <c r="U109" s="620"/>
      <c r="V109" s="601">
        <f>demand!F308</f>
        <v>74.599999999999994</v>
      </c>
      <c r="W109" s="52">
        <f t="shared" si="40"/>
        <v>74.599999999999994</v>
      </c>
      <c r="X109" s="620"/>
      <c r="Y109" s="601">
        <f>demand!G308</f>
        <v>6.7</v>
      </c>
      <c r="Z109" s="52">
        <f t="shared" si="41"/>
        <v>6.7</v>
      </c>
      <c r="AA109" s="611"/>
      <c r="AB109" s="601">
        <f>demand!H308</f>
        <v>746.8</v>
      </c>
      <c r="AC109" s="19">
        <f>'grassland production'!S58</f>
        <v>252.31906427272455</v>
      </c>
      <c r="AD109" s="52">
        <f t="shared" si="42"/>
        <v>494.48093572727544</v>
      </c>
      <c r="AE109" s="620"/>
      <c r="AF109" s="601">
        <f>demand!J308</f>
        <v>15.6</v>
      </c>
      <c r="AG109" s="19">
        <f>'grassland production'!AA58</f>
        <v>3.0487496200241515</v>
      </c>
      <c r="AH109" s="52">
        <f t="shared" si="43"/>
        <v>12.551250379975848</v>
      </c>
      <c r="AI109" s="611"/>
      <c r="AJ109" s="601">
        <f>demand!K308</f>
        <v>126.7</v>
      </c>
      <c r="AK109" s="52">
        <f t="shared" si="44"/>
        <v>126.7</v>
      </c>
      <c r="AL109" s="611"/>
      <c r="AM109" s="601">
        <f>demand!L308</f>
        <v>123.9</v>
      </c>
      <c r="AN109" s="52">
        <f t="shared" si="45"/>
        <v>123.9</v>
      </c>
      <c r="AO109" s="620"/>
      <c r="AP109" s="601">
        <f>demand!M308</f>
        <v>12.7</v>
      </c>
      <c r="AQ109" s="19">
        <f>'grassland production'!AF58</f>
        <v>6.9596218728484098</v>
      </c>
      <c r="AR109" s="52">
        <f t="shared" si="47"/>
        <v>5.7403908474312777</v>
      </c>
      <c r="AS109" s="611"/>
      <c r="AT109" s="601">
        <f>demand!N308</f>
        <v>19</v>
      </c>
      <c r="AU109" s="19">
        <f>'grassland production'!AG58</f>
        <v>9.1345037081135381</v>
      </c>
      <c r="AV109" s="52">
        <f t="shared" si="46"/>
        <v>9.8654962918864619</v>
      </c>
    </row>
    <row r="110" spans="1:52" s="9" customFormat="1" ht="13.8" x14ac:dyDescent="0.45">
      <c r="A110" s="32">
        <v>2017</v>
      </c>
      <c r="B110" s="739">
        <f>demand!B309</f>
        <v>5127.8999999999996</v>
      </c>
      <c r="C110" s="19">
        <f>'crop production'!B59</f>
        <v>8719.6759362861394</v>
      </c>
      <c r="D110" s="115">
        <f t="shared" si="48"/>
        <v>9.1169556700282955E-2</v>
      </c>
      <c r="E110" s="19">
        <f t="shared" si="34"/>
        <v>7924.7069466048079</v>
      </c>
      <c r="F110" s="52">
        <f>'grainfed livestock'!B110</f>
        <v>2432.8874207793219</v>
      </c>
      <c r="G110" s="52">
        <f t="shared" si="35"/>
        <v>5491.8195258254855</v>
      </c>
      <c r="H110" s="626">
        <f t="shared" si="36"/>
        <v>363.91952582548583</v>
      </c>
      <c r="I110" s="611"/>
      <c r="J110" s="601">
        <f>demand!C309</f>
        <v>73</v>
      </c>
      <c r="K110" s="19">
        <f>'grassland production'!AE59</f>
        <v>43.448163502138513</v>
      </c>
      <c r="L110" s="52">
        <f t="shared" si="37"/>
        <v>29.551836497861487</v>
      </c>
      <c r="M110" s="617"/>
      <c r="N110" s="601">
        <f>demand!D309</f>
        <v>12</v>
      </c>
      <c r="O110" s="19">
        <f>'grassland production'!N59</f>
        <v>0.63284892007774829</v>
      </c>
      <c r="P110" s="52">
        <f t="shared" si="38"/>
        <v>11.367151079922252</v>
      </c>
      <c r="Q110" s="620"/>
      <c r="R110" s="601">
        <f>demand!E309</f>
        <v>3.7</v>
      </c>
      <c r="S110" s="19">
        <f>'grassland production'!P59</f>
        <v>0.47463669005831122</v>
      </c>
      <c r="T110" s="52">
        <f t="shared" si="39"/>
        <v>3.225363309941689</v>
      </c>
      <c r="U110" s="620"/>
      <c r="V110" s="601">
        <f>demand!F309</f>
        <v>75.599999999999994</v>
      </c>
      <c r="W110" s="52">
        <f t="shared" si="40"/>
        <v>75.599999999999994</v>
      </c>
      <c r="X110" s="620"/>
      <c r="Y110" s="601">
        <f>demand!G309</f>
        <v>6.4</v>
      </c>
      <c r="Z110" s="52">
        <f t="shared" si="41"/>
        <v>6.4</v>
      </c>
      <c r="AA110" s="611"/>
      <c r="AB110" s="601">
        <f>demand!H309</f>
        <v>763.6</v>
      </c>
      <c r="AC110" s="19">
        <f>'grassland production'!S59</f>
        <v>252.03208242096326</v>
      </c>
      <c r="AD110" s="52">
        <f t="shared" si="42"/>
        <v>511.56791757903676</v>
      </c>
      <c r="AE110" s="620"/>
      <c r="AF110" s="601">
        <f>demand!J309</f>
        <v>15.6</v>
      </c>
      <c r="AG110" s="19">
        <f>'grassland production'!AA59</f>
        <v>3.0452820429148559</v>
      </c>
      <c r="AH110" s="52">
        <f t="shared" si="43"/>
        <v>12.554717957085144</v>
      </c>
      <c r="AI110" s="611"/>
      <c r="AJ110" s="601">
        <f>demand!K309</f>
        <v>128.5</v>
      </c>
      <c r="AK110" s="52">
        <f t="shared" si="44"/>
        <v>128.5</v>
      </c>
      <c r="AL110" s="611"/>
      <c r="AM110" s="601">
        <f>demand!L309</f>
        <v>126.7</v>
      </c>
      <c r="AN110" s="52">
        <f t="shared" si="45"/>
        <v>126.7</v>
      </c>
      <c r="AO110" s="620"/>
      <c r="AP110" s="601">
        <f>demand!M309</f>
        <v>12.7</v>
      </c>
      <c r="AQ110" s="19">
        <f>'grassland production'!AF59</f>
        <v>6.9517061603421624</v>
      </c>
      <c r="AR110" s="52">
        <f t="shared" si="47"/>
        <v>5.7483065599375243</v>
      </c>
      <c r="AS110" s="611"/>
      <c r="AT110" s="601">
        <f>demand!N309</f>
        <v>18.7</v>
      </c>
      <c r="AU110" s="19">
        <f>'grassland production'!AG59</f>
        <v>9.1241143354490877</v>
      </c>
      <c r="AV110" s="52">
        <f t="shared" si="46"/>
        <v>9.5758856645509116</v>
      </c>
    </row>
    <row r="111" spans="1:52" s="9" customFormat="1" ht="13.8" x14ac:dyDescent="0.45">
      <c r="A111" s="32">
        <v>2018</v>
      </c>
      <c r="B111" s="739">
        <f>demand!B310</f>
        <v>5196.1000000000004</v>
      </c>
      <c r="C111" s="19">
        <f>'crop production'!B60</f>
        <v>8727.9557037842787</v>
      </c>
      <c r="D111" s="115">
        <f t="shared" si="48"/>
        <v>9.1169556700282955E-2</v>
      </c>
      <c r="E111" s="19">
        <f t="shared" si="34"/>
        <v>7932.2318513705604</v>
      </c>
      <c r="F111" s="52">
        <f>'grainfed livestock'!B111</f>
        <v>2532.6063476627278</v>
      </c>
      <c r="G111" s="52">
        <f t="shared" si="35"/>
        <v>5399.6255037078326</v>
      </c>
      <c r="H111" s="626">
        <f t="shared" si="36"/>
        <v>203.52550370783229</v>
      </c>
      <c r="I111" s="611"/>
      <c r="J111" s="601">
        <f>demand!C310</f>
        <v>75.8</v>
      </c>
      <c r="K111" s="19">
        <f>'grassland production'!AE60</f>
        <v>43.398464402044823</v>
      </c>
      <c r="L111" s="52">
        <f t="shared" si="37"/>
        <v>32.401535597955174</v>
      </c>
      <c r="M111" s="617"/>
      <c r="N111" s="601">
        <f>demand!D310</f>
        <v>12.3</v>
      </c>
      <c r="O111" s="19">
        <f>'grassland production'!N60</f>
        <v>0.63212502246533087</v>
      </c>
      <c r="P111" s="52">
        <f t="shared" si="38"/>
        <v>11.66787497753467</v>
      </c>
      <c r="Q111" s="620"/>
      <c r="R111" s="601">
        <f>demand!E310</f>
        <v>3.7</v>
      </c>
      <c r="S111" s="19">
        <f>'grassland production'!P60</f>
        <v>0.47409376684899812</v>
      </c>
      <c r="T111" s="52">
        <f t="shared" si="39"/>
        <v>3.2259062331510022</v>
      </c>
      <c r="U111" s="620"/>
      <c r="V111" s="601">
        <f>demand!F310</f>
        <v>77.400000000000006</v>
      </c>
      <c r="W111" s="52">
        <f t="shared" si="40"/>
        <v>77.400000000000006</v>
      </c>
      <c r="X111" s="620"/>
      <c r="Y111" s="601">
        <f>demand!G310</f>
        <v>6.5</v>
      </c>
      <c r="Z111" s="52">
        <f t="shared" si="41"/>
        <v>6.5</v>
      </c>
      <c r="AA111" s="611"/>
      <c r="AB111" s="601">
        <f>demand!H310</f>
        <v>786.1</v>
      </c>
      <c r="AC111" s="19">
        <f>'grassland production'!S60</f>
        <v>251.743790196818</v>
      </c>
      <c r="AD111" s="52">
        <f t="shared" si="42"/>
        <v>534.35620980318208</v>
      </c>
      <c r="AE111" s="620"/>
      <c r="AF111" s="601">
        <f>demand!J310</f>
        <v>15.8</v>
      </c>
      <c r="AG111" s="19">
        <f>'grassland production'!AA60</f>
        <v>3.0417986326883941</v>
      </c>
      <c r="AH111" s="52">
        <f t="shared" si="43"/>
        <v>12.758201367311607</v>
      </c>
      <c r="AI111" s="611"/>
      <c r="AJ111" s="601">
        <f>demand!K310</f>
        <v>131</v>
      </c>
      <c r="AK111" s="52">
        <f t="shared" si="44"/>
        <v>131</v>
      </c>
      <c r="AL111" s="611"/>
      <c r="AM111" s="601">
        <f>demand!L310</f>
        <v>128.69999999999999</v>
      </c>
      <c r="AN111" s="52">
        <f t="shared" si="45"/>
        <v>128.69999999999999</v>
      </c>
      <c r="AO111" s="620"/>
      <c r="AP111" s="601">
        <f>demand!M310</f>
        <v>12.9</v>
      </c>
      <c r="AQ111" s="19">
        <f>'grassland production'!AF60</f>
        <v>6.9437543043271717</v>
      </c>
      <c r="AR111" s="52">
        <f t="shared" si="47"/>
        <v>5.9563245962402585</v>
      </c>
      <c r="AS111" s="611"/>
      <c r="AT111" s="601">
        <f>demand!N310</f>
        <v>19</v>
      </c>
      <c r="AU111" s="19">
        <f>'grassland production'!AG60</f>
        <v>9.1136775244294128</v>
      </c>
      <c r="AV111" s="52">
        <f t="shared" si="46"/>
        <v>9.8863224755705872</v>
      </c>
    </row>
    <row r="112" spans="1:52" s="9" customFormat="1" ht="13.8" x14ac:dyDescent="0.45">
      <c r="A112" s="32">
        <v>2019</v>
      </c>
      <c r="B112" s="739">
        <f>demand!B311</f>
        <v>5213.8999999999996</v>
      </c>
      <c r="C112" s="19">
        <f>'crop production'!B61</f>
        <v>9348.3877956942906</v>
      </c>
      <c r="D112" s="115">
        <f t="shared" si="48"/>
        <v>9.1169556700282955E-2</v>
      </c>
      <c r="E112" s="19">
        <f t="shared" si="34"/>
        <v>8496.0994244985068</v>
      </c>
      <c r="F112" s="52">
        <f>'grainfed livestock'!B112</f>
        <v>2562.3375139594755</v>
      </c>
      <c r="G112" s="52">
        <f t="shared" si="35"/>
        <v>5933.7619105390313</v>
      </c>
      <c r="H112" s="626">
        <f t="shared" si="36"/>
        <v>719.86191053903167</v>
      </c>
      <c r="I112" s="611"/>
      <c r="J112" s="601">
        <f>demand!C311</f>
        <v>75.900000000000006</v>
      </c>
      <c r="K112" s="19">
        <f>'grassland production'!AE61</f>
        <v>42.81787190528032</v>
      </c>
      <c r="L112" s="52">
        <f t="shared" si="37"/>
        <v>33.082128094719685</v>
      </c>
      <c r="M112" s="617"/>
      <c r="N112" s="601">
        <f>demand!D311</f>
        <v>12.4</v>
      </c>
      <c r="O112" s="19">
        <f>'grassland production'!N61</f>
        <v>0.62366833972051072</v>
      </c>
      <c r="P112" s="52">
        <f t="shared" si="38"/>
        <v>11.776331660279489</v>
      </c>
      <c r="Q112" s="620"/>
      <c r="R112" s="601">
        <f>demand!E311</f>
        <v>3.7</v>
      </c>
      <c r="S112" s="19">
        <f>'grassland production'!P61</f>
        <v>0.46775125479038293</v>
      </c>
      <c r="T112" s="52">
        <f t="shared" si="39"/>
        <v>3.2322487452096174</v>
      </c>
      <c r="U112" s="620"/>
      <c r="V112" s="601">
        <f>demand!F311</f>
        <v>78.099999999999994</v>
      </c>
      <c r="W112" s="52">
        <f t="shared" si="40"/>
        <v>78.099999999999994</v>
      </c>
      <c r="X112" s="620"/>
      <c r="Y112" s="601">
        <f>demand!G311</f>
        <v>6.5</v>
      </c>
      <c r="Z112" s="52">
        <f t="shared" si="41"/>
        <v>6.5</v>
      </c>
      <c r="AA112" s="611"/>
      <c r="AB112" s="601">
        <f>demand!H311</f>
        <v>795.9</v>
      </c>
      <c r="AC112" s="19">
        <f>'grassland production'!S61</f>
        <v>248.37591629369336</v>
      </c>
      <c r="AD112" s="52">
        <f t="shared" si="42"/>
        <v>547.52408370630656</v>
      </c>
      <c r="AE112" s="620"/>
      <c r="AF112" s="601">
        <f>demand!J311</f>
        <v>15.9</v>
      </c>
      <c r="AG112" s="19">
        <f>'grassland production'!AA61</f>
        <v>3.0011049010750654</v>
      </c>
      <c r="AH112" s="52">
        <f t="shared" si="43"/>
        <v>12.898895098924935</v>
      </c>
      <c r="AI112" s="611"/>
      <c r="AJ112" s="601">
        <f>demand!K311</f>
        <v>130.80000000000001</v>
      </c>
      <c r="AK112" s="52">
        <f t="shared" si="44"/>
        <v>130.80000000000001</v>
      </c>
      <c r="AL112" s="611"/>
      <c r="AM112" s="601">
        <f>demand!L311</f>
        <v>129.1</v>
      </c>
      <c r="AN112" s="52">
        <f t="shared" si="45"/>
        <v>129.1</v>
      </c>
      <c r="AO112" s="620"/>
      <c r="AP112" s="601">
        <f>demand!M311</f>
        <v>12.8</v>
      </c>
      <c r="AQ112" s="19">
        <f>'grassland production'!AF61</f>
        <v>6.8508595048448511</v>
      </c>
      <c r="AR112" s="52">
        <f t="shared" si="47"/>
        <v>6.1563245962402577</v>
      </c>
      <c r="AS112" s="611"/>
      <c r="AT112" s="601">
        <f>demand!N311</f>
        <v>18.899999999999999</v>
      </c>
      <c r="AU112" s="19">
        <f>'grassland production'!AG61</f>
        <v>8.9917531001088662</v>
      </c>
      <c r="AV112" s="52">
        <f t="shared" si="46"/>
        <v>9.9082468998911324</v>
      </c>
    </row>
    <row r="113" spans="1:48" s="9" customFormat="1" ht="13.8" x14ac:dyDescent="0.45">
      <c r="A113" s="32">
        <v>2020</v>
      </c>
      <c r="B113" s="739">
        <f>demand!B312</f>
        <v>5237.8999999999996</v>
      </c>
      <c r="C113" s="19">
        <f>'crop production'!B62</f>
        <v>9446.7521340316471</v>
      </c>
      <c r="D113" s="115">
        <f t="shared" si="48"/>
        <v>9.1169556700282955E-2</v>
      </c>
      <c r="E113" s="19">
        <f t="shared" si="34"/>
        <v>8585.4959297145306</v>
      </c>
      <c r="F113" s="52">
        <f>'grainfed livestock'!B113</f>
        <v>2594.3759861704411</v>
      </c>
      <c r="G113" s="52">
        <f t="shared" si="35"/>
        <v>5991.1199435440894</v>
      </c>
      <c r="H113" s="626">
        <f t="shared" si="36"/>
        <v>753.2199435440898</v>
      </c>
      <c r="I113" s="611"/>
      <c r="J113" s="601">
        <f>demand!C312</f>
        <v>76.2</v>
      </c>
      <c r="K113" s="19">
        <f>'grassland production'!AE62</f>
        <v>42.53383018248315</v>
      </c>
      <c r="L113" s="52">
        <f t="shared" si="37"/>
        <v>33.666169817516852</v>
      </c>
      <c r="M113" s="617"/>
      <c r="N113" s="601">
        <f>demand!D312</f>
        <v>12.5</v>
      </c>
      <c r="O113" s="19">
        <f>'grassland production'!N62</f>
        <v>0.61953109931631356</v>
      </c>
      <c r="P113" s="52">
        <f t="shared" si="38"/>
        <v>11.880468900683686</v>
      </c>
      <c r="Q113" s="620"/>
      <c r="R113" s="601">
        <f>demand!E312</f>
        <v>3.7</v>
      </c>
      <c r="S113" s="19">
        <f>'grassland production'!P62</f>
        <v>0.46464832448723509</v>
      </c>
      <c r="T113" s="52">
        <f t="shared" si="39"/>
        <v>3.2353516755127649</v>
      </c>
      <c r="U113" s="620"/>
      <c r="V113" s="601">
        <f>demand!F312</f>
        <v>79.099999999999994</v>
      </c>
      <c r="W113" s="52">
        <f t="shared" si="40"/>
        <v>79.099999999999994</v>
      </c>
      <c r="X113" s="620"/>
      <c r="Y113" s="601">
        <f>demand!G312</f>
        <v>6.5</v>
      </c>
      <c r="Z113" s="52">
        <f t="shared" si="41"/>
        <v>6.5</v>
      </c>
      <c r="AA113" s="611"/>
      <c r="AB113" s="601">
        <f>demand!H312</f>
        <v>806.6</v>
      </c>
      <c r="AC113" s="19">
        <f>'grassland production'!S62</f>
        <v>246.72826030272185</v>
      </c>
      <c r="AD113" s="52">
        <f t="shared" si="42"/>
        <v>559.87173969727814</v>
      </c>
      <c r="AE113" s="620"/>
      <c r="AF113" s="601">
        <f>demand!J312</f>
        <v>16.100000000000001</v>
      </c>
      <c r="AG113" s="19">
        <f>'grassland production'!AA62</f>
        <v>2.9811964150045265</v>
      </c>
      <c r="AH113" s="52">
        <f t="shared" si="43"/>
        <v>13.118803584995476</v>
      </c>
      <c r="AI113" s="611"/>
      <c r="AJ113" s="601">
        <f>demand!K312</f>
        <v>131</v>
      </c>
      <c r="AK113" s="52">
        <f t="shared" si="44"/>
        <v>131</v>
      </c>
      <c r="AL113" s="611"/>
      <c r="AM113" s="601">
        <f>demand!L312</f>
        <v>129.80000000000001</v>
      </c>
      <c r="AN113" s="52">
        <f t="shared" si="45"/>
        <v>129.80000000000001</v>
      </c>
      <c r="AO113" s="620"/>
      <c r="AP113" s="601">
        <f>demand!M312</f>
        <v>12.8</v>
      </c>
      <c r="AQ113" s="19">
        <f>'grassland production'!AF62</f>
        <v>6.8054128291973042</v>
      </c>
      <c r="AR113" s="52">
        <f t="shared" si="47"/>
        <v>6.3563245962402588</v>
      </c>
      <c r="AS113" s="611"/>
      <c r="AT113" s="601">
        <f>demand!N312</f>
        <v>19</v>
      </c>
      <c r="AU113" s="19">
        <f>'grassland production'!AG62</f>
        <v>8.9321043383214604</v>
      </c>
      <c r="AV113" s="52">
        <f t="shared" si="46"/>
        <v>10.06789566167854</v>
      </c>
    </row>
    <row r="114" spans="1:48" s="9" customFormat="1" ht="13.8" x14ac:dyDescent="0.45">
      <c r="A114" s="32">
        <v>2021</v>
      </c>
      <c r="B114" s="739">
        <f>demand!B313</f>
        <v>5256.1</v>
      </c>
      <c r="C114" s="19">
        <f>'crop production'!B63</f>
        <v>9544.5890114498143</v>
      </c>
      <c r="D114" s="115">
        <f t="shared" si="48"/>
        <v>9.1169556700282955E-2</v>
      </c>
      <c r="E114" s="19">
        <f t="shared" si="34"/>
        <v>8674.4130623895435</v>
      </c>
      <c r="F114" s="52">
        <f>'grainfed livestock'!B114</f>
        <v>2619.9387530700415</v>
      </c>
      <c r="G114" s="52">
        <f t="shared" si="35"/>
        <v>6054.474309319502</v>
      </c>
      <c r="H114" s="626">
        <f t="shared" si="36"/>
        <v>798.37430931950166</v>
      </c>
      <c r="I114" s="611"/>
      <c r="J114" s="601">
        <f>demand!C313</f>
        <v>76.400000000000006</v>
      </c>
      <c r="K114" s="19">
        <f>'grassland production'!AE63</f>
        <v>42.249788459686002</v>
      </c>
      <c r="L114" s="52">
        <f t="shared" si="37"/>
        <v>34.150211540314004</v>
      </c>
      <c r="M114" s="617"/>
      <c r="N114" s="601">
        <f>demand!D313</f>
        <v>12.5</v>
      </c>
      <c r="O114" s="19">
        <f>'grassland production'!N63</f>
        <v>0.61539385891211662</v>
      </c>
      <c r="P114" s="52">
        <f t="shared" si="38"/>
        <v>11.884606141087882</v>
      </c>
      <c r="Q114" s="620"/>
      <c r="R114" s="601">
        <f>demand!E313</f>
        <v>3.7</v>
      </c>
      <c r="S114" s="19">
        <f>'grassland production'!P63</f>
        <v>0.46154539418408747</v>
      </c>
      <c r="T114" s="52">
        <f t="shared" si="39"/>
        <v>3.2384546058159129</v>
      </c>
      <c r="U114" s="620"/>
      <c r="V114" s="601">
        <f>demand!F313</f>
        <v>80</v>
      </c>
      <c r="W114" s="52">
        <f t="shared" si="40"/>
        <v>80</v>
      </c>
      <c r="X114" s="620"/>
      <c r="Y114" s="601">
        <f>demand!G313</f>
        <v>6.5</v>
      </c>
      <c r="Z114" s="52">
        <f t="shared" si="41"/>
        <v>6.5</v>
      </c>
      <c r="AA114" s="611"/>
      <c r="AB114" s="601">
        <f>demand!H313</f>
        <v>816.4</v>
      </c>
      <c r="AC114" s="19">
        <f>'grassland production'!S63</f>
        <v>245.08060431175042</v>
      </c>
      <c r="AD114" s="52">
        <f t="shared" si="42"/>
        <v>571.31939568824953</v>
      </c>
      <c r="AE114" s="620"/>
      <c r="AF114" s="601">
        <f>demand!J313</f>
        <v>16.2</v>
      </c>
      <c r="AG114" s="19">
        <f>'grassland production'!AA63</f>
        <v>2.9612879289339893</v>
      </c>
      <c r="AH114" s="52">
        <f t="shared" si="43"/>
        <v>13.23871207106601</v>
      </c>
      <c r="AI114" s="611"/>
      <c r="AJ114" s="601">
        <f>demand!K313</f>
        <v>130.9</v>
      </c>
      <c r="AK114" s="52">
        <f t="shared" si="44"/>
        <v>130.9</v>
      </c>
      <c r="AL114" s="611"/>
      <c r="AM114" s="601">
        <f>demand!L313</f>
        <v>130.4</v>
      </c>
      <c r="AN114" s="52">
        <f t="shared" si="45"/>
        <v>130.4</v>
      </c>
      <c r="AO114" s="620"/>
      <c r="AP114" s="601">
        <f>demand!M313</f>
        <v>12.7</v>
      </c>
      <c r="AQ114" s="19">
        <f>'grassland production'!AF63</f>
        <v>6.7599661535497608</v>
      </c>
      <c r="AR114" s="52">
        <f t="shared" si="47"/>
        <v>6.5563245962402581</v>
      </c>
      <c r="AS114" s="611"/>
      <c r="AT114" s="601">
        <f>demand!N313</f>
        <v>19.100000000000001</v>
      </c>
      <c r="AU114" s="19">
        <f>'grassland production'!AG63</f>
        <v>8.87245557653406</v>
      </c>
      <c r="AV114" s="52">
        <f t="shared" si="46"/>
        <v>10.227544423465941</v>
      </c>
    </row>
    <row r="115" spans="1:48" s="9" customFormat="1" ht="13.8" x14ac:dyDescent="0.45">
      <c r="A115" s="32">
        <v>2022</v>
      </c>
      <c r="B115" s="739">
        <f>demand!B314</f>
        <v>5272.1</v>
      </c>
      <c r="C115" s="19">
        <f>'crop production'!B64</f>
        <v>9641.9146459330987</v>
      </c>
      <c r="D115" s="115">
        <f t="shared" si="48"/>
        <v>9.1169556700282955E-2</v>
      </c>
      <c r="E115" s="19">
        <f t="shared" si="34"/>
        <v>8762.8655619214132</v>
      </c>
      <c r="F115" s="52">
        <f>'grainfed livestock'!B115</f>
        <v>2643.9251154334725</v>
      </c>
      <c r="G115" s="52">
        <f t="shared" si="35"/>
        <v>6118.9404464879408</v>
      </c>
      <c r="H115" s="626">
        <f t="shared" si="36"/>
        <v>846.84044648794043</v>
      </c>
      <c r="I115" s="611"/>
      <c r="J115" s="601">
        <f>demand!C314</f>
        <v>76.599999999999994</v>
      </c>
      <c r="K115" s="19">
        <f>'grassland production'!AE64</f>
        <v>41.965746736888839</v>
      </c>
      <c r="L115" s="52">
        <f t="shared" si="37"/>
        <v>34.634253263111155</v>
      </c>
      <c r="M115" s="617"/>
      <c r="N115" s="601">
        <f>demand!D314</f>
        <v>12.6</v>
      </c>
      <c r="O115" s="19">
        <f>'grassland production'!N64</f>
        <v>0.61125661850791957</v>
      </c>
      <c r="P115" s="52">
        <f t="shared" si="38"/>
        <v>11.98874338149208</v>
      </c>
      <c r="Q115" s="620"/>
      <c r="R115" s="601">
        <f>demand!E314</f>
        <v>3.7</v>
      </c>
      <c r="S115" s="19">
        <f>'grassland production'!P64</f>
        <v>0.45844246388093968</v>
      </c>
      <c r="T115" s="52">
        <f t="shared" si="39"/>
        <v>3.2415575361190605</v>
      </c>
      <c r="U115" s="620"/>
      <c r="V115" s="601">
        <f>demand!F314</f>
        <v>80.8</v>
      </c>
      <c r="W115" s="52">
        <f t="shared" si="40"/>
        <v>80.8</v>
      </c>
      <c r="X115" s="620"/>
      <c r="Y115" s="601">
        <f>demand!G314</f>
        <v>6.5</v>
      </c>
      <c r="Z115" s="52">
        <f t="shared" si="41"/>
        <v>6.5</v>
      </c>
      <c r="AA115" s="611"/>
      <c r="AB115" s="601">
        <f>demand!H314</f>
        <v>825.8</v>
      </c>
      <c r="AC115" s="19">
        <f>'grassland production'!S64</f>
        <v>243.43294832077896</v>
      </c>
      <c r="AD115" s="52">
        <f t="shared" si="42"/>
        <v>582.36705167922105</v>
      </c>
      <c r="AE115" s="620"/>
      <c r="AF115" s="601">
        <f>demand!J314</f>
        <v>16.3</v>
      </c>
      <c r="AG115" s="19">
        <f>'grassland production'!AA64</f>
        <v>2.9413794428634508</v>
      </c>
      <c r="AH115" s="52">
        <f t="shared" si="43"/>
        <v>13.35862055713655</v>
      </c>
      <c r="AI115" s="611"/>
      <c r="AJ115" s="601">
        <f>demand!K314</f>
        <v>130.69999999999999</v>
      </c>
      <c r="AK115" s="52">
        <f t="shared" si="44"/>
        <v>130.69999999999999</v>
      </c>
      <c r="AL115" s="611"/>
      <c r="AM115" s="601">
        <f>demand!L314</f>
        <v>130.80000000000001</v>
      </c>
      <c r="AN115" s="52">
        <f t="shared" si="45"/>
        <v>130.80000000000001</v>
      </c>
      <c r="AO115" s="620"/>
      <c r="AP115" s="601">
        <f>demand!M314</f>
        <v>12.6</v>
      </c>
      <c r="AQ115" s="19">
        <f>'grassland production'!AF64</f>
        <v>6.7145194779022148</v>
      </c>
      <c r="AR115" s="52">
        <f t="shared" si="47"/>
        <v>6.7563245962402574</v>
      </c>
      <c r="AS115" s="611"/>
      <c r="AT115" s="601">
        <f>demand!N314</f>
        <v>19.2</v>
      </c>
      <c r="AU115" s="19">
        <f>'grassland production'!AG64</f>
        <v>8.8128068147466561</v>
      </c>
      <c r="AV115" s="52">
        <f t="shared" si="46"/>
        <v>10.387193185253343</v>
      </c>
    </row>
    <row r="116" spans="1:48" s="9" customFormat="1" ht="13.8" x14ac:dyDescent="0.45">
      <c r="A116" s="32">
        <v>2023</v>
      </c>
      <c r="B116" s="739">
        <f>demand!B315</f>
        <v>5286</v>
      </c>
      <c r="C116" s="19">
        <f>'crop production'!B65</f>
        <v>9738.745642779988</v>
      </c>
      <c r="D116" s="115">
        <f t="shared" si="48"/>
        <v>9.1169556700282955E-2</v>
      </c>
      <c r="E116" s="19">
        <f t="shared" si="34"/>
        <v>8850.8685197109244</v>
      </c>
      <c r="F116" s="52">
        <f>'grainfed livestock'!B116</f>
        <v>2665.35926952817</v>
      </c>
      <c r="G116" s="52">
        <f t="shared" si="35"/>
        <v>6185.5092501827548</v>
      </c>
      <c r="H116" s="626">
        <f t="shared" si="36"/>
        <v>899.50925018275484</v>
      </c>
      <c r="I116" s="611"/>
      <c r="J116" s="601">
        <f>demand!C315</f>
        <v>76.7</v>
      </c>
      <c r="K116" s="19">
        <f>'grassland production'!AE65</f>
        <v>41.681705014091669</v>
      </c>
      <c r="L116" s="52">
        <f t="shared" si="37"/>
        <v>35.018294985908334</v>
      </c>
      <c r="M116" s="617"/>
      <c r="N116" s="601">
        <f>demand!D315</f>
        <v>12.6</v>
      </c>
      <c r="O116" s="19">
        <f>'grassland production'!N65</f>
        <v>0.60711937810372252</v>
      </c>
      <c r="P116" s="52">
        <f t="shared" si="38"/>
        <v>11.992880621896276</v>
      </c>
      <c r="Q116" s="620"/>
      <c r="R116" s="601">
        <f>demand!E315</f>
        <v>3.7</v>
      </c>
      <c r="S116" s="19">
        <f>'grassland production'!P65</f>
        <v>0.45533953357779178</v>
      </c>
      <c r="T116" s="52">
        <f t="shared" si="39"/>
        <v>3.2446604664222085</v>
      </c>
      <c r="U116" s="620"/>
      <c r="V116" s="601">
        <f>demand!F315</f>
        <v>81.599999999999994</v>
      </c>
      <c r="W116" s="52">
        <f t="shared" si="40"/>
        <v>81.599999999999994</v>
      </c>
      <c r="X116" s="620"/>
      <c r="Y116" s="601">
        <f>demand!G315</f>
        <v>6.4</v>
      </c>
      <c r="Z116" s="52">
        <f t="shared" si="41"/>
        <v>6.4</v>
      </c>
      <c r="AA116" s="611"/>
      <c r="AB116" s="601">
        <f>demand!H315</f>
        <v>835</v>
      </c>
      <c r="AC116" s="19">
        <f>'grassland production'!S65</f>
        <v>241.78529232980745</v>
      </c>
      <c r="AD116" s="52">
        <f t="shared" si="42"/>
        <v>593.21470767019252</v>
      </c>
      <c r="AE116" s="620"/>
      <c r="AF116" s="601">
        <f>demand!J315</f>
        <v>16.399999999999999</v>
      </c>
      <c r="AG116" s="19">
        <f>'grassland production'!AA65</f>
        <v>2.9214709567929118</v>
      </c>
      <c r="AH116" s="52">
        <f t="shared" si="43"/>
        <v>13.478529043207086</v>
      </c>
      <c r="AI116" s="611"/>
      <c r="AJ116" s="601">
        <f>demand!K315</f>
        <v>130.5</v>
      </c>
      <c r="AK116" s="52">
        <f t="shared" si="44"/>
        <v>130.5</v>
      </c>
      <c r="AL116" s="611"/>
      <c r="AM116" s="601">
        <f>demand!L315</f>
        <v>131.19999999999999</v>
      </c>
      <c r="AN116" s="52">
        <f t="shared" si="45"/>
        <v>131.19999999999999</v>
      </c>
      <c r="AO116" s="620"/>
      <c r="AP116" s="601">
        <f>demand!M315</f>
        <v>12.6</v>
      </c>
      <c r="AQ116" s="19">
        <f>'grassland production'!AF65</f>
        <v>6.669072802254667</v>
      </c>
      <c r="AR116" s="52">
        <f t="shared" si="47"/>
        <v>6.9563245962402585</v>
      </c>
      <c r="AS116" s="611"/>
      <c r="AT116" s="601">
        <f>demand!N315</f>
        <v>19.3</v>
      </c>
      <c r="AU116" s="19">
        <f>'grassland production'!AG65</f>
        <v>8.7531580529592503</v>
      </c>
      <c r="AV116" s="52">
        <f t="shared" si="46"/>
        <v>10.54684194704075</v>
      </c>
    </row>
    <row r="117" spans="1:48" s="9" customFormat="1" ht="13.8" x14ac:dyDescent="0.45">
      <c r="A117" s="32">
        <v>2024</v>
      </c>
      <c r="B117" s="739">
        <f>demand!B316</f>
        <v>5298.2</v>
      </c>
      <c r="C117" s="19">
        <f>'crop production'!B66</f>
        <v>9835.0986629235795</v>
      </c>
      <c r="D117" s="115">
        <f t="shared" si="48"/>
        <v>9.1169556700282955E-2</v>
      </c>
      <c r="E117" s="19">
        <f t="shared" si="34"/>
        <v>8938.4370777212916</v>
      </c>
      <c r="F117" s="52">
        <f>'grainfed livestock'!B117</f>
        <v>2682.6000197116355</v>
      </c>
      <c r="G117" s="52">
        <f t="shared" si="35"/>
        <v>6255.8370580096562</v>
      </c>
      <c r="H117" s="626">
        <f t="shared" si="36"/>
        <v>957.63705800965636</v>
      </c>
      <c r="I117" s="611"/>
      <c r="J117" s="601">
        <f>demand!C316</f>
        <v>76.8</v>
      </c>
      <c r="K117" s="19">
        <f>'grassland production'!AE66</f>
        <v>41.470498328541964</v>
      </c>
      <c r="L117" s="52">
        <f t="shared" si="37"/>
        <v>35.329501671458033</v>
      </c>
      <c r="M117" s="617"/>
      <c r="N117" s="601">
        <f>demand!D316</f>
        <v>12.7</v>
      </c>
      <c r="O117" s="19">
        <f>'grassland production'!N66</f>
        <v>0.60404302430440138</v>
      </c>
      <c r="P117" s="52">
        <f t="shared" si="38"/>
        <v>12.095956975695598</v>
      </c>
      <c r="Q117" s="620"/>
      <c r="R117" s="601">
        <f>demand!E316</f>
        <v>3.6</v>
      </c>
      <c r="S117" s="19">
        <f>'grassland production'!P66</f>
        <v>0.45303226822830095</v>
      </c>
      <c r="T117" s="52">
        <f t="shared" si="39"/>
        <v>3.1469677317716993</v>
      </c>
      <c r="U117" s="620"/>
      <c r="V117" s="601">
        <f>demand!F316</f>
        <v>82.3</v>
      </c>
      <c r="W117" s="52">
        <f t="shared" si="40"/>
        <v>82.3</v>
      </c>
      <c r="X117" s="620"/>
      <c r="Y117" s="601">
        <f>demand!G316</f>
        <v>6.4</v>
      </c>
      <c r="Z117" s="52">
        <f t="shared" si="41"/>
        <v>6.4</v>
      </c>
      <c r="AA117" s="611"/>
      <c r="AB117" s="601">
        <f>demand!H316</f>
        <v>843.9</v>
      </c>
      <c r="AC117" s="19">
        <f>'grassland production'!S66</f>
        <v>240.56013442922782</v>
      </c>
      <c r="AD117" s="52">
        <f t="shared" si="42"/>
        <v>603.33986557077219</v>
      </c>
      <c r="AE117" s="620"/>
      <c r="AF117" s="601">
        <f>demand!J316</f>
        <v>16.399999999999999</v>
      </c>
      <c r="AG117" s="19">
        <f>'grassland production'!AA66</f>
        <v>2.9066674789240161</v>
      </c>
      <c r="AH117" s="52">
        <f t="shared" si="43"/>
        <v>13.493332521075983</v>
      </c>
      <c r="AI117" s="611"/>
      <c r="AJ117" s="601">
        <f>demand!K316</f>
        <v>130.19999999999999</v>
      </c>
      <c r="AK117" s="52">
        <f t="shared" si="44"/>
        <v>130.19999999999999</v>
      </c>
      <c r="AL117" s="611"/>
      <c r="AM117" s="601">
        <f>demand!L316</f>
        <v>131.6</v>
      </c>
      <c r="AN117" s="52">
        <f t="shared" si="45"/>
        <v>131.6</v>
      </c>
      <c r="AO117" s="620"/>
      <c r="AP117" s="601">
        <f>demand!M316</f>
        <v>12.5</v>
      </c>
      <c r="AQ117" s="19">
        <f>'grassland production'!AF66</f>
        <v>6.6352797325667146</v>
      </c>
      <c r="AR117" s="52">
        <f t="shared" si="47"/>
        <v>7.1563245962402577</v>
      </c>
      <c r="AS117" s="611"/>
      <c r="AT117" s="601">
        <f>demand!N316</f>
        <v>19.3</v>
      </c>
      <c r="AU117" s="19">
        <f>'grassland production'!AG66</f>
        <v>8.7088046489938122</v>
      </c>
      <c r="AV117" s="52">
        <f t="shared" si="46"/>
        <v>10.591195351006188</v>
      </c>
    </row>
    <row r="118" spans="1:48" s="9" customFormat="1" ht="13.8" x14ac:dyDescent="0.45">
      <c r="A118" s="32">
        <v>2025</v>
      </c>
      <c r="B118" s="739">
        <f>demand!B317</f>
        <v>5308.5</v>
      </c>
      <c r="C118" s="19">
        <f>'crop production'!B67</f>
        <v>9930.7612711509337</v>
      </c>
      <c r="D118" s="115">
        <f t="shared" si="48"/>
        <v>9.1169556700282955E-2</v>
      </c>
      <c r="E118" s="19">
        <f t="shared" si="34"/>
        <v>9025.3781683637644</v>
      </c>
      <c r="F118" s="52">
        <f>'grainfed livestock'!B118</f>
        <v>2700.5890428061448</v>
      </c>
      <c r="G118" s="52">
        <f t="shared" si="35"/>
        <v>6324.7891255576196</v>
      </c>
      <c r="H118" s="626">
        <f t="shared" si="36"/>
        <v>1016.2891255576196</v>
      </c>
      <c r="I118" s="611"/>
      <c r="J118" s="601">
        <f>demand!C317</f>
        <v>76.900000000000006</v>
      </c>
      <c r="K118" s="19">
        <f>'grassland production'!AE67</f>
        <v>41.261494485919343</v>
      </c>
      <c r="L118" s="52">
        <f t="shared" si="37"/>
        <v>35.638505514080663</v>
      </c>
      <c r="M118" s="617"/>
      <c r="N118" s="601">
        <f>demand!D317</f>
        <v>12.7</v>
      </c>
      <c r="O118" s="19">
        <f>'grassland production'!N67</f>
        <v>0.60099875625175236</v>
      </c>
      <c r="P118" s="52">
        <f t="shared" si="38"/>
        <v>12.099001243748248</v>
      </c>
      <c r="Q118" s="620"/>
      <c r="R118" s="601">
        <f>demand!E317</f>
        <v>3.6</v>
      </c>
      <c r="S118" s="19">
        <f>'grassland production'!P67</f>
        <v>0.45074906718881419</v>
      </c>
      <c r="T118" s="52">
        <f t="shared" si="39"/>
        <v>3.149250932811186</v>
      </c>
      <c r="U118" s="620"/>
      <c r="V118" s="601">
        <f>demand!F317</f>
        <v>83</v>
      </c>
      <c r="W118" s="52">
        <f t="shared" si="40"/>
        <v>83</v>
      </c>
      <c r="X118" s="620"/>
      <c r="Y118" s="601">
        <f>demand!G317</f>
        <v>6.4</v>
      </c>
      <c r="Z118" s="52">
        <f t="shared" si="41"/>
        <v>6.4</v>
      </c>
      <c r="AA118" s="611"/>
      <c r="AB118" s="601">
        <f>demand!H317</f>
        <v>852.5</v>
      </c>
      <c r="AC118" s="19">
        <f>'grassland production'!S67</f>
        <v>239.34775467726035</v>
      </c>
      <c r="AD118" s="52">
        <f t="shared" si="42"/>
        <v>613.15224532273965</v>
      </c>
      <c r="AE118" s="620"/>
      <c r="AF118" s="601">
        <f>demand!J317</f>
        <v>16.5</v>
      </c>
      <c r="AG118" s="19">
        <f>'grassland production'!AA67</f>
        <v>2.892018398329216</v>
      </c>
      <c r="AH118" s="52">
        <f t="shared" si="43"/>
        <v>13.607981601670783</v>
      </c>
      <c r="AI118" s="611"/>
      <c r="AJ118" s="601">
        <f>demand!K317</f>
        <v>129.80000000000001</v>
      </c>
      <c r="AK118" s="52">
        <f t="shared" si="44"/>
        <v>129.80000000000001</v>
      </c>
      <c r="AL118" s="611"/>
      <c r="AM118" s="601">
        <f>demand!L317</f>
        <v>131.9</v>
      </c>
      <c r="AN118" s="52">
        <f t="shared" si="45"/>
        <v>131.9</v>
      </c>
      <c r="AO118" s="620"/>
      <c r="AP118" s="601">
        <f>demand!M317</f>
        <v>12.4</v>
      </c>
      <c r="AQ118" s="19">
        <f>'grassland production'!AF67</f>
        <v>6.6018391177470948</v>
      </c>
      <c r="AR118" s="52">
        <f t="shared" si="47"/>
        <v>7.3563245962402588</v>
      </c>
      <c r="AS118" s="611"/>
      <c r="AT118" s="601">
        <f>demand!N317</f>
        <v>19.399999999999999</v>
      </c>
      <c r="AU118" s="19">
        <f>'grassland production'!AG67</f>
        <v>8.6649138420430614</v>
      </c>
      <c r="AV118" s="52">
        <f t="shared" si="46"/>
        <v>10.735086157956937</v>
      </c>
    </row>
    <row r="119" spans="1:48" s="9" customFormat="1" ht="13.8" x14ac:dyDescent="0.45">
      <c r="A119" s="32">
        <v>2026</v>
      </c>
      <c r="B119" s="739">
        <f>demand!B318</f>
        <v>5317.2</v>
      </c>
      <c r="C119" s="19">
        <f>'crop production'!B68</f>
        <v>10024.463754197337</v>
      </c>
      <c r="D119" s="115">
        <f t="shared" si="48"/>
        <v>9.1169556700282955E-2</v>
      </c>
      <c r="E119" s="19">
        <f t="shared" si="34"/>
        <v>9110.5378375691125</v>
      </c>
      <c r="F119" s="52">
        <f>'grainfed livestock'!B119</f>
        <v>2715.725635409698</v>
      </c>
      <c r="G119" s="52">
        <f t="shared" si="35"/>
        <v>6394.8122021594145</v>
      </c>
      <c r="H119" s="626">
        <f t="shared" si="36"/>
        <v>1077.6122021594147</v>
      </c>
      <c r="I119" s="611"/>
      <c r="J119" s="601">
        <f>demand!C318</f>
        <v>76.900000000000006</v>
      </c>
      <c r="K119" s="19">
        <f>'grassland production'!AE68</f>
        <v>41.052490643296707</v>
      </c>
      <c r="L119" s="52">
        <f t="shared" si="37"/>
        <v>35.847509356703299</v>
      </c>
      <c r="M119" s="617"/>
      <c r="N119" s="601">
        <f>demand!D318</f>
        <v>12.7</v>
      </c>
      <c r="O119" s="19">
        <f>'grassland production'!N68</f>
        <v>0.59795448819910324</v>
      </c>
      <c r="P119" s="52">
        <f t="shared" si="38"/>
        <v>12.102045511800895</v>
      </c>
      <c r="Q119" s="620"/>
      <c r="R119" s="601">
        <f>demand!E318</f>
        <v>3.6</v>
      </c>
      <c r="S119" s="19">
        <f>'grassland production'!P68</f>
        <v>0.44846586614932737</v>
      </c>
      <c r="T119" s="52">
        <f t="shared" si="39"/>
        <v>3.1515341338506726</v>
      </c>
      <c r="U119" s="620"/>
      <c r="V119" s="601">
        <f>demand!F318</f>
        <v>83.7</v>
      </c>
      <c r="W119" s="52">
        <f t="shared" si="40"/>
        <v>83.7</v>
      </c>
      <c r="X119" s="620"/>
      <c r="Y119" s="601">
        <f>demand!G318</f>
        <v>6.4</v>
      </c>
      <c r="Z119" s="52">
        <f t="shared" si="41"/>
        <v>6.4</v>
      </c>
      <c r="AA119" s="611"/>
      <c r="AB119" s="601">
        <f>demand!H318</f>
        <v>860.8</v>
      </c>
      <c r="AC119" s="19">
        <f>'grassland production'!S68</f>
        <v>238.13537492529287</v>
      </c>
      <c r="AD119" s="52">
        <f t="shared" si="42"/>
        <v>622.66462507470715</v>
      </c>
      <c r="AE119" s="620"/>
      <c r="AF119" s="601">
        <f>demand!J318</f>
        <v>16.600000000000001</v>
      </c>
      <c r="AG119" s="19">
        <f>'grassland production'!AA68</f>
        <v>2.8773693177344146</v>
      </c>
      <c r="AH119" s="52">
        <f t="shared" si="43"/>
        <v>13.722630682265587</v>
      </c>
      <c r="AI119" s="611"/>
      <c r="AJ119" s="601">
        <f>demand!K318</f>
        <v>129.30000000000001</v>
      </c>
      <c r="AK119" s="52">
        <f t="shared" si="44"/>
        <v>129.30000000000001</v>
      </c>
      <c r="AL119" s="611"/>
      <c r="AM119" s="601">
        <f>demand!L318</f>
        <v>132.1</v>
      </c>
      <c r="AN119" s="52">
        <f t="shared" si="45"/>
        <v>132.1</v>
      </c>
      <c r="AO119" s="620"/>
      <c r="AP119" s="601">
        <f>demand!M318</f>
        <v>12.3</v>
      </c>
      <c r="AQ119" s="19">
        <f>'grassland production'!AF68</f>
        <v>6.5683985029274732</v>
      </c>
      <c r="AR119" s="52">
        <f t="shared" si="47"/>
        <v>7.6563245962402577</v>
      </c>
      <c r="AS119" s="611"/>
      <c r="AT119" s="601">
        <f>demand!N318</f>
        <v>19.399999999999999</v>
      </c>
      <c r="AU119" s="19">
        <f>'grassland production'!AG68</f>
        <v>8.6210230350923087</v>
      </c>
      <c r="AV119" s="52">
        <f t="shared" si="46"/>
        <v>10.77897696490769</v>
      </c>
    </row>
    <row r="120" spans="1:48" s="9" customFormat="1" ht="13.8" x14ac:dyDescent="0.45">
      <c r="A120" s="32">
        <v>2027</v>
      </c>
      <c r="B120" s="739">
        <f>demand!B319</f>
        <v>5324.3</v>
      </c>
      <c r="C120" s="19">
        <f>'crop production'!B69</f>
        <v>10117.738231231417</v>
      </c>
      <c r="D120" s="115">
        <f t="shared" si="48"/>
        <v>9.1169556700282955E-2</v>
      </c>
      <c r="E120" s="19">
        <f t="shared" si="34"/>
        <v>9195.3085218805445</v>
      </c>
      <c r="F120" s="52">
        <f>'grainfed livestock'!B120</f>
        <v>2731.809374381472</v>
      </c>
      <c r="G120" s="52">
        <f t="shared" si="35"/>
        <v>6463.4991474990729</v>
      </c>
      <c r="H120" s="626">
        <f t="shared" si="36"/>
        <v>1139.1991474990728</v>
      </c>
      <c r="I120" s="611"/>
      <c r="J120" s="601">
        <f>demand!C319</f>
        <v>77</v>
      </c>
      <c r="K120" s="19">
        <f>'grassland production'!AE69</f>
        <v>40.843486800674114</v>
      </c>
      <c r="L120" s="52">
        <f t="shared" si="37"/>
        <v>36.156513199325886</v>
      </c>
      <c r="M120" s="617"/>
      <c r="N120" s="601">
        <f>demand!D319</f>
        <v>12.8</v>
      </c>
      <c r="O120" s="19">
        <f>'grassland production'!N69</f>
        <v>0.59491022014645478</v>
      </c>
      <c r="P120" s="52">
        <f t="shared" si="38"/>
        <v>12.205089779853546</v>
      </c>
      <c r="Q120" s="620"/>
      <c r="R120" s="601">
        <f>demand!E319</f>
        <v>3.6</v>
      </c>
      <c r="S120" s="19">
        <f>'grassland production'!P69</f>
        <v>0.446182665109841</v>
      </c>
      <c r="T120" s="52">
        <f t="shared" si="39"/>
        <v>3.1538173348901593</v>
      </c>
      <c r="U120" s="620"/>
      <c r="V120" s="601">
        <f>demand!F319</f>
        <v>84.3</v>
      </c>
      <c r="W120" s="52">
        <f t="shared" si="40"/>
        <v>84.3</v>
      </c>
      <c r="X120" s="620"/>
      <c r="Y120" s="601">
        <f>demand!G319</f>
        <v>6.4</v>
      </c>
      <c r="Z120" s="52">
        <f t="shared" si="41"/>
        <v>6.4</v>
      </c>
      <c r="AA120" s="611"/>
      <c r="AB120" s="601">
        <f>demand!H319</f>
        <v>868.8</v>
      </c>
      <c r="AC120" s="19">
        <f>'grassland production'!S69</f>
        <v>236.92299517332557</v>
      </c>
      <c r="AD120" s="52">
        <f t="shared" si="42"/>
        <v>631.87700482667435</v>
      </c>
      <c r="AE120" s="620"/>
      <c r="AF120" s="601">
        <f>demand!J319</f>
        <v>16.7</v>
      </c>
      <c r="AG120" s="19">
        <f>'grassland production'!AA69</f>
        <v>2.8627202371396172</v>
      </c>
      <c r="AH120" s="52">
        <f t="shared" si="43"/>
        <v>13.837279762860382</v>
      </c>
      <c r="AI120" s="611"/>
      <c r="AJ120" s="601">
        <f>demand!K319</f>
        <v>128.69999999999999</v>
      </c>
      <c r="AK120" s="52">
        <f t="shared" si="44"/>
        <v>128.69999999999999</v>
      </c>
      <c r="AL120" s="611"/>
      <c r="AM120" s="601">
        <f>demand!L319</f>
        <v>132.30000000000001</v>
      </c>
      <c r="AN120" s="52">
        <f t="shared" si="45"/>
        <v>132.30000000000001</v>
      </c>
      <c r="AO120" s="620"/>
      <c r="AP120" s="601">
        <f>demand!M319</f>
        <v>12.2</v>
      </c>
      <c r="AQ120" s="19">
        <f>'grassland production'!AF69</f>
        <v>6.5349578881078587</v>
      </c>
      <c r="AR120" s="52">
        <f t="shared" si="47"/>
        <v>7.8563245962402588</v>
      </c>
      <c r="AS120" s="611"/>
      <c r="AT120" s="601">
        <f>demand!N319</f>
        <v>19.399999999999999</v>
      </c>
      <c r="AU120" s="19">
        <f>'grassland production'!AG69</f>
        <v>8.5771322281415632</v>
      </c>
      <c r="AV120" s="52">
        <f t="shared" si="46"/>
        <v>10.822867771858435</v>
      </c>
    </row>
    <row r="121" spans="1:48" s="9" customFormat="1" ht="13.8" x14ac:dyDescent="0.45">
      <c r="A121" s="32">
        <v>2028</v>
      </c>
      <c r="B121" s="739">
        <f>demand!B320</f>
        <v>5329.9</v>
      </c>
      <c r="C121" s="19">
        <f>'crop production'!B70</f>
        <v>10210.601325231317</v>
      </c>
      <c r="D121" s="115">
        <f t="shared" si="48"/>
        <v>9.1169556700282955E-2</v>
      </c>
      <c r="E121" s="19">
        <f t="shared" si="34"/>
        <v>9279.7053287666567</v>
      </c>
      <c r="F121" s="52">
        <f>'grainfed livestock'!B121</f>
        <v>2741.2895764023438</v>
      </c>
      <c r="G121" s="52">
        <f t="shared" si="35"/>
        <v>6538.4157523643134</v>
      </c>
      <c r="H121" s="626">
        <f t="shared" si="36"/>
        <v>1208.5157523643138</v>
      </c>
      <c r="I121" s="611"/>
      <c r="J121" s="601">
        <f>demand!C320</f>
        <v>76.900000000000006</v>
      </c>
      <c r="K121" s="19">
        <f>'grassland production'!AE70</f>
        <v>40.634482958051485</v>
      </c>
      <c r="L121" s="52">
        <f t="shared" si="37"/>
        <v>36.26551704194852</v>
      </c>
      <c r="M121" s="617"/>
      <c r="N121" s="601">
        <f>demand!D320</f>
        <v>12.8</v>
      </c>
      <c r="O121" s="19">
        <f>'grassland production'!N70</f>
        <v>0.59186595209380577</v>
      </c>
      <c r="P121" s="52">
        <f t="shared" si="38"/>
        <v>12.208134047906196</v>
      </c>
      <c r="Q121" s="620"/>
      <c r="R121" s="601">
        <f>demand!E320</f>
        <v>3.5</v>
      </c>
      <c r="S121" s="19">
        <f>'grassland production'!P70</f>
        <v>0.44389946407035435</v>
      </c>
      <c r="T121" s="52">
        <f t="shared" si="39"/>
        <v>3.0561005359296458</v>
      </c>
      <c r="U121" s="620"/>
      <c r="V121" s="601">
        <f>demand!F320</f>
        <v>84.9</v>
      </c>
      <c r="W121" s="52">
        <f t="shared" si="40"/>
        <v>84.9</v>
      </c>
      <c r="X121" s="620"/>
      <c r="Y121" s="601">
        <f>demand!G320</f>
        <v>6.3</v>
      </c>
      <c r="Z121" s="52">
        <f t="shared" si="41"/>
        <v>6.3</v>
      </c>
      <c r="AA121" s="611"/>
      <c r="AB121" s="601">
        <f>demand!H320</f>
        <v>876.6</v>
      </c>
      <c r="AC121" s="19">
        <f>'grassland production'!S70</f>
        <v>235.71061542135814</v>
      </c>
      <c r="AD121" s="52">
        <f t="shared" si="42"/>
        <v>640.88938457864185</v>
      </c>
      <c r="AE121" s="620"/>
      <c r="AF121" s="601">
        <f>demand!J320</f>
        <v>16.7</v>
      </c>
      <c r="AG121" s="19">
        <f>'grassland production'!AA70</f>
        <v>2.8480711565448171</v>
      </c>
      <c r="AH121" s="52">
        <f t="shared" si="43"/>
        <v>13.851928843455182</v>
      </c>
      <c r="AI121" s="611"/>
      <c r="AJ121" s="601">
        <f>demand!K320</f>
        <v>128.1</v>
      </c>
      <c r="AK121" s="52">
        <f t="shared" si="44"/>
        <v>128.1</v>
      </c>
      <c r="AL121" s="611"/>
      <c r="AM121" s="601">
        <f>demand!L320</f>
        <v>132.4</v>
      </c>
      <c r="AN121" s="52">
        <f t="shared" si="45"/>
        <v>132.4</v>
      </c>
      <c r="AO121" s="620"/>
      <c r="AP121" s="601">
        <f>demand!M320</f>
        <v>12.1</v>
      </c>
      <c r="AQ121" s="19">
        <f>'grassland production'!AF70</f>
        <v>6.501517273288238</v>
      </c>
      <c r="AR121" s="52">
        <f t="shared" si="47"/>
        <v>8.056324596240259</v>
      </c>
      <c r="AS121" s="611"/>
      <c r="AT121" s="601">
        <f>demand!N320</f>
        <v>19.399999999999999</v>
      </c>
      <c r="AU121" s="19">
        <f>'grassland production'!AG70</f>
        <v>8.5332414211908123</v>
      </c>
      <c r="AV121" s="52">
        <f t="shared" si="46"/>
        <v>10.866758578809186</v>
      </c>
    </row>
    <row r="122" spans="1:48" s="9" customFormat="1" ht="13.8" x14ac:dyDescent="0.45">
      <c r="A122" s="32">
        <v>2029</v>
      </c>
      <c r="B122" s="739">
        <f>demand!B321</f>
        <v>5333.9</v>
      </c>
      <c r="C122" s="19">
        <f>'crop production'!B71</f>
        <v>10303.069334534057</v>
      </c>
      <c r="D122" s="115">
        <f t="shared" si="48"/>
        <v>9.1169556700282955E-2</v>
      </c>
      <c r="E122" s="19">
        <f t="shared" si="34"/>
        <v>9363.7430706523082</v>
      </c>
      <c r="F122" s="52">
        <f>'grainfed livestock'!B122</f>
        <v>2753.6835914581038</v>
      </c>
      <c r="G122" s="52">
        <f t="shared" si="35"/>
        <v>6610.059479194204</v>
      </c>
      <c r="H122" s="626">
        <f t="shared" si="36"/>
        <v>1276.1594791942043</v>
      </c>
      <c r="I122" s="611"/>
      <c r="J122" s="601">
        <f>demand!C321</f>
        <v>76.900000000000006</v>
      </c>
      <c r="K122" s="19">
        <f>'grassland production'!AE71</f>
        <v>40.425479115428857</v>
      </c>
      <c r="L122" s="52">
        <f t="shared" si="37"/>
        <v>36.474520884571149</v>
      </c>
      <c r="M122" s="617"/>
      <c r="N122" s="601">
        <f>demand!D321</f>
        <v>12.8</v>
      </c>
      <c r="O122" s="19">
        <f>'grassland production'!N71</f>
        <v>0.58882168404115676</v>
      </c>
      <c r="P122" s="52">
        <f t="shared" si="38"/>
        <v>12.211178315958843</v>
      </c>
      <c r="Q122" s="620"/>
      <c r="R122" s="601">
        <f>demand!E321</f>
        <v>3.5</v>
      </c>
      <c r="S122" s="19">
        <f>'grassland production'!P71</f>
        <v>0.4416162630308676</v>
      </c>
      <c r="T122" s="52">
        <f t="shared" si="39"/>
        <v>3.0583837369691325</v>
      </c>
      <c r="U122" s="620"/>
      <c r="V122" s="601">
        <f>demand!F321</f>
        <v>85.4</v>
      </c>
      <c r="W122" s="52">
        <f t="shared" si="40"/>
        <v>85.4</v>
      </c>
      <c r="X122" s="620"/>
      <c r="Y122" s="601">
        <f>demand!G321</f>
        <v>6.3</v>
      </c>
      <c r="Z122" s="52">
        <f t="shared" si="41"/>
        <v>6.3</v>
      </c>
      <c r="AA122" s="611"/>
      <c r="AB122" s="601">
        <f>demand!H321</f>
        <v>884.1</v>
      </c>
      <c r="AC122" s="19">
        <f>'grassland production'!S71</f>
        <v>234.49823566939068</v>
      </c>
      <c r="AD122" s="52">
        <f t="shared" si="42"/>
        <v>649.60176433060929</v>
      </c>
      <c r="AE122" s="620"/>
      <c r="AF122" s="601">
        <f>demand!J321</f>
        <v>16.8</v>
      </c>
      <c r="AG122" s="19">
        <f>'grassland production'!AA71</f>
        <v>2.8334220759500162</v>
      </c>
      <c r="AH122" s="52">
        <f t="shared" si="43"/>
        <v>13.966577924049984</v>
      </c>
      <c r="AI122" s="611"/>
      <c r="AJ122" s="601">
        <f>demand!K321</f>
        <v>127.4</v>
      </c>
      <c r="AK122" s="52">
        <f t="shared" si="44"/>
        <v>127.4</v>
      </c>
      <c r="AL122" s="611"/>
      <c r="AM122" s="601">
        <f>demand!L321</f>
        <v>132.4</v>
      </c>
      <c r="AN122" s="52">
        <f t="shared" si="45"/>
        <v>132.4</v>
      </c>
      <c r="AO122" s="620"/>
      <c r="AP122" s="601">
        <f>demand!M321</f>
        <v>11.9</v>
      </c>
      <c r="AQ122" s="19">
        <f>'grassland production'!AF71</f>
        <v>6.4680766584686173</v>
      </c>
      <c r="AR122" s="52">
        <f t="shared" si="47"/>
        <v>8.2563245962402583</v>
      </c>
      <c r="AS122" s="611"/>
      <c r="AT122" s="601">
        <f>demand!N321</f>
        <v>19.5</v>
      </c>
      <c r="AU122" s="19">
        <f>'grassland production'!AG71</f>
        <v>8.4893506142400597</v>
      </c>
      <c r="AV122" s="52">
        <f t="shared" si="46"/>
        <v>11.01064938575994</v>
      </c>
    </row>
    <row r="123" spans="1:48" s="9" customFormat="1" ht="13.8" x14ac:dyDescent="0.45">
      <c r="A123" s="32">
        <v>2030</v>
      </c>
      <c r="B123" s="739">
        <f>demand!B322</f>
        <v>5336.5</v>
      </c>
      <c r="C123" s="19">
        <f>'crop production'!B72</f>
        <v>10394.495085553965</v>
      </c>
      <c r="D123" s="115">
        <f t="shared" si="48"/>
        <v>9.1169556700282955E-2</v>
      </c>
      <c r="E123" s="19">
        <f t="shared" si="34"/>
        <v>9446.8335764807398</v>
      </c>
      <c r="F123" s="52">
        <f>'grainfed livestock'!B123</f>
        <v>2762.1542658303952</v>
      </c>
      <c r="G123" s="52">
        <f t="shared" si="35"/>
        <v>6684.6793106503446</v>
      </c>
      <c r="H123" s="626">
        <f t="shared" si="36"/>
        <v>1348.1793106503446</v>
      </c>
      <c r="I123" s="611"/>
      <c r="J123" s="601">
        <f>demand!C322</f>
        <v>76.8</v>
      </c>
      <c r="K123" s="19">
        <f>'grassland production'!AE72</f>
        <v>40.216475272806257</v>
      </c>
      <c r="L123" s="52">
        <f t="shared" si="37"/>
        <v>36.58352472719374</v>
      </c>
      <c r="M123" s="617"/>
      <c r="N123" s="601">
        <f>demand!D322</f>
        <v>12.8</v>
      </c>
      <c r="O123" s="19">
        <f>'grassland production'!N72</f>
        <v>0.58577741598850819</v>
      </c>
      <c r="P123" s="52">
        <f t="shared" si="38"/>
        <v>12.214222584011493</v>
      </c>
      <c r="Q123" s="620"/>
      <c r="R123" s="601">
        <f>demand!E322</f>
        <v>3.5</v>
      </c>
      <c r="S123" s="19">
        <f>'grassland production'!P72</f>
        <v>0.43933306199138117</v>
      </c>
      <c r="T123" s="52">
        <f t="shared" si="39"/>
        <v>3.0606669380086187</v>
      </c>
      <c r="U123" s="620"/>
      <c r="V123" s="601">
        <f>demand!F322</f>
        <v>86</v>
      </c>
      <c r="W123" s="52">
        <f t="shared" si="40"/>
        <v>86</v>
      </c>
      <c r="X123" s="620"/>
      <c r="Y123" s="601">
        <f>demand!G322</f>
        <v>6.3</v>
      </c>
      <c r="Z123" s="52">
        <f t="shared" si="41"/>
        <v>6.3</v>
      </c>
      <c r="AA123" s="611"/>
      <c r="AB123" s="601">
        <f>demand!H322</f>
        <v>891.2</v>
      </c>
      <c r="AC123" s="19">
        <f>'grassland production'!S72</f>
        <v>233.28585591742339</v>
      </c>
      <c r="AD123" s="52">
        <f t="shared" si="42"/>
        <v>657.91414408257663</v>
      </c>
      <c r="AE123" s="620"/>
      <c r="AF123" s="601">
        <f>demand!J322</f>
        <v>16.8</v>
      </c>
      <c r="AG123" s="19">
        <f>'grassland production'!AA72</f>
        <v>2.8187729953552179</v>
      </c>
      <c r="AH123" s="52">
        <f t="shared" si="43"/>
        <v>13.981227004644783</v>
      </c>
      <c r="AI123" s="611"/>
      <c r="AJ123" s="601">
        <f>demand!K322</f>
        <v>126.6</v>
      </c>
      <c r="AK123" s="52">
        <f t="shared" si="44"/>
        <v>126.6</v>
      </c>
      <c r="AL123" s="611"/>
      <c r="AM123" s="601">
        <f>demand!L322</f>
        <v>132.5</v>
      </c>
      <c r="AN123" s="52">
        <f t="shared" si="45"/>
        <v>132.5</v>
      </c>
      <c r="AO123" s="620"/>
      <c r="AP123" s="601">
        <f>demand!M322</f>
        <v>11.8</v>
      </c>
      <c r="AQ123" s="19">
        <f>'grassland production'!AF72</f>
        <v>6.4346360436490011</v>
      </c>
      <c r="AR123" s="52">
        <f t="shared" si="47"/>
        <v>8.4563245962402576</v>
      </c>
      <c r="AS123" s="611"/>
      <c r="AT123" s="601">
        <f>demand!N322</f>
        <v>19.5</v>
      </c>
      <c r="AU123" s="19">
        <f>'grassland production'!AG72</f>
        <v>8.4454598072893141</v>
      </c>
      <c r="AV123" s="52">
        <f t="shared" si="46"/>
        <v>11.054540192710686</v>
      </c>
    </row>
    <row r="124" spans="1:48" s="9" customFormat="1" ht="13.8" x14ac:dyDescent="0.45">
      <c r="A124" s="32">
        <v>2031</v>
      </c>
      <c r="B124" s="739">
        <f>demand!B323</f>
        <v>5331.1</v>
      </c>
      <c r="C124" s="19">
        <f>'crop production'!B73</f>
        <v>10470.821164065554</v>
      </c>
      <c r="D124" s="115">
        <f t="shared" si="48"/>
        <v>9.1169556700282955E-2</v>
      </c>
      <c r="E124" s="19">
        <f t="shared" si="34"/>
        <v>9516.2010402497563</v>
      </c>
      <c r="F124" s="52">
        <f>'grainfed livestock'!B124</f>
        <v>2758.8425065036372</v>
      </c>
      <c r="G124" s="52">
        <f t="shared" si="35"/>
        <v>6757.3585337461191</v>
      </c>
      <c r="H124" s="626">
        <f t="shared" si="36"/>
        <v>1426.2585337461187</v>
      </c>
      <c r="I124" s="611"/>
      <c r="J124" s="601">
        <f>demand!C323</f>
        <v>76.5</v>
      </c>
      <c r="K124" s="19">
        <f>'grassland production'!AE73</f>
        <v>40.021287551227914</v>
      </c>
      <c r="L124" s="52">
        <f t="shared" si="37"/>
        <v>36.478712448772086</v>
      </c>
      <c r="M124" s="617"/>
      <c r="N124" s="601">
        <f>demand!D323</f>
        <v>12.8</v>
      </c>
      <c r="O124" s="19">
        <f>'grassland production'!N73</f>
        <v>0.58293438813976584</v>
      </c>
      <c r="P124" s="52">
        <f t="shared" si="38"/>
        <v>12.217065611860235</v>
      </c>
      <c r="Q124" s="620"/>
      <c r="R124" s="601">
        <f>demand!E323</f>
        <v>3.4</v>
      </c>
      <c r="S124" s="19">
        <f>'grassland production'!P73</f>
        <v>0.4372007911048244</v>
      </c>
      <c r="T124" s="52">
        <f t="shared" si="39"/>
        <v>2.9627992088951753</v>
      </c>
      <c r="U124" s="620"/>
      <c r="V124" s="601">
        <f>demand!F323</f>
        <v>86.3</v>
      </c>
      <c r="W124" s="52">
        <f t="shared" si="40"/>
        <v>86.3</v>
      </c>
      <c r="X124" s="620"/>
      <c r="Y124" s="601">
        <f>demand!G323</f>
        <v>6.2</v>
      </c>
      <c r="Z124" s="52">
        <f t="shared" si="41"/>
        <v>6.2</v>
      </c>
      <c r="AA124" s="611"/>
      <c r="AB124" s="601">
        <f>demand!H323</f>
        <v>896.6</v>
      </c>
      <c r="AC124" s="19">
        <f>'grassland production'!S73</f>
        <v>232.15362007666175</v>
      </c>
      <c r="AD124" s="52">
        <f t="shared" si="42"/>
        <v>664.44637992333833</v>
      </c>
      <c r="AE124" s="620"/>
      <c r="AF124" s="601">
        <f>demand!J323</f>
        <v>16.8</v>
      </c>
      <c r="AG124" s="19">
        <f>'grassland production'!AA73</f>
        <v>2.8050922867680588</v>
      </c>
      <c r="AH124" s="52">
        <f t="shared" si="43"/>
        <v>13.994907713231942</v>
      </c>
      <c r="AI124" s="611"/>
      <c r="AJ124" s="601">
        <f>demand!K323</f>
        <v>125.1</v>
      </c>
      <c r="AK124" s="52">
        <f t="shared" si="44"/>
        <v>125.1</v>
      </c>
      <c r="AL124" s="611"/>
      <c r="AM124" s="601">
        <f>demand!L323</f>
        <v>132</v>
      </c>
      <c r="AN124" s="52">
        <f t="shared" si="45"/>
        <v>132</v>
      </c>
      <c r="AO124" s="620"/>
      <c r="AP124" s="601">
        <f>demand!M323</f>
        <v>11.6</v>
      </c>
      <c r="AQ124" s="19">
        <f>'grassland production'!AF73</f>
        <v>6.4034060081964661</v>
      </c>
      <c r="AR124" s="52">
        <f t="shared" si="47"/>
        <v>8.6563245962402569</v>
      </c>
      <c r="AS124" s="611"/>
      <c r="AT124" s="601">
        <f>demand!N323</f>
        <v>19.399999999999999</v>
      </c>
      <c r="AU124" s="19">
        <f>'grassland production'!AG73</f>
        <v>8.4044703857578611</v>
      </c>
      <c r="AV124" s="52">
        <f t="shared" si="46"/>
        <v>10.995529614242137</v>
      </c>
    </row>
    <row r="125" spans="1:48" s="9" customFormat="1" ht="13.8" x14ac:dyDescent="0.45">
      <c r="A125" s="32">
        <v>2032</v>
      </c>
      <c r="B125" s="739">
        <f>demand!B324</f>
        <v>5324.6</v>
      </c>
      <c r="C125" s="19">
        <f>'crop production'!B74</f>
        <v>10546.009949028419</v>
      </c>
      <c r="D125" s="115">
        <f t="shared" si="48"/>
        <v>9.1169556700282955E-2</v>
      </c>
      <c r="E125" s="19">
        <f t="shared" si="34"/>
        <v>9584.5348970187242</v>
      </c>
      <c r="F125" s="52">
        <f>'grainfed livestock'!B125</f>
        <v>2756.0713018274082</v>
      </c>
      <c r="G125" s="52">
        <f t="shared" si="35"/>
        <v>6828.463595191316</v>
      </c>
      <c r="H125" s="626">
        <f t="shared" si="36"/>
        <v>1503.8635951913157</v>
      </c>
      <c r="I125" s="611"/>
      <c r="J125" s="601">
        <f>demand!C324</f>
        <v>76.2</v>
      </c>
      <c r="K125" s="19">
        <f>'grassland production'!AE74</f>
        <v>39.830220953017751</v>
      </c>
      <c r="L125" s="52">
        <f t="shared" si="37"/>
        <v>36.369779046982252</v>
      </c>
      <c r="M125" s="617"/>
      <c r="N125" s="601">
        <f>demand!D324</f>
        <v>12.8</v>
      </c>
      <c r="O125" s="19">
        <f>'grassland production'!N74</f>
        <v>0.58015138695873136</v>
      </c>
      <c r="P125" s="52">
        <f t="shared" si="38"/>
        <v>12.21984861304127</v>
      </c>
      <c r="Q125" s="620"/>
      <c r="R125" s="601">
        <f>demand!E324</f>
        <v>3.4</v>
      </c>
      <c r="S125" s="19">
        <f>'grassland production'!P74</f>
        <v>0.43511354021904847</v>
      </c>
      <c r="T125" s="52">
        <f t="shared" si="39"/>
        <v>2.9648864597809514</v>
      </c>
      <c r="U125" s="620"/>
      <c r="V125" s="601">
        <f>demand!F324</f>
        <v>86.6</v>
      </c>
      <c r="W125" s="52">
        <f t="shared" si="40"/>
        <v>86.6</v>
      </c>
      <c r="X125" s="620"/>
      <c r="Y125" s="601">
        <f>demand!G324</f>
        <v>6.2</v>
      </c>
      <c r="Z125" s="52">
        <f t="shared" si="41"/>
        <v>6.2</v>
      </c>
      <c r="AA125" s="611"/>
      <c r="AB125" s="601">
        <f>demand!H324</f>
        <v>901.8</v>
      </c>
      <c r="AC125" s="19">
        <f>'grassland production'!S74</f>
        <v>231.04528985631472</v>
      </c>
      <c r="AD125" s="52">
        <f t="shared" si="42"/>
        <v>670.7547101436852</v>
      </c>
      <c r="AE125" s="620"/>
      <c r="AF125" s="601">
        <f>demand!J324</f>
        <v>16.8</v>
      </c>
      <c r="AG125" s="19">
        <f>'grassland production'!AA74</f>
        <v>2.7917004277427258</v>
      </c>
      <c r="AH125" s="52">
        <f t="shared" si="43"/>
        <v>14.008299572257275</v>
      </c>
      <c r="AI125" s="611"/>
      <c r="AJ125" s="601">
        <f>demand!K324</f>
        <v>123.6</v>
      </c>
      <c r="AK125" s="52">
        <f t="shared" si="44"/>
        <v>123.6</v>
      </c>
      <c r="AL125" s="611"/>
      <c r="AM125" s="601">
        <f>demand!L324</f>
        <v>131.6</v>
      </c>
      <c r="AN125" s="52">
        <f t="shared" si="45"/>
        <v>131.6</v>
      </c>
      <c r="AO125" s="620"/>
      <c r="AP125" s="601">
        <f>demand!M324</f>
        <v>11.5</v>
      </c>
      <c r="AQ125" s="19">
        <f>'grassland production'!AF74</f>
        <v>6.3728353524828405</v>
      </c>
      <c r="AR125" s="52">
        <f t="shared" si="47"/>
        <v>8.8563245962402597</v>
      </c>
      <c r="AS125" s="611"/>
      <c r="AT125" s="601">
        <f>demand!N324</f>
        <v>19.3</v>
      </c>
      <c r="AU125" s="19">
        <f>'grassland production'!AG74</f>
        <v>8.3643464001337282</v>
      </c>
      <c r="AV125" s="52">
        <f t="shared" si="46"/>
        <v>10.935653599866273</v>
      </c>
    </row>
    <row r="126" spans="1:48" s="9" customFormat="1" ht="13.8" x14ac:dyDescent="0.45">
      <c r="A126" s="32">
        <v>2033</v>
      </c>
      <c r="B126" s="739">
        <f>demand!B325</f>
        <v>5317.1</v>
      </c>
      <c r="C126" s="19">
        <f>'crop production'!B75</f>
        <v>10620.210262481209</v>
      </c>
      <c r="D126" s="115">
        <f t="shared" si="48"/>
        <v>9.1169556700282955E-2</v>
      </c>
      <c r="E126" s="19">
        <f t="shared" si="34"/>
        <v>9651.9704007870023</v>
      </c>
      <c r="F126" s="52">
        <f>'grainfed livestock'!B126</f>
        <v>2749.9904106282643</v>
      </c>
      <c r="G126" s="52">
        <f t="shared" si="35"/>
        <v>6901.9799901587376</v>
      </c>
      <c r="H126" s="626">
        <f t="shared" si="36"/>
        <v>1584.8799901587372</v>
      </c>
      <c r="I126" s="611"/>
      <c r="J126" s="601">
        <f>demand!C325</f>
        <v>75.900000000000006</v>
      </c>
      <c r="K126" s="19">
        <f>'grassland production'!AE75</f>
        <v>39.643552254667355</v>
      </c>
      <c r="L126" s="52">
        <f t="shared" si="37"/>
        <v>36.25644774533265</v>
      </c>
      <c r="M126" s="617"/>
      <c r="N126" s="601">
        <f>demand!D325</f>
        <v>12.8</v>
      </c>
      <c r="O126" s="19">
        <f>'grassland production'!N75</f>
        <v>0.57743244386329873</v>
      </c>
      <c r="P126" s="52">
        <f t="shared" si="38"/>
        <v>12.222567556136703</v>
      </c>
      <c r="Q126" s="620"/>
      <c r="R126" s="601">
        <f>demand!E325</f>
        <v>3.4</v>
      </c>
      <c r="S126" s="19">
        <f>'grassland production'!P75</f>
        <v>0.43307433289747399</v>
      </c>
      <c r="T126" s="52">
        <f t="shared" si="39"/>
        <v>2.9669256671025259</v>
      </c>
      <c r="U126" s="620"/>
      <c r="V126" s="601">
        <f>demand!F325</f>
        <v>86.8</v>
      </c>
      <c r="W126" s="52">
        <f t="shared" si="40"/>
        <v>86.8</v>
      </c>
      <c r="X126" s="620"/>
      <c r="Y126" s="601">
        <f>demand!G325</f>
        <v>6.1</v>
      </c>
      <c r="Z126" s="52">
        <f t="shared" si="41"/>
        <v>6.1</v>
      </c>
      <c r="AA126" s="611"/>
      <c r="AB126" s="601">
        <f>demand!H325</f>
        <v>906.6</v>
      </c>
      <c r="AC126" s="19">
        <f>'grassland production'!S75</f>
        <v>229.96247076855866</v>
      </c>
      <c r="AD126" s="52">
        <f t="shared" si="42"/>
        <v>676.63752923144136</v>
      </c>
      <c r="AE126" s="620"/>
      <c r="AF126" s="601">
        <f>demand!J325</f>
        <v>16.7</v>
      </c>
      <c r="AG126" s="19">
        <f>'grassland production'!AA75</f>
        <v>2.7786168175451911</v>
      </c>
      <c r="AH126" s="52">
        <f t="shared" si="43"/>
        <v>13.921383182454807</v>
      </c>
      <c r="AI126" s="611"/>
      <c r="AJ126" s="601">
        <f>demand!K325</f>
        <v>122.1</v>
      </c>
      <c r="AK126" s="52">
        <f t="shared" si="44"/>
        <v>122.1</v>
      </c>
      <c r="AL126" s="611"/>
      <c r="AM126" s="601">
        <f>demand!L325</f>
        <v>131.1</v>
      </c>
      <c r="AN126" s="52">
        <f t="shared" si="45"/>
        <v>131.1</v>
      </c>
      <c r="AO126" s="620"/>
      <c r="AP126" s="601">
        <f>demand!M325</f>
        <v>11.3</v>
      </c>
      <c r="AQ126" s="19">
        <f>'grassland production'!AF75</f>
        <v>6.3429683607467773</v>
      </c>
      <c r="AR126" s="52">
        <f t="shared" si="47"/>
        <v>9.056324596240259</v>
      </c>
      <c r="AS126" s="611"/>
      <c r="AT126" s="601">
        <f>demand!N325</f>
        <v>19.2</v>
      </c>
      <c r="AU126" s="19">
        <f>'grassland production'!AG75</f>
        <v>8.3251459734801436</v>
      </c>
      <c r="AV126" s="52">
        <f t="shared" si="46"/>
        <v>10.874854026519856</v>
      </c>
    </row>
    <row r="127" spans="1:48" s="9" customFormat="1" ht="13.8" x14ac:dyDescent="0.45">
      <c r="A127" s="32">
        <v>2034</v>
      </c>
      <c r="B127" s="739">
        <f>demand!B326</f>
        <v>5308.6</v>
      </c>
      <c r="C127" s="19">
        <f>'crop production'!B76</f>
        <v>10693.539987184537</v>
      </c>
      <c r="D127" s="115">
        <f t="shared" si="48"/>
        <v>9.1169556700282955E-2</v>
      </c>
      <c r="E127" s="19">
        <f t="shared" si="34"/>
        <v>9718.614686996174</v>
      </c>
      <c r="F127" s="52">
        <f>'grainfed livestock'!B127</f>
        <v>2743.9511334601093</v>
      </c>
      <c r="G127" s="52">
        <f t="shared" si="35"/>
        <v>6974.6635535360647</v>
      </c>
      <c r="H127" s="626">
        <f t="shared" si="36"/>
        <v>1666.0635535360643</v>
      </c>
      <c r="I127" s="611"/>
      <c r="J127" s="601">
        <f>demand!C326</f>
        <v>75.5</v>
      </c>
      <c r="K127" s="19">
        <f>'grassland production'!AE76</f>
        <v>39.457677300691472</v>
      </c>
      <c r="L127" s="52">
        <f t="shared" si="37"/>
        <v>36.042322699308528</v>
      </c>
      <c r="M127" s="617"/>
      <c r="N127" s="601">
        <f>demand!D326</f>
        <v>12.8</v>
      </c>
      <c r="O127" s="19">
        <f>'grassland production'!N76</f>
        <v>0.57472506213731744</v>
      </c>
      <c r="P127" s="52">
        <f t="shared" si="38"/>
        <v>12.225274937862682</v>
      </c>
      <c r="Q127" s="620"/>
      <c r="R127" s="601">
        <f>demand!E326</f>
        <v>3.3</v>
      </c>
      <c r="S127" s="19">
        <f>'grassland production'!P76</f>
        <v>0.43104379660298808</v>
      </c>
      <c r="T127" s="52">
        <f t="shared" si="39"/>
        <v>2.868956203397012</v>
      </c>
      <c r="U127" s="620"/>
      <c r="V127" s="601">
        <f>demand!F326</f>
        <v>87.1</v>
      </c>
      <c r="W127" s="52">
        <f t="shared" si="40"/>
        <v>87.1</v>
      </c>
      <c r="X127" s="620"/>
      <c r="Y127" s="601">
        <f>demand!G326</f>
        <v>6.1</v>
      </c>
      <c r="Z127" s="52">
        <f t="shared" si="41"/>
        <v>6.1</v>
      </c>
      <c r="AA127" s="611"/>
      <c r="AB127" s="601">
        <f>demand!H326</f>
        <v>911.3</v>
      </c>
      <c r="AC127" s="19">
        <f>'grassland production'!S76</f>
        <v>228.88425599618665</v>
      </c>
      <c r="AD127" s="52">
        <f t="shared" si="42"/>
        <v>682.4157440038133</v>
      </c>
      <c r="AE127" s="620"/>
      <c r="AF127" s="601">
        <f>demand!J326</f>
        <v>16.7</v>
      </c>
      <c r="AG127" s="19">
        <f>'grassland production'!AA76</f>
        <v>2.765588840895671</v>
      </c>
      <c r="AH127" s="52">
        <f t="shared" si="43"/>
        <v>13.934411159104329</v>
      </c>
      <c r="AI127" s="611"/>
      <c r="AJ127" s="601">
        <f>demand!K326</f>
        <v>120.5</v>
      </c>
      <c r="AK127" s="52">
        <f t="shared" si="44"/>
        <v>120.5</v>
      </c>
      <c r="AL127" s="611"/>
      <c r="AM127" s="601">
        <f>demand!L326</f>
        <v>130.6</v>
      </c>
      <c r="AN127" s="52">
        <f t="shared" si="45"/>
        <v>130.6</v>
      </c>
      <c r="AO127" s="620"/>
      <c r="AP127" s="601">
        <f>demand!M326</f>
        <v>11.1</v>
      </c>
      <c r="AQ127" s="19">
        <f>'grassland production'!AF76</f>
        <v>6.3132283681106358</v>
      </c>
      <c r="AR127" s="52">
        <f t="shared" si="47"/>
        <v>9.2563245962402583</v>
      </c>
      <c r="AS127" s="611"/>
      <c r="AT127" s="601">
        <f>demand!N326</f>
        <v>19.100000000000001</v>
      </c>
      <c r="AU127" s="19">
        <f>'grassland production'!AG76</f>
        <v>8.2861122331452091</v>
      </c>
      <c r="AV127" s="52">
        <f t="shared" si="46"/>
        <v>10.813887766854792</v>
      </c>
    </row>
    <row r="128" spans="1:48" s="9" customFormat="1" ht="13.8" x14ac:dyDescent="0.45">
      <c r="A128" s="32">
        <v>2035</v>
      </c>
      <c r="B128" s="739">
        <f>demand!B327</f>
        <v>5299.2</v>
      </c>
      <c r="C128" s="19">
        <f>'crop production'!B77</f>
        <v>10763.544467332855</v>
      </c>
      <c r="D128" s="115">
        <f t="shared" si="48"/>
        <v>9.1169556700282955E-2</v>
      </c>
      <c r="E128" s="19">
        <f t="shared" si="34"/>
        <v>9782.236889722335</v>
      </c>
      <c r="F128" s="52">
        <f>'grainfed livestock'!B128</f>
        <v>2737.1044473745778</v>
      </c>
      <c r="G128" s="52">
        <f t="shared" si="35"/>
        <v>7045.1324423477572</v>
      </c>
      <c r="H128" s="626">
        <f t="shared" si="36"/>
        <v>1745.9324423477574</v>
      </c>
      <c r="I128" s="611"/>
      <c r="J128" s="601">
        <f>demand!C327</f>
        <v>75.099999999999994</v>
      </c>
      <c r="K128" s="19">
        <f>'grassland production'!AE77</f>
        <v>39.274400584607854</v>
      </c>
      <c r="L128" s="52">
        <f t="shared" si="37"/>
        <v>35.825599415392141</v>
      </c>
      <c r="M128" s="617"/>
      <c r="N128" s="601">
        <f>demand!D327</f>
        <v>12.8</v>
      </c>
      <c r="O128" s="19">
        <f>'grassland production'!N77</f>
        <v>0.57205552532609638</v>
      </c>
      <c r="P128" s="52">
        <f t="shared" si="38"/>
        <v>12.227944474673905</v>
      </c>
      <c r="Q128" s="620"/>
      <c r="R128" s="601">
        <f>demand!E327</f>
        <v>3.3</v>
      </c>
      <c r="S128" s="19">
        <f>'grassland production'!P77</f>
        <v>0.42904164399457223</v>
      </c>
      <c r="T128" s="52">
        <f t="shared" si="39"/>
        <v>2.8709583560054277</v>
      </c>
      <c r="U128" s="620"/>
      <c r="V128" s="601">
        <f>demand!F327</f>
        <v>87.3</v>
      </c>
      <c r="W128" s="52">
        <f t="shared" si="40"/>
        <v>87.3</v>
      </c>
      <c r="X128" s="620"/>
      <c r="Y128" s="601">
        <f>demand!G327</f>
        <v>6.1</v>
      </c>
      <c r="Z128" s="52">
        <f t="shared" si="41"/>
        <v>6.1</v>
      </c>
      <c r="AA128" s="611"/>
      <c r="AB128" s="601">
        <f>demand!H327</f>
        <v>915.7</v>
      </c>
      <c r="AC128" s="19">
        <f>'grassland production'!S77</f>
        <v>227.82111296111785</v>
      </c>
      <c r="AD128" s="52">
        <f t="shared" si="42"/>
        <v>687.87888703888223</v>
      </c>
      <c r="AE128" s="620"/>
      <c r="AF128" s="601">
        <f>demand!J327</f>
        <v>16.7</v>
      </c>
      <c r="AG128" s="19">
        <f>'grassland production'!AA77</f>
        <v>2.7527429747557512</v>
      </c>
      <c r="AH128" s="52">
        <f t="shared" si="43"/>
        <v>13.947257025244248</v>
      </c>
      <c r="AI128" s="611"/>
      <c r="AJ128" s="601">
        <f>demand!K327</f>
        <v>118.9</v>
      </c>
      <c r="AK128" s="52">
        <f t="shared" si="44"/>
        <v>118.9</v>
      </c>
      <c r="AL128" s="611"/>
      <c r="AM128" s="601">
        <f>demand!L327</f>
        <v>130</v>
      </c>
      <c r="AN128" s="52">
        <f t="shared" si="45"/>
        <v>130</v>
      </c>
      <c r="AO128" s="620"/>
      <c r="AP128" s="601">
        <f>demand!M327</f>
        <v>10.9</v>
      </c>
      <c r="AQ128" s="19">
        <f>'grassland production'!AF77</f>
        <v>6.2839040935372568</v>
      </c>
      <c r="AR128" s="52">
        <f t="shared" si="47"/>
        <v>9.3563245962402597</v>
      </c>
      <c r="AS128" s="611"/>
      <c r="AT128" s="601">
        <f>demand!N327</f>
        <v>19</v>
      </c>
      <c r="AU128" s="19">
        <f>'grassland production'!AG77</f>
        <v>8.2476241227676486</v>
      </c>
      <c r="AV128" s="52">
        <f t="shared" si="46"/>
        <v>10.752375877232351</v>
      </c>
    </row>
    <row r="129" spans="1:48" s="9" customFormat="1" ht="13.8" x14ac:dyDescent="0.45">
      <c r="A129" s="32">
        <v>2036</v>
      </c>
      <c r="B129" s="739">
        <f>demand!B328</f>
        <v>5288.9</v>
      </c>
      <c r="C129" s="19">
        <f>'crop production'!B78</f>
        <v>10832.031128445966</v>
      </c>
      <c r="D129" s="115">
        <f t="shared" si="48"/>
        <v>9.1169556700282955E-2</v>
      </c>
      <c r="E129" s="19">
        <f t="shared" si="34"/>
        <v>9844.4796523018813</v>
      </c>
      <c r="F129" s="52">
        <f>'grainfed livestock'!B129</f>
        <v>2727.6647679230919</v>
      </c>
      <c r="G129" s="52">
        <f t="shared" si="35"/>
        <v>7116.8148843787894</v>
      </c>
      <c r="H129" s="626">
        <f t="shared" si="36"/>
        <v>1827.9148843787898</v>
      </c>
      <c r="I129" s="611"/>
      <c r="J129" s="601">
        <f>demand!C328</f>
        <v>74.7</v>
      </c>
      <c r="K129" s="19">
        <f>'grassland production'!AE78</f>
        <v>39.092748618801643</v>
      </c>
      <c r="L129" s="52">
        <f t="shared" si="37"/>
        <v>35.60725138119836</v>
      </c>
      <c r="M129" s="617"/>
      <c r="N129" s="601">
        <f>demand!D328</f>
        <v>12.8</v>
      </c>
      <c r="O129" s="19">
        <f>'grassland production'!N78</f>
        <v>0.56940965399059551</v>
      </c>
      <c r="P129" s="52">
        <f t="shared" si="38"/>
        <v>12.230590346009405</v>
      </c>
      <c r="Q129" s="620"/>
      <c r="R129" s="601">
        <f>demand!E328</f>
        <v>3.3</v>
      </c>
      <c r="S129" s="19">
        <f>'grassland production'!P78</f>
        <v>0.42705724049294658</v>
      </c>
      <c r="T129" s="52">
        <f t="shared" si="39"/>
        <v>2.8729427595070534</v>
      </c>
      <c r="U129" s="620"/>
      <c r="V129" s="601">
        <f>demand!F328</f>
        <v>87.5</v>
      </c>
      <c r="W129" s="52">
        <f t="shared" si="40"/>
        <v>87.5</v>
      </c>
      <c r="X129" s="620"/>
      <c r="Y129" s="601">
        <f>demand!G328</f>
        <v>6</v>
      </c>
      <c r="Z129" s="52">
        <f t="shared" si="41"/>
        <v>6</v>
      </c>
      <c r="AA129" s="611"/>
      <c r="AB129" s="601">
        <f>demand!H328</f>
        <v>919.8</v>
      </c>
      <c r="AC129" s="19">
        <f>'grassland production'!S78</f>
        <v>226.76739470175463</v>
      </c>
      <c r="AD129" s="52">
        <f t="shared" si="42"/>
        <v>693.03260529824536</v>
      </c>
      <c r="AE129" s="620"/>
      <c r="AF129" s="601">
        <f>demand!J328</f>
        <v>16.600000000000001</v>
      </c>
      <c r="AG129" s="19">
        <f>'grassland production'!AA78</f>
        <v>2.7400109873726106</v>
      </c>
      <c r="AH129" s="52">
        <f t="shared" si="43"/>
        <v>13.859989012627391</v>
      </c>
      <c r="AI129" s="611"/>
      <c r="AJ129" s="601">
        <f>demand!K328</f>
        <v>117.3</v>
      </c>
      <c r="AK129" s="52">
        <f t="shared" si="44"/>
        <v>117.3</v>
      </c>
      <c r="AL129" s="611"/>
      <c r="AM129" s="601">
        <f>demand!L328</f>
        <v>129.4</v>
      </c>
      <c r="AN129" s="52">
        <f t="shared" si="45"/>
        <v>129.4</v>
      </c>
      <c r="AO129" s="620"/>
      <c r="AP129" s="601">
        <f>demand!M328</f>
        <v>10.8</v>
      </c>
      <c r="AQ129" s="19">
        <f>'grassland production'!AF78</f>
        <v>6.2548397790082628</v>
      </c>
      <c r="AR129" s="52">
        <f t="shared" si="47"/>
        <v>9.556324596240259</v>
      </c>
      <c r="AS129" s="611"/>
      <c r="AT129" s="601">
        <f>demand!N328</f>
        <v>18.899999999999999</v>
      </c>
      <c r="AU129" s="19">
        <f>'grassland production'!AG78</f>
        <v>8.2094772099483446</v>
      </c>
      <c r="AV129" s="52">
        <f t="shared" si="46"/>
        <v>10.690522790051654</v>
      </c>
    </row>
    <row r="130" spans="1:48" s="9" customFormat="1" ht="13.8" x14ac:dyDescent="0.45">
      <c r="A130" s="32">
        <v>2037</v>
      </c>
      <c r="B130" s="739">
        <f>demand!B329</f>
        <v>5277.8</v>
      </c>
      <c r="C130" s="19">
        <f>'crop production'!B79</f>
        <v>10899.37478218672</v>
      </c>
      <c r="D130" s="115">
        <f t="shared" si="48"/>
        <v>9.1169556700282955E-2</v>
      </c>
      <c r="E130" s="19">
        <f t="shared" si="34"/>
        <v>9905.6836149845149</v>
      </c>
      <c r="F130" s="52">
        <f>'grainfed livestock'!B130</f>
        <v>2723.9049000276436</v>
      </c>
      <c r="G130" s="52">
        <f t="shared" si="35"/>
        <v>7181.7787149568712</v>
      </c>
      <c r="H130" s="626">
        <f t="shared" si="36"/>
        <v>1903.978714956871</v>
      </c>
      <c r="I130" s="611"/>
      <c r="J130" s="601">
        <f>demand!C329</f>
        <v>74.3</v>
      </c>
      <c r="K130" s="19">
        <f>'grassland production'!AE79</f>
        <v>38.911531439161166</v>
      </c>
      <c r="L130" s="52">
        <f t="shared" si="37"/>
        <v>35.388468560838831</v>
      </c>
      <c r="M130" s="617"/>
      <c r="N130" s="601">
        <f>demand!D329</f>
        <v>12.7</v>
      </c>
      <c r="O130" s="19">
        <f>'grassland production'!N79</f>
        <v>0.56677011557997048</v>
      </c>
      <c r="P130" s="52">
        <f t="shared" si="38"/>
        <v>12.133229884420029</v>
      </c>
      <c r="Q130" s="620"/>
      <c r="R130" s="601">
        <f>demand!E329</f>
        <v>3.2</v>
      </c>
      <c r="S130" s="19">
        <f>'grassland production'!P79</f>
        <v>0.42507758668497786</v>
      </c>
      <c r="T130" s="52">
        <f t="shared" si="39"/>
        <v>2.7749224133150223</v>
      </c>
      <c r="U130" s="620"/>
      <c r="V130" s="601">
        <f>demand!F329</f>
        <v>87.7</v>
      </c>
      <c r="W130" s="52">
        <f t="shared" si="40"/>
        <v>87.7</v>
      </c>
      <c r="X130" s="620"/>
      <c r="Y130" s="601">
        <f>demand!G329</f>
        <v>5.9</v>
      </c>
      <c r="Z130" s="52">
        <f t="shared" si="41"/>
        <v>5.9</v>
      </c>
      <c r="AA130" s="611"/>
      <c r="AB130" s="601">
        <f>demand!H329</f>
        <v>923.7</v>
      </c>
      <c r="AC130" s="19">
        <f>'grassland production'!S79</f>
        <v>225.71619852972324</v>
      </c>
      <c r="AD130" s="52">
        <f t="shared" si="42"/>
        <v>697.98380147027683</v>
      </c>
      <c r="AE130" s="620"/>
      <c r="AF130" s="601">
        <f>demand!J329</f>
        <v>16.600000000000001</v>
      </c>
      <c r="AG130" s="19">
        <f>'grassland production'!AA79</f>
        <v>2.7273094741544592</v>
      </c>
      <c r="AH130" s="52">
        <f t="shared" si="43"/>
        <v>13.872690525845542</v>
      </c>
      <c r="AI130" s="611"/>
      <c r="AJ130" s="601">
        <f>demand!K329</f>
        <v>115.6</v>
      </c>
      <c r="AK130" s="52">
        <f t="shared" si="44"/>
        <v>115.6</v>
      </c>
      <c r="AL130" s="611"/>
      <c r="AM130" s="601">
        <f>demand!L329</f>
        <v>128.80000000000001</v>
      </c>
      <c r="AN130" s="52">
        <f t="shared" si="45"/>
        <v>128.80000000000001</v>
      </c>
      <c r="AO130" s="620"/>
      <c r="AP130" s="601">
        <f>demand!M329</f>
        <v>10.6</v>
      </c>
      <c r="AQ130" s="19">
        <f>'grassland production'!AF79</f>
        <v>6.2258450302657868</v>
      </c>
      <c r="AR130" s="52">
        <f t="shared" si="47"/>
        <v>9.7563245962402583</v>
      </c>
      <c r="AS130" s="611"/>
      <c r="AT130" s="601">
        <f>demand!N329</f>
        <v>18.8</v>
      </c>
      <c r="AU130" s="19">
        <f>'grassland production'!AG79</f>
        <v>8.1714216022238446</v>
      </c>
      <c r="AV130" s="52">
        <f t="shared" si="46"/>
        <v>10.628578397776156</v>
      </c>
    </row>
    <row r="131" spans="1:48" s="9" customFormat="1" ht="13.8" x14ac:dyDescent="0.45">
      <c r="A131" s="32">
        <v>2038</v>
      </c>
      <c r="B131" s="739">
        <f>demand!B330</f>
        <v>5265.8</v>
      </c>
      <c r="C131" s="19">
        <f>'crop production'!B80</f>
        <v>10965.941396261233</v>
      </c>
      <c r="D131" s="115">
        <f t="shared" si="48"/>
        <v>9.1169556700282955E-2</v>
      </c>
      <c r="E131" s="19">
        <f t="shared" si="34"/>
        <v>9966.1813803628138</v>
      </c>
      <c r="F131" s="52">
        <f>'grainfed livestock'!B131</f>
        <v>2722.1637355398848</v>
      </c>
      <c r="G131" s="52">
        <f t="shared" si="35"/>
        <v>7244.0176448229286</v>
      </c>
      <c r="H131" s="626">
        <f t="shared" si="36"/>
        <v>1978.2176448229284</v>
      </c>
      <c r="I131" s="611"/>
      <c r="J131" s="601">
        <f>demand!C330</f>
        <v>73.900000000000006</v>
      </c>
      <c r="K131" s="19">
        <f>'grassland production'!AE80</f>
        <v>38.730689512122019</v>
      </c>
      <c r="L131" s="52">
        <f t="shared" si="37"/>
        <v>35.169310487877986</v>
      </c>
      <c r="M131" s="617"/>
      <c r="N131" s="601">
        <f>demand!D330</f>
        <v>12.7</v>
      </c>
      <c r="O131" s="19">
        <f>'grassland production'!N80</f>
        <v>0.56413604295165631</v>
      </c>
      <c r="P131" s="52">
        <f t="shared" si="38"/>
        <v>12.135863957048343</v>
      </c>
      <c r="Q131" s="620"/>
      <c r="R131" s="601">
        <f>demand!E330</f>
        <v>3.2</v>
      </c>
      <c r="S131" s="19">
        <f>'grassland production'!P80</f>
        <v>0.42310203221374226</v>
      </c>
      <c r="T131" s="52">
        <f t="shared" si="39"/>
        <v>2.7768979677862577</v>
      </c>
      <c r="U131" s="620"/>
      <c r="V131" s="601">
        <f>demand!F330</f>
        <v>87.8</v>
      </c>
      <c r="W131" s="52">
        <f t="shared" si="40"/>
        <v>87.8</v>
      </c>
      <c r="X131" s="620"/>
      <c r="Y131" s="601">
        <f>demand!G330</f>
        <v>5.9</v>
      </c>
      <c r="Z131" s="52">
        <f t="shared" si="41"/>
        <v>5.9</v>
      </c>
      <c r="AA131" s="611"/>
      <c r="AB131" s="601">
        <f>demand!H330</f>
        <v>927.4</v>
      </c>
      <c r="AC131" s="19">
        <f>'grassland production'!S80</f>
        <v>224.6671791054971</v>
      </c>
      <c r="AD131" s="52">
        <f t="shared" si="42"/>
        <v>702.73282089450288</v>
      </c>
      <c r="AE131" s="620"/>
      <c r="AF131" s="601">
        <f>demand!J330</f>
        <v>16.5</v>
      </c>
      <c r="AG131" s="19">
        <f>'grassland production'!AA80</f>
        <v>2.7146342623934068</v>
      </c>
      <c r="AH131" s="52">
        <f t="shared" si="43"/>
        <v>13.785365737606593</v>
      </c>
      <c r="AI131" s="611"/>
      <c r="AJ131" s="601">
        <f>demand!K330</f>
        <v>113.9</v>
      </c>
      <c r="AK131" s="52">
        <f t="shared" si="44"/>
        <v>113.9</v>
      </c>
      <c r="AL131" s="611"/>
      <c r="AM131" s="601">
        <f>demand!L330</f>
        <v>128.19999999999999</v>
      </c>
      <c r="AN131" s="52">
        <f t="shared" si="45"/>
        <v>128.19999999999999</v>
      </c>
      <c r="AO131" s="620"/>
      <c r="AP131" s="601">
        <f>demand!M330</f>
        <v>10.4</v>
      </c>
      <c r="AQ131" s="19">
        <f>'grassland production'!AF80</f>
        <v>6.196910321939523</v>
      </c>
      <c r="AR131" s="52">
        <f t="shared" si="47"/>
        <v>9.9563245962402576</v>
      </c>
      <c r="AS131" s="611"/>
      <c r="AT131" s="601">
        <f>demand!N330</f>
        <v>18.7</v>
      </c>
      <c r="AU131" s="19">
        <f>'grassland production'!AG80</f>
        <v>8.1334447975456232</v>
      </c>
      <c r="AV131" s="52">
        <f t="shared" si="46"/>
        <v>10.566555202454376</v>
      </c>
    </row>
    <row r="132" spans="1:48" s="9" customFormat="1" ht="13.8" x14ac:dyDescent="0.45">
      <c r="A132" s="32">
        <v>2039</v>
      </c>
      <c r="B132" s="739">
        <f>demand!B331</f>
        <v>5252.9</v>
      </c>
      <c r="C132" s="19">
        <f>'crop production'!B81</f>
        <v>11031.98926765839</v>
      </c>
      <c r="D132" s="115">
        <f t="shared" si="48"/>
        <v>9.1169556700282955E-2</v>
      </c>
      <c r="E132" s="19">
        <f t="shared" si="34"/>
        <v>10026.207696603695</v>
      </c>
      <c r="F132" s="52">
        <f>'grainfed livestock'!B132</f>
        <v>2719.0709912217076</v>
      </c>
      <c r="G132" s="52">
        <f t="shared" si="35"/>
        <v>7307.1367053819868</v>
      </c>
      <c r="H132" s="626">
        <f t="shared" si="36"/>
        <v>2054.2367053819871</v>
      </c>
      <c r="I132" s="611"/>
      <c r="J132" s="601">
        <f>demand!C331</f>
        <v>73.400000000000006</v>
      </c>
      <c r="K132" s="19">
        <f>'grassland production'!AE81</f>
        <v>38.554206428868127</v>
      </c>
      <c r="L132" s="52">
        <f t="shared" si="37"/>
        <v>34.845793571131878</v>
      </c>
      <c r="M132" s="617"/>
      <c r="N132" s="601">
        <f>demand!D331</f>
        <v>12.7</v>
      </c>
      <c r="O132" s="19">
        <f>'grassland production'!N81</f>
        <v>0.56156545953347059</v>
      </c>
      <c r="P132" s="52">
        <f t="shared" si="38"/>
        <v>12.138434540466529</v>
      </c>
      <c r="Q132" s="620"/>
      <c r="R132" s="601">
        <f>demand!E331</f>
        <v>3.2</v>
      </c>
      <c r="S132" s="19">
        <f>'grassland production'!P81</f>
        <v>0.42117409465010297</v>
      </c>
      <c r="T132" s="52">
        <f t="shared" si="39"/>
        <v>2.7788259053498972</v>
      </c>
      <c r="U132" s="620"/>
      <c r="V132" s="601">
        <f>demand!F331</f>
        <v>87.9</v>
      </c>
      <c r="W132" s="52">
        <f t="shared" si="40"/>
        <v>87.9</v>
      </c>
      <c r="X132" s="620"/>
      <c r="Y132" s="601">
        <f>demand!G331</f>
        <v>5.8</v>
      </c>
      <c r="Z132" s="52">
        <f t="shared" si="41"/>
        <v>5.8</v>
      </c>
      <c r="AA132" s="611"/>
      <c r="AB132" s="601">
        <f>demand!H331</f>
        <v>930.8</v>
      </c>
      <c r="AC132" s="19">
        <f>'grassland production'!S81</f>
        <v>223.64344425920467</v>
      </c>
      <c r="AD132" s="52">
        <f t="shared" si="42"/>
        <v>707.15655574079528</v>
      </c>
      <c r="AE132" s="620"/>
      <c r="AF132" s="601">
        <f>demand!J331</f>
        <v>16.399999999999999</v>
      </c>
      <c r="AG132" s="19">
        <f>'grassland production'!AA81</f>
        <v>2.702264562019653</v>
      </c>
      <c r="AH132" s="52">
        <f t="shared" si="43"/>
        <v>13.697735437980345</v>
      </c>
      <c r="AI132" s="611"/>
      <c r="AJ132" s="601">
        <f>demand!K331</f>
        <v>112.2</v>
      </c>
      <c r="AK132" s="52">
        <f t="shared" si="44"/>
        <v>112.2</v>
      </c>
      <c r="AL132" s="611"/>
      <c r="AM132" s="601">
        <f>demand!L331</f>
        <v>127.5</v>
      </c>
      <c r="AN132" s="52">
        <f t="shared" si="45"/>
        <v>127.5</v>
      </c>
      <c r="AO132" s="620"/>
      <c r="AP132" s="601">
        <f>demand!M331</f>
        <v>10.199999999999999</v>
      </c>
      <c r="AQ132" s="19">
        <f>'grassland production'!AF81</f>
        <v>6.1686730286189002</v>
      </c>
      <c r="AR132" s="52">
        <f t="shared" si="47"/>
        <v>10.15632459624026</v>
      </c>
      <c r="AS132" s="611"/>
      <c r="AT132" s="601">
        <f>demand!N331</f>
        <v>18.600000000000001</v>
      </c>
      <c r="AU132" s="19">
        <f>'grassland production'!AG81</f>
        <v>8.0963833500623057</v>
      </c>
      <c r="AV132" s="52">
        <f t="shared" si="46"/>
        <v>10.503616649937696</v>
      </c>
    </row>
    <row r="133" spans="1:48" s="9" customFormat="1" ht="13.8" x14ac:dyDescent="0.45">
      <c r="A133" s="32">
        <v>2040</v>
      </c>
      <c r="B133" s="739">
        <f>demand!B332</f>
        <v>5239.1000000000004</v>
      </c>
      <c r="C133" s="19">
        <f>'crop production'!B82</f>
        <v>11097.561078431074</v>
      </c>
      <c r="D133" s="115">
        <f t="shared" si="48"/>
        <v>9.1169556700282955E-2</v>
      </c>
      <c r="E133" s="19">
        <f t="shared" si="34"/>
        <v>10085.8013544562</v>
      </c>
      <c r="F133" s="52">
        <f>'grainfed livestock'!B133</f>
        <v>2716.9234860040451</v>
      </c>
      <c r="G133" s="52">
        <f t="shared" si="35"/>
        <v>7368.8778684521549</v>
      </c>
      <c r="H133" s="626">
        <f t="shared" si="36"/>
        <v>2129.7778684521545</v>
      </c>
      <c r="I133" s="611"/>
      <c r="J133" s="601">
        <f>demand!C332</f>
        <v>72.900000000000006</v>
      </c>
      <c r="K133" s="19">
        <f>'grassland production'!AE82</f>
        <v>38.409755895297288</v>
      </c>
      <c r="L133" s="52">
        <f t="shared" si="37"/>
        <v>34.490244104702718</v>
      </c>
      <c r="M133" s="617"/>
      <c r="N133" s="601">
        <f>demand!D332</f>
        <v>12.6</v>
      </c>
      <c r="O133" s="19">
        <f>'grassland production'!N82</f>
        <v>0.55946144967882028</v>
      </c>
      <c r="P133" s="52">
        <f t="shared" si="38"/>
        <v>12.040538550321179</v>
      </c>
      <c r="Q133" s="620"/>
      <c r="R133" s="601">
        <f>demand!E332</f>
        <v>3.1</v>
      </c>
      <c r="S133" s="19">
        <f>'grassland production'!P82</f>
        <v>0.41959608725911518</v>
      </c>
      <c r="T133" s="52">
        <f t="shared" si="39"/>
        <v>2.6804039127408847</v>
      </c>
      <c r="U133" s="620"/>
      <c r="V133" s="601">
        <f>demand!F332</f>
        <v>88</v>
      </c>
      <c r="W133" s="52">
        <f t="shared" si="40"/>
        <v>88</v>
      </c>
      <c r="X133" s="620"/>
      <c r="Y133" s="601">
        <f>demand!G332</f>
        <v>5.8</v>
      </c>
      <c r="Z133" s="52">
        <f t="shared" si="41"/>
        <v>5.8</v>
      </c>
      <c r="AA133" s="611"/>
      <c r="AB133" s="601">
        <f>demand!H332</f>
        <v>933.9</v>
      </c>
      <c r="AC133" s="19">
        <f>'grassland production'!S82</f>
        <v>222.80552233459014</v>
      </c>
      <c r="AD133" s="52">
        <f t="shared" si="42"/>
        <v>711.09447766540984</v>
      </c>
      <c r="AE133" s="620"/>
      <c r="AF133" s="601">
        <f>demand!J332</f>
        <v>16.399999999999999</v>
      </c>
      <c r="AG133" s="19">
        <f>'grassland production'!AA82</f>
        <v>2.69214002324712</v>
      </c>
      <c r="AH133" s="52">
        <f t="shared" si="43"/>
        <v>13.707859976752879</v>
      </c>
      <c r="AI133" s="611"/>
      <c r="AJ133" s="601">
        <f>demand!K332</f>
        <v>110.5</v>
      </c>
      <c r="AK133" s="52">
        <f t="shared" si="44"/>
        <v>110.5</v>
      </c>
      <c r="AL133" s="611"/>
      <c r="AM133" s="601">
        <f>demand!L332</f>
        <v>126.8</v>
      </c>
      <c r="AN133" s="52">
        <f t="shared" si="45"/>
        <v>126.8</v>
      </c>
      <c r="AO133" s="620"/>
      <c r="AP133" s="601">
        <f>demand!M332</f>
        <v>10</v>
      </c>
      <c r="AQ133" s="19">
        <f>'grassland production'!AF82</f>
        <v>6.145560943247566</v>
      </c>
      <c r="AR133" s="52">
        <f t="shared" si="47"/>
        <v>10.35632459624026</v>
      </c>
      <c r="AS133" s="611"/>
      <c r="AT133" s="601">
        <f>demand!N332</f>
        <v>18.399999999999999</v>
      </c>
      <c r="AU133" s="19">
        <f>'grassland production'!AG82</f>
        <v>8.0660487380124302</v>
      </c>
      <c r="AV133" s="52">
        <f t="shared" si="46"/>
        <v>10.333951261987568</v>
      </c>
    </row>
    <row r="134" spans="1:48" s="9" customFormat="1" ht="13.8" x14ac:dyDescent="0.45">
      <c r="A134" s="32">
        <v>2041</v>
      </c>
      <c r="B134" s="739">
        <f>demand!B333</f>
        <v>5224.3</v>
      </c>
      <c r="C134" s="19">
        <f>'crop production'!B83</f>
        <v>11162.719824256887</v>
      </c>
      <c r="D134" s="115">
        <f t="shared" si="48"/>
        <v>9.1169556700282955E-2</v>
      </c>
      <c r="E134" s="19">
        <f t="shared" si="34"/>
        <v>10145.019606309927</v>
      </c>
      <c r="F134" s="52">
        <f>'grainfed livestock'!B134</f>
        <v>2711.5806882334832</v>
      </c>
      <c r="G134" s="52">
        <f t="shared" si="35"/>
        <v>7433.4389180764429</v>
      </c>
      <c r="H134" s="626">
        <f t="shared" si="36"/>
        <v>2209.1389180764427</v>
      </c>
      <c r="I134" s="611"/>
      <c r="J134" s="601">
        <f>demand!C333</f>
        <v>72.400000000000006</v>
      </c>
      <c r="K134" s="19">
        <f>'grassland production'!AE83</f>
        <v>38.265534715747947</v>
      </c>
      <c r="L134" s="52">
        <f t="shared" si="37"/>
        <v>34.134465284252059</v>
      </c>
      <c r="M134" s="617"/>
      <c r="N134" s="601">
        <f>demand!D333</f>
        <v>12.6</v>
      </c>
      <c r="O134" s="19">
        <f>'grassland production'!N83</f>
        <v>0.55736078050495175</v>
      </c>
      <c r="P134" s="52">
        <f t="shared" si="38"/>
        <v>12.042639219495047</v>
      </c>
      <c r="Q134" s="620"/>
      <c r="R134" s="601">
        <f>demand!E333</f>
        <v>3.1</v>
      </c>
      <c r="S134" s="19">
        <f>'grassland production'!P83</f>
        <v>0.41802058537871384</v>
      </c>
      <c r="T134" s="52">
        <f t="shared" si="39"/>
        <v>2.6819794146212863</v>
      </c>
      <c r="U134" s="620"/>
      <c r="V134" s="601">
        <f>demand!F333</f>
        <v>88.1</v>
      </c>
      <c r="W134" s="52">
        <f t="shared" si="40"/>
        <v>88.1</v>
      </c>
      <c r="X134" s="620"/>
      <c r="Y134" s="601">
        <f>demand!G333</f>
        <v>5.7</v>
      </c>
      <c r="Z134" s="52">
        <f t="shared" si="41"/>
        <v>5.7</v>
      </c>
      <c r="AA134" s="611"/>
      <c r="AB134" s="601">
        <f>demand!H333</f>
        <v>936.7</v>
      </c>
      <c r="AC134" s="19">
        <f>'grassland production'!S83</f>
        <v>221.96893083609703</v>
      </c>
      <c r="AD134" s="52">
        <f t="shared" si="42"/>
        <v>714.73106916390304</v>
      </c>
      <c r="AE134" s="620"/>
      <c r="AF134" s="601">
        <f>demand!J333</f>
        <v>16.3</v>
      </c>
      <c r="AG134" s="19">
        <f>'grassland production'!AA83</f>
        <v>2.6820315598993427</v>
      </c>
      <c r="AH134" s="52">
        <f t="shared" si="43"/>
        <v>13.617968440100658</v>
      </c>
      <c r="AI134" s="611"/>
      <c r="AJ134" s="601">
        <f>demand!K333</f>
        <v>108.7</v>
      </c>
      <c r="AK134" s="52">
        <f t="shared" si="44"/>
        <v>108.7</v>
      </c>
      <c r="AL134" s="611"/>
      <c r="AM134" s="601">
        <f>demand!L333</f>
        <v>126</v>
      </c>
      <c r="AN134" s="52">
        <f t="shared" si="45"/>
        <v>126</v>
      </c>
      <c r="AO134" s="620"/>
      <c r="AP134" s="601">
        <f>demand!M333</f>
        <v>9.8000000000000007</v>
      </c>
      <c r="AQ134" s="19">
        <f>'grassland production'!AF83</f>
        <v>6.1224855545196712</v>
      </c>
      <c r="AR134" s="52">
        <f t="shared" si="47"/>
        <v>10.456324596240258</v>
      </c>
      <c r="AS134" s="611"/>
      <c r="AT134" s="601">
        <f>demand!N333</f>
        <v>18.3</v>
      </c>
      <c r="AU134" s="19">
        <f>'grassland production'!AG83</f>
        <v>8.0357622903070691</v>
      </c>
      <c r="AV134" s="52">
        <f t="shared" si="46"/>
        <v>10.264237709692932</v>
      </c>
    </row>
    <row r="135" spans="1:48" s="9" customFormat="1" ht="13.8" x14ac:dyDescent="0.45">
      <c r="A135" s="32">
        <v>2042</v>
      </c>
      <c r="B135" s="739">
        <f>demand!B334</f>
        <v>5208.6000000000004</v>
      </c>
      <c r="C135" s="19">
        <f>'crop production'!B84</f>
        <v>11227.47816622895</v>
      </c>
      <c r="D135" s="115">
        <f t="shared" si="48"/>
        <v>9.1169556700282955E-2</v>
      </c>
      <c r="E135" s="19">
        <f t="shared" si="34"/>
        <v>10203.873958951752</v>
      </c>
      <c r="F135" s="52">
        <f>'grainfed livestock'!B135</f>
        <v>2705.2228100262951</v>
      </c>
      <c r="G135" s="52">
        <f t="shared" si="35"/>
        <v>7498.6511489254572</v>
      </c>
      <c r="H135" s="626">
        <f t="shared" si="36"/>
        <v>2290.0511489254568</v>
      </c>
      <c r="I135" s="611"/>
      <c r="J135" s="601">
        <f>demand!C334</f>
        <v>71.900000000000006</v>
      </c>
      <c r="K135" s="19">
        <f>'grassland production'!AE84</f>
        <v>38.122737918239793</v>
      </c>
      <c r="L135" s="52">
        <f t="shared" si="37"/>
        <v>33.777262081760213</v>
      </c>
      <c r="M135" s="617"/>
      <c r="N135" s="601">
        <f>demand!D334</f>
        <v>12.5</v>
      </c>
      <c r="O135" s="19">
        <f>'grassland production'!N84</f>
        <v>0.55528085832160912</v>
      </c>
      <c r="P135" s="52">
        <f t="shared" si="38"/>
        <v>11.944719141678391</v>
      </c>
      <c r="Q135" s="620"/>
      <c r="R135" s="601">
        <f>demand!E334</f>
        <v>3</v>
      </c>
      <c r="S135" s="19">
        <f>'grassland production'!P84</f>
        <v>0.41646064374120684</v>
      </c>
      <c r="T135" s="52">
        <f t="shared" si="39"/>
        <v>2.5835393562587932</v>
      </c>
      <c r="U135" s="620"/>
      <c r="V135" s="601">
        <f>demand!F334</f>
        <v>88.1</v>
      </c>
      <c r="W135" s="52">
        <f t="shared" si="40"/>
        <v>88.1</v>
      </c>
      <c r="X135" s="620"/>
      <c r="Y135" s="601">
        <f>demand!G334</f>
        <v>5.6</v>
      </c>
      <c r="Z135" s="52">
        <f t="shared" si="41"/>
        <v>5.6</v>
      </c>
      <c r="AA135" s="611"/>
      <c r="AB135" s="601">
        <f>demand!H334</f>
        <v>939.3</v>
      </c>
      <c r="AC135" s="19">
        <f>'grassland production'!S84</f>
        <v>221.14060182658082</v>
      </c>
      <c r="AD135" s="52">
        <f t="shared" si="42"/>
        <v>718.15939817341916</v>
      </c>
      <c r="AE135" s="620"/>
      <c r="AF135" s="601">
        <f>demand!J334</f>
        <v>16.2</v>
      </c>
      <c r="AG135" s="19">
        <f>'grassland production'!AA84</f>
        <v>2.6720229314974562</v>
      </c>
      <c r="AH135" s="52">
        <f t="shared" si="43"/>
        <v>13.527977068502544</v>
      </c>
      <c r="AI135" s="611"/>
      <c r="AJ135" s="601">
        <f>demand!K334</f>
        <v>106.9</v>
      </c>
      <c r="AK135" s="52">
        <f t="shared" si="44"/>
        <v>106.9</v>
      </c>
      <c r="AL135" s="611"/>
      <c r="AM135" s="601">
        <f>demand!L334</f>
        <v>125.2</v>
      </c>
      <c r="AN135" s="52">
        <f t="shared" si="45"/>
        <v>125.2</v>
      </c>
      <c r="AO135" s="620"/>
      <c r="AP135" s="601">
        <f>demand!M334</f>
        <v>9.6</v>
      </c>
      <c r="AQ135" s="19">
        <f>'grassland production'!AF84</f>
        <v>6.0996380669183665</v>
      </c>
      <c r="AR135" s="52">
        <f t="shared" si="47"/>
        <v>10.65632459624026</v>
      </c>
      <c r="AS135" s="611"/>
      <c r="AT135" s="601">
        <f>demand!N334</f>
        <v>18.100000000000001</v>
      </c>
      <c r="AU135" s="19">
        <f>'grassland production'!AG84</f>
        <v>8.0057749628303565</v>
      </c>
      <c r="AV135" s="52">
        <f t="shared" si="46"/>
        <v>10.094225037169645</v>
      </c>
    </row>
    <row r="136" spans="1:48" s="9" customFormat="1" ht="13.8" x14ac:dyDescent="0.45">
      <c r="A136" s="32">
        <v>2043</v>
      </c>
      <c r="B136" s="739">
        <f>demand!B335</f>
        <v>5191.8999999999996</v>
      </c>
      <c r="C136" s="19">
        <f>'crop production'!B85</f>
        <v>11291.871314544385</v>
      </c>
      <c r="D136" s="115">
        <f t="shared" si="48"/>
        <v>9.1169556700282955E-2</v>
      </c>
      <c r="E136" s="19">
        <f t="shared" si="34"/>
        <v>10262.396412480733</v>
      </c>
      <c r="F136" s="52">
        <f>'grainfed livestock'!B136</f>
        <v>2698.4148768826294</v>
      </c>
      <c r="G136" s="52">
        <f t="shared" si="35"/>
        <v>7563.9815355981045</v>
      </c>
      <c r="H136" s="626">
        <f t="shared" si="36"/>
        <v>2372.0815355981049</v>
      </c>
      <c r="I136" s="611"/>
      <c r="J136" s="601">
        <f>demand!C335</f>
        <v>71.3</v>
      </c>
      <c r="K136" s="19">
        <f>'grassland production'!AE85</f>
        <v>38.001636700896967</v>
      </c>
      <c r="L136" s="52">
        <f t="shared" si="37"/>
        <v>33.29836329910303</v>
      </c>
      <c r="M136" s="617"/>
      <c r="N136" s="601">
        <f>demand!D335</f>
        <v>12.5</v>
      </c>
      <c r="O136" s="19">
        <f>'grassland production'!N85</f>
        <v>0.55351694545537855</v>
      </c>
      <c r="P136" s="52">
        <f t="shared" si="38"/>
        <v>11.946483054544622</v>
      </c>
      <c r="Q136" s="620"/>
      <c r="R136" s="601">
        <f>demand!E335</f>
        <v>3</v>
      </c>
      <c r="S136" s="19">
        <f>'grassland production'!P85</f>
        <v>0.41513770909153391</v>
      </c>
      <c r="T136" s="52">
        <f t="shared" si="39"/>
        <v>2.584862290908466</v>
      </c>
      <c r="U136" s="620"/>
      <c r="V136" s="601">
        <f>demand!F335</f>
        <v>88.1</v>
      </c>
      <c r="W136" s="52">
        <f t="shared" si="40"/>
        <v>88.1</v>
      </c>
      <c r="X136" s="620"/>
      <c r="Y136" s="601">
        <f>demand!G335</f>
        <v>5.6</v>
      </c>
      <c r="Z136" s="52">
        <f t="shared" si="41"/>
        <v>5.6</v>
      </c>
      <c r="AA136" s="611"/>
      <c r="AB136" s="601">
        <f>demand!H335</f>
        <v>941.6</v>
      </c>
      <c r="AC136" s="19">
        <f>'grassland production'!S85</f>
        <v>220.43812352760455</v>
      </c>
      <c r="AD136" s="52">
        <f t="shared" si="42"/>
        <v>721.16187647239553</v>
      </c>
      <c r="AE136" s="620"/>
      <c r="AF136" s="601">
        <f>demand!J335</f>
        <v>16.100000000000001</v>
      </c>
      <c r="AG136" s="19">
        <f>'grassland production'!AA85</f>
        <v>2.6635349464407092</v>
      </c>
      <c r="AH136" s="52">
        <f t="shared" si="43"/>
        <v>13.436465053559292</v>
      </c>
      <c r="AI136" s="611"/>
      <c r="AJ136" s="601">
        <f>demand!K335</f>
        <v>105</v>
      </c>
      <c r="AK136" s="52">
        <f t="shared" si="44"/>
        <v>105</v>
      </c>
      <c r="AL136" s="611"/>
      <c r="AM136" s="601">
        <f>demand!L335</f>
        <v>124.4</v>
      </c>
      <c r="AN136" s="52">
        <f t="shared" si="45"/>
        <v>124.4</v>
      </c>
      <c r="AO136" s="620"/>
      <c r="AP136" s="601">
        <f>demand!M335</f>
        <v>9.4</v>
      </c>
      <c r="AQ136" s="19">
        <f>'grassland production'!AF85</f>
        <v>6.0802618721435149</v>
      </c>
      <c r="AR136" s="52">
        <f t="shared" si="47"/>
        <v>10.85632459624026</v>
      </c>
      <c r="AS136" s="611"/>
      <c r="AT136" s="601">
        <f>demand!N335</f>
        <v>18</v>
      </c>
      <c r="AU136" s="19">
        <f>'grassland production'!AG85</f>
        <v>7.9803437071883625</v>
      </c>
      <c r="AV136" s="52">
        <f t="shared" si="46"/>
        <v>10.019656292811637</v>
      </c>
    </row>
    <row r="137" spans="1:48" s="9" customFormat="1" ht="13.8" x14ac:dyDescent="0.45">
      <c r="A137" s="32">
        <v>2044</v>
      </c>
      <c r="B137" s="739">
        <f>demand!B336</f>
        <v>5174.3</v>
      </c>
      <c r="C137" s="19">
        <f>'crop production'!B86</f>
        <v>11355.931243701698</v>
      </c>
      <c r="D137" s="115">
        <f t="shared" si="48"/>
        <v>9.1169556700282955E-2</v>
      </c>
      <c r="E137" s="19">
        <f t="shared" si="34"/>
        <v>10320.616026294521</v>
      </c>
      <c r="F137" s="52">
        <f>'grainfed livestock'!B137</f>
        <v>2690.8594144919889</v>
      </c>
      <c r="G137" s="52">
        <f t="shared" si="35"/>
        <v>7629.7566118025325</v>
      </c>
      <c r="H137" s="626">
        <f t="shared" si="36"/>
        <v>2455.4566118025323</v>
      </c>
      <c r="I137" s="611"/>
      <c r="J137" s="601">
        <f>demand!C336</f>
        <v>70.7</v>
      </c>
      <c r="K137" s="19">
        <f>'grassland production'!AE86</f>
        <v>37.880659245571088</v>
      </c>
      <c r="L137" s="52">
        <f t="shared" si="37"/>
        <v>32.819340754428914</v>
      </c>
      <c r="M137" s="617"/>
      <c r="N137" s="601">
        <f>demand!D336</f>
        <v>12.4</v>
      </c>
      <c r="O137" s="19">
        <f>'grassland production'!N86</f>
        <v>0.55175483525817848</v>
      </c>
      <c r="P137" s="52">
        <f t="shared" si="38"/>
        <v>11.848245164741822</v>
      </c>
      <c r="Q137" s="620"/>
      <c r="R137" s="601">
        <f>demand!E336</f>
        <v>3</v>
      </c>
      <c r="S137" s="19">
        <f>'grassland production'!P86</f>
        <v>0.41381612644363386</v>
      </c>
      <c r="T137" s="52">
        <f t="shared" si="39"/>
        <v>2.586183873556366</v>
      </c>
      <c r="U137" s="620"/>
      <c r="V137" s="601">
        <f>demand!F336</f>
        <v>88.1</v>
      </c>
      <c r="W137" s="52">
        <f t="shared" si="40"/>
        <v>88.1</v>
      </c>
      <c r="X137" s="620"/>
      <c r="Y137" s="601">
        <f>demand!G336</f>
        <v>5.5</v>
      </c>
      <c r="Z137" s="52">
        <f t="shared" si="41"/>
        <v>5.5</v>
      </c>
      <c r="AA137" s="611"/>
      <c r="AB137" s="601">
        <f>demand!H336</f>
        <v>943.6</v>
      </c>
      <c r="AC137" s="19">
        <f>'grassland production'!S86</f>
        <v>219.73636314156957</v>
      </c>
      <c r="AD137" s="52">
        <f t="shared" si="42"/>
        <v>723.86363685843048</v>
      </c>
      <c r="AE137" s="620"/>
      <c r="AF137" s="601">
        <f>demand!J336</f>
        <v>16</v>
      </c>
      <c r="AG137" s="19">
        <f>'grassland production'!AA86</f>
        <v>2.6550556358644797</v>
      </c>
      <c r="AH137" s="52">
        <f t="shared" si="43"/>
        <v>13.34494436413552</v>
      </c>
      <c r="AI137" s="611"/>
      <c r="AJ137" s="601">
        <f>demand!K336</f>
        <v>103.2</v>
      </c>
      <c r="AK137" s="52">
        <f t="shared" si="44"/>
        <v>103.2</v>
      </c>
      <c r="AL137" s="611"/>
      <c r="AM137" s="601">
        <f>demand!L336</f>
        <v>123.6</v>
      </c>
      <c r="AN137" s="52">
        <f t="shared" si="45"/>
        <v>123.6</v>
      </c>
      <c r="AO137" s="620"/>
      <c r="AP137" s="601">
        <f>demand!M336</f>
        <v>9.1999999999999993</v>
      </c>
      <c r="AQ137" s="19">
        <f>'grassland production'!AF86</f>
        <v>6.0609054792913746</v>
      </c>
      <c r="AR137" s="52">
        <f t="shared" si="47"/>
        <v>11.056324596240259</v>
      </c>
      <c r="AS137" s="611"/>
      <c r="AT137" s="601">
        <f>demand!N336</f>
        <v>17.8</v>
      </c>
      <c r="AU137" s="19">
        <f>'grassland production'!AG86</f>
        <v>7.9549384415699285</v>
      </c>
      <c r="AV137" s="52">
        <f t="shared" si="46"/>
        <v>9.8450615584300714</v>
      </c>
    </row>
    <row r="138" spans="1:48" s="9" customFormat="1" ht="13.8" x14ac:dyDescent="0.45">
      <c r="A138" s="32">
        <v>2045</v>
      </c>
      <c r="B138" s="739">
        <f>demand!B337</f>
        <v>5155.6000000000004</v>
      </c>
      <c r="C138" s="19">
        <f>'crop production'!B87</f>
        <v>11419.688544268714</v>
      </c>
      <c r="D138" s="115">
        <f t="shared" si="48"/>
        <v>9.1169556700282955E-2</v>
      </c>
      <c r="E138" s="19">
        <f t="shared" si="34"/>
        <v>10378.560602032436</v>
      </c>
      <c r="F138" s="52">
        <f>'grainfed livestock'!B138</f>
        <v>2681.8170183148245</v>
      </c>
      <c r="G138" s="52">
        <f t="shared" si="35"/>
        <v>7696.7435837176108</v>
      </c>
      <c r="H138" s="626">
        <f t="shared" si="36"/>
        <v>2541.1435837176105</v>
      </c>
      <c r="I138" s="611"/>
      <c r="J138" s="601">
        <f>demand!C337</f>
        <v>70.099999999999994</v>
      </c>
      <c r="K138" s="19">
        <f>'grassland production'!AE87</f>
        <v>37.759829707591273</v>
      </c>
      <c r="L138" s="52">
        <f t="shared" si="37"/>
        <v>32.340170292408722</v>
      </c>
      <c r="M138" s="617"/>
      <c r="N138" s="601">
        <f>demand!D337</f>
        <v>12.3</v>
      </c>
      <c r="O138" s="19">
        <f>'grassland production'!N87</f>
        <v>0.54999487956706483</v>
      </c>
      <c r="P138" s="52">
        <f t="shared" si="38"/>
        <v>11.750005120432936</v>
      </c>
      <c r="Q138" s="620"/>
      <c r="R138" s="601">
        <f>demand!E337</f>
        <v>2.9</v>
      </c>
      <c r="S138" s="19">
        <f>'grassland production'!P87</f>
        <v>0.41249615967529862</v>
      </c>
      <c r="T138" s="52">
        <f t="shared" si="39"/>
        <v>2.4875038403247012</v>
      </c>
      <c r="U138" s="620"/>
      <c r="V138" s="601">
        <f>demand!F337</f>
        <v>88.1</v>
      </c>
      <c r="W138" s="52">
        <f t="shared" si="40"/>
        <v>88.1</v>
      </c>
      <c r="X138" s="620"/>
      <c r="Y138" s="601">
        <f>demand!G337</f>
        <v>5.4</v>
      </c>
      <c r="Z138" s="52">
        <f t="shared" si="41"/>
        <v>5.4</v>
      </c>
      <c r="AA138" s="611"/>
      <c r="AB138" s="601">
        <f>demand!H337</f>
        <v>945.3</v>
      </c>
      <c r="AC138" s="19">
        <f>'grassland production'!S87</f>
        <v>219.03546078758356</v>
      </c>
      <c r="AD138" s="52">
        <f t="shared" si="42"/>
        <v>726.26453921241637</v>
      </c>
      <c r="AE138" s="620"/>
      <c r="AF138" s="601">
        <f>demand!J337</f>
        <v>15.9</v>
      </c>
      <c r="AG138" s="19">
        <f>'grassland production'!AA87</f>
        <v>2.646586692815931</v>
      </c>
      <c r="AH138" s="52">
        <f t="shared" si="43"/>
        <v>13.253413307184069</v>
      </c>
      <c r="AI138" s="611"/>
      <c r="AJ138" s="601">
        <f>demand!K337</f>
        <v>101.3</v>
      </c>
      <c r="AK138" s="52">
        <f t="shared" si="44"/>
        <v>101.3</v>
      </c>
      <c r="AL138" s="611"/>
      <c r="AM138" s="601">
        <f>demand!L337</f>
        <v>122.7</v>
      </c>
      <c r="AN138" s="52">
        <f t="shared" si="45"/>
        <v>122.7</v>
      </c>
      <c r="AO138" s="620"/>
      <c r="AP138" s="601">
        <f>demand!M337</f>
        <v>9</v>
      </c>
      <c r="AQ138" s="19">
        <f>'grassland production'!AF87</f>
        <v>6.041572753214604</v>
      </c>
      <c r="AR138" s="52">
        <f t="shared" si="47"/>
        <v>11.256324596240258</v>
      </c>
      <c r="AS138" s="611"/>
      <c r="AT138" s="601">
        <f>demand!N337</f>
        <v>17.7</v>
      </c>
      <c r="AU138" s="19">
        <f>'grassland production'!AG87</f>
        <v>7.9295642385941667</v>
      </c>
      <c r="AV138" s="52">
        <f t="shared" si="46"/>
        <v>9.7704357614058317</v>
      </c>
    </row>
    <row r="139" spans="1:48" s="9" customFormat="1" ht="13.8" x14ac:dyDescent="0.45">
      <c r="A139" s="32">
        <v>2046</v>
      </c>
      <c r="B139" s="739">
        <f>demand!B338</f>
        <v>5136</v>
      </c>
      <c r="C139" s="19">
        <f>'crop production'!B88</f>
        <v>11483.171766279756</v>
      </c>
      <c r="D139" s="115">
        <f t="shared" si="48"/>
        <v>9.1169556700282955E-2</v>
      </c>
      <c r="E139" s="19">
        <f t="shared" si="34"/>
        <v>10436.256086834826</v>
      </c>
      <c r="F139" s="52">
        <f>'grainfed livestock'!B139</f>
        <v>2671.8929973524346</v>
      </c>
      <c r="G139" s="52">
        <f t="shared" si="35"/>
        <v>7764.3630894823918</v>
      </c>
      <c r="H139" s="626">
        <f t="shared" si="36"/>
        <v>2628.3630894823918</v>
      </c>
      <c r="I139" s="611"/>
      <c r="J139" s="601">
        <f>demand!C338</f>
        <v>69.5</v>
      </c>
      <c r="K139" s="19">
        <f>'grassland production'!AE88</f>
        <v>37.639368771326424</v>
      </c>
      <c r="L139" s="52">
        <f t="shared" si="37"/>
        <v>31.860631228673576</v>
      </c>
      <c r="M139" s="617"/>
      <c r="N139" s="601">
        <f>demand!D338</f>
        <v>12.3</v>
      </c>
      <c r="O139" s="19">
        <f>'grassland production'!N88</f>
        <v>0.54824029278405828</v>
      </c>
      <c r="P139" s="52">
        <f t="shared" si="38"/>
        <v>11.751759707215943</v>
      </c>
      <c r="Q139" s="620"/>
      <c r="R139" s="601">
        <f>demand!E338</f>
        <v>2.9</v>
      </c>
      <c r="S139" s="19">
        <f>'grassland production'!P88</f>
        <v>0.41118021958804368</v>
      </c>
      <c r="T139" s="52">
        <f t="shared" si="39"/>
        <v>2.4888197804119563</v>
      </c>
      <c r="U139" s="620"/>
      <c r="V139" s="601">
        <f>demand!F338</f>
        <v>88</v>
      </c>
      <c r="W139" s="52">
        <f t="shared" si="40"/>
        <v>88</v>
      </c>
      <c r="X139" s="620"/>
      <c r="Y139" s="601">
        <f>demand!G338</f>
        <v>5.3</v>
      </c>
      <c r="Z139" s="52">
        <f t="shared" si="41"/>
        <v>5.3</v>
      </c>
      <c r="AA139" s="611"/>
      <c r="AB139" s="601">
        <f>demand!H338</f>
        <v>946.7</v>
      </c>
      <c r="AC139" s="19">
        <f>'grassland production'!S88</f>
        <v>218.33669660125122</v>
      </c>
      <c r="AD139" s="52">
        <f t="shared" si="42"/>
        <v>728.36330339874883</v>
      </c>
      <c r="AE139" s="620"/>
      <c r="AF139" s="601">
        <f>demand!J338</f>
        <v>15.8</v>
      </c>
      <c r="AG139" s="19">
        <f>'grassland production'!AA88</f>
        <v>2.6381435850638164</v>
      </c>
      <c r="AH139" s="52">
        <f t="shared" si="43"/>
        <v>13.161856414936185</v>
      </c>
      <c r="AI139" s="611"/>
      <c r="AJ139" s="601">
        <f>demand!K338</f>
        <v>99.3</v>
      </c>
      <c r="AK139" s="52">
        <f t="shared" si="44"/>
        <v>99.3</v>
      </c>
      <c r="AL139" s="611"/>
      <c r="AM139" s="601">
        <f>demand!L338</f>
        <v>121.8</v>
      </c>
      <c r="AN139" s="52">
        <f t="shared" si="45"/>
        <v>121.8</v>
      </c>
      <c r="AO139" s="620"/>
      <c r="AP139" s="601">
        <f>demand!M338</f>
        <v>8.8000000000000007</v>
      </c>
      <c r="AQ139" s="19">
        <f>'grassland production'!AF88</f>
        <v>6.0222990034122281</v>
      </c>
      <c r="AR139" s="52">
        <f t="shared" si="47"/>
        <v>11.456324596240258</v>
      </c>
      <c r="AS139" s="611"/>
      <c r="AT139" s="601">
        <f>demand!N338</f>
        <v>17.5</v>
      </c>
      <c r="AU139" s="19">
        <f>'grassland production'!AG88</f>
        <v>7.9042674419785488</v>
      </c>
      <c r="AV139" s="52">
        <f t="shared" si="46"/>
        <v>9.5957325580214512</v>
      </c>
    </row>
    <row r="140" spans="1:48" s="9" customFormat="1" ht="13.8" x14ac:dyDescent="0.45">
      <c r="A140" s="32">
        <v>2047</v>
      </c>
      <c r="B140" s="739">
        <f>demand!B339</f>
        <v>5115.5</v>
      </c>
      <c r="C140" s="19">
        <f>'crop production'!B89</f>
        <v>11546.407395147557</v>
      </c>
      <c r="D140" s="115">
        <f t="shared" si="48"/>
        <v>9.1169556700282955E-2</v>
      </c>
      <c r="E140" s="19">
        <f t="shared" si="34"/>
        <v>10493.726551451085</v>
      </c>
      <c r="F140" s="52">
        <f>'grainfed livestock'!B140</f>
        <v>2661.6119149616347</v>
      </c>
      <c r="G140" s="52">
        <f t="shared" si="35"/>
        <v>7832.1146364894503</v>
      </c>
      <c r="H140" s="626">
        <f t="shared" si="36"/>
        <v>2716.6146364894503</v>
      </c>
      <c r="I140" s="611"/>
      <c r="J140" s="601">
        <f>demand!C339</f>
        <v>68.8</v>
      </c>
      <c r="K140" s="19">
        <f>'grassland production'!AE89</f>
        <v>37.519079448399211</v>
      </c>
      <c r="L140" s="52">
        <f t="shared" si="37"/>
        <v>31.280920551600786</v>
      </c>
      <c r="M140" s="617"/>
      <c r="N140" s="601">
        <f>demand!D339</f>
        <v>12.2</v>
      </c>
      <c r="O140" s="19">
        <f>'grassland production'!N89</f>
        <v>0.54648820565366385</v>
      </c>
      <c r="P140" s="52">
        <f t="shared" si="38"/>
        <v>11.653511794346336</v>
      </c>
      <c r="Q140" s="620"/>
      <c r="R140" s="601">
        <f>demand!E339</f>
        <v>2.9</v>
      </c>
      <c r="S140" s="19">
        <f>'grassland production'!P89</f>
        <v>0.4098661542402478</v>
      </c>
      <c r="T140" s="52">
        <f t="shared" si="39"/>
        <v>2.4901338457597522</v>
      </c>
      <c r="U140" s="620"/>
      <c r="V140" s="601">
        <f>demand!F339</f>
        <v>87.9</v>
      </c>
      <c r="W140" s="52">
        <f t="shared" si="40"/>
        <v>87.9</v>
      </c>
      <c r="X140" s="620"/>
      <c r="Y140" s="601">
        <f>demand!G339</f>
        <v>5.3</v>
      </c>
      <c r="Z140" s="52">
        <f t="shared" si="41"/>
        <v>5.3</v>
      </c>
      <c r="AA140" s="611"/>
      <c r="AB140" s="601">
        <f>demand!H339</f>
        <v>947.7</v>
      </c>
      <c r="AC140" s="19">
        <f>'grassland production'!S89</f>
        <v>217.63892790157161</v>
      </c>
      <c r="AD140" s="52">
        <f t="shared" si="42"/>
        <v>730.06107209842844</v>
      </c>
      <c r="AE140" s="620"/>
      <c r="AF140" s="601">
        <f>demand!J339</f>
        <v>15.7</v>
      </c>
      <c r="AG140" s="19">
        <f>'grassland production'!AA89</f>
        <v>2.6297125056915758</v>
      </c>
      <c r="AH140" s="52">
        <f t="shared" si="43"/>
        <v>13.070287494308424</v>
      </c>
      <c r="AI140" s="611"/>
      <c r="AJ140" s="601">
        <f>demand!K339</f>
        <v>97.4</v>
      </c>
      <c r="AK140" s="52">
        <f t="shared" si="44"/>
        <v>97.4</v>
      </c>
      <c r="AL140" s="611"/>
      <c r="AM140" s="601">
        <f>demand!L339</f>
        <v>120.8</v>
      </c>
      <c r="AN140" s="52">
        <f t="shared" si="45"/>
        <v>120.8</v>
      </c>
      <c r="AO140" s="620"/>
      <c r="AP140" s="601">
        <f>demand!M339</f>
        <v>8.6</v>
      </c>
      <c r="AQ140" s="19">
        <f>'grassland production'!AF89</f>
        <v>6.0030527117438739</v>
      </c>
      <c r="AR140" s="52">
        <f t="shared" si="47"/>
        <v>11.65632459624026</v>
      </c>
      <c r="AS140" s="611"/>
      <c r="AT140" s="601">
        <f>demand!N339</f>
        <v>17.3</v>
      </c>
      <c r="AU140" s="19">
        <f>'grassland production'!AG89</f>
        <v>7.8790066841638335</v>
      </c>
      <c r="AV140" s="52">
        <f t="shared" si="46"/>
        <v>9.4209933158361672</v>
      </c>
    </row>
    <row r="141" spans="1:48" s="9" customFormat="1" ht="13.8" x14ac:dyDescent="0.45">
      <c r="A141" s="32">
        <v>2048</v>
      </c>
      <c r="B141" s="739">
        <f>demand!B340</f>
        <v>5093.8999999999996</v>
      </c>
      <c r="C141" s="19">
        <f>'crop production'!B90</f>
        <v>11609.420083327646</v>
      </c>
      <c r="D141" s="115">
        <f t="shared" si="48"/>
        <v>9.1169556700282955E-2</v>
      </c>
      <c r="E141" s="19">
        <f t="shared" si="34"/>
        <v>10550.994400783304</v>
      </c>
      <c r="F141" s="52">
        <f>'grainfed livestock'!B141</f>
        <v>2650.1920347677169</v>
      </c>
      <c r="G141" s="52">
        <f t="shared" si="35"/>
        <v>7900.8023660155868</v>
      </c>
      <c r="H141" s="626">
        <f t="shared" si="36"/>
        <v>2806.9023660155872</v>
      </c>
      <c r="I141" s="611"/>
      <c r="J141" s="601">
        <f>demand!C340</f>
        <v>68.099999999999994</v>
      </c>
      <c r="K141" s="19">
        <f>'grassland production'!AE90</f>
        <v>37.398931953704789</v>
      </c>
      <c r="L141" s="52">
        <f t="shared" si="37"/>
        <v>30.701068046295205</v>
      </c>
      <c r="M141" s="617"/>
      <c r="N141" s="601">
        <f>demand!D340</f>
        <v>12.1</v>
      </c>
      <c r="O141" s="19">
        <f>'grassland production'!N90</f>
        <v>0.54473818433771881</v>
      </c>
      <c r="P141" s="52">
        <f t="shared" si="38"/>
        <v>11.555261815662281</v>
      </c>
      <c r="Q141" s="620"/>
      <c r="R141" s="601">
        <f>demand!E340</f>
        <v>2.8</v>
      </c>
      <c r="S141" s="19">
        <f>'grassland production'!P90</f>
        <v>0.40855363825328905</v>
      </c>
      <c r="T141" s="52">
        <f t="shared" si="39"/>
        <v>2.391446361746711</v>
      </c>
      <c r="U141" s="620"/>
      <c r="V141" s="601">
        <f>demand!F340</f>
        <v>87.8</v>
      </c>
      <c r="W141" s="52">
        <f t="shared" si="40"/>
        <v>87.8</v>
      </c>
      <c r="X141" s="620"/>
      <c r="Y141" s="601">
        <f>demand!G340</f>
        <v>5.2</v>
      </c>
      <c r="Z141" s="52">
        <f t="shared" si="41"/>
        <v>5.2</v>
      </c>
      <c r="AA141" s="611"/>
      <c r="AB141" s="601">
        <f>demand!H340</f>
        <v>948.5</v>
      </c>
      <c r="AC141" s="19">
        <f>'grassland production'!S90</f>
        <v>216.94198191249649</v>
      </c>
      <c r="AD141" s="52">
        <f t="shared" si="42"/>
        <v>731.55801808750357</v>
      </c>
      <c r="AE141" s="620"/>
      <c r="AF141" s="601">
        <f>demand!J340</f>
        <v>15.6</v>
      </c>
      <c r="AG141" s="19">
        <f>'grassland production'!AA90</f>
        <v>2.6212913670610298</v>
      </c>
      <c r="AH141" s="52">
        <f t="shared" si="43"/>
        <v>12.97870863293897</v>
      </c>
      <c r="AI141" s="611"/>
      <c r="AJ141" s="601">
        <f>demand!K340</f>
        <v>95.4</v>
      </c>
      <c r="AK141" s="52">
        <f t="shared" si="44"/>
        <v>95.4</v>
      </c>
      <c r="AL141" s="611"/>
      <c r="AM141" s="601">
        <f>demand!L340</f>
        <v>119.9</v>
      </c>
      <c r="AN141" s="52">
        <f t="shared" si="45"/>
        <v>119.9</v>
      </c>
      <c r="AO141" s="620"/>
      <c r="AP141" s="601">
        <f>demand!M340</f>
        <v>8.4</v>
      </c>
      <c r="AQ141" s="19">
        <f>'grassland production'!AF90</f>
        <v>5.9838291125927663</v>
      </c>
      <c r="AR141" s="52">
        <f t="shared" si="47"/>
        <v>11.85632459624026</v>
      </c>
      <c r="AS141" s="611"/>
      <c r="AT141" s="601">
        <f>demand!N340</f>
        <v>17.100000000000001</v>
      </c>
      <c r="AU141" s="19">
        <f>'grassland production'!AG90</f>
        <v>7.853775710278005</v>
      </c>
      <c r="AV141" s="52">
        <f t="shared" si="46"/>
        <v>9.2462242897219973</v>
      </c>
    </row>
    <row r="142" spans="1:48" s="9" customFormat="1" ht="13.8" x14ac:dyDescent="0.45">
      <c r="A142" s="32">
        <v>2049</v>
      </c>
      <c r="B142" s="739">
        <f>demand!B341</f>
        <v>5071.3999999999996</v>
      </c>
      <c r="C142" s="19">
        <f>'crop production'!B91</f>
        <v>11671.964649019224</v>
      </c>
      <c r="D142" s="115">
        <f t="shared" si="48"/>
        <v>9.1169556700282955E-2</v>
      </c>
      <c r="E142" s="19">
        <f t="shared" si="34"/>
        <v>10607.836806146768</v>
      </c>
      <c r="F142" s="52">
        <f>'grainfed livestock'!B142</f>
        <v>2635.9693299425385</v>
      </c>
      <c r="G142" s="52">
        <f t="shared" si="35"/>
        <v>7971.8674762042301</v>
      </c>
      <c r="H142" s="626">
        <f t="shared" si="36"/>
        <v>2900.4674762042305</v>
      </c>
      <c r="I142" s="611"/>
      <c r="J142" s="601">
        <f>demand!C341</f>
        <v>67.400000000000006</v>
      </c>
      <c r="K142" s="19">
        <f>'grassland production'!AE91</f>
        <v>37.278897013821698</v>
      </c>
      <c r="L142" s="52">
        <f t="shared" si="37"/>
        <v>30.121102986178308</v>
      </c>
      <c r="M142" s="617"/>
      <c r="N142" s="601">
        <f>demand!D341</f>
        <v>12</v>
      </c>
      <c r="O142" s="19">
        <f>'grassland production'!N91</f>
        <v>0.54298980245103967</v>
      </c>
      <c r="P142" s="52">
        <f t="shared" si="38"/>
        <v>11.457010197548961</v>
      </c>
      <c r="Q142" s="620"/>
      <c r="R142" s="601">
        <f>demand!E341</f>
        <v>2.8</v>
      </c>
      <c r="S142" s="19">
        <f>'grassland production'!P91</f>
        <v>0.40724235183827967</v>
      </c>
      <c r="T142" s="52">
        <f t="shared" si="39"/>
        <v>2.3927576481617203</v>
      </c>
      <c r="U142" s="620"/>
      <c r="V142" s="601">
        <f>demand!F341</f>
        <v>87.7</v>
      </c>
      <c r="W142" s="52">
        <f t="shared" si="40"/>
        <v>87.7</v>
      </c>
      <c r="X142" s="620"/>
      <c r="Y142" s="601">
        <f>demand!G341</f>
        <v>5.0999999999999996</v>
      </c>
      <c r="Z142" s="52">
        <f t="shared" si="41"/>
        <v>5.0999999999999996</v>
      </c>
      <c r="AA142" s="611"/>
      <c r="AB142" s="601">
        <f>demand!H341</f>
        <v>949</v>
      </c>
      <c r="AC142" s="19">
        <f>'grassland production'!S91</f>
        <v>216.2456888261265</v>
      </c>
      <c r="AD142" s="52">
        <f t="shared" si="42"/>
        <v>732.75431117387348</v>
      </c>
      <c r="AE142" s="620"/>
      <c r="AF142" s="601">
        <f>demand!J341</f>
        <v>15.4</v>
      </c>
      <c r="AG142" s="19">
        <f>'grassland production'!AA91</f>
        <v>2.6128781173978912</v>
      </c>
      <c r="AH142" s="52">
        <f t="shared" si="43"/>
        <v>12.78712188260211</v>
      </c>
      <c r="AI142" s="611"/>
      <c r="AJ142" s="601">
        <f>demand!K341</f>
        <v>93.4</v>
      </c>
      <c r="AK142" s="52">
        <f t="shared" si="44"/>
        <v>93.4</v>
      </c>
      <c r="AL142" s="611"/>
      <c r="AM142" s="601">
        <f>demand!L341</f>
        <v>118.8</v>
      </c>
      <c r="AN142" s="52">
        <f t="shared" si="45"/>
        <v>118.8</v>
      </c>
      <c r="AO142" s="620"/>
      <c r="AP142" s="601">
        <f>demand!M341</f>
        <v>8.1999999999999993</v>
      </c>
      <c r="AQ142" s="19">
        <f>'grassland production'!AF91</f>
        <v>5.9646235222114719</v>
      </c>
      <c r="AR142" s="52">
        <f t="shared" si="47"/>
        <v>12.056324596240259</v>
      </c>
      <c r="AS142" s="611"/>
      <c r="AT142" s="601">
        <f>demand!N341</f>
        <v>16.899999999999999</v>
      </c>
      <c r="AU142" s="19">
        <f>'grassland production'!AG91</f>
        <v>7.8285683729025566</v>
      </c>
      <c r="AV142" s="52">
        <f t="shared" si="46"/>
        <v>9.0714316270974429</v>
      </c>
    </row>
    <row r="143" spans="1:48" s="9" customFormat="1" ht="13.8" x14ac:dyDescent="0.45">
      <c r="A143" s="32">
        <v>2050</v>
      </c>
      <c r="B143" s="739">
        <f>demand!B342</f>
        <v>5047.8999999999996</v>
      </c>
      <c r="C143" s="19">
        <f>'crop production'!B92</f>
        <v>11733.569669388096</v>
      </c>
      <c r="D143" s="115">
        <f t="shared" si="48"/>
        <v>9.1169556700282955E-2</v>
      </c>
      <c r="E143" s="19">
        <f t="shared" si="34"/>
        <v>10663.825324118099</v>
      </c>
      <c r="F143" s="52">
        <f>'grainfed livestock'!B143</f>
        <v>2622.6895468335993</v>
      </c>
      <c r="G143" s="52">
        <f t="shared" si="35"/>
        <v>8041.1357772845004</v>
      </c>
      <c r="H143" s="626">
        <f t="shared" si="36"/>
        <v>2993.2357772845007</v>
      </c>
      <c r="I143" s="611"/>
      <c r="J143" s="601">
        <f>demand!C342</f>
        <v>66.599999999999994</v>
      </c>
      <c r="K143" s="19">
        <f>'grassland production'!AE92</f>
        <v>37.158945743647337</v>
      </c>
      <c r="L143" s="52">
        <f t="shared" si="37"/>
        <v>29.441054256352658</v>
      </c>
      <c r="M143" s="617"/>
      <c r="N143" s="601">
        <f>demand!D342</f>
        <v>11.9</v>
      </c>
      <c r="O143" s="19">
        <f>'grassland production'!N92</f>
        <v>0.54124263926454363</v>
      </c>
      <c r="P143" s="52">
        <f t="shared" si="38"/>
        <v>11.358757360735456</v>
      </c>
      <c r="Q143" s="620"/>
      <c r="R143" s="601">
        <f>demand!E342</f>
        <v>2.7</v>
      </c>
      <c r="S143" s="19">
        <f>'grassland production'!P92</f>
        <v>0.4059319794484077</v>
      </c>
      <c r="T143" s="52">
        <f t="shared" si="39"/>
        <v>2.2940680205515926</v>
      </c>
      <c r="U143" s="620"/>
      <c r="V143" s="601">
        <f>demand!F342</f>
        <v>87.5</v>
      </c>
      <c r="W143" s="52">
        <f t="shared" si="40"/>
        <v>87.5</v>
      </c>
      <c r="X143" s="620"/>
      <c r="Y143" s="601">
        <f>demand!G342</f>
        <v>5</v>
      </c>
      <c r="Z143" s="52">
        <f t="shared" si="41"/>
        <v>5</v>
      </c>
      <c r="AA143" s="611"/>
      <c r="AB143" s="601">
        <f>demand!H342</f>
        <v>949.1</v>
      </c>
      <c r="AC143" s="19">
        <f>'grassland production'!S92</f>
        <v>215.54988108710447</v>
      </c>
      <c r="AD143" s="52">
        <f t="shared" si="42"/>
        <v>733.55011891289553</v>
      </c>
      <c r="AE143" s="620"/>
      <c r="AF143" s="601">
        <f>demand!J342</f>
        <v>15.3</v>
      </c>
      <c r="AG143" s="19">
        <f>'grassland production'!AA92</f>
        <v>2.604470732145145</v>
      </c>
      <c r="AH143" s="52">
        <f t="shared" si="43"/>
        <v>12.695529267854855</v>
      </c>
      <c r="AI143" s="611"/>
      <c r="AJ143" s="601">
        <f>demand!K342</f>
        <v>91.4</v>
      </c>
      <c r="AK143" s="52">
        <f t="shared" si="44"/>
        <v>91.4</v>
      </c>
      <c r="AL143" s="611"/>
      <c r="AM143" s="601">
        <f>demand!L342</f>
        <v>117.8</v>
      </c>
      <c r="AN143" s="52">
        <f t="shared" si="45"/>
        <v>117.8</v>
      </c>
      <c r="AO143" s="620"/>
      <c r="AP143" s="601">
        <f>demand!M342</f>
        <v>8</v>
      </c>
      <c r="AQ143" s="19">
        <f>'grassland production'!AF92</f>
        <v>5.9454313189835739</v>
      </c>
      <c r="AR143" s="52">
        <f t="shared" si="47"/>
        <v>12.256324596240258</v>
      </c>
      <c r="AS143" s="611"/>
      <c r="AT143" s="601">
        <f>demand!N342</f>
        <v>16.7</v>
      </c>
      <c r="AU143" s="19">
        <f>'grassland production'!AG92</f>
        <v>7.80337860616594</v>
      </c>
      <c r="AV143" s="52">
        <f t="shared" si="46"/>
        <v>8.8966213938340601</v>
      </c>
    </row>
    <row r="144" spans="1:48" s="9" customFormat="1" ht="13.8" x14ac:dyDescent="0.45">
      <c r="A144" s="32">
        <v>2051</v>
      </c>
      <c r="B144" s="739">
        <f>demand!B343</f>
        <v>5068.8</v>
      </c>
      <c r="C144" s="19">
        <f>'crop production'!B93</f>
        <v>11805.206681918156</v>
      </c>
      <c r="D144" s="115">
        <f t="shared" si="48"/>
        <v>9.1169556700282955E-2</v>
      </c>
      <c r="E144" s="19">
        <f t="shared" si="34"/>
        <v>10728.93122197246</v>
      </c>
      <c r="F144" s="52">
        <f>'grainfed livestock'!B144</f>
        <v>2521.2058667980687</v>
      </c>
      <c r="G144" s="52">
        <f t="shared" si="35"/>
        <v>8207.7253551743906</v>
      </c>
      <c r="H144" s="626">
        <f t="shared" si="36"/>
        <v>3138.9253551743905</v>
      </c>
      <c r="I144" s="611"/>
      <c r="J144" s="601">
        <f>demand!C343</f>
        <v>67.3</v>
      </c>
      <c r="K144" s="19">
        <f>'grassland production'!AE93</f>
        <v>37.037709957058546</v>
      </c>
      <c r="L144" s="52">
        <f t="shared" si="37"/>
        <v>30.262290042941451</v>
      </c>
      <c r="M144" s="617"/>
      <c r="N144" s="601">
        <f>demand!D343</f>
        <v>12</v>
      </c>
      <c r="O144" s="19">
        <f>'grassland production'!N93</f>
        <v>0.53947676631542085</v>
      </c>
      <c r="P144" s="52">
        <f t="shared" si="38"/>
        <v>11.460523233684579</v>
      </c>
      <c r="Q144" s="620"/>
      <c r="R144" s="601">
        <f>demand!E343</f>
        <v>2.7</v>
      </c>
      <c r="S144" s="19">
        <f t="shared" ref="S144:S153" si="49">S143</f>
        <v>0.4059319794484077</v>
      </c>
      <c r="T144" s="52">
        <f t="shared" si="39"/>
        <v>2.2940680205515926</v>
      </c>
      <c r="U144" s="620"/>
      <c r="V144" s="601">
        <f>demand!F343</f>
        <v>87.5</v>
      </c>
      <c r="W144" s="52">
        <f t="shared" si="40"/>
        <v>87.5</v>
      </c>
      <c r="X144" s="620"/>
      <c r="Y144" s="601">
        <f>demand!G343</f>
        <v>5.0999999999999996</v>
      </c>
      <c r="Z144" s="52">
        <f t="shared" si="41"/>
        <v>5.0999999999999996</v>
      </c>
      <c r="AA144" s="611"/>
      <c r="AB144" s="601">
        <f>demand!H343</f>
        <v>954.5</v>
      </c>
      <c r="AC144" s="19">
        <f>'grassland production'!S93</f>
        <v>214.8466221851163</v>
      </c>
      <c r="AD144" s="52">
        <f t="shared" si="42"/>
        <v>739.6533778148837</v>
      </c>
      <c r="AE144" s="620"/>
      <c r="AF144" s="601">
        <f>demand!J343</f>
        <v>15.5</v>
      </c>
      <c r="AG144" s="19">
        <f>'grassland production'!AA93</f>
        <v>2.5959733151291338</v>
      </c>
      <c r="AH144" s="52">
        <f t="shared" si="43"/>
        <v>12.904026684870866</v>
      </c>
      <c r="AI144" s="611"/>
      <c r="AJ144" s="601">
        <f>demand!K343</f>
        <v>91.4</v>
      </c>
      <c r="AK144" s="52">
        <f t="shared" si="44"/>
        <v>91.4</v>
      </c>
      <c r="AL144" s="611"/>
      <c r="AM144" s="601">
        <f>demand!L343</f>
        <v>118.5</v>
      </c>
      <c r="AN144" s="52">
        <f t="shared" si="45"/>
        <v>118.5</v>
      </c>
      <c r="AO144" s="620"/>
      <c r="AP144" s="601">
        <f>demand!M343</f>
        <v>8</v>
      </c>
      <c r="AQ144" s="19">
        <f>'grassland production'!AF93</f>
        <v>5.9260335931293673</v>
      </c>
      <c r="AR144" s="52">
        <f t="shared" si="47"/>
        <v>12.556324596240259</v>
      </c>
      <c r="AS144" s="611"/>
      <c r="AT144" s="601">
        <f>demand!N343</f>
        <v>16.899999999999999</v>
      </c>
      <c r="AU144" s="19">
        <f>'grassland production'!AG93</f>
        <v>7.7779190909822944</v>
      </c>
      <c r="AV144" s="52">
        <f t="shared" si="46"/>
        <v>9.1220809090177042</v>
      </c>
    </row>
    <row r="145" spans="1:52" s="9" customFormat="1" ht="13.8" x14ac:dyDescent="0.45">
      <c r="A145" s="32">
        <v>2052</v>
      </c>
      <c r="B145" s="739">
        <f>demand!B344</f>
        <v>5089.1000000000004</v>
      </c>
      <c r="C145" s="19">
        <f>'crop production'!B94</f>
        <v>11876.575481052098</v>
      </c>
      <c r="D145" s="115">
        <f t="shared" si="48"/>
        <v>9.1169556700282955E-2</v>
      </c>
      <c r="E145" s="19">
        <f t="shared" si="34"/>
        <v>10793.793359327128</v>
      </c>
      <c r="F145" s="52">
        <f>'grainfed livestock'!B145</f>
        <v>2535.3968376898729</v>
      </c>
      <c r="G145" s="52">
        <f t="shared" si="35"/>
        <v>8258.3965216372562</v>
      </c>
      <c r="H145" s="626">
        <f t="shared" si="36"/>
        <v>3169.2965216372559</v>
      </c>
      <c r="I145" s="611"/>
      <c r="J145" s="601">
        <f>demand!C344</f>
        <v>68.099999999999994</v>
      </c>
      <c r="K145" s="19">
        <f>'grassland production'!AE94</f>
        <v>36.916537618536069</v>
      </c>
      <c r="L145" s="52">
        <f t="shared" si="37"/>
        <v>31.183462381463926</v>
      </c>
      <c r="M145" s="617"/>
      <c r="N145" s="601">
        <f>demand!D344</f>
        <v>12.1</v>
      </c>
      <c r="O145" s="19">
        <f>'grassland production'!N94</f>
        <v>0.53771181752596342</v>
      </c>
      <c r="P145" s="52">
        <f t="shared" si="38"/>
        <v>11.562288182474036</v>
      </c>
      <c r="Q145" s="620"/>
      <c r="R145" s="601">
        <f>demand!E344</f>
        <v>2.7</v>
      </c>
      <c r="S145" s="19">
        <f t="shared" si="49"/>
        <v>0.4059319794484077</v>
      </c>
      <c r="T145" s="52">
        <f t="shared" si="39"/>
        <v>2.2940680205515926</v>
      </c>
      <c r="U145" s="620"/>
      <c r="V145" s="601">
        <f>demand!F344</f>
        <v>87.5</v>
      </c>
      <c r="W145" s="52">
        <f t="shared" si="40"/>
        <v>87.5</v>
      </c>
      <c r="X145" s="620"/>
      <c r="Y145" s="601">
        <f>demand!G344</f>
        <v>5.2</v>
      </c>
      <c r="Z145" s="52">
        <f t="shared" si="41"/>
        <v>5.2</v>
      </c>
      <c r="AA145" s="611"/>
      <c r="AB145" s="601">
        <f>demand!H344</f>
        <v>959.7</v>
      </c>
      <c r="AC145" s="19">
        <f>'grassland production'!S94</f>
        <v>214.14373132971491</v>
      </c>
      <c r="AD145" s="52">
        <f t="shared" si="42"/>
        <v>745.55626867028514</v>
      </c>
      <c r="AE145" s="620"/>
      <c r="AF145" s="601">
        <f>demand!J344</f>
        <v>15.7</v>
      </c>
      <c r="AG145" s="19">
        <f>'grassland production'!AA94</f>
        <v>2.5874803451884749</v>
      </c>
      <c r="AH145" s="52">
        <f t="shared" si="43"/>
        <v>13.112519654811525</v>
      </c>
      <c r="AI145" s="611"/>
      <c r="AJ145" s="601">
        <f>demand!K344</f>
        <v>91.4</v>
      </c>
      <c r="AK145" s="52">
        <f t="shared" si="44"/>
        <v>91.4</v>
      </c>
      <c r="AL145" s="611"/>
      <c r="AM145" s="601">
        <f>demand!L344</f>
        <v>119.2</v>
      </c>
      <c r="AN145" s="52">
        <f t="shared" si="45"/>
        <v>119.2</v>
      </c>
      <c r="AO145" s="620"/>
      <c r="AP145" s="601">
        <f>demand!M344</f>
        <v>8.1</v>
      </c>
      <c r="AQ145" s="19">
        <f>'grassland production'!AF94</f>
        <v>5.9066460189657715</v>
      </c>
      <c r="AR145" s="52">
        <f t="shared" si="47"/>
        <v>12.756324596240258</v>
      </c>
      <c r="AS145" s="611"/>
      <c r="AT145" s="601">
        <f>demand!N344</f>
        <v>17.100000000000001</v>
      </c>
      <c r="AU145" s="19">
        <f>'grassland production'!AG94</f>
        <v>7.7524728998925738</v>
      </c>
      <c r="AV145" s="52">
        <f t="shared" si="46"/>
        <v>9.3475271001074276</v>
      </c>
    </row>
    <row r="146" spans="1:52" s="9" customFormat="1" ht="13.8" x14ac:dyDescent="0.45">
      <c r="A146" s="32">
        <v>2053</v>
      </c>
      <c r="B146" s="739">
        <f>demand!B345</f>
        <v>5108.6000000000004</v>
      </c>
      <c r="C146" s="19">
        <f>'crop production'!B95</f>
        <v>11947.711118452895</v>
      </c>
      <c r="D146" s="115">
        <f t="shared" si="48"/>
        <v>9.1169556700282955E-2</v>
      </c>
      <c r="E146" s="19">
        <f t="shared" si="34"/>
        <v>10858.443592200503</v>
      </c>
      <c r="F146" s="52">
        <f>'grainfed livestock'!B146</f>
        <v>2548.8080941471653</v>
      </c>
      <c r="G146" s="52">
        <f t="shared" si="35"/>
        <v>8309.6354980533379</v>
      </c>
      <c r="H146" s="626">
        <f t="shared" si="36"/>
        <v>3201.0354980533375</v>
      </c>
      <c r="I146" s="611"/>
      <c r="J146" s="601">
        <f>demand!C345</f>
        <v>68.8</v>
      </c>
      <c r="K146" s="19">
        <f>'grassland production'!AE95</f>
        <v>36.792060446363337</v>
      </c>
      <c r="L146" s="52">
        <f t="shared" si="37"/>
        <v>32.00793955363666</v>
      </c>
      <c r="M146" s="617"/>
      <c r="N146" s="601">
        <f>demand!D345</f>
        <v>12.2</v>
      </c>
      <c r="O146" s="19">
        <f>'grassland production'!N95</f>
        <v>0.53589873182488501</v>
      </c>
      <c r="P146" s="52">
        <f t="shared" si="38"/>
        <v>11.664101268175115</v>
      </c>
      <c r="Q146" s="620"/>
      <c r="R146" s="601">
        <f>demand!E345</f>
        <v>2.7</v>
      </c>
      <c r="S146" s="19">
        <f t="shared" si="49"/>
        <v>0.4059319794484077</v>
      </c>
      <c r="T146" s="52">
        <f t="shared" si="39"/>
        <v>2.2940680205515926</v>
      </c>
      <c r="U146" s="620"/>
      <c r="V146" s="601">
        <f>demand!F345</f>
        <v>87.5</v>
      </c>
      <c r="W146" s="52">
        <f t="shared" si="40"/>
        <v>87.5</v>
      </c>
      <c r="X146" s="620"/>
      <c r="Y146" s="601">
        <f>demand!G345</f>
        <v>5.2</v>
      </c>
      <c r="Z146" s="52">
        <f t="shared" si="41"/>
        <v>5.2</v>
      </c>
      <c r="AA146" s="611"/>
      <c r="AB146" s="601">
        <f>demand!H345</f>
        <v>964.8</v>
      </c>
      <c r="AC146" s="19">
        <f>'grassland production'!S95</f>
        <v>213.42166994926041</v>
      </c>
      <c r="AD146" s="52">
        <f t="shared" si="42"/>
        <v>751.37833005073958</v>
      </c>
      <c r="AE146" s="620"/>
      <c r="AF146" s="601">
        <f>demand!J345</f>
        <v>15.9</v>
      </c>
      <c r="AG146" s="19">
        <f>'grassland production'!AA95</f>
        <v>2.5787557394372609</v>
      </c>
      <c r="AH146" s="52">
        <f t="shared" si="43"/>
        <v>13.321244260562739</v>
      </c>
      <c r="AI146" s="611"/>
      <c r="AJ146" s="601">
        <f>demand!K345</f>
        <v>91.4</v>
      </c>
      <c r="AK146" s="52">
        <f t="shared" si="44"/>
        <v>91.4</v>
      </c>
      <c r="AL146" s="611"/>
      <c r="AM146" s="601">
        <f>demand!L345</f>
        <v>119.8</v>
      </c>
      <c r="AN146" s="52">
        <f t="shared" si="45"/>
        <v>119.8</v>
      </c>
      <c r="AO146" s="620"/>
      <c r="AP146" s="601">
        <f>demand!M345</f>
        <v>8.1999999999999993</v>
      </c>
      <c r="AQ146" s="19">
        <f>'grassland production'!AF95</f>
        <v>5.8867296714181343</v>
      </c>
      <c r="AR146" s="52">
        <f t="shared" si="47"/>
        <v>12.956324596240258</v>
      </c>
      <c r="AS146" s="611"/>
      <c r="AT146" s="601">
        <f>demand!N345</f>
        <v>17.2</v>
      </c>
      <c r="AU146" s="19">
        <f>'grassland production'!AG95</f>
        <v>7.7263326937363006</v>
      </c>
      <c r="AV146" s="52">
        <f t="shared" si="46"/>
        <v>9.4736673062636996</v>
      </c>
    </row>
    <row r="147" spans="1:52" s="9" customFormat="1" ht="13.8" x14ac:dyDescent="0.45">
      <c r="A147" s="32">
        <v>2054</v>
      </c>
      <c r="B147" s="739">
        <f>demand!B346</f>
        <v>5127.3</v>
      </c>
      <c r="C147" s="19">
        <f>'crop production'!B96</f>
        <v>12018.697304384117</v>
      </c>
      <c r="D147" s="115">
        <f t="shared" si="48"/>
        <v>9.1169556700282955E-2</v>
      </c>
      <c r="E147" s="19">
        <f t="shared" si="34"/>
        <v>10922.957999028531</v>
      </c>
      <c r="F147" s="52">
        <f>'grainfed livestock'!B147</f>
        <v>2562.5249836385715</v>
      </c>
      <c r="G147" s="52">
        <f t="shared" si="35"/>
        <v>8360.4330153899591</v>
      </c>
      <c r="H147" s="626">
        <f t="shared" si="36"/>
        <v>3233.1330153899589</v>
      </c>
      <c r="I147" s="611"/>
      <c r="J147" s="601">
        <f>demand!C346</f>
        <v>69.599999999999994</v>
      </c>
      <c r="K147" s="19">
        <f>'grassland production'!AE96</f>
        <v>36.663129661443946</v>
      </c>
      <c r="L147" s="52">
        <f t="shared" si="37"/>
        <v>32.936870338556048</v>
      </c>
      <c r="M147" s="617"/>
      <c r="N147" s="601">
        <f>demand!D346</f>
        <v>12.2</v>
      </c>
      <c r="O147" s="19">
        <f>'grassland production'!N96</f>
        <v>0.53402077654613078</v>
      </c>
      <c r="P147" s="52">
        <f t="shared" si="38"/>
        <v>11.665979223453869</v>
      </c>
      <c r="Q147" s="620"/>
      <c r="R147" s="601">
        <f>demand!E346</f>
        <v>2.7</v>
      </c>
      <c r="S147" s="19">
        <f t="shared" si="49"/>
        <v>0.4059319794484077</v>
      </c>
      <c r="T147" s="52">
        <f t="shared" si="39"/>
        <v>2.2940680205515926</v>
      </c>
      <c r="U147" s="620"/>
      <c r="V147" s="601">
        <f>demand!F346</f>
        <v>87.4</v>
      </c>
      <c r="W147" s="52">
        <f t="shared" si="40"/>
        <v>87.4</v>
      </c>
      <c r="X147" s="620"/>
      <c r="Y147" s="601">
        <f>demand!G346</f>
        <v>5.3</v>
      </c>
      <c r="Z147" s="52">
        <f t="shared" si="41"/>
        <v>5.3</v>
      </c>
      <c r="AA147" s="611"/>
      <c r="AB147" s="601">
        <f>demand!H346</f>
        <v>969.7</v>
      </c>
      <c r="AC147" s="19">
        <f>'grassland production'!S96</f>
        <v>212.67377425949658</v>
      </c>
      <c r="AD147" s="52">
        <f t="shared" si="42"/>
        <v>757.02622574050349</v>
      </c>
      <c r="AE147" s="620"/>
      <c r="AF147" s="601">
        <f>demand!J346</f>
        <v>16.100000000000001</v>
      </c>
      <c r="AG147" s="19">
        <f>'grassland production'!AA96</f>
        <v>2.5697189799416704</v>
      </c>
      <c r="AH147" s="52">
        <f t="shared" si="43"/>
        <v>13.530281020058331</v>
      </c>
      <c r="AI147" s="611"/>
      <c r="AJ147" s="601">
        <f>demand!K346</f>
        <v>91.4</v>
      </c>
      <c r="AK147" s="52">
        <f t="shared" si="44"/>
        <v>91.4</v>
      </c>
      <c r="AL147" s="611"/>
      <c r="AM147" s="601">
        <f>demand!L346</f>
        <v>120.5</v>
      </c>
      <c r="AN147" s="52">
        <f t="shared" si="45"/>
        <v>120.5</v>
      </c>
      <c r="AO147" s="620"/>
      <c r="AP147" s="601">
        <f>demand!M346</f>
        <v>8.1999999999999993</v>
      </c>
      <c r="AQ147" s="19">
        <f>'grassland production'!AF96</f>
        <v>5.8661007458310319</v>
      </c>
      <c r="AR147" s="52">
        <f t="shared" si="47"/>
        <v>13.15632459624026</v>
      </c>
      <c r="AS147" s="611"/>
      <c r="AT147" s="601">
        <f>demand!N346</f>
        <v>17.399999999999999</v>
      </c>
      <c r="AU147" s="19">
        <f>'grassland production'!AG96</f>
        <v>7.6992572289032282</v>
      </c>
      <c r="AV147" s="52">
        <f t="shared" si="46"/>
        <v>9.7007427710967704</v>
      </c>
    </row>
    <row r="148" spans="1:52" s="9" customFormat="1" ht="13.8" x14ac:dyDescent="0.45">
      <c r="A148" s="32">
        <v>2055</v>
      </c>
      <c r="B148" s="739">
        <f>demand!B347</f>
        <v>5145.3999999999996</v>
      </c>
      <c r="C148" s="19">
        <f>'crop production'!B97</f>
        <v>12089.544253724762</v>
      </c>
      <c r="D148" s="115">
        <f t="shared" si="48"/>
        <v>9.1169556700282955E-2</v>
      </c>
      <c r="E148" s="19">
        <f t="shared" si="34"/>
        <v>10987.345863404222</v>
      </c>
      <c r="F148" s="52">
        <f>'grainfed livestock'!B148</f>
        <v>2578.1417672985503</v>
      </c>
      <c r="G148" s="52">
        <f t="shared" si="35"/>
        <v>8409.2040961056719</v>
      </c>
      <c r="H148" s="626">
        <f t="shared" si="36"/>
        <v>3263.8040961056722</v>
      </c>
      <c r="I148" s="611"/>
      <c r="J148" s="601">
        <f>demand!C347</f>
        <v>70.3</v>
      </c>
      <c r="K148" s="19">
        <f>'grassland production'!AE97</f>
        <v>36.534196589589314</v>
      </c>
      <c r="L148" s="52">
        <f t="shared" si="37"/>
        <v>33.765803410410683</v>
      </c>
      <c r="M148" s="617"/>
      <c r="N148" s="601">
        <f>demand!D347</f>
        <v>12.3</v>
      </c>
      <c r="O148" s="19">
        <f>'grassland production'!N97</f>
        <v>0.53214278795677428</v>
      </c>
      <c r="P148" s="52">
        <f t="shared" si="38"/>
        <v>11.767857212043227</v>
      </c>
      <c r="Q148" s="620"/>
      <c r="R148" s="601">
        <f>demand!E347</f>
        <v>2.7</v>
      </c>
      <c r="S148" s="19">
        <f t="shared" si="49"/>
        <v>0.4059319794484077</v>
      </c>
      <c r="T148" s="52">
        <f t="shared" si="39"/>
        <v>2.2940680205515926</v>
      </c>
      <c r="U148" s="620"/>
      <c r="V148" s="601">
        <f>demand!F347</f>
        <v>87.4</v>
      </c>
      <c r="W148" s="52">
        <f t="shared" si="40"/>
        <v>87.4</v>
      </c>
      <c r="X148" s="620"/>
      <c r="Y148" s="601">
        <f>demand!G347</f>
        <v>5.4</v>
      </c>
      <c r="Z148" s="52">
        <f t="shared" si="41"/>
        <v>5.4</v>
      </c>
      <c r="AA148" s="611"/>
      <c r="AB148" s="601">
        <f>demand!H347</f>
        <v>974.5</v>
      </c>
      <c r="AC148" s="19">
        <f>'grassland production'!S97</f>
        <v>211.92586530378537</v>
      </c>
      <c r="AD148" s="52">
        <f t="shared" si="42"/>
        <v>762.57413469621463</v>
      </c>
      <c r="AE148" s="620"/>
      <c r="AF148" s="601">
        <f>demand!J347</f>
        <v>16.399999999999999</v>
      </c>
      <c r="AG148" s="19">
        <f>'grassland production'!AA97</f>
        <v>2.5606820601547744</v>
      </c>
      <c r="AH148" s="52">
        <f t="shared" si="43"/>
        <v>13.839317939845223</v>
      </c>
      <c r="AI148" s="611"/>
      <c r="AJ148" s="601">
        <f>demand!K347</f>
        <v>91.4</v>
      </c>
      <c r="AK148" s="52">
        <f t="shared" si="44"/>
        <v>91.4</v>
      </c>
      <c r="AL148" s="611"/>
      <c r="AM148" s="601">
        <f>demand!L347</f>
        <v>121.2</v>
      </c>
      <c r="AN148" s="52">
        <f t="shared" si="45"/>
        <v>121.2</v>
      </c>
      <c r="AO148" s="620"/>
      <c r="AP148" s="601">
        <f>demand!M347</f>
        <v>8.3000000000000007</v>
      </c>
      <c r="AQ148" s="19">
        <f>'grassland production'!AF97</f>
        <v>5.8454714543342901</v>
      </c>
      <c r="AR148" s="52">
        <f t="shared" si="47"/>
        <v>13.35632459624026</v>
      </c>
      <c r="AS148" s="611"/>
      <c r="AT148" s="601">
        <f>demand!N347</f>
        <v>17.600000000000001</v>
      </c>
      <c r="AU148" s="19">
        <f>'grassland production'!AG97</f>
        <v>7.6721812838137557</v>
      </c>
      <c r="AV148" s="52">
        <f t="shared" si="46"/>
        <v>9.9278187161862448</v>
      </c>
    </row>
    <row r="149" spans="1:52" s="9" customFormat="1" ht="13.8" x14ac:dyDescent="0.45">
      <c r="A149" s="32">
        <v>2056</v>
      </c>
      <c r="B149" s="739">
        <f>demand!B348</f>
        <v>5162.7</v>
      </c>
      <c r="C149" s="19">
        <f>'crop production'!B98</f>
        <v>12160.26112063437</v>
      </c>
      <c r="D149" s="115">
        <f t="shared" si="48"/>
        <v>9.1169556700282955E-2</v>
      </c>
      <c r="E149" s="19">
        <f t="shared" si="34"/>
        <v>11051.615504906449</v>
      </c>
      <c r="F149" s="52">
        <f>'grainfed livestock'!B149</f>
        <v>2590.5732152524697</v>
      </c>
      <c r="G149" s="52">
        <f t="shared" si="35"/>
        <v>8461.0422896539785</v>
      </c>
      <c r="H149" s="626">
        <f t="shared" si="36"/>
        <v>3298.3422896539787</v>
      </c>
      <c r="I149" s="611"/>
      <c r="J149" s="601">
        <f>demand!C348</f>
        <v>71.099999999999994</v>
      </c>
      <c r="K149" s="19">
        <f>'grassland production'!AE98</f>
        <v>36.405241914360502</v>
      </c>
      <c r="L149" s="52">
        <f t="shared" si="37"/>
        <v>34.694758085639492</v>
      </c>
      <c r="M149" s="617"/>
      <c r="N149" s="601">
        <f>demand!D348</f>
        <v>12.3</v>
      </c>
      <c r="O149" s="19">
        <f>'grassland production'!N98</f>
        <v>0.53026448470113685</v>
      </c>
      <c r="P149" s="52">
        <f t="shared" si="38"/>
        <v>11.769735515298864</v>
      </c>
      <c r="Q149" s="620"/>
      <c r="R149" s="601">
        <f>demand!E348</f>
        <v>2.7</v>
      </c>
      <c r="S149" s="19">
        <f t="shared" si="49"/>
        <v>0.4059319794484077</v>
      </c>
      <c r="T149" s="52">
        <f t="shared" si="39"/>
        <v>2.2940680205515926</v>
      </c>
      <c r="U149" s="620"/>
      <c r="V149" s="601">
        <f>demand!F348</f>
        <v>87.3</v>
      </c>
      <c r="W149" s="52">
        <f t="shared" si="40"/>
        <v>87.3</v>
      </c>
      <c r="X149" s="620"/>
      <c r="Y149" s="601">
        <f>demand!G348</f>
        <v>5.5</v>
      </c>
      <c r="Z149" s="52">
        <f t="shared" si="41"/>
        <v>5.5</v>
      </c>
      <c r="AA149" s="611"/>
      <c r="AB149" s="601">
        <f>demand!H348</f>
        <v>979.2</v>
      </c>
      <c r="AC149" s="19">
        <f>'grassland production'!S98</f>
        <v>211.17783103222777</v>
      </c>
      <c r="AD149" s="52">
        <f t="shared" si="42"/>
        <v>768.02216896777225</v>
      </c>
      <c r="AE149" s="620"/>
      <c r="AF149" s="601">
        <f>demand!J348</f>
        <v>16.600000000000001</v>
      </c>
      <c r="AG149" s="19">
        <f>'grassland production'!AA98</f>
        <v>2.5516436261872504</v>
      </c>
      <c r="AH149" s="52">
        <f t="shared" si="43"/>
        <v>14.048356373812751</v>
      </c>
      <c r="AI149" s="611"/>
      <c r="AJ149" s="601">
        <f>demand!K348</f>
        <v>91.3</v>
      </c>
      <c r="AK149" s="52">
        <f t="shared" si="44"/>
        <v>91.3</v>
      </c>
      <c r="AL149" s="611"/>
      <c r="AM149" s="601">
        <f>demand!L348</f>
        <v>121.8</v>
      </c>
      <c r="AN149" s="52">
        <f t="shared" si="45"/>
        <v>121.8</v>
      </c>
      <c r="AO149" s="620"/>
      <c r="AP149" s="601">
        <f>demand!M348</f>
        <v>8.3000000000000007</v>
      </c>
      <c r="AQ149" s="19">
        <f>'grassland production'!AF98</f>
        <v>5.8248387062976805</v>
      </c>
      <c r="AR149" s="52">
        <f t="shared" si="47"/>
        <v>13.65632459624026</v>
      </c>
      <c r="AS149" s="611"/>
      <c r="AT149" s="601">
        <f>demand!N348</f>
        <v>17.8</v>
      </c>
      <c r="AU149" s="19">
        <f>'grassland production'!AG98</f>
        <v>7.6451008020157047</v>
      </c>
      <c r="AV149" s="52">
        <f t="shared" si="46"/>
        <v>10.154899197984296</v>
      </c>
    </row>
    <row r="150" spans="1:52" s="9" customFormat="1" ht="13.8" x14ac:dyDescent="0.45">
      <c r="A150" s="32">
        <v>2057</v>
      </c>
      <c r="B150" s="739">
        <f>demand!B349</f>
        <v>5179.3</v>
      </c>
      <c r="C150" s="19">
        <f>'crop production'!B99</f>
        <v>12230.855987533676</v>
      </c>
      <c r="D150" s="115">
        <f t="shared" si="48"/>
        <v>9.1169556700282955E-2</v>
      </c>
      <c r="E150" s="19">
        <f t="shared" si="34"/>
        <v>11115.77426908523</v>
      </c>
      <c r="F150" s="52">
        <f>'grainfed livestock'!B150</f>
        <v>2603.3113102183465</v>
      </c>
      <c r="G150" s="52">
        <f t="shared" si="35"/>
        <v>8512.4629588668831</v>
      </c>
      <c r="H150" s="626">
        <f t="shared" si="36"/>
        <v>3333.1629588668829</v>
      </c>
      <c r="I150" s="611"/>
      <c r="J150" s="601">
        <f>demand!C349</f>
        <v>71.8</v>
      </c>
      <c r="K150" s="19">
        <f>'grassland production'!AE99</f>
        <v>36.276248622702838</v>
      </c>
      <c r="L150" s="52">
        <f t="shared" si="37"/>
        <v>35.52375137729716</v>
      </c>
      <c r="M150" s="617"/>
      <c r="N150" s="601">
        <f>demand!D349</f>
        <v>12.4</v>
      </c>
      <c r="O150" s="19">
        <f>'grassland production'!N99</f>
        <v>0.52838561897373271</v>
      </c>
      <c r="P150" s="52">
        <f t="shared" si="38"/>
        <v>11.871614381026268</v>
      </c>
      <c r="Q150" s="620"/>
      <c r="R150" s="601">
        <f>demand!E349</f>
        <v>2.7</v>
      </c>
      <c r="S150" s="19">
        <f t="shared" si="49"/>
        <v>0.4059319794484077</v>
      </c>
      <c r="T150" s="52">
        <f t="shared" si="39"/>
        <v>2.2940680205515926</v>
      </c>
      <c r="U150" s="620"/>
      <c r="V150" s="601">
        <f>demand!F349</f>
        <v>87.2</v>
      </c>
      <c r="W150" s="52">
        <f t="shared" si="40"/>
        <v>87.2</v>
      </c>
      <c r="X150" s="620"/>
      <c r="Y150" s="601">
        <f>demand!G349</f>
        <v>5.6</v>
      </c>
      <c r="Z150" s="52">
        <f t="shared" si="41"/>
        <v>5.6</v>
      </c>
      <c r="AA150" s="611"/>
      <c r="AB150" s="601">
        <f>demand!H349</f>
        <v>983.8</v>
      </c>
      <c r="AC150" s="19">
        <f>'grassland production'!S99</f>
        <v>210.42957275628905</v>
      </c>
      <c r="AD150" s="52">
        <f t="shared" si="42"/>
        <v>773.37042724371088</v>
      </c>
      <c r="AE150" s="620"/>
      <c r="AF150" s="601">
        <f>demand!J349</f>
        <v>16.8</v>
      </c>
      <c r="AG150" s="19">
        <f>'grassland production'!AA99</f>
        <v>2.5426024855939962</v>
      </c>
      <c r="AH150" s="52">
        <f t="shared" si="43"/>
        <v>14.257397514406005</v>
      </c>
      <c r="AI150" s="611"/>
      <c r="AJ150" s="601">
        <f>demand!K349</f>
        <v>91.2</v>
      </c>
      <c r="AK150" s="52">
        <f t="shared" si="44"/>
        <v>91.2</v>
      </c>
      <c r="AL150" s="611"/>
      <c r="AM150" s="601">
        <f>demand!L349</f>
        <v>122.5</v>
      </c>
      <c r="AN150" s="52">
        <f t="shared" si="45"/>
        <v>122.5</v>
      </c>
      <c r="AO150" s="620"/>
      <c r="AP150" s="601">
        <f>demand!M349</f>
        <v>8.4</v>
      </c>
      <c r="AQ150" s="19">
        <f>'grassland production'!AF99</f>
        <v>5.8041997796324543</v>
      </c>
      <c r="AR150" s="52">
        <f t="shared" si="47"/>
        <v>13.85632459624026</v>
      </c>
      <c r="AS150" s="611"/>
      <c r="AT150" s="601">
        <f>demand!N349</f>
        <v>18</v>
      </c>
      <c r="AU150" s="19">
        <f>'grassland production'!AG99</f>
        <v>7.6180122107675956</v>
      </c>
      <c r="AV150" s="52">
        <f t="shared" si="46"/>
        <v>10.381987789232404</v>
      </c>
    </row>
    <row r="151" spans="1:52" s="9" customFormat="1" ht="13.8" x14ac:dyDescent="0.45">
      <c r="A151" s="32">
        <v>2058</v>
      </c>
      <c r="B151" s="739">
        <f>demand!B350</f>
        <v>5195.3</v>
      </c>
      <c r="C151" s="19">
        <f>'crop production'!B100</f>
        <v>12301.335858456925</v>
      </c>
      <c r="D151" s="115">
        <f t="shared" si="48"/>
        <v>9.1169556700282955E-2</v>
      </c>
      <c r="E151" s="19">
        <f t="shared" si="34"/>
        <v>11179.828521420113</v>
      </c>
      <c r="F151" s="52">
        <f>'grainfed livestock'!B151</f>
        <v>2626.4241868178001</v>
      </c>
      <c r="G151" s="52">
        <f t="shared" si="35"/>
        <v>8553.4043346023136</v>
      </c>
      <c r="H151" s="626">
        <f t="shared" si="36"/>
        <v>3358.1043346023134</v>
      </c>
      <c r="I151" s="611"/>
      <c r="J151" s="601">
        <f>demand!C350</f>
        <v>72.599999999999994</v>
      </c>
      <c r="K151" s="19">
        <f>'grassland production'!AE100</f>
        <v>36.146665704838071</v>
      </c>
      <c r="L151" s="52">
        <f t="shared" si="37"/>
        <v>36.453334295161923</v>
      </c>
      <c r="M151" s="617"/>
      <c r="N151" s="601">
        <f>demand!D350</f>
        <v>12.5</v>
      </c>
      <c r="O151" s="19">
        <f>'grassland production'!N100</f>
        <v>0.52649816498209956</v>
      </c>
      <c r="P151" s="52">
        <f t="shared" si="38"/>
        <v>11.973501835017901</v>
      </c>
      <c r="Q151" s="620"/>
      <c r="R151" s="601">
        <f>demand!E350</f>
        <v>2.7</v>
      </c>
      <c r="S151" s="19">
        <f t="shared" si="49"/>
        <v>0.4059319794484077</v>
      </c>
      <c r="T151" s="52">
        <f t="shared" si="39"/>
        <v>2.2940680205515926</v>
      </c>
      <c r="U151" s="620"/>
      <c r="V151" s="601">
        <f>demand!F350</f>
        <v>87.1</v>
      </c>
      <c r="W151" s="52">
        <f t="shared" si="40"/>
        <v>87.1</v>
      </c>
      <c r="X151" s="620"/>
      <c r="Y151" s="601">
        <f>demand!G350</f>
        <v>5.7</v>
      </c>
      <c r="Z151" s="52">
        <f t="shared" si="41"/>
        <v>5.7</v>
      </c>
      <c r="AA151" s="611"/>
      <c r="AB151" s="601">
        <f>demand!H350</f>
        <v>988.2</v>
      </c>
      <c r="AC151" s="19">
        <f>'grassland production'!S100</f>
        <v>209.67789420412117</v>
      </c>
      <c r="AD151" s="52">
        <f t="shared" si="42"/>
        <v>778.52210579587882</v>
      </c>
      <c r="AE151" s="620"/>
      <c r="AF151" s="601">
        <f>demand!J350</f>
        <v>17</v>
      </c>
      <c r="AG151" s="19">
        <f>'grassland production'!AA100</f>
        <v>2.5335200180963158</v>
      </c>
      <c r="AH151" s="52">
        <f t="shared" si="43"/>
        <v>14.466479981903685</v>
      </c>
      <c r="AI151" s="611"/>
      <c r="AJ151" s="601">
        <f>demand!K350</f>
        <v>91.1</v>
      </c>
      <c r="AK151" s="52">
        <f t="shared" si="44"/>
        <v>91.1</v>
      </c>
      <c r="AL151" s="611"/>
      <c r="AM151" s="601">
        <f>demand!L350</f>
        <v>123.1</v>
      </c>
      <c r="AN151" s="52">
        <f t="shared" si="45"/>
        <v>123.1</v>
      </c>
      <c r="AO151" s="620"/>
      <c r="AP151" s="601">
        <f>demand!M350</f>
        <v>8.5</v>
      </c>
      <c r="AQ151" s="19">
        <f>'grassland production'!AF100</f>
        <v>5.7834665127740914</v>
      </c>
      <c r="AR151" s="52">
        <f t="shared" si="47"/>
        <v>14.15632459624026</v>
      </c>
      <c r="AS151" s="611"/>
      <c r="AT151" s="601">
        <f>demand!N350</f>
        <v>18.2</v>
      </c>
      <c r="AU151" s="19">
        <f>'grassland production'!AG100</f>
        <v>7.5907997980159942</v>
      </c>
      <c r="AV151" s="52">
        <f t="shared" si="46"/>
        <v>10.609200201984006</v>
      </c>
    </row>
    <row r="152" spans="1:52" s="9" customFormat="1" ht="13.8" x14ac:dyDescent="0.45">
      <c r="A152" s="32">
        <v>2059</v>
      </c>
      <c r="B152" s="739">
        <f>demand!B351</f>
        <v>5210.6000000000004</v>
      </c>
      <c r="C152" s="19">
        <f>'crop production'!B101</f>
        <v>12371.706657201668</v>
      </c>
      <c r="D152" s="115">
        <f t="shared" si="48"/>
        <v>9.1169556700282955E-2</v>
      </c>
      <c r="E152" s="19">
        <f t="shared" si="34"/>
        <v>11243.783645638654</v>
      </c>
      <c r="F152" s="52">
        <f>'grainfed livestock'!B152</f>
        <v>2653.8565226956271</v>
      </c>
      <c r="G152" s="52">
        <f t="shared" si="35"/>
        <v>8589.9271229430269</v>
      </c>
      <c r="H152" s="626">
        <f t="shared" si="36"/>
        <v>3379.3271229430266</v>
      </c>
      <c r="I152" s="611"/>
      <c r="J152" s="601">
        <f>demand!C351</f>
        <v>73.400000000000006</v>
      </c>
      <c r="K152" s="19">
        <f>'grassland production'!AE101</f>
        <v>36.017004060263588</v>
      </c>
      <c r="L152" s="52">
        <f t="shared" si="37"/>
        <v>37.382995939736418</v>
      </c>
      <c r="M152" s="617"/>
      <c r="N152" s="601">
        <f>demand!D351</f>
        <v>12.5</v>
      </c>
      <c r="O152" s="19">
        <f>'grassland production'!N101</f>
        <v>0.52460956428806971</v>
      </c>
      <c r="P152" s="52">
        <f t="shared" si="38"/>
        <v>11.97539043571193</v>
      </c>
      <c r="Q152" s="620"/>
      <c r="R152" s="601">
        <f>demand!E351</f>
        <v>2.7</v>
      </c>
      <c r="S152" s="19">
        <f t="shared" si="49"/>
        <v>0.4059319794484077</v>
      </c>
      <c r="T152" s="52">
        <f t="shared" si="39"/>
        <v>2.2940680205515926</v>
      </c>
      <c r="U152" s="620"/>
      <c r="V152" s="601">
        <f>demand!F351</f>
        <v>87</v>
      </c>
      <c r="W152" s="52">
        <f t="shared" si="40"/>
        <v>87</v>
      </c>
      <c r="X152" s="620"/>
      <c r="Y152" s="601">
        <f>demand!G351</f>
        <v>5.8</v>
      </c>
      <c r="Z152" s="52">
        <f t="shared" si="41"/>
        <v>5.8</v>
      </c>
      <c r="AA152" s="611"/>
      <c r="AB152" s="601">
        <f>demand!H351</f>
        <v>992.5</v>
      </c>
      <c r="AC152" s="19">
        <f>'grassland production'!S101</f>
        <v>208.92575897772372</v>
      </c>
      <c r="AD152" s="52">
        <f t="shared" si="42"/>
        <v>783.57424102227628</v>
      </c>
      <c r="AE152" s="620"/>
      <c r="AF152" s="601">
        <f>demand!J351</f>
        <v>17.3</v>
      </c>
      <c r="AG152" s="19">
        <f>'grassland production'!AA101</f>
        <v>2.5244320326430745</v>
      </c>
      <c r="AH152" s="52">
        <f t="shared" si="43"/>
        <v>14.775567967356926</v>
      </c>
      <c r="AI152" s="611"/>
      <c r="AJ152" s="601">
        <f>demand!K351</f>
        <v>91</v>
      </c>
      <c r="AK152" s="52">
        <f t="shared" si="44"/>
        <v>91</v>
      </c>
      <c r="AL152" s="611"/>
      <c r="AM152" s="601">
        <f>demand!L351</f>
        <v>123.7</v>
      </c>
      <c r="AN152" s="52">
        <f t="shared" si="45"/>
        <v>123.7</v>
      </c>
      <c r="AO152" s="620"/>
      <c r="AP152" s="601">
        <f>demand!M351</f>
        <v>8.5</v>
      </c>
      <c r="AQ152" s="19">
        <f>'grassland production'!AF101</f>
        <v>5.7627206496421746</v>
      </c>
      <c r="AR152" s="52">
        <f t="shared" si="47"/>
        <v>14.35632459624026</v>
      </c>
      <c r="AS152" s="611"/>
      <c r="AT152" s="601">
        <f>demand!N351</f>
        <v>18.3</v>
      </c>
      <c r="AU152" s="19">
        <f>'grassland production'!AG101</f>
        <v>7.5635708526553529</v>
      </c>
      <c r="AV152" s="52">
        <f t="shared" si="46"/>
        <v>10.736429147344648</v>
      </c>
    </row>
    <row r="153" spans="1:52" s="9" customFormat="1" ht="13.8" x14ac:dyDescent="0.45">
      <c r="A153" s="32">
        <v>2060</v>
      </c>
      <c r="B153" s="739">
        <f>demand!B352</f>
        <v>5225.3</v>
      </c>
      <c r="C153" s="19">
        <f>'crop production'!B102</f>
        <v>12441.973230592916</v>
      </c>
      <c r="D153" s="115">
        <f t="shared" si="48"/>
        <v>9.1169556700282955E-2</v>
      </c>
      <c r="E153" s="19">
        <f t="shared" si="34"/>
        <v>11307.644046682972</v>
      </c>
      <c r="F153" s="52">
        <f>'grainfed livestock'!B153</f>
        <v>2678.6896280254523</v>
      </c>
      <c r="G153" s="52">
        <f t="shared" si="35"/>
        <v>8628.9544186575185</v>
      </c>
      <c r="H153" s="626">
        <f t="shared" si="36"/>
        <v>3403.6544186575184</v>
      </c>
      <c r="I153" s="611"/>
      <c r="J153" s="601">
        <f>demand!C352</f>
        <v>74.2</v>
      </c>
      <c r="K153" s="19">
        <f>'grassland production'!AE102</f>
        <v>35.886977151472195</v>
      </c>
      <c r="L153" s="52">
        <f t="shared" si="37"/>
        <v>38.313022848527808</v>
      </c>
      <c r="M153" s="617"/>
      <c r="N153" s="601">
        <f>demand!D352</f>
        <v>12.6</v>
      </c>
      <c r="O153" s="19">
        <f>'grassland production'!N102</f>
        <v>0.5227156432986213</v>
      </c>
      <c r="P153" s="52">
        <f t="shared" si="38"/>
        <v>12.077284356701378</v>
      </c>
      <c r="Q153" s="620"/>
      <c r="R153" s="601">
        <f>demand!E352</f>
        <v>2.6</v>
      </c>
      <c r="S153" s="19">
        <f t="shared" si="49"/>
        <v>0.4059319794484077</v>
      </c>
      <c r="T153" s="52">
        <f t="shared" si="39"/>
        <v>2.1940680205515926</v>
      </c>
      <c r="U153" s="620"/>
      <c r="V153" s="601">
        <f>demand!F352</f>
        <v>86.8</v>
      </c>
      <c r="W153" s="52">
        <f t="shared" si="40"/>
        <v>86.8</v>
      </c>
      <c r="X153" s="620"/>
      <c r="Y153" s="601">
        <f>demand!G352</f>
        <v>5.8</v>
      </c>
      <c r="Z153" s="52">
        <f t="shared" si="41"/>
        <v>5.8</v>
      </c>
      <c r="AA153" s="611"/>
      <c r="AB153" s="601">
        <f>demand!H352</f>
        <v>996.7</v>
      </c>
      <c r="AC153" s="19">
        <f>'grassland production'!S102</f>
        <v>208.17150494367596</v>
      </c>
      <c r="AD153" s="52">
        <f t="shared" si="42"/>
        <v>788.52849505632412</v>
      </c>
      <c r="AE153" s="620"/>
      <c r="AF153" s="601">
        <f>demand!J352</f>
        <v>17.5</v>
      </c>
      <c r="AG153" s="19">
        <f>'grassland production'!AA102</f>
        <v>2.5153184458186586</v>
      </c>
      <c r="AH153" s="52">
        <f t="shared" si="43"/>
        <v>14.984681554181341</v>
      </c>
      <c r="AI153" s="611"/>
      <c r="AJ153" s="601">
        <f>demand!K352</f>
        <v>90.9</v>
      </c>
      <c r="AK153" s="52">
        <f t="shared" si="44"/>
        <v>90.9</v>
      </c>
      <c r="AL153" s="611"/>
      <c r="AM153" s="601">
        <f>demand!L352</f>
        <v>124.3</v>
      </c>
      <c r="AN153" s="52">
        <f t="shared" si="45"/>
        <v>124.3</v>
      </c>
      <c r="AO153" s="620"/>
      <c r="AP153" s="601">
        <f>demand!M352</f>
        <v>8.6</v>
      </c>
      <c r="AQ153" s="19">
        <f>'grassland production'!AF102</f>
        <v>5.741916344235551</v>
      </c>
      <c r="AR153" s="52">
        <f t="shared" si="47"/>
        <v>14.65632459624026</v>
      </c>
      <c r="AS153" s="611"/>
      <c r="AT153" s="601">
        <f>demand!N352</f>
        <v>18.5</v>
      </c>
      <c r="AU153" s="19">
        <f>'grassland production'!AG102</f>
        <v>7.5362652018091607</v>
      </c>
      <c r="AV153" s="52">
        <f t="shared" si="46"/>
        <v>10.963734798190838</v>
      </c>
    </row>
    <row r="155" spans="1:52" s="9" customFormat="1" x14ac:dyDescent="0.4">
      <c r="A155" s="6"/>
      <c r="B155" s="602"/>
      <c r="C155" s="14"/>
      <c r="D155" s="14"/>
      <c r="E155" s="14"/>
      <c r="F155" s="15"/>
      <c r="G155" s="14"/>
      <c r="H155" s="15"/>
      <c r="I155" s="612"/>
      <c r="J155" s="602"/>
      <c r="K155" s="14"/>
      <c r="L155" s="15"/>
      <c r="M155" s="618"/>
      <c r="N155" s="602"/>
      <c r="O155" s="14"/>
      <c r="P155" s="14"/>
      <c r="Q155" s="621"/>
      <c r="R155" s="602"/>
      <c r="S155" s="14"/>
      <c r="T155" s="14"/>
      <c r="U155" s="621"/>
      <c r="V155" s="602"/>
      <c r="W155" s="14"/>
      <c r="X155" s="621"/>
      <c r="Y155" s="602"/>
      <c r="Z155" s="15"/>
      <c r="AA155" s="612"/>
      <c r="AB155" s="602"/>
      <c r="AC155" s="14"/>
      <c r="AD155" s="14"/>
      <c r="AE155" s="621"/>
      <c r="AF155" s="602"/>
      <c r="AG155" s="14"/>
      <c r="AH155" s="15"/>
      <c r="AI155" s="612"/>
      <c r="AJ155" s="602"/>
      <c r="AK155" s="15"/>
      <c r="AL155" s="612"/>
      <c r="AM155" s="602"/>
      <c r="AN155" s="14"/>
      <c r="AO155" s="621"/>
      <c r="AP155" s="602"/>
      <c r="AQ155" s="14"/>
      <c r="AR155" s="15"/>
      <c r="AS155" s="612"/>
      <c r="AT155" s="602"/>
      <c r="AU155" s="14"/>
      <c r="AV155" s="15"/>
    </row>
    <row r="156" spans="1:52" s="9" customFormat="1" ht="18.899999999999999" x14ac:dyDescent="0.65">
      <c r="A156" s="50" t="s">
        <v>178</v>
      </c>
      <c r="B156" s="603"/>
      <c r="C156" s="51"/>
      <c r="D156" s="51"/>
      <c r="E156" s="51"/>
      <c r="F156" s="172"/>
      <c r="G156" s="51"/>
      <c r="H156" s="51"/>
      <c r="I156" s="40"/>
      <c r="J156" s="603"/>
      <c r="K156" s="51"/>
      <c r="L156" s="172"/>
      <c r="M156" s="615"/>
      <c r="N156" s="603"/>
      <c r="O156" s="51"/>
      <c r="P156" s="51"/>
      <c r="Q156" s="40"/>
      <c r="R156" s="603"/>
      <c r="S156" s="51"/>
      <c r="T156" s="51"/>
      <c r="U156" s="40"/>
      <c r="V156" s="603"/>
      <c r="W156" s="51"/>
      <c r="X156" s="40"/>
      <c r="Y156" s="603"/>
      <c r="Z156" s="594"/>
      <c r="AA156" s="593"/>
      <c r="AB156" s="607"/>
      <c r="AC156" s="35"/>
      <c r="AD156" s="36"/>
      <c r="AE156" s="41"/>
      <c r="AF156" s="609"/>
      <c r="AG156" s="36"/>
      <c r="AH156" s="596"/>
      <c r="AI156" s="595"/>
      <c r="AJ156" s="609"/>
      <c r="AK156" s="596"/>
      <c r="AL156" s="595"/>
      <c r="AM156" s="609"/>
      <c r="AN156" s="36"/>
      <c r="AO156" s="41"/>
      <c r="AP156" s="609"/>
      <c r="AQ156" s="36"/>
      <c r="AR156" s="596"/>
      <c r="AS156" s="595"/>
      <c r="AT156" s="609"/>
      <c r="AU156" s="36"/>
      <c r="AV156" s="596"/>
      <c r="AW156" s="36"/>
      <c r="AX156" s="36"/>
      <c r="AY156" s="36"/>
      <c r="AZ156" s="36"/>
    </row>
    <row r="157" spans="1:52" s="9" customFormat="1" ht="150" x14ac:dyDescent="0.5">
      <c r="A157" s="26" t="s">
        <v>9</v>
      </c>
      <c r="B157" s="599" t="s">
        <v>585</v>
      </c>
      <c r="C157" s="26" t="s">
        <v>98</v>
      </c>
      <c r="D157" s="49" t="s">
        <v>586</v>
      </c>
      <c r="E157" s="26" t="s">
        <v>486</v>
      </c>
      <c r="F157" s="54" t="s">
        <v>97</v>
      </c>
      <c r="G157" s="26" t="s">
        <v>96</v>
      </c>
      <c r="H157" s="625" t="s">
        <v>110</v>
      </c>
      <c r="I157" s="610"/>
      <c r="J157" s="599" t="s">
        <v>101</v>
      </c>
      <c r="K157" s="26" t="s">
        <v>102</v>
      </c>
      <c r="L157" s="54" t="s">
        <v>109</v>
      </c>
      <c r="M157" s="616"/>
      <c r="N157" s="599" t="s">
        <v>103</v>
      </c>
      <c r="O157" s="26" t="s">
        <v>104</v>
      </c>
      <c r="P157" s="26" t="s">
        <v>108</v>
      </c>
      <c r="Q157" s="619"/>
      <c r="R157" s="599" t="s">
        <v>105</v>
      </c>
      <c r="S157" s="26" t="s">
        <v>106</v>
      </c>
      <c r="T157" s="26" t="s">
        <v>111</v>
      </c>
      <c r="U157" s="619"/>
      <c r="V157" s="599" t="s">
        <v>86</v>
      </c>
      <c r="W157" s="26" t="s">
        <v>107</v>
      </c>
      <c r="X157" s="619"/>
      <c r="Y157" s="599" t="s">
        <v>84</v>
      </c>
      <c r="Z157" s="54" t="s">
        <v>112</v>
      </c>
      <c r="AA157" s="610"/>
      <c r="AB157" s="599" t="s">
        <v>72</v>
      </c>
      <c r="AC157" s="26" t="s">
        <v>113</v>
      </c>
      <c r="AD157" s="26" t="s">
        <v>114</v>
      </c>
      <c r="AE157" s="619"/>
      <c r="AF157" s="599" t="s">
        <v>115</v>
      </c>
      <c r="AG157" s="26" t="s">
        <v>116</v>
      </c>
      <c r="AH157" s="54" t="s">
        <v>117</v>
      </c>
      <c r="AI157" s="610"/>
      <c r="AJ157" s="599" t="s">
        <v>118</v>
      </c>
      <c r="AK157" s="54" t="s">
        <v>119</v>
      </c>
      <c r="AL157" s="610"/>
      <c r="AM157" s="599" t="s">
        <v>88</v>
      </c>
      <c r="AN157" s="26" t="s">
        <v>120</v>
      </c>
      <c r="AO157" s="619"/>
      <c r="AP157" s="599" t="s">
        <v>90</v>
      </c>
      <c r="AQ157" s="26" t="s">
        <v>121</v>
      </c>
      <c r="AR157" s="54" t="s">
        <v>122</v>
      </c>
      <c r="AS157" s="610"/>
      <c r="AT157" s="599" t="s">
        <v>91</v>
      </c>
      <c r="AU157" s="26" t="s">
        <v>123</v>
      </c>
      <c r="AV157" s="54" t="s">
        <v>124</v>
      </c>
    </row>
    <row r="158" spans="1:52" s="9" customFormat="1" ht="13.8" x14ac:dyDescent="0.45">
      <c r="A158" s="32">
        <v>2014</v>
      </c>
      <c r="B158" s="601">
        <f>demand!B593</f>
        <v>4946.8</v>
      </c>
      <c r="C158" s="19">
        <f>'crop production'!B107</f>
        <v>8695.0951353655328</v>
      </c>
      <c r="D158" s="115">
        <f>D143</f>
        <v>9.1169556700282955E-2</v>
      </c>
      <c r="E158" s="19">
        <f t="shared" ref="E158:E204" si="50">C158*(1-D158)</f>
        <v>7902.3671664074709</v>
      </c>
      <c r="F158" s="52">
        <f>'grainfed livestock'!B158</f>
        <v>2320.4928020177631</v>
      </c>
      <c r="G158" s="52">
        <f t="shared" ref="G158:G204" si="51">E158-F158</f>
        <v>5581.8743643897078</v>
      </c>
      <c r="H158" s="626">
        <f t="shared" ref="H158:H204" si="52">G158-B158</f>
        <v>635.07436438970763</v>
      </c>
      <c r="I158" s="611"/>
      <c r="J158" s="601">
        <f>demand!C593</f>
        <v>73.099999999999994</v>
      </c>
      <c r="K158" s="19">
        <f>'grassland production'!AE107</f>
        <v>43.595888055053138</v>
      </c>
      <c r="L158" s="52">
        <f t="shared" ref="L158:L204" si="53">MAX(0,J158-K158)</f>
        <v>29.504111944946857</v>
      </c>
      <c r="M158" s="617"/>
      <c r="N158" s="601">
        <f>demand!D593</f>
        <v>11.3</v>
      </c>
      <c r="O158" s="19">
        <f>'grassland production'!N107</f>
        <v>0.63500061801490948</v>
      </c>
      <c r="P158" s="52">
        <f t="shared" ref="P158:P204" si="54">N158-O158</f>
        <v>10.664999381985091</v>
      </c>
      <c r="Q158" s="620"/>
      <c r="R158" s="601">
        <f>demand!E593</f>
        <v>3.6</v>
      </c>
      <c r="S158" s="19">
        <f>'grassland production'!P107</f>
        <v>0.47625046351118205</v>
      </c>
      <c r="T158" s="52">
        <f t="shared" ref="T158:T204" si="55">R158-S158</f>
        <v>3.1237495364888179</v>
      </c>
      <c r="U158" s="620"/>
      <c r="V158" s="601">
        <f>demand!F593</f>
        <v>69.900000000000006</v>
      </c>
      <c r="W158" s="52">
        <f t="shared" ref="W158:W204" si="56">V158</f>
        <v>69.900000000000006</v>
      </c>
      <c r="X158" s="620"/>
      <c r="Y158" s="601">
        <f>demand!G593</f>
        <v>6.7</v>
      </c>
      <c r="Z158" s="52">
        <f t="shared" ref="Z158:Z204" si="57">MAX(0,Y158)</f>
        <v>6.7</v>
      </c>
      <c r="AA158" s="611"/>
      <c r="AB158" s="601">
        <f>demand!H593</f>
        <v>721.6</v>
      </c>
      <c r="AC158" s="19">
        <f>'grassland production'!S107</f>
        <v>252.88899612443768</v>
      </c>
      <c r="AD158" s="52">
        <f t="shared" ref="AD158:AD204" si="58">AB158-AC158</f>
        <v>468.71100387556237</v>
      </c>
      <c r="AE158" s="620"/>
      <c r="AF158" s="601">
        <f>demand!J593</f>
        <v>15.4</v>
      </c>
      <c r="AG158" s="19">
        <f>'grassland production'!AA107</f>
        <v>3.0556360577230168</v>
      </c>
      <c r="AH158" s="52">
        <f t="shared" ref="AH158:AH204" si="59">MAX(0,AF158-AG158)</f>
        <v>12.344363942276983</v>
      </c>
      <c r="AI158" s="611"/>
      <c r="AJ158" s="601">
        <f>demand!K593</f>
        <v>121.8</v>
      </c>
      <c r="AK158" s="52">
        <f t="shared" ref="AK158:AK204" si="60">MAX(0,AJ158)</f>
        <v>121.8</v>
      </c>
      <c r="AL158" s="611"/>
      <c r="AM158" s="601">
        <f>demand!L593</f>
        <v>118.6</v>
      </c>
      <c r="AN158" s="52">
        <f t="shared" ref="AN158:AN204" si="61">AM158</f>
        <v>118.6</v>
      </c>
      <c r="AO158" s="620"/>
      <c r="AP158" s="601">
        <f>demand!M593</f>
        <v>12.6</v>
      </c>
      <c r="AQ158" s="19">
        <f>'grassland production'!AF107</f>
        <v>6.9753420888085023</v>
      </c>
      <c r="AR158" s="52">
        <f t="shared" ref="AR158:AR204" si="62">MAX(0,AP158-AQ158)</f>
        <v>5.6246579111914974</v>
      </c>
      <c r="AS158" s="611"/>
      <c r="AT158" s="601">
        <f>demand!N593</f>
        <v>18.100000000000001</v>
      </c>
      <c r="AU158" s="19">
        <f>'grassland production'!AG107</f>
        <v>9.1551364915611586</v>
      </c>
      <c r="AV158" s="52">
        <f t="shared" ref="AV158:AV204" si="63">MAX(0,AT158-AU158)</f>
        <v>8.9448635084388428</v>
      </c>
    </row>
    <row r="159" spans="1:52" s="9" customFormat="1" ht="13.8" x14ac:dyDescent="0.45">
      <c r="A159" s="32">
        <v>2015</v>
      </c>
      <c r="B159" s="601">
        <f>demand!B594</f>
        <v>5024</v>
      </c>
      <c r="C159" s="19">
        <f>'crop production'!B108</f>
        <v>8703.2459383114565</v>
      </c>
      <c r="D159" s="115">
        <f>D158</f>
        <v>9.1169556700282955E-2</v>
      </c>
      <c r="E159" s="19">
        <f t="shared" si="50"/>
        <v>7909.7748642620627</v>
      </c>
      <c r="F159" s="52">
        <f>'grainfed livestock'!B159</f>
        <v>2345.7365232108414</v>
      </c>
      <c r="G159" s="52">
        <f t="shared" si="51"/>
        <v>5564.0383410512213</v>
      </c>
      <c r="H159" s="626">
        <f t="shared" si="52"/>
        <v>540.03834105122132</v>
      </c>
      <c r="I159" s="611"/>
      <c r="J159" s="601">
        <f>demand!C594</f>
        <v>72.099999999999994</v>
      </c>
      <c r="K159" s="19">
        <f>'grassland production'!AE108</f>
        <v>43.546878219815902</v>
      </c>
      <c r="L159" s="52">
        <f t="shared" si="53"/>
        <v>28.553121780184092</v>
      </c>
      <c r="M159" s="617"/>
      <c r="N159" s="601">
        <f>demand!D594</f>
        <v>11.4</v>
      </c>
      <c r="O159" s="19">
        <f>'grassland production'!N108</f>
        <v>0.63428675996423389</v>
      </c>
      <c r="P159" s="52">
        <f t="shared" si="54"/>
        <v>10.765713240035767</v>
      </c>
      <c r="Q159" s="620"/>
      <c r="R159" s="601">
        <f>demand!E594</f>
        <v>3.6</v>
      </c>
      <c r="S159" s="19">
        <f>'grassland production'!P108</f>
        <v>0.47571506997317536</v>
      </c>
      <c r="T159" s="52">
        <f t="shared" si="55"/>
        <v>3.1242849300268247</v>
      </c>
      <c r="U159" s="620"/>
      <c r="V159" s="601">
        <f>demand!F594</f>
        <v>72.400000000000006</v>
      </c>
      <c r="W159" s="52">
        <f t="shared" si="56"/>
        <v>72.400000000000006</v>
      </c>
      <c r="X159" s="620"/>
      <c r="Y159" s="601">
        <f>demand!G594</f>
        <v>6.6</v>
      </c>
      <c r="Z159" s="52">
        <f t="shared" si="57"/>
        <v>6.6</v>
      </c>
      <c r="AA159" s="611"/>
      <c r="AB159" s="601">
        <f>demand!H594</f>
        <v>728.5</v>
      </c>
      <c r="AC159" s="19">
        <f>'grassland production'!S108</f>
        <v>252.60470215575612</v>
      </c>
      <c r="AD159" s="52">
        <f t="shared" si="58"/>
        <v>475.89529784424388</v>
      </c>
      <c r="AE159" s="620"/>
      <c r="AF159" s="601">
        <f>demand!J594</f>
        <v>15.7</v>
      </c>
      <c r="AG159" s="19">
        <f>'grassland production'!AA108</f>
        <v>3.0522009580745162</v>
      </c>
      <c r="AH159" s="52">
        <f t="shared" si="59"/>
        <v>12.647799041925483</v>
      </c>
      <c r="AI159" s="611"/>
      <c r="AJ159" s="601">
        <f>demand!K594</f>
        <v>124.6</v>
      </c>
      <c r="AK159" s="52">
        <f t="shared" si="60"/>
        <v>124.6</v>
      </c>
      <c r="AL159" s="611"/>
      <c r="AM159" s="601">
        <f>demand!L594</f>
        <v>122.6</v>
      </c>
      <c r="AN159" s="52">
        <f t="shared" si="61"/>
        <v>122.6</v>
      </c>
      <c r="AO159" s="620"/>
      <c r="AP159" s="601">
        <f>demand!M594</f>
        <v>12.6</v>
      </c>
      <c r="AQ159" s="19">
        <f>'grassland production'!AF108</f>
        <v>6.9675005151705447</v>
      </c>
      <c r="AR159" s="52">
        <f t="shared" si="62"/>
        <v>5.6324994848294549</v>
      </c>
      <c r="AS159" s="611"/>
      <c r="AT159" s="601">
        <f>demand!N594</f>
        <v>18.399999999999999</v>
      </c>
      <c r="AU159" s="19">
        <f>'grassland production'!AG108</f>
        <v>9.1448444261613382</v>
      </c>
      <c r="AV159" s="52">
        <f t="shared" si="63"/>
        <v>9.2551555738386604</v>
      </c>
    </row>
    <row r="160" spans="1:52" s="9" customFormat="1" ht="13.8" x14ac:dyDescent="0.45">
      <c r="A160" s="32">
        <v>2016</v>
      </c>
      <c r="B160" s="601">
        <f>demand!B595</f>
        <v>5056.8</v>
      </c>
      <c r="C160" s="19">
        <f>'crop production'!B109</f>
        <v>8711.4388451736704</v>
      </c>
      <c r="D160" s="115">
        <f t="shared" ref="D160:D204" si="64">D159</f>
        <v>9.1169556700282955E-2</v>
      </c>
      <c r="E160" s="19">
        <f t="shared" si="50"/>
        <v>7917.2208274375625</v>
      </c>
      <c r="F160" s="52">
        <f>'grainfed livestock'!B160</f>
        <v>2376.4467063360826</v>
      </c>
      <c r="G160" s="52">
        <f t="shared" si="51"/>
        <v>5540.77412110148</v>
      </c>
      <c r="H160" s="626">
        <f t="shared" si="52"/>
        <v>483.9741211014798</v>
      </c>
      <c r="I160" s="611"/>
      <c r="J160" s="601">
        <f>demand!C595</f>
        <v>71.8</v>
      </c>
      <c r="K160" s="19">
        <f>'grassland production'!AE109</f>
        <v>43.497636705302561</v>
      </c>
      <c r="L160" s="52">
        <f t="shared" si="53"/>
        <v>28.302363294697436</v>
      </c>
      <c r="M160" s="617"/>
      <c r="N160" s="601">
        <f>demand!D595</f>
        <v>11.7</v>
      </c>
      <c r="O160" s="19">
        <f>'grassland production'!N109</f>
        <v>0.63356952736402905</v>
      </c>
      <c r="P160" s="52">
        <f t="shared" si="54"/>
        <v>11.06643047263597</v>
      </c>
      <c r="Q160" s="620"/>
      <c r="R160" s="601">
        <f>demand!E595</f>
        <v>3.6</v>
      </c>
      <c r="S160" s="19">
        <f>'grassland production'!P109</f>
        <v>0.47517714552302176</v>
      </c>
      <c r="T160" s="52">
        <f t="shared" si="55"/>
        <v>3.1248228544769785</v>
      </c>
      <c r="U160" s="620"/>
      <c r="V160" s="601">
        <f>demand!F595</f>
        <v>74.599999999999994</v>
      </c>
      <c r="W160" s="52">
        <f t="shared" si="56"/>
        <v>74.599999999999994</v>
      </c>
      <c r="X160" s="620"/>
      <c r="Y160" s="601">
        <f>demand!G595</f>
        <v>6.7</v>
      </c>
      <c r="Z160" s="52">
        <f t="shared" si="57"/>
        <v>6.7</v>
      </c>
      <c r="AA160" s="611"/>
      <c r="AB160" s="601">
        <f>demand!H595</f>
        <v>746.8</v>
      </c>
      <c r="AC160" s="19">
        <f>'grassland production'!S109</f>
        <v>252.31906427272455</v>
      </c>
      <c r="AD160" s="52">
        <f t="shared" si="58"/>
        <v>494.48093572727544</v>
      </c>
      <c r="AE160" s="620"/>
      <c r="AF160" s="601">
        <f>demand!J595</f>
        <v>15.6</v>
      </c>
      <c r="AG160" s="19">
        <f>'grassland production'!AA109</f>
        <v>3.0487496200241515</v>
      </c>
      <c r="AH160" s="52">
        <f t="shared" si="59"/>
        <v>12.551250379975848</v>
      </c>
      <c r="AI160" s="611"/>
      <c r="AJ160" s="601">
        <f>demand!K595</f>
        <v>126.7</v>
      </c>
      <c r="AK160" s="52">
        <f t="shared" si="60"/>
        <v>126.7</v>
      </c>
      <c r="AL160" s="611"/>
      <c r="AM160" s="601">
        <f>demand!L595</f>
        <v>123.9</v>
      </c>
      <c r="AN160" s="52">
        <f t="shared" si="61"/>
        <v>123.9</v>
      </c>
      <c r="AO160" s="620"/>
      <c r="AP160" s="601">
        <f>demand!M595</f>
        <v>12.7</v>
      </c>
      <c r="AQ160" s="19">
        <f>'grassland production'!AF109</f>
        <v>6.9596218728484098</v>
      </c>
      <c r="AR160" s="52">
        <f t="shared" si="62"/>
        <v>5.7403781271515895</v>
      </c>
      <c r="AS160" s="611"/>
      <c r="AT160" s="601">
        <f>demand!N595</f>
        <v>19</v>
      </c>
      <c r="AU160" s="19">
        <f>'grassland production'!AG109</f>
        <v>9.1345037081135381</v>
      </c>
      <c r="AV160" s="52">
        <f t="shared" si="63"/>
        <v>9.8654962918864619</v>
      </c>
    </row>
    <row r="161" spans="1:48" s="9" customFormat="1" ht="13.8" x14ac:dyDescent="0.45">
      <c r="A161" s="32">
        <v>2017</v>
      </c>
      <c r="B161" s="601">
        <f>demand!B596</f>
        <v>5127.8999999999996</v>
      </c>
      <c r="C161" s="19">
        <f>'crop production'!B110</f>
        <v>8719.6759362861376</v>
      </c>
      <c r="D161" s="115">
        <f t="shared" si="64"/>
        <v>9.1169556700282955E-2</v>
      </c>
      <c r="E161" s="19">
        <f t="shared" si="50"/>
        <v>7924.706946604806</v>
      </c>
      <c r="F161" s="52">
        <f>'grainfed livestock'!B161</f>
        <v>2433.4893009840289</v>
      </c>
      <c r="G161" s="52">
        <f t="shared" si="51"/>
        <v>5491.2176456207771</v>
      </c>
      <c r="H161" s="626">
        <f t="shared" si="52"/>
        <v>363.31764562077751</v>
      </c>
      <c r="I161" s="611"/>
      <c r="J161" s="601">
        <f>demand!C596</f>
        <v>73</v>
      </c>
      <c r="K161" s="19">
        <f>'grassland production'!AE110</f>
        <v>43.448163502138513</v>
      </c>
      <c r="L161" s="52">
        <f t="shared" si="53"/>
        <v>29.551836497861487</v>
      </c>
      <c r="M161" s="617"/>
      <c r="N161" s="601">
        <f>demand!D596</f>
        <v>12</v>
      </c>
      <c r="O161" s="19">
        <f>'grassland production'!N110</f>
        <v>0.63284892007774829</v>
      </c>
      <c r="P161" s="52">
        <f t="shared" si="54"/>
        <v>11.367151079922252</v>
      </c>
      <c r="Q161" s="620"/>
      <c r="R161" s="601">
        <f>demand!E596</f>
        <v>3.7</v>
      </c>
      <c r="S161" s="19">
        <f>'grassland production'!P110</f>
        <v>0.47463669005831122</v>
      </c>
      <c r="T161" s="52">
        <f t="shared" si="55"/>
        <v>3.225363309941689</v>
      </c>
      <c r="U161" s="620"/>
      <c r="V161" s="601">
        <f>demand!F596</f>
        <v>75.599999999999994</v>
      </c>
      <c r="W161" s="52">
        <f t="shared" si="56"/>
        <v>75.599999999999994</v>
      </c>
      <c r="X161" s="620"/>
      <c r="Y161" s="601">
        <f>demand!G596</f>
        <v>6.4</v>
      </c>
      <c r="Z161" s="52">
        <f t="shared" si="57"/>
        <v>6.4</v>
      </c>
      <c r="AA161" s="611"/>
      <c r="AB161" s="601">
        <f>demand!H596</f>
        <v>763.6</v>
      </c>
      <c r="AC161" s="19">
        <f>'grassland production'!S110</f>
        <v>252.03208242096326</v>
      </c>
      <c r="AD161" s="52">
        <f t="shared" si="58"/>
        <v>511.56791757903676</v>
      </c>
      <c r="AE161" s="620"/>
      <c r="AF161" s="601">
        <f>demand!J596</f>
        <v>15.6</v>
      </c>
      <c r="AG161" s="19">
        <f>'grassland production'!AA110</f>
        <v>3.0452820429148559</v>
      </c>
      <c r="AH161" s="52">
        <f t="shared" si="59"/>
        <v>12.554717957085144</v>
      </c>
      <c r="AI161" s="611"/>
      <c r="AJ161" s="601">
        <f>demand!K596</f>
        <v>128.5</v>
      </c>
      <c r="AK161" s="52">
        <f t="shared" si="60"/>
        <v>128.5</v>
      </c>
      <c r="AL161" s="611"/>
      <c r="AM161" s="601">
        <f>demand!L596</f>
        <v>126.7</v>
      </c>
      <c r="AN161" s="52">
        <f t="shared" si="61"/>
        <v>126.7</v>
      </c>
      <c r="AO161" s="620"/>
      <c r="AP161" s="601">
        <f>demand!M596</f>
        <v>12.7</v>
      </c>
      <c r="AQ161" s="19">
        <f>'grassland production'!AF110</f>
        <v>6.9517061603421624</v>
      </c>
      <c r="AR161" s="52">
        <f t="shared" si="62"/>
        <v>5.7482938396578369</v>
      </c>
      <c r="AS161" s="611"/>
      <c r="AT161" s="601">
        <f>demand!N596</f>
        <v>18.7</v>
      </c>
      <c r="AU161" s="19">
        <f>'grassland production'!AG110</f>
        <v>9.1241143354490877</v>
      </c>
      <c r="AV161" s="52">
        <f t="shared" si="63"/>
        <v>9.5758856645509116</v>
      </c>
    </row>
    <row r="162" spans="1:48" s="9" customFormat="1" ht="13.8" x14ac:dyDescent="0.45">
      <c r="A162" s="32">
        <v>2018</v>
      </c>
      <c r="B162" s="601">
        <f>demand!B597</f>
        <v>5196.1000000000004</v>
      </c>
      <c r="C162" s="19">
        <f>'crop production'!B111</f>
        <v>8727.9557037842787</v>
      </c>
      <c r="D162" s="115">
        <f t="shared" si="64"/>
        <v>9.1169556700282955E-2</v>
      </c>
      <c r="E162" s="19">
        <f t="shared" si="50"/>
        <v>7932.2318513705604</v>
      </c>
      <c r="F162" s="52">
        <f>'grainfed livestock'!B162</f>
        <v>2533.2179166807905</v>
      </c>
      <c r="G162" s="52">
        <f t="shared" si="51"/>
        <v>5399.0139346897704</v>
      </c>
      <c r="H162" s="626">
        <f t="shared" si="52"/>
        <v>202.91393468977003</v>
      </c>
      <c r="I162" s="611"/>
      <c r="J162" s="601">
        <f>demand!C597</f>
        <v>75.8</v>
      </c>
      <c r="K162" s="19">
        <f>'grassland production'!AE111</f>
        <v>43.398050775246432</v>
      </c>
      <c r="L162" s="52">
        <f t="shared" si="53"/>
        <v>32.401949224753565</v>
      </c>
      <c r="M162" s="617"/>
      <c r="N162" s="601">
        <f>demand!D597</f>
        <v>12.3</v>
      </c>
      <c r="O162" s="19">
        <f>'grassland production'!N111</f>
        <v>0.63211899773950631</v>
      </c>
      <c r="P162" s="52">
        <f t="shared" si="54"/>
        <v>11.667881002260494</v>
      </c>
      <c r="Q162" s="620"/>
      <c r="R162" s="601">
        <f>demand!E597</f>
        <v>3.7</v>
      </c>
      <c r="S162" s="19">
        <f>'grassland production'!P111</f>
        <v>0.47408924830462973</v>
      </c>
      <c r="T162" s="52">
        <f t="shared" si="55"/>
        <v>3.2259107516953707</v>
      </c>
      <c r="U162" s="620"/>
      <c r="V162" s="601">
        <f>demand!F597</f>
        <v>77.400000000000006</v>
      </c>
      <c r="W162" s="52">
        <f t="shared" si="56"/>
        <v>77.400000000000006</v>
      </c>
      <c r="X162" s="620"/>
      <c r="Y162" s="601">
        <f>demand!G597</f>
        <v>6.5</v>
      </c>
      <c r="Z162" s="52">
        <f t="shared" si="57"/>
        <v>6.5</v>
      </c>
      <c r="AA162" s="611"/>
      <c r="AB162" s="601">
        <f>demand!H597</f>
        <v>786.1</v>
      </c>
      <c r="AC162" s="19">
        <f>'grassland production'!S111</f>
        <v>251.74139084975837</v>
      </c>
      <c r="AD162" s="52">
        <f t="shared" si="58"/>
        <v>534.35860915024159</v>
      </c>
      <c r="AE162" s="620"/>
      <c r="AF162" s="601">
        <f>demand!J597</f>
        <v>15.8</v>
      </c>
      <c r="AG162" s="19">
        <f>'grassland production'!AA111</f>
        <v>3.0417696415835906</v>
      </c>
      <c r="AH162" s="52">
        <f t="shared" si="59"/>
        <v>12.758230358416411</v>
      </c>
      <c r="AI162" s="611"/>
      <c r="AJ162" s="601">
        <f>demand!K597</f>
        <v>131</v>
      </c>
      <c r="AK162" s="52">
        <f t="shared" si="60"/>
        <v>131</v>
      </c>
      <c r="AL162" s="611"/>
      <c r="AM162" s="601">
        <f>demand!L597</f>
        <v>128.69999999999999</v>
      </c>
      <c r="AN162" s="52">
        <f t="shared" si="61"/>
        <v>128.69999999999999</v>
      </c>
      <c r="AO162" s="620"/>
      <c r="AP162" s="601">
        <f>demand!M597</f>
        <v>12.9</v>
      </c>
      <c r="AQ162" s="19">
        <f>'grassland production'!AF111</f>
        <v>6.9436881240394293</v>
      </c>
      <c r="AR162" s="52">
        <f t="shared" si="62"/>
        <v>5.9563118759605711</v>
      </c>
      <c r="AS162" s="611"/>
      <c r="AT162" s="601">
        <f>demand!N597</f>
        <v>19</v>
      </c>
      <c r="AU162" s="19">
        <f>'grassland production'!AG111</f>
        <v>9.1135906628017498</v>
      </c>
      <c r="AV162" s="52">
        <f t="shared" si="63"/>
        <v>9.8864093371982502</v>
      </c>
    </row>
    <row r="163" spans="1:48" s="9" customFormat="1" ht="13.8" x14ac:dyDescent="0.45">
      <c r="A163" s="32">
        <v>2019</v>
      </c>
      <c r="B163" s="601">
        <f>demand!B598</f>
        <v>5190.5</v>
      </c>
      <c r="C163" s="19">
        <f>'crop production'!B112</f>
        <v>9422.9719615886552</v>
      </c>
      <c r="D163" s="115">
        <f t="shared" si="64"/>
        <v>9.1169556700282955E-2</v>
      </c>
      <c r="E163" s="19">
        <f t="shared" si="50"/>
        <v>8563.8837850514228</v>
      </c>
      <c r="F163" s="52">
        <f>'grainfed livestock'!B163</f>
        <v>2552.5020445028954</v>
      </c>
      <c r="G163" s="52">
        <f t="shared" si="51"/>
        <v>6011.3817405485279</v>
      </c>
      <c r="H163" s="626">
        <f t="shared" si="52"/>
        <v>820.88174054852789</v>
      </c>
      <c r="I163" s="611"/>
      <c r="J163" s="601">
        <f>demand!C598</f>
        <v>75.3</v>
      </c>
      <c r="K163" s="19">
        <f>'grassland production'!AE112</f>
        <v>42.398034609422169</v>
      </c>
      <c r="L163" s="52">
        <f t="shared" si="53"/>
        <v>32.901965390577828</v>
      </c>
      <c r="M163" s="617"/>
      <c r="N163" s="601">
        <f>demand!D598</f>
        <v>12.3</v>
      </c>
      <c r="O163" s="19">
        <f>'grassland production'!N112</f>
        <v>0.61755315422414059</v>
      </c>
      <c r="P163" s="52">
        <f t="shared" si="54"/>
        <v>11.682446845775861</v>
      </c>
      <c r="Q163" s="620"/>
      <c r="R163" s="601">
        <f>demand!E598</f>
        <v>3.7</v>
      </c>
      <c r="S163" s="19">
        <f>'grassland production'!P112</f>
        <v>0.46316486566810533</v>
      </c>
      <c r="T163" s="52">
        <f t="shared" si="55"/>
        <v>3.2368351343318951</v>
      </c>
      <c r="U163" s="620"/>
      <c r="V163" s="601">
        <f>demand!F598</f>
        <v>78.099999999999994</v>
      </c>
      <c r="W163" s="52">
        <f t="shared" si="56"/>
        <v>78.099999999999994</v>
      </c>
      <c r="X163" s="620"/>
      <c r="Y163" s="601">
        <f>demand!G598</f>
        <v>6.4</v>
      </c>
      <c r="Z163" s="52">
        <f t="shared" si="57"/>
        <v>6.4</v>
      </c>
      <c r="AA163" s="611"/>
      <c r="AB163" s="601">
        <f>demand!H598</f>
        <v>794.7</v>
      </c>
      <c r="AC163" s="19">
        <f>'grassland production'!S112</f>
        <v>245.94054366976397</v>
      </c>
      <c r="AD163" s="52">
        <f t="shared" si="58"/>
        <v>548.75945633023605</v>
      </c>
      <c r="AE163" s="620"/>
      <c r="AF163" s="601">
        <f>demand!J598</f>
        <v>15.8</v>
      </c>
      <c r="AG163" s="19">
        <f>'grassland production'!AA112</f>
        <v>2.97167850246653</v>
      </c>
      <c r="AH163" s="52">
        <f t="shared" si="59"/>
        <v>12.828321497533471</v>
      </c>
      <c r="AI163" s="611"/>
      <c r="AJ163" s="601">
        <f>demand!K598</f>
        <v>129.80000000000001</v>
      </c>
      <c r="AK163" s="52">
        <f t="shared" si="60"/>
        <v>129.80000000000001</v>
      </c>
      <c r="AL163" s="611"/>
      <c r="AM163" s="601">
        <f>demand!L598</f>
        <v>128.4</v>
      </c>
      <c r="AN163" s="52">
        <f t="shared" si="61"/>
        <v>128.4</v>
      </c>
      <c r="AO163" s="620"/>
      <c r="AP163" s="601">
        <f>demand!M598</f>
        <v>12.7</v>
      </c>
      <c r="AQ163" s="19">
        <f>'grassland production'!AF112</f>
        <v>6.7836855375075471</v>
      </c>
      <c r="AR163" s="52">
        <f t="shared" si="62"/>
        <v>5.9163144624924522</v>
      </c>
      <c r="AS163" s="611"/>
      <c r="AT163" s="601">
        <f>demand!N598</f>
        <v>18.8</v>
      </c>
      <c r="AU163" s="19">
        <f>'grassland production'!AG112</f>
        <v>8.9035872679786543</v>
      </c>
      <c r="AV163" s="52">
        <f t="shared" si="63"/>
        <v>9.8964127320213464</v>
      </c>
    </row>
    <row r="164" spans="1:48" s="9" customFormat="1" ht="13.8" x14ac:dyDescent="0.45">
      <c r="A164" s="32">
        <v>2020</v>
      </c>
      <c r="B164" s="601">
        <f>demand!B599</f>
        <v>5191.2</v>
      </c>
      <c r="C164" s="19">
        <f>'crop production'!B113</f>
        <v>9585.105101039384</v>
      </c>
      <c r="D164" s="115">
        <f t="shared" si="64"/>
        <v>9.1169556700282955E-2</v>
      </c>
      <c r="E164" s="19">
        <f t="shared" si="50"/>
        <v>8711.2353180520022</v>
      </c>
      <c r="F164" s="52">
        <f>'grainfed livestock'!B164</f>
        <v>2567.4615906597619</v>
      </c>
      <c r="G164" s="52">
        <f t="shared" si="51"/>
        <v>6143.7737273922403</v>
      </c>
      <c r="H164" s="626">
        <f t="shared" si="52"/>
        <v>952.57372739224047</v>
      </c>
      <c r="I164" s="611"/>
      <c r="J164" s="601">
        <f>demand!C599</f>
        <v>75.099999999999994</v>
      </c>
      <c r="K164" s="19">
        <f>'grassland production'!AE113</f>
        <v>41.955281590576192</v>
      </c>
      <c r="L164" s="52">
        <f t="shared" si="53"/>
        <v>33.144718409423803</v>
      </c>
      <c r="M164" s="617"/>
      <c r="N164" s="601">
        <f>demand!D599</f>
        <v>12.3</v>
      </c>
      <c r="O164" s="19">
        <f>'grassland production'!N113</f>
        <v>0.61110418728854055</v>
      </c>
      <c r="P164" s="52">
        <f t="shared" si="54"/>
        <v>11.688895812711459</v>
      </c>
      <c r="Q164" s="620"/>
      <c r="R164" s="601">
        <f>demand!E599</f>
        <v>3.7</v>
      </c>
      <c r="S164" s="19">
        <f>'grassland production'!P113</f>
        <v>0.45832814046640535</v>
      </c>
      <c r="T164" s="52">
        <f t="shared" si="55"/>
        <v>3.2416718595335947</v>
      </c>
      <c r="U164" s="620"/>
      <c r="V164" s="601">
        <f>demand!F599</f>
        <v>79.099999999999994</v>
      </c>
      <c r="W164" s="52">
        <f t="shared" si="56"/>
        <v>79.099999999999994</v>
      </c>
      <c r="X164" s="620"/>
      <c r="Y164" s="601">
        <f>demand!G599</f>
        <v>6.3</v>
      </c>
      <c r="Z164" s="52">
        <f t="shared" si="57"/>
        <v>6.3</v>
      </c>
      <c r="AA164" s="611"/>
      <c r="AB164" s="601">
        <f>demand!H599</f>
        <v>804.1</v>
      </c>
      <c r="AC164" s="19">
        <f>'grassland production'!S113</f>
        <v>243.37224258766122</v>
      </c>
      <c r="AD164" s="52">
        <f t="shared" si="58"/>
        <v>560.72775741233886</v>
      </c>
      <c r="AE164" s="620"/>
      <c r="AF164" s="601">
        <f>demand!J599</f>
        <v>15.8</v>
      </c>
      <c r="AG164" s="19">
        <f>'grassland production'!AA113</f>
        <v>2.9406459406950378</v>
      </c>
      <c r="AH164" s="52">
        <f t="shared" si="59"/>
        <v>12.859354059304962</v>
      </c>
      <c r="AI164" s="611"/>
      <c r="AJ164" s="601">
        <f>demand!K599</f>
        <v>129</v>
      </c>
      <c r="AK164" s="52">
        <f t="shared" si="60"/>
        <v>129</v>
      </c>
      <c r="AL164" s="611"/>
      <c r="AM164" s="601">
        <f>demand!L599</f>
        <v>128.4</v>
      </c>
      <c r="AN164" s="52">
        <f t="shared" si="61"/>
        <v>128.4</v>
      </c>
      <c r="AO164" s="620"/>
      <c r="AP164" s="601">
        <f>demand!M599</f>
        <v>12.5</v>
      </c>
      <c r="AQ164" s="19">
        <f>'grassland production'!AF113</f>
        <v>6.7128450544921909</v>
      </c>
      <c r="AR164" s="52">
        <f t="shared" si="62"/>
        <v>5.7871549455078091</v>
      </c>
      <c r="AS164" s="611"/>
      <c r="AT164" s="601">
        <f>demand!N599</f>
        <v>18.8</v>
      </c>
      <c r="AU164" s="19">
        <f>'grassland production'!AG113</f>
        <v>8.810609134021</v>
      </c>
      <c r="AV164" s="52">
        <f t="shared" si="63"/>
        <v>9.9893908659790007</v>
      </c>
    </row>
    <row r="165" spans="1:48" s="9" customFormat="1" ht="13.8" x14ac:dyDescent="0.45">
      <c r="A165" s="32">
        <v>2021</v>
      </c>
      <c r="B165" s="601">
        <f>demand!B600</f>
        <v>5186</v>
      </c>
      <c r="C165" s="19">
        <f>'crop production'!B114</f>
        <v>9747.4764771815826</v>
      </c>
      <c r="D165" s="115">
        <f t="shared" si="64"/>
        <v>9.1169556700282955E-2</v>
      </c>
      <c r="E165" s="19">
        <f t="shared" si="50"/>
        <v>8858.8033678105021</v>
      </c>
      <c r="F165" s="52">
        <f>'grainfed livestock'!B165</f>
        <v>2576.3504640593023</v>
      </c>
      <c r="G165" s="52">
        <f t="shared" si="51"/>
        <v>6282.4529037512002</v>
      </c>
      <c r="H165" s="626">
        <f t="shared" si="52"/>
        <v>1096.4529037512002</v>
      </c>
      <c r="I165" s="611"/>
      <c r="J165" s="601">
        <f>demand!C600</f>
        <v>74.7</v>
      </c>
      <c r="K165" s="19">
        <f>'grassland production'!AE114</f>
        <v>41.511823471786442</v>
      </c>
      <c r="L165" s="52">
        <f t="shared" si="53"/>
        <v>33.18817652821356</v>
      </c>
      <c r="M165" s="617"/>
      <c r="N165" s="601">
        <f>demand!D600</f>
        <v>12.3</v>
      </c>
      <c r="O165" s="19">
        <f>'grassland production'!N114</f>
        <v>0.60464495014352304</v>
      </c>
      <c r="P165" s="52">
        <f t="shared" si="54"/>
        <v>11.695355049856477</v>
      </c>
      <c r="Q165" s="620"/>
      <c r="R165" s="601">
        <f>demand!E600</f>
        <v>3.6</v>
      </c>
      <c r="S165" s="19">
        <f>'grassland production'!P114</f>
        <v>0.45348371260764225</v>
      </c>
      <c r="T165" s="52">
        <f t="shared" si="55"/>
        <v>3.146516287392358</v>
      </c>
      <c r="U165" s="620"/>
      <c r="V165" s="601">
        <f>demand!F600</f>
        <v>80</v>
      </c>
      <c r="W165" s="52">
        <f t="shared" si="56"/>
        <v>80</v>
      </c>
      <c r="X165" s="620"/>
      <c r="Y165" s="601">
        <f>demand!G600</f>
        <v>6.3</v>
      </c>
      <c r="Z165" s="52">
        <f t="shared" si="57"/>
        <v>6.3</v>
      </c>
      <c r="AA165" s="611"/>
      <c r="AB165" s="601">
        <f>demand!H600</f>
        <v>812.4</v>
      </c>
      <c r="AC165" s="19">
        <f>'grassland production'!S114</f>
        <v>240.79985139465805</v>
      </c>
      <c r="AD165" s="52">
        <f t="shared" si="58"/>
        <v>571.60014860534193</v>
      </c>
      <c r="AE165" s="620"/>
      <c r="AF165" s="601">
        <f>demand!J600</f>
        <v>15.8</v>
      </c>
      <c r="AG165" s="19">
        <f>'grassland production'!AA114</f>
        <v>2.9095639584642181</v>
      </c>
      <c r="AH165" s="52">
        <f t="shared" si="59"/>
        <v>12.890436041535782</v>
      </c>
      <c r="AI165" s="611"/>
      <c r="AJ165" s="601">
        <f>demand!K600</f>
        <v>128</v>
      </c>
      <c r="AK165" s="52">
        <f t="shared" si="60"/>
        <v>128</v>
      </c>
      <c r="AL165" s="611"/>
      <c r="AM165" s="601">
        <f>demand!L600</f>
        <v>128.19999999999999</v>
      </c>
      <c r="AN165" s="52">
        <f t="shared" si="61"/>
        <v>128.19999999999999</v>
      </c>
      <c r="AO165" s="620"/>
      <c r="AP165" s="601">
        <f>demand!M600</f>
        <v>12.3</v>
      </c>
      <c r="AQ165" s="19">
        <f>'grassland production'!AF114</f>
        <v>6.6418917554858306</v>
      </c>
      <c r="AR165" s="52">
        <f t="shared" si="62"/>
        <v>5.6581082445141702</v>
      </c>
      <c r="AS165" s="611"/>
      <c r="AT165" s="601">
        <f>demand!N600</f>
        <v>18.7</v>
      </c>
      <c r="AU165" s="19">
        <f>'grassland production'!AG114</f>
        <v>8.7174829290751532</v>
      </c>
      <c r="AV165" s="52">
        <f t="shared" si="63"/>
        <v>9.9825170709248461</v>
      </c>
    </row>
    <row r="166" spans="1:48" s="9" customFormat="1" ht="13.8" x14ac:dyDescent="0.45">
      <c r="A166" s="32">
        <v>2022</v>
      </c>
      <c r="B166" s="601">
        <f>demand!B601</f>
        <v>5178.8</v>
      </c>
      <c r="C166" s="19">
        <f>'crop production'!B115</f>
        <v>9909.8017888373506</v>
      </c>
      <c r="D166" s="115">
        <f t="shared" si="64"/>
        <v>9.1169556700282955E-2</v>
      </c>
      <c r="E166" s="19">
        <f t="shared" si="50"/>
        <v>9006.3295527613791</v>
      </c>
      <c r="F166" s="52">
        <f>'grainfed livestock'!B166</f>
        <v>2583.2396687010096</v>
      </c>
      <c r="G166" s="52">
        <f t="shared" si="51"/>
        <v>6423.0898840603695</v>
      </c>
      <c r="H166" s="626">
        <f t="shared" si="52"/>
        <v>1244.2898840603693</v>
      </c>
      <c r="I166" s="611"/>
      <c r="J166" s="601">
        <f>demand!C601</f>
        <v>74.3</v>
      </c>
      <c r="K166" s="19">
        <f>'grassland production'!AE115</f>
        <v>41.067938286271087</v>
      </c>
      <c r="L166" s="52">
        <f t="shared" si="53"/>
        <v>33.23206171372891</v>
      </c>
      <c r="M166" s="617"/>
      <c r="N166" s="601">
        <f>demand!D601</f>
        <v>12.3</v>
      </c>
      <c r="O166" s="19">
        <f>'grassland production'!N115</f>
        <v>0.59817949251196911</v>
      </c>
      <c r="P166" s="52">
        <f t="shared" si="54"/>
        <v>11.701820507488032</v>
      </c>
      <c r="Q166" s="620"/>
      <c r="R166" s="601">
        <f>demand!E601</f>
        <v>3.6</v>
      </c>
      <c r="S166" s="19">
        <f>'grassland production'!P115</f>
        <v>0.44863461938397681</v>
      </c>
      <c r="T166" s="52">
        <f t="shared" si="55"/>
        <v>3.1513653806160233</v>
      </c>
      <c r="U166" s="620"/>
      <c r="V166" s="601">
        <f>demand!F601</f>
        <v>80.7</v>
      </c>
      <c r="W166" s="52">
        <f t="shared" si="56"/>
        <v>80.7</v>
      </c>
      <c r="X166" s="620"/>
      <c r="Y166" s="601">
        <f>demand!G601</f>
        <v>6.2</v>
      </c>
      <c r="Z166" s="52">
        <f t="shared" si="57"/>
        <v>6.2</v>
      </c>
      <c r="AA166" s="611"/>
      <c r="AB166" s="601">
        <f>demand!H601</f>
        <v>820.4</v>
      </c>
      <c r="AC166" s="19">
        <f>'grassland production'!S115</f>
        <v>238.22498289289169</v>
      </c>
      <c r="AD166" s="52">
        <f t="shared" si="58"/>
        <v>582.17501710710826</v>
      </c>
      <c r="AE166" s="620"/>
      <c r="AF166" s="601">
        <f>demand!J601</f>
        <v>15.8</v>
      </c>
      <c r="AG166" s="19">
        <f>'grassland production'!AA115</f>
        <v>2.8784520431240148</v>
      </c>
      <c r="AH166" s="52">
        <f t="shared" si="59"/>
        <v>12.921547956875987</v>
      </c>
      <c r="AI166" s="611"/>
      <c r="AJ166" s="601">
        <f>demand!K601</f>
        <v>126.8</v>
      </c>
      <c r="AK166" s="52">
        <f t="shared" si="60"/>
        <v>126.8</v>
      </c>
      <c r="AL166" s="611"/>
      <c r="AM166" s="601">
        <f>demand!L601</f>
        <v>128</v>
      </c>
      <c r="AN166" s="52">
        <f t="shared" si="61"/>
        <v>128</v>
      </c>
      <c r="AO166" s="620"/>
      <c r="AP166" s="601">
        <f>demand!M601</f>
        <v>12.1</v>
      </c>
      <c r="AQ166" s="19">
        <f>'grassland production'!AF115</f>
        <v>6.5708701258033742</v>
      </c>
      <c r="AR166" s="52">
        <f t="shared" si="62"/>
        <v>5.5291298741966255</v>
      </c>
      <c r="AS166" s="611"/>
      <c r="AT166" s="601">
        <f>demand!N601</f>
        <v>18.600000000000001</v>
      </c>
      <c r="AU166" s="19">
        <f>'grassland production'!AG115</f>
        <v>8.6242670401169281</v>
      </c>
      <c r="AV166" s="52">
        <f t="shared" si="63"/>
        <v>9.9757329598830733</v>
      </c>
    </row>
    <row r="167" spans="1:48" s="9" customFormat="1" ht="13.8" x14ac:dyDescent="0.45">
      <c r="A167" s="32">
        <v>2023</v>
      </c>
      <c r="B167" s="601">
        <f>demand!B602</f>
        <v>5169.6000000000004</v>
      </c>
      <c r="C167" s="19">
        <f>'crop production'!B116</f>
        <v>10071.968664862214</v>
      </c>
      <c r="D167" s="115">
        <f t="shared" si="64"/>
        <v>9.1169556700282955E-2</v>
      </c>
      <c r="E167" s="19">
        <f t="shared" si="50"/>
        <v>9153.7117465875854</v>
      </c>
      <c r="F167" s="52">
        <f>'grainfed livestock'!B167</f>
        <v>2589.3119514592695</v>
      </c>
      <c r="G167" s="52">
        <f t="shared" si="51"/>
        <v>6564.3997951283163</v>
      </c>
      <c r="H167" s="626">
        <f t="shared" si="52"/>
        <v>1394.799795128316</v>
      </c>
      <c r="I167" s="611"/>
      <c r="J167" s="601">
        <f>demand!C602</f>
        <v>73.900000000000006</v>
      </c>
      <c r="K167" s="19">
        <f>'grassland production'!AE116</f>
        <v>40.623762010011546</v>
      </c>
      <c r="L167" s="52">
        <f t="shared" si="53"/>
        <v>33.276237989988459</v>
      </c>
      <c r="M167" s="617"/>
      <c r="N167" s="601">
        <f>demand!D602</f>
        <v>12.3</v>
      </c>
      <c r="O167" s="19">
        <f>'grassland production'!N116</f>
        <v>0.59170979496672838</v>
      </c>
      <c r="P167" s="52">
        <f t="shared" si="54"/>
        <v>11.708290205033272</v>
      </c>
      <c r="Q167" s="620"/>
      <c r="R167" s="601">
        <f>demand!E602</f>
        <v>3.6</v>
      </c>
      <c r="S167" s="19">
        <f>'grassland production'!P116</f>
        <v>0.44378234622504625</v>
      </c>
      <c r="T167" s="52">
        <f t="shared" si="55"/>
        <v>3.156217653774954</v>
      </c>
      <c r="U167" s="620"/>
      <c r="V167" s="601">
        <f>demand!F602</f>
        <v>81.5</v>
      </c>
      <c r="W167" s="52">
        <f t="shared" si="56"/>
        <v>81.5</v>
      </c>
      <c r="X167" s="620"/>
      <c r="Y167" s="601">
        <f>demand!G602</f>
        <v>6.1</v>
      </c>
      <c r="Z167" s="52">
        <f t="shared" si="57"/>
        <v>6.1</v>
      </c>
      <c r="AA167" s="611"/>
      <c r="AB167" s="601">
        <f>demand!H602</f>
        <v>827.9</v>
      </c>
      <c r="AC167" s="19">
        <f>'grassland production'!S116</f>
        <v>235.64842584549956</v>
      </c>
      <c r="AD167" s="52">
        <f t="shared" si="58"/>
        <v>592.25157415450042</v>
      </c>
      <c r="AE167" s="620"/>
      <c r="AF167" s="601">
        <f>demand!J602</f>
        <v>15.8</v>
      </c>
      <c r="AG167" s="19">
        <f>'grassland production'!AA116</f>
        <v>2.847319725231789</v>
      </c>
      <c r="AH167" s="52">
        <f t="shared" si="59"/>
        <v>12.952680274768213</v>
      </c>
      <c r="AI167" s="611"/>
      <c r="AJ167" s="601">
        <f>demand!K602</f>
        <v>125.6</v>
      </c>
      <c r="AK167" s="52">
        <f t="shared" si="60"/>
        <v>125.6</v>
      </c>
      <c r="AL167" s="611"/>
      <c r="AM167" s="601">
        <f>demand!L602</f>
        <v>127.6</v>
      </c>
      <c r="AN167" s="52">
        <f t="shared" si="61"/>
        <v>127.6</v>
      </c>
      <c r="AO167" s="620"/>
      <c r="AP167" s="601">
        <f>demand!M602</f>
        <v>11.9</v>
      </c>
      <c r="AQ167" s="19">
        <f>'grassland production'!AF116</f>
        <v>6.4998019216018479</v>
      </c>
      <c r="AR167" s="52">
        <f t="shared" si="62"/>
        <v>5.4001980783981525</v>
      </c>
      <c r="AS167" s="611"/>
      <c r="AT167" s="601">
        <f>demand!N602</f>
        <v>18.5</v>
      </c>
      <c r="AU167" s="19">
        <f>'grassland production'!AG116</f>
        <v>8.530990022102424</v>
      </c>
      <c r="AV167" s="52">
        <f t="shared" si="63"/>
        <v>9.969009977897576</v>
      </c>
    </row>
    <row r="168" spans="1:48" s="9" customFormat="1" ht="13.8" x14ac:dyDescent="0.45">
      <c r="A168" s="32">
        <v>2024</v>
      </c>
      <c r="B168" s="601">
        <f>demand!B603</f>
        <v>5158.6000000000004</v>
      </c>
      <c r="C168" s="19">
        <f>'crop production'!B117</f>
        <v>10233.929074600428</v>
      </c>
      <c r="D168" s="115">
        <f t="shared" si="64"/>
        <v>9.1169556700282955E-2</v>
      </c>
      <c r="E168" s="19">
        <f t="shared" si="50"/>
        <v>9300.9062975669694</v>
      </c>
      <c r="F168" s="52">
        <f>'grainfed livestock'!B168</f>
        <v>2586.554071001432</v>
      </c>
      <c r="G168" s="52">
        <f t="shared" si="51"/>
        <v>6714.3522265655374</v>
      </c>
      <c r="H168" s="626">
        <f t="shared" si="52"/>
        <v>1555.7522265655371</v>
      </c>
      <c r="I168" s="611"/>
      <c r="J168" s="601">
        <f>demand!C603</f>
        <v>73.400000000000006</v>
      </c>
      <c r="K168" s="19">
        <f>'grassland production'!AE117</f>
        <v>40.313670356063</v>
      </c>
      <c r="L168" s="52">
        <f t="shared" si="53"/>
        <v>33.086329643937006</v>
      </c>
      <c r="M168" s="617"/>
      <c r="N168" s="601">
        <f>demand!D603</f>
        <v>12.3</v>
      </c>
      <c r="O168" s="19">
        <f>'grassland production'!N117</f>
        <v>0.58719312147564273</v>
      </c>
      <c r="P168" s="52">
        <f t="shared" si="54"/>
        <v>11.712806878524358</v>
      </c>
      <c r="Q168" s="620"/>
      <c r="R168" s="601">
        <f>demand!E603</f>
        <v>3.5</v>
      </c>
      <c r="S168" s="19">
        <f>'grassland production'!P117</f>
        <v>0.44039484110673199</v>
      </c>
      <c r="T168" s="52">
        <f t="shared" si="55"/>
        <v>3.0596051588932678</v>
      </c>
      <c r="U168" s="620"/>
      <c r="V168" s="601">
        <f>demand!F603</f>
        <v>82.2</v>
      </c>
      <c r="W168" s="52">
        <f t="shared" si="56"/>
        <v>82.2</v>
      </c>
      <c r="X168" s="620"/>
      <c r="Y168" s="601">
        <f>demand!G603</f>
        <v>6</v>
      </c>
      <c r="Z168" s="52">
        <f t="shared" si="57"/>
        <v>6</v>
      </c>
      <c r="AA168" s="611"/>
      <c r="AB168" s="601">
        <f>demand!H603</f>
        <v>835.1</v>
      </c>
      <c r="AC168" s="19">
        <f>'grassland production'!S117</f>
        <v>233.84966062767472</v>
      </c>
      <c r="AD168" s="52">
        <f t="shared" si="58"/>
        <v>601.25033937232524</v>
      </c>
      <c r="AE168" s="620"/>
      <c r="AF168" s="601">
        <f>demand!J603</f>
        <v>15.7</v>
      </c>
      <c r="AG168" s="19">
        <f>'grassland production'!AA117</f>
        <v>2.8255853993291353</v>
      </c>
      <c r="AH168" s="52">
        <f t="shared" si="59"/>
        <v>12.874414600670864</v>
      </c>
      <c r="AI168" s="611"/>
      <c r="AJ168" s="601">
        <f>demand!K603</f>
        <v>124.2</v>
      </c>
      <c r="AK168" s="52">
        <f t="shared" si="60"/>
        <v>124.2</v>
      </c>
      <c r="AL168" s="611"/>
      <c r="AM168" s="601">
        <f>demand!L603</f>
        <v>127.1</v>
      </c>
      <c r="AN168" s="52">
        <f t="shared" si="61"/>
        <v>127.1</v>
      </c>
      <c r="AO168" s="620"/>
      <c r="AP168" s="601">
        <f>demand!M603</f>
        <v>11.7</v>
      </c>
      <c r="AQ168" s="19">
        <f>'grassland production'!AF117</f>
        <v>6.4501872569700804</v>
      </c>
      <c r="AR168" s="52">
        <f t="shared" si="62"/>
        <v>5.2498127430299188</v>
      </c>
      <c r="AS168" s="611"/>
      <c r="AT168" s="601">
        <f>demand!N603</f>
        <v>18.399999999999999</v>
      </c>
      <c r="AU168" s="19">
        <f>'grassland production'!AG117</f>
        <v>8.4658707747732294</v>
      </c>
      <c r="AV168" s="52">
        <f t="shared" si="63"/>
        <v>9.9341292252267692</v>
      </c>
    </row>
    <row r="169" spans="1:48" s="9" customFormat="1" ht="13.8" x14ac:dyDescent="0.45">
      <c r="A169" s="32">
        <v>2025</v>
      </c>
      <c r="B169" s="601">
        <f>demand!B604</f>
        <v>5146</v>
      </c>
      <c r="C169" s="19">
        <f>'crop production'!B118</f>
        <v>10394.964006245793</v>
      </c>
      <c r="D169" s="115">
        <f t="shared" si="64"/>
        <v>9.1169556700282955E-2</v>
      </c>
      <c r="E169" s="19">
        <f t="shared" si="50"/>
        <v>9447.2597458809669</v>
      </c>
      <c r="F169" s="52">
        <f>'grainfed livestock'!B169</f>
        <v>2581.7952097226826</v>
      </c>
      <c r="G169" s="52">
        <f t="shared" si="51"/>
        <v>6865.4645361582843</v>
      </c>
      <c r="H169" s="626">
        <f t="shared" si="52"/>
        <v>1719.4645361582843</v>
      </c>
      <c r="I169" s="611"/>
      <c r="J169" s="601">
        <f>demand!C604</f>
        <v>72.8</v>
      </c>
      <c r="K169" s="19">
        <f>'grassland production'!AE118</f>
        <v>40.006560085178322</v>
      </c>
      <c r="L169" s="52">
        <f t="shared" si="53"/>
        <v>32.793439914821676</v>
      </c>
      <c r="M169" s="617"/>
      <c r="N169" s="601">
        <f>demand!D604</f>
        <v>12.3</v>
      </c>
      <c r="O169" s="19">
        <f>'grassland production'!N118</f>
        <v>0.58271987364171329</v>
      </c>
      <c r="P169" s="52">
        <f t="shared" si="54"/>
        <v>11.717280126358288</v>
      </c>
      <c r="Q169" s="620"/>
      <c r="R169" s="601">
        <f>demand!E604</f>
        <v>3.5</v>
      </c>
      <c r="S169" s="19">
        <f>'grassland production'!P118</f>
        <v>0.43703990523128494</v>
      </c>
      <c r="T169" s="52">
        <f t="shared" si="55"/>
        <v>3.062960094768715</v>
      </c>
      <c r="U169" s="620"/>
      <c r="V169" s="601">
        <f>demand!F604</f>
        <v>82.8</v>
      </c>
      <c r="W169" s="52">
        <f t="shared" si="56"/>
        <v>82.8</v>
      </c>
      <c r="X169" s="620"/>
      <c r="Y169" s="601">
        <f>demand!G604</f>
        <v>6</v>
      </c>
      <c r="Z169" s="52">
        <f t="shared" si="57"/>
        <v>6</v>
      </c>
      <c r="AA169" s="611"/>
      <c r="AB169" s="601">
        <f>demand!H604</f>
        <v>841.9</v>
      </c>
      <c r="AC169" s="19">
        <f>'grassland production'!S118</f>
        <v>232.06818967781231</v>
      </c>
      <c r="AD169" s="52">
        <f t="shared" si="58"/>
        <v>609.83181032218772</v>
      </c>
      <c r="AE169" s="620"/>
      <c r="AF169" s="601">
        <f>demand!J604</f>
        <v>15.6</v>
      </c>
      <c r="AG169" s="19">
        <f>'grassland production'!AA118</f>
        <v>2.8040600385834775</v>
      </c>
      <c r="AH169" s="52">
        <f t="shared" si="59"/>
        <v>12.795939961416522</v>
      </c>
      <c r="AI169" s="611"/>
      <c r="AJ169" s="601">
        <f>demand!K604</f>
        <v>122.8</v>
      </c>
      <c r="AK169" s="52">
        <f t="shared" si="60"/>
        <v>122.8</v>
      </c>
      <c r="AL169" s="611"/>
      <c r="AM169" s="601">
        <f>demand!L604</f>
        <v>126.6</v>
      </c>
      <c r="AN169" s="52">
        <f t="shared" si="61"/>
        <v>126.6</v>
      </c>
      <c r="AO169" s="620"/>
      <c r="AP169" s="601">
        <f>demand!M604</f>
        <v>11.5</v>
      </c>
      <c r="AQ169" s="19">
        <f>'grassland production'!AF118</f>
        <v>6.4010496136285315</v>
      </c>
      <c r="AR169" s="52">
        <f t="shared" si="62"/>
        <v>5.0989503863714685</v>
      </c>
      <c r="AS169" s="611"/>
      <c r="AT169" s="601">
        <f>demand!N604</f>
        <v>18.3</v>
      </c>
      <c r="AU169" s="19">
        <f>'grassland production'!AG118</f>
        <v>8.401377617887448</v>
      </c>
      <c r="AV169" s="52">
        <f t="shared" si="63"/>
        <v>9.8986223821125527</v>
      </c>
    </row>
    <row r="170" spans="1:48" s="9" customFormat="1" ht="13.8" x14ac:dyDescent="0.45">
      <c r="A170" s="32">
        <v>2026</v>
      </c>
      <c r="B170" s="601">
        <f>demand!B605</f>
        <v>5131.8</v>
      </c>
      <c r="C170" s="19">
        <f>'crop production'!B119</f>
        <v>10551.263170149397</v>
      </c>
      <c r="D170" s="115">
        <f t="shared" si="64"/>
        <v>9.1169556700282955E-2</v>
      </c>
      <c r="E170" s="19">
        <f t="shared" si="50"/>
        <v>9589.3091842988542</v>
      </c>
      <c r="F170" s="52">
        <f>'grainfed livestock'!B170</f>
        <v>2577.0063442292703</v>
      </c>
      <c r="G170" s="52">
        <f t="shared" si="51"/>
        <v>7012.3028400695839</v>
      </c>
      <c r="H170" s="626">
        <f t="shared" si="52"/>
        <v>1880.5028400695837</v>
      </c>
      <c r="I170" s="611"/>
      <c r="J170" s="601">
        <f>demand!C605</f>
        <v>72.2</v>
      </c>
      <c r="K170" s="19">
        <f>'grassland production'!AE119</f>
        <v>39.698281901459005</v>
      </c>
      <c r="L170" s="52">
        <f t="shared" si="53"/>
        <v>32.501718098540998</v>
      </c>
      <c r="M170" s="617"/>
      <c r="N170" s="601">
        <f>demand!D605</f>
        <v>12.2</v>
      </c>
      <c r="O170" s="19">
        <f>'grassland production'!N119</f>
        <v>0.57822961444719756</v>
      </c>
      <c r="P170" s="52">
        <f t="shared" si="54"/>
        <v>11.621770385552802</v>
      </c>
      <c r="Q170" s="620"/>
      <c r="R170" s="601">
        <f>demand!E605</f>
        <v>3.5</v>
      </c>
      <c r="S170" s="19">
        <f>'grassland production'!P119</f>
        <v>0.43367221083539814</v>
      </c>
      <c r="T170" s="52">
        <f t="shared" si="55"/>
        <v>3.0663277891646019</v>
      </c>
      <c r="U170" s="620"/>
      <c r="V170" s="601">
        <f>demand!F605</f>
        <v>83.4</v>
      </c>
      <c r="W170" s="52">
        <f t="shared" si="56"/>
        <v>83.4</v>
      </c>
      <c r="X170" s="620"/>
      <c r="Y170" s="601">
        <f>demand!G605</f>
        <v>5.9</v>
      </c>
      <c r="Z170" s="52">
        <f t="shared" si="57"/>
        <v>5.9</v>
      </c>
      <c r="AA170" s="611"/>
      <c r="AB170" s="601">
        <f>demand!H605</f>
        <v>848.2</v>
      </c>
      <c r="AC170" s="19">
        <f>'grassland production'!S119</f>
        <v>230.27994395359642</v>
      </c>
      <c r="AD170" s="52">
        <f t="shared" si="58"/>
        <v>617.9200560464036</v>
      </c>
      <c r="AE170" s="620"/>
      <c r="AF170" s="601">
        <f>demand!J605</f>
        <v>15.6</v>
      </c>
      <c r="AG170" s="19">
        <f>'grassland production'!AA119</f>
        <v>2.78245281882017</v>
      </c>
      <c r="AH170" s="52">
        <f t="shared" si="59"/>
        <v>12.81754718117983</v>
      </c>
      <c r="AI170" s="611"/>
      <c r="AJ170" s="601">
        <f>demand!K605</f>
        <v>121.2</v>
      </c>
      <c r="AK170" s="52">
        <f t="shared" si="60"/>
        <v>121.2</v>
      </c>
      <c r="AL170" s="611"/>
      <c r="AM170" s="601">
        <f>demand!L605</f>
        <v>126.1</v>
      </c>
      <c r="AN170" s="52">
        <f t="shared" si="61"/>
        <v>126.1</v>
      </c>
      <c r="AO170" s="620"/>
      <c r="AP170" s="601">
        <f>demand!M605</f>
        <v>11.2</v>
      </c>
      <c r="AQ170" s="19">
        <f>'grassland production'!AF119</f>
        <v>6.3517251042334406</v>
      </c>
      <c r="AR170" s="52">
        <f t="shared" si="62"/>
        <v>4.8482748957665587</v>
      </c>
      <c r="AS170" s="611"/>
      <c r="AT170" s="601">
        <f>demand!N605</f>
        <v>18.2</v>
      </c>
      <c r="AU170" s="19">
        <f>'grassland production'!AG119</f>
        <v>8.33663919930639</v>
      </c>
      <c r="AV170" s="52">
        <f t="shared" si="63"/>
        <v>9.8633608006936093</v>
      </c>
    </row>
    <row r="171" spans="1:48" s="9" customFormat="1" ht="13.8" x14ac:dyDescent="0.45">
      <c r="A171" s="32">
        <v>2027</v>
      </c>
      <c r="B171" s="601">
        <f>demand!B606</f>
        <v>5116.1000000000004</v>
      </c>
      <c r="C171" s="19">
        <f>'crop production'!B120</f>
        <v>10707.527966602604</v>
      </c>
      <c r="D171" s="115">
        <f t="shared" si="64"/>
        <v>9.1169556700282955E-2</v>
      </c>
      <c r="E171" s="19">
        <f t="shared" si="50"/>
        <v>9731.327388531563</v>
      </c>
      <c r="F171" s="52">
        <f>'grainfed livestock'!B171</f>
        <v>2569.5348701306648</v>
      </c>
      <c r="G171" s="52">
        <f t="shared" si="51"/>
        <v>7161.7925184008982</v>
      </c>
      <c r="H171" s="626">
        <f t="shared" si="52"/>
        <v>2045.6925184008978</v>
      </c>
      <c r="I171" s="611"/>
      <c r="J171" s="601">
        <f>demand!C606</f>
        <v>71.599999999999994</v>
      </c>
      <c r="K171" s="19">
        <f>'grassland production'!AE120</f>
        <v>39.38876190628735</v>
      </c>
      <c r="L171" s="52">
        <f t="shared" si="53"/>
        <v>32.211238093712645</v>
      </c>
      <c r="M171" s="617"/>
      <c r="N171" s="601">
        <f>demand!D606</f>
        <v>12.2</v>
      </c>
      <c r="O171" s="19">
        <f>'grassland production'!N120</f>
        <v>0.57372126751379471</v>
      </c>
      <c r="P171" s="52">
        <f t="shared" si="54"/>
        <v>11.626278732486204</v>
      </c>
      <c r="Q171" s="620"/>
      <c r="R171" s="601">
        <f>demand!E606</f>
        <v>3.4</v>
      </c>
      <c r="S171" s="19">
        <f>'grassland production'!P120</f>
        <v>0.430290950635346</v>
      </c>
      <c r="T171" s="52">
        <f t="shared" si="55"/>
        <v>2.9697090493646541</v>
      </c>
      <c r="U171" s="620"/>
      <c r="V171" s="601">
        <f>demand!F606</f>
        <v>84</v>
      </c>
      <c r="W171" s="52">
        <f t="shared" si="56"/>
        <v>84</v>
      </c>
      <c r="X171" s="620"/>
      <c r="Y171" s="601">
        <f>demand!G606</f>
        <v>5.8</v>
      </c>
      <c r="Z171" s="52">
        <f t="shared" si="57"/>
        <v>5.8</v>
      </c>
      <c r="AA171" s="611"/>
      <c r="AB171" s="601">
        <f>demand!H606</f>
        <v>854.2</v>
      </c>
      <c r="AC171" s="19">
        <f>'grassland production'!S120</f>
        <v>228.48449478736873</v>
      </c>
      <c r="AD171" s="52">
        <f t="shared" si="58"/>
        <v>625.71550521263134</v>
      </c>
      <c r="AE171" s="620"/>
      <c r="AF171" s="601">
        <f>demand!J606</f>
        <v>15.5</v>
      </c>
      <c r="AG171" s="19">
        <f>'grassland production'!AA120</f>
        <v>2.760758560484649</v>
      </c>
      <c r="AH171" s="52">
        <f t="shared" si="59"/>
        <v>12.73924143951535</v>
      </c>
      <c r="AI171" s="611"/>
      <c r="AJ171" s="601">
        <f>demand!K606</f>
        <v>119.6</v>
      </c>
      <c r="AK171" s="52">
        <f t="shared" si="60"/>
        <v>119.6</v>
      </c>
      <c r="AL171" s="611"/>
      <c r="AM171" s="601">
        <f>demand!L606</f>
        <v>125.4</v>
      </c>
      <c r="AN171" s="52">
        <f t="shared" si="61"/>
        <v>125.4</v>
      </c>
      <c r="AO171" s="620"/>
      <c r="AP171" s="601">
        <f>demand!M606</f>
        <v>11</v>
      </c>
      <c r="AQ171" s="19">
        <f>'grassland production'!AF120</f>
        <v>6.3022019050059761</v>
      </c>
      <c r="AR171" s="52">
        <f t="shared" si="62"/>
        <v>4.6977980949940239</v>
      </c>
      <c r="AS171" s="611"/>
      <c r="AT171" s="601">
        <f>demand!N606</f>
        <v>18.100000000000001</v>
      </c>
      <c r="AU171" s="19">
        <f>'grassland production'!AG120</f>
        <v>8.2716400003203425</v>
      </c>
      <c r="AV171" s="52">
        <f t="shared" si="63"/>
        <v>9.8283599996796589</v>
      </c>
    </row>
    <row r="172" spans="1:48" s="9" customFormat="1" ht="13.8" x14ac:dyDescent="0.45">
      <c r="A172" s="32">
        <v>2028</v>
      </c>
      <c r="B172" s="601">
        <f>demand!B607</f>
        <v>5098.8999999999996</v>
      </c>
      <c r="C172" s="19">
        <f>'crop production'!B121</f>
        <v>10863.749627304274</v>
      </c>
      <c r="D172" s="115">
        <f t="shared" si="64"/>
        <v>9.1169556700282955E-2</v>
      </c>
      <c r="E172" s="19">
        <f t="shared" si="50"/>
        <v>9873.3063896800795</v>
      </c>
      <c r="F172" s="52">
        <f>'grainfed livestock'!B172</f>
        <v>2569.7504849110783</v>
      </c>
      <c r="G172" s="52">
        <f t="shared" si="51"/>
        <v>7303.5559047690012</v>
      </c>
      <c r="H172" s="626">
        <f t="shared" si="52"/>
        <v>2204.6559047690016</v>
      </c>
      <c r="I172" s="611"/>
      <c r="J172" s="601">
        <f>demand!C607</f>
        <v>70.900000000000006</v>
      </c>
      <c r="K172" s="19">
        <f>'grassland production'!AE121</f>
        <v>39.077929833057439</v>
      </c>
      <c r="L172" s="52">
        <f t="shared" si="53"/>
        <v>31.822070166942567</v>
      </c>
      <c r="M172" s="617"/>
      <c r="N172" s="601">
        <f>demand!D607</f>
        <v>12.1</v>
      </c>
      <c r="O172" s="19">
        <f>'grassland production'!N121</f>
        <v>0.56919380936566399</v>
      </c>
      <c r="P172" s="52">
        <f t="shared" si="54"/>
        <v>11.530806190634335</v>
      </c>
      <c r="Q172" s="620"/>
      <c r="R172" s="601">
        <f>demand!E607</f>
        <v>3.4</v>
      </c>
      <c r="S172" s="19">
        <f>'grassland production'!P121</f>
        <v>0.42689535702424791</v>
      </c>
      <c r="T172" s="52">
        <f t="shared" si="55"/>
        <v>2.9731046429757519</v>
      </c>
      <c r="U172" s="620"/>
      <c r="V172" s="601">
        <f>demand!F607</f>
        <v>84.5</v>
      </c>
      <c r="W172" s="52">
        <f t="shared" si="56"/>
        <v>84.5</v>
      </c>
      <c r="X172" s="620"/>
      <c r="Y172" s="601">
        <f>demand!G607</f>
        <v>5.7</v>
      </c>
      <c r="Z172" s="52">
        <f t="shared" si="57"/>
        <v>5.7</v>
      </c>
      <c r="AA172" s="611"/>
      <c r="AB172" s="601">
        <f>demand!H607</f>
        <v>859.7</v>
      </c>
      <c r="AC172" s="19">
        <f>'grassland production'!S121</f>
        <v>226.68143457987566</v>
      </c>
      <c r="AD172" s="52">
        <f t="shared" si="58"/>
        <v>633.01856542012433</v>
      </c>
      <c r="AE172" s="620"/>
      <c r="AF172" s="601">
        <f>demand!J607</f>
        <v>15.4</v>
      </c>
      <c r="AG172" s="19">
        <f>'grassland production'!AA121</f>
        <v>2.7389723385900813</v>
      </c>
      <c r="AH172" s="52">
        <f t="shared" si="59"/>
        <v>12.66102766140992</v>
      </c>
      <c r="AI172" s="611"/>
      <c r="AJ172" s="601">
        <f>demand!K607</f>
        <v>117.9</v>
      </c>
      <c r="AK172" s="52">
        <f t="shared" si="60"/>
        <v>117.9</v>
      </c>
      <c r="AL172" s="611"/>
      <c r="AM172" s="601">
        <f>demand!L607</f>
        <v>124.7</v>
      </c>
      <c r="AN172" s="52">
        <f t="shared" si="61"/>
        <v>124.7</v>
      </c>
      <c r="AO172" s="620"/>
      <c r="AP172" s="601">
        <f>demand!M607</f>
        <v>10.8</v>
      </c>
      <c r="AQ172" s="19">
        <f>'grassland production'!AF121</f>
        <v>6.2524687732891904</v>
      </c>
      <c r="AR172" s="52">
        <f t="shared" si="62"/>
        <v>4.5475312267108103</v>
      </c>
      <c r="AS172" s="611"/>
      <c r="AT172" s="601">
        <f>demand!N607</f>
        <v>17.899999999999999</v>
      </c>
      <c r="AU172" s="19">
        <f>'grassland production'!AG121</f>
        <v>8.2063652649420611</v>
      </c>
      <c r="AV172" s="52">
        <f t="shared" si="63"/>
        <v>9.6936347350579375</v>
      </c>
    </row>
    <row r="173" spans="1:48" s="9" customFormat="1" ht="13.8" x14ac:dyDescent="0.45">
      <c r="A173" s="32">
        <v>2029</v>
      </c>
      <c r="B173" s="601">
        <f>demand!B608</f>
        <v>5080.3</v>
      </c>
      <c r="C173" s="19">
        <f>'crop production'!B122</f>
        <v>11019.918441754025</v>
      </c>
      <c r="D173" s="115">
        <f t="shared" si="64"/>
        <v>9.1169556700282955E-2</v>
      </c>
      <c r="E173" s="19">
        <f t="shared" si="50"/>
        <v>10015.237362546039</v>
      </c>
      <c r="F173" s="52">
        <f>'grainfed livestock'!B173</f>
        <v>2571.484744289729</v>
      </c>
      <c r="G173" s="52">
        <f t="shared" si="51"/>
        <v>7443.7526182563097</v>
      </c>
      <c r="H173" s="626">
        <f t="shared" si="52"/>
        <v>2363.4526182563095</v>
      </c>
      <c r="I173" s="611"/>
      <c r="J173" s="601">
        <f>demand!C608</f>
        <v>70.2</v>
      </c>
      <c r="K173" s="19">
        <f>'grassland production'!AE122</f>
        <v>38.765721535009348</v>
      </c>
      <c r="L173" s="52">
        <f t="shared" si="53"/>
        <v>31.434278464990655</v>
      </c>
      <c r="M173" s="617"/>
      <c r="N173" s="601">
        <f>demand!D608</f>
        <v>12.1</v>
      </c>
      <c r="O173" s="19">
        <f>'grassland production'!N122</f>
        <v>0.56464630566624252</v>
      </c>
      <c r="P173" s="52">
        <f t="shared" si="54"/>
        <v>11.535353694333757</v>
      </c>
      <c r="Q173" s="620"/>
      <c r="R173" s="601">
        <f>demand!E608</f>
        <v>3.3</v>
      </c>
      <c r="S173" s="19">
        <f>'grassland production'!P122</f>
        <v>0.42348472924968183</v>
      </c>
      <c r="T173" s="52">
        <f t="shared" si="55"/>
        <v>2.8765152707503181</v>
      </c>
      <c r="U173" s="620"/>
      <c r="V173" s="601">
        <f>demand!F608</f>
        <v>84.9</v>
      </c>
      <c r="W173" s="52">
        <f t="shared" si="56"/>
        <v>84.9</v>
      </c>
      <c r="X173" s="620"/>
      <c r="Y173" s="601">
        <f>demand!G608</f>
        <v>5.6</v>
      </c>
      <c r="Z173" s="52">
        <f t="shared" si="57"/>
        <v>5.6</v>
      </c>
      <c r="AA173" s="611"/>
      <c r="AB173" s="601">
        <f>demand!H608</f>
        <v>864.9</v>
      </c>
      <c r="AC173" s="19">
        <f>'grassland production'!S122</f>
        <v>224.87039123158104</v>
      </c>
      <c r="AD173" s="52">
        <f t="shared" si="58"/>
        <v>640.02960876841894</v>
      </c>
      <c r="AE173" s="620"/>
      <c r="AF173" s="601">
        <f>demand!J608</f>
        <v>15.3</v>
      </c>
      <c r="AG173" s="19">
        <f>'grassland production'!AA122</f>
        <v>2.7170896570896756</v>
      </c>
      <c r="AH173" s="52">
        <f t="shared" si="59"/>
        <v>12.582910342910324</v>
      </c>
      <c r="AI173" s="611"/>
      <c r="AJ173" s="601">
        <f>demand!K608</f>
        <v>116.1</v>
      </c>
      <c r="AK173" s="52">
        <f t="shared" si="60"/>
        <v>116.1</v>
      </c>
      <c r="AL173" s="611"/>
      <c r="AM173" s="601">
        <f>demand!L608</f>
        <v>123.9</v>
      </c>
      <c r="AN173" s="52">
        <f t="shared" si="61"/>
        <v>123.9</v>
      </c>
      <c r="AO173" s="620"/>
      <c r="AP173" s="601">
        <f>demand!M608</f>
        <v>10.5</v>
      </c>
      <c r="AQ173" s="19">
        <f>'grassland production'!AF122</f>
        <v>6.2025154456014961</v>
      </c>
      <c r="AR173" s="52">
        <f t="shared" si="62"/>
        <v>4.2974845543985039</v>
      </c>
      <c r="AS173" s="611"/>
      <c r="AT173" s="601">
        <f>demand!N608</f>
        <v>17.7</v>
      </c>
      <c r="AU173" s="19">
        <f>'grassland production'!AG122</f>
        <v>8.1408015223519623</v>
      </c>
      <c r="AV173" s="52">
        <f t="shared" si="63"/>
        <v>9.559198477648037</v>
      </c>
    </row>
    <row r="174" spans="1:48" s="9" customFormat="1" ht="13.8" x14ac:dyDescent="0.45">
      <c r="A174" s="32">
        <v>2030</v>
      </c>
      <c r="B174" s="601">
        <f>demand!B609</f>
        <v>5060.3999999999996</v>
      </c>
      <c r="C174" s="19">
        <f>'crop production'!B123</f>
        <v>11174.403242321909</v>
      </c>
      <c r="D174" s="115">
        <f t="shared" si="64"/>
        <v>9.1169556700282955E-2</v>
      </c>
      <c r="E174" s="19">
        <f t="shared" si="50"/>
        <v>10155.637852329217</v>
      </c>
      <c r="F174" s="52">
        <f>'grainfed livestock'!B174</f>
        <v>2571.7512201101149</v>
      </c>
      <c r="G174" s="52">
        <f t="shared" si="51"/>
        <v>7583.8866322191025</v>
      </c>
      <c r="H174" s="626">
        <f t="shared" si="52"/>
        <v>2523.4866322191028</v>
      </c>
      <c r="I174" s="611"/>
      <c r="J174" s="601">
        <f>demand!C609</f>
        <v>69.400000000000006</v>
      </c>
      <c r="K174" s="19">
        <f>'grassland production'!AE123</f>
        <v>38.452081486080743</v>
      </c>
      <c r="L174" s="52">
        <f t="shared" si="53"/>
        <v>30.947918513919262</v>
      </c>
      <c r="M174" s="617"/>
      <c r="N174" s="601">
        <f>demand!D609</f>
        <v>12</v>
      </c>
      <c r="O174" s="19">
        <f>'grassland production'!N123</f>
        <v>0.56007794764466967</v>
      </c>
      <c r="P174" s="52">
        <f t="shared" si="54"/>
        <v>11.43992205235533</v>
      </c>
      <c r="Q174" s="620"/>
      <c r="R174" s="601">
        <f>demand!E609</f>
        <v>3.3</v>
      </c>
      <c r="S174" s="19">
        <f>'grassland production'!P123</f>
        <v>0.42005846073350223</v>
      </c>
      <c r="T174" s="52">
        <f t="shared" si="55"/>
        <v>2.8799415392664978</v>
      </c>
      <c r="U174" s="620"/>
      <c r="V174" s="601">
        <f>demand!F609</f>
        <v>85.3</v>
      </c>
      <c r="W174" s="52">
        <f t="shared" si="56"/>
        <v>85.3</v>
      </c>
      <c r="X174" s="620"/>
      <c r="Y174" s="601">
        <f>demand!G609</f>
        <v>5.5</v>
      </c>
      <c r="Z174" s="52">
        <f t="shared" si="57"/>
        <v>5.5</v>
      </c>
      <c r="AA174" s="611"/>
      <c r="AB174" s="601">
        <f>demand!H609</f>
        <v>869.7</v>
      </c>
      <c r="AC174" s="19">
        <f>'grassland production'!S123</f>
        <v>223.05104264948969</v>
      </c>
      <c r="AD174" s="52">
        <f t="shared" si="58"/>
        <v>646.64895735051039</v>
      </c>
      <c r="AE174" s="620"/>
      <c r="AF174" s="601">
        <f>demand!J609</f>
        <v>15.2</v>
      </c>
      <c r="AG174" s="19">
        <f>'grassland production'!AA123</f>
        <v>2.6951066241613861</v>
      </c>
      <c r="AH174" s="52">
        <f t="shared" si="59"/>
        <v>12.504893375838613</v>
      </c>
      <c r="AI174" s="611"/>
      <c r="AJ174" s="601">
        <f>demand!K609</f>
        <v>114.2</v>
      </c>
      <c r="AK174" s="52">
        <f t="shared" si="60"/>
        <v>114.2</v>
      </c>
      <c r="AL174" s="611"/>
      <c r="AM174" s="601">
        <f>demand!L609</f>
        <v>123</v>
      </c>
      <c r="AN174" s="52">
        <f t="shared" si="61"/>
        <v>123</v>
      </c>
      <c r="AO174" s="620"/>
      <c r="AP174" s="601">
        <f>demand!M609</f>
        <v>10.199999999999999</v>
      </c>
      <c r="AQ174" s="19">
        <f>'grassland production'!AF123</f>
        <v>6.1523330377729195</v>
      </c>
      <c r="AR174" s="52">
        <f t="shared" si="62"/>
        <v>4.0476669622270798</v>
      </c>
      <c r="AS174" s="611"/>
      <c r="AT174" s="601">
        <f>demand!N609</f>
        <v>17.600000000000001</v>
      </c>
      <c r="AU174" s="19">
        <f>'grassland production'!AG123</f>
        <v>8.074937112076956</v>
      </c>
      <c r="AV174" s="52">
        <f t="shared" si="63"/>
        <v>9.5250628879230455</v>
      </c>
    </row>
    <row r="175" spans="1:48" s="9" customFormat="1" ht="13.8" x14ac:dyDescent="0.45">
      <c r="A175" s="32">
        <v>2031</v>
      </c>
      <c r="B175" s="601">
        <f>demand!B610</f>
        <v>5033.6000000000004</v>
      </c>
      <c r="C175" s="19">
        <f>'crop production'!B124</f>
        <v>11307.299315824492</v>
      </c>
      <c r="D175" s="115">
        <f t="shared" si="64"/>
        <v>9.1169556700282955E-2</v>
      </c>
      <c r="E175" s="19">
        <f t="shared" si="50"/>
        <v>10276.417849723361</v>
      </c>
      <c r="F175" s="52">
        <f>'grainfed livestock'!B175</f>
        <v>2562.2893226883775</v>
      </c>
      <c r="G175" s="52">
        <f t="shared" si="51"/>
        <v>7714.1285270349836</v>
      </c>
      <c r="H175" s="626">
        <f t="shared" si="52"/>
        <v>2680.5285270349832</v>
      </c>
      <c r="I175" s="611"/>
      <c r="J175" s="601">
        <f>demand!C610</f>
        <v>68.5</v>
      </c>
      <c r="K175" s="19">
        <f>'grassland production'!AE124</f>
        <v>38.16472904025251</v>
      </c>
      <c r="L175" s="52">
        <f t="shared" si="53"/>
        <v>30.33527095974749</v>
      </c>
      <c r="M175" s="617"/>
      <c r="N175" s="601">
        <f>demand!D610</f>
        <v>11.9</v>
      </c>
      <c r="O175" s="19">
        <f>'grassland production'!N124</f>
        <v>0.55589248454643891</v>
      </c>
      <c r="P175" s="52">
        <f t="shared" si="54"/>
        <v>11.344107515453562</v>
      </c>
      <c r="Q175" s="620"/>
      <c r="R175" s="601">
        <f>demand!E610</f>
        <v>3.2</v>
      </c>
      <c r="S175" s="19">
        <f>'grassland production'!P124</f>
        <v>0.41691936340982921</v>
      </c>
      <c r="T175" s="52">
        <f t="shared" si="55"/>
        <v>2.7830806365901708</v>
      </c>
      <c r="U175" s="620"/>
      <c r="V175" s="601">
        <f>demand!F610</f>
        <v>85.6</v>
      </c>
      <c r="W175" s="52">
        <f t="shared" si="56"/>
        <v>85.6</v>
      </c>
      <c r="X175" s="620"/>
      <c r="Y175" s="601">
        <f>demand!G610</f>
        <v>5.3</v>
      </c>
      <c r="Z175" s="52">
        <f t="shared" si="57"/>
        <v>5.3</v>
      </c>
      <c r="AA175" s="611"/>
      <c r="AB175" s="601">
        <f>demand!H610</f>
        <v>872.8</v>
      </c>
      <c r="AC175" s="19">
        <f>'grassland production'!S124</f>
        <v>221.38418197061932</v>
      </c>
      <c r="AD175" s="52">
        <f t="shared" si="58"/>
        <v>651.4158180293806</v>
      </c>
      <c r="AE175" s="620"/>
      <c r="AF175" s="601">
        <f>demand!J610</f>
        <v>15</v>
      </c>
      <c r="AG175" s="19">
        <f>'grassland production'!AA124</f>
        <v>2.6749660894935561</v>
      </c>
      <c r="AH175" s="52">
        <f t="shared" si="59"/>
        <v>12.325033910506445</v>
      </c>
      <c r="AI175" s="611"/>
      <c r="AJ175" s="601">
        <f>demand!K610</f>
        <v>111.7</v>
      </c>
      <c r="AK175" s="52">
        <f t="shared" si="60"/>
        <v>111.7</v>
      </c>
      <c r="AL175" s="611"/>
      <c r="AM175" s="601">
        <f>demand!L610</f>
        <v>121.8</v>
      </c>
      <c r="AN175" s="52">
        <f t="shared" si="61"/>
        <v>121.8</v>
      </c>
      <c r="AO175" s="620"/>
      <c r="AP175" s="601">
        <f>demand!M610</f>
        <v>9.9</v>
      </c>
      <c r="AQ175" s="19">
        <f>'grassland production'!AF124</f>
        <v>6.1063566464404015</v>
      </c>
      <c r="AR175" s="52">
        <f t="shared" si="62"/>
        <v>3.7936433535595988</v>
      </c>
      <c r="AS175" s="611"/>
      <c r="AT175" s="601">
        <f>demand!N610</f>
        <v>17.3</v>
      </c>
      <c r="AU175" s="19">
        <f>'grassland production'!AG124</f>
        <v>8.0145930984530267</v>
      </c>
      <c r="AV175" s="52">
        <f t="shared" si="63"/>
        <v>9.285406901546974</v>
      </c>
    </row>
    <row r="176" spans="1:48" s="9" customFormat="1" ht="13.8" x14ac:dyDescent="0.45">
      <c r="A176" s="32">
        <v>2032</v>
      </c>
      <c r="B176" s="601">
        <f>demand!B611</f>
        <v>5005.8999999999996</v>
      </c>
      <c r="C176" s="19">
        <f>'crop production'!B125</f>
        <v>11440.083337269181</v>
      </c>
      <c r="D176" s="115">
        <f t="shared" si="64"/>
        <v>9.1169556700282955E-2</v>
      </c>
      <c r="E176" s="19">
        <f t="shared" si="50"/>
        <v>10397.096010796056</v>
      </c>
      <c r="F176" s="52">
        <f>'grainfed livestock'!B176</f>
        <v>2552.3196021654153</v>
      </c>
      <c r="G176" s="52">
        <f t="shared" si="51"/>
        <v>7844.7764086306415</v>
      </c>
      <c r="H176" s="626">
        <f t="shared" si="52"/>
        <v>2838.8764086306419</v>
      </c>
      <c r="I176" s="611"/>
      <c r="J176" s="601">
        <f>demand!C611</f>
        <v>67.5</v>
      </c>
      <c r="K176" s="19">
        <f>'grassland production'!AE125</f>
        <v>37.879169029155776</v>
      </c>
      <c r="L176" s="52">
        <f t="shared" si="53"/>
        <v>29.620830970844224</v>
      </c>
      <c r="M176" s="617"/>
      <c r="N176" s="601">
        <f>demand!D611</f>
        <v>11.9</v>
      </c>
      <c r="O176" s="19">
        <f>'grassland production'!N125</f>
        <v>0.5517331293499631</v>
      </c>
      <c r="P176" s="52">
        <f t="shared" si="54"/>
        <v>11.348266870650038</v>
      </c>
      <c r="Q176" s="620"/>
      <c r="R176" s="601">
        <f>demand!E611</f>
        <v>3.2</v>
      </c>
      <c r="S176" s="19">
        <f>'grassland production'!P125</f>
        <v>0.41379984701247224</v>
      </c>
      <c r="T176" s="52">
        <f t="shared" si="55"/>
        <v>2.786200152987528</v>
      </c>
      <c r="U176" s="620"/>
      <c r="V176" s="601">
        <f>demand!F611</f>
        <v>85.8</v>
      </c>
      <c r="W176" s="52">
        <f t="shared" si="56"/>
        <v>85.8</v>
      </c>
      <c r="X176" s="620"/>
      <c r="Y176" s="601">
        <f>demand!G611</f>
        <v>5.2</v>
      </c>
      <c r="Z176" s="52">
        <f t="shared" si="57"/>
        <v>5.2</v>
      </c>
      <c r="AA176" s="611"/>
      <c r="AB176" s="601">
        <f>demand!H611</f>
        <v>875.5</v>
      </c>
      <c r="AC176" s="19">
        <f>'grassland production'!S125</f>
        <v>219.72771876362276</v>
      </c>
      <c r="AD176" s="52">
        <f t="shared" si="58"/>
        <v>655.77228123637724</v>
      </c>
      <c r="AE176" s="620"/>
      <c r="AF176" s="601">
        <f>demand!J611</f>
        <v>14.8</v>
      </c>
      <c r="AG176" s="19">
        <f>'grassland production'!AA125</f>
        <v>2.6549511865869082</v>
      </c>
      <c r="AH176" s="52">
        <f t="shared" si="59"/>
        <v>12.145048813413093</v>
      </c>
      <c r="AI176" s="611"/>
      <c r="AJ176" s="601">
        <f>demand!K611</f>
        <v>109.2</v>
      </c>
      <c r="AK176" s="52">
        <f t="shared" si="60"/>
        <v>109.2</v>
      </c>
      <c r="AL176" s="611"/>
      <c r="AM176" s="601">
        <f>demand!L611</f>
        <v>120.5</v>
      </c>
      <c r="AN176" s="52">
        <f t="shared" si="61"/>
        <v>120.5</v>
      </c>
      <c r="AO176" s="620"/>
      <c r="AP176" s="601">
        <f>demand!M611</f>
        <v>9.6</v>
      </c>
      <c r="AQ176" s="19">
        <f>'grassland production'!AF125</f>
        <v>6.0606670446649247</v>
      </c>
      <c r="AR176" s="52">
        <f t="shared" si="62"/>
        <v>3.539332955335075</v>
      </c>
      <c r="AS176" s="611"/>
      <c r="AT176" s="601">
        <f>demand!N611</f>
        <v>17</v>
      </c>
      <c r="AU176" s="19">
        <f>'grassland production'!AG125</f>
        <v>7.9546254961227127</v>
      </c>
      <c r="AV176" s="52">
        <f t="shared" si="63"/>
        <v>9.0453745038772873</v>
      </c>
    </row>
    <row r="177" spans="1:48" s="9" customFormat="1" ht="13.8" x14ac:dyDescent="0.45">
      <c r="A177" s="32">
        <v>2033</v>
      </c>
      <c r="B177" s="601">
        <f>demand!B612</f>
        <v>4977.5</v>
      </c>
      <c r="C177" s="19">
        <f>'crop production'!B126</f>
        <v>11572.763019006605</v>
      </c>
      <c r="D177" s="115">
        <f t="shared" si="64"/>
        <v>9.1169556700282955E-2</v>
      </c>
      <c r="E177" s="19">
        <f t="shared" si="50"/>
        <v>10517.679344766344</v>
      </c>
      <c r="F177" s="52">
        <f>'grainfed livestock'!B177</f>
        <v>2541.392118753492</v>
      </c>
      <c r="G177" s="52">
        <f t="shared" si="51"/>
        <v>7976.2872260128515</v>
      </c>
      <c r="H177" s="626">
        <f t="shared" si="52"/>
        <v>2998.7872260128515</v>
      </c>
      <c r="I177" s="611"/>
      <c r="J177" s="601">
        <f>demand!C612</f>
        <v>66.400000000000006</v>
      </c>
      <c r="K177" s="19">
        <f>'grassland production'!AE126</f>
        <v>37.595690681228909</v>
      </c>
      <c r="L177" s="52">
        <f t="shared" si="53"/>
        <v>28.804309318771097</v>
      </c>
      <c r="M177" s="617"/>
      <c r="N177" s="601">
        <f>demand!D612</f>
        <v>11.8</v>
      </c>
      <c r="O177" s="19">
        <f>'grassland production'!N126</f>
        <v>0.54760409484331196</v>
      </c>
      <c r="P177" s="52">
        <f t="shared" si="54"/>
        <v>11.252395905156689</v>
      </c>
      <c r="Q177" s="620"/>
      <c r="R177" s="601">
        <f>demand!E612</f>
        <v>3.1</v>
      </c>
      <c r="S177" s="19">
        <f>'grassland production'!P126</f>
        <v>0.410703071132484</v>
      </c>
      <c r="T177" s="52">
        <f t="shared" si="55"/>
        <v>2.6892969288675159</v>
      </c>
      <c r="U177" s="620"/>
      <c r="V177" s="601">
        <f>demand!F612</f>
        <v>86</v>
      </c>
      <c r="W177" s="52">
        <f t="shared" si="56"/>
        <v>86</v>
      </c>
      <c r="X177" s="620"/>
      <c r="Y177" s="601">
        <f>demand!G612</f>
        <v>5.0999999999999996</v>
      </c>
      <c r="Z177" s="52">
        <f t="shared" si="57"/>
        <v>5.0999999999999996</v>
      </c>
      <c r="AA177" s="611"/>
      <c r="AB177" s="601">
        <f>demand!H612</f>
        <v>877.9</v>
      </c>
      <c r="AC177" s="19">
        <f>'grassland production'!S126</f>
        <v>218.08333077134901</v>
      </c>
      <c r="AD177" s="52">
        <f t="shared" si="58"/>
        <v>659.81666922865099</v>
      </c>
      <c r="AE177" s="620"/>
      <c r="AF177" s="601">
        <f>demand!J612</f>
        <v>14.6</v>
      </c>
      <c r="AG177" s="19">
        <f>'grassland production'!AA126</f>
        <v>2.6350821874644397</v>
      </c>
      <c r="AH177" s="52">
        <f t="shared" si="59"/>
        <v>11.96491781253556</v>
      </c>
      <c r="AI177" s="611"/>
      <c r="AJ177" s="601">
        <f>demand!K612</f>
        <v>106.7</v>
      </c>
      <c r="AK177" s="52">
        <f t="shared" si="60"/>
        <v>106.7</v>
      </c>
      <c r="AL177" s="611"/>
      <c r="AM177" s="601">
        <f>demand!L612</f>
        <v>119.2</v>
      </c>
      <c r="AN177" s="52">
        <f t="shared" si="61"/>
        <v>119.2</v>
      </c>
      <c r="AO177" s="620"/>
      <c r="AP177" s="601">
        <f>demand!M612</f>
        <v>9.3000000000000007</v>
      </c>
      <c r="AQ177" s="19">
        <f>'grassland production'!AF126</f>
        <v>6.0153105089966257</v>
      </c>
      <c r="AR177" s="52">
        <f t="shared" si="62"/>
        <v>3.284689491003375</v>
      </c>
      <c r="AS177" s="611"/>
      <c r="AT177" s="601">
        <f>demand!N612</f>
        <v>16.8</v>
      </c>
      <c r="AU177" s="19">
        <f>'grassland production'!AG126</f>
        <v>7.8950950430580704</v>
      </c>
      <c r="AV177" s="52">
        <f t="shared" si="63"/>
        <v>8.9049049569419303</v>
      </c>
    </row>
    <row r="178" spans="1:48" s="9" customFormat="1" ht="13.8" x14ac:dyDescent="0.45">
      <c r="A178" s="32">
        <v>2034</v>
      </c>
      <c r="B178" s="601">
        <f>demand!B613</f>
        <v>4948.3</v>
      </c>
      <c r="C178" s="19">
        <f>'crop production'!B127</f>
        <v>11705.342702827807</v>
      </c>
      <c r="D178" s="115">
        <f t="shared" si="64"/>
        <v>9.1169556700282955E-2</v>
      </c>
      <c r="E178" s="19">
        <f t="shared" si="50"/>
        <v>10638.171797586105</v>
      </c>
      <c r="F178" s="52">
        <f>'grainfed livestock'!B178</f>
        <v>2529.1204529327147</v>
      </c>
      <c r="G178" s="52">
        <f t="shared" si="51"/>
        <v>8109.0513446533896</v>
      </c>
      <c r="H178" s="626">
        <f t="shared" si="52"/>
        <v>3160.7513446533894</v>
      </c>
      <c r="I178" s="611"/>
      <c r="J178" s="601">
        <f>demand!C613</f>
        <v>65.400000000000006</v>
      </c>
      <c r="K178" s="19">
        <f>'grassland production'!AE127</f>
        <v>37.310587515146153</v>
      </c>
      <c r="L178" s="52">
        <f t="shared" si="53"/>
        <v>28.089412484853852</v>
      </c>
      <c r="M178" s="617"/>
      <c r="N178" s="601">
        <f>demand!D613</f>
        <v>11.7</v>
      </c>
      <c r="O178" s="19">
        <f>'grassland production'!N127</f>
        <v>0.54345139387224928</v>
      </c>
      <c r="P178" s="52">
        <f t="shared" si="54"/>
        <v>11.15654860612775</v>
      </c>
      <c r="Q178" s="620"/>
      <c r="R178" s="601">
        <f>demand!E613</f>
        <v>3.1</v>
      </c>
      <c r="S178" s="19">
        <f>'grassland production'!P127</f>
        <v>0.40758854540418693</v>
      </c>
      <c r="T178" s="52">
        <f t="shared" si="55"/>
        <v>2.6924114545958133</v>
      </c>
      <c r="U178" s="620"/>
      <c r="V178" s="601">
        <f>demand!F613</f>
        <v>86.1</v>
      </c>
      <c r="W178" s="52">
        <f t="shared" si="56"/>
        <v>86.1</v>
      </c>
      <c r="X178" s="620"/>
      <c r="Y178" s="601">
        <f>demand!G613</f>
        <v>5</v>
      </c>
      <c r="Z178" s="52">
        <f t="shared" si="57"/>
        <v>5</v>
      </c>
      <c r="AA178" s="611"/>
      <c r="AB178" s="601">
        <f>demand!H613</f>
        <v>880</v>
      </c>
      <c r="AC178" s="19">
        <f>'grassland production'!S127</f>
        <v>216.4295176096233</v>
      </c>
      <c r="AD178" s="52">
        <f t="shared" si="58"/>
        <v>663.5704823903767</v>
      </c>
      <c r="AE178" s="620"/>
      <c r="AF178" s="601">
        <f>demand!J613</f>
        <v>14.4</v>
      </c>
      <c r="AG178" s="19">
        <f>'grassland production'!AA127</f>
        <v>2.6150993048275879</v>
      </c>
      <c r="AH178" s="52">
        <f t="shared" si="59"/>
        <v>11.784900695172412</v>
      </c>
      <c r="AI178" s="611"/>
      <c r="AJ178" s="601">
        <f>demand!K613</f>
        <v>104.1</v>
      </c>
      <c r="AK178" s="52">
        <f t="shared" si="60"/>
        <v>104.1</v>
      </c>
      <c r="AL178" s="611"/>
      <c r="AM178" s="601">
        <f>demand!L613</f>
        <v>117.8</v>
      </c>
      <c r="AN178" s="52">
        <f t="shared" si="61"/>
        <v>117.8</v>
      </c>
      <c r="AO178" s="620"/>
      <c r="AP178" s="601">
        <f>demand!M613</f>
        <v>9</v>
      </c>
      <c r="AQ178" s="19">
        <f>'grassland production'!AF127</f>
        <v>5.9696940024233847</v>
      </c>
      <c r="AR178" s="52">
        <f t="shared" si="62"/>
        <v>3.0303059975766153</v>
      </c>
      <c r="AS178" s="611"/>
      <c r="AT178" s="601">
        <f>demand!N613</f>
        <v>16.5</v>
      </c>
      <c r="AU178" s="19">
        <f>'grassland production'!AG127</f>
        <v>7.8352233781806921</v>
      </c>
      <c r="AV178" s="52">
        <f t="shared" si="63"/>
        <v>8.664776621819307</v>
      </c>
    </row>
    <row r="179" spans="1:48" s="9" customFormat="1" ht="13.8" x14ac:dyDescent="0.45">
      <c r="A179" s="32">
        <v>2035</v>
      </c>
      <c r="B179" s="601">
        <f>demand!B614</f>
        <v>4918.3999999999996</v>
      </c>
      <c r="C179" s="19">
        <f>'crop production'!B128</f>
        <v>11830.094568495195</v>
      </c>
      <c r="D179" s="115">
        <f t="shared" si="64"/>
        <v>9.1169556700282955E-2</v>
      </c>
      <c r="E179" s="19">
        <f t="shared" si="50"/>
        <v>10751.550090963063</v>
      </c>
      <c r="F179" s="52">
        <f>'grainfed livestock'!B179</f>
        <v>2515.5257442766156</v>
      </c>
      <c r="G179" s="52">
        <f t="shared" si="51"/>
        <v>8236.0243466864467</v>
      </c>
      <c r="H179" s="626">
        <f t="shared" si="52"/>
        <v>3317.6243466864471</v>
      </c>
      <c r="I179" s="611"/>
      <c r="J179" s="601">
        <f>demand!C614</f>
        <v>64.3</v>
      </c>
      <c r="K179" s="19">
        <f>'grassland production'!AE128</f>
        <v>37.021492867317761</v>
      </c>
      <c r="L179" s="52">
        <f t="shared" si="53"/>
        <v>27.278507132682236</v>
      </c>
      <c r="M179" s="617"/>
      <c r="N179" s="601">
        <f>demand!D614</f>
        <v>11.6</v>
      </c>
      <c r="O179" s="19">
        <f>'grassland production'!N128</f>
        <v>0.53924055454253983</v>
      </c>
      <c r="P179" s="52">
        <f t="shared" si="54"/>
        <v>11.06075944545746</v>
      </c>
      <c r="Q179" s="620"/>
      <c r="R179" s="601">
        <f>demand!E614</f>
        <v>3</v>
      </c>
      <c r="S179" s="19">
        <f>'grassland production'!P128</f>
        <v>0.40443041590690487</v>
      </c>
      <c r="T179" s="52">
        <f t="shared" si="55"/>
        <v>2.595569584093095</v>
      </c>
      <c r="U179" s="620"/>
      <c r="V179" s="601">
        <f>demand!F614</f>
        <v>86.2</v>
      </c>
      <c r="W179" s="52">
        <f t="shared" si="56"/>
        <v>86.2</v>
      </c>
      <c r="X179" s="620"/>
      <c r="Y179" s="601">
        <f>demand!G614</f>
        <v>4.8</v>
      </c>
      <c r="Z179" s="52">
        <f t="shared" si="57"/>
        <v>4.8</v>
      </c>
      <c r="AA179" s="611"/>
      <c r="AB179" s="601">
        <f>demand!H614</f>
        <v>881.7</v>
      </c>
      <c r="AC179" s="19">
        <f>'grassland production'!S128</f>
        <v>214.75255084656649</v>
      </c>
      <c r="AD179" s="52">
        <f t="shared" si="58"/>
        <v>666.94744915343358</v>
      </c>
      <c r="AE179" s="620"/>
      <c r="AF179" s="601">
        <f>demand!J614</f>
        <v>14.2</v>
      </c>
      <c r="AG179" s="19">
        <f>'grassland production'!AA128</f>
        <v>2.5948366592110181</v>
      </c>
      <c r="AH179" s="52">
        <f t="shared" si="59"/>
        <v>11.60516334078898</v>
      </c>
      <c r="AI179" s="611"/>
      <c r="AJ179" s="601">
        <f>demand!K614</f>
        <v>101.5</v>
      </c>
      <c r="AK179" s="52">
        <f t="shared" si="60"/>
        <v>101.5</v>
      </c>
      <c r="AL179" s="611"/>
      <c r="AM179" s="601">
        <f>demand!L614</f>
        <v>116.4</v>
      </c>
      <c r="AN179" s="52">
        <f t="shared" si="61"/>
        <v>116.4</v>
      </c>
      <c r="AO179" s="620"/>
      <c r="AP179" s="601">
        <f>demand!M614</f>
        <v>8.6999999999999993</v>
      </c>
      <c r="AQ179" s="19">
        <f>'grassland production'!AF128</f>
        <v>5.923438858770842</v>
      </c>
      <c r="AR179" s="52">
        <f t="shared" si="62"/>
        <v>2.7765611412291573</v>
      </c>
      <c r="AS179" s="611"/>
      <c r="AT179" s="601">
        <f>demand!N614</f>
        <v>16.2</v>
      </c>
      <c r="AU179" s="19">
        <f>'grassland production'!AG128</f>
        <v>7.7745135021367293</v>
      </c>
      <c r="AV179" s="52">
        <f t="shared" si="63"/>
        <v>8.42548649786327</v>
      </c>
    </row>
    <row r="180" spans="1:48" s="9" customFormat="1" ht="13.8" x14ac:dyDescent="0.45">
      <c r="A180" s="32">
        <v>2036</v>
      </c>
      <c r="B180" s="601">
        <f>demand!B615</f>
        <v>4887.8999999999996</v>
      </c>
      <c r="C180" s="19">
        <f>'crop production'!B129</f>
        <v>11952.457135981047</v>
      </c>
      <c r="D180" s="115">
        <f t="shared" si="64"/>
        <v>9.1169556700282955E-2</v>
      </c>
      <c r="E180" s="19">
        <f t="shared" si="50"/>
        <v>10862.756917414521</v>
      </c>
      <c r="F180" s="52">
        <f>'grainfed livestock'!B180</f>
        <v>2501.7800846057489</v>
      </c>
      <c r="G180" s="52">
        <f t="shared" si="51"/>
        <v>8360.9768328087721</v>
      </c>
      <c r="H180" s="626">
        <f t="shared" si="52"/>
        <v>3473.0768328087725</v>
      </c>
      <c r="I180" s="611"/>
      <c r="J180" s="601">
        <f>demand!C615</f>
        <v>63.2</v>
      </c>
      <c r="K180" s="19">
        <f>'grassland production'!AE129</f>
        <v>36.729464698592281</v>
      </c>
      <c r="L180" s="52">
        <f t="shared" si="53"/>
        <v>26.470535301407722</v>
      </c>
      <c r="M180" s="617"/>
      <c r="N180" s="601">
        <f>demand!D615</f>
        <v>11.5</v>
      </c>
      <c r="O180" s="19">
        <f>'grassland production'!N129</f>
        <v>0.53498698669723588</v>
      </c>
      <c r="P180" s="52">
        <f t="shared" si="54"/>
        <v>10.965013013302764</v>
      </c>
      <c r="Q180" s="620"/>
      <c r="R180" s="601">
        <f>demand!E615</f>
        <v>3</v>
      </c>
      <c r="S180" s="19">
        <f>'grassland production'!P129</f>
        <v>0.40124024002292691</v>
      </c>
      <c r="T180" s="52">
        <f t="shared" si="55"/>
        <v>2.5987597599770731</v>
      </c>
      <c r="U180" s="620"/>
      <c r="V180" s="601">
        <f>demand!F615</f>
        <v>86.3</v>
      </c>
      <c r="W180" s="52">
        <f t="shared" si="56"/>
        <v>86.3</v>
      </c>
      <c r="X180" s="620"/>
      <c r="Y180" s="601">
        <f>demand!G615</f>
        <v>4.7</v>
      </c>
      <c r="Z180" s="52">
        <f t="shared" si="57"/>
        <v>4.7</v>
      </c>
      <c r="AA180" s="611"/>
      <c r="AB180" s="601">
        <f>demand!H615</f>
        <v>883.2</v>
      </c>
      <c r="AC180" s="19">
        <f>'grassland production'!S129</f>
        <v>213.0585674521742</v>
      </c>
      <c r="AD180" s="52">
        <f t="shared" si="58"/>
        <v>670.14143254782584</v>
      </c>
      <c r="AE180" s="620"/>
      <c r="AF180" s="601">
        <f>demand!J615</f>
        <v>14</v>
      </c>
      <c r="AG180" s="19">
        <f>'grassland production'!AA129</f>
        <v>2.574368403097012</v>
      </c>
      <c r="AH180" s="52">
        <f t="shared" si="59"/>
        <v>11.425631596902988</v>
      </c>
      <c r="AI180" s="611"/>
      <c r="AJ180" s="601">
        <f>demand!K615</f>
        <v>98.8</v>
      </c>
      <c r="AK180" s="52">
        <f t="shared" si="60"/>
        <v>98.8</v>
      </c>
      <c r="AL180" s="611"/>
      <c r="AM180" s="601">
        <f>demand!L615</f>
        <v>115</v>
      </c>
      <c r="AN180" s="52">
        <f t="shared" si="61"/>
        <v>115</v>
      </c>
      <c r="AO180" s="620"/>
      <c r="AP180" s="601">
        <f>demand!M615</f>
        <v>8.4</v>
      </c>
      <c r="AQ180" s="19">
        <f>'grassland production'!AF129</f>
        <v>5.8767143517747646</v>
      </c>
      <c r="AR180" s="52">
        <f t="shared" si="62"/>
        <v>2.5232856482252357</v>
      </c>
      <c r="AS180" s="611"/>
      <c r="AT180" s="601">
        <f>demand!N615</f>
        <v>15.9</v>
      </c>
      <c r="AU180" s="19">
        <f>'grassland production'!AG129</f>
        <v>7.7131875867043789</v>
      </c>
      <c r="AV180" s="52">
        <f t="shared" si="63"/>
        <v>8.1868124132956215</v>
      </c>
    </row>
    <row r="181" spans="1:48" s="9" customFormat="1" ht="13.8" x14ac:dyDescent="0.45">
      <c r="A181" s="32">
        <v>2037</v>
      </c>
      <c r="B181" s="601">
        <f>demand!B616</f>
        <v>4856.8</v>
      </c>
      <c r="C181" s="19">
        <f>'crop production'!B130</f>
        <v>12073.772363404863</v>
      </c>
      <c r="D181" s="115">
        <f t="shared" si="64"/>
        <v>9.1169556700282955E-2</v>
      </c>
      <c r="E181" s="19">
        <f t="shared" si="50"/>
        <v>10973.011889333115</v>
      </c>
      <c r="F181" s="52">
        <f>'grainfed livestock'!B181</f>
        <v>2487.2583816353463</v>
      </c>
      <c r="G181" s="52">
        <f t="shared" si="51"/>
        <v>8485.7535076977692</v>
      </c>
      <c r="H181" s="626">
        <f t="shared" si="52"/>
        <v>3628.9535076977691</v>
      </c>
      <c r="I181" s="611"/>
      <c r="J181" s="601">
        <f>demand!C616</f>
        <v>62</v>
      </c>
      <c r="K181" s="19">
        <f>'grassland production'!AE130</f>
        <v>36.435966088768168</v>
      </c>
      <c r="L181" s="52">
        <f t="shared" si="53"/>
        <v>25.564033911231832</v>
      </c>
      <c r="M181" s="617"/>
      <c r="N181" s="601">
        <f>demand!D616</f>
        <v>11.4</v>
      </c>
      <c r="O181" s="19">
        <f>'grassland production'!N130</f>
        <v>0.53071200098322824</v>
      </c>
      <c r="P181" s="52">
        <f t="shared" si="54"/>
        <v>10.869287999016771</v>
      </c>
      <c r="Q181" s="620"/>
      <c r="R181" s="601">
        <f>demand!E616</f>
        <v>2.9</v>
      </c>
      <c r="S181" s="19">
        <f>'grassland production'!P130</f>
        <v>0.39803400073742112</v>
      </c>
      <c r="T181" s="52">
        <f t="shared" si="55"/>
        <v>2.5019659992625787</v>
      </c>
      <c r="U181" s="620"/>
      <c r="V181" s="601">
        <f>demand!F616</f>
        <v>86.4</v>
      </c>
      <c r="W181" s="52">
        <f t="shared" si="56"/>
        <v>86.4</v>
      </c>
      <c r="X181" s="620"/>
      <c r="Y181" s="601">
        <f>demand!G616</f>
        <v>4.5999999999999996</v>
      </c>
      <c r="Z181" s="52">
        <f t="shared" si="57"/>
        <v>4.5999999999999996</v>
      </c>
      <c r="AA181" s="611"/>
      <c r="AB181" s="601">
        <f>demand!H616</f>
        <v>884.3</v>
      </c>
      <c r="AC181" s="19">
        <f>'grassland production'!S130</f>
        <v>211.35605439157061</v>
      </c>
      <c r="AD181" s="52">
        <f t="shared" si="58"/>
        <v>672.94394560842932</v>
      </c>
      <c r="AE181" s="620"/>
      <c r="AF181" s="601">
        <f>demand!J616</f>
        <v>13.8</v>
      </c>
      <c r="AG181" s="19">
        <f>'grassland production'!AA130</f>
        <v>2.5537970837574986</v>
      </c>
      <c r="AH181" s="52">
        <f t="shared" si="59"/>
        <v>11.246202916242503</v>
      </c>
      <c r="AI181" s="611"/>
      <c r="AJ181" s="601">
        <f>demand!K616</f>
        <v>96.2</v>
      </c>
      <c r="AK181" s="52">
        <f t="shared" si="60"/>
        <v>96.2</v>
      </c>
      <c r="AL181" s="611"/>
      <c r="AM181" s="601">
        <f>demand!L616</f>
        <v>113.5</v>
      </c>
      <c r="AN181" s="52">
        <f t="shared" si="61"/>
        <v>113.5</v>
      </c>
      <c r="AO181" s="620"/>
      <c r="AP181" s="601">
        <f>demand!M616</f>
        <v>8.1</v>
      </c>
      <c r="AQ181" s="19">
        <f>'grassland production'!AF130</f>
        <v>5.8297545742029069</v>
      </c>
      <c r="AR181" s="52">
        <f t="shared" si="62"/>
        <v>2.2702454257970928</v>
      </c>
      <c r="AS181" s="611"/>
      <c r="AT181" s="601">
        <f>demand!N616</f>
        <v>15.6</v>
      </c>
      <c r="AU181" s="19">
        <f>'grassland production'!AG130</f>
        <v>7.6515528786413149</v>
      </c>
      <c r="AV181" s="52">
        <f t="shared" si="63"/>
        <v>7.9484471213586847</v>
      </c>
    </row>
    <row r="182" spans="1:48" s="9" customFormat="1" ht="13.8" x14ac:dyDescent="0.45">
      <c r="A182" s="32">
        <v>2038</v>
      </c>
      <c r="B182" s="601">
        <f>demand!B617</f>
        <v>4825</v>
      </c>
      <c r="C182" s="19">
        <f>'crop production'!B131</f>
        <v>12194.682524430196</v>
      </c>
      <c r="D182" s="115">
        <f t="shared" si="64"/>
        <v>9.1169556700282955E-2</v>
      </c>
      <c r="E182" s="19">
        <f t="shared" si="50"/>
        <v>11082.898724577208</v>
      </c>
      <c r="F182" s="52">
        <f>'grainfed livestock'!B182</f>
        <v>2469.4231852052271</v>
      </c>
      <c r="G182" s="52">
        <f t="shared" si="51"/>
        <v>8613.4755393719806</v>
      </c>
      <c r="H182" s="626">
        <f t="shared" si="52"/>
        <v>3788.4755393719806</v>
      </c>
      <c r="I182" s="611"/>
      <c r="J182" s="601">
        <f>demand!C617</f>
        <v>60.8</v>
      </c>
      <c r="K182" s="19">
        <f>'grassland production'!AE131</f>
        <v>36.141060837111446</v>
      </c>
      <c r="L182" s="52">
        <f t="shared" si="53"/>
        <v>24.658939162888551</v>
      </c>
      <c r="M182" s="617"/>
      <c r="N182" s="601">
        <f>demand!D617</f>
        <v>11.3</v>
      </c>
      <c r="O182" s="19">
        <f>'grassland production'!N131</f>
        <v>0.52641652667561967</v>
      </c>
      <c r="P182" s="52">
        <f t="shared" si="54"/>
        <v>10.773583473324381</v>
      </c>
      <c r="Q182" s="620"/>
      <c r="R182" s="601">
        <f>demand!E617</f>
        <v>2.9</v>
      </c>
      <c r="S182" s="19">
        <f>'grassland production'!P131</f>
        <v>0.39481239500671478</v>
      </c>
      <c r="T182" s="52">
        <f t="shared" si="55"/>
        <v>2.5051876049932851</v>
      </c>
      <c r="U182" s="620"/>
      <c r="V182" s="601">
        <f>demand!F617</f>
        <v>86.4</v>
      </c>
      <c r="W182" s="52">
        <f t="shared" si="56"/>
        <v>86.4</v>
      </c>
      <c r="X182" s="620"/>
      <c r="Y182" s="601">
        <f>demand!G617</f>
        <v>4.4000000000000004</v>
      </c>
      <c r="Z182" s="52">
        <f t="shared" si="57"/>
        <v>4.4000000000000004</v>
      </c>
      <c r="AA182" s="611"/>
      <c r="AB182" s="601">
        <f>demand!H617</f>
        <v>885.1</v>
      </c>
      <c r="AC182" s="19">
        <f>'grassland production'!S131</f>
        <v>209.64538174856554</v>
      </c>
      <c r="AD182" s="52">
        <f t="shared" si="58"/>
        <v>675.45461825143445</v>
      </c>
      <c r="AE182" s="620"/>
      <c r="AF182" s="601">
        <f>demand!J617</f>
        <v>13.5</v>
      </c>
      <c r="AG182" s="19">
        <f>'grassland production'!AA131</f>
        <v>2.533127172883423</v>
      </c>
      <c r="AH182" s="52">
        <f t="shared" si="59"/>
        <v>10.966872827116577</v>
      </c>
      <c r="AI182" s="611"/>
      <c r="AJ182" s="601">
        <f>demand!K617</f>
        <v>93.5</v>
      </c>
      <c r="AK182" s="52">
        <f t="shared" si="60"/>
        <v>93.5</v>
      </c>
      <c r="AL182" s="611"/>
      <c r="AM182" s="601">
        <f>demand!L617</f>
        <v>112</v>
      </c>
      <c r="AN182" s="52">
        <f t="shared" si="61"/>
        <v>112</v>
      </c>
      <c r="AO182" s="620"/>
      <c r="AP182" s="601">
        <f>demand!M617</f>
        <v>7.8</v>
      </c>
      <c r="AQ182" s="19">
        <f>'grassland production'!AF131</f>
        <v>5.7825697339378319</v>
      </c>
      <c r="AR182" s="52">
        <f t="shared" si="62"/>
        <v>2.0174302660621679</v>
      </c>
      <c r="AS182" s="611"/>
      <c r="AT182" s="601">
        <f>demand!N617</f>
        <v>15.3</v>
      </c>
      <c r="AU182" s="19">
        <f>'grassland production'!AG131</f>
        <v>7.5896227757934032</v>
      </c>
      <c r="AV182" s="52">
        <f t="shared" si="63"/>
        <v>7.7103772242065975</v>
      </c>
    </row>
    <row r="183" spans="1:48" s="9" customFormat="1" ht="13.8" x14ac:dyDescent="0.45">
      <c r="A183" s="32">
        <v>2039</v>
      </c>
      <c r="B183" s="601">
        <f>demand!B618</f>
        <v>4792.5</v>
      </c>
      <c r="C183" s="19">
        <f>'crop production'!B132</f>
        <v>12315.625820934658</v>
      </c>
      <c r="D183" s="115">
        <f t="shared" si="64"/>
        <v>9.1169556700282955E-2</v>
      </c>
      <c r="E183" s="19">
        <f t="shared" si="50"/>
        <v>11192.815674353487</v>
      </c>
      <c r="F183" s="52">
        <f>'grainfed livestock'!B183</f>
        <v>2452.3748469339716</v>
      </c>
      <c r="G183" s="52">
        <f t="shared" si="51"/>
        <v>8740.4408274195157</v>
      </c>
      <c r="H183" s="626">
        <f t="shared" si="52"/>
        <v>3947.9408274195157</v>
      </c>
      <c r="I183" s="611"/>
      <c r="J183" s="601">
        <f>demand!C618</f>
        <v>59.6</v>
      </c>
      <c r="K183" s="19">
        <f>'grassland production'!AE132</f>
        <v>35.851169425812856</v>
      </c>
      <c r="L183" s="52">
        <f t="shared" si="53"/>
        <v>23.748830574187146</v>
      </c>
      <c r="M183" s="617"/>
      <c r="N183" s="601">
        <f>demand!D618</f>
        <v>11.1</v>
      </c>
      <c r="O183" s="19">
        <f>'grassland production'!N132</f>
        <v>0.52219408200149442</v>
      </c>
      <c r="P183" s="52">
        <f t="shared" si="54"/>
        <v>10.577805917998505</v>
      </c>
      <c r="Q183" s="620"/>
      <c r="R183" s="601">
        <f>demand!E618</f>
        <v>2.8</v>
      </c>
      <c r="S183" s="19">
        <f>'grassland production'!P132</f>
        <v>0.39164556150112079</v>
      </c>
      <c r="T183" s="52">
        <f t="shared" si="55"/>
        <v>2.4083544384988791</v>
      </c>
      <c r="U183" s="620"/>
      <c r="V183" s="601">
        <f>demand!F618</f>
        <v>86.4</v>
      </c>
      <c r="W183" s="52">
        <f t="shared" si="56"/>
        <v>86.4</v>
      </c>
      <c r="X183" s="620"/>
      <c r="Y183" s="601">
        <f>demand!G618</f>
        <v>4.3</v>
      </c>
      <c r="Z183" s="52">
        <f t="shared" si="57"/>
        <v>4.3</v>
      </c>
      <c r="AA183" s="611"/>
      <c r="AB183" s="601">
        <f>demand!H618</f>
        <v>885.5</v>
      </c>
      <c r="AC183" s="19">
        <f>'grassland production'!S132</f>
        <v>207.96379315709515</v>
      </c>
      <c r="AD183" s="52">
        <f t="shared" si="58"/>
        <v>677.5362068429049</v>
      </c>
      <c r="AE183" s="620"/>
      <c r="AF183" s="601">
        <f>demand!J618</f>
        <v>13.3</v>
      </c>
      <c r="AG183" s="19">
        <f>'grassland production'!AA132</f>
        <v>2.5128086821104025</v>
      </c>
      <c r="AH183" s="52">
        <f t="shared" si="59"/>
        <v>10.787191317889597</v>
      </c>
      <c r="AI183" s="611"/>
      <c r="AJ183" s="601">
        <f>demand!K618</f>
        <v>90.8</v>
      </c>
      <c r="AK183" s="52">
        <f t="shared" si="60"/>
        <v>90.8</v>
      </c>
      <c r="AL183" s="611"/>
      <c r="AM183" s="601">
        <f>demand!L618</f>
        <v>110.4</v>
      </c>
      <c r="AN183" s="52">
        <f t="shared" si="61"/>
        <v>110.4</v>
      </c>
      <c r="AO183" s="620"/>
      <c r="AP183" s="601">
        <f>demand!M618</f>
        <v>7.5</v>
      </c>
      <c r="AQ183" s="19">
        <f>'grassland production'!AF132</f>
        <v>5.7361871081300571</v>
      </c>
      <c r="AR183" s="52">
        <f t="shared" si="62"/>
        <v>1.7638128918699429</v>
      </c>
      <c r="AS183" s="611"/>
      <c r="AT183" s="601">
        <f>demand!N618</f>
        <v>15</v>
      </c>
      <c r="AU183" s="19">
        <f>'grassland production'!AG132</f>
        <v>7.5287455794206997</v>
      </c>
      <c r="AV183" s="52">
        <f t="shared" si="63"/>
        <v>7.4712544205793003</v>
      </c>
    </row>
    <row r="184" spans="1:48" s="9" customFormat="1" ht="13.8" x14ac:dyDescent="0.45">
      <c r="A184" s="32">
        <v>2040</v>
      </c>
      <c r="B184" s="601">
        <f>demand!B619</f>
        <v>4759.3</v>
      </c>
      <c r="C184" s="19">
        <f>'crop production'!B133</f>
        <v>12436.608884150797</v>
      </c>
      <c r="D184" s="115">
        <f t="shared" si="64"/>
        <v>9.1169556700282955E-2</v>
      </c>
      <c r="E184" s="19">
        <f t="shared" si="50"/>
        <v>11302.768765327968</v>
      </c>
      <c r="F184" s="52">
        <f>'grainfed livestock'!B184</f>
        <v>2432.2745958878081</v>
      </c>
      <c r="G184" s="52">
        <f t="shared" si="51"/>
        <v>8870.4941694401605</v>
      </c>
      <c r="H184" s="626">
        <f t="shared" si="52"/>
        <v>4111.1941694401603</v>
      </c>
      <c r="I184" s="611"/>
      <c r="J184" s="601">
        <f>demand!C619</f>
        <v>58.3</v>
      </c>
      <c r="K184" s="19">
        <f>'grassland production'!AE133</f>
        <v>35.610659012775557</v>
      </c>
      <c r="L184" s="52">
        <f t="shared" si="53"/>
        <v>22.68934098722444</v>
      </c>
      <c r="M184" s="617"/>
      <c r="N184" s="601">
        <f>demand!D619</f>
        <v>11</v>
      </c>
      <c r="O184" s="19">
        <f>'grassland production'!N133</f>
        <v>0.5186909015931761</v>
      </c>
      <c r="P184" s="52">
        <f t="shared" si="54"/>
        <v>10.481309098406824</v>
      </c>
      <c r="Q184" s="620"/>
      <c r="R184" s="601">
        <f>demand!E619</f>
        <v>2.8</v>
      </c>
      <c r="S184" s="19">
        <f>'grassland production'!P133</f>
        <v>0.38901817619488205</v>
      </c>
      <c r="T184" s="52">
        <f t="shared" si="55"/>
        <v>2.4109818238051179</v>
      </c>
      <c r="U184" s="620"/>
      <c r="V184" s="601">
        <f>demand!F619</f>
        <v>86.4</v>
      </c>
      <c r="W184" s="52">
        <f t="shared" si="56"/>
        <v>86.4</v>
      </c>
      <c r="X184" s="620"/>
      <c r="Y184" s="601">
        <f>demand!G619</f>
        <v>4.0999999999999996</v>
      </c>
      <c r="Z184" s="52">
        <f t="shared" si="57"/>
        <v>4.0999999999999996</v>
      </c>
      <c r="AA184" s="611"/>
      <c r="AB184" s="601">
        <f>demand!H619</f>
        <v>885.6</v>
      </c>
      <c r="AC184" s="19">
        <f>'grassland production'!S133</f>
        <v>206.56865155948233</v>
      </c>
      <c r="AD184" s="52">
        <f t="shared" si="58"/>
        <v>679.03134844051772</v>
      </c>
      <c r="AE184" s="620"/>
      <c r="AF184" s="601">
        <f>demand!J619</f>
        <v>13</v>
      </c>
      <c r="AG184" s="19">
        <f>'grassland production'!AA133</f>
        <v>2.4959513058044873</v>
      </c>
      <c r="AH184" s="52">
        <f t="shared" si="59"/>
        <v>10.504048694195513</v>
      </c>
      <c r="AI184" s="611"/>
      <c r="AJ184" s="601">
        <f>demand!K619</f>
        <v>88.1</v>
      </c>
      <c r="AK184" s="52">
        <f t="shared" si="60"/>
        <v>88.1</v>
      </c>
      <c r="AL184" s="611"/>
      <c r="AM184" s="601">
        <f>demand!L619</f>
        <v>108.8</v>
      </c>
      <c r="AN184" s="52">
        <f t="shared" si="61"/>
        <v>108.8</v>
      </c>
      <c r="AO184" s="620"/>
      <c r="AP184" s="601">
        <f>demand!M619</f>
        <v>7.2</v>
      </c>
      <c r="AQ184" s="19">
        <f>'grassland production'!AF133</f>
        <v>5.6977054420440894</v>
      </c>
      <c r="AR184" s="52">
        <f t="shared" si="62"/>
        <v>1.5022945579559108</v>
      </c>
      <c r="AS184" s="611"/>
      <c r="AT184" s="601">
        <f>demand!N619</f>
        <v>14.6</v>
      </c>
      <c r="AU184" s="19">
        <f>'grassland production'!AG133</f>
        <v>7.4782383926828668</v>
      </c>
      <c r="AV184" s="52">
        <f t="shared" si="63"/>
        <v>7.1217616073171328</v>
      </c>
    </row>
    <row r="185" spans="1:48" s="9" customFormat="1" ht="13.8" x14ac:dyDescent="0.45">
      <c r="A185" s="32">
        <v>2041</v>
      </c>
      <c r="B185" s="601">
        <f>demand!B620</f>
        <v>4725.3999999999996</v>
      </c>
      <c r="C185" s="19">
        <f>'crop production'!B134</f>
        <v>12557.711638885568</v>
      </c>
      <c r="D185" s="115">
        <f t="shared" si="64"/>
        <v>9.1169556700282955E-2</v>
      </c>
      <c r="E185" s="19">
        <f t="shared" si="50"/>
        <v>11412.830635598388</v>
      </c>
      <c r="F185" s="52">
        <f>'grainfed livestock'!B185</f>
        <v>2410.9901537720175</v>
      </c>
      <c r="G185" s="52">
        <f t="shared" si="51"/>
        <v>9001.8404818263698</v>
      </c>
      <c r="H185" s="626">
        <f t="shared" si="52"/>
        <v>4276.4404818263702</v>
      </c>
      <c r="I185" s="611"/>
      <c r="J185" s="601">
        <f>demand!C620</f>
        <v>57</v>
      </c>
      <c r="K185" s="19">
        <f>'grassland production'!AE134</f>
        <v>35.370140922342358</v>
      </c>
      <c r="L185" s="52">
        <f t="shared" si="53"/>
        <v>21.629859077657642</v>
      </c>
      <c r="M185" s="617"/>
      <c r="N185" s="601">
        <f>demand!D620</f>
        <v>10.9</v>
      </c>
      <c r="O185" s="19">
        <f>'grassland production'!N134</f>
        <v>0.51518760935891805</v>
      </c>
      <c r="P185" s="52">
        <f t="shared" si="54"/>
        <v>10.384812390641082</v>
      </c>
      <c r="Q185" s="620"/>
      <c r="R185" s="601">
        <f>demand!E620</f>
        <v>2.7</v>
      </c>
      <c r="S185" s="19">
        <f>'grassland production'!P134</f>
        <v>0.38639070701918854</v>
      </c>
      <c r="T185" s="52">
        <f t="shared" si="55"/>
        <v>2.3136092929808116</v>
      </c>
      <c r="U185" s="620"/>
      <c r="V185" s="601">
        <f>demand!F620</f>
        <v>86.3</v>
      </c>
      <c r="W185" s="52">
        <f t="shared" si="56"/>
        <v>86.3</v>
      </c>
      <c r="X185" s="620"/>
      <c r="Y185" s="601">
        <f>demand!G620</f>
        <v>4</v>
      </c>
      <c r="Z185" s="52">
        <f t="shared" si="57"/>
        <v>4</v>
      </c>
      <c r="AA185" s="611"/>
      <c r="AB185" s="601">
        <f>demand!H620</f>
        <v>885.3</v>
      </c>
      <c r="AC185" s="19">
        <f>'grassland production'!S134</f>
        <v>205.17346542718911</v>
      </c>
      <c r="AD185" s="52">
        <f t="shared" si="58"/>
        <v>680.1265345728109</v>
      </c>
      <c r="AE185" s="620"/>
      <c r="AF185" s="601">
        <f>demand!J620</f>
        <v>12.7</v>
      </c>
      <c r="AG185" s="19">
        <f>'grassland production'!AA134</f>
        <v>2.4790933913898461</v>
      </c>
      <c r="AH185" s="52">
        <f t="shared" si="59"/>
        <v>10.220906608610154</v>
      </c>
      <c r="AI185" s="611"/>
      <c r="AJ185" s="601">
        <f>demand!K620</f>
        <v>85.3</v>
      </c>
      <c r="AK185" s="52">
        <f t="shared" si="60"/>
        <v>85.3</v>
      </c>
      <c r="AL185" s="611"/>
      <c r="AM185" s="601">
        <f>demand!L620</f>
        <v>107.2</v>
      </c>
      <c r="AN185" s="52">
        <f t="shared" si="61"/>
        <v>107.2</v>
      </c>
      <c r="AO185" s="620"/>
      <c r="AP185" s="601">
        <f>demand!M620</f>
        <v>6.8</v>
      </c>
      <c r="AQ185" s="19">
        <f>'grassland production'!AF134</f>
        <v>5.6592225475747773</v>
      </c>
      <c r="AR185" s="52">
        <f t="shared" si="62"/>
        <v>1.1407774524252225</v>
      </c>
      <c r="AS185" s="611"/>
      <c r="AT185" s="601">
        <f>demand!N620</f>
        <v>14.3</v>
      </c>
      <c r="AU185" s="19">
        <f>'grassland production'!AG134</f>
        <v>7.427729593691895</v>
      </c>
      <c r="AV185" s="52">
        <f t="shared" si="63"/>
        <v>6.8722704063081057</v>
      </c>
    </row>
    <row r="186" spans="1:48" s="9" customFormat="1" ht="13.8" x14ac:dyDescent="0.45">
      <c r="A186" s="32">
        <v>2042</v>
      </c>
      <c r="B186" s="601">
        <f>demand!B621</f>
        <v>4690.8</v>
      </c>
      <c r="C186" s="19">
        <f>'crop production'!B135</f>
        <v>12678.872057868426</v>
      </c>
      <c r="D186" s="115">
        <f t="shared" si="64"/>
        <v>9.1169556700282955E-2</v>
      </c>
      <c r="E186" s="19">
        <f t="shared" si="50"/>
        <v>11522.944912892957</v>
      </c>
      <c r="F186" s="52">
        <f>'grainfed livestock'!B186</f>
        <v>2390.6398233016662</v>
      </c>
      <c r="G186" s="52">
        <f t="shared" si="51"/>
        <v>9132.3050895912911</v>
      </c>
      <c r="H186" s="626">
        <f t="shared" si="52"/>
        <v>4441.5050895912909</v>
      </c>
      <c r="I186" s="611"/>
      <c r="J186" s="601">
        <f>demand!C621</f>
        <v>55.7</v>
      </c>
      <c r="K186" s="19">
        <f>'grassland production'!AE135</f>
        <v>35.13244012786749</v>
      </c>
      <c r="L186" s="52">
        <f t="shared" si="53"/>
        <v>20.567559872132513</v>
      </c>
      <c r="M186" s="617"/>
      <c r="N186" s="601">
        <f>demand!D621</f>
        <v>10.7</v>
      </c>
      <c r="O186" s="19">
        <f>'grassland production'!N135</f>
        <v>0.51172535275335085</v>
      </c>
      <c r="P186" s="52">
        <f t="shared" si="54"/>
        <v>10.188274647246649</v>
      </c>
      <c r="Q186" s="620"/>
      <c r="R186" s="601">
        <f>demand!E621</f>
        <v>2.7</v>
      </c>
      <c r="S186" s="19">
        <f>'grassland production'!P135</f>
        <v>0.38379401456501311</v>
      </c>
      <c r="T186" s="52">
        <f t="shared" si="55"/>
        <v>2.316205985434987</v>
      </c>
      <c r="U186" s="620"/>
      <c r="V186" s="601">
        <f>demand!F621</f>
        <v>86.2</v>
      </c>
      <c r="W186" s="52">
        <f t="shared" si="56"/>
        <v>86.2</v>
      </c>
      <c r="X186" s="620"/>
      <c r="Y186" s="601">
        <f>demand!G621</f>
        <v>3.8</v>
      </c>
      <c r="Z186" s="52">
        <f t="shared" si="57"/>
        <v>3.8</v>
      </c>
      <c r="AA186" s="611"/>
      <c r="AB186" s="601">
        <f>demand!H621</f>
        <v>884.7</v>
      </c>
      <c r="AC186" s="19">
        <f>'grassland production'!S135</f>
        <v>203.79462173402194</v>
      </c>
      <c r="AD186" s="52">
        <f t="shared" si="58"/>
        <v>680.90537826597813</v>
      </c>
      <c r="AE186" s="620"/>
      <c r="AF186" s="601">
        <f>demand!J621</f>
        <v>12.5</v>
      </c>
      <c r="AG186" s="19">
        <f>'grassland production'!AA135</f>
        <v>2.4624329412659809</v>
      </c>
      <c r="AH186" s="52">
        <f t="shared" si="59"/>
        <v>10.03756705873402</v>
      </c>
      <c r="AI186" s="611"/>
      <c r="AJ186" s="601">
        <f>demand!K621</f>
        <v>82.6</v>
      </c>
      <c r="AK186" s="52">
        <f t="shared" si="60"/>
        <v>82.6</v>
      </c>
      <c r="AL186" s="611"/>
      <c r="AM186" s="601">
        <f>demand!L621</f>
        <v>105.5</v>
      </c>
      <c r="AN186" s="52">
        <f t="shared" si="61"/>
        <v>105.5</v>
      </c>
      <c r="AO186" s="620"/>
      <c r="AP186" s="601">
        <f>demand!M621</f>
        <v>6.5</v>
      </c>
      <c r="AQ186" s="19">
        <f>'grassland production'!AF135</f>
        <v>5.6211904204587988</v>
      </c>
      <c r="AR186" s="52">
        <f t="shared" si="62"/>
        <v>0.8788095795412012</v>
      </c>
      <c r="AS186" s="611"/>
      <c r="AT186" s="601">
        <f>demand!N621</f>
        <v>14</v>
      </c>
      <c r="AU186" s="19">
        <f>'grassland production'!AG135</f>
        <v>7.3778124268521728</v>
      </c>
      <c r="AV186" s="52">
        <f t="shared" si="63"/>
        <v>6.6221875731478272</v>
      </c>
    </row>
    <row r="187" spans="1:48" s="9" customFormat="1" ht="13.8" x14ac:dyDescent="0.45">
      <c r="A187" s="32">
        <v>2043</v>
      </c>
      <c r="B187" s="601">
        <f>demand!B622</f>
        <v>4655.3999999999996</v>
      </c>
      <c r="C187" s="19">
        <f>'crop production'!B136</f>
        <v>12799.798757594714</v>
      </c>
      <c r="D187" s="115">
        <f t="shared" si="64"/>
        <v>9.1169556700282955E-2</v>
      </c>
      <c r="E187" s="19">
        <f t="shared" si="50"/>
        <v>11632.846779011972</v>
      </c>
      <c r="F187" s="52">
        <f>'grainfed livestock'!B187</f>
        <v>2367.1187869830401</v>
      </c>
      <c r="G187" s="52">
        <f t="shared" si="51"/>
        <v>9265.7279920289329</v>
      </c>
      <c r="H187" s="626">
        <f t="shared" si="52"/>
        <v>4610.3279920289333</v>
      </c>
      <c r="I187" s="611"/>
      <c r="J187" s="601">
        <f>demand!C622</f>
        <v>54.3</v>
      </c>
      <c r="K187" s="19">
        <f>'grassland production'!AE136</f>
        <v>34.943968734539418</v>
      </c>
      <c r="L187" s="52">
        <f t="shared" si="53"/>
        <v>19.35603126546058</v>
      </c>
      <c r="M187" s="617"/>
      <c r="N187" s="601">
        <f>demand!D622</f>
        <v>10.6</v>
      </c>
      <c r="O187" s="19">
        <f>'grassland production'!N136</f>
        <v>0.50898015230943916</v>
      </c>
      <c r="P187" s="52">
        <f t="shared" si="54"/>
        <v>10.091019847690561</v>
      </c>
      <c r="Q187" s="620"/>
      <c r="R187" s="601">
        <f>demand!E622</f>
        <v>2.6</v>
      </c>
      <c r="S187" s="19">
        <f>'grassland production'!P136</f>
        <v>0.38173511423207934</v>
      </c>
      <c r="T187" s="52">
        <f t="shared" si="55"/>
        <v>2.2182648857679208</v>
      </c>
      <c r="U187" s="620"/>
      <c r="V187" s="601">
        <f>demand!F622</f>
        <v>86.1</v>
      </c>
      <c r="W187" s="52">
        <f t="shared" si="56"/>
        <v>86.1</v>
      </c>
      <c r="X187" s="620"/>
      <c r="Y187" s="601">
        <f>demand!G622</f>
        <v>3.7</v>
      </c>
      <c r="Z187" s="52">
        <f t="shared" si="57"/>
        <v>3.7</v>
      </c>
      <c r="AA187" s="611"/>
      <c r="AB187" s="601">
        <f>demand!H622</f>
        <v>883.7</v>
      </c>
      <c r="AC187" s="19">
        <f>'grassland production'!S136</f>
        <v>202.70134565723416</v>
      </c>
      <c r="AD187" s="52">
        <f t="shared" si="58"/>
        <v>680.99865434276592</v>
      </c>
      <c r="AE187" s="620"/>
      <c r="AF187" s="601">
        <f>demand!J622</f>
        <v>12.2</v>
      </c>
      <c r="AG187" s="19">
        <f>'grassland production'!AA136</f>
        <v>2.4492229801665464</v>
      </c>
      <c r="AH187" s="52">
        <f t="shared" si="59"/>
        <v>9.7507770198334534</v>
      </c>
      <c r="AI187" s="611"/>
      <c r="AJ187" s="601">
        <f>demand!K622</f>
        <v>79.8</v>
      </c>
      <c r="AK187" s="52">
        <f t="shared" si="60"/>
        <v>79.8</v>
      </c>
      <c r="AL187" s="611"/>
      <c r="AM187" s="601">
        <f>demand!L622</f>
        <v>103.8</v>
      </c>
      <c r="AN187" s="52">
        <f t="shared" si="61"/>
        <v>103.8</v>
      </c>
      <c r="AO187" s="620"/>
      <c r="AP187" s="601">
        <f>demand!M622</f>
        <v>6.2</v>
      </c>
      <c r="AQ187" s="19">
        <f>'grassland production'!AF136</f>
        <v>5.5910349975263065</v>
      </c>
      <c r="AR187" s="52">
        <f t="shared" si="62"/>
        <v>0.60896500247369367</v>
      </c>
      <c r="AS187" s="611"/>
      <c r="AT187" s="601">
        <f>demand!N622</f>
        <v>13.6</v>
      </c>
      <c r="AU187" s="19">
        <f>'grassland production'!AG136</f>
        <v>7.3382334342532776</v>
      </c>
      <c r="AV187" s="52">
        <f t="shared" si="63"/>
        <v>6.2617665657467221</v>
      </c>
    </row>
    <row r="188" spans="1:48" s="9" customFormat="1" ht="13.8" x14ac:dyDescent="0.45">
      <c r="A188" s="32">
        <v>2044</v>
      </c>
      <c r="B188" s="601">
        <f>demand!B623</f>
        <v>4619.3</v>
      </c>
      <c r="C188" s="19">
        <f>'crop production'!B137</f>
        <v>12920.562932616409</v>
      </c>
      <c r="D188" s="115">
        <f t="shared" si="64"/>
        <v>9.1169556700282955E-2</v>
      </c>
      <c r="E188" s="19">
        <f t="shared" si="50"/>
        <v>11742.600937731664</v>
      </c>
      <c r="F188" s="52">
        <f>'grainfed livestock'!B188</f>
        <v>2342.16180515627</v>
      </c>
      <c r="G188" s="52">
        <f t="shared" si="51"/>
        <v>9400.4391325753932</v>
      </c>
      <c r="H188" s="626">
        <f t="shared" si="52"/>
        <v>4781.139132575393</v>
      </c>
      <c r="I188" s="611"/>
      <c r="J188" s="601">
        <f>demand!C623</f>
        <v>52.9</v>
      </c>
      <c r="K188" s="19">
        <f>'grassland production'!AE137</f>
        <v>34.755437851131759</v>
      </c>
      <c r="L188" s="52">
        <f t="shared" si="53"/>
        <v>18.144562148868239</v>
      </c>
      <c r="M188" s="617"/>
      <c r="N188" s="601">
        <f>demand!D623</f>
        <v>10.4</v>
      </c>
      <c r="O188" s="19">
        <f>'grassland production'!N137</f>
        <v>0.5062340853563454</v>
      </c>
      <c r="P188" s="52">
        <f t="shared" si="54"/>
        <v>9.8937659146436552</v>
      </c>
      <c r="Q188" s="620"/>
      <c r="R188" s="601">
        <f>demand!E623</f>
        <v>2.6</v>
      </c>
      <c r="S188" s="19">
        <f>'grassland production'!P137</f>
        <v>0.37967556401725899</v>
      </c>
      <c r="T188" s="52">
        <f t="shared" si="55"/>
        <v>2.2203244359827412</v>
      </c>
      <c r="U188" s="620"/>
      <c r="V188" s="601">
        <f>demand!F623</f>
        <v>85.9</v>
      </c>
      <c r="W188" s="52">
        <f t="shared" si="56"/>
        <v>85.9</v>
      </c>
      <c r="X188" s="620"/>
      <c r="Y188" s="601">
        <f>demand!G623</f>
        <v>3.5</v>
      </c>
      <c r="Z188" s="52">
        <f t="shared" si="57"/>
        <v>3.5</v>
      </c>
      <c r="AA188" s="611"/>
      <c r="AB188" s="601">
        <f>demand!H623</f>
        <v>882.3</v>
      </c>
      <c r="AC188" s="19">
        <f>'grassland production'!S137</f>
        <v>201.60772449316454</v>
      </c>
      <c r="AD188" s="52">
        <f t="shared" si="58"/>
        <v>680.69227550683536</v>
      </c>
      <c r="AE188" s="620"/>
      <c r="AF188" s="601">
        <f>demand!J623</f>
        <v>11.9</v>
      </c>
      <c r="AG188" s="19">
        <f>'grassland production'!AA137</f>
        <v>2.4360088494070737</v>
      </c>
      <c r="AH188" s="52">
        <f t="shared" si="59"/>
        <v>9.4639911505929266</v>
      </c>
      <c r="AI188" s="611"/>
      <c r="AJ188" s="601">
        <f>demand!K623</f>
        <v>77</v>
      </c>
      <c r="AK188" s="52">
        <f t="shared" si="60"/>
        <v>77</v>
      </c>
      <c r="AL188" s="611"/>
      <c r="AM188" s="601">
        <f>demand!L623</f>
        <v>102.1</v>
      </c>
      <c r="AN188" s="52">
        <f t="shared" si="61"/>
        <v>102.1</v>
      </c>
      <c r="AO188" s="620"/>
      <c r="AP188" s="601">
        <f>demand!M623</f>
        <v>5.8</v>
      </c>
      <c r="AQ188" s="19">
        <f>'grassland production'!AF137</f>
        <v>5.5608700561810815</v>
      </c>
      <c r="AR188" s="52">
        <f t="shared" si="62"/>
        <v>0.23912994381891828</v>
      </c>
      <c r="AS188" s="611"/>
      <c r="AT188" s="601">
        <f>demand!N623</f>
        <v>13.2</v>
      </c>
      <c r="AU188" s="19">
        <f>'grassland production'!AG137</f>
        <v>7.2986419487376688</v>
      </c>
      <c r="AV188" s="52">
        <f t="shared" si="63"/>
        <v>5.9013580512623305</v>
      </c>
    </row>
    <row r="189" spans="1:48" s="9" customFormat="1" ht="13.8" x14ac:dyDescent="0.45">
      <c r="A189" s="32">
        <v>2045</v>
      </c>
      <c r="B189" s="601">
        <f>demand!B624</f>
        <v>4582.5</v>
      </c>
      <c r="C189" s="19">
        <f>'crop production'!B138</f>
        <v>13041.368540240808</v>
      </c>
      <c r="D189" s="115">
        <f t="shared" si="64"/>
        <v>9.1169556700282955E-2</v>
      </c>
      <c r="E189" s="19">
        <f t="shared" si="50"/>
        <v>11852.392751662037</v>
      </c>
      <c r="F189" s="52">
        <f>'grainfed livestock'!B189</f>
        <v>2315.9122913601032</v>
      </c>
      <c r="G189" s="52">
        <f t="shared" si="51"/>
        <v>9536.4804603019329</v>
      </c>
      <c r="H189" s="626">
        <f t="shared" si="52"/>
        <v>4953.9804603019329</v>
      </c>
      <c r="I189" s="611"/>
      <c r="J189" s="601">
        <f>demand!C624</f>
        <v>51.5</v>
      </c>
      <c r="K189" s="19">
        <f>'grassland production'!AE138</f>
        <v>34.566403805962473</v>
      </c>
      <c r="L189" s="52">
        <f t="shared" si="53"/>
        <v>16.933596194037527</v>
      </c>
      <c r="M189" s="617"/>
      <c r="N189" s="601">
        <f>demand!D624</f>
        <v>10.3</v>
      </c>
      <c r="O189" s="19">
        <f>'grassland production'!N138</f>
        <v>0.5034806895462457</v>
      </c>
      <c r="P189" s="52">
        <f t="shared" si="54"/>
        <v>9.7965193104537551</v>
      </c>
      <c r="Q189" s="620"/>
      <c r="R189" s="601">
        <f>demand!E624</f>
        <v>2.5</v>
      </c>
      <c r="S189" s="19">
        <f>'grassland production'!P138</f>
        <v>0.37761051715968424</v>
      </c>
      <c r="T189" s="52">
        <f t="shared" si="55"/>
        <v>2.1223894828403158</v>
      </c>
      <c r="U189" s="620"/>
      <c r="V189" s="601">
        <f>demand!F624</f>
        <v>85.7</v>
      </c>
      <c r="W189" s="52">
        <f t="shared" si="56"/>
        <v>85.7</v>
      </c>
      <c r="X189" s="620"/>
      <c r="Y189" s="601">
        <f>demand!G624</f>
        <v>3.3</v>
      </c>
      <c r="Z189" s="52">
        <f t="shared" si="57"/>
        <v>3.3</v>
      </c>
      <c r="AA189" s="611"/>
      <c r="AB189" s="601">
        <f>demand!H624</f>
        <v>880.6</v>
      </c>
      <c r="AC189" s="19">
        <f>'grassland production'!S138</f>
        <v>200.51118461179237</v>
      </c>
      <c r="AD189" s="52">
        <f t="shared" si="58"/>
        <v>680.08881538820765</v>
      </c>
      <c r="AE189" s="620"/>
      <c r="AF189" s="601">
        <f>demand!J624</f>
        <v>11.6</v>
      </c>
      <c r="AG189" s="19">
        <f>'grassland production'!AA138</f>
        <v>2.422759452036682</v>
      </c>
      <c r="AH189" s="52">
        <f t="shared" si="59"/>
        <v>9.1772405479633186</v>
      </c>
      <c r="AI189" s="611"/>
      <c r="AJ189" s="601">
        <f>demand!K624</f>
        <v>74.099999999999994</v>
      </c>
      <c r="AK189" s="52">
        <f t="shared" si="60"/>
        <v>74.099999999999994</v>
      </c>
      <c r="AL189" s="611"/>
      <c r="AM189" s="601">
        <f>demand!L624</f>
        <v>100.3</v>
      </c>
      <c r="AN189" s="52">
        <f t="shared" si="61"/>
        <v>100.3</v>
      </c>
      <c r="AO189" s="620"/>
      <c r="AP189" s="601">
        <f>demand!M624</f>
        <v>5.5</v>
      </c>
      <c r="AQ189" s="19">
        <f>'grassland production'!AF138</f>
        <v>5.5306246089539961</v>
      </c>
      <c r="AR189" s="52">
        <f t="shared" si="62"/>
        <v>0</v>
      </c>
      <c r="AS189" s="611"/>
      <c r="AT189" s="601">
        <f>demand!N624</f>
        <v>12.8</v>
      </c>
      <c r="AU189" s="19">
        <f>'grassland production'!AG138</f>
        <v>7.2589447992521192</v>
      </c>
      <c r="AV189" s="52">
        <f t="shared" si="63"/>
        <v>5.5410552007478815</v>
      </c>
    </row>
    <row r="190" spans="1:48" s="9" customFormat="1" ht="13.8" x14ac:dyDescent="0.45">
      <c r="A190" s="32">
        <v>2046</v>
      </c>
      <c r="B190" s="601">
        <f>demand!B625</f>
        <v>4544.8999999999996</v>
      </c>
      <c r="C190" s="19">
        <f>'crop production'!B139</f>
        <v>13162.220281060363</v>
      </c>
      <c r="D190" s="115">
        <f t="shared" si="64"/>
        <v>9.1169556700282955E-2</v>
      </c>
      <c r="E190" s="19">
        <f t="shared" si="50"/>
        <v>11962.226492844617</v>
      </c>
      <c r="F190" s="52">
        <f>'grainfed livestock'!B190</f>
        <v>2287.251173190662</v>
      </c>
      <c r="G190" s="52">
        <f t="shared" si="51"/>
        <v>9674.975319653955</v>
      </c>
      <c r="H190" s="626">
        <f t="shared" si="52"/>
        <v>5130.0753196539554</v>
      </c>
      <c r="I190" s="611"/>
      <c r="J190" s="601">
        <f>demand!C625</f>
        <v>50</v>
      </c>
      <c r="K190" s="19">
        <f>'grassland production'!AE139</f>
        <v>34.375409858409149</v>
      </c>
      <c r="L190" s="52">
        <f t="shared" si="53"/>
        <v>15.624590141590851</v>
      </c>
      <c r="M190" s="617"/>
      <c r="N190" s="601">
        <f>demand!D625</f>
        <v>10.1</v>
      </c>
      <c r="O190" s="19">
        <f>'grassland production'!N139</f>
        <v>0.50069874656620328</v>
      </c>
      <c r="P190" s="52">
        <f t="shared" si="54"/>
        <v>9.5993012534337971</v>
      </c>
      <c r="Q190" s="620"/>
      <c r="R190" s="601">
        <f>demand!E625</f>
        <v>2.5</v>
      </c>
      <c r="S190" s="19">
        <f>'grassland production'!P139</f>
        <v>0.37552405992465249</v>
      </c>
      <c r="T190" s="52">
        <f t="shared" si="55"/>
        <v>2.1244759400753477</v>
      </c>
      <c r="U190" s="620"/>
      <c r="V190" s="601">
        <f>demand!F625</f>
        <v>85.5</v>
      </c>
      <c r="W190" s="52">
        <f t="shared" si="56"/>
        <v>85.5</v>
      </c>
      <c r="X190" s="620"/>
      <c r="Y190" s="601">
        <f>demand!G625</f>
        <v>3.1</v>
      </c>
      <c r="Z190" s="52">
        <f t="shared" si="57"/>
        <v>3.1</v>
      </c>
      <c r="AA190" s="611"/>
      <c r="AB190" s="601">
        <f>demand!H625</f>
        <v>878.5</v>
      </c>
      <c r="AC190" s="19">
        <f>'grassland production'!S139</f>
        <v>199.40327581999048</v>
      </c>
      <c r="AD190" s="52">
        <f t="shared" si="58"/>
        <v>679.09672418000946</v>
      </c>
      <c r="AE190" s="620"/>
      <c r="AF190" s="601">
        <f>demand!J625</f>
        <v>11.2</v>
      </c>
      <c r="AG190" s="19">
        <f>'grassland production'!AA139</f>
        <v>2.4093726850963271</v>
      </c>
      <c r="AH190" s="52">
        <f t="shared" si="59"/>
        <v>8.7906273149036718</v>
      </c>
      <c r="AI190" s="611"/>
      <c r="AJ190" s="601">
        <f>demand!K625</f>
        <v>71.3</v>
      </c>
      <c r="AK190" s="52">
        <f t="shared" si="60"/>
        <v>71.3</v>
      </c>
      <c r="AL190" s="611"/>
      <c r="AM190" s="601">
        <f>demand!L625</f>
        <v>98.4</v>
      </c>
      <c r="AN190" s="52">
        <f t="shared" si="61"/>
        <v>98.4</v>
      </c>
      <c r="AO190" s="620"/>
      <c r="AP190" s="601">
        <f>demand!M625</f>
        <v>5.2</v>
      </c>
      <c r="AQ190" s="19">
        <f>'grassland production'!AF139</f>
        <v>5.5000655773454641</v>
      </c>
      <c r="AR190" s="52">
        <f t="shared" si="62"/>
        <v>0</v>
      </c>
      <c r="AS190" s="611"/>
      <c r="AT190" s="601">
        <f>demand!N625</f>
        <v>12.4</v>
      </c>
      <c r="AU190" s="19">
        <f>'grassland production'!AG139</f>
        <v>7.2188360702659207</v>
      </c>
      <c r="AV190" s="52">
        <f t="shared" si="63"/>
        <v>5.1811639297340797</v>
      </c>
    </row>
    <row r="191" spans="1:48" s="9" customFormat="1" ht="13.8" x14ac:dyDescent="0.45">
      <c r="A191" s="32">
        <v>2047</v>
      </c>
      <c r="B191" s="601">
        <f>demand!B626</f>
        <v>4506.6000000000004</v>
      </c>
      <c r="C191" s="19">
        <f>'crop production'!B140</f>
        <v>13283.121312288959</v>
      </c>
      <c r="D191" s="115">
        <f t="shared" si="64"/>
        <v>9.1169556700282955E-2</v>
      </c>
      <c r="E191" s="19">
        <f t="shared" si="50"/>
        <v>12072.105030651494</v>
      </c>
      <c r="F191" s="52">
        <f>'grainfed livestock'!B191</f>
        <v>2260.598512218522</v>
      </c>
      <c r="G191" s="52">
        <f t="shared" si="51"/>
        <v>9811.5065184329724</v>
      </c>
      <c r="H191" s="626">
        <f t="shared" si="52"/>
        <v>5304.906518432972</v>
      </c>
      <c r="I191" s="611"/>
      <c r="J191" s="601">
        <f>demand!C626</f>
        <v>48.5</v>
      </c>
      <c r="K191" s="19">
        <f>'grassland production'!AE140</f>
        <v>34.184344505120762</v>
      </c>
      <c r="L191" s="52">
        <f t="shared" si="53"/>
        <v>14.315655494879238</v>
      </c>
      <c r="M191" s="617"/>
      <c r="N191" s="601">
        <f>demand!D626</f>
        <v>10</v>
      </c>
      <c r="O191" s="19">
        <f>'grassland production'!N140</f>
        <v>0.49791576351821148</v>
      </c>
      <c r="P191" s="52">
        <f t="shared" si="54"/>
        <v>9.5020842364817888</v>
      </c>
      <c r="Q191" s="620"/>
      <c r="R191" s="601">
        <f>demand!E626</f>
        <v>2.4</v>
      </c>
      <c r="S191" s="19">
        <f>'grassland production'!P140</f>
        <v>0.37343682263865857</v>
      </c>
      <c r="T191" s="52">
        <f t="shared" si="55"/>
        <v>2.0265631773613415</v>
      </c>
      <c r="U191" s="620"/>
      <c r="V191" s="601">
        <f>demand!F626</f>
        <v>85.3</v>
      </c>
      <c r="W191" s="52">
        <f t="shared" si="56"/>
        <v>85.3</v>
      </c>
      <c r="X191" s="620"/>
      <c r="Y191" s="601">
        <f>demand!G626</f>
        <v>3</v>
      </c>
      <c r="Z191" s="52">
        <f t="shared" si="57"/>
        <v>3</v>
      </c>
      <c r="AA191" s="611"/>
      <c r="AB191" s="601">
        <f>demand!H626</f>
        <v>876.1</v>
      </c>
      <c r="AC191" s="19">
        <f>'grassland production'!S140</f>
        <v>198.29495282112771</v>
      </c>
      <c r="AD191" s="52">
        <f t="shared" si="58"/>
        <v>677.80504717887231</v>
      </c>
      <c r="AE191" s="620"/>
      <c r="AF191" s="601">
        <f>demand!J626</f>
        <v>10.9</v>
      </c>
      <c r="AG191" s="19">
        <f>'grassland production'!AA140</f>
        <v>2.3959809133275685</v>
      </c>
      <c r="AH191" s="52">
        <f t="shared" si="59"/>
        <v>8.5040190866724323</v>
      </c>
      <c r="AI191" s="611"/>
      <c r="AJ191" s="601">
        <f>demand!K626</f>
        <v>68.5</v>
      </c>
      <c r="AK191" s="52">
        <f t="shared" si="60"/>
        <v>68.5</v>
      </c>
      <c r="AL191" s="611"/>
      <c r="AM191" s="601">
        <f>demand!L626</f>
        <v>96.6</v>
      </c>
      <c r="AN191" s="52">
        <f t="shared" si="61"/>
        <v>96.6</v>
      </c>
      <c r="AO191" s="620"/>
      <c r="AP191" s="601">
        <f>demand!M626</f>
        <v>4.8</v>
      </c>
      <c r="AQ191" s="19">
        <f>'grassland production'!AF140</f>
        <v>5.4694951208193219</v>
      </c>
      <c r="AR191" s="52">
        <f t="shared" si="62"/>
        <v>0</v>
      </c>
      <c r="AS191" s="611"/>
      <c r="AT191" s="601">
        <f>demand!N626</f>
        <v>12</v>
      </c>
      <c r="AU191" s="19">
        <f>'grassland production'!AG140</f>
        <v>7.1787123460753595</v>
      </c>
      <c r="AV191" s="52">
        <f t="shared" si="63"/>
        <v>4.8212876539246405</v>
      </c>
    </row>
    <row r="192" spans="1:48" s="9" customFormat="1" ht="13.8" x14ac:dyDescent="0.45">
      <c r="A192" s="32">
        <v>2048</v>
      </c>
      <c r="B192" s="601">
        <f>demand!B627</f>
        <v>4467.5</v>
      </c>
      <c r="C192" s="19">
        <f>'crop production'!B141</f>
        <v>13404.073196344465</v>
      </c>
      <c r="D192" s="115">
        <f t="shared" si="64"/>
        <v>9.1169556700282955E-2</v>
      </c>
      <c r="E192" s="19">
        <f t="shared" si="50"/>
        <v>12182.029785055596</v>
      </c>
      <c r="F192" s="52">
        <f>'grainfed livestock'!B192</f>
        <v>2231.5844744236265</v>
      </c>
      <c r="G192" s="52">
        <f t="shared" si="51"/>
        <v>9950.4453106319706</v>
      </c>
      <c r="H192" s="626">
        <f t="shared" si="52"/>
        <v>5482.9453106319706</v>
      </c>
      <c r="I192" s="611"/>
      <c r="J192" s="601">
        <f>demand!C627</f>
        <v>46.9</v>
      </c>
      <c r="K192" s="19">
        <f>'grassland production'!AE141</f>
        <v>33.993204294565608</v>
      </c>
      <c r="L192" s="52">
        <f t="shared" si="53"/>
        <v>12.906795705434391</v>
      </c>
      <c r="M192" s="617"/>
      <c r="N192" s="601">
        <f>demand!D627</f>
        <v>9.8000000000000007</v>
      </c>
      <c r="O192" s="19">
        <f>'grassland production'!N141</f>
        <v>0.49513169012861219</v>
      </c>
      <c r="P192" s="52">
        <f t="shared" si="54"/>
        <v>9.304868309871388</v>
      </c>
      <c r="Q192" s="620"/>
      <c r="R192" s="601">
        <f>demand!E627</f>
        <v>2.4</v>
      </c>
      <c r="S192" s="19">
        <f>'grassland production'!P141</f>
        <v>0.37134876759645913</v>
      </c>
      <c r="T192" s="52">
        <f t="shared" si="55"/>
        <v>2.0286512324035408</v>
      </c>
      <c r="U192" s="620"/>
      <c r="V192" s="601">
        <f>demand!F627</f>
        <v>85</v>
      </c>
      <c r="W192" s="52">
        <f t="shared" si="56"/>
        <v>85</v>
      </c>
      <c r="X192" s="620"/>
      <c r="Y192" s="601">
        <f>demand!G627</f>
        <v>2.8</v>
      </c>
      <c r="Z192" s="52">
        <f t="shared" si="57"/>
        <v>2.8</v>
      </c>
      <c r="AA192" s="611"/>
      <c r="AB192" s="601">
        <f>demand!H627</f>
        <v>873.2</v>
      </c>
      <c r="AC192" s="19">
        <f>'grassland production'!S141</f>
        <v>197.18619559371979</v>
      </c>
      <c r="AD192" s="52">
        <f t="shared" si="58"/>
        <v>676.01380440628031</v>
      </c>
      <c r="AE192" s="620"/>
      <c r="AF192" s="601">
        <f>demand!J627</f>
        <v>10.6</v>
      </c>
      <c r="AG192" s="19">
        <f>'grassland production'!AA141</f>
        <v>2.3825838948125302</v>
      </c>
      <c r="AH192" s="52">
        <f t="shared" si="59"/>
        <v>8.2174161051874695</v>
      </c>
      <c r="AI192" s="611"/>
      <c r="AJ192" s="601">
        <f>demand!K627</f>
        <v>65.599999999999994</v>
      </c>
      <c r="AK192" s="52">
        <f t="shared" si="60"/>
        <v>65.599999999999994</v>
      </c>
      <c r="AL192" s="611"/>
      <c r="AM192" s="601">
        <f>demand!L627</f>
        <v>94.7</v>
      </c>
      <c r="AN192" s="52">
        <f t="shared" si="61"/>
        <v>94.7</v>
      </c>
      <c r="AO192" s="620"/>
      <c r="AP192" s="601">
        <f>demand!M627</f>
        <v>4.5</v>
      </c>
      <c r="AQ192" s="19">
        <f>'grassland production'!AF141</f>
        <v>5.4389126871304976</v>
      </c>
      <c r="AR192" s="52">
        <f t="shared" si="62"/>
        <v>0</v>
      </c>
      <c r="AS192" s="611"/>
      <c r="AT192" s="601">
        <f>demand!N627</f>
        <v>11.6</v>
      </c>
      <c r="AU192" s="19">
        <f>'grassland production'!AG141</f>
        <v>7.1385729018587778</v>
      </c>
      <c r="AV192" s="52">
        <f t="shared" si="63"/>
        <v>4.4614270981412218</v>
      </c>
    </row>
    <row r="193" spans="1:52" s="9" customFormat="1" ht="13.8" x14ac:dyDescent="0.45">
      <c r="A193" s="32">
        <v>2049</v>
      </c>
      <c r="B193" s="601">
        <f>demand!B628</f>
        <v>4427.7</v>
      </c>
      <c r="C193" s="19">
        <f>'crop production'!B142</f>
        <v>13524.904069997099</v>
      </c>
      <c r="D193" s="115">
        <f t="shared" si="64"/>
        <v>9.1169556700282955E-2</v>
      </c>
      <c r="E193" s="19">
        <f t="shared" si="50"/>
        <v>12291.844561521611</v>
      </c>
      <c r="F193" s="52">
        <f>'grainfed livestock'!B193</f>
        <v>2199.6971351760071</v>
      </c>
      <c r="G193" s="52">
        <f t="shared" si="51"/>
        <v>10092.147426345604</v>
      </c>
      <c r="H193" s="626">
        <f t="shared" si="52"/>
        <v>5664.4474263456041</v>
      </c>
      <c r="I193" s="611"/>
      <c r="J193" s="601">
        <f>demand!C628</f>
        <v>45.3</v>
      </c>
      <c r="K193" s="19">
        <f>'grassland production'!AE142</f>
        <v>33.801985983507841</v>
      </c>
      <c r="L193" s="52">
        <f t="shared" si="53"/>
        <v>11.498014016492156</v>
      </c>
      <c r="M193" s="617"/>
      <c r="N193" s="601">
        <f>demand!D628</f>
        <v>9.6</v>
      </c>
      <c r="O193" s="19">
        <f>'grassland production'!N142</f>
        <v>0.49234647915770324</v>
      </c>
      <c r="P193" s="52">
        <f t="shared" si="54"/>
        <v>9.1076535208422964</v>
      </c>
      <c r="Q193" s="620"/>
      <c r="R193" s="601">
        <f>demand!E628</f>
        <v>2.2999999999999998</v>
      </c>
      <c r="S193" s="19">
        <f>'grassland production'!P142</f>
        <v>0.36925985936827743</v>
      </c>
      <c r="T193" s="52">
        <f t="shared" si="55"/>
        <v>1.9307401406317224</v>
      </c>
      <c r="U193" s="620"/>
      <c r="V193" s="601">
        <f>demand!F628</f>
        <v>84.7</v>
      </c>
      <c r="W193" s="52">
        <f t="shared" si="56"/>
        <v>84.7</v>
      </c>
      <c r="X193" s="620"/>
      <c r="Y193" s="601">
        <f>demand!G628</f>
        <v>2.6</v>
      </c>
      <c r="Z193" s="52">
        <f t="shared" si="57"/>
        <v>2.6</v>
      </c>
      <c r="AA193" s="611"/>
      <c r="AB193" s="601">
        <f>demand!H628</f>
        <v>870</v>
      </c>
      <c r="AC193" s="19">
        <f>'grassland production'!S142</f>
        <v>196.07698532455532</v>
      </c>
      <c r="AD193" s="52">
        <f t="shared" si="58"/>
        <v>673.92301467544462</v>
      </c>
      <c r="AE193" s="620"/>
      <c r="AF193" s="601">
        <f>demand!J628</f>
        <v>10.199999999999999</v>
      </c>
      <c r="AG193" s="19">
        <f>'grassland production'!AA142</f>
        <v>2.3691814022327908</v>
      </c>
      <c r="AH193" s="52">
        <f t="shared" si="59"/>
        <v>7.8308185977672089</v>
      </c>
      <c r="AI193" s="611"/>
      <c r="AJ193" s="601">
        <f>demand!K628</f>
        <v>62.7</v>
      </c>
      <c r="AK193" s="52">
        <f t="shared" si="60"/>
        <v>62.7</v>
      </c>
      <c r="AL193" s="611"/>
      <c r="AM193" s="601">
        <f>demand!L628</f>
        <v>92.7</v>
      </c>
      <c r="AN193" s="52">
        <f t="shared" si="61"/>
        <v>92.7</v>
      </c>
      <c r="AO193" s="620"/>
      <c r="AP193" s="601">
        <f>demand!M628</f>
        <v>4.2</v>
      </c>
      <c r="AQ193" s="19">
        <f>'grassland production'!AF142</f>
        <v>5.4083177573612549</v>
      </c>
      <c r="AR193" s="52">
        <f t="shared" si="62"/>
        <v>0</v>
      </c>
      <c r="AS193" s="611"/>
      <c r="AT193" s="601">
        <f>demand!N628</f>
        <v>11.2</v>
      </c>
      <c r="AU193" s="19">
        <f>'grassland production'!AG142</f>
        <v>7.098417056536646</v>
      </c>
      <c r="AV193" s="52">
        <f t="shared" si="63"/>
        <v>4.1015829434633533</v>
      </c>
    </row>
    <row r="194" spans="1:52" s="9" customFormat="1" ht="13.8" x14ac:dyDescent="0.45">
      <c r="A194" s="32">
        <v>2050</v>
      </c>
      <c r="B194" s="601">
        <f>demand!B629</f>
        <v>4387.2</v>
      </c>
      <c r="C194" s="19">
        <f>'crop production'!B143</f>
        <v>13644.398858232998</v>
      </c>
      <c r="D194" s="115">
        <f t="shared" si="64"/>
        <v>9.1169556700282955E-2</v>
      </c>
      <c r="E194" s="19">
        <f t="shared" si="50"/>
        <v>12400.445062886049</v>
      </c>
      <c r="F194" s="52">
        <f>'grainfed livestock'!B194</f>
        <v>2167.064753882014</v>
      </c>
      <c r="G194" s="52">
        <f t="shared" si="51"/>
        <v>10233.380309004035</v>
      </c>
      <c r="H194" s="626">
        <f t="shared" si="52"/>
        <v>5846.1803090040348</v>
      </c>
      <c r="I194" s="611"/>
      <c r="J194" s="601">
        <f>demand!C629</f>
        <v>43.6</v>
      </c>
      <c r="K194" s="19">
        <f>'grassland production'!AE143</f>
        <v>33.610686504051252</v>
      </c>
      <c r="L194" s="52">
        <f t="shared" si="53"/>
        <v>9.9893134959487497</v>
      </c>
      <c r="M194" s="617"/>
      <c r="N194" s="601">
        <f>demand!D629</f>
        <v>9.4</v>
      </c>
      <c r="O194" s="19">
        <f>'grassland production'!N143</f>
        <v>0.48956008591971112</v>
      </c>
      <c r="P194" s="52">
        <f t="shared" si="54"/>
        <v>8.910439914080289</v>
      </c>
      <c r="Q194" s="620"/>
      <c r="R194" s="601">
        <f>demand!E629</f>
        <v>2.2999999999999998</v>
      </c>
      <c r="S194" s="19">
        <f>'grassland production'!P143</f>
        <v>0.36717006443978328</v>
      </c>
      <c r="T194" s="52">
        <f t="shared" si="55"/>
        <v>1.9328299355602165</v>
      </c>
      <c r="U194" s="620"/>
      <c r="V194" s="601">
        <f>demand!F629</f>
        <v>84.4</v>
      </c>
      <c r="W194" s="52">
        <f t="shared" si="56"/>
        <v>84.4</v>
      </c>
      <c r="X194" s="620"/>
      <c r="Y194" s="601">
        <f>demand!G629</f>
        <v>2.4</v>
      </c>
      <c r="Z194" s="52">
        <f t="shared" si="57"/>
        <v>2.4</v>
      </c>
      <c r="AA194" s="611"/>
      <c r="AB194" s="601">
        <f>demand!H629</f>
        <v>866.3</v>
      </c>
      <c r="AC194" s="19">
        <f>'grassland production'!S143</f>
        <v>194.96730421752494</v>
      </c>
      <c r="AD194" s="52">
        <f t="shared" si="58"/>
        <v>671.33269578247496</v>
      </c>
      <c r="AE194" s="620"/>
      <c r="AF194" s="601">
        <f>demand!J629</f>
        <v>9.8000000000000007</v>
      </c>
      <c r="AG194" s="19">
        <f>'grassland production'!AA143</f>
        <v>2.3557732205594863</v>
      </c>
      <c r="AH194" s="52">
        <f t="shared" si="59"/>
        <v>7.4442267794405144</v>
      </c>
      <c r="AI194" s="611"/>
      <c r="AJ194" s="601">
        <f>demand!K629</f>
        <v>59.8</v>
      </c>
      <c r="AK194" s="52">
        <f t="shared" si="60"/>
        <v>59.8</v>
      </c>
      <c r="AL194" s="611"/>
      <c r="AM194" s="601">
        <f>demand!L629</f>
        <v>90.7</v>
      </c>
      <c r="AN194" s="52">
        <f t="shared" si="61"/>
        <v>90.7</v>
      </c>
      <c r="AO194" s="620"/>
      <c r="AP194" s="601">
        <f>demand!M629</f>
        <v>3.8</v>
      </c>
      <c r="AQ194" s="19">
        <f>'grassland production'!AF143</f>
        <v>5.3777098406482002</v>
      </c>
      <c r="AR194" s="52">
        <f t="shared" si="62"/>
        <v>0</v>
      </c>
      <c r="AS194" s="611"/>
      <c r="AT194" s="601">
        <f>demand!N629</f>
        <v>10.8</v>
      </c>
      <c r="AU194" s="19">
        <f>'grassland production'!AG143</f>
        <v>7.0582441658507626</v>
      </c>
      <c r="AV194" s="52">
        <f t="shared" si="63"/>
        <v>3.7417558341492381</v>
      </c>
    </row>
    <row r="195" spans="1:52" s="9" customFormat="1" ht="13.8" x14ac:dyDescent="0.45">
      <c r="A195" s="32">
        <v>2051</v>
      </c>
      <c r="B195" s="601">
        <f>demand!B630</f>
        <v>4402.5</v>
      </c>
      <c r="C195" s="19">
        <f>'crop production'!B144</f>
        <v>13705.36235982646</v>
      </c>
      <c r="D195" s="115">
        <f t="shared" si="64"/>
        <v>9.1169556700282955E-2</v>
      </c>
      <c r="E195" s="19">
        <f t="shared" si="50"/>
        <v>12455.850549064338</v>
      </c>
      <c r="F195" s="52">
        <f>'grainfed livestock'!B195</f>
        <v>2088.5091116529288</v>
      </c>
      <c r="G195" s="52">
        <f t="shared" si="51"/>
        <v>10367.341437411409</v>
      </c>
      <c r="H195" s="626">
        <f t="shared" si="52"/>
        <v>5964.8414374114091</v>
      </c>
      <c r="I195" s="611"/>
      <c r="J195" s="601">
        <f>demand!C630</f>
        <v>44</v>
      </c>
      <c r="K195" s="19">
        <f>'grassland production'!AE144</f>
        <v>33.490522897429081</v>
      </c>
      <c r="L195" s="52">
        <f t="shared" si="53"/>
        <v>10.509477102570919</v>
      </c>
      <c r="M195" s="617"/>
      <c r="N195" s="601">
        <f>demand!D630</f>
        <v>9.5</v>
      </c>
      <c r="O195" s="19">
        <f>'grassland production'!N144</f>
        <v>0.4878098299237415</v>
      </c>
      <c r="P195" s="52">
        <f t="shared" si="54"/>
        <v>9.0121901700762592</v>
      </c>
      <c r="Q195" s="620"/>
      <c r="R195" s="601">
        <f>demand!E630</f>
        <v>2.2999999999999998</v>
      </c>
      <c r="S195" s="19">
        <f t="shared" ref="S195:S204" si="65">S194</f>
        <v>0.36717006443978328</v>
      </c>
      <c r="T195" s="52">
        <f t="shared" si="55"/>
        <v>1.9328299355602165</v>
      </c>
      <c r="U195" s="620"/>
      <c r="V195" s="601">
        <f>demand!F630</f>
        <v>84.3</v>
      </c>
      <c r="W195" s="52">
        <f t="shared" si="56"/>
        <v>84.3</v>
      </c>
      <c r="X195" s="620"/>
      <c r="Y195" s="601">
        <f>demand!G630</f>
        <v>2.4</v>
      </c>
      <c r="Z195" s="52">
        <f t="shared" si="57"/>
        <v>2.4</v>
      </c>
      <c r="AA195" s="611"/>
      <c r="AB195" s="601">
        <f>demand!H630</f>
        <v>869.9</v>
      </c>
      <c r="AC195" s="19">
        <f>'grassland production'!S144</f>
        <v>194.27026476713004</v>
      </c>
      <c r="AD195" s="52">
        <f t="shared" si="58"/>
        <v>675.62973523286996</v>
      </c>
      <c r="AE195" s="620"/>
      <c r="AF195" s="601">
        <f>demand!J630</f>
        <v>9.9</v>
      </c>
      <c r="AG195" s="19">
        <f>'grassland production'!AA144</f>
        <v>2.347350952643827</v>
      </c>
      <c r="AH195" s="52">
        <f t="shared" si="59"/>
        <v>7.5526490473561729</v>
      </c>
      <c r="AI195" s="611"/>
      <c r="AJ195" s="601">
        <f>demand!K630</f>
        <v>59.8</v>
      </c>
      <c r="AK195" s="52">
        <f t="shared" si="60"/>
        <v>59.8</v>
      </c>
      <c r="AL195" s="611"/>
      <c r="AM195" s="601">
        <f>demand!L630</f>
        <v>91.1</v>
      </c>
      <c r="AN195" s="52">
        <f t="shared" si="61"/>
        <v>91.1</v>
      </c>
      <c r="AO195" s="620"/>
      <c r="AP195" s="601">
        <f>demand!M630</f>
        <v>3.8</v>
      </c>
      <c r="AQ195" s="19">
        <f>'grassland production'!AF144</f>
        <v>5.358483663588653</v>
      </c>
      <c r="AR195" s="52">
        <f t="shared" si="62"/>
        <v>0</v>
      </c>
      <c r="AS195" s="611"/>
      <c r="AT195" s="601">
        <f>demand!N630</f>
        <v>10.9</v>
      </c>
      <c r="AU195" s="19">
        <f>'grassland production'!AG144</f>
        <v>7.0330098084601067</v>
      </c>
      <c r="AV195" s="52">
        <f t="shared" si="63"/>
        <v>3.8669901915398937</v>
      </c>
    </row>
    <row r="196" spans="1:52" s="9" customFormat="1" ht="13.8" x14ac:dyDescent="0.45">
      <c r="A196" s="32">
        <v>2052</v>
      </c>
      <c r="B196" s="601">
        <f>demand!B631</f>
        <v>4417.2</v>
      </c>
      <c r="C196" s="19">
        <f>'crop production'!B145</f>
        <v>13766.703884718843</v>
      </c>
      <c r="D196" s="115">
        <f t="shared" si="64"/>
        <v>9.1169556700282955E-2</v>
      </c>
      <c r="E196" s="19">
        <f t="shared" si="50"/>
        <v>12511.599594324964</v>
      </c>
      <c r="F196" s="52">
        <f>'grainfed livestock'!B196</f>
        <v>2094.9554798569047</v>
      </c>
      <c r="G196" s="52">
        <f t="shared" si="51"/>
        <v>10416.644114468059</v>
      </c>
      <c r="H196" s="626">
        <f t="shared" si="52"/>
        <v>5999.4441144680595</v>
      </c>
      <c r="I196" s="611"/>
      <c r="J196" s="601">
        <f>demand!C631</f>
        <v>44.4</v>
      </c>
      <c r="K196" s="19">
        <f>'grassland production'!AE145</f>
        <v>33.369598251955729</v>
      </c>
      <c r="L196" s="52">
        <f t="shared" si="53"/>
        <v>11.03040174804427</v>
      </c>
      <c r="M196" s="617"/>
      <c r="N196" s="601">
        <f>demand!D631</f>
        <v>9.5</v>
      </c>
      <c r="O196" s="19">
        <f>'grassland production'!N145</f>
        <v>0.48604848893415442</v>
      </c>
      <c r="P196" s="52">
        <f t="shared" si="54"/>
        <v>9.0139515110658461</v>
      </c>
      <c r="Q196" s="620"/>
      <c r="R196" s="601">
        <f>demand!E631</f>
        <v>2.2000000000000002</v>
      </c>
      <c r="S196" s="19">
        <f t="shared" si="65"/>
        <v>0.36717006443978328</v>
      </c>
      <c r="T196" s="52">
        <f t="shared" si="55"/>
        <v>1.8328299355602169</v>
      </c>
      <c r="U196" s="620"/>
      <c r="V196" s="601">
        <f>demand!F631</f>
        <v>84.2</v>
      </c>
      <c r="W196" s="52">
        <f t="shared" si="56"/>
        <v>84.2</v>
      </c>
      <c r="X196" s="620"/>
      <c r="Y196" s="601">
        <f>demand!G631</f>
        <v>2.5</v>
      </c>
      <c r="Z196" s="52">
        <f t="shared" si="57"/>
        <v>2.5</v>
      </c>
      <c r="AA196" s="611"/>
      <c r="AB196" s="601">
        <f>demand!H631</f>
        <v>873.3</v>
      </c>
      <c r="AC196" s="19">
        <f>'grassland production'!S145</f>
        <v>193.56881071802698</v>
      </c>
      <c r="AD196" s="52">
        <f t="shared" si="58"/>
        <v>679.731189281973</v>
      </c>
      <c r="AE196" s="620"/>
      <c r="AF196" s="601">
        <f>demand!J631</f>
        <v>10</v>
      </c>
      <c r="AG196" s="19">
        <f>'grassland production'!AA145</f>
        <v>2.3388753435104808</v>
      </c>
      <c r="AH196" s="52">
        <f t="shared" si="59"/>
        <v>7.6611246564895197</v>
      </c>
      <c r="AI196" s="611"/>
      <c r="AJ196" s="601">
        <f>demand!K631</f>
        <v>59.7</v>
      </c>
      <c r="AK196" s="52">
        <f t="shared" si="60"/>
        <v>59.7</v>
      </c>
      <c r="AL196" s="611"/>
      <c r="AM196" s="601">
        <f>demand!L631</f>
        <v>91.5</v>
      </c>
      <c r="AN196" s="52">
        <f t="shared" si="61"/>
        <v>91.5</v>
      </c>
      <c r="AO196" s="620"/>
      <c r="AP196" s="601">
        <f>demand!M631</f>
        <v>3.9</v>
      </c>
      <c r="AQ196" s="19">
        <f>'grassland production'!AF145</f>
        <v>5.3391357203129166</v>
      </c>
      <c r="AR196" s="52">
        <f t="shared" si="62"/>
        <v>0</v>
      </c>
      <c r="AS196" s="611"/>
      <c r="AT196" s="601">
        <f>demand!N631</f>
        <v>10.9</v>
      </c>
      <c r="AU196" s="19">
        <f>'grassland production'!AG145</f>
        <v>7.0076156329107029</v>
      </c>
      <c r="AV196" s="52">
        <f t="shared" si="63"/>
        <v>3.8923843670892975</v>
      </c>
    </row>
    <row r="197" spans="1:52" s="9" customFormat="1" ht="13.8" x14ac:dyDescent="0.45">
      <c r="A197" s="32">
        <v>2053</v>
      </c>
      <c r="B197" s="601">
        <f>demand!B632</f>
        <v>4431.1000000000004</v>
      </c>
      <c r="C197" s="19">
        <f>'crop production'!B146</f>
        <v>13828.431913682303</v>
      </c>
      <c r="D197" s="115">
        <f t="shared" si="64"/>
        <v>9.1169556700282955E-2</v>
      </c>
      <c r="E197" s="19">
        <f t="shared" si="50"/>
        <v>12567.699906251843</v>
      </c>
      <c r="F197" s="52">
        <f>'grainfed livestock'!B197</f>
        <v>2101.533074566079</v>
      </c>
      <c r="G197" s="52">
        <f t="shared" si="51"/>
        <v>10466.166831685763</v>
      </c>
      <c r="H197" s="626">
        <f t="shared" si="52"/>
        <v>6035.0668316857627</v>
      </c>
      <c r="I197" s="611"/>
      <c r="J197" s="601">
        <f>demand!C632</f>
        <v>44.8</v>
      </c>
      <c r="K197" s="19">
        <f>'grassland production'!AE146</f>
        <v>33.235587190293806</v>
      </c>
      <c r="L197" s="52">
        <f t="shared" si="53"/>
        <v>11.564412809706191</v>
      </c>
      <c r="M197" s="617"/>
      <c r="N197" s="601">
        <f>demand!D632</f>
        <v>9.6</v>
      </c>
      <c r="O197" s="19">
        <f>'grassland production'!N146</f>
        <v>0.48409653633558158</v>
      </c>
      <c r="P197" s="52">
        <f t="shared" si="54"/>
        <v>9.1159034636644183</v>
      </c>
      <c r="Q197" s="620"/>
      <c r="R197" s="601">
        <f>demand!E632</f>
        <v>2.2000000000000002</v>
      </c>
      <c r="S197" s="19">
        <f t="shared" si="65"/>
        <v>0.36717006443978328</v>
      </c>
      <c r="T197" s="52">
        <f t="shared" si="55"/>
        <v>1.8328299355602169</v>
      </c>
      <c r="U197" s="620"/>
      <c r="V197" s="601">
        <f>demand!F632</f>
        <v>84.1</v>
      </c>
      <c r="W197" s="52">
        <f t="shared" si="56"/>
        <v>84.1</v>
      </c>
      <c r="X197" s="620"/>
      <c r="Y197" s="601">
        <f>demand!G632</f>
        <v>2.5</v>
      </c>
      <c r="Z197" s="52">
        <f t="shared" si="57"/>
        <v>2.5</v>
      </c>
      <c r="AA197" s="611"/>
      <c r="AB197" s="601">
        <f>demand!H632</f>
        <v>876.6</v>
      </c>
      <c r="AC197" s="19">
        <f>'grassland production'!S146</f>
        <v>192.79144559564534</v>
      </c>
      <c r="AD197" s="52">
        <f t="shared" si="58"/>
        <v>683.80855440435471</v>
      </c>
      <c r="AE197" s="620"/>
      <c r="AF197" s="601">
        <f>demand!J632</f>
        <v>10.1</v>
      </c>
      <c r="AG197" s="19">
        <f>'grassland production'!AA146</f>
        <v>2.3294825073872483</v>
      </c>
      <c r="AH197" s="52">
        <f t="shared" si="59"/>
        <v>7.7705174926127514</v>
      </c>
      <c r="AI197" s="611"/>
      <c r="AJ197" s="601">
        <f>demand!K632</f>
        <v>59.6</v>
      </c>
      <c r="AK197" s="52">
        <f t="shared" si="60"/>
        <v>59.6</v>
      </c>
      <c r="AL197" s="611"/>
      <c r="AM197" s="601">
        <f>demand!L632</f>
        <v>91.9</v>
      </c>
      <c r="AN197" s="52">
        <f t="shared" si="61"/>
        <v>91.9</v>
      </c>
      <c r="AO197" s="620"/>
      <c r="AP197" s="601">
        <f>demand!M632</f>
        <v>3.9</v>
      </c>
      <c r="AQ197" s="19">
        <f>'grassland production'!AF146</f>
        <v>5.3176939504470093</v>
      </c>
      <c r="AR197" s="52">
        <f t="shared" si="62"/>
        <v>0</v>
      </c>
      <c r="AS197" s="611"/>
      <c r="AT197" s="601">
        <f>demand!N632</f>
        <v>11</v>
      </c>
      <c r="AU197" s="19">
        <f>'grassland production'!AG146</f>
        <v>6.9794733099616995</v>
      </c>
      <c r="AV197" s="52">
        <f t="shared" si="63"/>
        <v>4.0205266900383005</v>
      </c>
    </row>
    <row r="198" spans="1:52" s="9" customFormat="1" ht="13.8" x14ac:dyDescent="0.45">
      <c r="A198" s="32">
        <v>2054</v>
      </c>
      <c r="B198" s="601">
        <f>demand!B633</f>
        <v>4444.3999999999996</v>
      </c>
      <c r="C198" s="19">
        <f>'crop production'!B147</f>
        <v>13890.553116766143</v>
      </c>
      <c r="D198" s="115">
        <f t="shared" si="64"/>
        <v>9.1169556700282955E-2</v>
      </c>
      <c r="E198" s="19">
        <f t="shared" si="50"/>
        <v>12624.15754678884</v>
      </c>
      <c r="F198" s="52">
        <f>'grainfed livestock'!B198</f>
        <v>2108.6873167230879</v>
      </c>
      <c r="G198" s="52">
        <f t="shared" si="51"/>
        <v>10515.470230065752</v>
      </c>
      <c r="H198" s="626">
        <f t="shared" si="52"/>
        <v>6071.0702300657522</v>
      </c>
      <c r="I198" s="611"/>
      <c r="J198" s="601">
        <f>demand!C633</f>
        <v>45.2</v>
      </c>
      <c r="K198" s="19">
        <f>'grassland production'!AE147</f>
        <v>33.084433760227981</v>
      </c>
      <c r="L198" s="52">
        <f t="shared" si="53"/>
        <v>12.115566239772022</v>
      </c>
      <c r="M198" s="617"/>
      <c r="N198" s="601">
        <f>demand!D633</f>
        <v>9.6</v>
      </c>
      <c r="O198" s="19">
        <f>'grassland production'!N147</f>
        <v>0.48189489471778341</v>
      </c>
      <c r="P198" s="52">
        <f t="shared" si="54"/>
        <v>9.1181051052822166</v>
      </c>
      <c r="Q198" s="620"/>
      <c r="R198" s="601">
        <f>demand!E633</f>
        <v>2.2000000000000002</v>
      </c>
      <c r="S198" s="19">
        <f t="shared" si="65"/>
        <v>0.36717006443978328</v>
      </c>
      <c r="T198" s="52">
        <f t="shared" si="55"/>
        <v>1.8328299355602169</v>
      </c>
      <c r="U198" s="620"/>
      <c r="V198" s="601">
        <f>demand!F633</f>
        <v>84</v>
      </c>
      <c r="W198" s="52">
        <f t="shared" si="56"/>
        <v>84</v>
      </c>
      <c r="X198" s="620"/>
      <c r="Y198" s="601">
        <f>demand!G633</f>
        <v>2.6</v>
      </c>
      <c r="Z198" s="52">
        <f t="shared" si="57"/>
        <v>2.6</v>
      </c>
      <c r="AA198" s="611"/>
      <c r="AB198" s="601">
        <f>demand!H633</f>
        <v>879.8</v>
      </c>
      <c r="AC198" s="19">
        <f>'grassland production'!S147</f>
        <v>191.91464182135724</v>
      </c>
      <c r="AD198" s="52">
        <f t="shared" si="58"/>
        <v>687.88535817864272</v>
      </c>
      <c r="AE198" s="620"/>
      <c r="AF198" s="601">
        <f>demand!J633</f>
        <v>10.199999999999999</v>
      </c>
      <c r="AG198" s="19">
        <f>'grassland production'!AA147</f>
        <v>2.3188881625587996</v>
      </c>
      <c r="AH198" s="52">
        <f t="shared" si="59"/>
        <v>7.8811118374411997</v>
      </c>
      <c r="AI198" s="611"/>
      <c r="AJ198" s="601">
        <f>demand!K633</f>
        <v>59.5</v>
      </c>
      <c r="AK198" s="52">
        <f t="shared" si="60"/>
        <v>59.5</v>
      </c>
      <c r="AL198" s="611"/>
      <c r="AM198" s="601">
        <f>demand!L633</f>
        <v>92.3</v>
      </c>
      <c r="AN198" s="52">
        <f t="shared" si="61"/>
        <v>92.3</v>
      </c>
      <c r="AO198" s="620"/>
      <c r="AP198" s="601">
        <f>demand!M633</f>
        <v>3.9</v>
      </c>
      <c r="AQ198" s="19">
        <f>'grassland production'!AF147</f>
        <v>5.2935094016364772</v>
      </c>
      <c r="AR198" s="52">
        <f t="shared" si="62"/>
        <v>0</v>
      </c>
      <c r="AS198" s="611"/>
      <c r="AT198" s="601">
        <f>demand!N633</f>
        <v>11.1</v>
      </c>
      <c r="AU198" s="19">
        <f>'grassland production'!AG147</f>
        <v>6.9477310896478759</v>
      </c>
      <c r="AV198" s="52">
        <f t="shared" si="63"/>
        <v>4.1522689103521238</v>
      </c>
    </row>
    <row r="199" spans="1:52" s="9" customFormat="1" ht="13.8" x14ac:dyDescent="0.45">
      <c r="A199" s="32">
        <v>2055</v>
      </c>
      <c r="B199" s="601">
        <f>demand!B634</f>
        <v>4457.1000000000004</v>
      </c>
      <c r="C199" s="19">
        <f>'crop production'!B148</f>
        <v>13952.092325135734</v>
      </c>
      <c r="D199" s="115">
        <f t="shared" si="64"/>
        <v>9.1169556700282955E-2</v>
      </c>
      <c r="E199" s="19">
        <f t="shared" si="50"/>
        <v>12680.08625281169</v>
      </c>
      <c r="F199" s="52">
        <f>'grainfed livestock'!B199</f>
        <v>2116.8629254051025</v>
      </c>
      <c r="G199" s="52">
        <f t="shared" si="51"/>
        <v>10563.223327406587</v>
      </c>
      <c r="H199" s="626">
        <f t="shared" si="52"/>
        <v>6106.1233274065871</v>
      </c>
      <c r="I199" s="611"/>
      <c r="J199" s="601">
        <f>demand!C634</f>
        <v>45.6</v>
      </c>
      <c r="K199" s="19">
        <f>'grassland production'!AE148</f>
        <v>32.932666045244304</v>
      </c>
      <c r="L199" s="52">
        <f t="shared" si="53"/>
        <v>12.667333954755698</v>
      </c>
      <c r="M199" s="617"/>
      <c r="N199" s="601">
        <f>demand!D634</f>
        <v>9.6</v>
      </c>
      <c r="O199" s="19">
        <f>'grassland production'!N148</f>
        <v>0.47968430566664061</v>
      </c>
      <c r="P199" s="52">
        <f t="shared" si="54"/>
        <v>9.1203156943333585</v>
      </c>
      <c r="Q199" s="620"/>
      <c r="R199" s="601">
        <f>demand!E634</f>
        <v>2.2000000000000002</v>
      </c>
      <c r="S199" s="19">
        <f t="shared" si="65"/>
        <v>0.36717006443978328</v>
      </c>
      <c r="T199" s="52">
        <f t="shared" si="55"/>
        <v>1.8328299355602169</v>
      </c>
      <c r="U199" s="620"/>
      <c r="V199" s="601">
        <f>demand!F634</f>
        <v>83.9</v>
      </c>
      <c r="W199" s="52">
        <f t="shared" si="56"/>
        <v>83.9</v>
      </c>
      <c r="X199" s="620"/>
      <c r="Y199" s="601">
        <f>demand!G634</f>
        <v>2.6</v>
      </c>
      <c r="Z199" s="52">
        <f t="shared" si="57"/>
        <v>2.6</v>
      </c>
      <c r="AA199" s="611"/>
      <c r="AB199" s="601">
        <f>demand!H634</f>
        <v>882.8</v>
      </c>
      <c r="AC199" s="19">
        <f>'grassland production'!S148</f>
        <v>191.0342747317396</v>
      </c>
      <c r="AD199" s="52">
        <f t="shared" si="58"/>
        <v>691.76572526826033</v>
      </c>
      <c r="AE199" s="620"/>
      <c r="AF199" s="601">
        <f>demand!J634</f>
        <v>10.4</v>
      </c>
      <c r="AG199" s="19">
        <f>'grassland production'!AA148</f>
        <v>2.3082507624967401</v>
      </c>
      <c r="AH199" s="52">
        <f t="shared" si="59"/>
        <v>8.0917492375032598</v>
      </c>
      <c r="AI199" s="611"/>
      <c r="AJ199" s="601">
        <f>demand!K634</f>
        <v>59.4</v>
      </c>
      <c r="AK199" s="52">
        <f t="shared" si="60"/>
        <v>59.4</v>
      </c>
      <c r="AL199" s="611"/>
      <c r="AM199" s="601">
        <f>demand!L634</f>
        <v>92.7</v>
      </c>
      <c r="AN199" s="52">
        <f t="shared" si="61"/>
        <v>92.7</v>
      </c>
      <c r="AO199" s="620"/>
      <c r="AP199" s="601">
        <f>demand!M634</f>
        <v>4</v>
      </c>
      <c r="AQ199" s="19">
        <f>'grassland production'!AF148</f>
        <v>5.2692265672390883</v>
      </c>
      <c r="AR199" s="52">
        <f t="shared" si="62"/>
        <v>0</v>
      </c>
      <c r="AS199" s="611"/>
      <c r="AT199" s="601">
        <f>demand!N634</f>
        <v>11.2</v>
      </c>
      <c r="AU199" s="19">
        <f>'grassland production'!AG148</f>
        <v>6.9158598695013032</v>
      </c>
      <c r="AV199" s="52">
        <f t="shared" si="63"/>
        <v>4.2841401304986961</v>
      </c>
    </row>
    <row r="200" spans="1:52" s="9" customFormat="1" ht="13.8" x14ac:dyDescent="0.45">
      <c r="A200" s="32">
        <v>2056</v>
      </c>
      <c r="B200" s="601">
        <f>demand!B635</f>
        <v>4469</v>
      </c>
      <c r="C200" s="19">
        <f>'crop production'!B149</f>
        <v>14013.582211203298</v>
      </c>
      <c r="D200" s="115">
        <f t="shared" si="64"/>
        <v>9.1169556700282955E-2</v>
      </c>
      <c r="E200" s="19">
        <f t="shared" si="50"/>
        <v>12735.970133224922</v>
      </c>
      <c r="F200" s="52">
        <f>'grainfed livestock'!B200</f>
        <v>2122.0383991421859</v>
      </c>
      <c r="G200" s="52">
        <f t="shared" si="51"/>
        <v>10613.931734082737</v>
      </c>
      <c r="H200" s="626">
        <f t="shared" si="52"/>
        <v>6144.9317340827365</v>
      </c>
      <c r="I200" s="611"/>
      <c r="J200" s="601">
        <f>demand!C635</f>
        <v>45.9</v>
      </c>
      <c r="K200" s="19">
        <f>'grassland production'!AE149</f>
        <v>32.780296424874955</v>
      </c>
      <c r="L200" s="52">
        <f t="shared" si="53"/>
        <v>13.119703575125044</v>
      </c>
      <c r="M200" s="617"/>
      <c r="N200" s="601">
        <f>demand!D635</f>
        <v>9.6999999999999993</v>
      </c>
      <c r="O200" s="19">
        <f>'grassland production'!N149</f>
        <v>0.4774649494975669</v>
      </c>
      <c r="P200" s="52">
        <f t="shared" si="54"/>
        <v>9.2225350505024331</v>
      </c>
      <c r="Q200" s="620"/>
      <c r="R200" s="601">
        <f>demand!E635</f>
        <v>2.2000000000000002</v>
      </c>
      <c r="S200" s="19">
        <f t="shared" si="65"/>
        <v>0.36717006443978328</v>
      </c>
      <c r="T200" s="52">
        <f t="shared" si="55"/>
        <v>1.8328299355602169</v>
      </c>
      <c r="U200" s="620"/>
      <c r="V200" s="601">
        <f>demand!F635</f>
        <v>83.7</v>
      </c>
      <c r="W200" s="52">
        <f t="shared" si="56"/>
        <v>83.7</v>
      </c>
      <c r="X200" s="620"/>
      <c r="Y200" s="601">
        <f>demand!G635</f>
        <v>2.6</v>
      </c>
      <c r="Z200" s="52">
        <f t="shared" si="57"/>
        <v>2.6</v>
      </c>
      <c r="AA200" s="611"/>
      <c r="AB200" s="601">
        <f>demand!H635</f>
        <v>885.7</v>
      </c>
      <c r="AC200" s="19">
        <f>'grassland production'!S149</f>
        <v>190.15041613740601</v>
      </c>
      <c r="AD200" s="52">
        <f t="shared" si="58"/>
        <v>695.54958386259409</v>
      </c>
      <c r="AE200" s="620"/>
      <c r="AF200" s="601">
        <f>demand!J635</f>
        <v>10.5</v>
      </c>
      <c r="AG200" s="19">
        <f>'grassland production'!AA149</f>
        <v>2.2975711748825556</v>
      </c>
      <c r="AH200" s="52">
        <f t="shared" si="59"/>
        <v>8.202428825117444</v>
      </c>
      <c r="AI200" s="611"/>
      <c r="AJ200" s="601">
        <f>demand!K635</f>
        <v>59.2</v>
      </c>
      <c r="AK200" s="52">
        <f t="shared" si="60"/>
        <v>59.2</v>
      </c>
      <c r="AL200" s="611"/>
      <c r="AM200" s="601">
        <f>demand!L635</f>
        <v>93</v>
      </c>
      <c r="AN200" s="52">
        <f t="shared" si="61"/>
        <v>93</v>
      </c>
      <c r="AO200" s="620"/>
      <c r="AP200" s="601">
        <f>demand!M635</f>
        <v>4</v>
      </c>
      <c r="AQ200" s="19">
        <f>'grassland production'!AF149</f>
        <v>5.2448474279799928</v>
      </c>
      <c r="AR200" s="52">
        <f t="shared" si="62"/>
        <v>0</v>
      </c>
      <c r="AS200" s="611"/>
      <c r="AT200" s="601">
        <f>demand!N635</f>
        <v>11.3</v>
      </c>
      <c r="AU200" s="19">
        <f>'grassland production'!AG149</f>
        <v>6.88386224922374</v>
      </c>
      <c r="AV200" s="52">
        <f t="shared" si="63"/>
        <v>4.4161377507762607</v>
      </c>
    </row>
    <row r="201" spans="1:52" s="9" customFormat="1" ht="13.8" x14ac:dyDescent="0.45">
      <c r="A201" s="32">
        <v>2057</v>
      </c>
      <c r="B201" s="601">
        <f>demand!B636</f>
        <v>4480.3999999999996</v>
      </c>
      <c r="C201" s="19">
        <f>'crop production'!B150</f>
        <v>14075.428527129743</v>
      </c>
      <c r="D201" s="115">
        <f t="shared" si="64"/>
        <v>9.1169556700282955E-2</v>
      </c>
      <c r="E201" s="19">
        <f t="shared" si="50"/>
        <v>12792.177947944809</v>
      </c>
      <c r="F201" s="52">
        <f>'grainfed livestock'!B201</f>
        <v>2128.4623308459622</v>
      </c>
      <c r="G201" s="52">
        <f t="shared" si="51"/>
        <v>10663.715617098846</v>
      </c>
      <c r="H201" s="626">
        <f t="shared" si="52"/>
        <v>6183.3156170988459</v>
      </c>
      <c r="I201" s="611"/>
      <c r="J201" s="601">
        <f>demand!C636</f>
        <v>46.3</v>
      </c>
      <c r="K201" s="19">
        <f>'grassland production'!AE150</f>
        <v>32.627337619433668</v>
      </c>
      <c r="L201" s="52">
        <f t="shared" si="53"/>
        <v>13.672662380566329</v>
      </c>
      <c r="M201" s="617"/>
      <c r="N201" s="601">
        <f>demand!D636</f>
        <v>9.6999999999999993</v>
      </c>
      <c r="O201" s="19">
        <f>'grassland production'!N150</f>
        <v>0.47523701148966602</v>
      </c>
      <c r="P201" s="52">
        <f t="shared" si="54"/>
        <v>9.2247629885103333</v>
      </c>
      <c r="Q201" s="620"/>
      <c r="R201" s="601">
        <f>demand!E636</f>
        <v>2.2000000000000002</v>
      </c>
      <c r="S201" s="19">
        <f t="shared" si="65"/>
        <v>0.36717006443978328</v>
      </c>
      <c r="T201" s="52">
        <f t="shared" si="55"/>
        <v>1.8328299355602169</v>
      </c>
      <c r="U201" s="620"/>
      <c r="V201" s="601">
        <f>demand!F636</f>
        <v>83.6</v>
      </c>
      <c r="W201" s="52">
        <f t="shared" si="56"/>
        <v>83.6</v>
      </c>
      <c r="X201" s="620"/>
      <c r="Y201" s="601">
        <f>demand!G636</f>
        <v>2.7</v>
      </c>
      <c r="Z201" s="52">
        <f t="shared" si="57"/>
        <v>2.7</v>
      </c>
      <c r="AA201" s="611"/>
      <c r="AB201" s="601">
        <f>demand!H636</f>
        <v>888.5</v>
      </c>
      <c r="AC201" s="19">
        <f>'grassland production'!S150</f>
        <v>189.26313982575951</v>
      </c>
      <c r="AD201" s="52">
        <f t="shared" si="58"/>
        <v>699.23686017424052</v>
      </c>
      <c r="AE201" s="620"/>
      <c r="AF201" s="601">
        <f>demand!J636</f>
        <v>10.6</v>
      </c>
      <c r="AG201" s="19">
        <f>'grassland production'!AA150</f>
        <v>2.2868502912831108</v>
      </c>
      <c r="AH201" s="52">
        <f t="shared" si="59"/>
        <v>8.3131497087168889</v>
      </c>
      <c r="AI201" s="611"/>
      <c r="AJ201" s="601">
        <f>demand!K636</f>
        <v>59.1</v>
      </c>
      <c r="AK201" s="52">
        <f t="shared" si="60"/>
        <v>59.1</v>
      </c>
      <c r="AL201" s="611"/>
      <c r="AM201" s="601">
        <f>demand!L636</f>
        <v>93.4</v>
      </c>
      <c r="AN201" s="52">
        <f t="shared" si="61"/>
        <v>93.4</v>
      </c>
      <c r="AO201" s="620"/>
      <c r="AP201" s="601">
        <f>demand!M636</f>
        <v>4</v>
      </c>
      <c r="AQ201" s="19">
        <f>'grassland production'!AF150</f>
        <v>5.2203740191093866</v>
      </c>
      <c r="AR201" s="52">
        <f t="shared" si="62"/>
        <v>0</v>
      </c>
      <c r="AS201" s="611"/>
      <c r="AT201" s="601">
        <f>demand!N636</f>
        <v>11.4</v>
      </c>
      <c r="AU201" s="19">
        <f>'grassland production'!AG150</f>
        <v>6.8517409000810696</v>
      </c>
      <c r="AV201" s="52">
        <f t="shared" si="63"/>
        <v>4.5482590999189307</v>
      </c>
    </row>
    <row r="202" spans="1:52" s="9" customFormat="1" ht="13.8" x14ac:dyDescent="0.45">
      <c r="A202" s="32">
        <v>2058</v>
      </c>
      <c r="B202" s="601">
        <f>demand!B637</f>
        <v>4491.1000000000004</v>
      </c>
      <c r="C202" s="19">
        <f>'crop production'!B151</f>
        <v>14137.633980503495</v>
      </c>
      <c r="D202" s="115">
        <f t="shared" si="64"/>
        <v>9.1169556700282955E-2</v>
      </c>
      <c r="E202" s="19">
        <f t="shared" si="50"/>
        <v>12848.712157710135</v>
      </c>
      <c r="F202" s="52">
        <f>'grainfed livestock'!B202</f>
        <v>2133.0904884763395</v>
      </c>
      <c r="G202" s="52">
        <f t="shared" si="51"/>
        <v>10715.621669233795</v>
      </c>
      <c r="H202" s="626">
        <f t="shared" si="52"/>
        <v>6224.5216692337945</v>
      </c>
      <c r="I202" s="611"/>
      <c r="J202" s="601">
        <f>demand!C637</f>
        <v>46.7</v>
      </c>
      <c r="K202" s="19">
        <f>'grassland production'!AE151</f>
        <v>32.47243678136406</v>
      </c>
      <c r="L202" s="52">
        <f t="shared" si="53"/>
        <v>14.227563218635943</v>
      </c>
      <c r="M202" s="617"/>
      <c r="N202" s="601">
        <f>demand!D637</f>
        <v>9.6999999999999993</v>
      </c>
      <c r="O202" s="19">
        <f>'grassland production'!N151</f>
        <v>0.47298078659568027</v>
      </c>
      <c r="P202" s="52">
        <f t="shared" si="54"/>
        <v>9.2270192134043185</v>
      </c>
      <c r="Q202" s="620"/>
      <c r="R202" s="601">
        <f>demand!E637</f>
        <v>2.2000000000000002</v>
      </c>
      <c r="S202" s="19">
        <f t="shared" si="65"/>
        <v>0.36717006443978328</v>
      </c>
      <c r="T202" s="52">
        <f t="shared" si="55"/>
        <v>1.8328299355602169</v>
      </c>
      <c r="U202" s="620"/>
      <c r="V202" s="601">
        <f>demand!F637</f>
        <v>83.4</v>
      </c>
      <c r="W202" s="52">
        <f t="shared" si="56"/>
        <v>83.4</v>
      </c>
      <c r="X202" s="620"/>
      <c r="Y202" s="601">
        <f>demand!G637</f>
        <v>2.7</v>
      </c>
      <c r="Z202" s="52">
        <f t="shared" si="57"/>
        <v>2.7</v>
      </c>
      <c r="AA202" s="611"/>
      <c r="AB202" s="601">
        <f>demand!H637</f>
        <v>891.1</v>
      </c>
      <c r="AC202" s="19">
        <f>'grassland production'!S151</f>
        <v>188.36459826172964</v>
      </c>
      <c r="AD202" s="52">
        <f t="shared" si="58"/>
        <v>702.73540173827041</v>
      </c>
      <c r="AE202" s="620"/>
      <c r="AF202" s="601">
        <f>demand!J637</f>
        <v>10.7</v>
      </c>
      <c r="AG202" s="19">
        <f>'grassland production'!AA151</f>
        <v>2.2759932906049896</v>
      </c>
      <c r="AH202" s="52">
        <f t="shared" si="59"/>
        <v>8.4240067093950088</v>
      </c>
      <c r="AI202" s="611"/>
      <c r="AJ202" s="601">
        <f>demand!K637</f>
        <v>58.9</v>
      </c>
      <c r="AK202" s="52">
        <f t="shared" si="60"/>
        <v>58.9</v>
      </c>
      <c r="AL202" s="611"/>
      <c r="AM202" s="601">
        <f>demand!L637</f>
        <v>93.7</v>
      </c>
      <c r="AN202" s="52">
        <f t="shared" si="61"/>
        <v>93.7</v>
      </c>
      <c r="AO202" s="620"/>
      <c r="AP202" s="601">
        <f>demand!M637</f>
        <v>4</v>
      </c>
      <c r="AQ202" s="19">
        <f>'grassland production'!AF151</f>
        <v>5.1955898850182498</v>
      </c>
      <c r="AR202" s="52">
        <f t="shared" si="62"/>
        <v>0</v>
      </c>
      <c r="AS202" s="611"/>
      <c r="AT202" s="601">
        <f>demand!N637</f>
        <v>11.5</v>
      </c>
      <c r="AU202" s="19">
        <f>'grassland production'!AG151</f>
        <v>6.8192117240864523</v>
      </c>
      <c r="AV202" s="52">
        <f t="shared" si="63"/>
        <v>4.6807882759135477</v>
      </c>
    </row>
    <row r="203" spans="1:52" s="9" customFormat="1" ht="13.8" x14ac:dyDescent="0.45">
      <c r="A203" s="32">
        <v>2059</v>
      </c>
      <c r="B203" s="601">
        <f>demand!B638</f>
        <v>4501.2</v>
      </c>
      <c r="C203" s="19">
        <f>'crop production'!B152</f>
        <v>14200.200861217894</v>
      </c>
      <c r="D203" s="115">
        <f t="shared" si="64"/>
        <v>9.1169556700282955E-2</v>
      </c>
      <c r="E203" s="19">
        <f t="shared" si="50"/>
        <v>12905.574843645683</v>
      </c>
      <c r="F203" s="52">
        <f>'grainfed livestock'!B203</f>
        <v>2138.2289221981018</v>
      </c>
      <c r="G203" s="52">
        <f t="shared" si="51"/>
        <v>10767.345921447581</v>
      </c>
      <c r="H203" s="626">
        <f t="shared" si="52"/>
        <v>6266.1459214475808</v>
      </c>
      <c r="I203" s="611"/>
      <c r="J203" s="601">
        <f>demand!C638</f>
        <v>47.1</v>
      </c>
      <c r="K203" s="19">
        <f>'grassland production'!AE152</f>
        <v>32.316741586885271</v>
      </c>
      <c r="L203" s="52">
        <f t="shared" si="53"/>
        <v>14.78325841311473</v>
      </c>
      <c r="M203" s="617"/>
      <c r="N203" s="601">
        <f>demand!D638</f>
        <v>9.6999999999999993</v>
      </c>
      <c r="O203" s="19">
        <f>'grassland production'!N152</f>
        <v>0.47071299141758616</v>
      </c>
      <c r="P203" s="52">
        <f t="shared" si="54"/>
        <v>9.2292870085824124</v>
      </c>
      <c r="Q203" s="620"/>
      <c r="R203" s="601">
        <f>demand!E638</f>
        <v>2.2000000000000002</v>
      </c>
      <c r="S203" s="19">
        <f t="shared" si="65"/>
        <v>0.36717006443978328</v>
      </c>
      <c r="T203" s="52">
        <f t="shared" si="55"/>
        <v>1.8328299355602169</v>
      </c>
      <c r="U203" s="620"/>
      <c r="V203" s="601">
        <f>demand!F638</f>
        <v>83.2</v>
      </c>
      <c r="W203" s="52">
        <f t="shared" si="56"/>
        <v>83.2</v>
      </c>
      <c r="X203" s="620"/>
      <c r="Y203" s="601">
        <f>demand!G638</f>
        <v>2.8</v>
      </c>
      <c r="Z203" s="52">
        <f t="shared" si="57"/>
        <v>2.8</v>
      </c>
      <c r="AA203" s="611"/>
      <c r="AB203" s="601">
        <f>demand!H638</f>
        <v>893.6</v>
      </c>
      <c r="AC203" s="19">
        <f>'grassland production'!S152</f>
        <v>187.46144883205366</v>
      </c>
      <c r="AD203" s="52">
        <f t="shared" si="58"/>
        <v>706.13855116794639</v>
      </c>
      <c r="AE203" s="620"/>
      <c r="AF203" s="601">
        <f>demand!J638</f>
        <v>10.8</v>
      </c>
      <c r="AG203" s="19">
        <f>'grassland production'!AA152</f>
        <v>2.2650806134813402</v>
      </c>
      <c r="AH203" s="52">
        <f t="shared" si="59"/>
        <v>8.534919386518661</v>
      </c>
      <c r="AI203" s="611"/>
      <c r="AJ203" s="601">
        <f>demand!K638</f>
        <v>58.8</v>
      </c>
      <c r="AK203" s="52">
        <f t="shared" si="60"/>
        <v>58.8</v>
      </c>
      <c r="AL203" s="611"/>
      <c r="AM203" s="601">
        <f>demand!L638</f>
        <v>94</v>
      </c>
      <c r="AN203" s="52">
        <f t="shared" si="61"/>
        <v>94</v>
      </c>
      <c r="AO203" s="620"/>
      <c r="AP203" s="601">
        <f>demand!M638</f>
        <v>4.0999999999999996</v>
      </c>
      <c r="AQ203" s="19">
        <f>'grassland production'!AF152</f>
        <v>5.1706786539016436</v>
      </c>
      <c r="AR203" s="52">
        <f t="shared" si="62"/>
        <v>0</v>
      </c>
      <c r="AS203" s="611"/>
      <c r="AT203" s="601">
        <f>demand!N638</f>
        <v>11.6</v>
      </c>
      <c r="AU203" s="19">
        <f>'grassland production'!AG152</f>
        <v>6.7865157332459072</v>
      </c>
      <c r="AV203" s="52">
        <f t="shared" si="63"/>
        <v>4.8134842667540925</v>
      </c>
    </row>
    <row r="204" spans="1:52" s="9" customFormat="1" ht="13.8" x14ac:dyDescent="0.45">
      <c r="A204" s="32">
        <v>2060</v>
      </c>
      <c r="B204" s="601">
        <f>demand!B639</f>
        <v>4510.8</v>
      </c>
      <c r="C204" s="19">
        <f>'crop production'!B153</f>
        <v>14263.131089335344</v>
      </c>
      <c r="D204" s="115">
        <f t="shared" si="64"/>
        <v>9.1169556700282955E-2</v>
      </c>
      <c r="E204" s="19">
        <f t="shared" si="50"/>
        <v>12962.767750762618</v>
      </c>
      <c r="F204" s="52">
        <f>'grainfed livestock'!B204</f>
        <v>2142.7960571861677</v>
      </c>
      <c r="G204" s="52">
        <f t="shared" si="51"/>
        <v>10819.97169357645</v>
      </c>
      <c r="H204" s="626">
        <f t="shared" si="52"/>
        <v>6309.1716935764498</v>
      </c>
      <c r="I204" s="611"/>
      <c r="J204" s="601">
        <f>demand!C639</f>
        <v>47.5</v>
      </c>
      <c r="K204" s="19">
        <f>'grassland production'!AE153</f>
        <v>32.159711122116498</v>
      </c>
      <c r="L204" s="52">
        <f t="shared" si="53"/>
        <v>15.340288877883502</v>
      </c>
      <c r="M204" s="617"/>
      <c r="N204" s="601">
        <f>demand!D639</f>
        <v>9.8000000000000007</v>
      </c>
      <c r="O204" s="19">
        <f>'grassland production'!N153</f>
        <v>0.46842574721580682</v>
      </c>
      <c r="P204" s="52">
        <f t="shared" si="54"/>
        <v>9.3315742527841934</v>
      </c>
      <c r="Q204" s="620"/>
      <c r="R204" s="601">
        <f>demand!E639</f>
        <v>2.2000000000000002</v>
      </c>
      <c r="S204" s="19">
        <f t="shared" si="65"/>
        <v>0.36717006443978328</v>
      </c>
      <c r="T204" s="52">
        <f t="shared" si="55"/>
        <v>1.8328299355602169</v>
      </c>
      <c r="U204" s="620"/>
      <c r="V204" s="601">
        <f>demand!F639</f>
        <v>83</v>
      </c>
      <c r="W204" s="52">
        <f t="shared" si="56"/>
        <v>83</v>
      </c>
      <c r="X204" s="620"/>
      <c r="Y204" s="601">
        <f>demand!G639</f>
        <v>2.8</v>
      </c>
      <c r="Z204" s="52">
        <f t="shared" si="57"/>
        <v>2.8</v>
      </c>
      <c r="AA204" s="611"/>
      <c r="AB204" s="601">
        <f>demand!H639</f>
        <v>896</v>
      </c>
      <c r="AC204" s="19">
        <f>'grassland production'!S153</f>
        <v>186.55055382869506</v>
      </c>
      <c r="AD204" s="52">
        <f t="shared" si="58"/>
        <v>709.449446171305</v>
      </c>
      <c r="AE204" s="620"/>
      <c r="AF204" s="601">
        <f>demand!J639</f>
        <v>10.9</v>
      </c>
      <c r="AG204" s="19">
        <f>'grassland production'!AA153</f>
        <v>2.2540743472549805</v>
      </c>
      <c r="AH204" s="52">
        <f t="shared" si="59"/>
        <v>8.6459256527450208</v>
      </c>
      <c r="AI204" s="611"/>
      <c r="AJ204" s="601">
        <f>demand!K639</f>
        <v>58.6</v>
      </c>
      <c r="AK204" s="52">
        <f t="shared" si="60"/>
        <v>58.6</v>
      </c>
      <c r="AL204" s="611"/>
      <c r="AM204" s="601">
        <f>demand!L639</f>
        <v>94.4</v>
      </c>
      <c r="AN204" s="52">
        <f t="shared" si="61"/>
        <v>94.4</v>
      </c>
      <c r="AO204" s="620"/>
      <c r="AP204" s="601">
        <f>demand!M639</f>
        <v>4.0999999999999996</v>
      </c>
      <c r="AQ204" s="19">
        <f>'grassland production'!AF153</f>
        <v>5.1455537795386395</v>
      </c>
      <c r="AR204" s="52">
        <f t="shared" si="62"/>
        <v>0</v>
      </c>
      <c r="AS204" s="611"/>
      <c r="AT204" s="601">
        <f>demand!N639</f>
        <v>11.7</v>
      </c>
      <c r="AU204" s="19">
        <f>'grassland production'!AG153</f>
        <v>6.7535393356444642</v>
      </c>
      <c r="AV204" s="52">
        <f t="shared" si="63"/>
        <v>4.9464606643555351</v>
      </c>
    </row>
    <row r="206" spans="1:52" s="9" customFormat="1" x14ac:dyDescent="0.4">
      <c r="A206" s="6"/>
      <c r="B206" s="602"/>
      <c r="C206" s="14"/>
      <c r="D206" s="14"/>
      <c r="E206" s="14"/>
      <c r="F206" s="15"/>
      <c r="G206" s="14"/>
      <c r="H206" s="15"/>
      <c r="I206" s="612"/>
      <c r="J206" s="602"/>
      <c r="K206" s="14"/>
      <c r="L206" s="15"/>
      <c r="M206" s="618"/>
      <c r="N206" s="602"/>
      <c r="O206" s="14"/>
      <c r="P206" s="14"/>
      <c r="Q206" s="621"/>
      <c r="R206" s="602"/>
      <c r="S206" s="14"/>
      <c r="T206" s="14"/>
      <c r="U206" s="621"/>
      <c r="V206" s="602"/>
      <c r="W206" s="14"/>
      <c r="X206" s="621"/>
      <c r="Y206" s="602"/>
      <c r="Z206" s="15"/>
      <c r="AA206" s="612"/>
      <c r="AB206" s="602"/>
      <c r="AC206" s="14"/>
      <c r="AD206" s="14"/>
      <c r="AE206" s="621"/>
      <c r="AF206" s="602"/>
      <c r="AG206" s="14"/>
      <c r="AH206" s="15"/>
      <c r="AI206" s="612"/>
      <c r="AJ206" s="602"/>
      <c r="AK206" s="15"/>
      <c r="AL206" s="612"/>
      <c r="AM206" s="602"/>
      <c r="AN206" s="14"/>
      <c r="AO206" s="621"/>
      <c r="AP206" s="602"/>
      <c r="AQ206" s="14"/>
      <c r="AR206" s="15"/>
      <c r="AS206" s="612"/>
      <c r="AT206" s="602"/>
      <c r="AU206" s="14"/>
      <c r="AV206" s="15"/>
    </row>
    <row r="207" spans="1:52" s="9" customFormat="1" ht="18.899999999999999" x14ac:dyDescent="0.65">
      <c r="A207" s="50" t="s">
        <v>179</v>
      </c>
      <c r="B207" s="603"/>
      <c r="C207" s="51"/>
      <c r="D207" s="51"/>
      <c r="E207" s="51"/>
      <c r="F207" s="172"/>
      <c r="G207" s="51"/>
      <c r="H207" s="51"/>
      <c r="I207" s="40"/>
      <c r="J207" s="603"/>
      <c r="K207" s="51"/>
      <c r="L207" s="172"/>
      <c r="M207" s="615"/>
      <c r="N207" s="603"/>
      <c r="O207" s="51"/>
      <c r="P207" s="51"/>
      <c r="Q207" s="40"/>
      <c r="R207" s="603"/>
      <c r="S207" s="51"/>
      <c r="T207" s="51"/>
      <c r="U207" s="40"/>
      <c r="V207" s="603"/>
      <c r="W207" s="51"/>
      <c r="X207" s="40"/>
      <c r="Y207" s="603"/>
      <c r="Z207" s="594"/>
      <c r="AA207" s="593"/>
      <c r="AB207" s="607"/>
      <c r="AC207" s="35"/>
      <c r="AD207" s="36"/>
      <c r="AE207" s="41"/>
      <c r="AF207" s="609"/>
      <c r="AG207" s="36"/>
      <c r="AH207" s="596"/>
      <c r="AI207" s="595"/>
      <c r="AJ207" s="609"/>
      <c r="AK207" s="596"/>
      <c r="AL207" s="595"/>
      <c r="AM207" s="609"/>
      <c r="AN207" s="36"/>
      <c r="AO207" s="41"/>
      <c r="AP207" s="609"/>
      <c r="AQ207" s="36"/>
      <c r="AR207" s="596"/>
      <c r="AS207" s="595"/>
      <c r="AT207" s="609"/>
      <c r="AU207" s="36"/>
      <c r="AV207" s="596"/>
      <c r="AW207" s="36"/>
      <c r="AX207" s="36"/>
      <c r="AY207" s="36"/>
      <c r="AZ207" s="36"/>
    </row>
    <row r="208" spans="1:52" s="9" customFormat="1" ht="150" x14ac:dyDescent="0.5">
      <c r="A208" s="26" t="s">
        <v>9</v>
      </c>
      <c r="B208" s="599" t="s">
        <v>585</v>
      </c>
      <c r="C208" s="26" t="s">
        <v>98</v>
      </c>
      <c r="D208" s="49" t="s">
        <v>586</v>
      </c>
      <c r="E208" s="26" t="s">
        <v>486</v>
      </c>
      <c r="F208" s="54" t="s">
        <v>97</v>
      </c>
      <c r="G208" s="26" t="s">
        <v>96</v>
      </c>
      <c r="H208" s="625" t="s">
        <v>110</v>
      </c>
      <c r="I208" s="610"/>
      <c r="J208" s="599" t="s">
        <v>101</v>
      </c>
      <c r="K208" s="26" t="s">
        <v>102</v>
      </c>
      <c r="L208" s="54" t="s">
        <v>109</v>
      </c>
      <c r="M208" s="616"/>
      <c r="N208" s="599" t="s">
        <v>103</v>
      </c>
      <c r="O208" s="26" t="s">
        <v>104</v>
      </c>
      <c r="P208" s="26" t="s">
        <v>108</v>
      </c>
      <c r="Q208" s="619"/>
      <c r="R208" s="599" t="s">
        <v>105</v>
      </c>
      <c r="S208" s="26" t="s">
        <v>106</v>
      </c>
      <c r="T208" s="26" t="s">
        <v>111</v>
      </c>
      <c r="U208" s="619"/>
      <c r="V208" s="599" t="s">
        <v>86</v>
      </c>
      <c r="W208" s="26" t="s">
        <v>107</v>
      </c>
      <c r="X208" s="619"/>
      <c r="Y208" s="599" t="s">
        <v>84</v>
      </c>
      <c r="Z208" s="54" t="s">
        <v>112</v>
      </c>
      <c r="AA208" s="610"/>
      <c r="AB208" s="599" t="s">
        <v>72</v>
      </c>
      <c r="AC208" s="26" t="s">
        <v>113</v>
      </c>
      <c r="AD208" s="26" t="s">
        <v>114</v>
      </c>
      <c r="AE208" s="619"/>
      <c r="AF208" s="599" t="s">
        <v>115</v>
      </c>
      <c r="AG208" s="26" t="s">
        <v>116</v>
      </c>
      <c r="AH208" s="54" t="s">
        <v>117</v>
      </c>
      <c r="AI208" s="610"/>
      <c r="AJ208" s="599" t="s">
        <v>118</v>
      </c>
      <c r="AK208" s="54" t="s">
        <v>119</v>
      </c>
      <c r="AL208" s="610"/>
      <c r="AM208" s="599" t="s">
        <v>88</v>
      </c>
      <c r="AN208" s="26" t="s">
        <v>120</v>
      </c>
      <c r="AO208" s="619"/>
      <c r="AP208" s="599" t="s">
        <v>90</v>
      </c>
      <c r="AQ208" s="26" t="s">
        <v>121</v>
      </c>
      <c r="AR208" s="54" t="s">
        <v>122</v>
      </c>
      <c r="AS208" s="610"/>
      <c r="AT208" s="599" t="s">
        <v>91</v>
      </c>
      <c r="AU208" s="26" t="s">
        <v>123</v>
      </c>
      <c r="AV208" s="54" t="s">
        <v>124</v>
      </c>
    </row>
    <row r="209" spans="1:48" s="9" customFormat="1" ht="13.8" x14ac:dyDescent="0.45">
      <c r="A209" s="32">
        <v>2014</v>
      </c>
      <c r="B209" s="601">
        <f>demand!B881</f>
        <v>4946.8</v>
      </c>
      <c r="C209" s="19">
        <f>'crop production'!B158</f>
        <v>8695.0951353655328</v>
      </c>
      <c r="D209" s="115">
        <f>D194</f>
        <v>9.1169556700282955E-2</v>
      </c>
      <c r="E209" s="19">
        <f t="shared" ref="E209:E255" si="66">C209*(1-D209)</f>
        <v>7902.3671664074709</v>
      </c>
      <c r="F209" s="52">
        <f>'grainfed livestock'!B209</f>
        <v>2319.8888754093191</v>
      </c>
      <c r="G209" s="52">
        <f t="shared" ref="G209:G255" si="67">E209-F209</f>
        <v>5582.4782909981514</v>
      </c>
      <c r="H209" s="626">
        <f t="shared" ref="H209:H255" si="68">G209-B209</f>
        <v>635.67829099815117</v>
      </c>
      <c r="I209" s="611"/>
      <c r="J209" s="601">
        <f>demand!C881</f>
        <v>73.099999999999994</v>
      </c>
      <c r="K209" s="19">
        <f>'grassland production'!AE158</f>
        <v>43.595888055053138</v>
      </c>
      <c r="L209" s="52">
        <f t="shared" ref="L209:L255" si="69">MAX(0,J209-K209)</f>
        <v>29.504111944946857</v>
      </c>
      <c r="M209" s="617"/>
      <c r="N209" s="601">
        <f>demand!D881</f>
        <v>11.3</v>
      </c>
      <c r="O209" s="19">
        <f>'grassland production'!N158</f>
        <v>0.63500061801490948</v>
      </c>
      <c r="P209" s="52">
        <f t="shared" ref="P209:P255" si="70">N209-O209</f>
        <v>10.664999381985091</v>
      </c>
      <c r="Q209" s="620"/>
      <c r="R209" s="601">
        <f>demand!E881</f>
        <v>3.6</v>
      </c>
      <c r="S209" s="19">
        <f>'grassland production'!P158</f>
        <v>0.47625046351118205</v>
      </c>
      <c r="T209" s="52">
        <f t="shared" ref="T209:T255" si="71">R209-S209</f>
        <v>3.1237495364888179</v>
      </c>
      <c r="U209" s="620"/>
      <c r="V209" s="601">
        <f>demand!F881</f>
        <v>69.900000000000006</v>
      </c>
      <c r="W209" s="52">
        <f t="shared" ref="W209:W255" si="72">V209</f>
        <v>69.900000000000006</v>
      </c>
      <c r="X209" s="620"/>
      <c r="Y209" s="601">
        <f>demand!G881</f>
        <v>6.7</v>
      </c>
      <c r="Z209" s="52">
        <f t="shared" ref="Z209:Z255" si="73">MAX(0,Y209)</f>
        <v>6.7</v>
      </c>
      <c r="AA209" s="611"/>
      <c r="AB209" s="601">
        <f>demand!H881</f>
        <v>721.6</v>
      </c>
      <c r="AC209" s="19">
        <f>'grassland production'!S158</f>
        <v>252.88899612443768</v>
      </c>
      <c r="AD209" s="52">
        <f t="shared" ref="AD209:AD255" si="74">AB209-AC209</f>
        <v>468.71100387556237</v>
      </c>
      <c r="AE209" s="620"/>
      <c r="AF209" s="601">
        <f>demand!J881</f>
        <v>15.4</v>
      </c>
      <c r="AG209" s="19">
        <f>'grassland production'!AA158</f>
        <v>3.0556360577230168</v>
      </c>
      <c r="AH209" s="52">
        <f t="shared" ref="AH209:AH255" si="75">MAX(0,AF209-AG209)</f>
        <v>12.344363942276983</v>
      </c>
      <c r="AI209" s="611"/>
      <c r="AJ209" s="601">
        <f>demand!K881</f>
        <v>121.8</v>
      </c>
      <c r="AK209" s="52">
        <f t="shared" ref="AK209:AK255" si="76">MAX(0,AJ209)</f>
        <v>121.8</v>
      </c>
      <c r="AL209" s="611"/>
      <c r="AM209" s="601">
        <f>demand!L881</f>
        <v>118.6</v>
      </c>
      <c r="AN209" s="52">
        <f t="shared" ref="AN209:AN255" si="77">AM209</f>
        <v>118.6</v>
      </c>
      <c r="AO209" s="620"/>
      <c r="AP209" s="601">
        <f>demand!M881</f>
        <v>12.6</v>
      </c>
      <c r="AQ209" s="19">
        <f>'grassland production'!AF158</f>
        <v>6.9753420888085023</v>
      </c>
      <c r="AR209" s="52">
        <f t="shared" ref="AR209:AR255" si="78">MAX(0,AP209-AQ209)</f>
        <v>5.6246579111914974</v>
      </c>
      <c r="AS209" s="611"/>
      <c r="AT209" s="601">
        <f>demand!N881</f>
        <v>18.100000000000001</v>
      </c>
      <c r="AU209" s="19">
        <f>'grassland production'!AG158</f>
        <v>9.1551364915611586</v>
      </c>
      <c r="AV209" s="52">
        <f t="shared" ref="AV209:AV255" si="79">MAX(0,AT209-AU209)</f>
        <v>8.9448635084388428</v>
      </c>
    </row>
    <row r="210" spans="1:48" s="9" customFormat="1" ht="13.8" x14ac:dyDescent="0.45">
      <c r="A210" s="32">
        <v>2015</v>
      </c>
      <c r="B210" s="601">
        <f>demand!B788</f>
        <v>5024</v>
      </c>
      <c r="C210" s="19">
        <f>'crop production'!B159</f>
        <v>8703.2459383114565</v>
      </c>
      <c r="D210" s="115">
        <f>D209</f>
        <v>9.1169556700282955E-2</v>
      </c>
      <c r="E210" s="19">
        <f t="shared" si="66"/>
        <v>7909.7748642620627</v>
      </c>
      <c r="F210" s="52">
        <f>'grainfed livestock'!B210</f>
        <v>2345.1332755275189</v>
      </c>
      <c r="G210" s="52">
        <f t="shared" si="67"/>
        <v>5564.6415887345438</v>
      </c>
      <c r="H210" s="626">
        <f t="shared" si="68"/>
        <v>540.6415887345438</v>
      </c>
      <c r="I210" s="611"/>
      <c r="J210" s="601">
        <f>demand!C882</f>
        <v>72.099999999999994</v>
      </c>
      <c r="K210" s="19">
        <f>'grassland production'!AE159</f>
        <v>43.546878219815902</v>
      </c>
      <c r="L210" s="52">
        <f t="shared" si="69"/>
        <v>28.553121780184092</v>
      </c>
      <c r="M210" s="617"/>
      <c r="N210" s="601">
        <f>demand!D882</f>
        <v>11.4</v>
      </c>
      <c r="O210" s="19">
        <f>'grassland production'!N159</f>
        <v>0.63428675996423389</v>
      </c>
      <c r="P210" s="52">
        <f t="shared" si="70"/>
        <v>10.765713240035767</v>
      </c>
      <c r="Q210" s="620"/>
      <c r="R210" s="601">
        <f>demand!E882</f>
        <v>3.6</v>
      </c>
      <c r="S210" s="19">
        <f>'grassland production'!P159</f>
        <v>0.47571506997317536</v>
      </c>
      <c r="T210" s="52">
        <f t="shared" si="71"/>
        <v>3.1242849300268247</v>
      </c>
      <c r="U210" s="620"/>
      <c r="V210" s="601">
        <f>demand!F882</f>
        <v>72.400000000000006</v>
      </c>
      <c r="W210" s="52">
        <f t="shared" si="72"/>
        <v>72.400000000000006</v>
      </c>
      <c r="X210" s="620"/>
      <c r="Y210" s="601">
        <f>demand!G882</f>
        <v>6.6</v>
      </c>
      <c r="Z210" s="52">
        <f t="shared" si="73"/>
        <v>6.6</v>
      </c>
      <c r="AA210" s="611"/>
      <c r="AB210" s="601">
        <f>demand!H882</f>
        <v>728.5</v>
      </c>
      <c r="AC210" s="19">
        <f>'grassland production'!S159</f>
        <v>252.60470215575612</v>
      </c>
      <c r="AD210" s="52">
        <f t="shared" si="74"/>
        <v>475.89529784424388</v>
      </c>
      <c r="AE210" s="620"/>
      <c r="AF210" s="601">
        <f>demand!J882</f>
        <v>15.7</v>
      </c>
      <c r="AG210" s="19">
        <f>'grassland production'!AA159</f>
        <v>3.0522009580745162</v>
      </c>
      <c r="AH210" s="52">
        <f t="shared" si="75"/>
        <v>12.647799041925483</v>
      </c>
      <c r="AI210" s="611"/>
      <c r="AJ210" s="601">
        <f>demand!K882</f>
        <v>124.6</v>
      </c>
      <c r="AK210" s="52">
        <f t="shared" si="76"/>
        <v>124.6</v>
      </c>
      <c r="AL210" s="611"/>
      <c r="AM210" s="601">
        <f>demand!L882</f>
        <v>122.6</v>
      </c>
      <c r="AN210" s="52">
        <f t="shared" si="77"/>
        <v>122.6</v>
      </c>
      <c r="AO210" s="620"/>
      <c r="AP210" s="601">
        <f>demand!M882</f>
        <v>12.6</v>
      </c>
      <c r="AQ210" s="19">
        <f>'grassland production'!AF159</f>
        <v>6.9675005151705447</v>
      </c>
      <c r="AR210" s="52">
        <f t="shared" si="78"/>
        <v>5.6324994848294549</v>
      </c>
      <c r="AS210" s="611"/>
      <c r="AT210" s="601">
        <f>demand!N882</f>
        <v>18.399999999999999</v>
      </c>
      <c r="AU210" s="19">
        <f>'grassland production'!AG159</f>
        <v>9.1448444261613382</v>
      </c>
      <c r="AV210" s="52">
        <f t="shared" si="79"/>
        <v>9.2551555738386604</v>
      </c>
    </row>
    <row r="211" spans="1:48" s="9" customFormat="1" ht="13.8" x14ac:dyDescent="0.45">
      <c r="A211" s="32">
        <v>2016</v>
      </c>
      <c r="B211" s="601">
        <f>demand!B883</f>
        <v>5056.8</v>
      </c>
      <c r="C211" s="19">
        <f>'crop production'!B160</f>
        <v>8711.4388451736704</v>
      </c>
      <c r="D211" s="115">
        <f t="shared" ref="D211:D255" si="80">D210</f>
        <v>9.1169556700282955E-2</v>
      </c>
      <c r="E211" s="19">
        <f t="shared" si="66"/>
        <v>7917.2208274375625</v>
      </c>
      <c r="F211" s="52">
        <f>'grainfed livestock'!B211</f>
        <v>2375.8441407872956</v>
      </c>
      <c r="G211" s="52">
        <f t="shared" si="67"/>
        <v>5541.3766866502665</v>
      </c>
      <c r="H211" s="626">
        <f t="shared" si="68"/>
        <v>484.57668665026631</v>
      </c>
      <c r="I211" s="611"/>
      <c r="J211" s="601">
        <f>demand!C883</f>
        <v>71.8</v>
      </c>
      <c r="K211" s="19">
        <f>'grassland production'!AE160</f>
        <v>43.497636705302561</v>
      </c>
      <c r="L211" s="52">
        <f t="shared" si="69"/>
        <v>28.302363294697436</v>
      </c>
      <c r="M211" s="617"/>
      <c r="N211" s="601">
        <f>demand!D883</f>
        <v>11.7</v>
      </c>
      <c r="O211" s="19">
        <f>'grassland production'!N160</f>
        <v>0.63356952736402905</v>
      </c>
      <c r="P211" s="52">
        <f t="shared" si="70"/>
        <v>11.06643047263597</v>
      </c>
      <c r="Q211" s="620"/>
      <c r="R211" s="601">
        <f>demand!E883</f>
        <v>3.6</v>
      </c>
      <c r="S211" s="19">
        <f>'grassland production'!P160</f>
        <v>0.47517714552302176</v>
      </c>
      <c r="T211" s="52">
        <f t="shared" si="71"/>
        <v>3.1248228544769785</v>
      </c>
      <c r="U211" s="620"/>
      <c r="V211" s="601">
        <f>demand!F883</f>
        <v>74.599999999999994</v>
      </c>
      <c r="W211" s="52">
        <f t="shared" si="72"/>
        <v>74.599999999999994</v>
      </c>
      <c r="X211" s="620"/>
      <c r="Y211" s="601">
        <f>demand!G883</f>
        <v>6.7</v>
      </c>
      <c r="Z211" s="52">
        <f t="shared" si="73"/>
        <v>6.7</v>
      </c>
      <c r="AA211" s="611"/>
      <c r="AB211" s="601">
        <f>demand!H883</f>
        <v>746.8</v>
      </c>
      <c r="AC211" s="19">
        <f>'grassland production'!S160</f>
        <v>252.31906427272455</v>
      </c>
      <c r="AD211" s="52">
        <f t="shared" si="74"/>
        <v>494.48093572727544</v>
      </c>
      <c r="AE211" s="620"/>
      <c r="AF211" s="601">
        <f>demand!J883</f>
        <v>15.6</v>
      </c>
      <c r="AG211" s="19">
        <f>'grassland production'!AA160</f>
        <v>3.0487496200241515</v>
      </c>
      <c r="AH211" s="52">
        <f t="shared" si="75"/>
        <v>12.551250379975848</v>
      </c>
      <c r="AI211" s="611"/>
      <c r="AJ211" s="601">
        <f>demand!K883</f>
        <v>126.7</v>
      </c>
      <c r="AK211" s="52">
        <f t="shared" si="76"/>
        <v>126.7</v>
      </c>
      <c r="AL211" s="611"/>
      <c r="AM211" s="601">
        <f>demand!L883</f>
        <v>123.9</v>
      </c>
      <c r="AN211" s="52">
        <f t="shared" si="77"/>
        <v>123.9</v>
      </c>
      <c r="AO211" s="620"/>
      <c r="AP211" s="601">
        <f>demand!M883</f>
        <v>12.7</v>
      </c>
      <c r="AQ211" s="19">
        <f>'grassland production'!AF160</f>
        <v>6.9596218728484098</v>
      </c>
      <c r="AR211" s="52">
        <f t="shared" si="78"/>
        <v>5.7403781271515895</v>
      </c>
      <c r="AS211" s="611"/>
      <c r="AT211" s="601">
        <f>demand!N883</f>
        <v>19</v>
      </c>
      <c r="AU211" s="19">
        <f>'grassland production'!AG160</f>
        <v>9.1345037081135381</v>
      </c>
      <c r="AV211" s="52">
        <f t="shared" si="79"/>
        <v>9.8654962918864619</v>
      </c>
    </row>
    <row r="212" spans="1:48" s="9" customFormat="1" ht="13.8" x14ac:dyDescent="0.45">
      <c r="A212" s="32">
        <v>2017</v>
      </c>
      <c r="B212" s="601">
        <f>demand!B884</f>
        <v>5127.8999999999996</v>
      </c>
      <c r="C212" s="19">
        <f>'crop production'!B161</f>
        <v>8719.6759362861394</v>
      </c>
      <c r="D212" s="115">
        <f t="shared" si="80"/>
        <v>9.1169556700282955E-2</v>
      </c>
      <c r="E212" s="19">
        <f t="shared" si="66"/>
        <v>7924.7069466048079</v>
      </c>
      <c r="F212" s="52">
        <f>'grainfed livestock'!B212</f>
        <v>2432.8874207793219</v>
      </c>
      <c r="G212" s="52">
        <f t="shared" si="67"/>
        <v>5491.8195258254855</v>
      </c>
      <c r="H212" s="626">
        <f t="shared" si="68"/>
        <v>363.91952582548583</v>
      </c>
      <c r="I212" s="611"/>
      <c r="J212" s="601">
        <f>demand!C884</f>
        <v>73</v>
      </c>
      <c r="K212" s="19">
        <f>'grassland production'!AE161</f>
        <v>43.448163502138513</v>
      </c>
      <c r="L212" s="52">
        <f t="shared" si="69"/>
        <v>29.551836497861487</v>
      </c>
      <c r="M212" s="617"/>
      <c r="N212" s="601">
        <f>demand!D884</f>
        <v>12</v>
      </c>
      <c r="O212" s="19">
        <f>'grassland production'!N161</f>
        <v>0.63284892007774829</v>
      </c>
      <c r="P212" s="52">
        <f t="shared" si="70"/>
        <v>11.367151079922252</v>
      </c>
      <c r="Q212" s="620"/>
      <c r="R212" s="601">
        <f>demand!E884</f>
        <v>3.7</v>
      </c>
      <c r="S212" s="19">
        <f>'grassland production'!P161</f>
        <v>0.47463669005831122</v>
      </c>
      <c r="T212" s="52">
        <f t="shared" si="71"/>
        <v>3.225363309941689</v>
      </c>
      <c r="U212" s="620"/>
      <c r="V212" s="601">
        <f>demand!F884</f>
        <v>75.599999999999994</v>
      </c>
      <c r="W212" s="52">
        <f t="shared" si="72"/>
        <v>75.599999999999994</v>
      </c>
      <c r="X212" s="620"/>
      <c r="Y212" s="601">
        <f>demand!G884</f>
        <v>6.4</v>
      </c>
      <c r="Z212" s="52">
        <f t="shared" si="73"/>
        <v>6.4</v>
      </c>
      <c r="AA212" s="611"/>
      <c r="AB212" s="601">
        <f>demand!H884</f>
        <v>763.6</v>
      </c>
      <c r="AC212" s="19">
        <f>'grassland production'!S161</f>
        <v>252.03208242096326</v>
      </c>
      <c r="AD212" s="52">
        <f t="shared" si="74"/>
        <v>511.56791757903676</v>
      </c>
      <c r="AE212" s="620"/>
      <c r="AF212" s="601">
        <f>demand!J884</f>
        <v>15.6</v>
      </c>
      <c r="AG212" s="19">
        <f>'grassland production'!AA161</f>
        <v>3.0452820429148559</v>
      </c>
      <c r="AH212" s="52">
        <f t="shared" si="75"/>
        <v>12.554717957085144</v>
      </c>
      <c r="AI212" s="611"/>
      <c r="AJ212" s="601">
        <f>demand!K884</f>
        <v>128.5</v>
      </c>
      <c r="AK212" s="52">
        <f t="shared" si="76"/>
        <v>128.5</v>
      </c>
      <c r="AL212" s="611"/>
      <c r="AM212" s="601">
        <f>demand!L884</f>
        <v>126.7</v>
      </c>
      <c r="AN212" s="52">
        <f t="shared" si="77"/>
        <v>126.7</v>
      </c>
      <c r="AO212" s="620"/>
      <c r="AP212" s="601">
        <f>demand!M884</f>
        <v>12.7</v>
      </c>
      <c r="AQ212" s="19">
        <f>'grassland production'!AF161</f>
        <v>6.9517061603421624</v>
      </c>
      <c r="AR212" s="52">
        <f t="shared" si="78"/>
        <v>5.7482938396578369</v>
      </c>
      <c r="AS212" s="611"/>
      <c r="AT212" s="601">
        <f>demand!N884</f>
        <v>18.7</v>
      </c>
      <c r="AU212" s="19">
        <f>'grassland production'!AG161</f>
        <v>9.1241143354490877</v>
      </c>
      <c r="AV212" s="52">
        <f t="shared" si="79"/>
        <v>9.5758856645509116</v>
      </c>
    </row>
    <row r="213" spans="1:48" s="9" customFormat="1" ht="13.8" x14ac:dyDescent="0.45">
      <c r="A213" s="32">
        <v>2018</v>
      </c>
      <c r="B213" s="601">
        <f>demand!B885</f>
        <v>5196.1000000000004</v>
      </c>
      <c r="C213" s="19">
        <f>'crop production'!B162</f>
        <v>8727.9557037842787</v>
      </c>
      <c r="D213" s="115">
        <f t="shared" si="80"/>
        <v>9.1169556700282955E-2</v>
      </c>
      <c r="E213" s="19">
        <f t="shared" si="66"/>
        <v>7932.2318513705604</v>
      </c>
      <c r="F213" s="52">
        <f>'grainfed livestock'!B213</f>
        <v>2532.6167306793791</v>
      </c>
      <c r="G213" s="52">
        <f t="shared" si="67"/>
        <v>5399.6151206911818</v>
      </c>
      <c r="H213" s="626">
        <f t="shared" si="68"/>
        <v>203.51512069118144</v>
      </c>
      <c r="I213" s="611"/>
      <c r="J213" s="601">
        <f>demand!C885</f>
        <v>75.8</v>
      </c>
      <c r="K213" s="19">
        <f>'grassland production'!AE162</f>
        <v>43.398050775246453</v>
      </c>
      <c r="L213" s="52">
        <f t="shared" si="69"/>
        <v>32.401949224753544</v>
      </c>
      <c r="M213" s="617"/>
      <c r="N213" s="601">
        <f>demand!D885</f>
        <v>12.3</v>
      </c>
      <c r="O213" s="19">
        <f>'grassland production'!N162</f>
        <v>0.63211899773950664</v>
      </c>
      <c r="P213" s="52">
        <f t="shared" si="70"/>
        <v>11.667881002260494</v>
      </c>
      <c r="Q213" s="620"/>
      <c r="R213" s="601">
        <f>demand!E885</f>
        <v>3.7</v>
      </c>
      <c r="S213" s="19">
        <f>'grassland production'!P162</f>
        <v>0.4740892483046299</v>
      </c>
      <c r="T213" s="52">
        <f t="shared" si="71"/>
        <v>3.2259107516953702</v>
      </c>
      <c r="U213" s="620"/>
      <c r="V213" s="601">
        <f>demand!F885</f>
        <v>77.400000000000006</v>
      </c>
      <c r="W213" s="52">
        <f t="shared" si="72"/>
        <v>77.400000000000006</v>
      </c>
      <c r="X213" s="620"/>
      <c r="Y213" s="601">
        <f>demand!G885</f>
        <v>6.5</v>
      </c>
      <c r="Z213" s="52">
        <f t="shared" si="73"/>
        <v>6.5</v>
      </c>
      <c r="AA213" s="611"/>
      <c r="AB213" s="601">
        <f>demand!H885</f>
        <v>786.1</v>
      </c>
      <c r="AC213" s="19">
        <f>'grassland production'!S162</f>
        <v>251.74139084975849</v>
      </c>
      <c r="AD213" s="52">
        <f t="shared" si="74"/>
        <v>534.35860915024159</v>
      </c>
      <c r="AE213" s="620"/>
      <c r="AF213" s="601">
        <f>demand!J885</f>
        <v>15.8</v>
      </c>
      <c r="AG213" s="19">
        <f>'grassland production'!AA162</f>
        <v>3.0417696415835915</v>
      </c>
      <c r="AH213" s="52">
        <f t="shared" si="75"/>
        <v>12.758230358416409</v>
      </c>
      <c r="AI213" s="611"/>
      <c r="AJ213" s="601">
        <f>demand!K885</f>
        <v>131</v>
      </c>
      <c r="AK213" s="52">
        <f t="shared" si="76"/>
        <v>131</v>
      </c>
      <c r="AL213" s="611"/>
      <c r="AM213" s="601">
        <f>demand!L885</f>
        <v>128.69999999999999</v>
      </c>
      <c r="AN213" s="52">
        <f t="shared" si="77"/>
        <v>128.69999999999999</v>
      </c>
      <c r="AO213" s="620"/>
      <c r="AP213" s="601">
        <f>demand!M885</f>
        <v>12.9</v>
      </c>
      <c r="AQ213" s="19">
        <f>'grassland production'!AF162</f>
        <v>6.9436881240394328</v>
      </c>
      <c r="AR213" s="52">
        <f t="shared" si="78"/>
        <v>5.9563118759605675</v>
      </c>
      <c r="AS213" s="611"/>
      <c r="AT213" s="601">
        <f>demand!N885</f>
        <v>19</v>
      </c>
      <c r="AU213" s="19">
        <f>'grassland production'!AG162</f>
        <v>9.1135906628017551</v>
      </c>
      <c r="AV213" s="52">
        <f t="shared" si="79"/>
        <v>9.8864093371982449</v>
      </c>
    </row>
    <row r="214" spans="1:48" s="9" customFormat="1" ht="13.8" x14ac:dyDescent="0.45">
      <c r="A214" s="32">
        <v>2019</v>
      </c>
      <c r="B214" s="601">
        <f>demand!B886</f>
        <v>5172</v>
      </c>
      <c r="C214" s="19">
        <f>'crop production'!B163</f>
        <v>9487.8462610550814</v>
      </c>
      <c r="D214" s="115">
        <f t="shared" si="80"/>
        <v>9.1169556700282955E-2</v>
      </c>
      <c r="E214" s="19">
        <f t="shared" si="66"/>
        <v>8622.8435233942528</v>
      </c>
      <c r="F214" s="52">
        <f>'grainfed livestock'!B214</f>
        <v>2547.3548174248258</v>
      </c>
      <c r="G214" s="52">
        <f t="shared" si="67"/>
        <v>6075.4887059694265</v>
      </c>
      <c r="H214" s="626">
        <f t="shared" si="68"/>
        <v>903.48870596942652</v>
      </c>
      <c r="I214" s="611"/>
      <c r="J214" s="601">
        <f>demand!C886</f>
        <v>74.900000000000006</v>
      </c>
      <c r="K214" s="19">
        <f>'grassland production'!AE163</f>
        <v>41.999291631956254</v>
      </c>
      <c r="L214" s="52">
        <f t="shared" si="69"/>
        <v>32.900708368043752</v>
      </c>
      <c r="M214" s="617"/>
      <c r="N214" s="601">
        <f>demand!D886</f>
        <v>12.3</v>
      </c>
      <c r="O214" s="19">
        <f>'grassland production'!N163</f>
        <v>0.61174522030156031</v>
      </c>
      <c r="P214" s="52">
        <f t="shared" si="70"/>
        <v>11.68825477969844</v>
      </c>
      <c r="Q214" s="620"/>
      <c r="R214" s="601">
        <f>demand!E886</f>
        <v>3.7</v>
      </c>
      <c r="S214" s="19">
        <f>'grassland production'!P163</f>
        <v>0.45880891522617018</v>
      </c>
      <c r="T214" s="52">
        <f t="shared" si="71"/>
        <v>3.2411910847738299</v>
      </c>
      <c r="U214" s="620"/>
      <c r="V214" s="601">
        <f>demand!F886</f>
        <v>78.099999999999994</v>
      </c>
      <c r="W214" s="52">
        <f t="shared" si="72"/>
        <v>78.099999999999994</v>
      </c>
      <c r="X214" s="620"/>
      <c r="Y214" s="601">
        <f>demand!G886</f>
        <v>6.4</v>
      </c>
      <c r="Z214" s="52">
        <f t="shared" si="73"/>
        <v>6.4</v>
      </c>
      <c r="AA214" s="611"/>
      <c r="AB214" s="601">
        <f>demand!H886</f>
        <v>793.8</v>
      </c>
      <c r="AC214" s="19">
        <f>'grassland production'!S163</f>
        <v>243.62753398509633</v>
      </c>
      <c r="AD214" s="52">
        <f t="shared" si="74"/>
        <v>550.17246601490365</v>
      </c>
      <c r="AE214" s="620"/>
      <c r="AF214" s="601">
        <f>demand!J886</f>
        <v>15.7</v>
      </c>
      <c r="AG214" s="19">
        <f>'grassland production'!AA163</f>
        <v>2.9437306047618179</v>
      </c>
      <c r="AH214" s="52">
        <f t="shared" si="75"/>
        <v>12.756269395238181</v>
      </c>
      <c r="AI214" s="611"/>
      <c r="AJ214" s="601">
        <f>demand!K886</f>
        <v>129.1</v>
      </c>
      <c r="AK214" s="52">
        <f t="shared" si="76"/>
        <v>129.1</v>
      </c>
      <c r="AL214" s="611"/>
      <c r="AM214" s="601">
        <f>demand!L886</f>
        <v>127.9</v>
      </c>
      <c r="AN214" s="52">
        <f t="shared" si="77"/>
        <v>127.9</v>
      </c>
      <c r="AO214" s="620"/>
      <c r="AP214" s="601">
        <f>demand!M886</f>
        <v>12.6</v>
      </c>
      <c r="AQ214" s="19">
        <f>'grassland production'!AF163</f>
        <v>6.7198866611130006</v>
      </c>
      <c r="AR214" s="52">
        <f t="shared" si="78"/>
        <v>5.8801133388869991</v>
      </c>
      <c r="AS214" s="611"/>
      <c r="AT214" s="601">
        <f>demand!N886</f>
        <v>18.7</v>
      </c>
      <c r="AU214" s="19">
        <f>'grassland production'!AG163</f>
        <v>8.8198512427108131</v>
      </c>
      <c r="AV214" s="52">
        <f t="shared" si="79"/>
        <v>9.8801487572891862</v>
      </c>
    </row>
    <row r="215" spans="1:48" s="9" customFormat="1" ht="13.8" x14ac:dyDescent="0.45">
      <c r="A215" s="32">
        <v>2020</v>
      </c>
      <c r="B215" s="601">
        <f>demand!B887</f>
        <v>5154.3</v>
      </c>
      <c r="C215" s="19">
        <f>'crop production'!B164</f>
        <v>9719.7514193361385</v>
      </c>
      <c r="D215" s="115">
        <f t="shared" si="80"/>
        <v>9.1169556700282955E-2</v>
      </c>
      <c r="E215" s="19">
        <f t="shared" si="66"/>
        <v>8833.6059911983175</v>
      </c>
      <c r="F215" s="52">
        <f>'grainfed livestock'!B215</f>
        <v>2547.914399641083</v>
      </c>
      <c r="G215" s="52">
        <f t="shared" si="67"/>
        <v>6285.6915915572345</v>
      </c>
      <c r="H215" s="626">
        <f t="shared" si="68"/>
        <v>1131.3915915572343</v>
      </c>
      <c r="I215" s="611"/>
      <c r="J215" s="601">
        <f>demand!C887</f>
        <v>74.2</v>
      </c>
      <c r="K215" s="19">
        <f>'grassland production'!AE164</f>
        <v>41.418921635453721</v>
      </c>
      <c r="L215" s="52">
        <f t="shared" si="69"/>
        <v>32.781078364546282</v>
      </c>
      <c r="M215" s="617"/>
      <c r="N215" s="601">
        <f>demand!D887</f>
        <v>12.2</v>
      </c>
      <c r="O215" s="19">
        <f>'grassland production'!N164</f>
        <v>0.60329177840834713</v>
      </c>
      <c r="P215" s="52">
        <f t="shared" si="70"/>
        <v>11.596708221591651</v>
      </c>
      <c r="Q215" s="620"/>
      <c r="R215" s="601">
        <f>demand!E887</f>
        <v>3.7</v>
      </c>
      <c r="S215" s="19">
        <f>'grassland production'!P164</f>
        <v>0.45246883380626024</v>
      </c>
      <c r="T215" s="52">
        <f t="shared" si="71"/>
        <v>3.24753116619374</v>
      </c>
      <c r="U215" s="620"/>
      <c r="V215" s="601">
        <f>demand!F887</f>
        <v>79.099999999999994</v>
      </c>
      <c r="W215" s="52">
        <f t="shared" si="72"/>
        <v>79.099999999999994</v>
      </c>
      <c r="X215" s="620"/>
      <c r="Y215" s="601">
        <f>demand!G887</f>
        <v>6.2</v>
      </c>
      <c r="Z215" s="52">
        <f t="shared" si="73"/>
        <v>6.2</v>
      </c>
      <c r="AA215" s="611"/>
      <c r="AB215" s="601">
        <f>demand!H887</f>
        <v>802.1</v>
      </c>
      <c r="AC215" s="19">
        <f>'grassland production'!S164</f>
        <v>240.26095075112423</v>
      </c>
      <c r="AD215" s="52">
        <f t="shared" si="74"/>
        <v>561.83904924887577</v>
      </c>
      <c r="AE215" s="620"/>
      <c r="AF215" s="601">
        <f>demand!J887</f>
        <v>15.6</v>
      </c>
      <c r="AG215" s="19">
        <f>'grassland production'!AA164</f>
        <v>2.9030524681931982</v>
      </c>
      <c r="AH215" s="52">
        <f t="shared" si="75"/>
        <v>12.696947531806801</v>
      </c>
      <c r="AI215" s="611"/>
      <c r="AJ215" s="601">
        <f>demand!K887</f>
        <v>127.5</v>
      </c>
      <c r="AK215" s="52">
        <f t="shared" si="76"/>
        <v>127.5</v>
      </c>
      <c r="AL215" s="611"/>
      <c r="AM215" s="601">
        <f>demand!L887</f>
        <v>127.3</v>
      </c>
      <c r="AN215" s="52">
        <f t="shared" si="77"/>
        <v>127.3</v>
      </c>
      <c r="AO215" s="620"/>
      <c r="AP215" s="601">
        <f>demand!M887</f>
        <v>12.3</v>
      </c>
      <c r="AQ215" s="19">
        <f>'grassland production'!AF164</f>
        <v>6.6270274616725953</v>
      </c>
      <c r="AR215" s="52">
        <f t="shared" si="78"/>
        <v>5.6729725383274054</v>
      </c>
      <c r="AS215" s="611"/>
      <c r="AT215" s="601">
        <f>demand!N887</f>
        <v>18.5</v>
      </c>
      <c r="AU215" s="19">
        <f>'grassland production'!AG164</f>
        <v>8.697973543445281</v>
      </c>
      <c r="AV215" s="52">
        <f t="shared" si="79"/>
        <v>9.802026456554719</v>
      </c>
    </row>
    <row r="216" spans="1:48" s="9" customFormat="1" ht="13.8" x14ac:dyDescent="0.45">
      <c r="A216" s="32">
        <v>2021</v>
      </c>
      <c r="B216" s="601">
        <f>demand!B888</f>
        <v>5131.2</v>
      </c>
      <c r="C216" s="19">
        <f>'crop production'!B165</f>
        <v>9951.3724134021704</v>
      </c>
      <c r="D216" s="115">
        <f t="shared" si="80"/>
        <v>9.1169556700282955E-2</v>
      </c>
      <c r="E216" s="19">
        <f t="shared" si="66"/>
        <v>9044.1102019128703</v>
      </c>
      <c r="F216" s="52">
        <f>'grainfed livestock'!B216</f>
        <v>2544.0923731906159</v>
      </c>
      <c r="G216" s="52">
        <f t="shared" si="67"/>
        <v>6500.0178287222543</v>
      </c>
      <c r="H216" s="626">
        <f t="shared" si="68"/>
        <v>1368.8178287222545</v>
      </c>
      <c r="I216" s="611"/>
      <c r="J216" s="601">
        <f>demand!C888</f>
        <v>73.400000000000006</v>
      </c>
      <c r="K216" s="19">
        <f>'grassland production'!AE165</f>
        <v>40.837141439063586</v>
      </c>
      <c r="L216" s="52">
        <f t="shared" si="69"/>
        <v>32.562858560936419</v>
      </c>
      <c r="M216" s="617"/>
      <c r="N216" s="601">
        <f>demand!D888</f>
        <v>12.2</v>
      </c>
      <c r="O216" s="19">
        <f>'grassland production'!N165</f>
        <v>0.59481779609629837</v>
      </c>
      <c r="P216" s="52">
        <f t="shared" si="70"/>
        <v>11.6051822039037</v>
      </c>
      <c r="Q216" s="620"/>
      <c r="R216" s="601">
        <f>demand!E888</f>
        <v>3.6</v>
      </c>
      <c r="S216" s="19">
        <f>'grassland production'!P165</f>
        <v>0.44611334707222372</v>
      </c>
      <c r="T216" s="52">
        <f t="shared" si="71"/>
        <v>3.1538866529277763</v>
      </c>
      <c r="U216" s="620"/>
      <c r="V216" s="601">
        <f>demand!F888</f>
        <v>79.900000000000006</v>
      </c>
      <c r="W216" s="52">
        <f t="shared" si="72"/>
        <v>79.900000000000006</v>
      </c>
      <c r="X216" s="620"/>
      <c r="Y216" s="601">
        <f>demand!G888</f>
        <v>6.1</v>
      </c>
      <c r="Z216" s="52">
        <f t="shared" si="73"/>
        <v>6.1</v>
      </c>
      <c r="AA216" s="611"/>
      <c r="AB216" s="601">
        <f>demand!H888</f>
        <v>809.3</v>
      </c>
      <c r="AC216" s="19">
        <f>'grassland production'!S165</f>
        <v>236.88618729535079</v>
      </c>
      <c r="AD216" s="52">
        <f t="shared" si="74"/>
        <v>572.41381270464922</v>
      </c>
      <c r="AE216" s="620"/>
      <c r="AF216" s="601">
        <f>demand!J888</f>
        <v>15.5</v>
      </c>
      <c r="AG216" s="19">
        <f>'grassland production'!AA165</f>
        <v>2.862275490705918</v>
      </c>
      <c r="AH216" s="52">
        <f t="shared" si="75"/>
        <v>12.637724509294081</v>
      </c>
      <c r="AI216" s="611"/>
      <c r="AJ216" s="601">
        <f>demand!K888</f>
        <v>125.7</v>
      </c>
      <c r="AK216" s="52">
        <f t="shared" si="76"/>
        <v>125.7</v>
      </c>
      <c r="AL216" s="611"/>
      <c r="AM216" s="601">
        <f>demand!L888</f>
        <v>126.5</v>
      </c>
      <c r="AN216" s="52">
        <f t="shared" si="77"/>
        <v>126.5</v>
      </c>
      <c r="AO216" s="620"/>
      <c r="AP216" s="601">
        <f>demand!M888</f>
        <v>12</v>
      </c>
      <c r="AQ216" s="19">
        <f>'grassland production'!AF165</f>
        <v>6.5339426302501735</v>
      </c>
      <c r="AR216" s="52">
        <f t="shared" si="78"/>
        <v>5.4660573697498265</v>
      </c>
      <c r="AS216" s="611"/>
      <c r="AT216" s="601">
        <f>demand!N888</f>
        <v>18.399999999999999</v>
      </c>
      <c r="AU216" s="19">
        <f>'grassland production'!AG165</f>
        <v>8.5757997022033532</v>
      </c>
      <c r="AV216" s="52">
        <f t="shared" si="79"/>
        <v>9.8242002977966454</v>
      </c>
    </row>
    <row r="217" spans="1:48" s="9" customFormat="1" ht="13.8" x14ac:dyDescent="0.45">
      <c r="A217" s="32">
        <v>2022</v>
      </c>
      <c r="B217" s="601">
        <f>demand!B889</f>
        <v>5106.2</v>
      </c>
      <c r="C217" s="19">
        <f>'crop production'!B166</f>
        <v>10182.718626228307</v>
      </c>
      <c r="D217" s="115">
        <f t="shared" si="80"/>
        <v>9.1169556700282955E-2</v>
      </c>
      <c r="E217" s="19">
        <f t="shared" si="66"/>
        <v>9254.3646830713587</v>
      </c>
      <c r="F217" s="52">
        <f>'grainfed livestock'!B217</f>
        <v>2539.4724727930607</v>
      </c>
      <c r="G217" s="52">
        <f t="shared" si="67"/>
        <v>6714.8922102782981</v>
      </c>
      <c r="H217" s="626">
        <f t="shared" si="68"/>
        <v>1608.6922102782983</v>
      </c>
      <c r="I217" s="611"/>
      <c r="J217" s="601">
        <f>demand!C889</f>
        <v>72.599999999999994</v>
      </c>
      <c r="K217" s="19">
        <f>'grassland production'!AE166</f>
        <v>40.254507109222274</v>
      </c>
      <c r="L217" s="52">
        <f t="shared" si="69"/>
        <v>32.34549289077772</v>
      </c>
      <c r="M217" s="617"/>
      <c r="N217" s="601">
        <f>demand!D889</f>
        <v>12.1</v>
      </c>
      <c r="O217" s="19">
        <f>'grassland production'!N166</f>
        <v>0.58633137281117731</v>
      </c>
      <c r="P217" s="52">
        <f t="shared" si="70"/>
        <v>11.513668627188823</v>
      </c>
      <c r="Q217" s="620"/>
      <c r="R217" s="601">
        <f>demand!E889</f>
        <v>3.6</v>
      </c>
      <c r="S217" s="19">
        <f>'grassland production'!P166</f>
        <v>0.43974852960838301</v>
      </c>
      <c r="T217" s="52">
        <f t="shared" si="71"/>
        <v>3.1602514703916169</v>
      </c>
      <c r="U217" s="620"/>
      <c r="V217" s="601">
        <f>demand!F889</f>
        <v>80.7</v>
      </c>
      <c r="W217" s="52">
        <f t="shared" si="72"/>
        <v>80.7</v>
      </c>
      <c r="X217" s="620"/>
      <c r="Y217" s="601">
        <f>demand!G889</f>
        <v>6</v>
      </c>
      <c r="Z217" s="52">
        <f t="shared" si="73"/>
        <v>6</v>
      </c>
      <c r="AA217" s="611"/>
      <c r="AB217" s="601">
        <f>demand!H889</f>
        <v>816.1</v>
      </c>
      <c r="AC217" s="19">
        <f>'grassland production'!S166</f>
        <v>233.50646922205138</v>
      </c>
      <c r="AD217" s="52">
        <f t="shared" si="74"/>
        <v>582.59353077794867</v>
      </c>
      <c r="AE217" s="620"/>
      <c r="AF217" s="601">
        <f>demand!J889</f>
        <v>15.4</v>
      </c>
      <c r="AG217" s="19">
        <f>'grassland production'!AA166</f>
        <v>2.8214386469998747</v>
      </c>
      <c r="AH217" s="52">
        <f t="shared" si="75"/>
        <v>12.578561353000126</v>
      </c>
      <c r="AI217" s="611"/>
      <c r="AJ217" s="601">
        <f>demand!K889</f>
        <v>123.8</v>
      </c>
      <c r="AK217" s="52">
        <f t="shared" si="76"/>
        <v>123.8</v>
      </c>
      <c r="AL217" s="611"/>
      <c r="AM217" s="601">
        <f>demand!L889</f>
        <v>125.7</v>
      </c>
      <c r="AN217" s="52">
        <f t="shared" si="77"/>
        <v>125.7</v>
      </c>
      <c r="AO217" s="620"/>
      <c r="AP217" s="601">
        <f>demand!M889</f>
        <v>11.7</v>
      </c>
      <c r="AQ217" s="19">
        <f>'grassland production'!AF166</f>
        <v>6.4407211374755642</v>
      </c>
      <c r="AR217" s="52">
        <f t="shared" si="78"/>
        <v>5.2592788625244351</v>
      </c>
      <c r="AS217" s="611"/>
      <c r="AT217" s="601">
        <f>demand!N889</f>
        <v>18.2</v>
      </c>
      <c r="AU217" s="19">
        <f>'grassland production'!AG166</f>
        <v>8.4534464929366777</v>
      </c>
      <c r="AV217" s="52">
        <f t="shared" si="79"/>
        <v>9.7465535070633216</v>
      </c>
    </row>
    <row r="218" spans="1:48" s="9" customFormat="1" ht="13.8" x14ac:dyDescent="0.45">
      <c r="A218" s="32">
        <v>2023</v>
      </c>
      <c r="B218" s="601">
        <f>demand!B890</f>
        <v>5079.5</v>
      </c>
      <c r="C218" s="19">
        <f>'crop production'!B167</f>
        <v>10413.799046146019</v>
      </c>
      <c r="D218" s="115">
        <f t="shared" si="80"/>
        <v>9.1169556700282955E-2</v>
      </c>
      <c r="E218" s="19">
        <f t="shared" si="66"/>
        <v>9464.3776035430583</v>
      </c>
      <c r="F218" s="52">
        <f>'grainfed livestock'!B218</f>
        <v>2529.0056801909095</v>
      </c>
      <c r="G218" s="52">
        <f t="shared" si="67"/>
        <v>6935.3719233521488</v>
      </c>
      <c r="H218" s="626">
        <f t="shared" si="68"/>
        <v>1855.8719233521488</v>
      </c>
      <c r="I218" s="611"/>
      <c r="J218" s="601">
        <f>demand!C890</f>
        <v>71.599999999999994</v>
      </c>
      <c r="K218" s="19">
        <f>'grassland production'!AE167</f>
        <v>39.671290597892607</v>
      </c>
      <c r="L218" s="52">
        <f t="shared" si="69"/>
        <v>31.928709402107387</v>
      </c>
      <c r="M218" s="617"/>
      <c r="N218" s="601">
        <f>demand!D890</f>
        <v>12.1</v>
      </c>
      <c r="O218" s="19">
        <f>'grassland production'!N167</f>
        <v>0.57783646969868252</v>
      </c>
      <c r="P218" s="52">
        <f t="shared" si="70"/>
        <v>11.522163530301317</v>
      </c>
      <c r="Q218" s="620"/>
      <c r="R218" s="601">
        <f>demand!E890</f>
        <v>3.5</v>
      </c>
      <c r="S218" s="19">
        <f>'grassland production'!P167</f>
        <v>0.43337735227401192</v>
      </c>
      <c r="T218" s="52">
        <f t="shared" si="71"/>
        <v>3.0666226477259881</v>
      </c>
      <c r="U218" s="620"/>
      <c r="V218" s="601">
        <f>demand!F890</f>
        <v>81.400000000000006</v>
      </c>
      <c r="W218" s="52">
        <f t="shared" si="72"/>
        <v>81.400000000000006</v>
      </c>
      <c r="X218" s="620"/>
      <c r="Y218" s="601">
        <f>demand!G890</f>
        <v>5.9</v>
      </c>
      <c r="Z218" s="52">
        <f t="shared" si="73"/>
        <v>5.9</v>
      </c>
      <c r="AA218" s="611"/>
      <c r="AB218" s="601">
        <f>demand!H890</f>
        <v>822.4</v>
      </c>
      <c r="AC218" s="19">
        <f>'grassland production'!S167</f>
        <v>230.12337405750029</v>
      </c>
      <c r="AD218" s="52">
        <f t="shared" si="74"/>
        <v>592.27662594249966</v>
      </c>
      <c r="AE218" s="620"/>
      <c r="AF218" s="601">
        <f>demand!J890</f>
        <v>15.3</v>
      </c>
      <c r="AG218" s="19">
        <f>'grassland production'!AA167</f>
        <v>2.7805609981897859</v>
      </c>
      <c r="AH218" s="52">
        <f t="shared" si="75"/>
        <v>12.519439001810214</v>
      </c>
      <c r="AI218" s="611"/>
      <c r="AJ218" s="601">
        <f>demand!K890</f>
        <v>121.7</v>
      </c>
      <c r="AK218" s="52">
        <f t="shared" si="76"/>
        <v>121.7</v>
      </c>
      <c r="AL218" s="611"/>
      <c r="AM218" s="601">
        <f>demand!L890</f>
        <v>124.7</v>
      </c>
      <c r="AN218" s="52">
        <f t="shared" si="77"/>
        <v>124.7</v>
      </c>
      <c r="AO218" s="620"/>
      <c r="AP218" s="601">
        <f>demand!M890</f>
        <v>11.4</v>
      </c>
      <c r="AQ218" s="19">
        <f>'grassland production'!AF167</f>
        <v>6.3474064956628169</v>
      </c>
      <c r="AR218" s="52">
        <f t="shared" si="78"/>
        <v>5.0525935043371835</v>
      </c>
      <c r="AS218" s="611"/>
      <c r="AT218" s="601">
        <f>demand!N890</f>
        <v>18</v>
      </c>
      <c r="AU218" s="19">
        <f>'grassland production'!AG167</f>
        <v>8.3309710255574476</v>
      </c>
      <c r="AV218" s="52">
        <f t="shared" si="79"/>
        <v>9.6690289744425524</v>
      </c>
    </row>
    <row r="219" spans="1:48" s="9" customFormat="1" ht="13.8" x14ac:dyDescent="0.45">
      <c r="A219" s="32">
        <v>2024</v>
      </c>
      <c r="B219" s="601">
        <f>demand!B891</f>
        <v>5051.3999999999996</v>
      </c>
      <c r="C219" s="19">
        <f>'crop production'!B168</f>
        <v>10644.622596314341</v>
      </c>
      <c r="D219" s="115">
        <f t="shared" si="80"/>
        <v>9.1169556700282955E-2</v>
      </c>
      <c r="E219" s="19">
        <f t="shared" si="66"/>
        <v>9674.1570729665473</v>
      </c>
      <c r="F219" s="52">
        <f>'grainfed livestock'!B219</f>
        <v>2512.2822242089283</v>
      </c>
      <c r="G219" s="52">
        <f t="shared" si="67"/>
        <v>7161.8748487576195</v>
      </c>
      <c r="H219" s="626">
        <f t="shared" si="68"/>
        <v>2110.4748487576198</v>
      </c>
      <c r="I219" s="611"/>
      <c r="J219" s="601">
        <f>demand!C891</f>
        <v>70.7</v>
      </c>
      <c r="K219" s="19">
        <f>'grassland production'!AE168</f>
        <v>39.283408293937498</v>
      </c>
      <c r="L219" s="52">
        <f t="shared" si="69"/>
        <v>31.416591706062505</v>
      </c>
      <c r="M219" s="617"/>
      <c r="N219" s="601">
        <f>demand!D891</f>
        <v>12</v>
      </c>
      <c r="O219" s="19">
        <f>'grassland production'!N168</f>
        <v>0.57218672808962301</v>
      </c>
      <c r="P219" s="52">
        <f t="shared" si="70"/>
        <v>11.427813271910377</v>
      </c>
      <c r="Q219" s="620"/>
      <c r="R219" s="601">
        <f>demand!E891</f>
        <v>3.5</v>
      </c>
      <c r="S219" s="19">
        <f>'grassland production'!P168</f>
        <v>0.42914004606721717</v>
      </c>
      <c r="T219" s="52">
        <f t="shared" si="71"/>
        <v>3.070859953932783</v>
      </c>
      <c r="U219" s="620"/>
      <c r="V219" s="601">
        <f>demand!F891</f>
        <v>82.1</v>
      </c>
      <c r="W219" s="52">
        <f t="shared" si="72"/>
        <v>82.1</v>
      </c>
      <c r="X219" s="620"/>
      <c r="Y219" s="601">
        <f>demand!G891</f>
        <v>5.7</v>
      </c>
      <c r="Z219" s="52">
        <f t="shared" si="73"/>
        <v>5.7</v>
      </c>
      <c r="AA219" s="611"/>
      <c r="AB219" s="601">
        <f>demand!H891</f>
        <v>828.2</v>
      </c>
      <c r="AC219" s="19">
        <f>'grassland production'!S168</f>
        <v>227.87336446169232</v>
      </c>
      <c r="AD219" s="52">
        <f t="shared" si="74"/>
        <v>600.32663553830776</v>
      </c>
      <c r="AE219" s="620"/>
      <c r="AF219" s="601">
        <f>demand!J891</f>
        <v>15.1</v>
      </c>
      <c r="AG219" s="19">
        <f>'grassland production'!AA168</f>
        <v>2.7533743251572012</v>
      </c>
      <c r="AH219" s="52">
        <f t="shared" si="75"/>
        <v>12.346625674842798</v>
      </c>
      <c r="AI219" s="611"/>
      <c r="AJ219" s="601">
        <f>demand!K891</f>
        <v>119.5</v>
      </c>
      <c r="AK219" s="52">
        <f t="shared" si="76"/>
        <v>119.5</v>
      </c>
      <c r="AL219" s="611"/>
      <c r="AM219" s="601">
        <f>demand!L891</f>
        <v>123.7</v>
      </c>
      <c r="AN219" s="52">
        <f t="shared" si="77"/>
        <v>123.7</v>
      </c>
      <c r="AO219" s="620"/>
      <c r="AP219" s="601">
        <f>demand!M891</f>
        <v>11.1</v>
      </c>
      <c r="AQ219" s="19">
        <f>'grassland production'!AF168</f>
        <v>6.2853453270299999</v>
      </c>
      <c r="AR219" s="52">
        <f t="shared" si="78"/>
        <v>4.8146546729699997</v>
      </c>
      <c r="AS219" s="611"/>
      <c r="AT219" s="601">
        <f>demand!N891</f>
        <v>17.7</v>
      </c>
      <c r="AU219" s="19">
        <f>'grassland production'!AG168</f>
        <v>8.2495157417268743</v>
      </c>
      <c r="AV219" s="52">
        <f t="shared" si="79"/>
        <v>9.450484258273125</v>
      </c>
    </row>
    <row r="220" spans="1:48" s="9" customFormat="1" ht="13.8" x14ac:dyDescent="0.45">
      <c r="A220" s="32">
        <v>2025</v>
      </c>
      <c r="B220" s="601">
        <f>demand!B892</f>
        <v>5021.8</v>
      </c>
      <c r="C220" s="19">
        <f>'crop production'!B169</f>
        <v>10873.594462828512</v>
      </c>
      <c r="D220" s="115">
        <f t="shared" si="80"/>
        <v>9.1169556700282955E-2</v>
      </c>
      <c r="E220" s="19">
        <f t="shared" si="66"/>
        <v>9882.2536759137856</v>
      </c>
      <c r="F220" s="52">
        <f>'grainfed livestock'!B220</f>
        <v>2498.2726410157343</v>
      </c>
      <c r="G220" s="52">
        <f t="shared" si="67"/>
        <v>7383.9810348980518</v>
      </c>
      <c r="H220" s="626">
        <f t="shared" si="68"/>
        <v>2362.1810348980516</v>
      </c>
      <c r="I220" s="611"/>
      <c r="J220" s="601">
        <f>demand!C892</f>
        <v>69.599999999999994</v>
      </c>
      <c r="K220" s="19">
        <f>'grassland production'!AE169</f>
        <v>38.899285913182943</v>
      </c>
      <c r="L220" s="52">
        <f t="shared" si="69"/>
        <v>30.700714086817051</v>
      </c>
      <c r="M220" s="617"/>
      <c r="N220" s="601">
        <f>demand!D892</f>
        <v>11.9</v>
      </c>
      <c r="O220" s="19">
        <f>'grassland production'!N169</f>
        <v>0.56659175204820189</v>
      </c>
      <c r="P220" s="52">
        <f t="shared" si="70"/>
        <v>11.333408247951798</v>
      </c>
      <c r="Q220" s="620"/>
      <c r="R220" s="601">
        <f>demand!E892</f>
        <v>3.4</v>
      </c>
      <c r="S220" s="19">
        <f>'grassland production'!P169</f>
        <v>0.42494381403615139</v>
      </c>
      <c r="T220" s="52">
        <f t="shared" si="71"/>
        <v>2.9750561859638487</v>
      </c>
      <c r="U220" s="620"/>
      <c r="V220" s="601">
        <f>demand!F892</f>
        <v>82.7</v>
      </c>
      <c r="W220" s="52">
        <f t="shared" si="72"/>
        <v>82.7</v>
      </c>
      <c r="X220" s="620"/>
      <c r="Y220" s="601">
        <f>demand!G892</f>
        <v>5.6</v>
      </c>
      <c r="Z220" s="52">
        <f t="shared" si="73"/>
        <v>5.6</v>
      </c>
      <c r="AA220" s="611"/>
      <c r="AB220" s="601">
        <f>demand!H892</f>
        <v>833.5</v>
      </c>
      <c r="AC220" s="19">
        <f>'grassland production'!S169</f>
        <v>225.64516525319638</v>
      </c>
      <c r="AD220" s="52">
        <f t="shared" si="74"/>
        <v>607.85483474680359</v>
      </c>
      <c r="AE220" s="620"/>
      <c r="AF220" s="601">
        <f>demand!J892</f>
        <v>14.9</v>
      </c>
      <c r="AG220" s="19">
        <f>'grassland production'!AA169</f>
        <v>2.7264511851645072</v>
      </c>
      <c r="AH220" s="52">
        <f t="shared" si="75"/>
        <v>12.173548814835494</v>
      </c>
      <c r="AI220" s="611"/>
      <c r="AJ220" s="601">
        <f>demand!K892</f>
        <v>117.3</v>
      </c>
      <c r="AK220" s="52">
        <f t="shared" si="76"/>
        <v>117.3</v>
      </c>
      <c r="AL220" s="611"/>
      <c r="AM220" s="601">
        <f>demand!L892</f>
        <v>122.5</v>
      </c>
      <c r="AN220" s="52">
        <f t="shared" si="77"/>
        <v>122.5</v>
      </c>
      <c r="AO220" s="620"/>
      <c r="AP220" s="601">
        <f>demand!M892</f>
        <v>10.8</v>
      </c>
      <c r="AQ220" s="19">
        <f>'grassland production'!AF169</f>
        <v>6.2238857461092714</v>
      </c>
      <c r="AR220" s="52">
        <f t="shared" si="78"/>
        <v>4.5761142538907293</v>
      </c>
      <c r="AS220" s="611"/>
      <c r="AT220" s="601">
        <f>demand!N892</f>
        <v>17.5</v>
      </c>
      <c r="AU220" s="19">
        <f>'grassland production'!AG169</f>
        <v>8.1688500417684171</v>
      </c>
      <c r="AV220" s="52">
        <f t="shared" si="79"/>
        <v>9.3311499582315829</v>
      </c>
    </row>
    <row r="221" spans="1:48" s="9" customFormat="1" ht="13.8" x14ac:dyDescent="0.45">
      <c r="A221" s="32">
        <v>2026</v>
      </c>
      <c r="B221" s="601">
        <f>demand!B893</f>
        <v>4990.8999999999996</v>
      </c>
      <c r="C221" s="19">
        <f>'crop production'!B170</f>
        <v>11091.718935352981</v>
      </c>
      <c r="D221" s="115">
        <f t="shared" si="80"/>
        <v>9.1169556700282955E-2</v>
      </c>
      <c r="E221" s="19">
        <f t="shared" si="66"/>
        <v>10080.491836972717</v>
      </c>
      <c r="F221" s="52">
        <f>'grainfed livestock'!B221</f>
        <v>2496.1499522642971</v>
      </c>
      <c r="G221" s="52">
        <f t="shared" si="67"/>
        <v>7584.3418847084195</v>
      </c>
      <c r="H221" s="626">
        <f t="shared" si="68"/>
        <v>2593.4418847084198</v>
      </c>
      <c r="I221" s="611"/>
      <c r="J221" s="601">
        <f>demand!C893</f>
        <v>68.599999999999994</v>
      </c>
      <c r="K221" s="19">
        <f>'grassland production'!AE170</f>
        <v>38.51282770675919</v>
      </c>
      <c r="L221" s="52">
        <f t="shared" si="69"/>
        <v>30.087172293240805</v>
      </c>
      <c r="M221" s="617"/>
      <c r="N221" s="601">
        <f>demand!D893</f>
        <v>11.8</v>
      </c>
      <c r="O221" s="19">
        <f>'grassland production'!N170</f>
        <v>0.56096275328560929</v>
      </c>
      <c r="P221" s="52">
        <f t="shared" si="70"/>
        <v>11.239037246714391</v>
      </c>
      <c r="Q221" s="620"/>
      <c r="R221" s="601">
        <f>demand!E893</f>
        <v>3.4</v>
      </c>
      <c r="S221" s="19">
        <f>'grassland production'!P170</f>
        <v>0.42072206496420689</v>
      </c>
      <c r="T221" s="52">
        <f t="shared" si="71"/>
        <v>2.979277935035793</v>
      </c>
      <c r="U221" s="620"/>
      <c r="V221" s="601">
        <f>demand!F893</f>
        <v>83.2</v>
      </c>
      <c r="W221" s="52">
        <f t="shared" si="72"/>
        <v>83.2</v>
      </c>
      <c r="X221" s="620"/>
      <c r="Y221" s="601">
        <f>demand!G893</f>
        <v>5.4</v>
      </c>
      <c r="Z221" s="52">
        <f t="shared" si="73"/>
        <v>5.4</v>
      </c>
      <c r="AA221" s="611"/>
      <c r="AB221" s="601">
        <f>demand!H893</f>
        <v>838.3</v>
      </c>
      <c r="AC221" s="19">
        <f>'grassland production'!S170</f>
        <v>223.40341649599387</v>
      </c>
      <c r="AD221" s="52">
        <f t="shared" si="74"/>
        <v>614.89658350400612</v>
      </c>
      <c r="AE221" s="620"/>
      <c r="AF221" s="601">
        <f>demand!J893</f>
        <v>14.8</v>
      </c>
      <c r="AG221" s="19">
        <f>'grassland production'!AA170</f>
        <v>2.6993643271365166</v>
      </c>
      <c r="AH221" s="52">
        <f t="shared" si="75"/>
        <v>12.100635672863485</v>
      </c>
      <c r="AI221" s="611"/>
      <c r="AJ221" s="601">
        <f>demand!K893</f>
        <v>114.9</v>
      </c>
      <c r="AK221" s="52">
        <f t="shared" si="76"/>
        <v>114.9</v>
      </c>
      <c r="AL221" s="611"/>
      <c r="AM221" s="601">
        <f>demand!L893</f>
        <v>121.3</v>
      </c>
      <c r="AN221" s="52">
        <f t="shared" si="77"/>
        <v>121.3</v>
      </c>
      <c r="AO221" s="620"/>
      <c r="AP221" s="601">
        <f>demand!M893</f>
        <v>10.4</v>
      </c>
      <c r="AQ221" s="19">
        <f>'grassland production'!AF170</f>
        <v>6.1620524330814703</v>
      </c>
      <c r="AR221" s="52">
        <f t="shared" si="78"/>
        <v>4.23794756691853</v>
      </c>
      <c r="AS221" s="611"/>
      <c r="AT221" s="601">
        <f>demand!N893</f>
        <v>17.3</v>
      </c>
      <c r="AU221" s="19">
        <f>'grassland production'!AG170</f>
        <v>8.0876938184194298</v>
      </c>
      <c r="AV221" s="52">
        <f t="shared" si="79"/>
        <v>9.2123061815805709</v>
      </c>
    </row>
    <row r="222" spans="1:48" s="9" customFormat="1" ht="13.8" x14ac:dyDescent="0.45">
      <c r="A222" s="32">
        <v>2027</v>
      </c>
      <c r="B222" s="601">
        <f>demand!B894</f>
        <v>4958.8</v>
      </c>
      <c r="C222" s="19">
        <f>'crop production'!B171</f>
        <v>11309.613235135752</v>
      </c>
      <c r="D222" s="115">
        <f t="shared" si="80"/>
        <v>9.1169556700282955E-2</v>
      </c>
      <c r="E222" s="19">
        <f t="shared" si="66"/>
        <v>10278.520810036773</v>
      </c>
      <c r="F222" s="52">
        <f>'grainfed livestock'!B222</f>
        <v>2491.435567851172</v>
      </c>
      <c r="G222" s="52">
        <f t="shared" si="67"/>
        <v>7787.0852421856007</v>
      </c>
      <c r="H222" s="626">
        <f t="shared" si="68"/>
        <v>2828.2852421856005</v>
      </c>
      <c r="I222" s="611"/>
      <c r="J222" s="601">
        <f>demand!C894</f>
        <v>67.400000000000006</v>
      </c>
      <c r="K222" s="19">
        <f>'grassland production'!AE171</f>
        <v>38.123885877430702</v>
      </c>
      <c r="L222" s="52">
        <f t="shared" si="69"/>
        <v>29.276114122569304</v>
      </c>
      <c r="M222" s="617"/>
      <c r="N222" s="601">
        <f>demand!D894</f>
        <v>11.7</v>
      </c>
      <c r="O222" s="19">
        <f>'grassland production'!N171</f>
        <v>0.55529757904524168</v>
      </c>
      <c r="P222" s="52">
        <f t="shared" si="70"/>
        <v>11.144702420954758</v>
      </c>
      <c r="Q222" s="620"/>
      <c r="R222" s="601">
        <f>demand!E894</f>
        <v>3.3</v>
      </c>
      <c r="S222" s="19">
        <f>'grassland production'!P171</f>
        <v>0.41647318428393121</v>
      </c>
      <c r="T222" s="52">
        <f t="shared" si="71"/>
        <v>2.8835268157160687</v>
      </c>
      <c r="U222" s="620"/>
      <c r="V222" s="601">
        <f>demand!F894</f>
        <v>83.7</v>
      </c>
      <c r="W222" s="52">
        <f t="shared" si="72"/>
        <v>83.7</v>
      </c>
      <c r="X222" s="620"/>
      <c r="Y222" s="601">
        <f>demand!G894</f>
        <v>5.3</v>
      </c>
      <c r="Z222" s="52">
        <f t="shared" si="73"/>
        <v>5.3</v>
      </c>
      <c r="AA222" s="611"/>
      <c r="AB222" s="601">
        <f>demand!H894</f>
        <v>842.7</v>
      </c>
      <c r="AC222" s="19">
        <f>'grassland production'!S171</f>
        <v>221.14726085476747</v>
      </c>
      <c r="AD222" s="52">
        <f t="shared" si="74"/>
        <v>621.55273914523264</v>
      </c>
      <c r="AE222" s="620"/>
      <c r="AF222" s="601">
        <f>demand!J894</f>
        <v>14.6</v>
      </c>
      <c r="AG222" s="19">
        <f>'grassland production'!AA171</f>
        <v>2.6721033919640971</v>
      </c>
      <c r="AH222" s="52">
        <f t="shared" si="75"/>
        <v>11.927896608035903</v>
      </c>
      <c r="AI222" s="611"/>
      <c r="AJ222" s="601">
        <f>demand!K894</f>
        <v>112.5</v>
      </c>
      <c r="AK222" s="52">
        <f t="shared" si="76"/>
        <v>112.5</v>
      </c>
      <c r="AL222" s="611"/>
      <c r="AM222" s="601">
        <f>demand!L894</f>
        <v>120</v>
      </c>
      <c r="AN222" s="52">
        <f t="shared" si="77"/>
        <v>120</v>
      </c>
      <c r="AO222" s="620"/>
      <c r="AP222" s="601">
        <f>demand!M894</f>
        <v>10.1</v>
      </c>
      <c r="AQ222" s="19">
        <f>'grassland production'!AF171</f>
        <v>6.0998217403889123</v>
      </c>
      <c r="AR222" s="52">
        <f t="shared" si="78"/>
        <v>4.0001782596110873</v>
      </c>
      <c r="AS222" s="611"/>
      <c r="AT222" s="601">
        <f>demand!N894</f>
        <v>17</v>
      </c>
      <c r="AU222" s="19">
        <f>'grassland production'!AG171</f>
        <v>8.0060160342604476</v>
      </c>
      <c r="AV222" s="52">
        <f t="shared" si="79"/>
        <v>8.9939839657395524</v>
      </c>
    </row>
    <row r="223" spans="1:48" s="9" customFormat="1" ht="13.8" x14ac:dyDescent="0.45">
      <c r="A223" s="32">
        <v>2028</v>
      </c>
      <c r="B223" s="601">
        <f>demand!B895</f>
        <v>4925.3999999999996</v>
      </c>
      <c r="C223" s="19">
        <f>'crop production'!B172</f>
        <v>11527.286255282601</v>
      </c>
      <c r="D223" s="115">
        <f t="shared" si="80"/>
        <v>9.1169556700282955E-2</v>
      </c>
      <c r="E223" s="19">
        <f t="shared" si="66"/>
        <v>10476.348677431222</v>
      </c>
      <c r="F223" s="52">
        <f>'grainfed livestock'!B223</f>
        <v>2484.252109756399</v>
      </c>
      <c r="G223" s="52">
        <f t="shared" si="67"/>
        <v>7992.0965676748237</v>
      </c>
      <c r="H223" s="626">
        <f t="shared" si="68"/>
        <v>3066.6965676748241</v>
      </c>
      <c r="I223" s="611"/>
      <c r="J223" s="601">
        <f>demand!C895</f>
        <v>66.2</v>
      </c>
      <c r="K223" s="19">
        <f>'grassland production'!AE172</f>
        <v>37.732319891985739</v>
      </c>
      <c r="L223" s="52">
        <f t="shared" si="69"/>
        <v>28.467680108014264</v>
      </c>
      <c r="M223" s="617"/>
      <c r="N223" s="601">
        <f>demand!D895</f>
        <v>11.6</v>
      </c>
      <c r="O223" s="19">
        <f>'grassland production'!N172</f>
        <v>0.54959418237541857</v>
      </c>
      <c r="P223" s="52">
        <f t="shared" si="70"/>
        <v>11.050405817624581</v>
      </c>
      <c r="Q223" s="620"/>
      <c r="R223" s="601">
        <f>demand!E895</f>
        <v>3.2</v>
      </c>
      <c r="S223" s="19">
        <f>'grassland production'!P172</f>
        <v>0.41219563678156385</v>
      </c>
      <c r="T223" s="52">
        <f t="shared" si="71"/>
        <v>2.7878043632184362</v>
      </c>
      <c r="U223" s="620"/>
      <c r="V223" s="601">
        <f>demand!F895</f>
        <v>84.1</v>
      </c>
      <c r="W223" s="52">
        <f t="shared" si="72"/>
        <v>84.1</v>
      </c>
      <c r="X223" s="620"/>
      <c r="Y223" s="601">
        <f>demand!G895</f>
        <v>5.0999999999999996</v>
      </c>
      <c r="Z223" s="52">
        <f t="shared" si="73"/>
        <v>5.0999999999999996</v>
      </c>
      <c r="AA223" s="611"/>
      <c r="AB223" s="601">
        <f>demand!H895</f>
        <v>846.6</v>
      </c>
      <c r="AC223" s="19">
        <f>'grassland production'!S172</f>
        <v>218.8758831310104</v>
      </c>
      <c r="AD223" s="52">
        <f t="shared" si="74"/>
        <v>627.72411686898965</v>
      </c>
      <c r="AE223" s="620"/>
      <c r="AF223" s="601">
        <f>demand!J895</f>
        <v>14.4</v>
      </c>
      <c r="AG223" s="19">
        <f>'grassland production'!AA172</f>
        <v>2.6446585296735856</v>
      </c>
      <c r="AH223" s="52">
        <f t="shared" si="75"/>
        <v>11.755341470326414</v>
      </c>
      <c r="AI223" s="611"/>
      <c r="AJ223" s="601">
        <f>demand!K895</f>
        <v>109.9</v>
      </c>
      <c r="AK223" s="52">
        <f t="shared" si="76"/>
        <v>109.9</v>
      </c>
      <c r="AL223" s="611"/>
      <c r="AM223" s="601">
        <f>demand!L895</f>
        <v>118.7</v>
      </c>
      <c r="AN223" s="52">
        <f t="shared" si="77"/>
        <v>118.7</v>
      </c>
      <c r="AO223" s="620"/>
      <c r="AP223" s="601">
        <f>demand!M895</f>
        <v>9.8000000000000007</v>
      </c>
      <c r="AQ223" s="19">
        <f>'grassland production'!AF172</f>
        <v>6.0371711827177181</v>
      </c>
      <c r="AR223" s="52">
        <f t="shared" si="78"/>
        <v>3.7628288172822826</v>
      </c>
      <c r="AS223" s="611"/>
      <c r="AT223" s="601">
        <f>demand!N895</f>
        <v>16.7</v>
      </c>
      <c r="AU223" s="19">
        <f>'grassland production'!AG172</f>
        <v>7.9237871773170045</v>
      </c>
      <c r="AV223" s="52">
        <f t="shared" si="79"/>
        <v>8.7762128226829947</v>
      </c>
    </row>
    <row r="224" spans="1:48" s="9" customFormat="1" ht="13.8" x14ac:dyDescent="0.45">
      <c r="A224" s="32">
        <v>2029</v>
      </c>
      <c r="B224" s="601">
        <f>demand!B896</f>
        <v>4890.8</v>
      </c>
      <c r="C224" s="19">
        <f>'crop production'!B173</f>
        <v>11744.746950748158</v>
      </c>
      <c r="D224" s="115">
        <f t="shared" si="80"/>
        <v>9.1169556700282955E-2</v>
      </c>
      <c r="E224" s="19">
        <f t="shared" si="66"/>
        <v>10673.98357769145</v>
      </c>
      <c r="F224" s="52">
        <f>'grainfed livestock'!B224</f>
        <v>2474.6667280501592</v>
      </c>
      <c r="G224" s="52">
        <f t="shared" si="67"/>
        <v>8199.3168496412909</v>
      </c>
      <c r="H224" s="626">
        <f t="shared" si="68"/>
        <v>3308.5168496412907</v>
      </c>
      <c r="I224" s="611"/>
      <c r="J224" s="601">
        <f>demand!C896</f>
        <v>65</v>
      </c>
      <c r="K224" s="19">
        <f>'grassland production'!AE173</f>
        <v>37.33800145690445</v>
      </c>
      <c r="L224" s="52">
        <f t="shared" si="69"/>
        <v>27.66199854309555</v>
      </c>
      <c r="M224" s="617"/>
      <c r="N224" s="601">
        <f>demand!D896</f>
        <v>11.5</v>
      </c>
      <c r="O224" s="19">
        <f>'grassland production'!N173</f>
        <v>0.5438506946030145</v>
      </c>
      <c r="P224" s="52">
        <f t="shared" si="70"/>
        <v>10.956149305396986</v>
      </c>
      <c r="Q224" s="620"/>
      <c r="R224" s="601">
        <f>demand!E896</f>
        <v>3.2</v>
      </c>
      <c r="S224" s="19">
        <f>'grassland production'!P173</f>
        <v>0.4078880209522609</v>
      </c>
      <c r="T224" s="52">
        <f t="shared" si="71"/>
        <v>2.7921119790477391</v>
      </c>
      <c r="U224" s="620"/>
      <c r="V224" s="601">
        <f>demand!F896</f>
        <v>84.5</v>
      </c>
      <c r="W224" s="52">
        <f t="shared" si="72"/>
        <v>84.5</v>
      </c>
      <c r="X224" s="620"/>
      <c r="Y224" s="601">
        <f>demand!G896</f>
        <v>5</v>
      </c>
      <c r="Z224" s="52">
        <f t="shared" si="73"/>
        <v>5</v>
      </c>
      <c r="AA224" s="611"/>
      <c r="AB224" s="601">
        <f>demand!H896</f>
        <v>850</v>
      </c>
      <c r="AC224" s="19">
        <f>'grassland production'!S173</f>
        <v>216.58853912565053</v>
      </c>
      <c r="AD224" s="52">
        <f t="shared" si="74"/>
        <v>633.41146087434947</v>
      </c>
      <c r="AE224" s="620"/>
      <c r="AF224" s="601">
        <f>demand!J896</f>
        <v>14.1</v>
      </c>
      <c r="AG224" s="19">
        <f>'grassland production'!AA173</f>
        <v>2.6170207481714001</v>
      </c>
      <c r="AH224" s="52">
        <f t="shared" si="75"/>
        <v>11.482979251828599</v>
      </c>
      <c r="AI224" s="611"/>
      <c r="AJ224" s="601">
        <f>demand!K896</f>
        <v>107.3</v>
      </c>
      <c r="AK224" s="52">
        <f t="shared" si="76"/>
        <v>107.3</v>
      </c>
      <c r="AL224" s="611"/>
      <c r="AM224" s="601">
        <f>demand!L896</f>
        <v>117.3</v>
      </c>
      <c r="AN224" s="52">
        <f t="shared" si="77"/>
        <v>117.3</v>
      </c>
      <c r="AO224" s="620"/>
      <c r="AP224" s="601">
        <f>demand!M896</f>
        <v>9.4</v>
      </c>
      <c r="AQ224" s="19">
        <f>'grassland production'!AF173</f>
        <v>5.9740802331047123</v>
      </c>
      <c r="AR224" s="52">
        <f t="shared" si="78"/>
        <v>3.4259197668952881</v>
      </c>
      <c r="AS224" s="611"/>
      <c r="AT224" s="601">
        <f>demand!N896</f>
        <v>16.399999999999999</v>
      </c>
      <c r="AU224" s="19">
        <f>'grassland production'!AG173</f>
        <v>7.8409803059499339</v>
      </c>
      <c r="AV224" s="52">
        <f t="shared" si="79"/>
        <v>8.5590196940500647</v>
      </c>
    </row>
    <row r="225" spans="1:48" s="9" customFormat="1" ht="13.8" x14ac:dyDescent="0.45">
      <c r="A225" s="32">
        <v>2030</v>
      </c>
      <c r="B225" s="601">
        <f>demand!B897</f>
        <v>4855.1000000000004</v>
      </c>
      <c r="C225" s="19">
        <f>'crop production'!B174</f>
        <v>11962.004226811701</v>
      </c>
      <c r="D225" s="115">
        <f t="shared" si="80"/>
        <v>9.1169556700282955E-2</v>
      </c>
      <c r="E225" s="19">
        <f t="shared" si="66"/>
        <v>10871.433604206368</v>
      </c>
      <c r="F225" s="52">
        <f>'grainfed livestock'!B225</f>
        <v>2464.647092158827</v>
      </c>
      <c r="G225" s="52">
        <f t="shared" si="67"/>
        <v>8406.7865120475399</v>
      </c>
      <c r="H225" s="626">
        <f t="shared" si="68"/>
        <v>3551.6865120475395</v>
      </c>
      <c r="I225" s="611"/>
      <c r="J225" s="601">
        <f>demand!C897</f>
        <v>63.7</v>
      </c>
      <c r="K225" s="19">
        <f>'grassland production'!AE174</f>
        <v>36.940819520062028</v>
      </c>
      <c r="L225" s="52">
        <f t="shared" si="69"/>
        <v>26.759180479937974</v>
      </c>
      <c r="M225" s="617"/>
      <c r="N225" s="601">
        <f>demand!D897</f>
        <v>11.4</v>
      </c>
      <c r="O225" s="19">
        <f>'grassland production'!N174</f>
        <v>0.53806549818630667</v>
      </c>
      <c r="P225" s="52">
        <f t="shared" si="70"/>
        <v>10.861934501813694</v>
      </c>
      <c r="Q225" s="620"/>
      <c r="R225" s="601">
        <f>demand!E897</f>
        <v>3.1</v>
      </c>
      <c r="S225" s="19">
        <f>'grassland production'!P174</f>
        <v>0.40354912363972995</v>
      </c>
      <c r="T225" s="52">
        <f t="shared" si="71"/>
        <v>2.6964508763602701</v>
      </c>
      <c r="U225" s="620"/>
      <c r="V225" s="601">
        <f>demand!F897</f>
        <v>84.9</v>
      </c>
      <c r="W225" s="52">
        <f t="shared" si="72"/>
        <v>84.9</v>
      </c>
      <c r="X225" s="620"/>
      <c r="Y225" s="601">
        <f>demand!G897</f>
        <v>4.8</v>
      </c>
      <c r="Z225" s="52">
        <f t="shared" si="73"/>
        <v>4.8</v>
      </c>
      <c r="AA225" s="611"/>
      <c r="AB225" s="601">
        <f>demand!H897</f>
        <v>852.9</v>
      </c>
      <c r="AC225" s="19">
        <f>'grassland production'!S174</f>
        <v>214.28458465269659</v>
      </c>
      <c r="AD225" s="52">
        <f t="shared" si="74"/>
        <v>638.61541534730338</v>
      </c>
      <c r="AE225" s="620"/>
      <c r="AF225" s="601">
        <f>demand!J897</f>
        <v>13.9</v>
      </c>
      <c r="AG225" s="19">
        <f>'grassland production'!AA174</f>
        <v>2.5891822638134401</v>
      </c>
      <c r="AH225" s="52">
        <f t="shared" si="75"/>
        <v>11.310817736186561</v>
      </c>
      <c r="AI225" s="611"/>
      <c r="AJ225" s="601">
        <f>demand!K897</f>
        <v>104.6</v>
      </c>
      <c r="AK225" s="52">
        <f t="shared" si="76"/>
        <v>104.6</v>
      </c>
      <c r="AL225" s="611"/>
      <c r="AM225" s="601">
        <f>demand!L897</f>
        <v>115.8</v>
      </c>
      <c r="AN225" s="52">
        <f t="shared" si="77"/>
        <v>115.8</v>
      </c>
      <c r="AO225" s="620"/>
      <c r="AP225" s="601">
        <f>demand!M897</f>
        <v>9</v>
      </c>
      <c r="AQ225" s="19">
        <f>'grassland production'!AF174</f>
        <v>5.9105311232099247</v>
      </c>
      <c r="AR225" s="52">
        <f t="shared" si="78"/>
        <v>3.0894688767900753</v>
      </c>
      <c r="AS225" s="611"/>
      <c r="AT225" s="601">
        <f>demand!N897</f>
        <v>16.100000000000001</v>
      </c>
      <c r="AU225" s="19">
        <f>'grassland production'!AG174</f>
        <v>7.7575720992130259</v>
      </c>
      <c r="AV225" s="52">
        <f t="shared" si="79"/>
        <v>8.3424279007869764</v>
      </c>
    </row>
    <row r="226" spans="1:48" s="9" customFormat="1" ht="13.8" x14ac:dyDescent="0.45">
      <c r="A226" s="32">
        <v>2031</v>
      </c>
      <c r="B226" s="601">
        <f>demand!B898</f>
        <v>4813.6000000000004</v>
      </c>
      <c r="C226" s="19">
        <f>'crop production'!B175</f>
        <v>12148.125816311192</v>
      </c>
      <c r="D226" s="115">
        <f t="shared" si="80"/>
        <v>9.1169556700282955E-2</v>
      </c>
      <c r="E226" s="19">
        <f t="shared" si="66"/>
        <v>11040.586570898839</v>
      </c>
      <c r="F226" s="52">
        <f>'grainfed livestock'!B226</f>
        <v>2445.3006620830633</v>
      </c>
      <c r="G226" s="52">
        <f t="shared" si="67"/>
        <v>8595.2859088157747</v>
      </c>
      <c r="H226" s="626">
        <f t="shared" si="68"/>
        <v>3781.6859088157744</v>
      </c>
      <c r="I226" s="611"/>
      <c r="J226" s="601">
        <f>demand!C898</f>
        <v>62.2</v>
      </c>
      <c r="K226" s="19">
        <f>'grassland production'!AE175</f>
        <v>36.58896423673589</v>
      </c>
      <c r="L226" s="52">
        <f t="shared" si="69"/>
        <v>25.611035763264113</v>
      </c>
      <c r="M226" s="617"/>
      <c r="N226" s="601">
        <f>demand!D898</f>
        <v>11.3</v>
      </c>
      <c r="O226" s="19">
        <f>'grassland production'!N175</f>
        <v>0.53294051203894888</v>
      </c>
      <c r="P226" s="52">
        <f t="shared" si="70"/>
        <v>10.767059487961053</v>
      </c>
      <c r="Q226" s="620"/>
      <c r="R226" s="601">
        <f>demand!E898</f>
        <v>3.1</v>
      </c>
      <c r="S226" s="19">
        <f>'grassland production'!P175</f>
        <v>0.39970538402921157</v>
      </c>
      <c r="T226" s="52">
        <f t="shared" si="71"/>
        <v>2.7002946159707886</v>
      </c>
      <c r="U226" s="620"/>
      <c r="V226" s="601">
        <f>demand!F898</f>
        <v>85</v>
      </c>
      <c r="W226" s="52">
        <f t="shared" si="72"/>
        <v>85</v>
      </c>
      <c r="X226" s="620"/>
      <c r="Y226" s="601">
        <f>demand!G898</f>
        <v>4.5999999999999996</v>
      </c>
      <c r="Z226" s="52">
        <f t="shared" si="73"/>
        <v>4.5999999999999996</v>
      </c>
      <c r="AA226" s="611"/>
      <c r="AB226" s="601">
        <f>demand!H898</f>
        <v>854.2</v>
      </c>
      <c r="AC226" s="19">
        <f>'grassland production'!S175</f>
        <v>212.24355891951134</v>
      </c>
      <c r="AD226" s="52">
        <f t="shared" si="74"/>
        <v>641.95644108048873</v>
      </c>
      <c r="AE226" s="620"/>
      <c r="AF226" s="601">
        <f>demand!J898</f>
        <v>13.6</v>
      </c>
      <c r="AG226" s="19">
        <f>'grassland production'!AA175</f>
        <v>2.5645207248748596</v>
      </c>
      <c r="AH226" s="52">
        <f t="shared" si="75"/>
        <v>11.035479275125141</v>
      </c>
      <c r="AI226" s="611"/>
      <c r="AJ226" s="601">
        <f>demand!K898</f>
        <v>101.4</v>
      </c>
      <c r="AK226" s="52">
        <f t="shared" si="76"/>
        <v>101.4</v>
      </c>
      <c r="AL226" s="611"/>
      <c r="AM226" s="601">
        <f>demand!L898</f>
        <v>113.9</v>
      </c>
      <c r="AN226" s="52">
        <f t="shared" si="77"/>
        <v>113.9</v>
      </c>
      <c r="AO226" s="620"/>
      <c r="AP226" s="601">
        <f>demand!M898</f>
        <v>8.6</v>
      </c>
      <c r="AQ226" s="19">
        <f>'grassland production'!AF175</f>
        <v>5.854234277877743</v>
      </c>
      <c r="AR226" s="52">
        <f t="shared" si="78"/>
        <v>2.7457657221222567</v>
      </c>
      <c r="AS226" s="611"/>
      <c r="AT226" s="601">
        <f>demand!N898</f>
        <v>15.7</v>
      </c>
      <c r="AU226" s="19">
        <f>'grassland production'!AG175</f>
        <v>7.6836824897145366</v>
      </c>
      <c r="AV226" s="52">
        <f t="shared" si="79"/>
        <v>8.0163175102854627</v>
      </c>
    </row>
    <row r="227" spans="1:48" s="9" customFormat="1" ht="13.8" x14ac:dyDescent="0.45">
      <c r="A227" s="32">
        <v>2032</v>
      </c>
      <c r="B227" s="601">
        <f>demand!B899</f>
        <v>4771.5</v>
      </c>
      <c r="C227" s="19">
        <f>'crop production'!B176</f>
        <v>12334.913236525425</v>
      </c>
      <c r="D227" s="115">
        <f t="shared" si="80"/>
        <v>9.1169556700282955E-2</v>
      </c>
      <c r="E227" s="19">
        <f t="shared" si="66"/>
        <v>11210.344664814949</v>
      </c>
      <c r="F227" s="52">
        <f>'grainfed livestock'!B227</f>
        <v>2425.2804733216444</v>
      </c>
      <c r="G227" s="52">
        <f t="shared" si="67"/>
        <v>8785.064191493304</v>
      </c>
      <c r="H227" s="626">
        <f t="shared" si="68"/>
        <v>4013.564191493304</v>
      </c>
      <c r="I227" s="611"/>
      <c r="J227" s="601">
        <f>demand!C899</f>
        <v>60.7</v>
      </c>
      <c r="K227" s="19">
        <f>'grassland production'!AE176</f>
        <v>36.236530912384396</v>
      </c>
      <c r="L227" s="52">
        <f t="shared" si="69"/>
        <v>24.463469087615607</v>
      </c>
      <c r="M227" s="617"/>
      <c r="N227" s="601">
        <f>demand!D899</f>
        <v>11.1</v>
      </c>
      <c r="O227" s="19">
        <f>'grassland production'!N176</f>
        <v>0.52780710637257866</v>
      </c>
      <c r="P227" s="52">
        <f t="shared" si="70"/>
        <v>10.57219289362742</v>
      </c>
      <c r="Q227" s="620"/>
      <c r="R227" s="601">
        <f>demand!E899</f>
        <v>3</v>
      </c>
      <c r="S227" s="19">
        <f>'grassland production'!P176</f>
        <v>0.39585532977943394</v>
      </c>
      <c r="T227" s="52">
        <f t="shared" si="71"/>
        <v>2.6041446702205659</v>
      </c>
      <c r="U227" s="620"/>
      <c r="V227" s="601">
        <f>demand!F899</f>
        <v>85.2</v>
      </c>
      <c r="W227" s="52">
        <f t="shared" si="72"/>
        <v>85.2</v>
      </c>
      <c r="X227" s="620"/>
      <c r="Y227" s="601">
        <f>demand!G899</f>
        <v>4.5</v>
      </c>
      <c r="Z227" s="52">
        <f t="shared" si="73"/>
        <v>4.5</v>
      </c>
      <c r="AA227" s="611"/>
      <c r="AB227" s="601">
        <f>demand!H899</f>
        <v>855.2</v>
      </c>
      <c r="AC227" s="19">
        <f>'grassland production'!S176</f>
        <v>210.19918011287945</v>
      </c>
      <c r="AD227" s="52">
        <f t="shared" si="74"/>
        <v>645.00081988712054</v>
      </c>
      <c r="AE227" s="620"/>
      <c r="AF227" s="601">
        <f>demand!J899</f>
        <v>13.3</v>
      </c>
      <c r="AG227" s="19">
        <f>'grassland production'!AA176</f>
        <v>2.5398186710373118</v>
      </c>
      <c r="AH227" s="52">
        <f t="shared" si="75"/>
        <v>10.760181328962689</v>
      </c>
      <c r="AI227" s="611"/>
      <c r="AJ227" s="601">
        <f>demand!K899</f>
        <v>98.1</v>
      </c>
      <c r="AK227" s="52">
        <f t="shared" si="76"/>
        <v>98.1</v>
      </c>
      <c r="AL227" s="611"/>
      <c r="AM227" s="601">
        <f>demand!L899</f>
        <v>112</v>
      </c>
      <c r="AN227" s="52">
        <f t="shared" si="77"/>
        <v>112</v>
      </c>
      <c r="AO227" s="620"/>
      <c r="AP227" s="601">
        <f>demand!M899</f>
        <v>8.1999999999999993</v>
      </c>
      <c r="AQ227" s="19">
        <f>'grassland production'!AF176</f>
        <v>5.7978449459815034</v>
      </c>
      <c r="AR227" s="52">
        <f t="shared" si="78"/>
        <v>2.4021550540184959</v>
      </c>
      <c r="AS227" s="611"/>
      <c r="AT227" s="601">
        <f>demand!N899</f>
        <v>15.3</v>
      </c>
      <c r="AU227" s="19">
        <f>'grassland production'!AG176</f>
        <v>7.6096714916007224</v>
      </c>
      <c r="AV227" s="52">
        <f t="shared" si="79"/>
        <v>7.6903285083992783</v>
      </c>
    </row>
    <row r="228" spans="1:48" s="9" customFormat="1" ht="13.8" x14ac:dyDescent="0.45">
      <c r="A228" s="32">
        <v>2033</v>
      </c>
      <c r="B228" s="601">
        <f>demand!B900</f>
        <v>4728.8999999999996</v>
      </c>
      <c r="C228" s="19">
        <f>'crop production'!B177</f>
        <v>12522.241294567668</v>
      </c>
      <c r="D228" s="115">
        <f t="shared" si="80"/>
        <v>9.1169556700282955E-2</v>
      </c>
      <c r="E228" s="19">
        <f t="shared" si="66"/>
        <v>11380.594106847957</v>
      </c>
      <c r="F228" s="52">
        <f>'grainfed livestock'!B228</f>
        <v>2403.5273735214864</v>
      </c>
      <c r="G228" s="52">
        <f t="shared" si="67"/>
        <v>8977.0667333264701</v>
      </c>
      <c r="H228" s="626">
        <f t="shared" si="68"/>
        <v>4248.1667333264704</v>
      </c>
      <c r="I228" s="611"/>
      <c r="J228" s="601">
        <f>demand!C900</f>
        <v>59.2</v>
      </c>
      <c r="K228" s="19">
        <f>'grassland production'!AE177</f>
        <v>35.883770136806035</v>
      </c>
      <c r="L228" s="52">
        <f t="shared" si="69"/>
        <v>23.316229863193968</v>
      </c>
      <c r="M228" s="617"/>
      <c r="N228" s="601">
        <f>demand!D900</f>
        <v>11</v>
      </c>
      <c r="O228" s="19">
        <f>'grassland production'!N177</f>
        <v>0.52266893117998237</v>
      </c>
      <c r="P228" s="52">
        <f t="shared" si="70"/>
        <v>10.477331068820018</v>
      </c>
      <c r="Q228" s="620"/>
      <c r="R228" s="601">
        <f>demand!E900</f>
        <v>2.9</v>
      </c>
      <c r="S228" s="19">
        <f>'grassland production'!P177</f>
        <v>0.39200169838498677</v>
      </c>
      <c r="T228" s="52">
        <f t="shared" si="71"/>
        <v>2.5079983016150131</v>
      </c>
      <c r="U228" s="620"/>
      <c r="V228" s="601">
        <f>demand!F900</f>
        <v>85.3</v>
      </c>
      <c r="W228" s="52">
        <f t="shared" si="72"/>
        <v>85.3</v>
      </c>
      <c r="X228" s="620"/>
      <c r="Y228" s="601">
        <f>demand!G900</f>
        <v>4.3</v>
      </c>
      <c r="Z228" s="52">
        <f t="shared" si="73"/>
        <v>4.3</v>
      </c>
      <c r="AA228" s="611"/>
      <c r="AB228" s="601">
        <f>demand!H900</f>
        <v>855.7</v>
      </c>
      <c r="AC228" s="19">
        <f>'grassland production'!S177</f>
        <v>208.15290184242798</v>
      </c>
      <c r="AD228" s="52">
        <f t="shared" si="74"/>
        <v>647.54709815757201</v>
      </c>
      <c r="AE228" s="620"/>
      <c r="AF228" s="601">
        <f>demand!J900</f>
        <v>13</v>
      </c>
      <c r="AG228" s="19">
        <f>'grassland production'!AA177</f>
        <v>2.5150936661412913</v>
      </c>
      <c r="AH228" s="52">
        <f t="shared" si="75"/>
        <v>10.484906333858708</v>
      </c>
      <c r="AI228" s="611"/>
      <c r="AJ228" s="601">
        <f>demand!K900</f>
        <v>94.8</v>
      </c>
      <c r="AK228" s="52">
        <f t="shared" si="76"/>
        <v>94.8</v>
      </c>
      <c r="AL228" s="611"/>
      <c r="AM228" s="601">
        <f>demand!L900</f>
        <v>110</v>
      </c>
      <c r="AN228" s="52">
        <f t="shared" si="77"/>
        <v>110</v>
      </c>
      <c r="AO228" s="620"/>
      <c r="AP228" s="601">
        <f>demand!M900</f>
        <v>7.8</v>
      </c>
      <c r="AQ228" s="19">
        <f>'grassland production'!AF177</f>
        <v>5.7414032218889659</v>
      </c>
      <c r="AR228" s="52">
        <f t="shared" si="78"/>
        <v>2.0585967781110339</v>
      </c>
      <c r="AS228" s="611"/>
      <c r="AT228" s="601">
        <f>demand!N900</f>
        <v>14.9</v>
      </c>
      <c r="AU228" s="19">
        <f>'grassland production'!AG177</f>
        <v>7.5355917287292673</v>
      </c>
      <c r="AV228" s="52">
        <f t="shared" si="79"/>
        <v>7.3644082712707331</v>
      </c>
    </row>
    <row r="229" spans="1:48" s="9" customFormat="1" ht="13.8" x14ac:dyDescent="0.45">
      <c r="A229" s="32">
        <v>2034</v>
      </c>
      <c r="B229" s="601">
        <f>demand!B901</f>
        <v>4685.8</v>
      </c>
      <c r="C229" s="19">
        <f>'crop production'!B178</f>
        <v>12710.00951067845</v>
      </c>
      <c r="D229" s="115">
        <f t="shared" si="80"/>
        <v>9.1169556700282955E-2</v>
      </c>
      <c r="E229" s="19">
        <f t="shared" si="66"/>
        <v>11551.243577933516</v>
      </c>
      <c r="F229" s="52">
        <f>'grainfed livestock'!B229</f>
        <v>2381.0135563869603</v>
      </c>
      <c r="G229" s="52">
        <f t="shared" si="67"/>
        <v>9170.2300215465548</v>
      </c>
      <c r="H229" s="626">
        <f t="shared" si="68"/>
        <v>4484.4300215465546</v>
      </c>
      <c r="I229" s="611"/>
      <c r="J229" s="601">
        <f>demand!C901</f>
        <v>57.6</v>
      </c>
      <c r="K229" s="19">
        <f>'grassland production'!AE178</f>
        <v>35.526847715065045</v>
      </c>
      <c r="L229" s="52">
        <f t="shared" si="69"/>
        <v>22.073152284934956</v>
      </c>
      <c r="M229" s="617"/>
      <c r="N229" s="601">
        <f>demand!D901</f>
        <v>10.8</v>
      </c>
      <c r="O229" s="19">
        <f>'grassland production'!N178</f>
        <v>0.51747013908053729</v>
      </c>
      <c r="P229" s="52">
        <f t="shared" si="70"/>
        <v>10.282529860919464</v>
      </c>
      <c r="Q229" s="620"/>
      <c r="R229" s="601">
        <f>demand!E901</f>
        <v>2.9</v>
      </c>
      <c r="S229" s="19">
        <f>'grassland production'!P178</f>
        <v>0.38810260431040294</v>
      </c>
      <c r="T229" s="52">
        <f t="shared" si="71"/>
        <v>2.5118973956895969</v>
      </c>
      <c r="U229" s="620"/>
      <c r="V229" s="601">
        <f>demand!F901</f>
        <v>85.3</v>
      </c>
      <c r="W229" s="52">
        <f t="shared" si="72"/>
        <v>85.3</v>
      </c>
      <c r="X229" s="620"/>
      <c r="Y229" s="601">
        <f>demand!G901</f>
        <v>4.0999999999999996</v>
      </c>
      <c r="Z229" s="52">
        <f t="shared" si="73"/>
        <v>4.0999999999999996</v>
      </c>
      <c r="AA229" s="611"/>
      <c r="AB229" s="601">
        <f>demand!H901</f>
        <v>855.9</v>
      </c>
      <c r="AC229" s="19">
        <f>'grassland production'!S178</f>
        <v>206.08248288882393</v>
      </c>
      <c r="AD229" s="52">
        <f t="shared" si="74"/>
        <v>649.81751711117602</v>
      </c>
      <c r="AE229" s="620"/>
      <c r="AF229" s="601">
        <f>demand!J901</f>
        <v>12.7</v>
      </c>
      <c r="AG229" s="19">
        <f>'grassland production'!AA178</f>
        <v>2.4900769714405353</v>
      </c>
      <c r="AH229" s="52">
        <f t="shared" si="75"/>
        <v>10.209923028559464</v>
      </c>
      <c r="AI229" s="611"/>
      <c r="AJ229" s="601">
        <f>demand!K901</f>
        <v>91.5</v>
      </c>
      <c r="AK229" s="52">
        <f t="shared" si="76"/>
        <v>91.5</v>
      </c>
      <c r="AL229" s="611"/>
      <c r="AM229" s="601">
        <f>demand!L901</f>
        <v>108</v>
      </c>
      <c r="AN229" s="52">
        <f t="shared" si="77"/>
        <v>108</v>
      </c>
      <c r="AO229" s="620"/>
      <c r="AP229" s="601">
        <f>demand!M901</f>
        <v>7.4</v>
      </c>
      <c r="AQ229" s="19">
        <f>'grassland production'!AF178</f>
        <v>5.6842956344104074</v>
      </c>
      <c r="AR229" s="52">
        <f t="shared" si="78"/>
        <v>1.7157043655895929</v>
      </c>
      <c r="AS229" s="611"/>
      <c r="AT229" s="601">
        <f>demand!N901</f>
        <v>14.5</v>
      </c>
      <c r="AU229" s="19">
        <f>'grassland production'!AG178</f>
        <v>7.4606380201636595</v>
      </c>
      <c r="AV229" s="52">
        <f t="shared" si="79"/>
        <v>7.0393619798363405</v>
      </c>
    </row>
    <row r="230" spans="1:48" s="9" customFormat="1" ht="13.8" x14ac:dyDescent="0.45">
      <c r="A230" s="32">
        <v>2035</v>
      </c>
      <c r="B230" s="601">
        <f>demand!B902</f>
        <v>4642.3</v>
      </c>
      <c r="C230" s="19">
        <f>'crop production'!B179</f>
        <v>12880.29739213764</v>
      </c>
      <c r="D230" s="115">
        <f t="shared" si="80"/>
        <v>9.1169556700282955E-2</v>
      </c>
      <c r="E230" s="19">
        <f t="shared" si="66"/>
        <v>11706.006388728641</v>
      </c>
      <c r="F230" s="52">
        <f>'grainfed livestock'!B230</f>
        <v>2355.8686673081588</v>
      </c>
      <c r="G230" s="52">
        <f t="shared" si="67"/>
        <v>9350.1377214204822</v>
      </c>
      <c r="H230" s="626">
        <f t="shared" si="68"/>
        <v>4707.837721420482</v>
      </c>
      <c r="I230" s="611"/>
      <c r="J230" s="601">
        <f>demand!C902</f>
        <v>56</v>
      </c>
      <c r="K230" s="19">
        <f>'grassland production'!AE179</f>
        <v>35.15921607231347</v>
      </c>
      <c r="L230" s="52">
        <f t="shared" si="69"/>
        <v>20.84078392768653</v>
      </c>
      <c r="M230" s="617"/>
      <c r="N230" s="601">
        <f>demand!D902</f>
        <v>10.7</v>
      </c>
      <c r="O230" s="19">
        <f>'grassland production'!N179</f>
        <v>0.5121153606653277</v>
      </c>
      <c r="P230" s="52">
        <f t="shared" si="70"/>
        <v>10.187884639334671</v>
      </c>
      <c r="Q230" s="620"/>
      <c r="R230" s="601">
        <f>demand!E902</f>
        <v>2.8</v>
      </c>
      <c r="S230" s="19">
        <f>'grassland production'!P179</f>
        <v>0.38408652049899572</v>
      </c>
      <c r="T230" s="52">
        <f t="shared" si="71"/>
        <v>2.415913479501004</v>
      </c>
      <c r="U230" s="620"/>
      <c r="V230" s="601">
        <f>demand!F902</f>
        <v>85.4</v>
      </c>
      <c r="W230" s="52">
        <f t="shared" si="72"/>
        <v>85.4</v>
      </c>
      <c r="X230" s="620"/>
      <c r="Y230" s="601">
        <f>demand!G902</f>
        <v>3.9</v>
      </c>
      <c r="Z230" s="52">
        <f t="shared" si="73"/>
        <v>3.9</v>
      </c>
      <c r="AA230" s="611"/>
      <c r="AB230" s="601">
        <f>demand!H902</f>
        <v>855.7</v>
      </c>
      <c r="AC230" s="19">
        <f>'grassland production'!S179</f>
        <v>203.94994238496673</v>
      </c>
      <c r="AD230" s="52">
        <f t="shared" si="74"/>
        <v>651.75005761503326</v>
      </c>
      <c r="AE230" s="620"/>
      <c r="AF230" s="601">
        <f>demand!J902</f>
        <v>12.3</v>
      </c>
      <c r="AG230" s="19">
        <f>'grassland production'!AA179</f>
        <v>2.4643096673743101</v>
      </c>
      <c r="AH230" s="52">
        <f t="shared" si="75"/>
        <v>9.8356903326256901</v>
      </c>
      <c r="AI230" s="611"/>
      <c r="AJ230" s="601">
        <f>demand!K902</f>
        <v>88.1</v>
      </c>
      <c r="AK230" s="52">
        <f t="shared" si="76"/>
        <v>88.1</v>
      </c>
      <c r="AL230" s="611"/>
      <c r="AM230" s="601">
        <f>demand!L902</f>
        <v>106</v>
      </c>
      <c r="AN230" s="52">
        <f t="shared" si="77"/>
        <v>106</v>
      </c>
      <c r="AO230" s="620"/>
      <c r="AP230" s="601">
        <f>demand!M902</f>
        <v>7</v>
      </c>
      <c r="AQ230" s="19">
        <f>'grassland production'!AF179</f>
        <v>5.6254745715701553</v>
      </c>
      <c r="AR230" s="52">
        <f t="shared" si="78"/>
        <v>1.3745254284298447</v>
      </c>
      <c r="AS230" s="611"/>
      <c r="AT230" s="601">
        <f>demand!N902</f>
        <v>14.1</v>
      </c>
      <c r="AU230" s="19">
        <f>'grassland production'!AG179</f>
        <v>7.3834353751858286</v>
      </c>
      <c r="AV230" s="52">
        <f t="shared" si="79"/>
        <v>6.716564624814171</v>
      </c>
    </row>
    <row r="231" spans="1:48" s="9" customFormat="1" ht="13.8" x14ac:dyDescent="0.45">
      <c r="A231" s="32">
        <v>2036</v>
      </c>
      <c r="B231" s="601">
        <f>demand!B903</f>
        <v>4598.5</v>
      </c>
      <c r="C231" s="19">
        <f>'crop production'!B180</f>
        <v>13045.398405767744</v>
      </c>
      <c r="D231" s="115">
        <f t="shared" si="80"/>
        <v>9.1169556700282955E-2</v>
      </c>
      <c r="E231" s="19">
        <f t="shared" si="66"/>
        <v>11856.055216135321</v>
      </c>
      <c r="F231" s="52">
        <f>'grainfed livestock'!B231</f>
        <v>2331.7852360205966</v>
      </c>
      <c r="G231" s="52">
        <f t="shared" si="67"/>
        <v>9524.2699801147246</v>
      </c>
      <c r="H231" s="626">
        <f t="shared" si="68"/>
        <v>4925.7699801147246</v>
      </c>
      <c r="I231" s="611"/>
      <c r="J231" s="601">
        <f>demand!C903</f>
        <v>54.3</v>
      </c>
      <c r="K231" s="19">
        <f>'grassland production'!AE180</f>
        <v>34.783964072300186</v>
      </c>
      <c r="L231" s="52">
        <f t="shared" si="69"/>
        <v>19.516035927699811</v>
      </c>
      <c r="M231" s="617"/>
      <c r="N231" s="601">
        <f>demand!D903</f>
        <v>10.5</v>
      </c>
      <c r="O231" s="19">
        <f>'grassland production'!N180</f>
        <v>0.50664958711304109</v>
      </c>
      <c r="P231" s="52">
        <f t="shared" si="70"/>
        <v>9.9933504128869597</v>
      </c>
      <c r="Q231" s="620"/>
      <c r="R231" s="601">
        <f>demand!E903</f>
        <v>2.8</v>
      </c>
      <c r="S231" s="19">
        <f>'grassland production'!P180</f>
        <v>0.37998719033478073</v>
      </c>
      <c r="T231" s="52">
        <f t="shared" si="71"/>
        <v>2.4200128096652191</v>
      </c>
      <c r="U231" s="620"/>
      <c r="V231" s="601">
        <f>demand!F903</f>
        <v>85.4</v>
      </c>
      <c r="W231" s="52">
        <f t="shared" si="72"/>
        <v>85.4</v>
      </c>
      <c r="X231" s="620"/>
      <c r="Y231" s="601">
        <f>demand!G903</f>
        <v>3.7</v>
      </c>
      <c r="Z231" s="52">
        <f t="shared" si="73"/>
        <v>3.7</v>
      </c>
      <c r="AA231" s="611"/>
      <c r="AB231" s="601">
        <f>demand!H903</f>
        <v>855.1</v>
      </c>
      <c r="AC231" s="19">
        <f>'grassland production'!S180</f>
        <v>201.77319806776856</v>
      </c>
      <c r="AD231" s="52">
        <f t="shared" si="74"/>
        <v>653.32680193223143</v>
      </c>
      <c r="AE231" s="620"/>
      <c r="AF231" s="601">
        <f>demand!J903</f>
        <v>12</v>
      </c>
      <c r="AG231" s="19">
        <f>'grassland production'!AA180</f>
        <v>2.4380082524214757</v>
      </c>
      <c r="AH231" s="52">
        <f t="shared" si="75"/>
        <v>9.5619917475785243</v>
      </c>
      <c r="AI231" s="611"/>
      <c r="AJ231" s="601">
        <f>demand!K903</f>
        <v>84.8</v>
      </c>
      <c r="AK231" s="52">
        <f t="shared" si="76"/>
        <v>84.8</v>
      </c>
      <c r="AL231" s="611"/>
      <c r="AM231" s="601">
        <f>demand!L903</f>
        <v>103.9</v>
      </c>
      <c r="AN231" s="52">
        <f t="shared" si="77"/>
        <v>103.9</v>
      </c>
      <c r="AO231" s="620"/>
      <c r="AP231" s="601">
        <f>demand!M903</f>
        <v>6.6</v>
      </c>
      <c r="AQ231" s="19">
        <f>'grassland production'!AF180</f>
        <v>5.5654342515680302</v>
      </c>
      <c r="AR231" s="52">
        <f t="shared" si="78"/>
        <v>1.0345657484319695</v>
      </c>
      <c r="AS231" s="611"/>
      <c r="AT231" s="601">
        <f>demand!N903</f>
        <v>13.6</v>
      </c>
      <c r="AU231" s="19">
        <f>'grassland production'!AG180</f>
        <v>7.3046324551830386</v>
      </c>
      <c r="AV231" s="52">
        <f t="shared" si="79"/>
        <v>6.295367544816961</v>
      </c>
    </row>
    <row r="232" spans="1:48" s="9" customFormat="1" ht="13.8" x14ac:dyDescent="0.45">
      <c r="A232" s="32">
        <v>2037</v>
      </c>
      <c r="B232" s="601">
        <f>demand!B904</f>
        <v>4554.3</v>
      </c>
      <c r="C232" s="19">
        <f>'crop production'!B181</f>
        <v>13210.434601712413</v>
      </c>
      <c r="D232" s="115">
        <f t="shared" si="80"/>
        <v>9.1169556700282955E-2</v>
      </c>
      <c r="E232" s="19">
        <f t="shared" si="66"/>
        <v>12006.045135256214</v>
      </c>
      <c r="F232" s="52">
        <f>'grainfed livestock'!B232</f>
        <v>2304.2931432908917</v>
      </c>
      <c r="G232" s="52">
        <f t="shared" si="67"/>
        <v>9701.7519919653223</v>
      </c>
      <c r="H232" s="626">
        <f t="shared" si="68"/>
        <v>5147.4519919653221</v>
      </c>
      <c r="I232" s="611"/>
      <c r="J232" s="601">
        <f>demand!C904</f>
        <v>52.6</v>
      </c>
      <c r="K232" s="19">
        <f>'grassland production'!AE181</f>
        <v>34.405212476403328</v>
      </c>
      <c r="L232" s="52">
        <f t="shared" si="69"/>
        <v>18.194787523596673</v>
      </c>
      <c r="M232" s="617"/>
      <c r="N232" s="601">
        <f>demand!D904</f>
        <v>10.3</v>
      </c>
      <c r="O232" s="19">
        <f>'grassland production'!N181</f>
        <v>0.50113283981877943</v>
      </c>
      <c r="P232" s="52">
        <f t="shared" si="70"/>
        <v>9.7988671601812207</v>
      </c>
      <c r="Q232" s="620"/>
      <c r="R232" s="601">
        <f>demand!E904</f>
        <v>2.7</v>
      </c>
      <c r="S232" s="19">
        <f>'grassland production'!P181</f>
        <v>0.3758496298640846</v>
      </c>
      <c r="T232" s="52">
        <f t="shared" si="71"/>
        <v>2.3241503701359156</v>
      </c>
      <c r="U232" s="620"/>
      <c r="V232" s="601">
        <f>demand!F904</f>
        <v>85.3</v>
      </c>
      <c r="W232" s="52">
        <f t="shared" si="72"/>
        <v>85.3</v>
      </c>
      <c r="X232" s="620"/>
      <c r="Y232" s="601">
        <f>demand!G904</f>
        <v>3.5</v>
      </c>
      <c r="Z232" s="52">
        <f t="shared" si="73"/>
        <v>3.5</v>
      </c>
      <c r="AA232" s="611"/>
      <c r="AB232" s="601">
        <f>demand!H904</f>
        <v>854.1</v>
      </c>
      <c r="AC232" s="19">
        <f>'grassland production'!S181</f>
        <v>199.57615345782892</v>
      </c>
      <c r="AD232" s="52">
        <f t="shared" si="74"/>
        <v>654.5238465421711</v>
      </c>
      <c r="AE232" s="620"/>
      <c r="AF232" s="601">
        <f>demand!J904</f>
        <v>11.6</v>
      </c>
      <c r="AG232" s="19">
        <f>'grassland production'!AA181</f>
        <v>2.4114615507719743</v>
      </c>
      <c r="AH232" s="52">
        <f t="shared" si="75"/>
        <v>9.1885384492280249</v>
      </c>
      <c r="AI232" s="611"/>
      <c r="AJ232" s="601">
        <f>demand!K904</f>
        <v>81.400000000000006</v>
      </c>
      <c r="AK232" s="52">
        <f t="shared" si="76"/>
        <v>81.400000000000006</v>
      </c>
      <c r="AL232" s="611"/>
      <c r="AM232" s="601">
        <f>demand!L904</f>
        <v>101.8</v>
      </c>
      <c r="AN232" s="52">
        <f t="shared" si="77"/>
        <v>101.8</v>
      </c>
      <c r="AO232" s="620"/>
      <c r="AP232" s="601">
        <f>demand!M904</f>
        <v>6.2</v>
      </c>
      <c r="AQ232" s="19">
        <f>'grassland production'!AF181</f>
        <v>5.5048339962245327</v>
      </c>
      <c r="AR232" s="52">
        <f t="shared" si="78"/>
        <v>0.69516600377546744</v>
      </c>
      <c r="AS232" s="611"/>
      <c r="AT232" s="601">
        <f>demand!N904</f>
        <v>13.2</v>
      </c>
      <c r="AU232" s="19">
        <f>'grassland production'!AG181</f>
        <v>7.2250946200446986</v>
      </c>
      <c r="AV232" s="52">
        <f t="shared" si="79"/>
        <v>5.9749053799553007</v>
      </c>
    </row>
    <row r="233" spans="1:48" s="9" customFormat="1" ht="13.8" x14ac:dyDescent="0.45">
      <c r="A233" s="32">
        <v>2038</v>
      </c>
      <c r="B233" s="601">
        <f>demand!B905</f>
        <v>4509.7</v>
      </c>
      <c r="C233" s="19">
        <f>'crop production'!B182</f>
        <v>13375.707732588398</v>
      </c>
      <c r="D233" s="115">
        <f t="shared" si="80"/>
        <v>9.1169556700282955E-2</v>
      </c>
      <c r="E233" s="19">
        <f t="shared" si="66"/>
        <v>12156.250388055767</v>
      </c>
      <c r="F233" s="52">
        <f>'grainfed livestock'!B233</f>
        <v>2278.547938678093</v>
      </c>
      <c r="G233" s="52">
        <f t="shared" si="67"/>
        <v>9877.7024493776735</v>
      </c>
      <c r="H233" s="626">
        <f t="shared" si="68"/>
        <v>5368.0024493776737</v>
      </c>
      <c r="I233" s="611"/>
      <c r="J233" s="601">
        <f>demand!C905</f>
        <v>50.9</v>
      </c>
      <c r="K233" s="19">
        <f>'grassland production'!AE182</f>
        <v>34.023155756157891</v>
      </c>
      <c r="L233" s="52">
        <f t="shared" si="69"/>
        <v>16.876844243842108</v>
      </c>
      <c r="M233" s="617"/>
      <c r="N233" s="601">
        <f>demand!D905</f>
        <v>10.199999999999999</v>
      </c>
      <c r="O233" s="19">
        <f>'grassland production'!N182</f>
        <v>0.49556795137869908</v>
      </c>
      <c r="P233" s="52">
        <f t="shared" si="70"/>
        <v>9.7044320486212996</v>
      </c>
      <c r="Q233" s="620"/>
      <c r="R233" s="601">
        <f>demand!E905</f>
        <v>2.6</v>
      </c>
      <c r="S233" s="19">
        <f>'grassland production'!P182</f>
        <v>0.37167596353402427</v>
      </c>
      <c r="T233" s="52">
        <f t="shared" si="71"/>
        <v>2.2283240364659758</v>
      </c>
      <c r="U233" s="620"/>
      <c r="V233" s="601">
        <f>demand!F905</f>
        <v>85.3</v>
      </c>
      <c r="W233" s="52">
        <f t="shared" si="72"/>
        <v>85.3</v>
      </c>
      <c r="X233" s="620"/>
      <c r="Y233" s="601">
        <f>demand!G905</f>
        <v>3.3</v>
      </c>
      <c r="Z233" s="52">
        <f t="shared" si="73"/>
        <v>3.3</v>
      </c>
      <c r="AA233" s="611"/>
      <c r="AB233" s="601">
        <f>demand!H905</f>
        <v>852.8</v>
      </c>
      <c r="AC233" s="19">
        <f>'grassland production'!S182</f>
        <v>197.35993663656691</v>
      </c>
      <c r="AD233" s="52">
        <f t="shared" si="74"/>
        <v>655.44006336343307</v>
      </c>
      <c r="AE233" s="620"/>
      <c r="AF233" s="601">
        <f>demand!J905</f>
        <v>11.3</v>
      </c>
      <c r="AG233" s="19">
        <f>'grassland production'!AA182</f>
        <v>2.3846831929368695</v>
      </c>
      <c r="AH233" s="52">
        <f t="shared" si="75"/>
        <v>8.9153168070631317</v>
      </c>
      <c r="AI233" s="611"/>
      <c r="AJ233" s="601">
        <f>demand!K905</f>
        <v>78</v>
      </c>
      <c r="AK233" s="52">
        <f t="shared" si="76"/>
        <v>78</v>
      </c>
      <c r="AL233" s="611"/>
      <c r="AM233" s="601">
        <f>demand!L905</f>
        <v>99.7</v>
      </c>
      <c r="AN233" s="52">
        <f t="shared" si="77"/>
        <v>99.7</v>
      </c>
      <c r="AO233" s="620"/>
      <c r="AP233" s="601">
        <f>demand!M905</f>
        <v>5.8</v>
      </c>
      <c r="AQ233" s="19">
        <f>'grassland production'!AF182</f>
        <v>5.4437049209852626</v>
      </c>
      <c r="AR233" s="52">
        <f t="shared" si="78"/>
        <v>0.35629507901473723</v>
      </c>
      <c r="AS233" s="611"/>
      <c r="AT233" s="601">
        <f>demand!N905</f>
        <v>12.7</v>
      </c>
      <c r="AU233" s="19">
        <f>'grassland production'!AG182</f>
        <v>7.1448627087931564</v>
      </c>
      <c r="AV233" s="52">
        <f t="shared" si="79"/>
        <v>5.5551372912068429</v>
      </c>
    </row>
    <row r="234" spans="1:48" s="9" customFormat="1" ht="13.8" x14ac:dyDescent="0.45">
      <c r="A234" s="32">
        <v>2039</v>
      </c>
      <c r="B234" s="601">
        <f>demand!B906</f>
        <v>4464.6000000000004</v>
      </c>
      <c r="C234" s="19">
        <f>'crop production'!B183</f>
        <v>13541.188802815193</v>
      </c>
      <c r="D234" s="115">
        <f t="shared" si="80"/>
        <v>9.1169556700282955E-2</v>
      </c>
      <c r="E234" s="19">
        <f t="shared" si="66"/>
        <v>12306.644622467697</v>
      </c>
      <c r="F234" s="52">
        <f>'grainfed livestock'!B234</f>
        <v>2249.4226776964024</v>
      </c>
      <c r="G234" s="52">
        <f t="shared" si="67"/>
        <v>10057.221944771294</v>
      </c>
      <c r="H234" s="626">
        <f t="shared" si="68"/>
        <v>5592.6219447712938</v>
      </c>
      <c r="I234" s="611"/>
      <c r="J234" s="601">
        <f>demand!C906</f>
        <v>49.1</v>
      </c>
      <c r="K234" s="19">
        <f>'grassland production'!AE183</f>
        <v>33.646659822978137</v>
      </c>
      <c r="L234" s="52">
        <f t="shared" si="69"/>
        <v>15.453340177021865</v>
      </c>
      <c r="M234" s="617"/>
      <c r="N234" s="601">
        <f>demand!D906</f>
        <v>10</v>
      </c>
      <c r="O234" s="19">
        <f>'grassland production'!N183</f>
        <v>0.4900840591834687</v>
      </c>
      <c r="P234" s="52">
        <f t="shared" si="70"/>
        <v>9.5099159408165317</v>
      </c>
      <c r="Q234" s="620"/>
      <c r="R234" s="601">
        <f>demand!E906</f>
        <v>2.6</v>
      </c>
      <c r="S234" s="19">
        <f>'grassland production'!P183</f>
        <v>0.36756304438760151</v>
      </c>
      <c r="T234" s="52">
        <f t="shared" si="71"/>
        <v>2.2324369556123984</v>
      </c>
      <c r="U234" s="620"/>
      <c r="V234" s="601">
        <f>demand!F906</f>
        <v>85.2</v>
      </c>
      <c r="W234" s="52">
        <f t="shared" si="72"/>
        <v>85.2</v>
      </c>
      <c r="X234" s="620"/>
      <c r="Y234" s="601">
        <f>demand!G906</f>
        <v>3.1</v>
      </c>
      <c r="Z234" s="52">
        <f t="shared" si="73"/>
        <v>3.1</v>
      </c>
      <c r="AA234" s="611"/>
      <c r="AB234" s="601">
        <f>demand!H906</f>
        <v>851</v>
      </c>
      <c r="AC234" s="19">
        <f>'grassland production'!S183</f>
        <v>195.17597656981638</v>
      </c>
      <c r="AD234" s="52">
        <f t="shared" si="74"/>
        <v>655.82402343018362</v>
      </c>
      <c r="AE234" s="620"/>
      <c r="AF234" s="601">
        <f>demand!J906</f>
        <v>10.9</v>
      </c>
      <c r="AG234" s="19">
        <f>'grassland production'!AA183</f>
        <v>2.3582945907008659</v>
      </c>
      <c r="AH234" s="52">
        <f t="shared" si="75"/>
        <v>8.5417054092991336</v>
      </c>
      <c r="AI234" s="611"/>
      <c r="AJ234" s="601">
        <f>demand!K906</f>
        <v>74.599999999999994</v>
      </c>
      <c r="AK234" s="52">
        <f t="shared" si="76"/>
        <v>74.599999999999994</v>
      </c>
      <c r="AL234" s="611"/>
      <c r="AM234" s="601">
        <f>demand!L906</f>
        <v>97.5</v>
      </c>
      <c r="AN234" s="52">
        <f t="shared" si="77"/>
        <v>97.5</v>
      </c>
      <c r="AO234" s="620"/>
      <c r="AP234" s="601">
        <f>demand!M906</f>
        <v>5.4</v>
      </c>
      <c r="AQ234" s="19">
        <f>'grassland production'!AF183</f>
        <v>5.3834655716765019</v>
      </c>
      <c r="AR234" s="52">
        <f t="shared" si="78"/>
        <v>1.6534428323498496E-2</v>
      </c>
      <c r="AS234" s="611"/>
      <c r="AT234" s="601">
        <f>demand!N906</f>
        <v>12.3</v>
      </c>
      <c r="AU234" s="19">
        <f>'grassland production'!AG183</f>
        <v>7.0657985628254085</v>
      </c>
      <c r="AV234" s="52">
        <f t="shared" si="79"/>
        <v>5.2342014371745922</v>
      </c>
    </row>
    <row r="235" spans="1:48" s="9" customFormat="1" ht="13.8" x14ac:dyDescent="0.45">
      <c r="A235" s="32">
        <v>2040</v>
      </c>
      <c r="B235" s="601">
        <f>demand!B907</f>
        <v>4419.1000000000004</v>
      </c>
      <c r="C235" s="19">
        <f>'crop production'!B184</f>
        <v>13706.852979130461</v>
      </c>
      <c r="D235" s="115">
        <f t="shared" si="80"/>
        <v>9.1169556700282955E-2</v>
      </c>
      <c r="E235" s="19">
        <f t="shared" si="66"/>
        <v>12457.205269267184</v>
      </c>
      <c r="F235" s="52">
        <f>'grainfed livestock'!B235</f>
        <v>2218.4902438068266</v>
      </c>
      <c r="G235" s="52">
        <f t="shared" si="67"/>
        <v>10238.715025460358</v>
      </c>
      <c r="H235" s="626">
        <f t="shared" si="68"/>
        <v>5819.6150254603581</v>
      </c>
      <c r="I235" s="611"/>
      <c r="J235" s="601">
        <f>demand!C907</f>
        <v>47.3</v>
      </c>
      <c r="K235" s="19">
        <f>'grassland production'!AE184</f>
        <v>33.336794134285839</v>
      </c>
      <c r="L235" s="52">
        <f t="shared" si="69"/>
        <v>13.963205865714158</v>
      </c>
      <c r="M235" s="617"/>
      <c r="N235" s="601">
        <f>demand!D907</f>
        <v>9.8000000000000007</v>
      </c>
      <c r="O235" s="19">
        <f>'grassland production'!N184</f>
        <v>0.48557067701373874</v>
      </c>
      <c r="P235" s="52">
        <f t="shared" si="70"/>
        <v>9.3144293229862622</v>
      </c>
      <c r="Q235" s="620"/>
      <c r="R235" s="601">
        <f>demand!E907</f>
        <v>2.5</v>
      </c>
      <c r="S235" s="19">
        <f>'grassland production'!P184</f>
        <v>0.36417800776030401</v>
      </c>
      <c r="T235" s="52">
        <f t="shared" si="71"/>
        <v>2.1358219922396962</v>
      </c>
      <c r="U235" s="620"/>
      <c r="V235" s="601">
        <f>demand!F907</f>
        <v>85</v>
      </c>
      <c r="W235" s="52">
        <f t="shared" si="72"/>
        <v>85</v>
      </c>
      <c r="X235" s="620"/>
      <c r="Y235" s="601">
        <f>demand!G907</f>
        <v>2.9</v>
      </c>
      <c r="Z235" s="52">
        <f t="shared" si="73"/>
        <v>2.9</v>
      </c>
      <c r="AA235" s="611"/>
      <c r="AB235" s="601">
        <f>demand!H907</f>
        <v>848.9</v>
      </c>
      <c r="AC235" s="19">
        <f>'grassland production'!S184</f>
        <v>193.37852212072144</v>
      </c>
      <c r="AD235" s="52">
        <f t="shared" si="74"/>
        <v>655.52147787927856</v>
      </c>
      <c r="AE235" s="620"/>
      <c r="AF235" s="601">
        <f>demand!J907</f>
        <v>10.5</v>
      </c>
      <c r="AG235" s="19">
        <f>'grassland production'!AA184</f>
        <v>2.3365761027043908</v>
      </c>
      <c r="AH235" s="52">
        <f t="shared" si="75"/>
        <v>8.1634238972956084</v>
      </c>
      <c r="AI235" s="611"/>
      <c r="AJ235" s="601">
        <f>demand!K907</f>
        <v>71.2</v>
      </c>
      <c r="AK235" s="52">
        <f t="shared" si="76"/>
        <v>71.2</v>
      </c>
      <c r="AL235" s="611"/>
      <c r="AM235" s="601">
        <f>demand!L907</f>
        <v>95.3</v>
      </c>
      <c r="AN235" s="52">
        <f t="shared" si="77"/>
        <v>95.3</v>
      </c>
      <c r="AO235" s="620"/>
      <c r="AP235" s="601">
        <f>demand!M907</f>
        <v>5</v>
      </c>
      <c r="AQ235" s="19">
        <f>'grassland production'!AF184</f>
        <v>5.3338870614857345</v>
      </c>
      <c r="AR235" s="52">
        <f t="shared" si="78"/>
        <v>0</v>
      </c>
      <c r="AS235" s="611"/>
      <c r="AT235" s="601">
        <f>demand!N907</f>
        <v>11.8</v>
      </c>
      <c r="AU235" s="19">
        <f>'grassland production'!AG184</f>
        <v>7.0007267682000256</v>
      </c>
      <c r="AV235" s="52">
        <f t="shared" si="79"/>
        <v>4.7992732317999751</v>
      </c>
    </row>
    <row r="236" spans="1:48" s="9" customFormat="1" ht="13.8" x14ac:dyDescent="0.45">
      <c r="A236" s="32">
        <v>2041</v>
      </c>
      <c r="B236" s="601">
        <f>demand!B908</f>
        <v>4373</v>
      </c>
      <c r="C236" s="19">
        <f>'crop production'!B185</f>
        <v>13872.802947816916</v>
      </c>
      <c r="D236" s="115">
        <f t="shared" si="80"/>
        <v>9.1169556700282955E-2</v>
      </c>
      <c r="E236" s="19">
        <f t="shared" si="66"/>
        <v>12608.025652874068</v>
      </c>
      <c r="F236" s="52">
        <f>'grainfed livestock'!B236</f>
        <v>2186.5808798432263</v>
      </c>
      <c r="G236" s="52">
        <f t="shared" si="67"/>
        <v>10421.444773030842</v>
      </c>
      <c r="H236" s="626">
        <f t="shared" si="68"/>
        <v>6048.444773030842</v>
      </c>
      <c r="I236" s="611"/>
      <c r="J236" s="601">
        <f>demand!C908</f>
        <v>45.5</v>
      </c>
      <c r="K236" s="19">
        <f>'grassland production'!AE185</f>
        <v>33.026593182942065</v>
      </c>
      <c r="L236" s="52">
        <f t="shared" si="69"/>
        <v>12.473406817057935</v>
      </c>
      <c r="M236" s="617"/>
      <c r="N236" s="601">
        <f>demand!D908</f>
        <v>9.6</v>
      </c>
      <c r="O236" s="19">
        <f>'grassland production'!N185</f>
        <v>0.48105241153963335</v>
      </c>
      <c r="P236" s="52">
        <f t="shared" si="70"/>
        <v>9.118947588460367</v>
      </c>
      <c r="Q236" s="620"/>
      <c r="R236" s="601">
        <f>demand!E908</f>
        <v>2.4</v>
      </c>
      <c r="S236" s="19">
        <f>'grassland production'!P185</f>
        <v>0.36078930865472497</v>
      </c>
      <c r="T236" s="52">
        <f t="shared" si="71"/>
        <v>2.039210691345275</v>
      </c>
      <c r="U236" s="620"/>
      <c r="V236" s="601">
        <f>demand!F908</f>
        <v>84.9</v>
      </c>
      <c r="W236" s="52">
        <f t="shared" si="72"/>
        <v>84.9</v>
      </c>
      <c r="X236" s="620"/>
      <c r="Y236" s="601">
        <f>demand!G908</f>
        <v>2.7</v>
      </c>
      <c r="Z236" s="52">
        <f t="shared" si="73"/>
        <v>2.7</v>
      </c>
      <c r="AA236" s="611"/>
      <c r="AB236" s="601">
        <f>demand!H908</f>
        <v>846.3</v>
      </c>
      <c r="AC236" s="19">
        <f>'grassland production'!S185</f>
        <v>191.579122895659</v>
      </c>
      <c r="AD236" s="52">
        <f t="shared" si="74"/>
        <v>654.72087710434096</v>
      </c>
      <c r="AE236" s="620"/>
      <c r="AF236" s="601">
        <f>demand!J908</f>
        <v>10.1</v>
      </c>
      <c r="AG236" s="19">
        <f>'grassland production'!AA185</f>
        <v>2.3148341161466437</v>
      </c>
      <c r="AH236" s="52">
        <f t="shared" si="75"/>
        <v>7.785165883853356</v>
      </c>
      <c r="AI236" s="611"/>
      <c r="AJ236" s="601">
        <f>demand!K908</f>
        <v>67.8</v>
      </c>
      <c r="AK236" s="52">
        <f t="shared" si="76"/>
        <v>67.8</v>
      </c>
      <c r="AL236" s="611"/>
      <c r="AM236" s="601">
        <f>demand!L908</f>
        <v>93</v>
      </c>
      <c r="AN236" s="52">
        <f t="shared" si="77"/>
        <v>93</v>
      </c>
      <c r="AO236" s="620"/>
      <c r="AP236" s="601">
        <f>demand!M908</f>
        <v>4.5999999999999996</v>
      </c>
      <c r="AQ236" s="19">
        <f>'grassland production'!AF185</f>
        <v>5.2842549092707305</v>
      </c>
      <c r="AR236" s="52">
        <f t="shared" si="78"/>
        <v>0</v>
      </c>
      <c r="AS236" s="611"/>
      <c r="AT236" s="601">
        <f>demand!N908</f>
        <v>11.3</v>
      </c>
      <c r="AU236" s="19">
        <f>'grassland production'!AG185</f>
        <v>6.9355845684178332</v>
      </c>
      <c r="AV236" s="52">
        <f t="shared" si="79"/>
        <v>4.3644154315821675</v>
      </c>
    </row>
    <row r="237" spans="1:48" s="9" customFormat="1" ht="13.8" x14ac:dyDescent="0.45">
      <c r="A237" s="32">
        <v>2042</v>
      </c>
      <c r="B237" s="601">
        <f>demand!B909</f>
        <v>4326.5</v>
      </c>
      <c r="C237" s="19">
        <f>'crop production'!B186</f>
        <v>14038.909029255788</v>
      </c>
      <c r="D237" s="115">
        <f t="shared" si="80"/>
        <v>9.1169556700282955E-2</v>
      </c>
      <c r="E237" s="19">
        <f t="shared" si="66"/>
        <v>12758.98791650294</v>
      </c>
      <c r="F237" s="52">
        <f>'grainfed livestock'!B237</f>
        <v>2151.2908302525216</v>
      </c>
      <c r="G237" s="52">
        <f t="shared" si="67"/>
        <v>10607.697086250419</v>
      </c>
      <c r="H237" s="626">
        <f t="shared" si="68"/>
        <v>6281.1970862504186</v>
      </c>
      <c r="I237" s="611"/>
      <c r="J237" s="601">
        <f>demand!C909</f>
        <v>43.6</v>
      </c>
      <c r="K237" s="19">
        <f>'grassland production'!AE186</f>
        <v>32.720520063410461</v>
      </c>
      <c r="L237" s="52">
        <f t="shared" si="69"/>
        <v>10.87947993658954</v>
      </c>
      <c r="M237" s="617"/>
      <c r="N237" s="601">
        <f>demand!D909</f>
        <v>9.4</v>
      </c>
      <c r="O237" s="19">
        <f>'grassland production'!N186</f>
        <v>0.47659427044580166</v>
      </c>
      <c r="P237" s="52">
        <f t="shared" si="70"/>
        <v>8.9234057295541991</v>
      </c>
      <c r="Q237" s="620"/>
      <c r="R237" s="601">
        <f>demand!E909</f>
        <v>2.4</v>
      </c>
      <c r="S237" s="19">
        <f>'grassland production'!P186</f>
        <v>0.35744570283435123</v>
      </c>
      <c r="T237" s="52">
        <f t="shared" si="71"/>
        <v>2.0425542971656485</v>
      </c>
      <c r="U237" s="620"/>
      <c r="V237" s="601">
        <f>demand!F909</f>
        <v>84.7</v>
      </c>
      <c r="W237" s="52">
        <f t="shared" si="72"/>
        <v>84.7</v>
      </c>
      <c r="X237" s="620"/>
      <c r="Y237" s="601">
        <f>demand!G909</f>
        <v>2.4</v>
      </c>
      <c r="Z237" s="52">
        <f t="shared" si="73"/>
        <v>2.4</v>
      </c>
      <c r="AA237" s="611"/>
      <c r="AB237" s="601">
        <f>demand!H909</f>
        <v>843.4</v>
      </c>
      <c r="AC237" s="19">
        <f>'grassland production'!S186</f>
        <v>189.80366820504051</v>
      </c>
      <c r="AD237" s="52">
        <f t="shared" si="74"/>
        <v>653.5963317949595</v>
      </c>
      <c r="AE237" s="620"/>
      <c r="AF237" s="601">
        <f>demand!J909</f>
        <v>9.6</v>
      </c>
      <c r="AG237" s="19">
        <f>'grassland production'!AA186</f>
        <v>2.2933814493456026</v>
      </c>
      <c r="AH237" s="52">
        <f t="shared" si="75"/>
        <v>7.306618550654397</v>
      </c>
      <c r="AI237" s="611"/>
      <c r="AJ237" s="601">
        <f>demand!K909</f>
        <v>64.3</v>
      </c>
      <c r="AK237" s="52">
        <f t="shared" si="76"/>
        <v>64.3</v>
      </c>
      <c r="AL237" s="611"/>
      <c r="AM237" s="601">
        <f>demand!L909</f>
        <v>90.7</v>
      </c>
      <c r="AN237" s="52">
        <f t="shared" si="77"/>
        <v>90.7</v>
      </c>
      <c r="AO237" s="620"/>
      <c r="AP237" s="601">
        <f>demand!M909</f>
        <v>4.2</v>
      </c>
      <c r="AQ237" s="19">
        <f>'grassland production'!AF186</f>
        <v>5.2352832101456741</v>
      </c>
      <c r="AR237" s="52">
        <f t="shared" si="78"/>
        <v>0</v>
      </c>
      <c r="AS237" s="611"/>
      <c r="AT237" s="601">
        <f>demand!N909</f>
        <v>10.8</v>
      </c>
      <c r="AU237" s="19">
        <f>'grassland production'!AG186</f>
        <v>6.8713092133161968</v>
      </c>
      <c r="AV237" s="52">
        <f t="shared" si="79"/>
        <v>3.9286907866838039</v>
      </c>
    </row>
    <row r="238" spans="1:48" s="9" customFormat="1" ht="13.8" x14ac:dyDescent="0.45">
      <c r="A238" s="32">
        <v>2043</v>
      </c>
      <c r="B238" s="601">
        <f>demand!B910</f>
        <v>4279.5</v>
      </c>
      <c r="C238" s="19">
        <f>'crop production'!B187</f>
        <v>14205.157752527153</v>
      </c>
      <c r="D238" s="115">
        <f t="shared" si="80"/>
        <v>9.1169556700282955E-2</v>
      </c>
      <c r="E238" s="19">
        <f t="shared" si="66"/>
        <v>12910.079817371665</v>
      </c>
      <c r="F238" s="52">
        <f>'grainfed livestock'!B238</f>
        <v>2116.6559421409402</v>
      </c>
      <c r="G238" s="52">
        <f t="shared" si="67"/>
        <v>10793.423875230725</v>
      </c>
      <c r="H238" s="626">
        <f t="shared" si="68"/>
        <v>6513.9238752307247</v>
      </c>
      <c r="I238" s="611"/>
      <c r="J238" s="601">
        <f>demand!C910</f>
        <v>41.6</v>
      </c>
      <c r="K238" s="19">
        <f>'grassland production'!AE187</f>
        <v>32.491135359774496</v>
      </c>
      <c r="L238" s="52">
        <f t="shared" si="69"/>
        <v>9.1088646402255051</v>
      </c>
      <c r="M238" s="617"/>
      <c r="N238" s="601">
        <f>demand!D910</f>
        <v>9.1999999999999993</v>
      </c>
      <c r="O238" s="19">
        <f>'grassland production'!N187</f>
        <v>0.4732531427599046</v>
      </c>
      <c r="P238" s="52">
        <f t="shared" si="70"/>
        <v>8.7267468572400944</v>
      </c>
      <c r="Q238" s="620"/>
      <c r="R238" s="601">
        <f>demand!E910</f>
        <v>2.2999999999999998</v>
      </c>
      <c r="S238" s="19">
        <f>'grassland production'!P187</f>
        <v>0.35493985706992842</v>
      </c>
      <c r="T238" s="52">
        <f t="shared" si="71"/>
        <v>1.9450601429300713</v>
      </c>
      <c r="U238" s="620"/>
      <c r="V238" s="601">
        <f>demand!F910</f>
        <v>84.5</v>
      </c>
      <c r="W238" s="52">
        <f t="shared" si="72"/>
        <v>84.5</v>
      </c>
      <c r="X238" s="620"/>
      <c r="Y238" s="601">
        <f>demand!G910</f>
        <v>2.2000000000000002</v>
      </c>
      <c r="Z238" s="52">
        <f t="shared" si="73"/>
        <v>2.2000000000000002</v>
      </c>
      <c r="AA238" s="611"/>
      <c r="AB238" s="601">
        <f>demand!H910</f>
        <v>840</v>
      </c>
      <c r="AC238" s="19">
        <f>'grassland production'!S187</f>
        <v>188.47306410413202</v>
      </c>
      <c r="AD238" s="52">
        <f t="shared" si="74"/>
        <v>651.52693589586795</v>
      </c>
      <c r="AE238" s="620"/>
      <c r="AF238" s="601">
        <f>demand!J910</f>
        <v>9.1999999999999993</v>
      </c>
      <c r="AG238" s="19">
        <f>'grassland production'!AA187</f>
        <v>2.2773038740789846</v>
      </c>
      <c r="AH238" s="52">
        <f t="shared" si="75"/>
        <v>6.9226961259210142</v>
      </c>
      <c r="AI238" s="611"/>
      <c r="AJ238" s="601">
        <f>demand!K910</f>
        <v>60.9</v>
      </c>
      <c r="AK238" s="52">
        <f t="shared" si="76"/>
        <v>60.9</v>
      </c>
      <c r="AL238" s="611"/>
      <c r="AM238" s="601">
        <f>demand!L910</f>
        <v>88.4</v>
      </c>
      <c r="AN238" s="52">
        <f t="shared" si="77"/>
        <v>88.4</v>
      </c>
      <c r="AO238" s="620"/>
      <c r="AP238" s="601">
        <f>demand!M910</f>
        <v>3.7</v>
      </c>
      <c r="AQ238" s="19">
        <f>'grassland production'!AF187</f>
        <v>5.1985816575639197</v>
      </c>
      <c r="AR238" s="52">
        <f t="shared" si="78"/>
        <v>0</v>
      </c>
      <c r="AS238" s="611"/>
      <c r="AT238" s="601">
        <f>demand!N910</f>
        <v>10.3</v>
      </c>
      <c r="AU238" s="19">
        <f>'grassland production'!AG187</f>
        <v>6.8231384255526439</v>
      </c>
      <c r="AV238" s="52">
        <f t="shared" si="79"/>
        <v>3.4768615744473568</v>
      </c>
    </row>
    <row r="239" spans="1:48" s="9" customFormat="1" ht="13.8" x14ac:dyDescent="0.45">
      <c r="A239" s="32">
        <v>2044</v>
      </c>
      <c r="B239" s="601">
        <f>demand!B911</f>
        <v>4232</v>
      </c>
      <c r="C239" s="19">
        <f>'crop production'!B188</f>
        <v>14371.538294454751</v>
      </c>
      <c r="D239" s="115">
        <f t="shared" si="80"/>
        <v>9.1169556700282955E-2</v>
      </c>
      <c r="E239" s="19">
        <f t="shared" si="66"/>
        <v>13061.291519048171</v>
      </c>
      <c r="F239" s="52">
        <f>'grainfed livestock'!B239</f>
        <v>2080.4744450732996</v>
      </c>
      <c r="G239" s="52">
        <f t="shared" si="67"/>
        <v>10980.817073974871</v>
      </c>
      <c r="H239" s="626">
        <f t="shared" si="68"/>
        <v>6748.8170739748712</v>
      </c>
      <c r="I239" s="611"/>
      <c r="J239" s="601">
        <f>demand!C911</f>
        <v>39.6</v>
      </c>
      <c r="K239" s="19">
        <f>'grassland production'!AE188</f>
        <v>32.261440029457546</v>
      </c>
      <c r="L239" s="52">
        <f t="shared" si="69"/>
        <v>7.3385599705424553</v>
      </c>
      <c r="M239" s="617"/>
      <c r="N239" s="601">
        <f>demand!D911</f>
        <v>9</v>
      </c>
      <c r="O239" s="19">
        <f>'grassland production'!N188</f>
        <v>0.46990749060752246</v>
      </c>
      <c r="P239" s="52">
        <f t="shared" si="70"/>
        <v>8.5300925093924782</v>
      </c>
      <c r="Q239" s="620"/>
      <c r="R239" s="601">
        <f>demand!E911</f>
        <v>2.2999999999999998</v>
      </c>
      <c r="S239" s="19">
        <f>'grassland production'!P188</f>
        <v>0.35243061795564179</v>
      </c>
      <c r="T239" s="52">
        <f t="shared" si="71"/>
        <v>1.947569382044358</v>
      </c>
      <c r="U239" s="620"/>
      <c r="V239" s="601">
        <f>demand!F911</f>
        <v>84.2</v>
      </c>
      <c r="W239" s="52">
        <f t="shared" si="72"/>
        <v>84.2</v>
      </c>
      <c r="X239" s="620"/>
      <c r="Y239" s="601">
        <f>demand!G911</f>
        <v>2</v>
      </c>
      <c r="Z239" s="52">
        <f t="shared" si="73"/>
        <v>2</v>
      </c>
      <c r="AA239" s="611"/>
      <c r="AB239" s="601">
        <f>demand!H911</f>
        <v>836.2</v>
      </c>
      <c r="AC239" s="19">
        <f>'grassland production'!S188</f>
        <v>187.14065813444583</v>
      </c>
      <c r="AD239" s="52">
        <f t="shared" si="74"/>
        <v>649.05934186555419</v>
      </c>
      <c r="AE239" s="620"/>
      <c r="AF239" s="601">
        <f>demand!J911</f>
        <v>8.8000000000000007</v>
      </c>
      <c r="AG239" s="19">
        <f>'grassland production'!AA188</f>
        <v>2.2612045269864165</v>
      </c>
      <c r="AH239" s="52">
        <f t="shared" si="75"/>
        <v>6.5387954730135842</v>
      </c>
      <c r="AI239" s="611"/>
      <c r="AJ239" s="601">
        <f>demand!K911</f>
        <v>57.4</v>
      </c>
      <c r="AK239" s="52">
        <f t="shared" si="76"/>
        <v>57.4</v>
      </c>
      <c r="AL239" s="611"/>
      <c r="AM239" s="601">
        <f>demand!L911</f>
        <v>86</v>
      </c>
      <c r="AN239" s="52">
        <f t="shared" si="77"/>
        <v>86</v>
      </c>
      <c r="AO239" s="620"/>
      <c r="AP239" s="601">
        <f>demand!M911</f>
        <v>3.3</v>
      </c>
      <c r="AQ239" s="19">
        <f>'grassland production'!AF188</f>
        <v>5.1618304047132071</v>
      </c>
      <c r="AR239" s="52">
        <f t="shared" si="78"/>
        <v>0</v>
      </c>
      <c r="AS239" s="611"/>
      <c r="AT239" s="601">
        <f>demand!N911</f>
        <v>9.8000000000000007</v>
      </c>
      <c r="AU239" s="19">
        <f>'grassland production'!AG188</f>
        <v>6.7749024061860847</v>
      </c>
      <c r="AV239" s="52">
        <f t="shared" si="79"/>
        <v>3.025097593813916</v>
      </c>
    </row>
    <row r="240" spans="1:48" s="9" customFormat="1" ht="13.8" x14ac:dyDescent="0.45">
      <c r="A240" s="32">
        <v>2045</v>
      </c>
      <c r="B240" s="601">
        <f>demand!B912</f>
        <v>4184</v>
      </c>
      <c r="C240" s="19">
        <f>'crop production'!B189</f>
        <v>14538.041683520154</v>
      </c>
      <c r="D240" s="115">
        <f t="shared" si="80"/>
        <v>9.1169556700282955E-2</v>
      </c>
      <c r="E240" s="19">
        <f t="shared" si="66"/>
        <v>13212.614867943386</v>
      </c>
      <c r="F240" s="52">
        <f>'grainfed livestock'!B240</f>
        <v>2041.7336917903961</v>
      </c>
      <c r="G240" s="52">
        <f t="shared" si="67"/>
        <v>11170.881176152991</v>
      </c>
      <c r="H240" s="626">
        <f t="shared" si="68"/>
        <v>6986.8811761529905</v>
      </c>
      <c r="I240" s="611"/>
      <c r="J240" s="601">
        <f>demand!C912</f>
        <v>37.6</v>
      </c>
      <c r="K240" s="19">
        <f>'grassland production'!AE189</f>
        <v>32.030528848541728</v>
      </c>
      <c r="L240" s="52">
        <f t="shared" si="69"/>
        <v>5.5694711514582735</v>
      </c>
      <c r="M240" s="617"/>
      <c r="N240" s="601">
        <f>demand!D912</f>
        <v>8.8000000000000007</v>
      </c>
      <c r="O240" s="19">
        <f>'grassland production'!N189</f>
        <v>0.46654412885186941</v>
      </c>
      <c r="P240" s="52">
        <f t="shared" si="70"/>
        <v>8.3334558711481321</v>
      </c>
      <c r="Q240" s="620"/>
      <c r="R240" s="601">
        <f>demand!E912</f>
        <v>2.2000000000000002</v>
      </c>
      <c r="S240" s="19">
        <f>'grassland production'!P189</f>
        <v>0.34990809663890204</v>
      </c>
      <c r="T240" s="52">
        <f t="shared" si="71"/>
        <v>1.8500919033610981</v>
      </c>
      <c r="U240" s="620"/>
      <c r="V240" s="601">
        <f>demand!F912</f>
        <v>83.9</v>
      </c>
      <c r="W240" s="52">
        <f t="shared" si="72"/>
        <v>83.9</v>
      </c>
      <c r="X240" s="620"/>
      <c r="Y240" s="601">
        <f>demand!G912</f>
        <v>1.7</v>
      </c>
      <c r="Z240" s="52">
        <f t="shared" si="73"/>
        <v>1.7</v>
      </c>
      <c r="AA240" s="611"/>
      <c r="AB240" s="601">
        <f>demand!H912</f>
        <v>832.1</v>
      </c>
      <c r="AC240" s="19">
        <f>'grassland production'!S189</f>
        <v>185.80119931525698</v>
      </c>
      <c r="AD240" s="52">
        <f t="shared" si="74"/>
        <v>646.29880068474301</v>
      </c>
      <c r="AE240" s="620"/>
      <c r="AF240" s="601">
        <f>demand!J912</f>
        <v>8.3000000000000007</v>
      </c>
      <c r="AG240" s="19">
        <f>'grassland production'!AA189</f>
        <v>2.2450199609180115</v>
      </c>
      <c r="AH240" s="52">
        <f t="shared" si="75"/>
        <v>6.0549800390819897</v>
      </c>
      <c r="AI240" s="611"/>
      <c r="AJ240" s="601">
        <f>demand!K912</f>
        <v>54</v>
      </c>
      <c r="AK240" s="52">
        <f t="shared" si="76"/>
        <v>54</v>
      </c>
      <c r="AL240" s="611"/>
      <c r="AM240" s="601">
        <f>demand!L912</f>
        <v>83.6</v>
      </c>
      <c r="AN240" s="52">
        <f t="shared" si="77"/>
        <v>83.6</v>
      </c>
      <c r="AO240" s="620"/>
      <c r="AP240" s="601">
        <f>demand!M912</f>
        <v>2.9</v>
      </c>
      <c r="AQ240" s="19">
        <f>'grassland production'!AF189</f>
        <v>5.1248846157666765</v>
      </c>
      <c r="AR240" s="52">
        <f t="shared" si="78"/>
        <v>0</v>
      </c>
      <c r="AS240" s="611"/>
      <c r="AT240" s="601">
        <f>demand!N912</f>
        <v>9.1999999999999993</v>
      </c>
      <c r="AU240" s="19">
        <f>'grassland production'!AG189</f>
        <v>6.7264110581937624</v>
      </c>
      <c r="AV240" s="52">
        <f t="shared" si="79"/>
        <v>2.4735889418062369</v>
      </c>
    </row>
    <row r="241" spans="1:48" s="9" customFormat="1" ht="13.8" x14ac:dyDescent="0.45">
      <c r="A241" s="32">
        <v>2046</v>
      </c>
      <c r="B241" s="601">
        <f>demand!B913</f>
        <v>4135.5</v>
      </c>
      <c r="C241" s="19">
        <f>'crop production'!B190</f>
        <v>14704.660780128583</v>
      </c>
      <c r="D241" s="115">
        <f t="shared" si="80"/>
        <v>9.1169556700282955E-2</v>
      </c>
      <c r="E241" s="19">
        <f t="shared" si="66"/>
        <v>13364.043375376223</v>
      </c>
      <c r="F241" s="52">
        <f>'grainfed livestock'!B241</f>
        <v>2001.6264508980516</v>
      </c>
      <c r="G241" s="52">
        <f t="shared" si="67"/>
        <v>11362.416924478171</v>
      </c>
      <c r="H241" s="626">
        <f t="shared" si="68"/>
        <v>7226.9169244781715</v>
      </c>
      <c r="I241" s="611"/>
      <c r="J241" s="601">
        <f>demand!C913</f>
        <v>35.5</v>
      </c>
      <c r="K241" s="19">
        <f>'grassland production'!AE190</f>
        <v>31.795273309623433</v>
      </c>
      <c r="L241" s="52">
        <f t="shared" si="69"/>
        <v>3.7047266903765674</v>
      </c>
      <c r="M241" s="617"/>
      <c r="N241" s="601">
        <f>demand!D913</f>
        <v>8.5</v>
      </c>
      <c r="O241" s="19">
        <f>'grassland production'!N190</f>
        <v>0.46311748888032211</v>
      </c>
      <c r="P241" s="52">
        <f t="shared" si="70"/>
        <v>8.0368825111196784</v>
      </c>
      <c r="Q241" s="620"/>
      <c r="R241" s="601">
        <f>demand!E913</f>
        <v>2.1</v>
      </c>
      <c r="S241" s="19">
        <f>'grassland production'!P190</f>
        <v>0.34733811666024156</v>
      </c>
      <c r="T241" s="52">
        <f t="shared" si="71"/>
        <v>1.7526618833397585</v>
      </c>
      <c r="U241" s="620"/>
      <c r="V241" s="601">
        <f>demand!F913</f>
        <v>83.6</v>
      </c>
      <c r="W241" s="52">
        <f t="shared" si="72"/>
        <v>83.6</v>
      </c>
      <c r="X241" s="620"/>
      <c r="Y241" s="601">
        <f>demand!G913</f>
        <v>1.5</v>
      </c>
      <c r="Z241" s="52">
        <f t="shared" si="73"/>
        <v>1.5</v>
      </c>
      <c r="AA241" s="611"/>
      <c r="AB241" s="601">
        <f>demand!H913</f>
        <v>827.5</v>
      </c>
      <c r="AC241" s="19">
        <f>'grassland production'!S190</f>
        <v>184.43653994658825</v>
      </c>
      <c r="AD241" s="52">
        <f t="shared" si="74"/>
        <v>643.06346005341175</v>
      </c>
      <c r="AE241" s="620"/>
      <c r="AF241" s="601">
        <f>demand!J913</f>
        <v>7.8</v>
      </c>
      <c r="AG241" s="19">
        <f>'grassland production'!AA190</f>
        <v>2.2285308987709112</v>
      </c>
      <c r="AH241" s="52">
        <f t="shared" si="75"/>
        <v>5.5714691012290887</v>
      </c>
      <c r="AI241" s="611"/>
      <c r="AJ241" s="601">
        <f>demand!K913</f>
        <v>50.5</v>
      </c>
      <c r="AK241" s="52">
        <f t="shared" si="76"/>
        <v>50.5</v>
      </c>
      <c r="AL241" s="611"/>
      <c r="AM241" s="601">
        <f>demand!L913</f>
        <v>81.099999999999994</v>
      </c>
      <c r="AN241" s="52">
        <f t="shared" si="77"/>
        <v>81.099999999999994</v>
      </c>
      <c r="AO241" s="620"/>
      <c r="AP241" s="601">
        <f>demand!M913</f>
        <v>2.5</v>
      </c>
      <c r="AQ241" s="19">
        <f>'grassland production'!AF190</f>
        <v>5.0872437295397495</v>
      </c>
      <c r="AR241" s="52">
        <f t="shared" si="78"/>
        <v>0</v>
      </c>
      <c r="AS241" s="611"/>
      <c r="AT241" s="601">
        <f>demand!N913</f>
        <v>8.6999999999999993</v>
      </c>
      <c r="AU241" s="19">
        <f>'grassland production'!AG190</f>
        <v>6.6770073950209206</v>
      </c>
      <c r="AV241" s="52">
        <f t="shared" si="79"/>
        <v>2.0229926049790787</v>
      </c>
    </row>
    <row r="242" spans="1:48" s="9" customFormat="1" ht="13.8" x14ac:dyDescent="0.45">
      <c r="A242" s="32">
        <v>2047</v>
      </c>
      <c r="B242" s="601">
        <f>demand!B914</f>
        <v>4086.4</v>
      </c>
      <c r="C242" s="19">
        <f>'crop production'!B191</f>
        <v>14871.387806805478</v>
      </c>
      <c r="D242" s="115">
        <f t="shared" si="80"/>
        <v>9.1169556700282955E-2</v>
      </c>
      <c r="E242" s="19">
        <f t="shared" si="66"/>
        <v>13515.56997294103</v>
      </c>
      <c r="F242" s="52">
        <f>'grainfed livestock'!B242</f>
        <v>1960.2734873048676</v>
      </c>
      <c r="G242" s="52">
        <f t="shared" si="67"/>
        <v>11555.296485636161</v>
      </c>
      <c r="H242" s="626">
        <f t="shared" si="68"/>
        <v>7468.8964856361617</v>
      </c>
      <c r="I242" s="611"/>
      <c r="J242" s="601">
        <f>demand!C914</f>
        <v>33.4</v>
      </c>
      <c r="K242" s="19">
        <f>'grassland production'!AE191</f>
        <v>31.559652480148536</v>
      </c>
      <c r="L242" s="52">
        <f t="shared" si="69"/>
        <v>1.8403475198514627</v>
      </c>
      <c r="M242" s="617"/>
      <c r="N242" s="601">
        <f>demand!D914</f>
        <v>8.3000000000000007</v>
      </c>
      <c r="O242" s="19">
        <f>'grassland production'!N191</f>
        <v>0.45968552822970277</v>
      </c>
      <c r="P242" s="52">
        <f t="shared" si="70"/>
        <v>7.8403144717702977</v>
      </c>
      <c r="Q242" s="620"/>
      <c r="R242" s="601">
        <f>demand!E914</f>
        <v>2.1</v>
      </c>
      <c r="S242" s="19">
        <f>'grassland production'!P191</f>
        <v>0.34476414617227702</v>
      </c>
      <c r="T242" s="52">
        <f t="shared" si="71"/>
        <v>1.7552358538277231</v>
      </c>
      <c r="U242" s="620"/>
      <c r="V242" s="601">
        <f>demand!F914</f>
        <v>83.2</v>
      </c>
      <c r="W242" s="52">
        <f t="shared" si="72"/>
        <v>83.2</v>
      </c>
      <c r="X242" s="620"/>
      <c r="Y242" s="601">
        <f>demand!G914</f>
        <v>1.2</v>
      </c>
      <c r="Z242" s="52">
        <f t="shared" si="73"/>
        <v>1.2</v>
      </c>
      <c r="AA242" s="611"/>
      <c r="AB242" s="601">
        <f>demand!H914</f>
        <v>822.4</v>
      </c>
      <c r="AC242" s="19">
        <f>'grassland production'!S191</f>
        <v>183.06976161747912</v>
      </c>
      <c r="AD242" s="52">
        <f t="shared" si="74"/>
        <v>639.33023838252086</v>
      </c>
      <c r="AE242" s="620"/>
      <c r="AF242" s="601">
        <f>demand!J914</f>
        <v>7.3</v>
      </c>
      <c r="AG242" s="19">
        <f>'grassland production'!AA191</f>
        <v>2.2120162334064868</v>
      </c>
      <c r="AH242" s="52">
        <f t="shared" si="75"/>
        <v>5.0879837665935135</v>
      </c>
      <c r="AI242" s="611"/>
      <c r="AJ242" s="601">
        <f>demand!K914</f>
        <v>47</v>
      </c>
      <c r="AK242" s="52">
        <f t="shared" si="76"/>
        <v>47</v>
      </c>
      <c r="AL242" s="611"/>
      <c r="AM242" s="601">
        <f>demand!L914</f>
        <v>78.599999999999994</v>
      </c>
      <c r="AN242" s="52">
        <f t="shared" si="77"/>
        <v>78.599999999999994</v>
      </c>
      <c r="AO242" s="620"/>
      <c r="AP242" s="601">
        <f>demand!M914</f>
        <v>2</v>
      </c>
      <c r="AQ242" s="19">
        <f>'grassland production'!AF191</f>
        <v>5.0495443968237659</v>
      </c>
      <c r="AR242" s="52">
        <f t="shared" si="78"/>
        <v>0</v>
      </c>
      <c r="AS242" s="611"/>
      <c r="AT242" s="601">
        <f>demand!N914</f>
        <v>8.1</v>
      </c>
      <c r="AU242" s="19">
        <f>'grassland production'!AG191</f>
        <v>6.6275270208311925</v>
      </c>
      <c r="AV242" s="52">
        <f t="shared" si="79"/>
        <v>1.4724729791688072</v>
      </c>
    </row>
    <row r="243" spans="1:48" s="9" customFormat="1" ht="13.8" x14ac:dyDescent="0.45">
      <c r="A243" s="32">
        <v>2048</v>
      </c>
      <c r="B243" s="601">
        <f>demand!B915</f>
        <v>4036.8</v>
      </c>
      <c r="C243" s="19">
        <f>'crop production'!B192</f>
        <v>15038.213849379777</v>
      </c>
      <c r="D243" s="115">
        <f t="shared" si="80"/>
        <v>9.1169556700282955E-2</v>
      </c>
      <c r="E243" s="19">
        <f t="shared" si="66"/>
        <v>13667.186559167767</v>
      </c>
      <c r="F243" s="52">
        <f>'grainfed livestock'!B243</f>
        <v>1919.0079092500896</v>
      </c>
      <c r="G243" s="52">
        <f t="shared" si="67"/>
        <v>11748.178649917678</v>
      </c>
      <c r="H243" s="626">
        <f t="shared" si="68"/>
        <v>7711.3786499176776</v>
      </c>
      <c r="I243" s="611"/>
      <c r="J243" s="601">
        <f>demand!C915</f>
        <v>31.2</v>
      </c>
      <c r="K243" s="19">
        <f>'grassland production'!AE192</f>
        <v>31.323693805224408</v>
      </c>
      <c r="L243" s="52">
        <f t="shared" si="69"/>
        <v>0</v>
      </c>
      <c r="M243" s="617"/>
      <c r="N243" s="601">
        <f>demand!D915</f>
        <v>8.1</v>
      </c>
      <c r="O243" s="19">
        <f>'grassland production'!N192</f>
        <v>0.45624864665468839</v>
      </c>
      <c r="P243" s="52">
        <f t="shared" si="70"/>
        <v>7.6437513533453112</v>
      </c>
      <c r="Q243" s="620"/>
      <c r="R243" s="601">
        <f>demand!E915</f>
        <v>2</v>
      </c>
      <c r="S243" s="19">
        <f>'grassland production'!P192</f>
        <v>0.34218648499101628</v>
      </c>
      <c r="T243" s="52">
        <f t="shared" si="71"/>
        <v>1.6578135150089837</v>
      </c>
      <c r="U243" s="620"/>
      <c r="V243" s="601">
        <f>demand!F915</f>
        <v>82.9</v>
      </c>
      <c r="W243" s="52">
        <f t="shared" si="72"/>
        <v>82.9</v>
      </c>
      <c r="X243" s="620"/>
      <c r="Y243" s="601">
        <f>demand!G915</f>
        <v>1</v>
      </c>
      <c r="Z243" s="52">
        <f t="shared" si="73"/>
        <v>1</v>
      </c>
      <c r="AA243" s="611"/>
      <c r="AB243" s="601">
        <f>demand!H915</f>
        <v>817</v>
      </c>
      <c r="AC243" s="19">
        <f>'grassland production'!S192</f>
        <v>181.70102353022963</v>
      </c>
      <c r="AD243" s="52">
        <f t="shared" si="74"/>
        <v>635.29897646977042</v>
      </c>
      <c r="AE243" s="620"/>
      <c r="AF243" s="601">
        <f>demand!J915</f>
        <v>6.8</v>
      </c>
      <c r="AG243" s="19">
        <f>'grassland production'!AA192</f>
        <v>2.1954778884524804</v>
      </c>
      <c r="AH243" s="52">
        <f t="shared" si="75"/>
        <v>4.604522111547519</v>
      </c>
      <c r="AI243" s="611"/>
      <c r="AJ243" s="601">
        <f>demand!K915</f>
        <v>43.6</v>
      </c>
      <c r="AK243" s="52">
        <f t="shared" si="76"/>
        <v>43.6</v>
      </c>
      <c r="AL243" s="611"/>
      <c r="AM243" s="601">
        <f>demand!L915</f>
        <v>76</v>
      </c>
      <c r="AN243" s="52">
        <f t="shared" si="77"/>
        <v>76</v>
      </c>
      <c r="AO243" s="620"/>
      <c r="AP243" s="601">
        <f>demand!M915</f>
        <v>1.6</v>
      </c>
      <c r="AQ243" s="19">
        <f>'grassland production'!AF192</f>
        <v>5.0117910088359059</v>
      </c>
      <c r="AR243" s="52">
        <f t="shared" si="78"/>
        <v>0</v>
      </c>
      <c r="AS243" s="611"/>
      <c r="AT243" s="601">
        <f>demand!N915</f>
        <v>7.6</v>
      </c>
      <c r="AU243" s="19">
        <f>'grassland production'!AG192</f>
        <v>6.5779756990971254</v>
      </c>
      <c r="AV243" s="52">
        <f t="shared" si="79"/>
        <v>1.0220243009028742</v>
      </c>
    </row>
    <row r="244" spans="1:48" s="9" customFormat="1" ht="13.8" x14ac:dyDescent="0.45">
      <c r="A244" s="32">
        <v>2049</v>
      </c>
      <c r="B244" s="601">
        <f>demand!B916</f>
        <v>3986.7</v>
      </c>
      <c r="C244" s="19">
        <f>'crop production'!B193</f>
        <v>15205.143721013243</v>
      </c>
      <c r="D244" s="115">
        <f t="shared" si="80"/>
        <v>9.1169556700282955E-2</v>
      </c>
      <c r="E244" s="19">
        <f t="shared" si="66"/>
        <v>13818.897508404374</v>
      </c>
      <c r="F244" s="52">
        <f>'grainfed livestock'!B244</f>
        <v>1875.7325171928992</v>
      </c>
      <c r="G244" s="52">
        <f t="shared" si="67"/>
        <v>11943.164991211475</v>
      </c>
      <c r="H244" s="626">
        <f t="shared" si="68"/>
        <v>7956.4649912114755</v>
      </c>
      <c r="I244" s="611"/>
      <c r="J244" s="601">
        <f>demand!C916</f>
        <v>28.9</v>
      </c>
      <c r="K244" s="19">
        <f>'grassland production'!AE193</f>
        <v>31.087424162729519</v>
      </c>
      <c r="L244" s="52">
        <f t="shared" si="69"/>
        <v>0</v>
      </c>
      <c r="M244" s="617"/>
      <c r="N244" s="601">
        <f>demand!D916</f>
        <v>7.8</v>
      </c>
      <c r="O244" s="19">
        <f>'grassland production'!N193</f>
        <v>0.45280723564792202</v>
      </c>
      <c r="P244" s="52">
        <f t="shared" si="70"/>
        <v>7.3471927643520782</v>
      </c>
      <c r="Q244" s="620"/>
      <c r="R244" s="601">
        <f>demand!E916</f>
        <v>2</v>
      </c>
      <c r="S244" s="19">
        <f>'grassland production'!P193</f>
        <v>0.33960542673594152</v>
      </c>
      <c r="T244" s="52">
        <f t="shared" si="71"/>
        <v>1.6603945732640586</v>
      </c>
      <c r="U244" s="620"/>
      <c r="V244" s="601">
        <f>demand!F916</f>
        <v>82.4</v>
      </c>
      <c r="W244" s="52">
        <f t="shared" si="72"/>
        <v>82.4</v>
      </c>
      <c r="X244" s="620"/>
      <c r="Y244" s="601">
        <f>demand!G916</f>
        <v>0.7</v>
      </c>
      <c r="Z244" s="52">
        <f t="shared" si="73"/>
        <v>0.7</v>
      </c>
      <c r="AA244" s="611"/>
      <c r="AB244" s="601">
        <f>demand!H916</f>
        <v>811.1</v>
      </c>
      <c r="AC244" s="19">
        <f>'grassland production'!S193</f>
        <v>180.33048159678492</v>
      </c>
      <c r="AD244" s="52">
        <f t="shared" si="74"/>
        <v>630.7695184032151</v>
      </c>
      <c r="AE244" s="620"/>
      <c r="AF244" s="601">
        <f>demand!J916</f>
        <v>6.3</v>
      </c>
      <c r="AG244" s="19">
        <f>'grassland production'!AA193</f>
        <v>2.1789177477795567</v>
      </c>
      <c r="AH244" s="52">
        <f t="shared" si="75"/>
        <v>4.1210822522204431</v>
      </c>
      <c r="AI244" s="611"/>
      <c r="AJ244" s="601">
        <f>demand!K916</f>
        <v>40.1</v>
      </c>
      <c r="AK244" s="52">
        <f t="shared" si="76"/>
        <v>40.1</v>
      </c>
      <c r="AL244" s="611"/>
      <c r="AM244" s="601">
        <f>demand!L916</f>
        <v>73.5</v>
      </c>
      <c r="AN244" s="52">
        <f t="shared" si="77"/>
        <v>73.5</v>
      </c>
      <c r="AO244" s="620"/>
      <c r="AP244" s="601">
        <f>demand!M916</f>
        <v>1.2</v>
      </c>
      <c r="AQ244" s="19">
        <f>'grassland production'!AF193</f>
        <v>4.9739878660367234</v>
      </c>
      <c r="AR244" s="52">
        <f t="shared" si="78"/>
        <v>0</v>
      </c>
      <c r="AS244" s="611"/>
      <c r="AT244" s="601">
        <f>demand!N916</f>
        <v>7</v>
      </c>
      <c r="AU244" s="19">
        <f>'grassland production'!AG193</f>
        <v>6.5283590741731992</v>
      </c>
      <c r="AV244" s="52">
        <f t="shared" si="79"/>
        <v>0.47164092582680084</v>
      </c>
    </row>
    <row r="245" spans="1:48" s="9" customFormat="1" ht="13.8" x14ac:dyDescent="0.45">
      <c r="A245" s="32">
        <v>2050</v>
      </c>
      <c r="B245" s="601">
        <f>demand!B917</f>
        <v>3936.1</v>
      </c>
      <c r="C245" s="19">
        <f>'crop production'!B194</f>
        <v>15372.175652496135</v>
      </c>
      <c r="D245" s="115">
        <f t="shared" si="80"/>
        <v>9.1169556700282955E-2</v>
      </c>
      <c r="E245" s="19">
        <f t="shared" si="66"/>
        <v>13970.701212739179</v>
      </c>
      <c r="F245" s="52">
        <f>'grainfed livestock'!B245</f>
        <v>1831.820735569464</v>
      </c>
      <c r="G245" s="52">
        <f t="shared" si="67"/>
        <v>12138.880477169714</v>
      </c>
      <c r="H245" s="626">
        <f t="shared" si="68"/>
        <v>8202.7804771697138</v>
      </c>
      <c r="I245" s="611"/>
      <c r="J245" s="601">
        <f>demand!C917</f>
        <v>26.6</v>
      </c>
      <c r="K245" s="19">
        <f>'grassland production'!AE194</f>
        <v>30.849554199046725</v>
      </c>
      <c r="L245" s="52">
        <f t="shared" si="69"/>
        <v>0</v>
      </c>
      <c r="M245" s="617"/>
      <c r="N245" s="601">
        <f>demand!D917</f>
        <v>7.6</v>
      </c>
      <c r="O245" s="19">
        <f>'grassland production'!N194</f>
        <v>0.44934251498997801</v>
      </c>
      <c r="P245" s="52">
        <f t="shared" si="70"/>
        <v>7.1506574850100213</v>
      </c>
      <c r="Q245" s="620"/>
      <c r="R245" s="601">
        <f>demand!E917</f>
        <v>1.9</v>
      </c>
      <c r="S245" s="19">
        <f>'grassland production'!P194</f>
        <v>0.33700688624248348</v>
      </c>
      <c r="T245" s="52">
        <f t="shared" si="71"/>
        <v>1.5629931137575164</v>
      </c>
      <c r="U245" s="620"/>
      <c r="V245" s="601">
        <f>demand!F917</f>
        <v>82</v>
      </c>
      <c r="W245" s="52">
        <f t="shared" si="72"/>
        <v>82</v>
      </c>
      <c r="X245" s="620"/>
      <c r="Y245" s="601">
        <f>demand!G917</f>
        <v>0.5</v>
      </c>
      <c r="Z245" s="52">
        <f t="shared" si="73"/>
        <v>0.5</v>
      </c>
      <c r="AA245" s="611"/>
      <c r="AB245" s="601">
        <f>demand!H917</f>
        <v>804.8</v>
      </c>
      <c r="AC245" s="19">
        <f>'grassland production'!S194</f>
        <v>178.95065659475873</v>
      </c>
      <c r="AD245" s="52">
        <f t="shared" si="74"/>
        <v>625.84934340524126</v>
      </c>
      <c r="AE245" s="620"/>
      <c r="AF245" s="601">
        <f>demand!J917</f>
        <v>5.8</v>
      </c>
      <c r="AG245" s="19">
        <f>'grassland production'!AA194</f>
        <v>2.1622454405848845</v>
      </c>
      <c r="AH245" s="52">
        <f t="shared" si="75"/>
        <v>3.6377545594151153</v>
      </c>
      <c r="AI245" s="611"/>
      <c r="AJ245" s="601">
        <f>demand!K917</f>
        <v>36.6</v>
      </c>
      <c r="AK245" s="52">
        <f t="shared" si="76"/>
        <v>36.6</v>
      </c>
      <c r="AL245" s="611"/>
      <c r="AM245" s="601">
        <f>demand!L917</f>
        <v>70.8</v>
      </c>
      <c r="AN245" s="52">
        <f t="shared" si="77"/>
        <v>70.8</v>
      </c>
      <c r="AO245" s="620"/>
      <c r="AP245" s="601">
        <f>demand!M917</f>
        <v>0.7</v>
      </c>
      <c r="AQ245" s="19">
        <f>'grassland production'!AF194</f>
        <v>4.935928671847476</v>
      </c>
      <c r="AR245" s="52">
        <f t="shared" si="78"/>
        <v>0</v>
      </c>
      <c r="AS245" s="611"/>
      <c r="AT245" s="601">
        <f>demand!N917</f>
        <v>6.4</v>
      </c>
      <c r="AU245" s="19">
        <f>'grassland production'!AG194</f>
        <v>6.4784063817998119</v>
      </c>
      <c r="AV245" s="52">
        <f t="shared" si="79"/>
        <v>0</v>
      </c>
    </row>
    <row r="246" spans="1:48" s="9" customFormat="1" ht="13.8" x14ac:dyDescent="0.45">
      <c r="A246" s="32">
        <v>2051</v>
      </c>
      <c r="B246" s="601">
        <f>demand!B918</f>
        <v>3947.6</v>
      </c>
      <c r="C246" s="19">
        <f>'crop production'!B195</f>
        <v>15402.251530222607</v>
      </c>
      <c r="D246" s="115">
        <f t="shared" si="80"/>
        <v>9.1169556700282955E-2</v>
      </c>
      <c r="E246" s="19">
        <f t="shared" si="66"/>
        <v>13998.035086025959</v>
      </c>
      <c r="F246" s="52">
        <f>'grainfed livestock'!B246</f>
        <v>664.45402953457346</v>
      </c>
      <c r="G246" s="52">
        <f t="shared" si="67"/>
        <v>13333.581056491385</v>
      </c>
      <c r="H246" s="626">
        <f t="shared" si="68"/>
        <v>9385.9810564913842</v>
      </c>
      <c r="I246" s="611"/>
      <c r="J246" s="601">
        <f>demand!C918</f>
        <v>26.8</v>
      </c>
      <c r="K246" s="19">
        <f>'grassland production'!AE195</f>
        <v>30.870231776844633</v>
      </c>
      <c r="L246" s="52">
        <f t="shared" si="69"/>
        <v>0</v>
      </c>
      <c r="M246" s="617"/>
      <c r="N246" s="601">
        <f>demand!D918</f>
        <v>7.6</v>
      </c>
      <c r="O246" s="19">
        <f>'grassland production'!N195</f>
        <v>0.44964369648361208</v>
      </c>
      <c r="P246" s="52">
        <f t="shared" si="70"/>
        <v>7.1503563035163875</v>
      </c>
      <c r="Q246" s="620"/>
      <c r="R246" s="601">
        <f>demand!E918</f>
        <v>1.9</v>
      </c>
      <c r="S246" s="19">
        <f t="shared" ref="S246:S254" si="81">S245</f>
        <v>0.33700688624248348</v>
      </c>
      <c r="T246" s="52">
        <f t="shared" si="71"/>
        <v>1.5629931137575164</v>
      </c>
      <c r="U246" s="620"/>
      <c r="V246" s="601">
        <f>demand!F918</f>
        <v>81.900000000000006</v>
      </c>
      <c r="W246" s="52">
        <f t="shared" si="72"/>
        <v>81.900000000000006</v>
      </c>
      <c r="X246" s="620"/>
      <c r="Y246" s="601">
        <f>demand!G918</f>
        <v>0.5</v>
      </c>
      <c r="Z246" s="52">
        <f t="shared" si="73"/>
        <v>0.5</v>
      </c>
      <c r="AA246" s="611"/>
      <c r="AB246" s="601">
        <f>demand!H918</f>
        <v>807.1</v>
      </c>
      <c r="AC246" s="19">
        <f>'grassland production'!S195</f>
        <v>179.07060212459848</v>
      </c>
      <c r="AD246" s="52">
        <f t="shared" si="74"/>
        <v>628.02939787540151</v>
      </c>
      <c r="AE246" s="620"/>
      <c r="AF246" s="601">
        <f>demand!J918</f>
        <v>5.8</v>
      </c>
      <c r="AG246" s="19">
        <f>'grassland production'!AA195</f>
        <v>2.163694732137929</v>
      </c>
      <c r="AH246" s="52">
        <f t="shared" si="75"/>
        <v>3.6363052678620709</v>
      </c>
      <c r="AI246" s="611"/>
      <c r="AJ246" s="601">
        <f>demand!K918</f>
        <v>36.5</v>
      </c>
      <c r="AK246" s="52">
        <f t="shared" si="76"/>
        <v>36.5</v>
      </c>
      <c r="AL246" s="611"/>
      <c r="AM246" s="601">
        <f>demand!L918</f>
        <v>71</v>
      </c>
      <c r="AN246" s="52">
        <f t="shared" si="77"/>
        <v>71</v>
      </c>
      <c r="AO246" s="620"/>
      <c r="AP246" s="601">
        <f>demand!M918</f>
        <v>0.7</v>
      </c>
      <c r="AQ246" s="19">
        <f>'grassland production'!AF195</f>
        <v>4.9392370842951419</v>
      </c>
      <c r="AR246" s="52">
        <f t="shared" si="78"/>
        <v>0</v>
      </c>
      <c r="AS246" s="611"/>
      <c r="AT246" s="601">
        <f>demand!N918</f>
        <v>6.4</v>
      </c>
      <c r="AU246" s="19">
        <f>'grassland production'!AG195</f>
        <v>6.4827486731373725</v>
      </c>
      <c r="AV246" s="52">
        <f t="shared" si="79"/>
        <v>0</v>
      </c>
    </row>
    <row r="247" spans="1:48" s="9" customFormat="1" ht="13.8" x14ac:dyDescent="0.45">
      <c r="A247" s="32">
        <v>2052</v>
      </c>
      <c r="B247" s="601">
        <f>demand!B919</f>
        <v>3958.5</v>
      </c>
      <c r="C247" s="19">
        <f>'crop production'!B196</f>
        <v>15432.472899742777</v>
      </c>
      <c r="D247" s="115">
        <f t="shared" si="80"/>
        <v>9.1169556700282955E-2</v>
      </c>
      <c r="E247" s="19">
        <f t="shared" si="66"/>
        <v>14025.501186684098</v>
      </c>
      <c r="F247" s="52">
        <f>'grainfed livestock'!B247</f>
        <v>663.64669276531708</v>
      </c>
      <c r="G247" s="52">
        <f t="shared" si="67"/>
        <v>13361.854493918781</v>
      </c>
      <c r="H247" s="626">
        <f t="shared" si="68"/>
        <v>9403.3544939187814</v>
      </c>
      <c r="I247" s="611"/>
      <c r="J247" s="601">
        <f>demand!C919</f>
        <v>26.9</v>
      </c>
      <c r="K247" s="19">
        <f>'grassland production'!AE196</f>
        <v>30.89048518934198</v>
      </c>
      <c r="L247" s="52">
        <f t="shared" si="69"/>
        <v>0</v>
      </c>
      <c r="M247" s="617"/>
      <c r="N247" s="601">
        <f>demand!D919</f>
        <v>7.6</v>
      </c>
      <c r="O247" s="19">
        <f>'grassland production'!N196</f>
        <v>0.44993869975172951</v>
      </c>
      <c r="P247" s="52">
        <f t="shared" si="70"/>
        <v>7.1500613002482698</v>
      </c>
      <c r="Q247" s="620"/>
      <c r="R247" s="601">
        <f>demand!E919</f>
        <v>1.9</v>
      </c>
      <c r="S247" s="19">
        <f t="shared" si="81"/>
        <v>0.33700688624248348</v>
      </c>
      <c r="T247" s="52">
        <f t="shared" si="71"/>
        <v>1.5629931137575164</v>
      </c>
      <c r="U247" s="620"/>
      <c r="V247" s="601">
        <f>demand!F919</f>
        <v>81.7</v>
      </c>
      <c r="W247" s="52">
        <f t="shared" si="72"/>
        <v>81.7</v>
      </c>
      <c r="X247" s="620"/>
      <c r="Y247" s="601">
        <f>demand!G919</f>
        <v>0.5</v>
      </c>
      <c r="Z247" s="52">
        <f t="shared" si="73"/>
        <v>0.5</v>
      </c>
      <c r="AA247" s="611"/>
      <c r="AB247" s="601">
        <f>demand!H919</f>
        <v>809.2</v>
      </c>
      <c r="AC247" s="19">
        <f>'grassland production'!S196</f>
        <v>179.18808717612629</v>
      </c>
      <c r="AD247" s="52">
        <f t="shared" si="74"/>
        <v>630.01191282387379</v>
      </c>
      <c r="AE247" s="620"/>
      <c r="AF247" s="601">
        <f>demand!J919</f>
        <v>5.8</v>
      </c>
      <c r="AG247" s="19">
        <f>'grassland production'!AA196</f>
        <v>2.165114293942489</v>
      </c>
      <c r="AH247" s="52">
        <f t="shared" si="75"/>
        <v>3.6348857060575108</v>
      </c>
      <c r="AI247" s="611"/>
      <c r="AJ247" s="601">
        <f>demand!K919</f>
        <v>36.299999999999997</v>
      </c>
      <c r="AK247" s="52">
        <f t="shared" si="76"/>
        <v>36.299999999999997</v>
      </c>
      <c r="AL247" s="611"/>
      <c r="AM247" s="601">
        <f>demand!L919</f>
        <v>71.2</v>
      </c>
      <c r="AN247" s="52">
        <f t="shared" si="77"/>
        <v>71.2</v>
      </c>
      <c r="AO247" s="620"/>
      <c r="AP247" s="601">
        <f>demand!M919</f>
        <v>0.7</v>
      </c>
      <c r="AQ247" s="19">
        <f>'grassland production'!AF196</f>
        <v>4.9424776302947171</v>
      </c>
      <c r="AR247" s="52">
        <f t="shared" si="78"/>
        <v>0</v>
      </c>
      <c r="AS247" s="611"/>
      <c r="AT247" s="601">
        <f>demand!N919</f>
        <v>6.4</v>
      </c>
      <c r="AU247" s="19">
        <f>'grassland production'!AG196</f>
        <v>6.4870018897618156</v>
      </c>
      <c r="AV247" s="52">
        <f t="shared" si="79"/>
        <v>0</v>
      </c>
    </row>
    <row r="248" spans="1:48" s="9" customFormat="1" ht="13.8" x14ac:dyDescent="0.45">
      <c r="A248" s="32">
        <v>2053</v>
      </c>
      <c r="B248" s="601">
        <f>demand!B920</f>
        <v>3968.7</v>
      </c>
      <c r="C248" s="19">
        <f>'crop production'!B197</f>
        <v>15462.846499968064</v>
      </c>
      <c r="D248" s="115">
        <f t="shared" si="80"/>
        <v>9.1169556700282955E-2</v>
      </c>
      <c r="E248" s="19">
        <f t="shared" si="66"/>
        <v>14053.105639241454</v>
      </c>
      <c r="F248" s="52">
        <f>'grainfed livestock'!B248</f>
        <v>665.4023191772626</v>
      </c>
      <c r="G248" s="52">
        <f t="shared" si="67"/>
        <v>13387.703320064191</v>
      </c>
      <c r="H248" s="626">
        <f t="shared" si="68"/>
        <v>9419.0033200641919</v>
      </c>
      <c r="I248" s="611"/>
      <c r="J248" s="601">
        <f>demand!C920</f>
        <v>27</v>
      </c>
      <c r="K248" s="19">
        <f>'grassland production'!AE197</f>
        <v>30.876863569014048</v>
      </c>
      <c r="L248" s="52">
        <f t="shared" si="69"/>
        <v>0</v>
      </c>
      <c r="M248" s="617"/>
      <c r="N248" s="601">
        <f>demand!D920</f>
        <v>7.6</v>
      </c>
      <c r="O248" s="19">
        <f>'grassland production'!N197</f>
        <v>0.44974029256902287</v>
      </c>
      <c r="P248" s="52">
        <f t="shared" si="70"/>
        <v>7.1502597074309771</v>
      </c>
      <c r="Q248" s="620"/>
      <c r="R248" s="601">
        <f>demand!E920</f>
        <v>1.9</v>
      </c>
      <c r="S248" s="19">
        <f t="shared" si="81"/>
        <v>0.33700688624248348</v>
      </c>
      <c r="T248" s="52">
        <f t="shared" si="71"/>
        <v>1.5629931137575164</v>
      </c>
      <c r="U248" s="620"/>
      <c r="V248" s="601">
        <f>demand!F920</f>
        <v>81.599999999999994</v>
      </c>
      <c r="W248" s="52">
        <f t="shared" si="72"/>
        <v>81.599999999999994</v>
      </c>
      <c r="X248" s="620"/>
      <c r="Y248" s="601">
        <f>demand!G920</f>
        <v>0.5</v>
      </c>
      <c r="Z248" s="52">
        <f t="shared" si="73"/>
        <v>0.5</v>
      </c>
      <c r="AA248" s="611"/>
      <c r="AB248" s="601">
        <f>demand!H920</f>
        <v>811.2</v>
      </c>
      <c r="AC248" s="19">
        <f>'grassland production'!S197</f>
        <v>179.10907151561338</v>
      </c>
      <c r="AD248" s="52">
        <f t="shared" si="74"/>
        <v>632.09092848438672</v>
      </c>
      <c r="AE248" s="620"/>
      <c r="AF248" s="601">
        <f>demand!J920</f>
        <v>5.9</v>
      </c>
      <c r="AG248" s="19">
        <f>'grassland production'!AA197</f>
        <v>2.1641595544912344</v>
      </c>
      <c r="AH248" s="52">
        <f t="shared" si="75"/>
        <v>3.7358404455087659</v>
      </c>
      <c r="AI248" s="611"/>
      <c r="AJ248" s="601">
        <f>demand!K920</f>
        <v>36.200000000000003</v>
      </c>
      <c r="AK248" s="52">
        <f t="shared" si="76"/>
        <v>36.200000000000003</v>
      </c>
      <c r="AL248" s="611"/>
      <c r="AM248" s="601">
        <f>demand!L920</f>
        <v>71.400000000000006</v>
      </c>
      <c r="AN248" s="52">
        <f t="shared" si="77"/>
        <v>71.400000000000006</v>
      </c>
      <c r="AO248" s="620"/>
      <c r="AP248" s="601">
        <f>demand!M920</f>
        <v>0.8</v>
      </c>
      <c r="AQ248" s="19">
        <f>'grassland production'!AF197</f>
        <v>4.9402981710422482</v>
      </c>
      <c r="AR248" s="52">
        <f t="shared" si="78"/>
        <v>0</v>
      </c>
      <c r="AS248" s="611"/>
      <c r="AT248" s="601">
        <f>demand!N920</f>
        <v>6.4</v>
      </c>
      <c r="AU248" s="19">
        <f>'grassland production'!AG197</f>
        <v>6.4841413494929503</v>
      </c>
      <c r="AV248" s="52">
        <f t="shared" si="79"/>
        <v>0</v>
      </c>
    </row>
    <row r="249" spans="1:48" s="9" customFormat="1" ht="13.8" x14ac:dyDescent="0.45">
      <c r="A249" s="32">
        <v>2054</v>
      </c>
      <c r="B249" s="601">
        <f>demand!B921</f>
        <v>3978.4</v>
      </c>
      <c r="C249" s="19">
        <f>'crop production'!B198</f>
        <v>15493.379722315891</v>
      </c>
      <c r="D249" s="115">
        <f t="shared" si="80"/>
        <v>9.1169556700282955E-2</v>
      </c>
      <c r="E249" s="19">
        <f t="shared" si="66"/>
        <v>14080.855161243198</v>
      </c>
      <c r="F249" s="52">
        <f>'grainfed livestock'!B249</f>
        <v>664.39814221525569</v>
      </c>
      <c r="G249" s="52">
        <f t="shared" si="67"/>
        <v>13416.457019027943</v>
      </c>
      <c r="H249" s="626">
        <f t="shared" si="68"/>
        <v>9438.0570190279432</v>
      </c>
      <c r="I249" s="611"/>
      <c r="J249" s="601">
        <f>demand!C921</f>
        <v>27.1</v>
      </c>
      <c r="K249" s="19">
        <f>'grassland production'!AE198</f>
        <v>30.818103566971452</v>
      </c>
      <c r="L249" s="52">
        <f t="shared" si="69"/>
        <v>0</v>
      </c>
      <c r="M249" s="617"/>
      <c r="N249" s="601">
        <f>demand!D921</f>
        <v>7.6</v>
      </c>
      <c r="O249" s="19">
        <f>'grassland production'!N198</f>
        <v>0.44888441741023516</v>
      </c>
      <c r="P249" s="52">
        <f t="shared" si="70"/>
        <v>7.1511155825897648</v>
      </c>
      <c r="Q249" s="620"/>
      <c r="R249" s="601">
        <f>demand!E921</f>
        <v>1.9</v>
      </c>
      <c r="S249" s="19">
        <f t="shared" si="81"/>
        <v>0.33700688624248348</v>
      </c>
      <c r="T249" s="52">
        <f t="shared" si="71"/>
        <v>1.5629931137575164</v>
      </c>
      <c r="U249" s="620"/>
      <c r="V249" s="601">
        <f>demand!F921</f>
        <v>81.400000000000006</v>
      </c>
      <c r="W249" s="52">
        <f t="shared" si="72"/>
        <v>81.400000000000006</v>
      </c>
      <c r="X249" s="620"/>
      <c r="Y249" s="601">
        <f>demand!G921</f>
        <v>0.5</v>
      </c>
      <c r="Z249" s="52">
        <f t="shared" si="73"/>
        <v>0.5</v>
      </c>
      <c r="AA249" s="611"/>
      <c r="AB249" s="601">
        <f>demand!H921</f>
        <v>813.1</v>
      </c>
      <c r="AC249" s="19">
        <f>'grassland production'!S198</f>
        <v>178.76821923362616</v>
      </c>
      <c r="AD249" s="52">
        <f t="shared" si="74"/>
        <v>634.33178076637387</v>
      </c>
      <c r="AE249" s="620"/>
      <c r="AF249" s="601">
        <f>demand!J921</f>
        <v>5.9</v>
      </c>
      <c r="AG249" s="19">
        <f>'grassland production'!AA198</f>
        <v>2.1600410655923161</v>
      </c>
      <c r="AH249" s="52">
        <f t="shared" si="75"/>
        <v>3.7399589344076842</v>
      </c>
      <c r="AI249" s="611"/>
      <c r="AJ249" s="601">
        <f>demand!K921</f>
        <v>36</v>
      </c>
      <c r="AK249" s="52">
        <f t="shared" si="76"/>
        <v>36</v>
      </c>
      <c r="AL249" s="611"/>
      <c r="AM249" s="601">
        <f>demand!L921</f>
        <v>71.5</v>
      </c>
      <c r="AN249" s="52">
        <f t="shared" si="77"/>
        <v>71.5</v>
      </c>
      <c r="AO249" s="620"/>
      <c r="AP249" s="601">
        <f>demand!M921</f>
        <v>0.8</v>
      </c>
      <c r="AQ249" s="19">
        <f>'grassland production'!AF198</f>
        <v>4.930896570715432</v>
      </c>
      <c r="AR249" s="52">
        <f t="shared" si="78"/>
        <v>0</v>
      </c>
      <c r="AS249" s="611"/>
      <c r="AT249" s="601">
        <f>demand!N921</f>
        <v>6.5</v>
      </c>
      <c r="AU249" s="19">
        <f>'grassland production'!AG198</f>
        <v>6.4718017490640047</v>
      </c>
      <c r="AV249" s="52">
        <f t="shared" si="79"/>
        <v>2.8198250935995262E-2</v>
      </c>
    </row>
    <row r="250" spans="1:48" s="9" customFormat="1" ht="13.8" x14ac:dyDescent="0.45">
      <c r="A250" s="32">
        <v>2055</v>
      </c>
      <c r="B250" s="601">
        <f>demand!B922</f>
        <v>3987.4</v>
      </c>
      <c r="C250" s="19">
        <f>'crop production'!B199</f>
        <v>15524.080483713085</v>
      </c>
      <c r="D250" s="115">
        <f t="shared" si="80"/>
        <v>9.1169556700282955E-2</v>
      </c>
      <c r="E250" s="19">
        <f t="shared" si="66"/>
        <v>14108.75694783345</v>
      </c>
      <c r="F250" s="52">
        <f>'grainfed livestock'!B250</f>
        <v>663.8812338787277</v>
      </c>
      <c r="G250" s="52">
        <f t="shared" si="67"/>
        <v>13444.875713954722</v>
      </c>
      <c r="H250" s="626">
        <f t="shared" si="68"/>
        <v>9457.4757139547219</v>
      </c>
      <c r="I250" s="611"/>
      <c r="J250" s="601">
        <f>demand!C922</f>
        <v>27.2</v>
      </c>
      <c r="K250" s="19">
        <f>'grassland production'!AE199</f>
        <v>30.758930893939052</v>
      </c>
      <c r="L250" s="52">
        <f t="shared" si="69"/>
        <v>0</v>
      </c>
      <c r="M250" s="617"/>
      <c r="N250" s="601">
        <f>demand!D922</f>
        <v>7.7</v>
      </c>
      <c r="O250" s="19">
        <f>'grassland production'!N199</f>
        <v>0.44802253144755638</v>
      </c>
      <c r="P250" s="52">
        <f t="shared" si="70"/>
        <v>7.2519774685524441</v>
      </c>
      <c r="Q250" s="620"/>
      <c r="R250" s="601">
        <f>demand!E922</f>
        <v>1.9</v>
      </c>
      <c r="S250" s="19">
        <f t="shared" si="81"/>
        <v>0.33700688624248348</v>
      </c>
      <c r="T250" s="52">
        <f t="shared" si="71"/>
        <v>1.5629931137575164</v>
      </c>
      <c r="U250" s="620"/>
      <c r="V250" s="601">
        <f>demand!F922</f>
        <v>81.2</v>
      </c>
      <c r="W250" s="52">
        <f t="shared" si="72"/>
        <v>81.2</v>
      </c>
      <c r="X250" s="620"/>
      <c r="Y250" s="601">
        <f>demand!G922</f>
        <v>0.5</v>
      </c>
      <c r="Z250" s="52">
        <f t="shared" si="73"/>
        <v>0.5</v>
      </c>
      <c r="AA250" s="611"/>
      <c r="AB250" s="601">
        <f>demand!H922</f>
        <v>814.8</v>
      </c>
      <c r="AC250" s="19">
        <f>'grassland production'!S199</f>
        <v>178.42497314898932</v>
      </c>
      <c r="AD250" s="52">
        <f t="shared" si="74"/>
        <v>636.3750268510106</v>
      </c>
      <c r="AE250" s="620"/>
      <c r="AF250" s="601">
        <f>demand!J922</f>
        <v>5.9</v>
      </c>
      <c r="AG250" s="19">
        <f>'grassland production'!AA199</f>
        <v>2.1558936525812236</v>
      </c>
      <c r="AH250" s="52">
        <f t="shared" si="75"/>
        <v>3.7441063474187768</v>
      </c>
      <c r="AI250" s="611"/>
      <c r="AJ250" s="601">
        <f>demand!K922</f>
        <v>35.799999999999997</v>
      </c>
      <c r="AK250" s="52">
        <f t="shared" si="76"/>
        <v>35.799999999999997</v>
      </c>
      <c r="AL250" s="611"/>
      <c r="AM250" s="601">
        <f>demand!L922</f>
        <v>71.7</v>
      </c>
      <c r="AN250" s="52">
        <f t="shared" si="77"/>
        <v>71.7</v>
      </c>
      <c r="AO250" s="620"/>
      <c r="AP250" s="601">
        <f>demand!M922</f>
        <v>0.8</v>
      </c>
      <c r="AQ250" s="19">
        <f>'grassland production'!AF199</f>
        <v>4.9214289430302482</v>
      </c>
      <c r="AR250" s="52">
        <f t="shared" si="78"/>
        <v>0</v>
      </c>
      <c r="AS250" s="611"/>
      <c r="AT250" s="601">
        <f>demand!N922</f>
        <v>6.5</v>
      </c>
      <c r="AU250" s="19">
        <f>'grassland production'!AG199</f>
        <v>6.4593754877272005</v>
      </c>
      <c r="AV250" s="52">
        <f t="shared" si="79"/>
        <v>4.0624512272799507E-2</v>
      </c>
    </row>
    <row r="251" spans="1:48" s="9" customFormat="1" ht="13.8" x14ac:dyDescent="0.45">
      <c r="A251" s="32">
        <v>2056</v>
      </c>
      <c r="B251" s="601">
        <f>demand!B923</f>
        <v>3995.7</v>
      </c>
      <c r="C251" s="19">
        <f>'crop production'!B200</f>
        <v>15554.957212504445</v>
      </c>
      <c r="D251" s="115">
        <f t="shared" si="80"/>
        <v>9.1169556700282955E-2</v>
      </c>
      <c r="E251" s="19">
        <f t="shared" si="66"/>
        <v>14136.818658948547</v>
      </c>
      <c r="F251" s="52">
        <f>'grainfed livestock'!B251</f>
        <v>662.69162820432439</v>
      </c>
      <c r="G251" s="52">
        <f t="shared" si="67"/>
        <v>13474.127030744223</v>
      </c>
      <c r="H251" s="626">
        <f t="shared" si="68"/>
        <v>9478.4270307442239</v>
      </c>
      <c r="I251" s="611"/>
      <c r="J251" s="601">
        <f>demand!C923</f>
        <v>27.4</v>
      </c>
      <c r="K251" s="19">
        <f>'grassland production'!AE200</f>
        <v>30.699347184773494</v>
      </c>
      <c r="L251" s="52">
        <f t="shared" si="69"/>
        <v>0</v>
      </c>
      <c r="M251" s="617"/>
      <c r="N251" s="601">
        <f>demand!D923</f>
        <v>7.7</v>
      </c>
      <c r="O251" s="19">
        <f>'grassland production'!N200</f>
        <v>0.44715465849366742</v>
      </c>
      <c r="P251" s="52">
        <f t="shared" si="70"/>
        <v>7.2528453415063332</v>
      </c>
      <c r="Q251" s="620"/>
      <c r="R251" s="601">
        <f>demand!E923</f>
        <v>1.8</v>
      </c>
      <c r="S251" s="19">
        <f t="shared" si="81"/>
        <v>0.33700688624248348</v>
      </c>
      <c r="T251" s="52">
        <f t="shared" si="71"/>
        <v>1.4629931137575165</v>
      </c>
      <c r="U251" s="620"/>
      <c r="V251" s="601">
        <f>demand!F923</f>
        <v>81</v>
      </c>
      <c r="W251" s="52">
        <f t="shared" si="72"/>
        <v>81</v>
      </c>
      <c r="X251" s="620"/>
      <c r="Y251" s="601">
        <f>demand!G923</f>
        <v>0.5</v>
      </c>
      <c r="Z251" s="52">
        <f t="shared" si="73"/>
        <v>0.5</v>
      </c>
      <c r="AA251" s="611"/>
      <c r="AB251" s="601">
        <f>demand!H923</f>
        <v>816.3</v>
      </c>
      <c r="AC251" s="19">
        <f>'grassland production'!S200</f>
        <v>178.07934274510305</v>
      </c>
      <c r="AD251" s="52">
        <f t="shared" si="74"/>
        <v>638.22065725489688</v>
      </c>
      <c r="AE251" s="620"/>
      <c r="AF251" s="601">
        <f>demand!J923</f>
        <v>5.9</v>
      </c>
      <c r="AG251" s="19">
        <f>'grassland production'!AA200</f>
        <v>2.1517174300450694</v>
      </c>
      <c r="AH251" s="52">
        <f t="shared" si="75"/>
        <v>3.7482825699549309</v>
      </c>
      <c r="AI251" s="611"/>
      <c r="AJ251" s="601">
        <f>demand!K923</f>
        <v>35.6</v>
      </c>
      <c r="AK251" s="52">
        <f t="shared" si="76"/>
        <v>35.6</v>
      </c>
      <c r="AL251" s="611"/>
      <c r="AM251" s="601">
        <f>demand!L923</f>
        <v>71.8</v>
      </c>
      <c r="AN251" s="52">
        <f t="shared" si="77"/>
        <v>71.8</v>
      </c>
      <c r="AO251" s="620"/>
      <c r="AP251" s="601">
        <f>demand!M923</f>
        <v>0.8</v>
      </c>
      <c r="AQ251" s="19">
        <f>'grassland production'!AF200</f>
        <v>4.9118955495637593</v>
      </c>
      <c r="AR251" s="52">
        <f t="shared" si="78"/>
        <v>0</v>
      </c>
      <c r="AS251" s="611"/>
      <c r="AT251" s="601">
        <f>demand!N923</f>
        <v>6.5</v>
      </c>
      <c r="AU251" s="19">
        <f>'grassland production'!AG200</f>
        <v>6.4468629088024336</v>
      </c>
      <c r="AV251" s="52">
        <f t="shared" si="79"/>
        <v>5.3137091197566377E-2</v>
      </c>
    </row>
    <row r="252" spans="1:48" s="9" customFormat="1" ht="13.8" x14ac:dyDescent="0.45">
      <c r="A252" s="32">
        <v>2057</v>
      </c>
      <c r="B252" s="601">
        <f>demand!B924</f>
        <v>4003.5</v>
      </c>
      <c r="C252" s="19">
        <f>'crop production'!B201</f>
        <v>15586.018835522433</v>
      </c>
      <c r="D252" s="115">
        <f t="shared" si="80"/>
        <v>9.1169556700282955E-2</v>
      </c>
      <c r="E252" s="19">
        <f t="shared" si="66"/>
        <v>14165.048407565593</v>
      </c>
      <c r="F252" s="52">
        <f>'grainfed livestock'!B252</f>
        <v>663.95595505386882</v>
      </c>
      <c r="G252" s="52">
        <f t="shared" si="67"/>
        <v>13501.092452511724</v>
      </c>
      <c r="H252" s="626">
        <f t="shared" si="68"/>
        <v>9497.5924525117243</v>
      </c>
      <c r="I252" s="611"/>
      <c r="J252" s="601">
        <f>demand!C924</f>
        <v>27.5</v>
      </c>
      <c r="K252" s="19">
        <f>'grassland production'!AE201</f>
        <v>30.639352920311914</v>
      </c>
      <c r="L252" s="52">
        <f t="shared" si="69"/>
        <v>0</v>
      </c>
      <c r="M252" s="617"/>
      <c r="N252" s="601">
        <f>demand!D924</f>
        <v>7.7</v>
      </c>
      <c r="O252" s="19">
        <f>'grassland production'!N201</f>
        <v>0.44628080555225358</v>
      </c>
      <c r="P252" s="52">
        <f t="shared" si="70"/>
        <v>7.253719194447747</v>
      </c>
      <c r="Q252" s="620"/>
      <c r="R252" s="601">
        <f>demand!E924</f>
        <v>1.8</v>
      </c>
      <c r="S252" s="19">
        <f t="shared" si="81"/>
        <v>0.33700688624248348</v>
      </c>
      <c r="T252" s="52">
        <f t="shared" si="71"/>
        <v>1.4629931137575165</v>
      </c>
      <c r="U252" s="620"/>
      <c r="V252" s="601">
        <f>demand!F924</f>
        <v>80.8</v>
      </c>
      <c r="W252" s="52">
        <f t="shared" si="72"/>
        <v>80.8</v>
      </c>
      <c r="X252" s="620"/>
      <c r="Y252" s="601">
        <f>demand!G924</f>
        <v>0.5</v>
      </c>
      <c r="Z252" s="52">
        <f t="shared" si="73"/>
        <v>0.5</v>
      </c>
      <c r="AA252" s="611"/>
      <c r="AB252" s="601">
        <f>demand!H924</f>
        <v>817.8</v>
      </c>
      <c r="AC252" s="19">
        <f>'grassland production'!S201</f>
        <v>177.73133081118499</v>
      </c>
      <c r="AD252" s="52">
        <f t="shared" si="74"/>
        <v>640.06866918881497</v>
      </c>
      <c r="AE252" s="620"/>
      <c r="AF252" s="601">
        <f>demand!J924</f>
        <v>6</v>
      </c>
      <c r="AG252" s="19">
        <f>'grassland production'!AA201</f>
        <v>2.1475124316857315</v>
      </c>
      <c r="AH252" s="52">
        <f t="shared" si="75"/>
        <v>3.8524875683142685</v>
      </c>
      <c r="AI252" s="611"/>
      <c r="AJ252" s="601">
        <f>demand!K924</f>
        <v>35.5</v>
      </c>
      <c r="AK252" s="52">
        <f t="shared" si="76"/>
        <v>35.5</v>
      </c>
      <c r="AL252" s="611"/>
      <c r="AM252" s="601">
        <f>demand!L924</f>
        <v>71.900000000000006</v>
      </c>
      <c r="AN252" s="52">
        <f t="shared" si="77"/>
        <v>71.900000000000006</v>
      </c>
      <c r="AO252" s="620"/>
      <c r="AP252" s="601">
        <f>demand!M924</f>
        <v>0.8</v>
      </c>
      <c r="AQ252" s="19">
        <f>'grassland production'!AF201</f>
        <v>4.9022964672499061</v>
      </c>
      <c r="AR252" s="52">
        <f t="shared" si="78"/>
        <v>0</v>
      </c>
      <c r="AS252" s="611"/>
      <c r="AT252" s="601">
        <f>demand!N924</f>
        <v>6.5</v>
      </c>
      <c r="AU252" s="19">
        <f>'grassland production'!AG201</f>
        <v>6.4342641132655016</v>
      </c>
      <c r="AV252" s="52">
        <f t="shared" si="79"/>
        <v>6.5735886734498372E-2</v>
      </c>
    </row>
    <row r="253" spans="1:48" s="9" customFormat="1" ht="13.8" x14ac:dyDescent="0.45">
      <c r="A253" s="32">
        <v>2058</v>
      </c>
      <c r="B253" s="601">
        <f>demand!B925</f>
        <v>4010.7</v>
      </c>
      <c r="C253" s="19">
        <f>'crop production'!B202</f>
        <v>15617.274766469111</v>
      </c>
      <c r="D253" s="115">
        <f t="shared" si="80"/>
        <v>9.1169556700282955E-2</v>
      </c>
      <c r="E253" s="19">
        <f t="shared" si="66"/>
        <v>14193.454749143608</v>
      </c>
      <c r="F253" s="52">
        <f>'grainfed livestock'!B253</f>
        <v>663.00240155457072</v>
      </c>
      <c r="G253" s="52">
        <f t="shared" si="67"/>
        <v>13530.452347589036</v>
      </c>
      <c r="H253" s="626">
        <f t="shared" si="68"/>
        <v>9519.7523475890375</v>
      </c>
      <c r="I253" s="611"/>
      <c r="J253" s="601">
        <f>demand!C925</f>
        <v>27.6</v>
      </c>
      <c r="K253" s="19">
        <f>'grassland production'!AE202</f>
        <v>30.578947362479767</v>
      </c>
      <c r="L253" s="52">
        <f t="shared" si="69"/>
        <v>0</v>
      </c>
      <c r="M253" s="617"/>
      <c r="N253" s="601">
        <f>demand!D925</f>
        <v>7.7</v>
      </c>
      <c r="O253" s="19">
        <f>'grassland production'!N202</f>
        <v>0.44540096187281047</v>
      </c>
      <c r="P253" s="52">
        <f t="shared" si="70"/>
        <v>7.2545990381271901</v>
      </c>
      <c r="Q253" s="620"/>
      <c r="R253" s="601">
        <f>demand!E925</f>
        <v>1.8</v>
      </c>
      <c r="S253" s="19">
        <f t="shared" si="81"/>
        <v>0.33700688624248348</v>
      </c>
      <c r="T253" s="52">
        <f t="shared" si="71"/>
        <v>1.4629931137575165</v>
      </c>
      <c r="U253" s="620"/>
      <c r="V253" s="601">
        <f>demand!F925</f>
        <v>80.5</v>
      </c>
      <c r="W253" s="52">
        <f t="shared" si="72"/>
        <v>80.5</v>
      </c>
      <c r="X253" s="620"/>
      <c r="Y253" s="601">
        <f>demand!G925</f>
        <v>0.5</v>
      </c>
      <c r="Z253" s="52">
        <f t="shared" si="73"/>
        <v>0.5</v>
      </c>
      <c r="AA253" s="611"/>
      <c r="AB253" s="601">
        <f>demand!H925</f>
        <v>819.1</v>
      </c>
      <c r="AC253" s="19">
        <f>'grassland production'!S202</f>
        <v>177.38093306584676</v>
      </c>
      <c r="AD253" s="52">
        <f t="shared" si="74"/>
        <v>641.71906693415326</v>
      </c>
      <c r="AE253" s="620"/>
      <c r="AF253" s="601">
        <f>demand!J925</f>
        <v>6</v>
      </c>
      <c r="AG253" s="19">
        <f>'grassland production'!AA202</f>
        <v>2.14327860577156</v>
      </c>
      <c r="AH253" s="52">
        <f t="shared" si="75"/>
        <v>3.85672139422844</v>
      </c>
      <c r="AI253" s="611"/>
      <c r="AJ253" s="601">
        <f>demand!K925</f>
        <v>35.299999999999997</v>
      </c>
      <c r="AK253" s="52">
        <f t="shared" si="76"/>
        <v>35.299999999999997</v>
      </c>
      <c r="AL253" s="611"/>
      <c r="AM253" s="601">
        <f>demand!L925</f>
        <v>72.099999999999994</v>
      </c>
      <c r="AN253" s="52">
        <f t="shared" si="77"/>
        <v>72.099999999999994</v>
      </c>
      <c r="AO253" s="620"/>
      <c r="AP253" s="601">
        <f>demand!M925</f>
        <v>0.8</v>
      </c>
      <c r="AQ253" s="19">
        <f>'grassland production'!AF202</f>
        <v>4.8926315779967631</v>
      </c>
      <c r="AR253" s="52">
        <f t="shared" si="78"/>
        <v>0</v>
      </c>
      <c r="AS253" s="611"/>
      <c r="AT253" s="601">
        <f>demand!N925</f>
        <v>6.6</v>
      </c>
      <c r="AU253" s="19">
        <f>'grassland production'!AG202</f>
        <v>6.4215789461207509</v>
      </c>
      <c r="AV253" s="52">
        <f t="shared" si="79"/>
        <v>0.17842105387924878</v>
      </c>
    </row>
    <row r="254" spans="1:48" s="9" customFormat="1" ht="13.8" x14ac:dyDescent="0.45">
      <c r="A254" s="32">
        <v>2059</v>
      </c>
      <c r="B254" s="601">
        <f>demand!B926</f>
        <v>4017.4</v>
      </c>
      <c r="C254" s="19">
        <f>'crop production'!B203</f>
        <v>15648.734895808599</v>
      </c>
      <c r="D254" s="115">
        <f t="shared" si="80"/>
        <v>9.1169556700282955E-2</v>
      </c>
      <c r="E254" s="19">
        <f t="shared" si="66"/>
        <v>14222.04667243748</v>
      </c>
      <c r="F254" s="52">
        <f>'grainfed livestock'!B254</f>
        <v>662.00091848125749</v>
      </c>
      <c r="G254" s="52">
        <f t="shared" si="67"/>
        <v>13560.045753956223</v>
      </c>
      <c r="H254" s="626">
        <f t="shared" si="68"/>
        <v>9542.6457539562234</v>
      </c>
      <c r="I254" s="611"/>
      <c r="J254" s="601">
        <f>demand!C926</f>
        <v>27.7</v>
      </c>
      <c r="K254" s="19">
        <f>'grassland production'!AE203</f>
        <v>30.518128459628638</v>
      </c>
      <c r="L254" s="52">
        <f t="shared" si="69"/>
        <v>0</v>
      </c>
      <c r="M254" s="617"/>
      <c r="N254" s="601">
        <f>demand!D926</f>
        <v>7.7</v>
      </c>
      <c r="O254" s="19">
        <f>'grassland production'!N203</f>
        <v>0.44451509757183133</v>
      </c>
      <c r="P254" s="52">
        <f t="shared" si="70"/>
        <v>7.2554849024281687</v>
      </c>
      <c r="Q254" s="620"/>
      <c r="R254" s="601">
        <f>demand!E926</f>
        <v>1.8</v>
      </c>
      <c r="S254" s="19">
        <f t="shared" si="81"/>
        <v>0.33700688624248348</v>
      </c>
      <c r="T254" s="52">
        <f t="shared" si="71"/>
        <v>1.4629931137575165</v>
      </c>
      <c r="U254" s="620"/>
      <c r="V254" s="601">
        <f>demand!F926</f>
        <v>80.3</v>
      </c>
      <c r="W254" s="52">
        <f t="shared" si="72"/>
        <v>80.3</v>
      </c>
      <c r="X254" s="620"/>
      <c r="Y254" s="601">
        <f>demand!G926</f>
        <v>0.5</v>
      </c>
      <c r="Z254" s="52">
        <f t="shared" si="73"/>
        <v>0.5</v>
      </c>
      <c r="AA254" s="611"/>
      <c r="AB254" s="601">
        <f>demand!H926</f>
        <v>820.2</v>
      </c>
      <c r="AC254" s="19">
        <f>'grassland production'!S203</f>
        <v>177.02813760798182</v>
      </c>
      <c r="AD254" s="52">
        <f t="shared" si="74"/>
        <v>643.17186239201828</v>
      </c>
      <c r="AE254" s="620"/>
      <c r="AF254" s="601">
        <f>demand!J926</f>
        <v>6</v>
      </c>
      <c r="AG254" s="19">
        <f>'grassland production'!AA203</f>
        <v>2.1390158085025068</v>
      </c>
      <c r="AH254" s="52">
        <f t="shared" si="75"/>
        <v>3.8609841914974932</v>
      </c>
      <c r="AI254" s="611"/>
      <c r="AJ254" s="601">
        <f>demand!K926</f>
        <v>35.1</v>
      </c>
      <c r="AK254" s="52">
        <f t="shared" si="76"/>
        <v>35.1</v>
      </c>
      <c r="AL254" s="611"/>
      <c r="AM254" s="601">
        <f>demand!L926</f>
        <v>72.2</v>
      </c>
      <c r="AN254" s="52">
        <f t="shared" si="77"/>
        <v>72.2</v>
      </c>
      <c r="AO254" s="620"/>
      <c r="AP254" s="601">
        <f>demand!M926</f>
        <v>0.8</v>
      </c>
      <c r="AQ254" s="19">
        <f>'grassland production'!AF203</f>
        <v>4.8829005535405825</v>
      </c>
      <c r="AR254" s="52">
        <f t="shared" si="78"/>
        <v>0</v>
      </c>
      <c r="AS254" s="611"/>
      <c r="AT254" s="601">
        <f>demand!N926</f>
        <v>6.6</v>
      </c>
      <c r="AU254" s="19">
        <f>'grassland production'!AG203</f>
        <v>6.4088069765220137</v>
      </c>
      <c r="AV254" s="52">
        <f t="shared" si="79"/>
        <v>0.19119302347798595</v>
      </c>
    </row>
    <row r="255" spans="1:48" s="9" customFormat="1" ht="13.8" x14ac:dyDescent="0.45">
      <c r="A255" s="32">
        <v>2060</v>
      </c>
      <c r="B255" s="601">
        <f>demand!B927</f>
        <v>4023.5</v>
      </c>
      <c r="C255" s="19">
        <f>'crop production'!B204</f>
        <v>15680.409582307231</v>
      </c>
      <c r="D255" s="115">
        <f t="shared" si="80"/>
        <v>9.1169556700282955E-2</v>
      </c>
      <c r="E255" s="19">
        <f t="shared" si="66"/>
        <v>14250.833591809413</v>
      </c>
      <c r="F255" s="52">
        <f>'grainfed livestock'!B255</f>
        <v>662.82798081077135</v>
      </c>
      <c r="G255" s="52">
        <f t="shared" si="67"/>
        <v>13588.005610998642</v>
      </c>
      <c r="H255" s="626">
        <f t="shared" si="68"/>
        <v>9564.5056109986417</v>
      </c>
      <c r="I255" s="611"/>
      <c r="J255" s="601">
        <f>demand!C927</f>
        <v>27.8</v>
      </c>
      <c r="K255" s="19">
        <f>'grassland production'!AE204</f>
        <v>30.456892713154936</v>
      </c>
      <c r="L255" s="52">
        <f t="shared" si="69"/>
        <v>0</v>
      </c>
      <c r="M255" s="617"/>
      <c r="N255" s="601">
        <f>demand!D927</f>
        <v>7.7</v>
      </c>
      <c r="O255" s="19">
        <f>'grassland production'!N204</f>
        <v>0.44362316169002752</v>
      </c>
      <c r="P255" s="52">
        <f t="shared" si="70"/>
        <v>7.2563768383099729</v>
      </c>
      <c r="Q255" s="620"/>
      <c r="R255" s="601">
        <f>demand!E927</f>
        <v>1.8</v>
      </c>
      <c r="S255" s="19">
        <f>S254</f>
        <v>0.33700688624248348</v>
      </c>
      <c r="T255" s="52">
        <f t="shared" si="71"/>
        <v>1.4629931137575165</v>
      </c>
      <c r="U255" s="620"/>
      <c r="V255" s="601">
        <f>demand!F927</f>
        <v>80.099999999999994</v>
      </c>
      <c r="W255" s="52">
        <f t="shared" si="72"/>
        <v>80.099999999999994</v>
      </c>
      <c r="X255" s="620"/>
      <c r="Y255" s="601">
        <f>demand!G927</f>
        <v>0.5</v>
      </c>
      <c r="Z255" s="52">
        <f t="shared" si="73"/>
        <v>0.5</v>
      </c>
      <c r="AA255" s="611"/>
      <c r="AB255" s="601">
        <f>demand!H927</f>
        <v>821.2</v>
      </c>
      <c r="AC255" s="19">
        <f>'grassland production'!S204</f>
        <v>176.67292414305345</v>
      </c>
      <c r="AD255" s="52">
        <f t="shared" si="74"/>
        <v>644.52707585694657</v>
      </c>
      <c r="AE255" s="620"/>
      <c r="AF255" s="601">
        <f>demand!J927</f>
        <v>6.1</v>
      </c>
      <c r="AG255" s="19">
        <f>'grassland production'!AA204</f>
        <v>2.1347237946614226</v>
      </c>
      <c r="AH255" s="52">
        <f t="shared" si="75"/>
        <v>3.9652762053385771</v>
      </c>
      <c r="AI255" s="611"/>
      <c r="AJ255" s="601">
        <f>demand!K927</f>
        <v>34.9</v>
      </c>
      <c r="AK255" s="52">
        <f t="shared" si="76"/>
        <v>34.9</v>
      </c>
      <c r="AL255" s="611"/>
      <c r="AM255" s="601">
        <f>demand!L927</f>
        <v>72.3</v>
      </c>
      <c r="AN255" s="52">
        <f t="shared" si="77"/>
        <v>72.3</v>
      </c>
      <c r="AO255" s="620"/>
      <c r="AP255" s="601">
        <f>demand!M927</f>
        <v>0.8</v>
      </c>
      <c r="AQ255" s="19">
        <f>'grassland production'!AF204</f>
        <v>4.8731028341047899</v>
      </c>
      <c r="AR255" s="52">
        <f t="shared" si="78"/>
        <v>0</v>
      </c>
      <c r="AS255" s="611"/>
      <c r="AT255" s="601">
        <f>demand!N927</f>
        <v>6.6</v>
      </c>
      <c r="AU255" s="19">
        <f>'grassland production'!AG204</f>
        <v>6.395947469762536</v>
      </c>
      <c r="AV255" s="52">
        <f t="shared" si="79"/>
        <v>0.20405253023746361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M521"/>
  <sheetViews>
    <sheetView zoomScale="141" zoomScaleNormal="141" workbookViewId="0">
      <pane ySplit="2" topLeftCell="A3" activePane="bottomLeft" state="frozen"/>
      <selection pane="bottomLeft" activeCell="B9" sqref="B9"/>
    </sheetView>
  </sheetViews>
  <sheetFormatPr defaultColWidth="13" defaultRowHeight="12.3" x14ac:dyDescent="0.4"/>
  <cols>
    <col min="1" max="1" width="13" style="28"/>
    <col min="2" max="2" width="13" style="53"/>
    <col min="3" max="3" width="13" style="64"/>
    <col min="4" max="4" width="14.83203125" style="27" customWidth="1"/>
    <col min="5" max="6" width="13" style="28"/>
    <col min="7" max="7" width="13" style="55"/>
    <col min="8" max="8" width="13" style="46"/>
    <col min="9" max="9" width="13" style="27"/>
    <col min="10" max="10" width="13" style="64"/>
    <col min="11" max="11" width="14.33203125" style="27" customWidth="1"/>
    <col min="12" max="12" width="13" style="28"/>
    <col min="13" max="13" width="13" style="55"/>
    <col min="14" max="14" width="13" style="46"/>
    <col min="15" max="15" width="13" style="28"/>
    <col min="16" max="16" width="13" style="64"/>
    <col min="17" max="17" width="14.33203125" style="28" customWidth="1"/>
    <col min="18" max="18" width="13" style="28"/>
    <col min="19" max="19" width="13" style="55"/>
    <col min="20" max="20" width="13" style="46"/>
    <col min="21" max="21" width="13" style="28"/>
    <col min="23" max="23" width="14.33203125" style="28" customWidth="1"/>
    <col min="24" max="24" width="13" style="28"/>
    <col min="25" max="25" width="13" style="55"/>
    <col min="26" max="26" width="13" style="46"/>
    <col min="27" max="27" width="13" style="28"/>
    <col min="28" max="28" width="13" style="64"/>
    <col min="29" max="29" width="14.33203125" style="28" customWidth="1"/>
    <col min="30" max="30" width="13" style="28"/>
    <col min="31" max="31" width="13" style="55"/>
    <col min="32" max="32" width="13" style="46"/>
    <col min="33" max="33" width="13" style="28"/>
    <col min="34" max="34" width="13" style="64"/>
    <col min="35" max="36" width="14.33203125" style="28" customWidth="1"/>
    <col min="37" max="37" width="13" style="55"/>
    <col min="38" max="38" width="13" style="46"/>
    <col min="39" max="39" width="13" style="28"/>
    <col min="41" max="41" width="14.33203125" style="28" customWidth="1"/>
    <col min="42" max="42" width="13" style="28"/>
    <col min="43" max="43" width="13" style="55"/>
    <col min="44" max="44" width="13" style="46"/>
    <col min="45" max="45" width="13" style="28"/>
    <col min="47" max="47" width="13" style="27"/>
    <col min="48" max="48" width="13" style="28"/>
    <col min="49" max="49" width="13" style="46"/>
    <col min="50" max="50" width="13" style="555"/>
    <col min="51" max="51" width="13" style="586"/>
    <col min="52" max="53" width="13" style="55"/>
    <col min="54" max="54" width="8" style="27" customWidth="1"/>
    <col min="55" max="55" width="13" style="28"/>
    <col min="56" max="56" width="14.33203125" style="28" customWidth="1"/>
    <col min="57" max="57" width="13" style="28"/>
    <col min="58" max="58" width="13" style="55"/>
    <col min="59" max="59" width="13" style="46"/>
    <col min="60" max="60" width="13" style="28"/>
    <col min="62" max="62" width="14.33203125" style="28" customWidth="1"/>
    <col min="63" max="63" width="13" style="120"/>
    <col min="64" max="64" width="13" style="55"/>
    <col min="65" max="65" width="13" style="132"/>
    <col min="66" max="66" width="13" style="56"/>
    <col min="67" max="67" width="13" style="68"/>
    <col min="68" max="69" width="13" style="45"/>
    <col min="70" max="70" width="13" style="55"/>
    <col min="71" max="71" width="13" style="47"/>
    <col min="72" max="72" width="13" style="45"/>
    <col min="74" max="74" width="14.33203125" style="28" customWidth="1"/>
    <col min="75" max="76" width="13" style="28"/>
    <col min="77" max="77" width="13" style="55"/>
    <col min="78" max="78" width="13" style="46"/>
    <col min="79" max="79" width="13" style="28"/>
    <col min="81" max="81" width="14.33203125" style="28" customWidth="1"/>
    <col min="82" max="83" width="13" style="28"/>
    <col min="84" max="84" width="13" style="55"/>
    <col min="85" max="85" width="13" style="46"/>
    <col min="86" max="86" width="13" style="28"/>
    <col min="87" max="87" width="13.6640625" style="68" bestFit="1" customWidth="1"/>
    <col min="88" max="16384" width="13" style="1"/>
  </cols>
  <sheetData>
    <row r="1" spans="1:88" s="77" customFormat="1" ht="18.600000000000001" x14ac:dyDescent="0.6">
      <c r="A1" s="75" t="s">
        <v>180</v>
      </c>
      <c r="B1" s="101"/>
      <c r="AX1" s="548"/>
      <c r="AY1" s="126"/>
      <c r="BK1" s="101"/>
      <c r="BM1" s="126"/>
    </row>
    <row r="2" spans="1:88" s="68" customFormat="1" ht="49.8" x14ac:dyDescent="0.5">
      <c r="A2" s="690" t="s">
        <v>771</v>
      </c>
      <c r="B2" s="121">
        <v>1410.7726370000003</v>
      </c>
      <c r="C2" s="64"/>
      <c r="D2" s="116" t="s">
        <v>493</v>
      </c>
      <c r="K2" s="116" t="s">
        <v>493</v>
      </c>
      <c r="Q2" s="116" t="s">
        <v>493</v>
      </c>
      <c r="W2" s="116" t="s">
        <v>493</v>
      </c>
      <c r="AC2" s="116" t="s">
        <v>493</v>
      </c>
      <c r="AI2" s="116" t="s">
        <v>493</v>
      </c>
      <c r="AO2" s="116" t="s">
        <v>493</v>
      </c>
      <c r="AU2" s="116" t="s">
        <v>493</v>
      </c>
      <c r="AV2" s="64"/>
      <c r="AW2" s="64"/>
      <c r="AX2" s="549"/>
      <c r="AY2" s="127"/>
      <c r="AZ2" s="64"/>
      <c r="BD2" s="116" t="s">
        <v>493</v>
      </c>
      <c r="BJ2" s="116" t="s">
        <v>494</v>
      </c>
      <c r="BK2" s="102"/>
      <c r="BM2" s="127"/>
      <c r="BP2" s="116" t="s">
        <v>495</v>
      </c>
      <c r="BV2" s="116" t="s">
        <v>495</v>
      </c>
      <c r="CC2" s="116" t="s">
        <v>495</v>
      </c>
      <c r="CJ2" s="631" t="s">
        <v>767</v>
      </c>
    </row>
    <row r="3" spans="1:88" s="75" customFormat="1" ht="18.600000000000001" x14ac:dyDescent="0.6">
      <c r="A3" s="75" t="s">
        <v>156</v>
      </c>
      <c r="B3" s="122"/>
      <c r="C3" s="76"/>
      <c r="D3" s="92" t="s">
        <v>496</v>
      </c>
      <c r="E3" s="76"/>
      <c r="F3" s="76"/>
      <c r="G3" s="76"/>
      <c r="H3" s="76"/>
      <c r="I3" s="76"/>
      <c r="J3" s="76"/>
      <c r="K3" s="92" t="s">
        <v>497</v>
      </c>
      <c r="L3" s="76"/>
      <c r="M3" s="93" t="s">
        <v>0</v>
      </c>
      <c r="Q3" s="92" t="s">
        <v>498</v>
      </c>
      <c r="W3" s="92" t="s">
        <v>0</v>
      </c>
      <c r="AC3" s="92" t="s">
        <v>0</v>
      </c>
      <c r="AI3" s="92" t="s">
        <v>0</v>
      </c>
      <c r="AO3" s="92" t="s">
        <v>499</v>
      </c>
      <c r="AQ3" s="117" t="s">
        <v>0</v>
      </c>
      <c r="AR3" s="117" t="s">
        <v>0</v>
      </c>
      <c r="AS3" s="93" t="s">
        <v>500</v>
      </c>
      <c r="AU3" s="92" t="s">
        <v>501</v>
      </c>
      <c r="AV3" s="76"/>
      <c r="AW3" s="76"/>
      <c r="AX3" s="550"/>
      <c r="AY3" s="128"/>
      <c r="AZ3" s="76"/>
      <c r="BA3" s="76"/>
      <c r="BB3" s="76"/>
      <c r="BD3" s="93" t="s">
        <v>0</v>
      </c>
      <c r="BJ3" s="93" t="s">
        <v>502</v>
      </c>
      <c r="BK3" s="103"/>
      <c r="BM3" s="128"/>
      <c r="BP3" s="93" t="s">
        <v>0</v>
      </c>
      <c r="BV3" s="93" t="s">
        <v>503</v>
      </c>
      <c r="BW3" s="75" t="s">
        <v>0</v>
      </c>
      <c r="CC3" s="93" t="s">
        <v>504</v>
      </c>
    </row>
    <row r="4" spans="1:88" s="42" customFormat="1" ht="67" customHeight="1" x14ac:dyDescent="0.5">
      <c r="A4" s="26"/>
      <c r="B4" s="625" t="s">
        <v>20</v>
      </c>
      <c r="C4" s="80"/>
      <c r="D4" s="30" t="s">
        <v>22</v>
      </c>
      <c r="E4" s="26" t="s">
        <v>27</v>
      </c>
      <c r="F4" s="26" t="s">
        <v>36</v>
      </c>
      <c r="G4" s="82" t="s">
        <v>43</v>
      </c>
      <c r="H4" s="49" t="s">
        <v>7</v>
      </c>
      <c r="I4" s="26" t="s">
        <v>28</v>
      </c>
      <c r="J4" s="80"/>
      <c r="K4" s="30" t="s">
        <v>506</v>
      </c>
      <c r="L4" s="26" t="s">
        <v>468</v>
      </c>
      <c r="M4" s="82" t="s">
        <v>43</v>
      </c>
      <c r="N4" s="49" t="s">
        <v>7</v>
      </c>
      <c r="O4" s="26" t="s">
        <v>37</v>
      </c>
      <c r="P4" s="80"/>
      <c r="Q4" s="30" t="s">
        <v>29</v>
      </c>
      <c r="R4" s="26" t="s">
        <v>27</v>
      </c>
      <c r="S4" s="82" t="s">
        <v>43</v>
      </c>
      <c r="T4" s="49" t="s">
        <v>7</v>
      </c>
      <c r="U4" s="26" t="s">
        <v>28</v>
      </c>
      <c r="W4" s="30" t="s">
        <v>507</v>
      </c>
      <c r="X4" s="26" t="s">
        <v>27</v>
      </c>
      <c r="Y4" s="82" t="s">
        <v>43</v>
      </c>
      <c r="Z4" s="49" t="s">
        <v>7</v>
      </c>
      <c r="AA4" s="26" t="s">
        <v>28</v>
      </c>
      <c r="AB4" s="80"/>
      <c r="AC4" s="30" t="s">
        <v>1</v>
      </c>
      <c r="AD4" s="26" t="s">
        <v>27</v>
      </c>
      <c r="AE4" s="82" t="s">
        <v>43</v>
      </c>
      <c r="AF4" s="49" t="s">
        <v>7</v>
      </c>
      <c r="AG4" s="26" t="s">
        <v>28</v>
      </c>
      <c r="AH4" s="80"/>
      <c r="AI4" s="30" t="s">
        <v>26</v>
      </c>
      <c r="AJ4" s="30" t="s">
        <v>27</v>
      </c>
      <c r="AK4" s="82" t="s">
        <v>43</v>
      </c>
      <c r="AL4" s="49" t="s">
        <v>7</v>
      </c>
      <c r="AM4" s="26" t="s">
        <v>28</v>
      </c>
      <c r="AO4" s="30" t="s">
        <v>24</v>
      </c>
      <c r="AP4" s="26" t="s">
        <v>541</v>
      </c>
      <c r="AQ4" s="82" t="s">
        <v>43</v>
      </c>
      <c r="AR4" s="49" t="s">
        <v>7</v>
      </c>
      <c r="AS4" s="26" t="s">
        <v>37</v>
      </c>
      <c r="AU4" s="30" t="s">
        <v>23</v>
      </c>
      <c r="AV4" s="26" t="s">
        <v>152</v>
      </c>
      <c r="AW4" s="49" t="s">
        <v>153</v>
      </c>
      <c r="AX4" s="551" t="s">
        <v>759</v>
      </c>
      <c r="AY4" s="585" t="s">
        <v>27</v>
      </c>
      <c r="AZ4" s="82" t="s">
        <v>43</v>
      </c>
      <c r="BA4" s="82" t="s">
        <v>7</v>
      </c>
      <c r="BB4" s="26" t="s">
        <v>28</v>
      </c>
      <c r="BC4" s="68"/>
      <c r="BD4" s="30" t="s">
        <v>768</v>
      </c>
      <c r="BE4" s="26" t="s">
        <v>27</v>
      </c>
      <c r="BF4" s="82" t="s">
        <v>43</v>
      </c>
      <c r="BG4" s="49" t="s">
        <v>7</v>
      </c>
      <c r="BH4" s="26" t="s">
        <v>28</v>
      </c>
      <c r="BJ4" s="30" t="s">
        <v>508</v>
      </c>
      <c r="BK4" s="54" t="s">
        <v>27</v>
      </c>
      <c r="BL4" s="82" t="s">
        <v>43</v>
      </c>
      <c r="BM4" s="90" t="s">
        <v>7</v>
      </c>
      <c r="BN4" s="83" t="s">
        <v>28</v>
      </c>
      <c r="BO4" s="81"/>
      <c r="BP4" s="30" t="s">
        <v>505</v>
      </c>
      <c r="BQ4" s="26" t="s">
        <v>27</v>
      </c>
      <c r="BR4" s="82" t="s">
        <v>43</v>
      </c>
      <c r="BS4" s="49" t="s">
        <v>7</v>
      </c>
      <c r="BT4" s="83" t="s">
        <v>28</v>
      </c>
      <c r="BV4" s="30" t="s">
        <v>38</v>
      </c>
      <c r="BW4" s="26" t="s">
        <v>467</v>
      </c>
      <c r="BX4" s="26" t="s">
        <v>466</v>
      </c>
      <c r="BY4" s="82" t="s">
        <v>43</v>
      </c>
      <c r="BZ4" s="49" t="s">
        <v>7</v>
      </c>
      <c r="CA4" s="26" t="s">
        <v>39</v>
      </c>
      <c r="CC4" s="30" t="s">
        <v>40</v>
      </c>
      <c r="CD4" s="26" t="s">
        <v>773</v>
      </c>
      <c r="CE4" s="26" t="s">
        <v>774</v>
      </c>
      <c r="CF4" s="82" t="s">
        <v>43</v>
      </c>
      <c r="CG4" s="49" t="s">
        <v>7</v>
      </c>
      <c r="CH4" s="26" t="s">
        <v>41</v>
      </c>
      <c r="CI4" s="81"/>
    </row>
    <row r="5" spans="1:88" s="4" customFormat="1" ht="13.8" x14ac:dyDescent="0.45">
      <c r="A5" s="32">
        <v>2014</v>
      </c>
      <c r="B5" s="627">
        <f>B6</f>
        <v>8901.7202843488176</v>
      </c>
      <c r="C5" s="65"/>
      <c r="D5" s="32">
        <v>2014</v>
      </c>
      <c r="E5" s="27">
        <v>108.92617004012791</v>
      </c>
      <c r="F5" s="27">
        <f>E5-AY5</f>
        <v>108.92542434012792</v>
      </c>
      <c r="G5" s="58">
        <f>'meta-analysis'!T139</f>
        <v>5.2544477113779875</v>
      </c>
      <c r="H5" s="58">
        <v>1.0603</v>
      </c>
      <c r="I5" s="27">
        <f>F5*G5*H5</f>
        <v>606.85522631694346</v>
      </c>
      <c r="J5" s="65"/>
      <c r="K5" s="32">
        <v>2014</v>
      </c>
      <c r="L5" s="27">
        <v>0</v>
      </c>
      <c r="M5" s="58">
        <f t="shared" ref="M5:M40" si="0">G5</f>
        <v>5.2544477113779875</v>
      </c>
      <c r="N5" s="58">
        <v>1</v>
      </c>
      <c r="O5" s="27">
        <f>L5*M5*N5</f>
        <v>0</v>
      </c>
      <c r="P5" s="65"/>
      <c r="Q5" s="32">
        <v>2014</v>
      </c>
      <c r="R5" s="27">
        <v>10.0425</v>
      </c>
      <c r="S5" s="58">
        <f>M5</f>
        <v>5.2544477113779875</v>
      </c>
      <c r="T5" s="58">
        <v>0.98980000000000001</v>
      </c>
      <c r="U5" s="27">
        <f>R5*S5*T5</f>
        <v>52.229559671870007</v>
      </c>
      <c r="W5" s="32">
        <v>2014</v>
      </c>
      <c r="X5" s="59">
        <v>31.275333523840935</v>
      </c>
      <c r="Y5" s="58">
        <f>S5</f>
        <v>5.2544477113779875</v>
      </c>
      <c r="Z5" s="58">
        <v>1.0451999999999999</v>
      </c>
      <c r="AA5" s="27">
        <f t="shared" ref="AA5:AA41" si="1">X5*Y5*Z5</f>
        <v>171.76252878742244</v>
      </c>
      <c r="AB5" s="65"/>
      <c r="AC5" s="32">
        <v>2014</v>
      </c>
      <c r="AD5" s="59">
        <v>4.1525926126817403</v>
      </c>
      <c r="AE5" s="58">
        <f>Y5</f>
        <v>5.2544477113779875</v>
      </c>
      <c r="AF5" s="58">
        <v>1.3522000000000001</v>
      </c>
      <c r="AG5" s="27">
        <f t="shared" ref="AG5:AG41" si="2">AD5*AE5*AF5</f>
        <v>29.504437090137433</v>
      </c>
      <c r="AH5" s="65"/>
      <c r="AI5" s="32">
        <v>2014</v>
      </c>
      <c r="AJ5" s="27">
        <v>259.67233072301707</v>
      </c>
      <c r="AK5" s="58">
        <f>AE5</f>
        <v>5.2544477113779875</v>
      </c>
      <c r="AL5" s="58">
        <v>1.3105</v>
      </c>
      <c r="AM5" s="27">
        <f>AJ5*AK5*AL5</f>
        <v>1788.0916532191636</v>
      </c>
      <c r="AO5" s="32">
        <v>2014</v>
      </c>
      <c r="AP5" s="27">
        <f>BW5</f>
        <v>51.473569828142544</v>
      </c>
      <c r="AQ5" s="58">
        <f>AK5</f>
        <v>5.2544477113779875</v>
      </c>
      <c r="AR5" s="58">
        <v>2.36</v>
      </c>
      <c r="AS5" s="27">
        <f>AP5*AQ5*AR5</f>
        <v>638.29782758465512</v>
      </c>
      <c r="AU5" s="32">
        <v>2014</v>
      </c>
      <c r="AV5" s="67">
        <v>7457</v>
      </c>
      <c r="AW5" s="48">
        <v>10</v>
      </c>
      <c r="AX5" s="552">
        <f>(AV5/AW5)/1000000</f>
        <v>7.4570000000000007E-4</v>
      </c>
      <c r="AY5" s="59">
        <f>AX5</f>
        <v>7.4570000000000007E-4</v>
      </c>
      <c r="AZ5" s="58">
        <f>AQ5</f>
        <v>5.2544477113779875</v>
      </c>
      <c r="BA5" s="58">
        <v>1.18</v>
      </c>
      <c r="BB5" s="27">
        <f t="shared" ref="BB5:BB41" si="3">AY5*AZ5*BA5</f>
        <v>4.6235251568819873E-3</v>
      </c>
      <c r="BC5" s="68"/>
      <c r="BD5" s="32">
        <v>2014</v>
      </c>
      <c r="BE5" s="27">
        <v>0</v>
      </c>
      <c r="BF5" s="58">
        <f>AZ5</f>
        <v>5.2544477113779875</v>
      </c>
      <c r="BG5" s="58">
        <v>1.1599999999999999</v>
      </c>
      <c r="BH5" s="27">
        <f>BE5*BF5*BG5</f>
        <v>0</v>
      </c>
      <c r="BJ5" s="32">
        <v>2014</v>
      </c>
      <c r="BK5" s="53">
        <f>$B$2-F5-L5-R5-X5-AD5-AJ5-AP5-AY5-BE5</f>
        <v>945.23014027219006</v>
      </c>
      <c r="BL5" s="58">
        <f>BF5</f>
        <v>5.2544477113779875</v>
      </c>
      <c r="BM5" s="91">
        <v>1</v>
      </c>
      <c r="BN5" s="60">
        <f>BK5*BL5*BM5</f>
        <v>4966.6623472787032</v>
      </c>
      <c r="BO5" s="21"/>
      <c r="BP5" s="32">
        <v>2014</v>
      </c>
      <c r="BQ5" s="27">
        <v>20.029602999999998</v>
      </c>
      <c r="BR5" s="58">
        <f>BL5</f>
        <v>5.2544477113779875</v>
      </c>
      <c r="BS5" s="58">
        <v>1.0900000000000001</v>
      </c>
      <c r="BT5" s="698">
        <f>BQ5*BR5*BS5</f>
        <v>114.71650679104404</v>
      </c>
      <c r="BV5" s="32">
        <v>2014</v>
      </c>
      <c r="BW5" s="27">
        <v>51.473569828142544</v>
      </c>
      <c r="BX5" s="27">
        <v>0</v>
      </c>
      <c r="BY5" s="58">
        <f>BR5</f>
        <v>5.2544477113779875</v>
      </c>
      <c r="BZ5" s="58">
        <v>2.36</v>
      </c>
      <c r="CA5" s="698">
        <f>BX5*BY5*BZ5</f>
        <v>0</v>
      </c>
      <c r="CC5" s="32">
        <v>2014</v>
      </c>
      <c r="CD5" s="27">
        <v>100</v>
      </c>
      <c r="CE5" s="27">
        <v>0</v>
      </c>
      <c r="CF5" s="58">
        <f>BY5</f>
        <v>5.2544477113779875</v>
      </c>
      <c r="CG5" s="58">
        <v>1</v>
      </c>
      <c r="CH5" s="698">
        <f>CD5*CF5*CG5</f>
        <v>525.44477113779874</v>
      </c>
      <c r="CI5" s="21"/>
    </row>
    <row r="6" spans="1:88" s="4" customFormat="1" ht="13.8" x14ac:dyDescent="0.45">
      <c r="A6" s="32">
        <v>2015</v>
      </c>
      <c r="B6" s="627">
        <f>I6+O6+U6+AA6+AG6+AM6+AS6+BB6+BH6+BN6+BT6+CA6+CH6</f>
        <v>8901.7202843488176</v>
      </c>
      <c r="C6" s="65"/>
      <c r="D6" s="32">
        <v>2015</v>
      </c>
      <c r="E6" s="27">
        <v>118.52263464920156</v>
      </c>
      <c r="F6" s="27">
        <f t="shared" ref="F6:F51" si="4">E6-AY6</f>
        <v>118.51413464920157</v>
      </c>
      <c r="G6" s="58">
        <f>G5</f>
        <v>5.2544477113779875</v>
      </c>
      <c r="H6" s="58">
        <f>H5</f>
        <v>1.0603</v>
      </c>
      <c r="I6" s="27">
        <f t="shared" ref="I6:I41" si="5">F6*G6*H6</f>
        <v>660.27672088491818</v>
      </c>
      <c r="J6" s="65"/>
      <c r="K6" s="32">
        <v>2015</v>
      </c>
      <c r="L6" s="27">
        <v>0</v>
      </c>
      <c r="M6" s="58">
        <f t="shared" si="0"/>
        <v>5.2544477113779875</v>
      </c>
      <c r="N6" s="58">
        <f>N5</f>
        <v>1</v>
      </c>
      <c r="O6" s="27">
        <f t="shared" ref="O6:O41" si="6">L6*M6*N6</f>
        <v>0</v>
      </c>
      <c r="P6" s="65"/>
      <c r="Q6" s="32">
        <v>2015</v>
      </c>
      <c r="R6" s="27">
        <v>10.482100000000001</v>
      </c>
      <c r="S6" s="58">
        <f>S5</f>
        <v>5.2544477113779875</v>
      </c>
      <c r="T6" s="58">
        <f>T5</f>
        <v>0.98980000000000001</v>
      </c>
      <c r="U6" s="27">
        <f t="shared" ref="U6:U51" si="7">R6*S6*T6</f>
        <v>54.515854362609765</v>
      </c>
      <c r="W6" s="32">
        <v>2015</v>
      </c>
      <c r="X6" s="59">
        <v>33.625735894625947</v>
      </c>
      <c r="Y6" s="58">
        <f>Y5</f>
        <v>5.2544477113779875</v>
      </c>
      <c r="Z6" s="58">
        <f>Z5</f>
        <v>1.0451999999999999</v>
      </c>
      <c r="AA6" s="27">
        <f t="shared" si="1"/>
        <v>184.67081814479224</v>
      </c>
      <c r="AB6" s="65"/>
      <c r="AC6" s="32">
        <v>2015</v>
      </c>
      <c r="AD6" s="59">
        <v>4.7961033342130461</v>
      </c>
      <c r="AE6" s="58">
        <f>AE5</f>
        <v>5.2544477113779875</v>
      </c>
      <c r="AF6" s="58">
        <f>AF5</f>
        <v>1.3522000000000001</v>
      </c>
      <c r="AG6" s="27">
        <f t="shared" si="2"/>
        <v>34.076622076997474</v>
      </c>
      <c r="AH6" s="65"/>
      <c r="AI6" s="32">
        <v>2015</v>
      </c>
      <c r="AJ6" s="27">
        <v>261.74391197382198</v>
      </c>
      <c r="AK6" s="58">
        <f>AK5</f>
        <v>5.2544477113779875</v>
      </c>
      <c r="AL6" s="58">
        <f>AL5</f>
        <v>1.3105</v>
      </c>
      <c r="AM6" s="27">
        <f t="shared" ref="AM6:AM41" si="8">AJ6*AK6*AL6</f>
        <v>1802.3564658513601</v>
      </c>
      <c r="AO6" s="32">
        <v>2015</v>
      </c>
      <c r="AP6" s="27">
        <f>AP5</f>
        <v>51.473569828142544</v>
      </c>
      <c r="AQ6" s="58">
        <f>AQ5</f>
        <v>5.2544477113779875</v>
      </c>
      <c r="AR6" s="58">
        <f>AR5</f>
        <v>2.36</v>
      </c>
      <c r="AS6" s="27">
        <f>AS5</f>
        <v>638.29782758465512</v>
      </c>
      <c r="AU6" s="32">
        <v>2015</v>
      </c>
      <c r="AV6" s="67">
        <v>85000</v>
      </c>
      <c r="AW6" s="48">
        <v>10</v>
      </c>
      <c r="AX6" s="552">
        <f t="shared" ref="AX6:AX51" si="9">(AV6/AW6)/1000000</f>
        <v>8.5000000000000006E-3</v>
      </c>
      <c r="AY6" s="59">
        <f t="shared" ref="AY6:AY51" si="10">AX6</f>
        <v>8.5000000000000006E-3</v>
      </c>
      <c r="AZ6" s="58">
        <f>AZ5</f>
        <v>5.2544477113779875</v>
      </c>
      <c r="BA6" s="58">
        <f>BA5</f>
        <v>1.18</v>
      </c>
      <c r="BB6" s="27">
        <f t="shared" si="3"/>
        <v>5.2702110545121215E-2</v>
      </c>
      <c r="BC6" s="68"/>
      <c r="BD6" s="32">
        <v>2015</v>
      </c>
      <c r="BE6" s="27">
        <v>0</v>
      </c>
      <c r="BF6" s="58">
        <f>BF5</f>
        <v>5.2544477113779875</v>
      </c>
      <c r="BG6" s="58">
        <v>1.1599999999999999</v>
      </c>
      <c r="BH6" s="27">
        <f t="shared" ref="BH6:BH41" si="11">BE6*BF6*BG6</f>
        <v>0</v>
      </c>
      <c r="BJ6" s="32">
        <v>2015</v>
      </c>
      <c r="BK6" s="53">
        <f t="shared" ref="BK6:BK51" si="12">$B$2-F6-L6-R6-X6-AD6-AJ6-AP6-AY6-BE6</f>
        <v>930.12858131999519</v>
      </c>
      <c r="BL6" s="58">
        <f>BL5</f>
        <v>5.2544477113779875</v>
      </c>
      <c r="BM6" s="91">
        <v>1</v>
      </c>
      <c r="BN6" s="60">
        <f t="shared" ref="BN6:BN41" si="13">BK6*BL6*BM6</f>
        <v>4887.3119954041031</v>
      </c>
      <c r="BO6" s="21"/>
      <c r="BP6" s="32">
        <v>2015</v>
      </c>
      <c r="BQ6" s="27">
        <v>20.029602999999</v>
      </c>
      <c r="BR6" s="58">
        <f>BR5</f>
        <v>5.2544477113779875</v>
      </c>
      <c r="BS6" s="58">
        <f>BS5</f>
        <v>1.0900000000000001</v>
      </c>
      <c r="BT6" s="27">
        <f t="shared" ref="BT6:BT41" si="14">BQ6*BR6*BS6</f>
        <v>114.71650679103833</v>
      </c>
      <c r="BV6" s="32">
        <v>2015</v>
      </c>
      <c r="BW6" s="27">
        <v>52.9064295258298</v>
      </c>
      <c r="BX6" s="27">
        <f>BX5</f>
        <v>0</v>
      </c>
      <c r="BY6" s="58">
        <f>BY5</f>
        <v>5.2544477113779875</v>
      </c>
      <c r="BZ6" s="58">
        <f>BZ5</f>
        <v>2.36</v>
      </c>
      <c r="CA6" s="27">
        <f t="shared" ref="CA6:CA41" si="15">BX6*BY6*BZ6</f>
        <v>0</v>
      </c>
      <c r="CC6" s="32">
        <v>2015</v>
      </c>
      <c r="CD6" s="27">
        <v>100</v>
      </c>
      <c r="CE6" s="27">
        <v>0</v>
      </c>
      <c r="CF6" s="58">
        <f>CF5</f>
        <v>5.2544477113779875</v>
      </c>
      <c r="CG6" s="58">
        <f>CG5</f>
        <v>1</v>
      </c>
      <c r="CH6" s="27">
        <f t="shared" ref="CH6:CH51" si="16">CD6*CF6*CG6</f>
        <v>525.44477113779874</v>
      </c>
      <c r="CI6" s="21"/>
    </row>
    <row r="7" spans="1:88" s="4" customFormat="1" ht="13.8" x14ac:dyDescent="0.45">
      <c r="A7" s="32">
        <v>2016</v>
      </c>
      <c r="B7" s="627">
        <f t="shared" ref="B7:B51" si="17">I7+O7+U7+AA7+AG7+AM7+AS7+BB7+BH7+BN7+BT7+CA7+CH7</f>
        <v>8909.9131912110315</v>
      </c>
      <c r="C7" s="65"/>
      <c r="D7" s="32">
        <v>2016</v>
      </c>
      <c r="E7" s="27">
        <v>128.23155748232614</v>
      </c>
      <c r="F7" s="27">
        <f t="shared" si="4"/>
        <v>128.22003071565948</v>
      </c>
      <c r="G7" s="58">
        <f t="shared" ref="G7:H41" si="18">G6</f>
        <v>5.2544477113779875</v>
      </c>
      <c r="H7" s="58">
        <f t="shared" si="18"/>
        <v>1.0603</v>
      </c>
      <c r="I7" s="27">
        <f t="shared" si="5"/>
        <v>714.35109139759891</v>
      </c>
      <c r="J7" s="65"/>
      <c r="K7" s="32">
        <v>2016</v>
      </c>
      <c r="L7" s="27">
        <v>0</v>
      </c>
      <c r="M7" s="58">
        <f t="shared" si="0"/>
        <v>5.2544477113779875</v>
      </c>
      <c r="N7" s="58">
        <f t="shared" ref="N7:N51" si="19">N6</f>
        <v>1</v>
      </c>
      <c r="O7" s="27">
        <f t="shared" si="6"/>
        <v>0</v>
      </c>
      <c r="P7" s="65"/>
      <c r="Q7" s="32">
        <v>2016</v>
      </c>
      <c r="R7" s="27">
        <v>10.9217</v>
      </c>
      <c r="S7" s="58">
        <f t="shared" ref="S7:T41" si="20">S6</f>
        <v>5.2544477113779875</v>
      </c>
      <c r="T7" s="58">
        <f t="shared" si="20"/>
        <v>0.98980000000000001</v>
      </c>
      <c r="U7" s="27">
        <f t="shared" si="7"/>
        <v>56.802149053349524</v>
      </c>
      <c r="W7" s="32">
        <v>2016</v>
      </c>
      <c r="X7" s="59">
        <v>35.976138265410967</v>
      </c>
      <c r="Y7" s="58">
        <f t="shared" ref="Y7:Z41" si="21">Y6</f>
        <v>5.2544477113779875</v>
      </c>
      <c r="Z7" s="58">
        <f t="shared" si="21"/>
        <v>1.0451999999999999</v>
      </c>
      <c r="AA7" s="27">
        <f t="shared" si="1"/>
        <v>197.57910750216206</v>
      </c>
      <c r="AB7" s="65"/>
      <c r="AC7" s="32">
        <v>2016</v>
      </c>
      <c r="AD7" s="59">
        <v>5.4402460568943818</v>
      </c>
      <c r="AE7" s="58">
        <f t="shared" ref="AE7:AF41" si="22">AE6</f>
        <v>5.2544477113779875</v>
      </c>
      <c r="AF7" s="58">
        <f t="shared" si="22"/>
        <v>1.3522000000000001</v>
      </c>
      <c r="AG7" s="27">
        <f t="shared" si="2"/>
        <v>38.653297472600002</v>
      </c>
      <c r="AH7" s="65"/>
      <c r="AI7" s="32">
        <v>2016</v>
      </c>
      <c r="AJ7" s="27">
        <v>263.82056591100468</v>
      </c>
      <c r="AK7" s="58">
        <f t="shared" ref="AK7:AL41" si="23">AK6</f>
        <v>5.2544477113779875</v>
      </c>
      <c r="AL7" s="58">
        <f t="shared" si="23"/>
        <v>1.3105</v>
      </c>
      <c r="AM7" s="27">
        <f t="shared" si="8"/>
        <v>1816.6562087672191</v>
      </c>
      <c r="AO7" s="32">
        <v>2016</v>
      </c>
      <c r="AP7" s="27">
        <f t="shared" ref="AP7:AP51" si="24">AP6</f>
        <v>51.473569828142544</v>
      </c>
      <c r="AQ7" s="58">
        <f t="shared" ref="AQ7:AS41" si="25">AQ6</f>
        <v>5.2544477113779875</v>
      </c>
      <c r="AR7" s="58">
        <f t="shared" si="25"/>
        <v>2.36</v>
      </c>
      <c r="AS7" s="27">
        <f t="shared" si="25"/>
        <v>638.29782758465512</v>
      </c>
      <c r="AU7" s="32">
        <v>2016</v>
      </c>
      <c r="AV7" s="67">
        <v>115267.66666666667</v>
      </c>
      <c r="AW7" s="48">
        <v>10</v>
      </c>
      <c r="AX7" s="552">
        <f t="shared" si="9"/>
        <v>1.1526766666666667E-2</v>
      </c>
      <c r="AY7" s="59">
        <f t="shared" si="10"/>
        <v>1.1526766666666667E-2</v>
      </c>
      <c r="AZ7" s="58">
        <f t="shared" ref="AZ7:BA41" si="26">AZ6</f>
        <v>5.2544477113779875</v>
      </c>
      <c r="BA7" s="58">
        <f t="shared" si="26"/>
        <v>1.18</v>
      </c>
      <c r="BB7" s="27">
        <f t="shared" si="3"/>
        <v>7.1468815422880597E-2</v>
      </c>
      <c r="BC7" s="68"/>
      <c r="BD7" s="32">
        <v>2016</v>
      </c>
      <c r="BE7" s="27">
        <v>0</v>
      </c>
      <c r="BF7" s="58">
        <f t="shared" ref="BF7:BF51" si="27">BF6</f>
        <v>5.2544477113779875</v>
      </c>
      <c r="BG7" s="58">
        <v>1.1599999999999999</v>
      </c>
      <c r="BH7" s="27">
        <f t="shared" si="11"/>
        <v>0</v>
      </c>
      <c r="BJ7" s="32">
        <v>2016</v>
      </c>
      <c r="BK7" s="53">
        <f t="shared" si="12"/>
        <v>914.90885945622131</v>
      </c>
      <c r="BL7" s="58">
        <f t="shared" ref="BL7:BL51" si="28">BL6</f>
        <v>5.2544477113779875</v>
      </c>
      <c r="BM7" s="91">
        <v>1</v>
      </c>
      <c r="BN7" s="60">
        <f t="shared" si="13"/>
        <v>4807.3407626891867</v>
      </c>
      <c r="BO7" s="21"/>
      <c r="BP7" s="32">
        <v>2016</v>
      </c>
      <c r="BQ7" s="27">
        <v>20.029602999999</v>
      </c>
      <c r="BR7" s="58">
        <f t="shared" ref="BR7:BS41" si="29">BR6</f>
        <v>5.2544477113779875</v>
      </c>
      <c r="BS7" s="58">
        <f t="shared" si="29"/>
        <v>1.0900000000000001</v>
      </c>
      <c r="BT7" s="27">
        <f t="shared" si="14"/>
        <v>114.71650679103833</v>
      </c>
      <c r="BV7" s="32">
        <v>2016</v>
      </c>
      <c r="BW7" s="27">
        <v>54.389076155817186</v>
      </c>
      <c r="BX7" s="27">
        <f t="shared" ref="BX7:BZ42" si="30">BX6</f>
        <v>0</v>
      </c>
      <c r="BY7" s="58">
        <f t="shared" ref="BY7:BZ41" si="31">BY6</f>
        <v>5.2544477113779875</v>
      </c>
      <c r="BZ7" s="58">
        <f t="shared" si="31"/>
        <v>2.36</v>
      </c>
      <c r="CA7" s="27">
        <f t="shared" si="15"/>
        <v>0</v>
      </c>
      <c r="CC7" s="32">
        <v>2016</v>
      </c>
      <c r="CD7" s="27">
        <v>100</v>
      </c>
      <c r="CE7" s="27">
        <v>0</v>
      </c>
      <c r="CF7" s="58">
        <f t="shared" ref="CF7:CG41" si="32">CF6</f>
        <v>5.2544477113779875</v>
      </c>
      <c r="CG7" s="58">
        <f t="shared" si="32"/>
        <v>1</v>
      </c>
      <c r="CH7" s="27">
        <f t="shared" si="16"/>
        <v>525.44477113779874</v>
      </c>
      <c r="CI7" s="21"/>
    </row>
    <row r="8" spans="1:88" s="4" customFormat="1" ht="13.8" x14ac:dyDescent="0.45">
      <c r="A8" s="32">
        <v>2017</v>
      </c>
      <c r="B8" s="627">
        <f t="shared" si="17"/>
        <v>8918.1502823235005</v>
      </c>
      <c r="C8" s="21"/>
      <c r="D8" s="32">
        <v>2017</v>
      </c>
      <c r="E8" s="27">
        <v>138.05406510322041</v>
      </c>
      <c r="F8" s="27">
        <f t="shared" si="4"/>
        <v>138.03832968655374</v>
      </c>
      <c r="G8" s="58">
        <f t="shared" si="18"/>
        <v>5.2544477113779875</v>
      </c>
      <c r="H8" s="58">
        <f t="shared" si="18"/>
        <v>1.0603</v>
      </c>
      <c r="I8" s="27">
        <f t="shared" si="5"/>
        <v>769.05169118984077</v>
      </c>
      <c r="J8" s="65"/>
      <c r="K8" s="32">
        <v>2017</v>
      </c>
      <c r="L8" s="27">
        <v>0</v>
      </c>
      <c r="M8" s="58">
        <f t="shared" si="0"/>
        <v>5.2544477113779875</v>
      </c>
      <c r="N8" s="58">
        <f t="shared" si="19"/>
        <v>1</v>
      </c>
      <c r="O8" s="27">
        <f t="shared" si="6"/>
        <v>0</v>
      </c>
      <c r="P8" s="65"/>
      <c r="Q8" s="32">
        <v>2017</v>
      </c>
      <c r="R8" s="27">
        <v>11.3613</v>
      </c>
      <c r="S8" s="58">
        <f t="shared" si="20"/>
        <v>5.2544477113779875</v>
      </c>
      <c r="T8" s="58">
        <f t="shared" si="20"/>
        <v>0.98980000000000001</v>
      </c>
      <c r="U8" s="27">
        <f t="shared" si="7"/>
        <v>59.088443744089282</v>
      </c>
      <c r="W8" s="32">
        <v>2017</v>
      </c>
      <c r="X8" s="59">
        <v>38.326540636195979</v>
      </c>
      <c r="Y8" s="58">
        <f t="shared" si="21"/>
        <v>5.2544477113779875</v>
      </c>
      <c r="Z8" s="58">
        <f t="shared" si="21"/>
        <v>1.0451999999999999</v>
      </c>
      <c r="AA8" s="27">
        <f t="shared" si="1"/>
        <v>210.48739685953183</v>
      </c>
      <c r="AB8" s="65"/>
      <c r="AC8" s="32">
        <v>2017</v>
      </c>
      <c r="AD8" s="59">
        <v>6.0850366522175809</v>
      </c>
      <c r="AE8" s="58">
        <f t="shared" si="22"/>
        <v>5.2544477113779875</v>
      </c>
      <c r="AF8" s="58">
        <f t="shared" si="22"/>
        <v>1.3522000000000001</v>
      </c>
      <c r="AG8" s="27">
        <f t="shared" si="2"/>
        <v>43.234576044913354</v>
      </c>
      <c r="AH8" s="65"/>
      <c r="AI8" s="32">
        <v>2017</v>
      </c>
      <c r="AJ8" s="27">
        <v>265.90105272704949</v>
      </c>
      <c r="AK8" s="58">
        <f t="shared" si="23"/>
        <v>5.2544477113779875</v>
      </c>
      <c r="AL8" s="58">
        <f t="shared" si="23"/>
        <v>1.3105</v>
      </c>
      <c r="AM8" s="27">
        <f t="shared" si="8"/>
        <v>1830.9823447095594</v>
      </c>
      <c r="AO8" s="32">
        <v>2017</v>
      </c>
      <c r="AP8" s="27">
        <f t="shared" si="24"/>
        <v>51.473569828142544</v>
      </c>
      <c r="AQ8" s="58">
        <f t="shared" si="25"/>
        <v>5.2544477113779875</v>
      </c>
      <c r="AR8" s="58">
        <f t="shared" si="25"/>
        <v>2.36</v>
      </c>
      <c r="AS8" s="27">
        <f t="shared" si="25"/>
        <v>638.29782758465512</v>
      </c>
      <c r="AU8" s="32">
        <v>2017</v>
      </c>
      <c r="AV8" s="67">
        <v>157354.16666666666</v>
      </c>
      <c r="AW8" s="48">
        <v>10</v>
      </c>
      <c r="AX8" s="552">
        <f t="shared" si="9"/>
        <v>1.5735416666666665E-2</v>
      </c>
      <c r="AY8" s="59">
        <f t="shared" si="10"/>
        <v>1.5735416666666665E-2</v>
      </c>
      <c r="AZ8" s="58">
        <f t="shared" si="26"/>
        <v>5.2544477113779875</v>
      </c>
      <c r="BA8" s="58">
        <f t="shared" si="26"/>
        <v>1.18</v>
      </c>
      <c r="BB8" s="27">
        <f t="shared" si="3"/>
        <v>9.7563490428259916E-2</v>
      </c>
      <c r="BC8" s="68"/>
      <c r="BD8" s="32">
        <v>2017</v>
      </c>
      <c r="BE8" s="27">
        <v>0</v>
      </c>
      <c r="BF8" s="58">
        <f t="shared" si="27"/>
        <v>5.2544477113779875</v>
      </c>
      <c r="BG8" s="58">
        <v>1.1599999999999999</v>
      </c>
      <c r="BH8" s="27">
        <f t="shared" si="11"/>
        <v>0</v>
      </c>
      <c r="BJ8" s="32">
        <v>2017</v>
      </c>
      <c r="BK8" s="53">
        <f t="shared" si="12"/>
        <v>899.57107205317448</v>
      </c>
      <c r="BL8" s="58">
        <f t="shared" si="28"/>
        <v>5.2544477113779875</v>
      </c>
      <c r="BM8" s="91">
        <v>1</v>
      </c>
      <c r="BN8" s="60">
        <f t="shared" si="13"/>
        <v>4726.7491607716456</v>
      </c>
      <c r="BO8" s="21"/>
      <c r="BP8" s="32">
        <v>2017</v>
      </c>
      <c r="BQ8" s="27">
        <v>20.029602999999042</v>
      </c>
      <c r="BR8" s="58">
        <f t="shared" si="29"/>
        <v>5.2544477113779875</v>
      </c>
      <c r="BS8" s="58">
        <f t="shared" si="29"/>
        <v>1.0900000000000001</v>
      </c>
      <c r="BT8" s="27">
        <f t="shared" si="14"/>
        <v>114.71650679103855</v>
      </c>
      <c r="BV8" s="32">
        <v>2017</v>
      </c>
      <c r="BW8" s="27">
        <v>55.922119188746521</v>
      </c>
      <c r="BX8" s="27">
        <f t="shared" si="30"/>
        <v>0</v>
      </c>
      <c r="BY8" s="58">
        <f t="shared" si="31"/>
        <v>5.2544477113779875</v>
      </c>
      <c r="BZ8" s="58">
        <f t="shared" si="31"/>
        <v>2.36</v>
      </c>
      <c r="CA8" s="27">
        <f t="shared" si="15"/>
        <v>0</v>
      </c>
      <c r="CC8" s="32">
        <v>2017</v>
      </c>
      <c r="CD8" s="27">
        <v>100</v>
      </c>
      <c r="CE8" s="27">
        <v>0</v>
      </c>
      <c r="CF8" s="58">
        <f t="shared" si="32"/>
        <v>5.2544477113779875</v>
      </c>
      <c r="CG8" s="58">
        <f t="shared" si="32"/>
        <v>1</v>
      </c>
      <c r="CH8" s="27">
        <f t="shared" si="16"/>
        <v>525.44477113779874</v>
      </c>
      <c r="CI8" s="21"/>
    </row>
    <row r="9" spans="1:88" s="4" customFormat="1" ht="13.8" x14ac:dyDescent="0.45">
      <c r="A9" s="32">
        <v>2018</v>
      </c>
      <c r="B9" s="627">
        <f>I9+O9+U9+AA9+AG9+AM9+AS9+BB9+BH9+BN9+BT9+CA9+CH9</f>
        <v>8926.4300498216398</v>
      </c>
      <c r="C9" s="21"/>
      <c r="D9" s="32">
        <v>2018</v>
      </c>
      <c r="E9" s="27">
        <v>147.99128407560312</v>
      </c>
      <c r="F9" s="27">
        <f t="shared" si="4"/>
        <v>147.97134000893647</v>
      </c>
      <c r="G9" s="58">
        <f t="shared" si="18"/>
        <v>5.2544477113779875</v>
      </c>
      <c r="H9" s="58">
        <f t="shared" si="18"/>
        <v>1.0603</v>
      </c>
      <c r="I9" s="27">
        <f t="shared" si="5"/>
        <v>824.39138129171749</v>
      </c>
      <c r="J9" s="65"/>
      <c r="K9" s="32">
        <v>2018</v>
      </c>
      <c r="L9" s="27">
        <v>0</v>
      </c>
      <c r="M9" s="58">
        <f t="shared" si="0"/>
        <v>5.2544477113779875</v>
      </c>
      <c r="N9" s="58">
        <f t="shared" si="19"/>
        <v>1</v>
      </c>
      <c r="O9" s="27">
        <f t="shared" si="6"/>
        <v>0</v>
      </c>
      <c r="P9" s="65"/>
      <c r="Q9" s="32">
        <v>2018</v>
      </c>
      <c r="R9" s="27">
        <v>11.8009</v>
      </c>
      <c r="S9" s="58">
        <f t="shared" si="20"/>
        <v>5.2544477113779875</v>
      </c>
      <c r="T9" s="58">
        <f t="shared" si="20"/>
        <v>0.98980000000000001</v>
      </c>
      <c r="U9" s="27">
        <f t="shared" si="7"/>
        <v>61.374738434829048</v>
      </c>
      <c r="W9" s="32">
        <v>2018</v>
      </c>
      <c r="X9" s="59">
        <v>40.676943006980991</v>
      </c>
      <c r="Y9" s="58">
        <f t="shared" si="21"/>
        <v>5.2544477113779875</v>
      </c>
      <c r="Z9" s="58">
        <f t="shared" si="21"/>
        <v>1.0451999999999999</v>
      </c>
      <c r="AA9" s="27">
        <f t="shared" si="1"/>
        <v>223.39568621690162</v>
      </c>
      <c r="AB9" s="65"/>
      <c r="AC9" s="32">
        <v>2018</v>
      </c>
      <c r="AD9" s="59">
        <v>6.7304460147385905</v>
      </c>
      <c r="AE9" s="58">
        <f t="shared" si="22"/>
        <v>5.2544477113779875</v>
      </c>
      <c r="AF9" s="58">
        <f t="shared" si="22"/>
        <v>1.3522000000000001</v>
      </c>
      <c r="AG9" s="27">
        <f t="shared" si="2"/>
        <v>47.820250997889119</v>
      </c>
      <c r="AH9" s="65"/>
      <c r="AI9" s="32">
        <v>2018</v>
      </c>
      <c r="AJ9" s="27">
        <v>267.98471806252093</v>
      </c>
      <c r="AK9" s="58">
        <f t="shared" si="23"/>
        <v>5.2544477113779875</v>
      </c>
      <c r="AL9" s="58">
        <f t="shared" si="23"/>
        <v>1.3105</v>
      </c>
      <c r="AM9" s="27">
        <f t="shared" si="8"/>
        <v>1845.3303677895879</v>
      </c>
      <c r="AO9" s="32">
        <v>2018</v>
      </c>
      <c r="AP9" s="27">
        <f t="shared" si="24"/>
        <v>51.473569828142544</v>
      </c>
      <c r="AQ9" s="58">
        <f t="shared" si="25"/>
        <v>5.2544477113779875</v>
      </c>
      <c r="AR9" s="58">
        <f t="shared" si="25"/>
        <v>2.36</v>
      </c>
      <c r="AS9" s="27">
        <f t="shared" si="25"/>
        <v>638.29782758465512</v>
      </c>
      <c r="AU9" s="32">
        <v>2018</v>
      </c>
      <c r="AV9" s="67">
        <v>199440.66666666666</v>
      </c>
      <c r="AW9" s="48">
        <v>10</v>
      </c>
      <c r="AX9" s="552">
        <f t="shared" si="9"/>
        <v>1.9944066666666666E-2</v>
      </c>
      <c r="AY9" s="59">
        <f t="shared" si="10"/>
        <v>1.9944066666666666E-2</v>
      </c>
      <c r="AZ9" s="58">
        <f t="shared" si="26"/>
        <v>5.2544477113779875</v>
      </c>
      <c r="BA9" s="58">
        <f t="shared" si="26"/>
        <v>1.18</v>
      </c>
      <c r="BB9" s="27">
        <f t="shared" si="3"/>
        <v>0.12365816543363928</v>
      </c>
      <c r="BC9" s="68"/>
      <c r="BD9" s="32">
        <v>2018</v>
      </c>
      <c r="BE9" s="27">
        <v>0</v>
      </c>
      <c r="BF9" s="58">
        <f t="shared" si="27"/>
        <v>5.2544477113779875</v>
      </c>
      <c r="BG9" s="58">
        <v>1.1599999999999999</v>
      </c>
      <c r="BH9" s="27">
        <f t="shared" si="11"/>
        <v>0</v>
      </c>
      <c r="BJ9" s="32">
        <v>2018</v>
      </c>
      <c r="BK9" s="53">
        <f t="shared" si="12"/>
        <v>884.11477601201409</v>
      </c>
      <c r="BL9" s="58">
        <f t="shared" si="28"/>
        <v>5.2544477113779875</v>
      </c>
      <c r="BM9" s="91">
        <v>1</v>
      </c>
      <c r="BN9" s="60">
        <f t="shared" si="13"/>
        <v>4645.5348614117893</v>
      </c>
      <c r="BO9" s="21"/>
      <c r="BP9" s="32">
        <v>2018</v>
      </c>
      <c r="BQ9" s="27">
        <v>20.029602999999042</v>
      </c>
      <c r="BR9" s="58">
        <f t="shared" si="29"/>
        <v>5.2544477113779875</v>
      </c>
      <c r="BS9" s="58">
        <f t="shared" si="29"/>
        <v>1.0900000000000001</v>
      </c>
      <c r="BT9" s="27">
        <f t="shared" si="14"/>
        <v>114.71650679103855</v>
      </c>
      <c r="BV9" s="32">
        <v>2018</v>
      </c>
      <c r="BW9" s="27">
        <v>57.506168095259603</v>
      </c>
      <c r="BX9" s="27">
        <f t="shared" si="30"/>
        <v>0</v>
      </c>
      <c r="BY9" s="58">
        <f t="shared" si="31"/>
        <v>5.2544477113779875</v>
      </c>
      <c r="BZ9" s="58">
        <f t="shared" si="31"/>
        <v>2.36</v>
      </c>
      <c r="CA9" s="27">
        <f t="shared" si="15"/>
        <v>0</v>
      </c>
      <c r="CC9" s="32">
        <v>2018</v>
      </c>
      <c r="CD9" s="27">
        <v>100</v>
      </c>
      <c r="CE9" s="27">
        <v>0</v>
      </c>
      <c r="CF9" s="58">
        <f t="shared" si="32"/>
        <v>5.2544477113779875</v>
      </c>
      <c r="CG9" s="58">
        <f t="shared" si="32"/>
        <v>1</v>
      </c>
      <c r="CH9" s="27">
        <f t="shared" si="16"/>
        <v>525.44477113779874</v>
      </c>
      <c r="CI9" s="21"/>
    </row>
    <row r="10" spans="1:88" s="4" customFormat="1" ht="13.8" x14ac:dyDescent="0.45">
      <c r="A10" s="32">
        <v>2019</v>
      </c>
      <c r="B10" s="627">
        <f t="shared" si="17"/>
        <v>8926.4300498216398</v>
      </c>
      <c r="C10" s="21"/>
      <c r="D10" s="32">
        <v>2019</v>
      </c>
      <c r="E10" s="27">
        <v>147.99128407560312</v>
      </c>
      <c r="F10" s="27">
        <f t="shared" si="4"/>
        <v>147.97134000893647</v>
      </c>
      <c r="G10" s="58">
        <f t="shared" si="18"/>
        <v>5.2544477113779875</v>
      </c>
      <c r="H10" s="58">
        <f t="shared" si="18"/>
        <v>1.0603</v>
      </c>
      <c r="I10" s="27">
        <f t="shared" si="5"/>
        <v>824.39138129171749</v>
      </c>
      <c r="J10" s="65"/>
      <c r="K10" s="32">
        <v>2019</v>
      </c>
      <c r="L10" s="27">
        <v>0</v>
      </c>
      <c r="M10" s="58">
        <f t="shared" si="0"/>
        <v>5.2544477113779875</v>
      </c>
      <c r="N10" s="58">
        <f t="shared" si="19"/>
        <v>1</v>
      </c>
      <c r="O10" s="27">
        <f t="shared" si="6"/>
        <v>0</v>
      </c>
      <c r="P10" s="65"/>
      <c r="Q10" s="32">
        <v>2019</v>
      </c>
      <c r="R10" s="27">
        <v>11.8009</v>
      </c>
      <c r="S10" s="58">
        <f t="shared" si="20"/>
        <v>5.2544477113779875</v>
      </c>
      <c r="T10" s="58">
        <f t="shared" si="20"/>
        <v>0.98980000000000001</v>
      </c>
      <c r="U10" s="27">
        <f t="shared" si="7"/>
        <v>61.374738434829048</v>
      </c>
      <c r="W10" s="32">
        <v>2019</v>
      </c>
      <c r="X10" s="59">
        <v>40.676943006980991</v>
      </c>
      <c r="Y10" s="58">
        <f t="shared" si="21"/>
        <v>5.2544477113779875</v>
      </c>
      <c r="Z10" s="58">
        <f t="shared" si="21"/>
        <v>1.0451999999999999</v>
      </c>
      <c r="AA10" s="27">
        <f t="shared" si="1"/>
        <v>223.39568621690162</v>
      </c>
      <c r="AB10" s="65"/>
      <c r="AC10" s="32">
        <v>2019</v>
      </c>
      <c r="AD10" s="59">
        <v>6.7304460147385905</v>
      </c>
      <c r="AE10" s="58">
        <f t="shared" si="22"/>
        <v>5.2544477113779875</v>
      </c>
      <c r="AF10" s="58">
        <f t="shared" si="22"/>
        <v>1.3522000000000001</v>
      </c>
      <c r="AG10" s="27">
        <f t="shared" si="2"/>
        <v>47.820250997889119</v>
      </c>
      <c r="AH10" s="65"/>
      <c r="AI10" s="32">
        <v>2019</v>
      </c>
      <c r="AJ10" s="27">
        <v>267.98471806252093</v>
      </c>
      <c r="AK10" s="58">
        <f t="shared" si="23"/>
        <v>5.2544477113779875</v>
      </c>
      <c r="AL10" s="58">
        <f t="shared" si="23"/>
        <v>1.3105</v>
      </c>
      <c r="AM10" s="27">
        <f t="shared" si="8"/>
        <v>1845.3303677895879</v>
      </c>
      <c r="AO10" s="32">
        <v>2019</v>
      </c>
      <c r="AP10" s="27">
        <f t="shared" si="24"/>
        <v>51.473569828142544</v>
      </c>
      <c r="AQ10" s="58">
        <f t="shared" si="25"/>
        <v>5.2544477113779875</v>
      </c>
      <c r="AR10" s="58">
        <f t="shared" si="25"/>
        <v>2.36</v>
      </c>
      <c r="AS10" s="27">
        <f t="shared" si="25"/>
        <v>638.29782758465512</v>
      </c>
      <c r="AU10" s="32">
        <v>2019</v>
      </c>
      <c r="AV10" s="67">
        <v>199440.66666666666</v>
      </c>
      <c r="AW10" s="48">
        <v>10</v>
      </c>
      <c r="AX10" s="552">
        <f t="shared" si="9"/>
        <v>1.9944066666666666E-2</v>
      </c>
      <c r="AY10" s="59">
        <f t="shared" si="10"/>
        <v>1.9944066666666666E-2</v>
      </c>
      <c r="AZ10" s="58">
        <f t="shared" si="26"/>
        <v>5.2544477113779875</v>
      </c>
      <c r="BA10" s="58">
        <f t="shared" si="26"/>
        <v>1.18</v>
      </c>
      <c r="BB10" s="27">
        <f t="shared" si="3"/>
        <v>0.12365816543363928</v>
      </c>
      <c r="BC10" s="68"/>
      <c r="BD10" s="32">
        <v>2019</v>
      </c>
      <c r="BE10" s="27">
        <v>0</v>
      </c>
      <c r="BF10" s="58">
        <f t="shared" si="27"/>
        <v>5.2544477113779875</v>
      </c>
      <c r="BG10" s="58">
        <v>1.1599999999999999</v>
      </c>
      <c r="BH10" s="27">
        <f t="shared" si="11"/>
        <v>0</v>
      </c>
      <c r="BJ10" s="32">
        <v>2019</v>
      </c>
      <c r="BK10" s="53">
        <f t="shared" si="12"/>
        <v>884.11477601201409</v>
      </c>
      <c r="BL10" s="58">
        <f t="shared" si="28"/>
        <v>5.2544477113779875</v>
      </c>
      <c r="BM10" s="91">
        <v>1</v>
      </c>
      <c r="BN10" s="60">
        <f t="shared" si="13"/>
        <v>4645.5348614117893</v>
      </c>
      <c r="BO10" s="21"/>
      <c r="BP10" s="32">
        <v>2019</v>
      </c>
      <c r="BQ10" s="27">
        <v>20.029602999999</v>
      </c>
      <c r="BR10" s="58">
        <f t="shared" si="29"/>
        <v>5.2544477113779875</v>
      </c>
      <c r="BS10" s="58">
        <f t="shared" si="29"/>
        <v>1.0900000000000001</v>
      </c>
      <c r="BT10" s="27">
        <f t="shared" si="14"/>
        <v>114.71650679103833</v>
      </c>
      <c r="BV10" s="32">
        <v>2019</v>
      </c>
      <c r="BW10" s="27">
        <v>57.506168095259603</v>
      </c>
      <c r="BX10" s="27">
        <f t="shared" si="30"/>
        <v>0</v>
      </c>
      <c r="BY10" s="58">
        <f t="shared" si="31"/>
        <v>5.2544477113779875</v>
      </c>
      <c r="BZ10" s="58">
        <f t="shared" si="31"/>
        <v>2.36</v>
      </c>
      <c r="CA10" s="27">
        <f t="shared" si="15"/>
        <v>0</v>
      </c>
      <c r="CC10" s="32">
        <v>2019</v>
      </c>
      <c r="CD10" s="27">
        <v>100</v>
      </c>
      <c r="CE10" s="27">
        <v>0</v>
      </c>
      <c r="CF10" s="58">
        <f t="shared" si="32"/>
        <v>5.2544477113779875</v>
      </c>
      <c r="CG10" s="58">
        <f t="shared" si="32"/>
        <v>1</v>
      </c>
      <c r="CH10" s="27">
        <f t="shared" si="16"/>
        <v>525.44477113779874</v>
      </c>
      <c r="CI10" s="21"/>
    </row>
    <row r="11" spans="1:88" s="4" customFormat="1" ht="13.8" x14ac:dyDescent="0.45">
      <c r="A11" s="32">
        <v>2020</v>
      </c>
      <c r="B11" s="627">
        <f t="shared" si="17"/>
        <v>8926.4300498216398</v>
      </c>
      <c r="C11" s="21"/>
      <c r="D11" s="32">
        <v>2020</v>
      </c>
      <c r="E11" s="27">
        <v>147.99128407560312</v>
      </c>
      <c r="F11" s="27">
        <f t="shared" si="4"/>
        <v>147.97134000893647</v>
      </c>
      <c r="G11" s="58">
        <f t="shared" si="18"/>
        <v>5.2544477113779875</v>
      </c>
      <c r="H11" s="58">
        <f t="shared" si="18"/>
        <v>1.0603</v>
      </c>
      <c r="I11" s="27">
        <f t="shared" si="5"/>
        <v>824.39138129171749</v>
      </c>
      <c r="J11" s="65"/>
      <c r="K11" s="32">
        <v>2020</v>
      </c>
      <c r="L11" s="27">
        <v>0</v>
      </c>
      <c r="M11" s="58">
        <f t="shared" si="0"/>
        <v>5.2544477113779875</v>
      </c>
      <c r="N11" s="58">
        <f t="shared" si="19"/>
        <v>1</v>
      </c>
      <c r="O11" s="27">
        <f t="shared" si="6"/>
        <v>0</v>
      </c>
      <c r="P11" s="65"/>
      <c r="Q11" s="32">
        <v>2020</v>
      </c>
      <c r="R11" s="27">
        <v>11.8009</v>
      </c>
      <c r="S11" s="58">
        <f t="shared" si="20"/>
        <v>5.2544477113779875</v>
      </c>
      <c r="T11" s="58">
        <f t="shared" si="20"/>
        <v>0.98980000000000001</v>
      </c>
      <c r="U11" s="27">
        <f t="shared" si="7"/>
        <v>61.374738434829048</v>
      </c>
      <c r="W11" s="32">
        <v>2020</v>
      </c>
      <c r="X11" s="59">
        <v>40.676943006980991</v>
      </c>
      <c r="Y11" s="58">
        <f t="shared" si="21"/>
        <v>5.2544477113779875</v>
      </c>
      <c r="Z11" s="58">
        <f t="shared" si="21"/>
        <v>1.0451999999999999</v>
      </c>
      <c r="AA11" s="27">
        <f t="shared" si="1"/>
        <v>223.39568621690162</v>
      </c>
      <c r="AB11" s="65"/>
      <c r="AC11" s="32">
        <v>2020</v>
      </c>
      <c r="AD11" s="59">
        <v>6.7304460147385905</v>
      </c>
      <c r="AE11" s="58">
        <f t="shared" si="22"/>
        <v>5.2544477113779875</v>
      </c>
      <c r="AF11" s="58">
        <f t="shared" si="22"/>
        <v>1.3522000000000001</v>
      </c>
      <c r="AG11" s="27">
        <f t="shared" si="2"/>
        <v>47.820250997889119</v>
      </c>
      <c r="AH11" s="65"/>
      <c r="AI11" s="32">
        <v>2020</v>
      </c>
      <c r="AJ11" s="27">
        <v>267.98471806252093</v>
      </c>
      <c r="AK11" s="58">
        <f t="shared" si="23"/>
        <v>5.2544477113779875</v>
      </c>
      <c r="AL11" s="58">
        <f t="shared" si="23"/>
        <v>1.3105</v>
      </c>
      <c r="AM11" s="27">
        <f t="shared" si="8"/>
        <v>1845.3303677895879</v>
      </c>
      <c r="AO11" s="32">
        <v>2020</v>
      </c>
      <c r="AP11" s="27">
        <f t="shared" si="24"/>
        <v>51.473569828142544</v>
      </c>
      <c r="AQ11" s="58">
        <f t="shared" si="25"/>
        <v>5.2544477113779875</v>
      </c>
      <c r="AR11" s="58">
        <f t="shared" si="25"/>
        <v>2.36</v>
      </c>
      <c r="AS11" s="27">
        <f t="shared" si="25"/>
        <v>638.29782758465512</v>
      </c>
      <c r="AU11" s="32">
        <v>2020</v>
      </c>
      <c r="AV11" s="67">
        <v>199440.66666666666</v>
      </c>
      <c r="AW11" s="48">
        <v>10</v>
      </c>
      <c r="AX11" s="552">
        <f t="shared" si="9"/>
        <v>1.9944066666666666E-2</v>
      </c>
      <c r="AY11" s="59">
        <f t="shared" si="10"/>
        <v>1.9944066666666666E-2</v>
      </c>
      <c r="AZ11" s="58">
        <f t="shared" si="26"/>
        <v>5.2544477113779875</v>
      </c>
      <c r="BA11" s="58">
        <f t="shared" si="26"/>
        <v>1.18</v>
      </c>
      <c r="BB11" s="27">
        <f t="shared" si="3"/>
        <v>0.12365816543363928</v>
      </c>
      <c r="BC11" s="68"/>
      <c r="BD11" s="32">
        <v>2020</v>
      </c>
      <c r="BE11" s="27">
        <v>0</v>
      </c>
      <c r="BF11" s="58">
        <f t="shared" si="27"/>
        <v>5.2544477113779875</v>
      </c>
      <c r="BG11" s="58">
        <v>1.1599999999999999</v>
      </c>
      <c r="BH11" s="27">
        <f t="shared" si="11"/>
        <v>0</v>
      </c>
      <c r="BJ11" s="32">
        <v>2020</v>
      </c>
      <c r="BK11" s="53">
        <f t="shared" si="12"/>
        <v>884.11477601201409</v>
      </c>
      <c r="BL11" s="58">
        <f t="shared" si="28"/>
        <v>5.2544477113779875</v>
      </c>
      <c r="BM11" s="91">
        <v>1</v>
      </c>
      <c r="BN11" s="60">
        <f t="shared" si="13"/>
        <v>4645.5348614117893</v>
      </c>
      <c r="BO11" s="21"/>
      <c r="BP11" s="32">
        <v>2020</v>
      </c>
      <c r="BQ11" s="27">
        <v>20.029602999999</v>
      </c>
      <c r="BR11" s="58">
        <f t="shared" si="29"/>
        <v>5.2544477113779875</v>
      </c>
      <c r="BS11" s="58">
        <f t="shared" si="29"/>
        <v>1.0900000000000001</v>
      </c>
      <c r="BT11" s="27">
        <f t="shared" si="14"/>
        <v>114.71650679103833</v>
      </c>
      <c r="BV11" s="32">
        <v>2020</v>
      </c>
      <c r="BW11" s="27">
        <v>57.506168095259603</v>
      </c>
      <c r="BX11" s="27">
        <f t="shared" si="30"/>
        <v>0</v>
      </c>
      <c r="BY11" s="58">
        <f t="shared" si="31"/>
        <v>5.2544477113779875</v>
      </c>
      <c r="BZ11" s="58">
        <f t="shared" si="31"/>
        <v>2.36</v>
      </c>
      <c r="CA11" s="27">
        <f t="shared" si="15"/>
        <v>0</v>
      </c>
      <c r="CC11" s="32">
        <v>2020</v>
      </c>
      <c r="CD11" s="27">
        <v>100</v>
      </c>
      <c r="CE11" s="27">
        <v>0</v>
      </c>
      <c r="CF11" s="58">
        <f t="shared" si="32"/>
        <v>5.2544477113779875</v>
      </c>
      <c r="CG11" s="58">
        <f t="shared" si="32"/>
        <v>1</v>
      </c>
      <c r="CH11" s="27">
        <f t="shared" si="16"/>
        <v>525.44477113779874</v>
      </c>
      <c r="CI11" s="21"/>
    </row>
    <row r="12" spans="1:88" s="4" customFormat="1" ht="13.8" x14ac:dyDescent="0.45">
      <c r="A12" s="32">
        <v>2021</v>
      </c>
      <c r="B12" s="627">
        <f t="shared" si="17"/>
        <v>8926.4300498216398</v>
      </c>
      <c r="C12" s="21"/>
      <c r="D12" s="32">
        <v>2021</v>
      </c>
      <c r="E12" s="27">
        <v>147.99128407560312</v>
      </c>
      <c r="F12" s="27">
        <f t="shared" si="4"/>
        <v>147.97134000893647</v>
      </c>
      <c r="G12" s="58">
        <f t="shared" si="18"/>
        <v>5.2544477113779875</v>
      </c>
      <c r="H12" s="58">
        <f t="shared" si="18"/>
        <v>1.0603</v>
      </c>
      <c r="I12" s="27">
        <f t="shared" si="5"/>
        <v>824.39138129171749</v>
      </c>
      <c r="J12" s="65"/>
      <c r="K12" s="32">
        <v>2021</v>
      </c>
      <c r="L12" s="27">
        <v>0</v>
      </c>
      <c r="M12" s="58">
        <f t="shared" si="0"/>
        <v>5.2544477113779875</v>
      </c>
      <c r="N12" s="58">
        <f t="shared" si="19"/>
        <v>1</v>
      </c>
      <c r="O12" s="27">
        <f t="shared" si="6"/>
        <v>0</v>
      </c>
      <c r="P12" s="65"/>
      <c r="Q12" s="32">
        <v>2021</v>
      </c>
      <c r="R12" s="27">
        <v>11.8009</v>
      </c>
      <c r="S12" s="58">
        <f t="shared" si="20"/>
        <v>5.2544477113779875</v>
      </c>
      <c r="T12" s="58">
        <f t="shared" si="20"/>
        <v>0.98980000000000001</v>
      </c>
      <c r="U12" s="27">
        <f t="shared" si="7"/>
        <v>61.374738434829048</v>
      </c>
      <c r="W12" s="32">
        <v>2021</v>
      </c>
      <c r="X12" s="59">
        <v>40.676943006980991</v>
      </c>
      <c r="Y12" s="58">
        <f t="shared" si="21"/>
        <v>5.2544477113779875</v>
      </c>
      <c r="Z12" s="58">
        <f t="shared" si="21"/>
        <v>1.0451999999999999</v>
      </c>
      <c r="AA12" s="27">
        <f t="shared" si="1"/>
        <v>223.39568621690162</v>
      </c>
      <c r="AB12" s="65"/>
      <c r="AC12" s="32">
        <v>2021</v>
      </c>
      <c r="AD12" s="59">
        <v>6.7304460147385905</v>
      </c>
      <c r="AE12" s="58">
        <f t="shared" si="22"/>
        <v>5.2544477113779875</v>
      </c>
      <c r="AF12" s="58">
        <f t="shared" si="22"/>
        <v>1.3522000000000001</v>
      </c>
      <c r="AG12" s="27">
        <f t="shared" si="2"/>
        <v>47.820250997889119</v>
      </c>
      <c r="AH12" s="65"/>
      <c r="AI12" s="32">
        <v>2021</v>
      </c>
      <c r="AJ12" s="27">
        <v>267.98471806252093</v>
      </c>
      <c r="AK12" s="58">
        <f t="shared" si="23"/>
        <v>5.2544477113779875</v>
      </c>
      <c r="AL12" s="58">
        <f t="shared" si="23"/>
        <v>1.3105</v>
      </c>
      <c r="AM12" s="27">
        <f t="shared" si="8"/>
        <v>1845.3303677895879</v>
      </c>
      <c r="AO12" s="32">
        <v>2021</v>
      </c>
      <c r="AP12" s="27">
        <f t="shared" si="24"/>
        <v>51.473569828142544</v>
      </c>
      <c r="AQ12" s="58">
        <f t="shared" si="25"/>
        <v>5.2544477113779875</v>
      </c>
      <c r="AR12" s="58">
        <f t="shared" si="25"/>
        <v>2.36</v>
      </c>
      <c r="AS12" s="27">
        <f t="shared" si="25"/>
        <v>638.29782758465512</v>
      </c>
      <c r="AU12" s="32">
        <v>2021</v>
      </c>
      <c r="AV12" s="67">
        <v>199440.66666666666</v>
      </c>
      <c r="AW12" s="48">
        <v>10</v>
      </c>
      <c r="AX12" s="552">
        <f t="shared" si="9"/>
        <v>1.9944066666666666E-2</v>
      </c>
      <c r="AY12" s="59">
        <f t="shared" si="10"/>
        <v>1.9944066666666666E-2</v>
      </c>
      <c r="AZ12" s="58">
        <f t="shared" si="26"/>
        <v>5.2544477113779875</v>
      </c>
      <c r="BA12" s="58">
        <f t="shared" si="26"/>
        <v>1.18</v>
      </c>
      <c r="BB12" s="27">
        <f t="shared" si="3"/>
        <v>0.12365816543363928</v>
      </c>
      <c r="BC12" s="68"/>
      <c r="BD12" s="32">
        <v>2021</v>
      </c>
      <c r="BE12" s="27">
        <v>0</v>
      </c>
      <c r="BF12" s="58">
        <f t="shared" si="27"/>
        <v>5.2544477113779875</v>
      </c>
      <c r="BG12" s="58">
        <v>1.1599999999999999</v>
      </c>
      <c r="BH12" s="27">
        <f t="shared" si="11"/>
        <v>0</v>
      </c>
      <c r="BJ12" s="32">
        <v>2021</v>
      </c>
      <c r="BK12" s="53">
        <f t="shared" si="12"/>
        <v>884.11477601201409</v>
      </c>
      <c r="BL12" s="58">
        <f t="shared" si="28"/>
        <v>5.2544477113779875</v>
      </c>
      <c r="BM12" s="91">
        <v>1</v>
      </c>
      <c r="BN12" s="60">
        <f t="shared" si="13"/>
        <v>4645.5348614117893</v>
      </c>
      <c r="BO12" s="21"/>
      <c r="BP12" s="32">
        <v>2021</v>
      </c>
      <c r="BQ12" s="27">
        <v>20.029602999999</v>
      </c>
      <c r="BR12" s="58">
        <f t="shared" si="29"/>
        <v>5.2544477113779875</v>
      </c>
      <c r="BS12" s="58">
        <f t="shared" si="29"/>
        <v>1.0900000000000001</v>
      </c>
      <c r="BT12" s="27">
        <f t="shared" si="14"/>
        <v>114.71650679103833</v>
      </c>
      <c r="BV12" s="32">
        <v>2021</v>
      </c>
      <c r="BW12" s="27">
        <v>57.506168095259603</v>
      </c>
      <c r="BX12" s="27">
        <f t="shared" si="30"/>
        <v>0</v>
      </c>
      <c r="BY12" s="58">
        <f t="shared" si="31"/>
        <v>5.2544477113779875</v>
      </c>
      <c r="BZ12" s="58">
        <f t="shared" si="31"/>
        <v>2.36</v>
      </c>
      <c r="CA12" s="27">
        <f t="shared" si="15"/>
        <v>0</v>
      </c>
      <c r="CC12" s="32">
        <v>2021</v>
      </c>
      <c r="CD12" s="27">
        <v>100</v>
      </c>
      <c r="CE12" s="27">
        <v>0</v>
      </c>
      <c r="CF12" s="58">
        <f t="shared" si="32"/>
        <v>5.2544477113779875</v>
      </c>
      <c r="CG12" s="58">
        <f t="shared" si="32"/>
        <v>1</v>
      </c>
      <c r="CH12" s="27">
        <f t="shared" si="16"/>
        <v>525.44477113779874</v>
      </c>
      <c r="CI12" s="21"/>
    </row>
    <row r="13" spans="1:88" s="4" customFormat="1" ht="13.8" x14ac:dyDescent="0.45">
      <c r="A13" s="32">
        <v>2022</v>
      </c>
      <c r="B13" s="627">
        <f t="shared" si="17"/>
        <v>8926.4300498216398</v>
      </c>
      <c r="C13" s="21"/>
      <c r="D13" s="32">
        <v>2022</v>
      </c>
      <c r="E13" s="27">
        <v>147.99128407560312</v>
      </c>
      <c r="F13" s="27">
        <f t="shared" si="4"/>
        <v>147.97134000893647</v>
      </c>
      <c r="G13" s="58">
        <f t="shared" si="18"/>
        <v>5.2544477113779875</v>
      </c>
      <c r="H13" s="58">
        <f t="shared" si="18"/>
        <v>1.0603</v>
      </c>
      <c r="I13" s="27">
        <f t="shared" si="5"/>
        <v>824.39138129171749</v>
      </c>
      <c r="J13" s="65"/>
      <c r="K13" s="32">
        <v>2022</v>
      </c>
      <c r="L13" s="27">
        <v>0</v>
      </c>
      <c r="M13" s="58">
        <f t="shared" si="0"/>
        <v>5.2544477113779875</v>
      </c>
      <c r="N13" s="58">
        <f t="shared" si="19"/>
        <v>1</v>
      </c>
      <c r="O13" s="27">
        <f t="shared" si="6"/>
        <v>0</v>
      </c>
      <c r="P13" s="65"/>
      <c r="Q13" s="32">
        <v>2022</v>
      </c>
      <c r="R13" s="27">
        <v>11.8009</v>
      </c>
      <c r="S13" s="58">
        <f t="shared" si="20"/>
        <v>5.2544477113779875</v>
      </c>
      <c r="T13" s="58">
        <f t="shared" si="20"/>
        <v>0.98980000000000001</v>
      </c>
      <c r="U13" s="27">
        <f t="shared" si="7"/>
        <v>61.374738434829048</v>
      </c>
      <c r="W13" s="32">
        <v>2022</v>
      </c>
      <c r="X13" s="59">
        <v>40.676943006980991</v>
      </c>
      <c r="Y13" s="58">
        <f t="shared" si="21"/>
        <v>5.2544477113779875</v>
      </c>
      <c r="Z13" s="58">
        <f t="shared" si="21"/>
        <v>1.0451999999999999</v>
      </c>
      <c r="AA13" s="27">
        <f t="shared" si="1"/>
        <v>223.39568621690162</v>
      </c>
      <c r="AB13" s="65"/>
      <c r="AC13" s="32">
        <v>2022</v>
      </c>
      <c r="AD13" s="59">
        <v>6.7304460147385905</v>
      </c>
      <c r="AE13" s="58">
        <f t="shared" si="22"/>
        <v>5.2544477113779875</v>
      </c>
      <c r="AF13" s="58">
        <f t="shared" si="22"/>
        <v>1.3522000000000001</v>
      </c>
      <c r="AG13" s="27">
        <f t="shared" si="2"/>
        <v>47.820250997889119</v>
      </c>
      <c r="AH13" s="65"/>
      <c r="AI13" s="32">
        <v>2022</v>
      </c>
      <c r="AJ13" s="27">
        <v>267.98471806252093</v>
      </c>
      <c r="AK13" s="58">
        <f t="shared" si="23"/>
        <v>5.2544477113779875</v>
      </c>
      <c r="AL13" s="58">
        <f t="shared" si="23"/>
        <v>1.3105</v>
      </c>
      <c r="AM13" s="27">
        <f t="shared" si="8"/>
        <v>1845.3303677895879</v>
      </c>
      <c r="AO13" s="32">
        <v>2022</v>
      </c>
      <c r="AP13" s="27">
        <f t="shared" si="24"/>
        <v>51.473569828142544</v>
      </c>
      <c r="AQ13" s="58">
        <f t="shared" si="25"/>
        <v>5.2544477113779875</v>
      </c>
      <c r="AR13" s="58">
        <f t="shared" si="25"/>
        <v>2.36</v>
      </c>
      <c r="AS13" s="27">
        <f t="shared" si="25"/>
        <v>638.29782758465512</v>
      </c>
      <c r="AU13" s="32">
        <v>2022</v>
      </c>
      <c r="AV13" s="67">
        <v>199440.66666666666</v>
      </c>
      <c r="AW13" s="48">
        <v>10</v>
      </c>
      <c r="AX13" s="552">
        <f t="shared" si="9"/>
        <v>1.9944066666666666E-2</v>
      </c>
      <c r="AY13" s="59">
        <f t="shared" si="10"/>
        <v>1.9944066666666666E-2</v>
      </c>
      <c r="AZ13" s="58">
        <f t="shared" si="26"/>
        <v>5.2544477113779875</v>
      </c>
      <c r="BA13" s="58">
        <f t="shared" si="26"/>
        <v>1.18</v>
      </c>
      <c r="BB13" s="27">
        <f t="shared" si="3"/>
        <v>0.12365816543363928</v>
      </c>
      <c r="BC13" s="68"/>
      <c r="BD13" s="32">
        <v>2022</v>
      </c>
      <c r="BE13" s="27">
        <v>0</v>
      </c>
      <c r="BF13" s="58">
        <f t="shared" si="27"/>
        <v>5.2544477113779875</v>
      </c>
      <c r="BG13" s="58">
        <v>1.1599999999999999</v>
      </c>
      <c r="BH13" s="27">
        <f t="shared" si="11"/>
        <v>0</v>
      </c>
      <c r="BJ13" s="32">
        <v>2022</v>
      </c>
      <c r="BK13" s="53">
        <f t="shared" si="12"/>
        <v>884.11477601201409</v>
      </c>
      <c r="BL13" s="58">
        <f t="shared" si="28"/>
        <v>5.2544477113779875</v>
      </c>
      <c r="BM13" s="91">
        <v>1</v>
      </c>
      <c r="BN13" s="60">
        <f t="shared" si="13"/>
        <v>4645.5348614117893</v>
      </c>
      <c r="BO13" s="21"/>
      <c r="BP13" s="32">
        <v>2022</v>
      </c>
      <c r="BQ13" s="27">
        <v>20.029602999999</v>
      </c>
      <c r="BR13" s="58">
        <f t="shared" si="29"/>
        <v>5.2544477113779875</v>
      </c>
      <c r="BS13" s="58">
        <f t="shared" si="29"/>
        <v>1.0900000000000001</v>
      </c>
      <c r="BT13" s="27">
        <f t="shared" si="14"/>
        <v>114.71650679103833</v>
      </c>
      <c r="BV13" s="32">
        <v>2022</v>
      </c>
      <c r="BW13" s="27">
        <v>57.506168095259603</v>
      </c>
      <c r="BX13" s="27">
        <f t="shared" si="30"/>
        <v>0</v>
      </c>
      <c r="BY13" s="58">
        <f t="shared" si="31"/>
        <v>5.2544477113779875</v>
      </c>
      <c r="BZ13" s="58">
        <f t="shared" si="31"/>
        <v>2.36</v>
      </c>
      <c r="CA13" s="27">
        <f t="shared" si="15"/>
        <v>0</v>
      </c>
      <c r="CC13" s="32">
        <v>2022</v>
      </c>
      <c r="CD13" s="27">
        <v>100</v>
      </c>
      <c r="CE13" s="27">
        <v>0</v>
      </c>
      <c r="CF13" s="58">
        <f t="shared" si="32"/>
        <v>5.2544477113779875</v>
      </c>
      <c r="CG13" s="58">
        <f t="shared" si="32"/>
        <v>1</v>
      </c>
      <c r="CH13" s="27">
        <f t="shared" si="16"/>
        <v>525.44477113779874</v>
      </c>
      <c r="CI13" s="21"/>
    </row>
    <row r="14" spans="1:88" s="4" customFormat="1" ht="13.8" x14ac:dyDescent="0.45">
      <c r="A14" s="32">
        <v>2023</v>
      </c>
      <c r="B14" s="627">
        <f t="shared" si="17"/>
        <v>8926.4300498216398</v>
      </c>
      <c r="C14" s="21"/>
      <c r="D14" s="32">
        <v>2023</v>
      </c>
      <c r="E14" s="27">
        <v>147.99128407560312</v>
      </c>
      <c r="F14" s="27">
        <f t="shared" si="4"/>
        <v>147.97134000893647</v>
      </c>
      <c r="G14" s="58">
        <f t="shared" si="18"/>
        <v>5.2544477113779875</v>
      </c>
      <c r="H14" s="58">
        <f t="shared" si="18"/>
        <v>1.0603</v>
      </c>
      <c r="I14" s="27">
        <f t="shared" si="5"/>
        <v>824.39138129171749</v>
      </c>
      <c r="J14" s="65"/>
      <c r="K14" s="32">
        <v>2023</v>
      </c>
      <c r="L14" s="27">
        <v>0</v>
      </c>
      <c r="M14" s="58">
        <f t="shared" si="0"/>
        <v>5.2544477113779875</v>
      </c>
      <c r="N14" s="58">
        <f t="shared" si="19"/>
        <v>1</v>
      </c>
      <c r="O14" s="27">
        <f t="shared" si="6"/>
        <v>0</v>
      </c>
      <c r="P14" s="65"/>
      <c r="Q14" s="32">
        <v>2023</v>
      </c>
      <c r="R14" s="27">
        <v>11.8009</v>
      </c>
      <c r="S14" s="58">
        <f t="shared" si="20"/>
        <v>5.2544477113779875</v>
      </c>
      <c r="T14" s="58">
        <f t="shared" si="20"/>
        <v>0.98980000000000001</v>
      </c>
      <c r="U14" s="27">
        <f t="shared" si="7"/>
        <v>61.374738434829048</v>
      </c>
      <c r="W14" s="32">
        <v>2023</v>
      </c>
      <c r="X14" s="59">
        <v>40.676943006980991</v>
      </c>
      <c r="Y14" s="58">
        <f t="shared" si="21"/>
        <v>5.2544477113779875</v>
      </c>
      <c r="Z14" s="58">
        <f t="shared" si="21"/>
        <v>1.0451999999999999</v>
      </c>
      <c r="AA14" s="27">
        <f t="shared" si="1"/>
        <v>223.39568621690162</v>
      </c>
      <c r="AB14" s="65"/>
      <c r="AC14" s="32">
        <v>2023</v>
      </c>
      <c r="AD14" s="59">
        <v>6.7304460147385905</v>
      </c>
      <c r="AE14" s="58">
        <f t="shared" si="22"/>
        <v>5.2544477113779875</v>
      </c>
      <c r="AF14" s="58">
        <f t="shared" si="22"/>
        <v>1.3522000000000001</v>
      </c>
      <c r="AG14" s="27">
        <f t="shared" si="2"/>
        <v>47.820250997889119</v>
      </c>
      <c r="AH14" s="65"/>
      <c r="AI14" s="32">
        <v>2023</v>
      </c>
      <c r="AJ14" s="27">
        <v>267.98471806252093</v>
      </c>
      <c r="AK14" s="58">
        <f t="shared" si="23"/>
        <v>5.2544477113779875</v>
      </c>
      <c r="AL14" s="58">
        <f t="shared" si="23"/>
        <v>1.3105</v>
      </c>
      <c r="AM14" s="27">
        <f t="shared" si="8"/>
        <v>1845.3303677895879</v>
      </c>
      <c r="AO14" s="32">
        <v>2023</v>
      </c>
      <c r="AP14" s="27">
        <f t="shared" si="24"/>
        <v>51.473569828142544</v>
      </c>
      <c r="AQ14" s="58">
        <f t="shared" si="25"/>
        <v>5.2544477113779875</v>
      </c>
      <c r="AR14" s="58">
        <f t="shared" si="25"/>
        <v>2.36</v>
      </c>
      <c r="AS14" s="27">
        <f t="shared" si="25"/>
        <v>638.29782758465512</v>
      </c>
      <c r="AU14" s="32">
        <v>2023</v>
      </c>
      <c r="AV14" s="67">
        <v>199440.66666666666</v>
      </c>
      <c r="AW14" s="48">
        <v>10</v>
      </c>
      <c r="AX14" s="552">
        <f t="shared" si="9"/>
        <v>1.9944066666666666E-2</v>
      </c>
      <c r="AY14" s="59">
        <f t="shared" si="10"/>
        <v>1.9944066666666666E-2</v>
      </c>
      <c r="AZ14" s="58">
        <f t="shared" si="26"/>
        <v>5.2544477113779875</v>
      </c>
      <c r="BA14" s="58">
        <f t="shared" si="26"/>
        <v>1.18</v>
      </c>
      <c r="BB14" s="27">
        <f t="shared" si="3"/>
        <v>0.12365816543363928</v>
      </c>
      <c r="BC14" s="68"/>
      <c r="BD14" s="32">
        <v>2023</v>
      </c>
      <c r="BE14" s="27">
        <v>0</v>
      </c>
      <c r="BF14" s="58">
        <f t="shared" si="27"/>
        <v>5.2544477113779875</v>
      </c>
      <c r="BG14" s="58">
        <v>1.1599999999999999</v>
      </c>
      <c r="BH14" s="27">
        <f t="shared" si="11"/>
        <v>0</v>
      </c>
      <c r="BJ14" s="32">
        <v>2023</v>
      </c>
      <c r="BK14" s="53">
        <f t="shared" si="12"/>
        <v>884.11477601201409</v>
      </c>
      <c r="BL14" s="58">
        <f t="shared" si="28"/>
        <v>5.2544477113779875</v>
      </c>
      <c r="BM14" s="91">
        <v>1</v>
      </c>
      <c r="BN14" s="60">
        <f t="shared" si="13"/>
        <v>4645.5348614117893</v>
      </c>
      <c r="BO14" s="21"/>
      <c r="BP14" s="32">
        <v>2023</v>
      </c>
      <c r="BQ14" s="27">
        <v>20.029602999999</v>
      </c>
      <c r="BR14" s="58">
        <f t="shared" si="29"/>
        <v>5.2544477113779875</v>
      </c>
      <c r="BS14" s="58">
        <f t="shared" si="29"/>
        <v>1.0900000000000001</v>
      </c>
      <c r="BT14" s="27">
        <f t="shared" si="14"/>
        <v>114.71650679103833</v>
      </c>
      <c r="BV14" s="32">
        <v>2023</v>
      </c>
      <c r="BW14" s="27">
        <v>57.506168095259603</v>
      </c>
      <c r="BX14" s="27">
        <f t="shared" si="30"/>
        <v>0</v>
      </c>
      <c r="BY14" s="58">
        <f t="shared" si="31"/>
        <v>5.2544477113779875</v>
      </c>
      <c r="BZ14" s="58">
        <f t="shared" si="31"/>
        <v>2.36</v>
      </c>
      <c r="CA14" s="27">
        <f t="shared" si="15"/>
        <v>0</v>
      </c>
      <c r="CC14" s="32">
        <v>2023</v>
      </c>
      <c r="CD14" s="27">
        <v>100</v>
      </c>
      <c r="CE14" s="27">
        <v>0</v>
      </c>
      <c r="CF14" s="58">
        <f t="shared" si="32"/>
        <v>5.2544477113779875</v>
      </c>
      <c r="CG14" s="58">
        <f t="shared" si="32"/>
        <v>1</v>
      </c>
      <c r="CH14" s="27">
        <f t="shared" si="16"/>
        <v>525.44477113779874</v>
      </c>
      <c r="CI14" s="21"/>
    </row>
    <row r="15" spans="1:88" s="4" customFormat="1" ht="13.8" x14ac:dyDescent="0.45">
      <c r="A15" s="32">
        <v>2024</v>
      </c>
      <c r="B15" s="627">
        <f t="shared" si="17"/>
        <v>8926.4300498216398</v>
      </c>
      <c r="C15" s="21"/>
      <c r="D15" s="32">
        <v>2024</v>
      </c>
      <c r="E15" s="27">
        <v>147.99128407560312</v>
      </c>
      <c r="F15" s="27">
        <f t="shared" si="4"/>
        <v>147.97134000893647</v>
      </c>
      <c r="G15" s="58">
        <f t="shared" si="18"/>
        <v>5.2544477113779875</v>
      </c>
      <c r="H15" s="58">
        <f t="shared" si="18"/>
        <v>1.0603</v>
      </c>
      <c r="I15" s="27">
        <f t="shared" si="5"/>
        <v>824.39138129171749</v>
      </c>
      <c r="J15" s="65"/>
      <c r="K15" s="32">
        <v>2024</v>
      </c>
      <c r="L15" s="27">
        <v>0</v>
      </c>
      <c r="M15" s="58">
        <f t="shared" si="0"/>
        <v>5.2544477113779875</v>
      </c>
      <c r="N15" s="58">
        <f t="shared" si="19"/>
        <v>1</v>
      </c>
      <c r="O15" s="27">
        <f t="shared" si="6"/>
        <v>0</v>
      </c>
      <c r="P15" s="65"/>
      <c r="Q15" s="32">
        <v>2024</v>
      </c>
      <c r="R15" s="27">
        <v>11.8009</v>
      </c>
      <c r="S15" s="58">
        <f t="shared" si="20"/>
        <v>5.2544477113779875</v>
      </c>
      <c r="T15" s="58">
        <f t="shared" si="20"/>
        <v>0.98980000000000001</v>
      </c>
      <c r="U15" s="27">
        <f t="shared" si="7"/>
        <v>61.374738434829048</v>
      </c>
      <c r="W15" s="32">
        <v>2024</v>
      </c>
      <c r="X15" s="59">
        <v>40.676943006980991</v>
      </c>
      <c r="Y15" s="58">
        <f t="shared" si="21"/>
        <v>5.2544477113779875</v>
      </c>
      <c r="Z15" s="58">
        <f t="shared" si="21"/>
        <v>1.0451999999999999</v>
      </c>
      <c r="AA15" s="27">
        <f t="shared" si="1"/>
        <v>223.39568621690162</v>
      </c>
      <c r="AB15" s="65"/>
      <c r="AC15" s="32">
        <v>2024</v>
      </c>
      <c r="AD15" s="59">
        <v>6.7304460147385905</v>
      </c>
      <c r="AE15" s="58">
        <f t="shared" si="22"/>
        <v>5.2544477113779875</v>
      </c>
      <c r="AF15" s="58">
        <f t="shared" si="22"/>
        <v>1.3522000000000001</v>
      </c>
      <c r="AG15" s="27">
        <f t="shared" si="2"/>
        <v>47.820250997889119</v>
      </c>
      <c r="AH15" s="65"/>
      <c r="AI15" s="32">
        <v>2024</v>
      </c>
      <c r="AJ15" s="27">
        <v>267.98471806252093</v>
      </c>
      <c r="AK15" s="58">
        <f t="shared" si="23"/>
        <v>5.2544477113779875</v>
      </c>
      <c r="AL15" s="58">
        <f t="shared" si="23"/>
        <v>1.3105</v>
      </c>
      <c r="AM15" s="27">
        <f t="shared" si="8"/>
        <v>1845.3303677895879</v>
      </c>
      <c r="AO15" s="32">
        <v>2024</v>
      </c>
      <c r="AP15" s="27">
        <f t="shared" si="24"/>
        <v>51.473569828142544</v>
      </c>
      <c r="AQ15" s="58">
        <f t="shared" si="25"/>
        <v>5.2544477113779875</v>
      </c>
      <c r="AR15" s="58">
        <f t="shared" si="25"/>
        <v>2.36</v>
      </c>
      <c r="AS15" s="27">
        <f t="shared" si="25"/>
        <v>638.29782758465512</v>
      </c>
      <c r="AU15" s="32">
        <v>2024</v>
      </c>
      <c r="AV15" s="67">
        <v>199440.66666666666</v>
      </c>
      <c r="AW15" s="48">
        <v>10</v>
      </c>
      <c r="AX15" s="552">
        <f t="shared" si="9"/>
        <v>1.9944066666666666E-2</v>
      </c>
      <c r="AY15" s="59">
        <f t="shared" si="10"/>
        <v>1.9944066666666666E-2</v>
      </c>
      <c r="AZ15" s="58">
        <f t="shared" si="26"/>
        <v>5.2544477113779875</v>
      </c>
      <c r="BA15" s="58">
        <f t="shared" si="26"/>
        <v>1.18</v>
      </c>
      <c r="BB15" s="27">
        <f t="shared" si="3"/>
        <v>0.12365816543363928</v>
      </c>
      <c r="BC15" s="68"/>
      <c r="BD15" s="32">
        <v>2024</v>
      </c>
      <c r="BE15" s="27">
        <v>0</v>
      </c>
      <c r="BF15" s="58">
        <f t="shared" si="27"/>
        <v>5.2544477113779875</v>
      </c>
      <c r="BG15" s="58">
        <v>1.1599999999999999</v>
      </c>
      <c r="BH15" s="27">
        <f t="shared" si="11"/>
        <v>0</v>
      </c>
      <c r="BJ15" s="32">
        <v>2024</v>
      </c>
      <c r="BK15" s="53">
        <f t="shared" si="12"/>
        <v>884.11477601201409</v>
      </c>
      <c r="BL15" s="58">
        <f t="shared" si="28"/>
        <v>5.2544477113779875</v>
      </c>
      <c r="BM15" s="91">
        <v>1</v>
      </c>
      <c r="BN15" s="60">
        <f t="shared" si="13"/>
        <v>4645.5348614117893</v>
      </c>
      <c r="BO15" s="21"/>
      <c r="BP15" s="32">
        <v>2024</v>
      </c>
      <c r="BQ15" s="27">
        <v>20.029602999999</v>
      </c>
      <c r="BR15" s="58">
        <f t="shared" si="29"/>
        <v>5.2544477113779875</v>
      </c>
      <c r="BS15" s="58">
        <f t="shared" si="29"/>
        <v>1.0900000000000001</v>
      </c>
      <c r="BT15" s="27">
        <f t="shared" si="14"/>
        <v>114.71650679103833</v>
      </c>
      <c r="BV15" s="32">
        <v>2024</v>
      </c>
      <c r="BW15" s="27">
        <v>57.506168095259603</v>
      </c>
      <c r="BX15" s="27">
        <f t="shared" si="30"/>
        <v>0</v>
      </c>
      <c r="BY15" s="58">
        <f t="shared" si="31"/>
        <v>5.2544477113779875</v>
      </c>
      <c r="BZ15" s="58">
        <f t="shared" si="31"/>
        <v>2.36</v>
      </c>
      <c r="CA15" s="27">
        <f t="shared" si="15"/>
        <v>0</v>
      </c>
      <c r="CC15" s="32">
        <v>2024</v>
      </c>
      <c r="CD15" s="27">
        <v>100</v>
      </c>
      <c r="CE15" s="27">
        <v>0</v>
      </c>
      <c r="CF15" s="58">
        <f t="shared" si="32"/>
        <v>5.2544477113779875</v>
      </c>
      <c r="CG15" s="58">
        <f t="shared" si="32"/>
        <v>1</v>
      </c>
      <c r="CH15" s="27">
        <f t="shared" si="16"/>
        <v>525.44477113779874</v>
      </c>
      <c r="CI15" s="21"/>
    </row>
    <row r="16" spans="1:88" s="4" customFormat="1" ht="13.8" x14ac:dyDescent="0.45">
      <c r="A16" s="32">
        <v>2025</v>
      </c>
      <c r="B16" s="627">
        <f t="shared" si="17"/>
        <v>8926.4300498216398</v>
      </c>
      <c r="C16" s="21"/>
      <c r="D16" s="32">
        <v>2025</v>
      </c>
      <c r="E16" s="27">
        <v>147.99128407560312</v>
      </c>
      <c r="F16" s="27">
        <f t="shared" si="4"/>
        <v>147.97134000893647</v>
      </c>
      <c r="G16" s="58">
        <f t="shared" si="18"/>
        <v>5.2544477113779875</v>
      </c>
      <c r="H16" s="58">
        <f t="shared" si="18"/>
        <v>1.0603</v>
      </c>
      <c r="I16" s="27">
        <f t="shared" si="5"/>
        <v>824.39138129171749</v>
      </c>
      <c r="J16" s="65"/>
      <c r="K16" s="32">
        <v>2025</v>
      </c>
      <c r="L16" s="27">
        <v>0</v>
      </c>
      <c r="M16" s="58">
        <f t="shared" si="0"/>
        <v>5.2544477113779875</v>
      </c>
      <c r="N16" s="58">
        <f t="shared" si="19"/>
        <v>1</v>
      </c>
      <c r="O16" s="27">
        <f t="shared" si="6"/>
        <v>0</v>
      </c>
      <c r="P16" s="65"/>
      <c r="Q16" s="32">
        <v>2025</v>
      </c>
      <c r="R16" s="27">
        <v>11.8009</v>
      </c>
      <c r="S16" s="58">
        <f t="shared" si="20"/>
        <v>5.2544477113779875</v>
      </c>
      <c r="T16" s="58">
        <f t="shared" si="20"/>
        <v>0.98980000000000001</v>
      </c>
      <c r="U16" s="27">
        <f t="shared" si="7"/>
        <v>61.374738434829048</v>
      </c>
      <c r="W16" s="32">
        <v>2025</v>
      </c>
      <c r="X16" s="59">
        <v>40.676943006980991</v>
      </c>
      <c r="Y16" s="58">
        <f t="shared" si="21"/>
        <v>5.2544477113779875</v>
      </c>
      <c r="Z16" s="58">
        <f t="shared" si="21"/>
        <v>1.0451999999999999</v>
      </c>
      <c r="AA16" s="27">
        <f t="shared" si="1"/>
        <v>223.39568621690162</v>
      </c>
      <c r="AB16" s="65"/>
      <c r="AC16" s="32">
        <v>2025</v>
      </c>
      <c r="AD16" s="59">
        <v>6.7304460147385905</v>
      </c>
      <c r="AE16" s="58">
        <f t="shared" si="22"/>
        <v>5.2544477113779875</v>
      </c>
      <c r="AF16" s="58">
        <f t="shared" si="22"/>
        <v>1.3522000000000001</v>
      </c>
      <c r="AG16" s="27">
        <f t="shared" si="2"/>
        <v>47.820250997889119</v>
      </c>
      <c r="AH16" s="65"/>
      <c r="AI16" s="32">
        <v>2025</v>
      </c>
      <c r="AJ16" s="27">
        <v>267.98471806252093</v>
      </c>
      <c r="AK16" s="58">
        <f t="shared" si="23"/>
        <v>5.2544477113779875</v>
      </c>
      <c r="AL16" s="58">
        <f t="shared" si="23"/>
        <v>1.3105</v>
      </c>
      <c r="AM16" s="27">
        <f t="shared" si="8"/>
        <v>1845.3303677895879</v>
      </c>
      <c r="AO16" s="32">
        <v>2025</v>
      </c>
      <c r="AP16" s="27">
        <f t="shared" si="24"/>
        <v>51.473569828142544</v>
      </c>
      <c r="AQ16" s="58">
        <f t="shared" si="25"/>
        <v>5.2544477113779875</v>
      </c>
      <c r="AR16" s="58">
        <f t="shared" si="25"/>
        <v>2.36</v>
      </c>
      <c r="AS16" s="27">
        <f t="shared" si="25"/>
        <v>638.29782758465512</v>
      </c>
      <c r="AU16" s="32">
        <v>2025</v>
      </c>
      <c r="AV16" s="67">
        <v>199440.66666666666</v>
      </c>
      <c r="AW16" s="48">
        <v>10</v>
      </c>
      <c r="AX16" s="552">
        <f t="shared" si="9"/>
        <v>1.9944066666666666E-2</v>
      </c>
      <c r="AY16" s="59">
        <f t="shared" si="10"/>
        <v>1.9944066666666666E-2</v>
      </c>
      <c r="AZ16" s="58">
        <f t="shared" si="26"/>
        <v>5.2544477113779875</v>
      </c>
      <c r="BA16" s="58">
        <f t="shared" si="26"/>
        <v>1.18</v>
      </c>
      <c r="BB16" s="27">
        <f t="shared" si="3"/>
        <v>0.12365816543363928</v>
      </c>
      <c r="BC16" s="68"/>
      <c r="BD16" s="32">
        <v>2025</v>
      </c>
      <c r="BE16" s="27">
        <v>0</v>
      </c>
      <c r="BF16" s="58">
        <f t="shared" si="27"/>
        <v>5.2544477113779875</v>
      </c>
      <c r="BG16" s="58">
        <v>1.1599999999999999</v>
      </c>
      <c r="BH16" s="27">
        <f t="shared" si="11"/>
        <v>0</v>
      </c>
      <c r="BJ16" s="32">
        <v>2025</v>
      </c>
      <c r="BK16" s="53">
        <f t="shared" si="12"/>
        <v>884.11477601201409</v>
      </c>
      <c r="BL16" s="58">
        <f t="shared" si="28"/>
        <v>5.2544477113779875</v>
      </c>
      <c r="BM16" s="91">
        <v>1</v>
      </c>
      <c r="BN16" s="60">
        <f t="shared" si="13"/>
        <v>4645.5348614117893</v>
      </c>
      <c r="BO16" s="21"/>
      <c r="BP16" s="32">
        <v>2025</v>
      </c>
      <c r="BQ16" s="27">
        <v>20.029602999999</v>
      </c>
      <c r="BR16" s="58">
        <f t="shared" si="29"/>
        <v>5.2544477113779875</v>
      </c>
      <c r="BS16" s="58">
        <f t="shared" si="29"/>
        <v>1.0900000000000001</v>
      </c>
      <c r="BT16" s="27">
        <f t="shared" si="14"/>
        <v>114.71650679103833</v>
      </c>
      <c r="BV16" s="32">
        <v>2025</v>
      </c>
      <c r="BW16" s="27">
        <v>57.506168095259603</v>
      </c>
      <c r="BX16" s="27">
        <f t="shared" si="30"/>
        <v>0</v>
      </c>
      <c r="BY16" s="58">
        <f t="shared" si="31"/>
        <v>5.2544477113779875</v>
      </c>
      <c r="BZ16" s="58">
        <f t="shared" si="31"/>
        <v>2.36</v>
      </c>
      <c r="CA16" s="27">
        <f t="shared" si="15"/>
        <v>0</v>
      </c>
      <c r="CC16" s="32">
        <v>2025</v>
      </c>
      <c r="CD16" s="27">
        <v>100</v>
      </c>
      <c r="CE16" s="27">
        <v>0</v>
      </c>
      <c r="CF16" s="58">
        <f t="shared" si="32"/>
        <v>5.2544477113779875</v>
      </c>
      <c r="CG16" s="58">
        <f t="shared" si="32"/>
        <v>1</v>
      </c>
      <c r="CH16" s="27">
        <f t="shared" si="16"/>
        <v>525.44477113779874</v>
      </c>
      <c r="CI16" s="21"/>
    </row>
    <row r="17" spans="1:87" s="4" customFormat="1" ht="13.8" x14ac:dyDescent="0.45">
      <c r="A17" s="32">
        <v>2026</v>
      </c>
      <c r="B17" s="627">
        <f t="shared" si="17"/>
        <v>8926.4300498216398</v>
      </c>
      <c r="C17" s="21"/>
      <c r="D17" s="32">
        <v>2026</v>
      </c>
      <c r="E17" s="27">
        <v>147.99128407560312</v>
      </c>
      <c r="F17" s="27">
        <f t="shared" si="4"/>
        <v>147.97134000893647</v>
      </c>
      <c r="G17" s="58">
        <f t="shared" si="18"/>
        <v>5.2544477113779875</v>
      </c>
      <c r="H17" s="58">
        <f t="shared" si="18"/>
        <v>1.0603</v>
      </c>
      <c r="I17" s="27">
        <f t="shared" si="5"/>
        <v>824.39138129171749</v>
      </c>
      <c r="J17" s="65"/>
      <c r="K17" s="32">
        <v>2026</v>
      </c>
      <c r="L17" s="27">
        <v>0</v>
      </c>
      <c r="M17" s="58">
        <f t="shared" si="0"/>
        <v>5.2544477113779875</v>
      </c>
      <c r="N17" s="58">
        <f t="shared" si="19"/>
        <v>1</v>
      </c>
      <c r="O17" s="27">
        <f t="shared" si="6"/>
        <v>0</v>
      </c>
      <c r="P17" s="65"/>
      <c r="Q17" s="32">
        <v>2026</v>
      </c>
      <c r="R17" s="27">
        <v>11.8009</v>
      </c>
      <c r="S17" s="58">
        <f t="shared" si="20"/>
        <v>5.2544477113779875</v>
      </c>
      <c r="T17" s="58">
        <f t="shared" si="20"/>
        <v>0.98980000000000001</v>
      </c>
      <c r="U17" s="27">
        <f t="shared" si="7"/>
        <v>61.374738434829048</v>
      </c>
      <c r="W17" s="32">
        <v>2026</v>
      </c>
      <c r="X17" s="59">
        <v>40.676943006980991</v>
      </c>
      <c r="Y17" s="58">
        <f t="shared" si="21"/>
        <v>5.2544477113779875</v>
      </c>
      <c r="Z17" s="58">
        <f t="shared" si="21"/>
        <v>1.0451999999999999</v>
      </c>
      <c r="AA17" s="27">
        <f t="shared" si="1"/>
        <v>223.39568621690162</v>
      </c>
      <c r="AB17" s="65"/>
      <c r="AC17" s="32">
        <v>2026</v>
      </c>
      <c r="AD17" s="59">
        <v>6.7304460147385905</v>
      </c>
      <c r="AE17" s="58">
        <f t="shared" si="22"/>
        <v>5.2544477113779875</v>
      </c>
      <c r="AF17" s="58">
        <f t="shared" si="22"/>
        <v>1.3522000000000001</v>
      </c>
      <c r="AG17" s="27">
        <f t="shared" si="2"/>
        <v>47.820250997889119</v>
      </c>
      <c r="AH17" s="65"/>
      <c r="AI17" s="32">
        <v>2026</v>
      </c>
      <c r="AJ17" s="27">
        <v>267.98471806252093</v>
      </c>
      <c r="AK17" s="58">
        <f t="shared" si="23"/>
        <v>5.2544477113779875</v>
      </c>
      <c r="AL17" s="58">
        <f t="shared" si="23"/>
        <v>1.3105</v>
      </c>
      <c r="AM17" s="27">
        <f t="shared" si="8"/>
        <v>1845.3303677895879</v>
      </c>
      <c r="AO17" s="32">
        <v>2026</v>
      </c>
      <c r="AP17" s="27">
        <f t="shared" si="24"/>
        <v>51.473569828142544</v>
      </c>
      <c r="AQ17" s="58">
        <f t="shared" si="25"/>
        <v>5.2544477113779875</v>
      </c>
      <c r="AR17" s="58">
        <f t="shared" si="25"/>
        <v>2.36</v>
      </c>
      <c r="AS17" s="27">
        <f t="shared" si="25"/>
        <v>638.29782758465512</v>
      </c>
      <c r="AU17" s="32">
        <v>2026</v>
      </c>
      <c r="AV17" s="67">
        <v>199440.66666666666</v>
      </c>
      <c r="AW17" s="48">
        <v>10</v>
      </c>
      <c r="AX17" s="552">
        <f t="shared" si="9"/>
        <v>1.9944066666666666E-2</v>
      </c>
      <c r="AY17" s="59">
        <f t="shared" si="10"/>
        <v>1.9944066666666666E-2</v>
      </c>
      <c r="AZ17" s="58">
        <f t="shared" si="26"/>
        <v>5.2544477113779875</v>
      </c>
      <c r="BA17" s="58">
        <f t="shared" si="26"/>
        <v>1.18</v>
      </c>
      <c r="BB17" s="27">
        <f t="shared" si="3"/>
        <v>0.12365816543363928</v>
      </c>
      <c r="BC17" s="68"/>
      <c r="BD17" s="32">
        <v>2026</v>
      </c>
      <c r="BE17" s="27">
        <v>0</v>
      </c>
      <c r="BF17" s="58">
        <f t="shared" si="27"/>
        <v>5.2544477113779875</v>
      </c>
      <c r="BG17" s="58">
        <v>1.1599999999999999</v>
      </c>
      <c r="BH17" s="27">
        <f t="shared" si="11"/>
        <v>0</v>
      </c>
      <c r="BJ17" s="32">
        <v>2026</v>
      </c>
      <c r="BK17" s="53">
        <f t="shared" si="12"/>
        <v>884.11477601201409</v>
      </c>
      <c r="BL17" s="58">
        <f t="shared" si="28"/>
        <v>5.2544477113779875</v>
      </c>
      <c r="BM17" s="91">
        <v>1</v>
      </c>
      <c r="BN17" s="60">
        <f t="shared" si="13"/>
        <v>4645.5348614117893</v>
      </c>
      <c r="BO17" s="21"/>
      <c r="BP17" s="32">
        <v>2026</v>
      </c>
      <c r="BQ17" s="27">
        <v>20.029602999999</v>
      </c>
      <c r="BR17" s="58">
        <f t="shared" si="29"/>
        <v>5.2544477113779875</v>
      </c>
      <c r="BS17" s="58">
        <f t="shared" si="29"/>
        <v>1.0900000000000001</v>
      </c>
      <c r="BT17" s="27">
        <f t="shared" si="14"/>
        <v>114.71650679103833</v>
      </c>
      <c r="BV17" s="32">
        <v>2026</v>
      </c>
      <c r="BW17" s="27">
        <v>57.506168095259603</v>
      </c>
      <c r="BX17" s="27">
        <f t="shared" si="30"/>
        <v>0</v>
      </c>
      <c r="BY17" s="58">
        <f t="shared" si="31"/>
        <v>5.2544477113779875</v>
      </c>
      <c r="BZ17" s="58">
        <f t="shared" si="31"/>
        <v>2.36</v>
      </c>
      <c r="CA17" s="27">
        <f t="shared" si="15"/>
        <v>0</v>
      </c>
      <c r="CC17" s="32">
        <v>2026</v>
      </c>
      <c r="CD17" s="27">
        <v>100</v>
      </c>
      <c r="CE17" s="27">
        <v>0</v>
      </c>
      <c r="CF17" s="58">
        <f t="shared" si="32"/>
        <v>5.2544477113779875</v>
      </c>
      <c r="CG17" s="58">
        <f t="shared" si="32"/>
        <v>1</v>
      </c>
      <c r="CH17" s="27">
        <f t="shared" si="16"/>
        <v>525.44477113779874</v>
      </c>
      <c r="CI17" s="21"/>
    </row>
    <row r="18" spans="1:87" s="4" customFormat="1" ht="13.8" x14ac:dyDescent="0.45">
      <c r="A18" s="32">
        <v>2027</v>
      </c>
      <c r="B18" s="627">
        <f t="shared" si="17"/>
        <v>8926.4300498216398</v>
      </c>
      <c r="C18" s="21"/>
      <c r="D18" s="32">
        <v>2027</v>
      </c>
      <c r="E18" s="27">
        <v>147.99128407560312</v>
      </c>
      <c r="F18" s="27">
        <f t="shared" si="4"/>
        <v>147.97134000893647</v>
      </c>
      <c r="G18" s="58">
        <f t="shared" si="18"/>
        <v>5.2544477113779875</v>
      </c>
      <c r="H18" s="58">
        <f t="shared" si="18"/>
        <v>1.0603</v>
      </c>
      <c r="I18" s="27">
        <f t="shared" si="5"/>
        <v>824.39138129171749</v>
      </c>
      <c r="J18" s="65"/>
      <c r="K18" s="32">
        <v>2027</v>
      </c>
      <c r="L18" s="27">
        <v>0</v>
      </c>
      <c r="M18" s="58">
        <f t="shared" si="0"/>
        <v>5.2544477113779875</v>
      </c>
      <c r="N18" s="58">
        <f t="shared" si="19"/>
        <v>1</v>
      </c>
      <c r="O18" s="27">
        <f t="shared" si="6"/>
        <v>0</v>
      </c>
      <c r="P18" s="65"/>
      <c r="Q18" s="32">
        <v>2027</v>
      </c>
      <c r="R18" s="27">
        <v>11.8009</v>
      </c>
      <c r="S18" s="58">
        <f t="shared" si="20"/>
        <v>5.2544477113779875</v>
      </c>
      <c r="T18" s="58">
        <f t="shared" si="20"/>
        <v>0.98980000000000001</v>
      </c>
      <c r="U18" s="27">
        <f t="shared" si="7"/>
        <v>61.374738434829048</v>
      </c>
      <c r="W18" s="32">
        <v>2027</v>
      </c>
      <c r="X18" s="59">
        <v>40.676943006980991</v>
      </c>
      <c r="Y18" s="58">
        <f t="shared" si="21"/>
        <v>5.2544477113779875</v>
      </c>
      <c r="Z18" s="58">
        <f t="shared" si="21"/>
        <v>1.0451999999999999</v>
      </c>
      <c r="AA18" s="27">
        <f t="shared" si="1"/>
        <v>223.39568621690162</v>
      </c>
      <c r="AB18" s="65"/>
      <c r="AC18" s="32">
        <v>2027</v>
      </c>
      <c r="AD18" s="59">
        <v>6.7304460147385905</v>
      </c>
      <c r="AE18" s="58">
        <f t="shared" si="22"/>
        <v>5.2544477113779875</v>
      </c>
      <c r="AF18" s="58">
        <f t="shared" si="22"/>
        <v>1.3522000000000001</v>
      </c>
      <c r="AG18" s="27">
        <f t="shared" si="2"/>
        <v>47.820250997889119</v>
      </c>
      <c r="AH18" s="65"/>
      <c r="AI18" s="32">
        <v>2027</v>
      </c>
      <c r="AJ18" s="27">
        <v>267.98471806252093</v>
      </c>
      <c r="AK18" s="58">
        <f t="shared" si="23"/>
        <v>5.2544477113779875</v>
      </c>
      <c r="AL18" s="58">
        <f t="shared" si="23"/>
        <v>1.3105</v>
      </c>
      <c r="AM18" s="27">
        <f t="shared" si="8"/>
        <v>1845.3303677895879</v>
      </c>
      <c r="AO18" s="32">
        <v>2027</v>
      </c>
      <c r="AP18" s="27">
        <f t="shared" si="24"/>
        <v>51.473569828142544</v>
      </c>
      <c r="AQ18" s="58">
        <f t="shared" si="25"/>
        <v>5.2544477113779875</v>
      </c>
      <c r="AR18" s="58">
        <f t="shared" si="25"/>
        <v>2.36</v>
      </c>
      <c r="AS18" s="27">
        <f t="shared" si="25"/>
        <v>638.29782758465512</v>
      </c>
      <c r="AU18" s="32">
        <v>2027</v>
      </c>
      <c r="AV18" s="67">
        <v>199440.66666666666</v>
      </c>
      <c r="AW18" s="48">
        <v>10</v>
      </c>
      <c r="AX18" s="552">
        <f t="shared" si="9"/>
        <v>1.9944066666666666E-2</v>
      </c>
      <c r="AY18" s="59">
        <f t="shared" si="10"/>
        <v>1.9944066666666666E-2</v>
      </c>
      <c r="AZ18" s="58">
        <f t="shared" si="26"/>
        <v>5.2544477113779875</v>
      </c>
      <c r="BA18" s="58">
        <f t="shared" si="26"/>
        <v>1.18</v>
      </c>
      <c r="BB18" s="27">
        <f t="shared" si="3"/>
        <v>0.12365816543363928</v>
      </c>
      <c r="BC18" s="68"/>
      <c r="BD18" s="32">
        <v>2027</v>
      </c>
      <c r="BE18" s="27">
        <v>0</v>
      </c>
      <c r="BF18" s="58">
        <f t="shared" si="27"/>
        <v>5.2544477113779875</v>
      </c>
      <c r="BG18" s="58">
        <v>1.1599999999999999</v>
      </c>
      <c r="BH18" s="27">
        <f t="shared" si="11"/>
        <v>0</v>
      </c>
      <c r="BJ18" s="32">
        <v>2027</v>
      </c>
      <c r="BK18" s="53">
        <f t="shared" si="12"/>
        <v>884.11477601201409</v>
      </c>
      <c r="BL18" s="58">
        <f t="shared" si="28"/>
        <v>5.2544477113779875</v>
      </c>
      <c r="BM18" s="91">
        <v>1</v>
      </c>
      <c r="BN18" s="60">
        <f t="shared" si="13"/>
        <v>4645.5348614117893</v>
      </c>
      <c r="BO18" s="21"/>
      <c r="BP18" s="32">
        <v>2027</v>
      </c>
      <c r="BQ18" s="27">
        <v>20.029602999999</v>
      </c>
      <c r="BR18" s="58">
        <f t="shared" si="29"/>
        <v>5.2544477113779875</v>
      </c>
      <c r="BS18" s="58">
        <f t="shared" si="29"/>
        <v>1.0900000000000001</v>
      </c>
      <c r="BT18" s="27">
        <f t="shared" si="14"/>
        <v>114.71650679103833</v>
      </c>
      <c r="BV18" s="32">
        <v>2027</v>
      </c>
      <c r="BW18" s="27">
        <v>57.506168095259603</v>
      </c>
      <c r="BX18" s="27">
        <f t="shared" si="30"/>
        <v>0</v>
      </c>
      <c r="BY18" s="58">
        <f t="shared" si="31"/>
        <v>5.2544477113779875</v>
      </c>
      <c r="BZ18" s="58">
        <f t="shared" si="31"/>
        <v>2.36</v>
      </c>
      <c r="CA18" s="27">
        <f t="shared" si="15"/>
        <v>0</v>
      </c>
      <c r="CC18" s="32">
        <v>2027</v>
      </c>
      <c r="CD18" s="27">
        <v>100</v>
      </c>
      <c r="CE18" s="27">
        <v>0</v>
      </c>
      <c r="CF18" s="58">
        <f t="shared" si="32"/>
        <v>5.2544477113779875</v>
      </c>
      <c r="CG18" s="58">
        <f t="shared" si="32"/>
        <v>1</v>
      </c>
      <c r="CH18" s="27">
        <f t="shared" si="16"/>
        <v>525.44477113779874</v>
      </c>
      <c r="CI18" s="21"/>
    </row>
    <row r="19" spans="1:87" s="4" customFormat="1" ht="13.8" x14ac:dyDescent="0.45">
      <c r="A19" s="32">
        <v>2028</v>
      </c>
      <c r="B19" s="627">
        <f t="shared" si="17"/>
        <v>8926.4300498216398</v>
      </c>
      <c r="C19" s="21"/>
      <c r="D19" s="32">
        <v>2028</v>
      </c>
      <c r="E19" s="27">
        <v>147.99128407560312</v>
      </c>
      <c r="F19" s="27">
        <f t="shared" si="4"/>
        <v>147.97134000893647</v>
      </c>
      <c r="G19" s="58">
        <f t="shared" si="18"/>
        <v>5.2544477113779875</v>
      </c>
      <c r="H19" s="58">
        <f t="shared" si="18"/>
        <v>1.0603</v>
      </c>
      <c r="I19" s="27">
        <f t="shared" si="5"/>
        <v>824.39138129171749</v>
      </c>
      <c r="J19" s="65"/>
      <c r="K19" s="32">
        <v>2028</v>
      </c>
      <c r="L19" s="27">
        <v>0</v>
      </c>
      <c r="M19" s="58">
        <f t="shared" si="0"/>
        <v>5.2544477113779875</v>
      </c>
      <c r="N19" s="58">
        <f t="shared" si="19"/>
        <v>1</v>
      </c>
      <c r="O19" s="27">
        <f t="shared" si="6"/>
        <v>0</v>
      </c>
      <c r="P19" s="65"/>
      <c r="Q19" s="32">
        <v>2028</v>
      </c>
      <c r="R19" s="27">
        <v>11.8009</v>
      </c>
      <c r="S19" s="58">
        <f t="shared" si="20"/>
        <v>5.2544477113779875</v>
      </c>
      <c r="T19" s="58">
        <f t="shared" si="20"/>
        <v>0.98980000000000001</v>
      </c>
      <c r="U19" s="27">
        <f t="shared" si="7"/>
        <v>61.374738434829048</v>
      </c>
      <c r="W19" s="32">
        <v>2028</v>
      </c>
      <c r="X19" s="59">
        <v>40.676943006980991</v>
      </c>
      <c r="Y19" s="58">
        <f t="shared" si="21"/>
        <v>5.2544477113779875</v>
      </c>
      <c r="Z19" s="58">
        <f t="shared" si="21"/>
        <v>1.0451999999999999</v>
      </c>
      <c r="AA19" s="27">
        <f t="shared" si="1"/>
        <v>223.39568621690162</v>
      </c>
      <c r="AB19" s="65"/>
      <c r="AC19" s="32">
        <v>2028</v>
      </c>
      <c r="AD19" s="59">
        <v>6.7304460147385905</v>
      </c>
      <c r="AE19" s="58">
        <f t="shared" si="22"/>
        <v>5.2544477113779875</v>
      </c>
      <c r="AF19" s="58">
        <f t="shared" si="22"/>
        <v>1.3522000000000001</v>
      </c>
      <c r="AG19" s="27">
        <f t="shared" si="2"/>
        <v>47.820250997889119</v>
      </c>
      <c r="AH19" s="65"/>
      <c r="AI19" s="32">
        <v>2028</v>
      </c>
      <c r="AJ19" s="27">
        <v>267.98471806252093</v>
      </c>
      <c r="AK19" s="58">
        <f t="shared" si="23"/>
        <v>5.2544477113779875</v>
      </c>
      <c r="AL19" s="58">
        <f t="shared" si="23"/>
        <v>1.3105</v>
      </c>
      <c r="AM19" s="27">
        <f t="shared" si="8"/>
        <v>1845.3303677895879</v>
      </c>
      <c r="AO19" s="32">
        <v>2028</v>
      </c>
      <c r="AP19" s="27">
        <f t="shared" si="24"/>
        <v>51.473569828142544</v>
      </c>
      <c r="AQ19" s="58">
        <f t="shared" si="25"/>
        <v>5.2544477113779875</v>
      </c>
      <c r="AR19" s="58">
        <f t="shared" si="25"/>
        <v>2.36</v>
      </c>
      <c r="AS19" s="27">
        <f t="shared" si="25"/>
        <v>638.29782758465512</v>
      </c>
      <c r="AU19" s="32">
        <v>2028</v>
      </c>
      <c r="AV19" s="67">
        <v>199440.66666666666</v>
      </c>
      <c r="AW19" s="48">
        <v>10</v>
      </c>
      <c r="AX19" s="552">
        <f t="shared" si="9"/>
        <v>1.9944066666666666E-2</v>
      </c>
      <c r="AY19" s="59">
        <f t="shared" si="10"/>
        <v>1.9944066666666666E-2</v>
      </c>
      <c r="AZ19" s="58">
        <f t="shared" si="26"/>
        <v>5.2544477113779875</v>
      </c>
      <c r="BA19" s="58">
        <f t="shared" si="26"/>
        <v>1.18</v>
      </c>
      <c r="BB19" s="27">
        <f t="shared" si="3"/>
        <v>0.12365816543363928</v>
      </c>
      <c r="BC19" s="68"/>
      <c r="BD19" s="32">
        <v>2028</v>
      </c>
      <c r="BE19" s="27">
        <v>0</v>
      </c>
      <c r="BF19" s="58">
        <f t="shared" si="27"/>
        <v>5.2544477113779875</v>
      </c>
      <c r="BG19" s="58">
        <v>1.1599999999999999</v>
      </c>
      <c r="BH19" s="27">
        <f t="shared" si="11"/>
        <v>0</v>
      </c>
      <c r="BJ19" s="32">
        <v>2028</v>
      </c>
      <c r="BK19" s="53">
        <f t="shared" si="12"/>
        <v>884.11477601201409</v>
      </c>
      <c r="BL19" s="58">
        <f t="shared" si="28"/>
        <v>5.2544477113779875</v>
      </c>
      <c r="BM19" s="91">
        <v>1</v>
      </c>
      <c r="BN19" s="60">
        <f t="shared" si="13"/>
        <v>4645.5348614117893</v>
      </c>
      <c r="BO19" s="21"/>
      <c r="BP19" s="32">
        <v>2028</v>
      </c>
      <c r="BQ19" s="27">
        <v>20.029602999999</v>
      </c>
      <c r="BR19" s="58">
        <f t="shared" si="29"/>
        <v>5.2544477113779875</v>
      </c>
      <c r="BS19" s="58">
        <f t="shared" si="29"/>
        <v>1.0900000000000001</v>
      </c>
      <c r="BT19" s="27">
        <f t="shared" si="14"/>
        <v>114.71650679103833</v>
      </c>
      <c r="BV19" s="32">
        <v>2028</v>
      </c>
      <c r="BW19" s="27">
        <v>57.506168095259603</v>
      </c>
      <c r="BX19" s="27">
        <f t="shared" si="30"/>
        <v>0</v>
      </c>
      <c r="BY19" s="58">
        <f t="shared" si="31"/>
        <v>5.2544477113779875</v>
      </c>
      <c r="BZ19" s="58">
        <f t="shared" si="31"/>
        <v>2.36</v>
      </c>
      <c r="CA19" s="27">
        <f t="shared" si="15"/>
        <v>0</v>
      </c>
      <c r="CC19" s="32">
        <v>2028</v>
      </c>
      <c r="CD19" s="27">
        <v>100</v>
      </c>
      <c r="CE19" s="27">
        <v>0</v>
      </c>
      <c r="CF19" s="58">
        <f t="shared" si="32"/>
        <v>5.2544477113779875</v>
      </c>
      <c r="CG19" s="58">
        <f t="shared" si="32"/>
        <v>1</v>
      </c>
      <c r="CH19" s="27">
        <f t="shared" si="16"/>
        <v>525.44477113779874</v>
      </c>
      <c r="CI19" s="21"/>
    </row>
    <row r="20" spans="1:87" s="4" customFormat="1" ht="13.8" x14ac:dyDescent="0.45">
      <c r="A20" s="32">
        <v>2029</v>
      </c>
      <c r="B20" s="627">
        <f t="shared" si="17"/>
        <v>8926.4300498216398</v>
      </c>
      <c r="C20" s="21"/>
      <c r="D20" s="32">
        <v>2029</v>
      </c>
      <c r="E20" s="27">
        <v>147.99128407560312</v>
      </c>
      <c r="F20" s="27">
        <f t="shared" si="4"/>
        <v>147.97134000893647</v>
      </c>
      <c r="G20" s="58">
        <f t="shared" si="18"/>
        <v>5.2544477113779875</v>
      </c>
      <c r="H20" s="58">
        <f t="shared" si="18"/>
        <v>1.0603</v>
      </c>
      <c r="I20" s="27">
        <f t="shared" si="5"/>
        <v>824.39138129171749</v>
      </c>
      <c r="J20" s="65"/>
      <c r="K20" s="32">
        <v>2029</v>
      </c>
      <c r="L20" s="27">
        <v>0</v>
      </c>
      <c r="M20" s="58">
        <f t="shared" si="0"/>
        <v>5.2544477113779875</v>
      </c>
      <c r="N20" s="58">
        <f t="shared" si="19"/>
        <v>1</v>
      </c>
      <c r="O20" s="27">
        <f t="shared" si="6"/>
        <v>0</v>
      </c>
      <c r="P20" s="65"/>
      <c r="Q20" s="32">
        <v>2029</v>
      </c>
      <c r="R20" s="27">
        <v>11.8009</v>
      </c>
      <c r="S20" s="58">
        <f t="shared" si="20"/>
        <v>5.2544477113779875</v>
      </c>
      <c r="T20" s="58">
        <f t="shared" si="20"/>
        <v>0.98980000000000001</v>
      </c>
      <c r="U20" s="27">
        <f t="shared" si="7"/>
        <v>61.374738434829048</v>
      </c>
      <c r="W20" s="32">
        <v>2029</v>
      </c>
      <c r="X20" s="59">
        <v>40.676943006980991</v>
      </c>
      <c r="Y20" s="58">
        <f t="shared" si="21"/>
        <v>5.2544477113779875</v>
      </c>
      <c r="Z20" s="58">
        <f t="shared" si="21"/>
        <v>1.0451999999999999</v>
      </c>
      <c r="AA20" s="27">
        <f t="shared" si="1"/>
        <v>223.39568621690162</v>
      </c>
      <c r="AB20" s="65"/>
      <c r="AC20" s="32">
        <v>2029</v>
      </c>
      <c r="AD20" s="59">
        <v>6.7304460147385905</v>
      </c>
      <c r="AE20" s="58">
        <f t="shared" si="22"/>
        <v>5.2544477113779875</v>
      </c>
      <c r="AF20" s="58">
        <f t="shared" si="22"/>
        <v>1.3522000000000001</v>
      </c>
      <c r="AG20" s="27">
        <f t="shared" si="2"/>
        <v>47.820250997889119</v>
      </c>
      <c r="AH20" s="65"/>
      <c r="AI20" s="32">
        <v>2029</v>
      </c>
      <c r="AJ20" s="27">
        <v>267.98471806252093</v>
      </c>
      <c r="AK20" s="58">
        <f t="shared" si="23"/>
        <v>5.2544477113779875</v>
      </c>
      <c r="AL20" s="58">
        <f t="shared" si="23"/>
        <v>1.3105</v>
      </c>
      <c r="AM20" s="27">
        <f t="shared" si="8"/>
        <v>1845.3303677895879</v>
      </c>
      <c r="AO20" s="32">
        <v>2029</v>
      </c>
      <c r="AP20" s="27">
        <f t="shared" si="24"/>
        <v>51.473569828142544</v>
      </c>
      <c r="AQ20" s="58">
        <f t="shared" si="25"/>
        <v>5.2544477113779875</v>
      </c>
      <c r="AR20" s="58">
        <f t="shared" si="25"/>
        <v>2.36</v>
      </c>
      <c r="AS20" s="27">
        <f t="shared" si="25"/>
        <v>638.29782758465512</v>
      </c>
      <c r="AU20" s="32">
        <v>2029</v>
      </c>
      <c r="AV20" s="67">
        <v>199440.66666666666</v>
      </c>
      <c r="AW20" s="48">
        <v>10</v>
      </c>
      <c r="AX20" s="552">
        <f t="shared" si="9"/>
        <v>1.9944066666666666E-2</v>
      </c>
      <c r="AY20" s="59">
        <f t="shared" si="10"/>
        <v>1.9944066666666666E-2</v>
      </c>
      <c r="AZ20" s="58">
        <f t="shared" si="26"/>
        <v>5.2544477113779875</v>
      </c>
      <c r="BA20" s="58">
        <f t="shared" si="26"/>
        <v>1.18</v>
      </c>
      <c r="BB20" s="27">
        <f t="shared" si="3"/>
        <v>0.12365816543363928</v>
      </c>
      <c r="BC20" s="68"/>
      <c r="BD20" s="32">
        <v>2029</v>
      </c>
      <c r="BE20" s="27">
        <v>0</v>
      </c>
      <c r="BF20" s="58">
        <f t="shared" si="27"/>
        <v>5.2544477113779875</v>
      </c>
      <c r="BG20" s="58">
        <v>1.1599999999999999</v>
      </c>
      <c r="BH20" s="27">
        <f t="shared" si="11"/>
        <v>0</v>
      </c>
      <c r="BJ20" s="32">
        <v>2029</v>
      </c>
      <c r="BK20" s="53">
        <f t="shared" si="12"/>
        <v>884.11477601201409</v>
      </c>
      <c r="BL20" s="58">
        <f t="shared" si="28"/>
        <v>5.2544477113779875</v>
      </c>
      <c r="BM20" s="91">
        <v>1</v>
      </c>
      <c r="BN20" s="60">
        <f t="shared" si="13"/>
        <v>4645.5348614117893</v>
      </c>
      <c r="BO20" s="21"/>
      <c r="BP20" s="32">
        <v>2029</v>
      </c>
      <c r="BQ20" s="27">
        <v>20.029602999999</v>
      </c>
      <c r="BR20" s="58">
        <f t="shared" si="29"/>
        <v>5.2544477113779875</v>
      </c>
      <c r="BS20" s="58">
        <f t="shared" si="29"/>
        <v>1.0900000000000001</v>
      </c>
      <c r="BT20" s="27">
        <f t="shared" si="14"/>
        <v>114.71650679103833</v>
      </c>
      <c r="BV20" s="32">
        <v>2029</v>
      </c>
      <c r="BW20" s="27">
        <v>57.506168095259603</v>
      </c>
      <c r="BX20" s="27">
        <f t="shared" si="30"/>
        <v>0</v>
      </c>
      <c r="BY20" s="58">
        <f t="shared" si="31"/>
        <v>5.2544477113779875</v>
      </c>
      <c r="BZ20" s="58">
        <f t="shared" si="31"/>
        <v>2.36</v>
      </c>
      <c r="CA20" s="27">
        <f t="shared" si="15"/>
        <v>0</v>
      </c>
      <c r="CC20" s="32">
        <v>2029</v>
      </c>
      <c r="CD20" s="27">
        <v>100</v>
      </c>
      <c r="CE20" s="27">
        <v>0</v>
      </c>
      <c r="CF20" s="58">
        <f t="shared" si="32"/>
        <v>5.2544477113779875</v>
      </c>
      <c r="CG20" s="58">
        <f t="shared" si="32"/>
        <v>1</v>
      </c>
      <c r="CH20" s="27">
        <f t="shared" si="16"/>
        <v>525.44477113779874</v>
      </c>
      <c r="CI20" s="21"/>
    </row>
    <row r="21" spans="1:87" s="4" customFormat="1" ht="13.8" x14ac:dyDescent="0.45">
      <c r="A21" s="32">
        <v>2030</v>
      </c>
      <c r="B21" s="627">
        <f t="shared" si="17"/>
        <v>8926.4300498216398</v>
      </c>
      <c r="C21" s="21"/>
      <c r="D21" s="32">
        <v>2030</v>
      </c>
      <c r="E21" s="27">
        <v>147.99128407560312</v>
      </c>
      <c r="F21" s="27">
        <f t="shared" si="4"/>
        <v>147.97134000893647</v>
      </c>
      <c r="G21" s="58">
        <f t="shared" si="18"/>
        <v>5.2544477113779875</v>
      </c>
      <c r="H21" s="58">
        <f t="shared" si="18"/>
        <v>1.0603</v>
      </c>
      <c r="I21" s="27">
        <f t="shared" si="5"/>
        <v>824.39138129171749</v>
      </c>
      <c r="J21" s="65"/>
      <c r="K21" s="32">
        <v>2030</v>
      </c>
      <c r="L21" s="27">
        <v>0</v>
      </c>
      <c r="M21" s="58">
        <f t="shared" si="0"/>
        <v>5.2544477113779875</v>
      </c>
      <c r="N21" s="58">
        <f t="shared" si="19"/>
        <v>1</v>
      </c>
      <c r="O21" s="27">
        <f t="shared" si="6"/>
        <v>0</v>
      </c>
      <c r="P21" s="65"/>
      <c r="Q21" s="32">
        <v>2030</v>
      </c>
      <c r="R21" s="27">
        <v>11.8009</v>
      </c>
      <c r="S21" s="58">
        <f t="shared" si="20"/>
        <v>5.2544477113779875</v>
      </c>
      <c r="T21" s="58">
        <f t="shared" si="20"/>
        <v>0.98980000000000001</v>
      </c>
      <c r="U21" s="27">
        <f t="shared" si="7"/>
        <v>61.374738434829048</v>
      </c>
      <c r="W21" s="32">
        <v>2030</v>
      </c>
      <c r="X21" s="59">
        <v>40.676943006980991</v>
      </c>
      <c r="Y21" s="58">
        <f t="shared" si="21"/>
        <v>5.2544477113779875</v>
      </c>
      <c r="Z21" s="58">
        <f t="shared" si="21"/>
        <v>1.0451999999999999</v>
      </c>
      <c r="AA21" s="27">
        <f t="shared" si="1"/>
        <v>223.39568621690162</v>
      </c>
      <c r="AB21" s="65"/>
      <c r="AC21" s="32">
        <v>2030</v>
      </c>
      <c r="AD21" s="59">
        <v>6.7304460147385905</v>
      </c>
      <c r="AE21" s="58">
        <f t="shared" si="22"/>
        <v>5.2544477113779875</v>
      </c>
      <c r="AF21" s="58">
        <f t="shared" si="22"/>
        <v>1.3522000000000001</v>
      </c>
      <c r="AG21" s="27">
        <f t="shared" si="2"/>
        <v>47.820250997889119</v>
      </c>
      <c r="AH21" s="65"/>
      <c r="AI21" s="32">
        <v>2030</v>
      </c>
      <c r="AJ21" s="27">
        <v>267.98471806252093</v>
      </c>
      <c r="AK21" s="58">
        <f t="shared" si="23"/>
        <v>5.2544477113779875</v>
      </c>
      <c r="AL21" s="58">
        <f t="shared" si="23"/>
        <v>1.3105</v>
      </c>
      <c r="AM21" s="27">
        <f t="shared" si="8"/>
        <v>1845.3303677895879</v>
      </c>
      <c r="AO21" s="32">
        <v>2030</v>
      </c>
      <c r="AP21" s="27">
        <f t="shared" si="24"/>
        <v>51.473569828142544</v>
      </c>
      <c r="AQ21" s="58">
        <f t="shared" si="25"/>
        <v>5.2544477113779875</v>
      </c>
      <c r="AR21" s="58">
        <f t="shared" si="25"/>
        <v>2.36</v>
      </c>
      <c r="AS21" s="27">
        <f t="shared" si="25"/>
        <v>638.29782758465512</v>
      </c>
      <c r="AU21" s="32">
        <v>2030</v>
      </c>
      <c r="AV21" s="67">
        <v>199440.66666666666</v>
      </c>
      <c r="AW21" s="48">
        <v>10</v>
      </c>
      <c r="AX21" s="552">
        <f t="shared" si="9"/>
        <v>1.9944066666666666E-2</v>
      </c>
      <c r="AY21" s="59">
        <f t="shared" si="10"/>
        <v>1.9944066666666666E-2</v>
      </c>
      <c r="AZ21" s="58">
        <f t="shared" si="26"/>
        <v>5.2544477113779875</v>
      </c>
      <c r="BA21" s="58">
        <f t="shared" si="26"/>
        <v>1.18</v>
      </c>
      <c r="BB21" s="27">
        <f t="shared" si="3"/>
        <v>0.12365816543363928</v>
      </c>
      <c r="BC21" s="68"/>
      <c r="BD21" s="32">
        <v>2030</v>
      </c>
      <c r="BE21" s="27">
        <v>0</v>
      </c>
      <c r="BF21" s="58">
        <f t="shared" si="27"/>
        <v>5.2544477113779875</v>
      </c>
      <c r="BG21" s="58">
        <v>1.1599999999999999</v>
      </c>
      <c r="BH21" s="27">
        <f t="shared" si="11"/>
        <v>0</v>
      </c>
      <c r="BJ21" s="32">
        <v>2030</v>
      </c>
      <c r="BK21" s="53">
        <f t="shared" si="12"/>
        <v>884.11477601201409</v>
      </c>
      <c r="BL21" s="58">
        <f t="shared" si="28"/>
        <v>5.2544477113779875</v>
      </c>
      <c r="BM21" s="91">
        <v>1</v>
      </c>
      <c r="BN21" s="60">
        <f t="shared" si="13"/>
        <v>4645.5348614117893</v>
      </c>
      <c r="BO21" s="21"/>
      <c r="BP21" s="32">
        <v>2030</v>
      </c>
      <c r="BQ21" s="27">
        <v>20.029602999999</v>
      </c>
      <c r="BR21" s="58">
        <f t="shared" si="29"/>
        <v>5.2544477113779875</v>
      </c>
      <c r="BS21" s="58">
        <f t="shared" si="29"/>
        <v>1.0900000000000001</v>
      </c>
      <c r="BT21" s="27">
        <f t="shared" si="14"/>
        <v>114.71650679103833</v>
      </c>
      <c r="BV21" s="32">
        <v>2030</v>
      </c>
      <c r="BW21" s="27">
        <v>57.506168095259603</v>
      </c>
      <c r="BX21" s="27">
        <f t="shared" si="30"/>
        <v>0</v>
      </c>
      <c r="BY21" s="58">
        <f t="shared" si="31"/>
        <v>5.2544477113779875</v>
      </c>
      <c r="BZ21" s="58">
        <f t="shared" si="31"/>
        <v>2.36</v>
      </c>
      <c r="CA21" s="27">
        <f t="shared" si="15"/>
        <v>0</v>
      </c>
      <c r="CC21" s="32">
        <v>2030</v>
      </c>
      <c r="CD21" s="27">
        <v>100</v>
      </c>
      <c r="CE21" s="27">
        <v>0</v>
      </c>
      <c r="CF21" s="58">
        <f t="shared" si="32"/>
        <v>5.2544477113779875</v>
      </c>
      <c r="CG21" s="58">
        <f t="shared" si="32"/>
        <v>1</v>
      </c>
      <c r="CH21" s="27">
        <f t="shared" si="16"/>
        <v>525.44477113779874</v>
      </c>
      <c r="CI21" s="21"/>
    </row>
    <row r="22" spans="1:87" s="4" customFormat="1" ht="13.8" x14ac:dyDescent="0.45">
      <c r="A22" s="32">
        <v>2031</v>
      </c>
      <c r="B22" s="627">
        <f t="shared" si="17"/>
        <v>8926.4300498216398</v>
      </c>
      <c r="C22" s="21"/>
      <c r="D22" s="32">
        <v>2031</v>
      </c>
      <c r="E22" s="27">
        <v>147.99128407560312</v>
      </c>
      <c r="F22" s="27">
        <f t="shared" si="4"/>
        <v>147.97134000893647</v>
      </c>
      <c r="G22" s="58">
        <f t="shared" si="18"/>
        <v>5.2544477113779875</v>
      </c>
      <c r="H22" s="58">
        <f t="shared" si="18"/>
        <v>1.0603</v>
      </c>
      <c r="I22" s="27">
        <f t="shared" si="5"/>
        <v>824.39138129171749</v>
      </c>
      <c r="J22" s="65"/>
      <c r="K22" s="32">
        <v>2031</v>
      </c>
      <c r="L22" s="27">
        <v>0</v>
      </c>
      <c r="M22" s="58">
        <f t="shared" si="0"/>
        <v>5.2544477113779875</v>
      </c>
      <c r="N22" s="58">
        <f t="shared" si="19"/>
        <v>1</v>
      </c>
      <c r="O22" s="27">
        <f t="shared" si="6"/>
        <v>0</v>
      </c>
      <c r="P22" s="65"/>
      <c r="Q22" s="32">
        <v>2031</v>
      </c>
      <c r="R22" s="27">
        <v>11.8009</v>
      </c>
      <c r="S22" s="58">
        <f t="shared" si="20"/>
        <v>5.2544477113779875</v>
      </c>
      <c r="T22" s="58">
        <f t="shared" si="20"/>
        <v>0.98980000000000001</v>
      </c>
      <c r="U22" s="27">
        <f t="shared" si="7"/>
        <v>61.374738434829048</v>
      </c>
      <c r="W22" s="32">
        <v>2031</v>
      </c>
      <c r="X22" s="59">
        <v>40.676943006980991</v>
      </c>
      <c r="Y22" s="58">
        <f t="shared" si="21"/>
        <v>5.2544477113779875</v>
      </c>
      <c r="Z22" s="58">
        <f t="shared" si="21"/>
        <v>1.0451999999999999</v>
      </c>
      <c r="AA22" s="27">
        <f t="shared" si="1"/>
        <v>223.39568621690162</v>
      </c>
      <c r="AB22" s="65"/>
      <c r="AC22" s="32">
        <v>2031</v>
      </c>
      <c r="AD22" s="59">
        <v>6.7304460147385905</v>
      </c>
      <c r="AE22" s="58">
        <f t="shared" si="22"/>
        <v>5.2544477113779875</v>
      </c>
      <c r="AF22" s="58">
        <f t="shared" si="22"/>
        <v>1.3522000000000001</v>
      </c>
      <c r="AG22" s="27">
        <f t="shared" si="2"/>
        <v>47.820250997889119</v>
      </c>
      <c r="AH22" s="65"/>
      <c r="AI22" s="32">
        <v>2031</v>
      </c>
      <c r="AJ22" s="27">
        <v>267.98471806252093</v>
      </c>
      <c r="AK22" s="58">
        <f t="shared" si="23"/>
        <v>5.2544477113779875</v>
      </c>
      <c r="AL22" s="58">
        <f t="shared" si="23"/>
        <v>1.3105</v>
      </c>
      <c r="AM22" s="27">
        <f t="shared" si="8"/>
        <v>1845.3303677895879</v>
      </c>
      <c r="AO22" s="32">
        <v>2031</v>
      </c>
      <c r="AP22" s="27">
        <f t="shared" si="24"/>
        <v>51.473569828142544</v>
      </c>
      <c r="AQ22" s="58">
        <f t="shared" si="25"/>
        <v>5.2544477113779875</v>
      </c>
      <c r="AR22" s="58">
        <f t="shared" si="25"/>
        <v>2.36</v>
      </c>
      <c r="AS22" s="27">
        <f t="shared" si="25"/>
        <v>638.29782758465512</v>
      </c>
      <c r="AU22" s="32">
        <v>2031</v>
      </c>
      <c r="AV22" s="67">
        <v>199440.66666666666</v>
      </c>
      <c r="AW22" s="48">
        <v>10</v>
      </c>
      <c r="AX22" s="552">
        <f t="shared" si="9"/>
        <v>1.9944066666666666E-2</v>
      </c>
      <c r="AY22" s="59">
        <f t="shared" si="10"/>
        <v>1.9944066666666666E-2</v>
      </c>
      <c r="AZ22" s="58">
        <f t="shared" si="26"/>
        <v>5.2544477113779875</v>
      </c>
      <c r="BA22" s="58">
        <f t="shared" si="26"/>
        <v>1.18</v>
      </c>
      <c r="BB22" s="27">
        <f t="shared" si="3"/>
        <v>0.12365816543363928</v>
      </c>
      <c r="BC22" s="68"/>
      <c r="BD22" s="32">
        <v>2031</v>
      </c>
      <c r="BE22" s="27">
        <v>0</v>
      </c>
      <c r="BF22" s="58">
        <f t="shared" si="27"/>
        <v>5.2544477113779875</v>
      </c>
      <c r="BG22" s="58">
        <v>1.1599999999999999</v>
      </c>
      <c r="BH22" s="27">
        <f t="shared" si="11"/>
        <v>0</v>
      </c>
      <c r="BJ22" s="32">
        <v>2031</v>
      </c>
      <c r="BK22" s="53">
        <f t="shared" si="12"/>
        <v>884.11477601201409</v>
      </c>
      <c r="BL22" s="58">
        <f t="shared" si="28"/>
        <v>5.2544477113779875</v>
      </c>
      <c r="BM22" s="91">
        <v>1</v>
      </c>
      <c r="BN22" s="60">
        <f t="shared" si="13"/>
        <v>4645.5348614117893</v>
      </c>
      <c r="BO22" s="21"/>
      <c r="BP22" s="32">
        <v>2031</v>
      </c>
      <c r="BQ22" s="27">
        <v>20.029602999999</v>
      </c>
      <c r="BR22" s="58">
        <f t="shared" si="29"/>
        <v>5.2544477113779875</v>
      </c>
      <c r="BS22" s="58">
        <f t="shared" si="29"/>
        <v>1.0900000000000001</v>
      </c>
      <c r="BT22" s="27">
        <f t="shared" si="14"/>
        <v>114.71650679103833</v>
      </c>
      <c r="BV22" s="32">
        <v>2031</v>
      </c>
      <c r="BW22" s="27">
        <v>57.506168095259603</v>
      </c>
      <c r="BX22" s="27">
        <f t="shared" si="30"/>
        <v>0</v>
      </c>
      <c r="BY22" s="58">
        <f t="shared" si="31"/>
        <v>5.2544477113779875</v>
      </c>
      <c r="BZ22" s="58">
        <f t="shared" si="31"/>
        <v>2.36</v>
      </c>
      <c r="CA22" s="27">
        <f t="shared" si="15"/>
        <v>0</v>
      </c>
      <c r="CC22" s="32">
        <v>2031</v>
      </c>
      <c r="CD22" s="27">
        <v>100</v>
      </c>
      <c r="CE22" s="27">
        <v>0</v>
      </c>
      <c r="CF22" s="58">
        <f t="shared" si="32"/>
        <v>5.2544477113779875</v>
      </c>
      <c r="CG22" s="58">
        <f t="shared" si="32"/>
        <v>1</v>
      </c>
      <c r="CH22" s="27">
        <f t="shared" si="16"/>
        <v>525.44477113779874</v>
      </c>
      <c r="CI22" s="21"/>
    </row>
    <row r="23" spans="1:87" s="4" customFormat="1" ht="13.8" x14ac:dyDescent="0.45">
      <c r="A23" s="32">
        <v>2032</v>
      </c>
      <c r="B23" s="627">
        <f t="shared" si="17"/>
        <v>8926.4300498216398</v>
      </c>
      <c r="C23" s="21"/>
      <c r="D23" s="32">
        <v>2032</v>
      </c>
      <c r="E23" s="27">
        <v>147.99128407560312</v>
      </c>
      <c r="F23" s="27">
        <f t="shared" si="4"/>
        <v>147.97134000893647</v>
      </c>
      <c r="G23" s="58">
        <f t="shared" si="18"/>
        <v>5.2544477113779875</v>
      </c>
      <c r="H23" s="58">
        <f t="shared" si="18"/>
        <v>1.0603</v>
      </c>
      <c r="I23" s="27">
        <f t="shared" si="5"/>
        <v>824.39138129171749</v>
      </c>
      <c r="J23" s="65"/>
      <c r="K23" s="32">
        <v>2032</v>
      </c>
      <c r="L23" s="27">
        <v>0</v>
      </c>
      <c r="M23" s="58">
        <f t="shared" si="0"/>
        <v>5.2544477113779875</v>
      </c>
      <c r="N23" s="58">
        <f t="shared" si="19"/>
        <v>1</v>
      </c>
      <c r="O23" s="27">
        <f t="shared" si="6"/>
        <v>0</v>
      </c>
      <c r="P23" s="65"/>
      <c r="Q23" s="32">
        <v>2032</v>
      </c>
      <c r="R23" s="27">
        <v>11.8009</v>
      </c>
      <c r="S23" s="58">
        <f t="shared" si="20"/>
        <v>5.2544477113779875</v>
      </c>
      <c r="T23" s="58">
        <f t="shared" si="20"/>
        <v>0.98980000000000001</v>
      </c>
      <c r="U23" s="27">
        <f t="shared" si="7"/>
        <v>61.374738434829048</v>
      </c>
      <c r="W23" s="32">
        <v>2032</v>
      </c>
      <c r="X23" s="59">
        <v>40.676943006980991</v>
      </c>
      <c r="Y23" s="58">
        <f t="shared" si="21"/>
        <v>5.2544477113779875</v>
      </c>
      <c r="Z23" s="58">
        <f t="shared" si="21"/>
        <v>1.0451999999999999</v>
      </c>
      <c r="AA23" s="27">
        <f t="shared" si="1"/>
        <v>223.39568621690162</v>
      </c>
      <c r="AB23" s="65"/>
      <c r="AC23" s="32">
        <v>2032</v>
      </c>
      <c r="AD23" s="59">
        <v>6.7304460147385905</v>
      </c>
      <c r="AE23" s="58">
        <f t="shared" si="22"/>
        <v>5.2544477113779875</v>
      </c>
      <c r="AF23" s="58">
        <f t="shared" si="22"/>
        <v>1.3522000000000001</v>
      </c>
      <c r="AG23" s="27">
        <f t="shared" si="2"/>
        <v>47.820250997889119</v>
      </c>
      <c r="AH23" s="65"/>
      <c r="AI23" s="32">
        <v>2032</v>
      </c>
      <c r="AJ23" s="27">
        <v>267.98471806252093</v>
      </c>
      <c r="AK23" s="58">
        <f t="shared" si="23"/>
        <v>5.2544477113779875</v>
      </c>
      <c r="AL23" s="58">
        <f t="shared" si="23"/>
        <v>1.3105</v>
      </c>
      <c r="AM23" s="27">
        <f t="shared" si="8"/>
        <v>1845.3303677895879</v>
      </c>
      <c r="AO23" s="32">
        <v>2032</v>
      </c>
      <c r="AP23" s="27">
        <f t="shared" si="24"/>
        <v>51.473569828142544</v>
      </c>
      <c r="AQ23" s="58">
        <f t="shared" si="25"/>
        <v>5.2544477113779875</v>
      </c>
      <c r="AR23" s="58">
        <f t="shared" si="25"/>
        <v>2.36</v>
      </c>
      <c r="AS23" s="27">
        <f t="shared" si="25"/>
        <v>638.29782758465512</v>
      </c>
      <c r="AU23" s="32">
        <v>2032</v>
      </c>
      <c r="AV23" s="67">
        <v>199440.66666666666</v>
      </c>
      <c r="AW23" s="48">
        <v>10</v>
      </c>
      <c r="AX23" s="552">
        <f t="shared" si="9"/>
        <v>1.9944066666666666E-2</v>
      </c>
      <c r="AY23" s="59">
        <f t="shared" si="10"/>
        <v>1.9944066666666666E-2</v>
      </c>
      <c r="AZ23" s="58">
        <f t="shared" si="26"/>
        <v>5.2544477113779875</v>
      </c>
      <c r="BA23" s="58">
        <f t="shared" si="26"/>
        <v>1.18</v>
      </c>
      <c r="BB23" s="27">
        <f t="shared" si="3"/>
        <v>0.12365816543363928</v>
      </c>
      <c r="BC23" s="68"/>
      <c r="BD23" s="32">
        <v>2032</v>
      </c>
      <c r="BE23" s="27">
        <v>0</v>
      </c>
      <c r="BF23" s="58">
        <f t="shared" si="27"/>
        <v>5.2544477113779875</v>
      </c>
      <c r="BG23" s="58">
        <v>1.1599999999999999</v>
      </c>
      <c r="BH23" s="27">
        <f t="shared" si="11"/>
        <v>0</v>
      </c>
      <c r="BJ23" s="32">
        <v>2032</v>
      </c>
      <c r="BK23" s="53">
        <f t="shared" si="12"/>
        <v>884.11477601201409</v>
      </c>
      <c r="BL23" s="58">
        <f t="shared" si="28"/>
        <v>5.2544477113779875</v>
      </c>
      <c r="BM23" s="91">
        <v>1</v>
      </c>
      <c r="BN23" s="60">
        <f t="shared" si="13"/>
        <v>4645.5348614117893</v>
      </c>
      <c r="BO23" s="21"/>
      <c r="BP23" s="32">
        <v>2032</v>
      </c>
      <c r="BQ23" s="27">
        <v>20.029602999999</v>
      </c>
      <c r="BR23" s="58">
        <f t="shared" si="29"/>
        <v>5.2544477113779875</v>
      </c>
      <c r="BS23" s="58">
        <f t="shared" si="29"/>
        <v>1.0900000000000001</v>
      </c>
      <c r="BT23" s="27">
        <f t="shared" si="14"/>
        <v>114.71650679103833</v>
      </c>
      <c r="BV23" s="32">
        <v>2032</v>
      </c>
      <c r="BW23" s="27">
        <v>57.506168095259603</v>
      </c>
      <c r="BX23" s="27">
        <f t="shared" si="30"/>
        <v>0</v>
      </c>
      <c r="BY23" s="58">
        <f t="shared" si="31"/>
        <v>5.2544477113779875</v>
      </c>
      <c r="BZ23" s="58">
        <f t="shared" si="31"/>
        <v>2.36</v>
      </c>
      <c r="CA23" s="27">
        <f t="shared" si="15"/>
        <v>0</v>
      </c>
      <c r="CC23" s="32">
        <v>2032</v>
      </c>
      <c r="CD23" s="27">
        <v>100</v>
      </c>
      <c r="CE23" s="27">
        <v>0</v>
      </c>
      <c r="CF23" s="58">
        <f t="shared" si="32"/>
        <v>5.2544477113779875</v>
      </c>
      <c r="CG23" s="58">
        <f t="shared" si="32"/>
        <v>1</v>
      </c>
      <c r="CH23" s="27">
        <f t="shared" si="16"/>
        <v>525.44477113779874</v>
      </c>
      <c r="CI23" s="21"/>
    </row>
    <row r="24" spans="1:87" s="4" customFormat="1" ht="13.8" x14ac:dyDescent="0.45">
      <c r="A24" s="32">
        <v>2033</v>
      </c>
      <c r="B24" s="627">
        <f t="shared" si="17"/>
        <v>8926.4300498216398</v>
      </c>
      <c r="C24" s="21"/>
      <c r="D24" s="32">
        <v>2033</v>
      </c>
      <c r="E24" s="27">
        <v>147.99128407560312</v>
      </c>
      <c r="F24" s="27">
        <f t="shared" si="4"/>
        <v>147.97134000893647</v>
      </c>
      <c r="G24" s="58">
        <f t="shared" si="18"/>
        <v>5.2544477113779875</v>
      </c>
      <c r="H24" s="58">
        <f t="shared" si="18"/>
        <v>1.0603</v>
      </c>
      <c r="I24" s="27">
        <f t="shared" si="5"/>
        <v>824.39138129171749</v>
      </c>
      <c r="J24" s="65"/>
      <c r="K24" s="32">
        <v>2033</v>
      </c>
      <c r="L24" s="27">
        <v>0</v>
      </c>
      <c r="M24" s="58">
        <f t="shared" si="0"/>
        <v>5.2544477113779875</v>
      </c>
      <c r="N24" s="58">
        <f t="shared" si="19"/>
        <v>1</v>
      </c>
      <c r="O24" s="27">
        <f t="shared" si="6"/>
        <v>0</v>
      </c>
      <c r="P24" s="65"/>
      <c r="Q24" s="32">
        <v>2033</v>
      </c>
      <c r="R24" s="27">
        <v>11.8009</v>
      </c>
      <c r="S24" s="58">
        <f t="shared" si="20"/>
        <v>5.2544477113779875</v>
      </c>
      <c r="T24" s="58">
        <f t="shared" si="20"/>
        <v>0.98980000000000001</v>
      </c>
      <c r="U24" s="27">
        <f t="shared" si="7"/>
        <v>61.374738434829048</v>
      </c>
      <c r="W24" s="32">
        <v>2033</v>
      </c>
      <c r="X24" s="59">
        <v>40.676943006980991</v>
      </c>
      <c r="Y24" s="58">
        <f t="shared" si="21"/>
        <v>5.2544477113779875</v>
      </c>
      <c r="Z24" s="58">
        <f t="shared" si="21"/>
        <v>1.0451999999999999</v>
      </c>
      <c r="AA24" s="27">
        <f t="shared" si="1"/>
        <v>223.39568621690162</v>
      </c>
      <c r="AB24" s="65"/>
      <c r="AC24" s="32">
        <v>2033</v>
      </c>
      <c r="AD24" s="59">
        <v>6.7304460147385905</v>
      </c>
      <c r="AE24" s="58">
        <f t="shared" si="22"/>
        <v>5.2544477113779875</v>
      </c>
      <c r="AF24" s="58">
        <f t="shared" si="22"/>
        <v>1.3522000000000001</v>
      </c>
      <c r="AG24" s="27">
        <f t="shared" si="2"/>
        <v>47.820250997889119</v>
      </c>
      <c r="AH24" s="65"/>
      <c r="AI24" s="32">
        <v>2033</v>
      </c>
      <c r="AJ24" s="27">
        <v>267.98471806252093</v>
      </c>
      <c r="AK24" s="58">
        <f t="shared" si="23"/>
        <v>5.2544477113779875</v>
      </c>
      <c r="AL24" s="58">
        <f t="shared" si="23"/>
        <v>1.3105</v>
      </c>
      <c r="AM24" s="27">
        <f t="shared" si="8"/>
        <v>1845.3303677895879</v>
      </c>
      <c r="AO24" s="32">
        <v>2033</v>
      </c>
      <c r="AP24" s="27">
        <f t="shared" si="24"/>
        <v>51.473569828142544</v>
      </c>
      <c r="AQ24" s="58">
        <f t="shared" si="25"/>
        <v>5.2544477113779875</v>
      </c>
      <c r="AR24" s="58">
        <f t="shared" si="25"/>
        <v>2.36</v>
      </c>
      <c r="AS24" s="27">
        <f t="shared" si="25"/>
        <v>638.29782758465512</v>
      </c>
      <c r="AU24" s="32">
        <v>2033</v>
      </c>
      <c r="AV24" s="67">
        <v>199440.66666666666</v>
      </c>
      <c r="AW24" s="48">
        <v>10</v>
      </c>
      <c r="AX24" s="552">
        <f t="shared" si="9"/>
        <v>1.9944066666666666E-2</v>
      </c>
      <c r="AY24" s="59">
        <f t="shared" si="10"/>
        <v>1.9944066666666666E-2</v>
      </c>
      <c r="AZ24" s="58">
        <f t="shared" si="26"/>
        <v>5.2544477113779875</v>
      </c>
      <c r="BA24" s="58">
        <f t="shared" si="26"/>
        <v>1.18</v>
      </c>
      <c r="BB24" s="27">
        <f t="shared" si="3"/>
        <v>0.12365816543363928</v>
      </c>
      <c r="BC24" s="68"/>
      <c r="BD24" s="32">
        <v>2033</v>
      </c>
      <c r="BE24" s="27">
        <v>0</v>
      </c>
      <c r="BF24" s="58">
        <f t="shared" si="27"/>
        <v>5.2544477113779875</v>
      </c>
      <c r="BG24" s="58">
        <v>1.1599999999999999</v>
      </c>
      <c r="BH24" s="27">
        <f t="shared" si="11"/>
        <v>0</v>
      </c>
      <c r="BJ24" s="32">
        <v>2033</v>
      </c>
      <c r="BK24" s="53">
        <f t="shared" si="12"/>
        <v>884.11477601201409</v>
      </c>
      <c r="BL24" s="58">
        <f t="shared" si="28"/>
        <v>5.2544477113779875</v>
      </c>
      <c r="BM24" s="91">
        <v>1</v>
      </c>
      <c r="BN24" s="60">
        <f t="shared" si="13"/>
        <v>4645.5348614117893</v>
      </c>
      <c r="BO24" s="21"/>
      <c r="BP24" s="32">
        <v>2033</v>
      </c>
      <c r="BQ24" s="27">
        <v>20.029602999999</v>
      </c>
      <c r="BR24" s="58">
        <f t="shared" si="29"/>
        <v>5.2544477113779875</v>
      </c>
      <c r="BS24" s="58">
        <f t="shared" si="29"/>
        <v>1.0900000000000001</v>
      </c>
      <c r="BT24" s="27">
        <f t="shared" si="14"/>
        <v>114.71650679103833</v>
      </c>
      <c r="BV24" s="32">
        <v>2033</v>
      </c>
      <c r="BW24" s="27">
        <v>57.506168095259603</v>
      </c>
      <c r="BX24" s="27">
        <f t="shared" si="30"/>
        <v>0</v>
      </c>
      <c r="BY24" s="58">
        <f t="shared" si="31"/>
        <v>5.2544477113779875</v>
      </c>
      <c r="BZ24" s="58">
        <f t="shared" si="31"/>
        <v>2.36</v>
      </c>
      <c r="CA24" s="27">
        <f t="shared" si="15"/>
        <v>0</v>
      </c>
      <c r="CC24" s="32">
        <v>2033</v>
      </c>
      <c r="CD24" s="27">
        <v>100</v>
      </c>
      <c r="CE24" s="27">
        <v>0</v>
      </c>
      <c r="CF24" s="58">
        <f t="shared" si="32"/>
        <v>5.2544477113779875</v>
      </c>
      <c r="CG24" s="58">
        <f t="shared" si="32"/>
        <v>1</v>
      </c>
      <c r="CH24" s="27">
        <f t="shared" si="16"/>
        <v>525.44477113779874</v>
      </c>
      <c r="CI24" s="21"/>
    </row>
    <row r="25" spans="1:87" s="4" customFormat="1" ht="13.8" x14ac:dyDescent="0.45">
      <c r="A25" s="32">
        <v>2034</v>
      </c>
      <c r="B25" s="627">
        <f t="shared" si="17"/>
        <v>8926.4300498216398</v>
      </c>
      <c r="C25" s="21"/>
      <c r="D25" s="32">
        <v>2034</v>
      </c>
      <c r="E25" s="27">
        <v>147.99128407560312</v>
      </c>
      <c r="F25" s="27">
        <f t="shared" si="4"/>
        <v>147.97134000893647</v>
      </c>
      <c r="G25" s="58">
        <f t="shared" si="18"/>
        <v>5.2544477113779875</v>
      </c>
      <c r="H25" s="58">
        <f t="shared" si="18"/>
        <v>1.0603</v>
      </c>
      <c r="I25" s="27">
        <f t="shared" si="5"/>
        <v>824.39138129171749</v>
      </c>
      <c r="J25" s="65"/>
      <c r="K25" s="32">
        <v>2034</v>
      </c>
      <c r="L25" s="27">
        <v>0</v>
      </c>
      <c r="M25" s="58">
        <f t="shared" si="0"/>
        <v>5.2544477113779875</v>
      </c>
      <c r="N25" s="58">
        <f t="shared" si="19"/>
        <v>1</v>
      </c>
      <c r="O25" s="27">
        <f t="shared" si="6"/>
        <v>0</v>
      </c>
      <c r="P25" s="65"/>
      <c r="Q25" s="32">
        <v>2034</v>
      </c>
      <c r="R25" s="27">
        <v>11.8009</v>
      </c>
      <c r="S25" s="58">
        <f t="shared" si="20"/>
        <v>5.2544477113779875</v>
      </c>
      <c r="T25" s="58">
        <f t="shared" si="20"/>
        <v>0.98980000000000001</v>
      </c>
      <c r="U25" s="27">
        <f t="shared" si="7"/>
        <v>61.374738434829048</v>
      </c>
      <c r="W25" s="32">
        <v>2034</v>
      </c>
      <c r="X25" s="59">
        <v>40.676943006980991</v>
      </c>
      <c r="Y25" s="58">
        <f t="shared" si="21"/>
        <v>5.2544477113779875</v>
      </c>
      <c r="Z25" s="58">
        <f t="shared" si="21"/>
        <v>1.0451999999999999</v>
      </c>
      <c r="AA25" s="27">
        <f t="shared" si="1"/>
        <v>223.39568621690162</v>
      </c>
      <c r="AB25" s="65"/>
      <c r="AC25" s="32">
        <v>2034</v>
      </c>
      <c r="AD25" s="59">
        <v>6.7304460147385905</v>
      </c>
      <c r="AE25" s="58">
        <f t="shared" si="22"/>
        <v>5.2544477113779875</v>
      </c>
      <c r="AF25" s="58">
        <f t="shared" si="22"/>
        <v>1.3522000000000001</v>
      </c>
      <c r="AG25" s="27">
        <f t="shared" si="2"/>
        <v>47.820250997889119</v>
      </c>
      <c r="AH25" s="65"/>
      <c r="AI25" s="32">
        <v>2034</v>
      </c>
      <c r="AJ25" s="27">
        <v>267.98471806252093</v>
      </c>
      <c r="AK25" s="58">
        <f t="shared" si="23"/>
        <v>5.2544477113779875</v>
      </c>
      <c r="AL25" s="58">
        <f t="shared" si="23"/>
        <v>1.3105</v>
      </c>
      <c r="AM25" s="27">
        <f t="shared" si="8"/>
        <v>1845.3303677895879</v>
      </c>
      <c r="AO25" s="32">
        <v>2034</v>
      </c>
      <c r="AP25" s="27">
        <f t="shared" si="24"/>
        <v>51.473569828142544</v>
      </c>
      <c r="AQ25" s="58">
        <f t="shared" si="25"/>
        <v>5.2544477113779875</v>
      </c>
      <c r="AR25" s="58">
        <f t="shared" si="25"/>
        <v>2.36</v>
      </c>
      <c r="AS25" s="27">
        <f t="shared" si="25"/>
        <v>638.29782758465512</v>
      </c>
      <c r="AU25" s="32">
        <v>2034</v>
      </c>
      <c r="AV25" s="67">
        <v>199440.66666666666</v>
      </c>
      <c r="AW25" s="48">
        <v>10</v>
      </c>
      <c r="AX25" s="552">
        <f t="shared" si="9"/>
        <v>1.9944066666666666E-2</v>
      </c>
      <c r="AY25" s="59">
        <f t="shared" si="10"/>
        <v>1.9944066666666666E-2</v>
      </c>
      <c r="AZ25" s="58">
        <f t="shared" si="26"/>
        <v>5.2544477113779875</v>
      </c>
      <c r="BA25" s="58">
        <f t="shared" si="26"/>
        <v>1.18</v>
      </c>
      <c r="BB25" s="27">
        <f t="shared" si="3"/>
        <v>0.12365816543363928</v>
      </c>
      <c r="BC25" s="68"/>
      <c r="BD25" s="32">
        <v>2034</v>
      </c>
      <c r="BE25" s="27">
        <v>0</v>
      </c>
      <c r="BF25" s="58">
        <f t="shared" si="27"/>
        <v>5.2544477113779875</v>
      </c>
      <c r="BG25" s="58">
        <v>1.1599999999999999</v>
      </c>
      <c r="BH25" s="27">
        <f t="shared" si="11"/>
        <v>0</v>
      </c>
      <c r="BJ25" s="32">
        <v>2034</v>
      </c>
      <c r="BK25" s="53">
        <f t="shared" si="12"/>
        <v>884.11477601201409</v>
      </c>
      <c r="BL25" s="58">
        <f t="shared" si="28"/>
        <v>5.2544477113779875</v>
      </c>
      <c r="BM25" s="91">
        <v>1</v>
      </c>
      <c r="BN25" s="60">
        <f t="shared" si="13"/>
        <v>4645.5348614117893</v>
      </c>
      <c r="BO25" s="21"/>
      <c r="BP25" s="32">
        <v>2034</v>
      </c>
      <c r="BQ25" s="27">
        <v>20.029602999999</v>
      </c>
      <c r="BR25" s="58">
        <f t="shared" si="29"/>
        <v>5.2544477113779875</v>
      </c>
      <c r="BS25" s="58">
        <f t="shared" si="29"/>
        <v>1.0900000000000001</v>
      </c>
      <c r="BT25" s="27">
        <f t="shared" si="14"/>
        <v>114.71650679103833</v>
      </c>
      <c r="BV25" s="32">
        <v>2034</v>
      </c>
      <c r="BW25" s="27">
        <v>57.506168095259603</v>
      </c>
      <c r="BX25" s="27">
        <f t="shared" si="30"/>
        <v>0</v>
      </c>
      <c r="BY25" s="58">
        <f t="shared" si="31"/>
        <v>5.2544477113779875</v>
      </c>
      <c r="BZ25" s="58">
        <f t="shared" si="31"/>
        <v>2.36</v>
      </c>
      <c r="CA25" s="27">
        <f t="shared" si="15"/>
        <v>0</v>
      </c>
      <c r="CC25" s="32">
        <v>2034</v>
      </c>
      <c r="CD25" s="27">
        <v>100</v>
      </c>
      <c r="CE25" s="27">
        <v>0</v>
      </c>
      <c r="CF25" s="58">
        <f t="shared" si="32"/>
        <v>5.2544477113779875</v>
      </c>
      <c r="CG25" s="58">
        <f t="shared" si="32"/>
        <v>1</v>
      </c>
      <c r="CH25" s="27">
        <f t="shared" si="16"/>
        <v>525.44477113779874</v>
      </c>
      <c r="CI25" s="21"/>
    </row>
    <row r="26" spans="1:87" s="4" customFormat="1" ht="13.8" x14ac:dyDescent="0.45">
      <c r="A26" s="32">
        <v>2035</v>
      </c>
      <c r="B26" s="627">
        <f t="shared" si="17"/>
        <v>8926.4300498216398</v>
      </c>
      <c r="C26" s="21"/>
      <c r="D26" s="32">
        <v>2035</v>
      </c>
      <c r="E26" s="27">
        <v>147.99128407560312</v>
      </c>
      <c r="F26" s="27">
        <f t="shared" si="4"/>
        <v>147.97134000893647</v>
      </c>
      <c r="G26" s="58">
        <f t="shared" si="18"/>
        <v>5.2544477113779875</v>
      </c>
      <c r="H26" s="58">
        <f t="shared" si="18"/>
        <v>1.0603</v>
      </c>
      <c r="I26" s="27">
        <f t="shared" si="5"/>
        <v>824.39138129171749</v>
      </c>
      <c r="J26" s="65"/>
      <c r="K26" s="32">
        <v>2035</v>
      </c>
      <c r="L26" s="27">
        <v>0</v>
      </c>
      <c r="M26" s="58">
        <f t="shared" si="0"/>
        <v>5.2544477113779875</v>
      </c>
      <c r="N26" s="58">
        <f t="shared" si="19"/>
        <v>1</v>
      </c>
      <c r="O26" s="27">
        <f t="shared" si="6"/>
        <v>0</v>
      </c>
      <c r="P26" s="65"/>
      <c r="Q26" s="32">
        <v>2035</v>
      </c>
      <c r="R26" s="27">
        <v>11.8009</v>
      </c>
      <c r="S26" s="58">
        <f t="shared" si="20"/>
        <v>5.2544477113779875</v>
      </c>
      <c r="T26" s="58">
        <f t="shared" si="20"/>
        <v>0.98980000000000001</v>
      </c>
      <c r="U26" s="27">
        <f t="shared" si="7"/>
        <v>61.374738434829048</v>
      </c>
      <c r="W26" s="32">
        <v>2035</v>
      </c>
      <c r="X26" s="59">
        <v>40.676943006980991</v>
      </c>
      <c r="Y26" s="58">
        <f t="shared" si="21"/>
        <v>5.2544477113779875</v>
      </c>
      <c r="Z26" s="58">
        <f t="shared" si="21"/>
        <v>1.0451999999999999</v>
      </c>
      <c r="AA26" s="27">
        <f t="shared" si="1"/>
        <v>223.39568621690162</v>
      </c>
      <c r="AB26" s="65"/>
      <c r="AC26" s="32">
        <v>2035</v>
      </c>
      <c r="AD26" s="59">
        <v>6.7304460147385905</v>
      </c>
      <c r="AE26" s="58">
        <f t="shared" si="22"/>
        <v>5.2544477113779875</v>
      </c>
      <c r="AF26" s="58">
        <f t="shared" si="22"/>
        <v>1.3522000000000001</v>
      </c>
      <c r="AG26" s="27">
        <f t="shared" si="2"/>
        <v>47.820250997889119</v>
      </c>
      <c r="AH26" s="65"/>
      <c r="AI26" s="32">
        <v>2035</v>
      </c>
      <c r="AJ26" s="27">
        <v>267.98471806252093</v>
      </c>
      <c r="AK26" s="58">
        <f t="shared" si="23"/>
        <v>5.2544477113779875</v>
      </c>
      <c r="AL26" s="58">
        <f t="shared" si="23"/>
        <v>1.3105</v>
      </c>
      <c r="AM26" s="27">
        <f t="shared" si="8"/>
        <v>1845.3303677895879</v>
      </c>
      <c r="AO26" s="32">
        <v>2035</v>
      </c>
      <c r="AP26" s="27">
        <f t="shared" si="24"/>
        <v>51.473569828142544</v>
      </c>
      <c r="AQ26" s="58">
        <f t="shared" si="25"/>
        <v>5.2544477113779875</v>
      </c>
      <c r="AR26" s="58">
        <f t="shared" si="25"/>
        <v>2.36</v>
      </c>
      <c r="AS26" s="27">
        <f t="shared" si="25"/>
        <v>638.29782758465512</v>
      </c>
      <c r="AU26" s="32">
        <v>2035</v>
      </c>
      <c r="AV26" s="67">
        <v>199440.66666666666</v>
      </c>
      <c r="AW26" s="48">
        <v>10</v>
      </c>
      <c r="AX26" s="552">
        <f t="shared" si="9"/>
        <v>1.9944066666666666E-2</v>
      </c>
      <c r="AY26" s="59">
        <f t="shared" si="10"/>
        <v>1.9944066666666666E-2</v>
      </c>
      <c r="AZ26" s="58">
        <f t="shared" si="26"/>
        <v>5.2544477113779875</v>
      </c>
      <c r="BA26" s="58">
        <f t="shared" si="26"/>
        <v>1.18</v>
      </c>
      <c r="BB26" s="27">
        <f t="shared" si="3"/>
        <v>0.12365816543363928</v>
      </c>
      <c r="BC26" s="68"/>
      <c r="BD26" s="32">
        <v>2035</v>
      </c>
      <c r="BE26" s="27">
        <v>0</v>
      </c>
      <c r="BF26" s="58">
        <f t="shared" si="27"/>
        <v>5.2544477113779875</v>
      </c>
      <c r="BG26" s="58">
        <v>1.1599999999999999</v>
      </c>
      <c r="BH26" s="27">
        <f t="shared" si="11"/>
        <v>0</v>
      </c>
      <c r="BJ26" s="32">
        <v>2035</v>
      </c>
      <c r="BK26" s="53">
        <f t="shared" si="12"/>
        <v>884.11477601201409</v>
      </c>
      <c r="BL26" s="58">
        <f t="shared" si="28"/>
        <v>5.2544477113779875</v>
      </c>
      <c r="BM26" s="91">
        <v>1</v>
      </c>
      <c r="BN26" s="60">
        <f t="shared" si="13"/>
        <v>4645.5348614117893</v>
      </c>
      <c r="BO26" s="21"/>
      <c r="BP26" s="32">
        <v>2035</v>
      </c>
      <c r="BQ26" s="27">
        <v>20.029602999999</v>
      </c>
      <c r="BR26" s="58">
        <f t="shared" si="29"/>
        <v>5.2544477113779875</v>
      </c>
      <c r="BS26" s="58">
        <f t="shared" si="29"/>
        <v>1.0900000000000001</v>
      </c>
      <c r="BT26" s="27">
        <f t="shared" si="14"/>
        <v>114.71650679103833</v>
      </c>
      <c r="BV26" s="32">
        <v>2035</v>
      </c>
      <c r="BW26" s="27">
        <v>50</v>
      </c>
      <c r="BX26" s="27">
        <f t="shared" si="30"/>
        <v>0</v>
      </c>
      <c r="BY26" s="58">
        <f t="shared" si="31"/>
        <v>5.2544477113779875</v>
      </c>
      <c r="BZ26" s="58">
        <f t="shared" si="31"/>
        <v>2.36</v>
      </c>
      <c r="CA26" s="27">
        <f t="shared" si="15"/>
        <v>0</v>
      </c>
      <c r="CC26" s="32">
        <v>2035</v>
      </c>
      <c r="CD26" s="27">
        <v>100</v>
      </c>
      <c r="CE26" s="27">
        <v>0</v>
      </c>
      <c r="CF26" s="58">
        <f t="shared" si="32"/>
        <v>5.2544477113779875</v>
      </c>
      <c r="CG26" s="58">
        <f t="shared" si="32"/>
        <v>1</v>
      </c>
      <c r="CH26" s="27">
        <f t="shared" si="16"/>
        <v>525.44477113779874</v>
      </c>
      <c r="CI26" s="21"/>
    </row>
    <row r="27" spans="1:87" s="4" customFormat="1" ht="13.8" x14ac:dyDescent="0.45">
      <c r="A27" s="32">
        <v>2036</v>
      </c>
      <c r="B27" s="627">
        <f t="shared" si="17"/>
        <v>8926.4300498216398</v>
      </c>
      <c r="C27" s="21"/>
      <c r="D27" s="32">
        <v>2036</v>
      </c>
      <c r="E27" s="27">
        <v>147.99128407560312</v>
      </c>
      <c r="F27" s="27">
        <f t="shared" si="4"/>
        <v>147.97134000893647</v>
      </c>
      <c r="G27" s="58">
        <f t="shared" si="18"/>
        <v>5.2544477113779875</v>
      </c>
      <c r="H27" s="58">
        <f t="shared" si="18"/>
        <v>1.0603</v>
      </c>
      <c r="I27" s="27">
        <f t="shared" si="5"/>
        <v>824.39138129171749</v>
      </c>
      <c r="J27" s="65"/>
      <c r="K27" s="32">
        <v>2036</v>
      </c>
      <c r="L27" s="27">
        <v>0</v>
      </c>
      <c r="M27" s="58">
        <f t="shared" si="0"/>
        <v>5.2544477113779875</v>
      </c>
      <c r="N27" s="58">
        <f t="shared" si="19"/>
        <v>1</v>
      </c>
      <c r="O27" s="27">
        <f t="shared" si="6"/>
        <v>0</v>
      </c>
      <c r="P27" s="65"/>
      <c r="Q27" s="32">
        <v>2036</v>
      </c>
      <c r="R27" s="27">
        <v>11.8009</v>
      </c>
      <c r="S27" s="58">
        <f t="shared" si="20"/>
        <v>5.2544477113779875</v>
      </c>
      <c r="T27" s="58">
        <f t="shared" si="20"/>
        <v>0.98980000000000001</v>
      </c>
      <c r="U27" s="27">
        <f t="shared" si="7"/>
        <v>61.374738434829048</v>
      </c>
      <c r="W27" s="32">
        <v>2036</v>
      </c>
      <c r="X27" s="59">
        <v>40.676943006980991</v>
      </c>
      <c r="Y27" s="58">
        <f t="shared" si="21"/>
        <v>5.2544477113779875</v>
      </c>
      <c r="Z27" s="58">
        <f t="shared" si="21"/>
        <v>1.0451999999999999</v>
      </c>
      <c r="AA27" s="27">
        <f t="shared" si="1"/>
        <v>223.39568621690162</v>
      </c>
      <c r="AB27" s="65"/>
      <c r="AC27" s="32">
        <v>2036</v>
      </c>
      <c r="AD27" s="59">
        <v>6.7304460147385905</v>
      </c>
      <c r="AE27" s="58">
        <f t="shared" si="22"/>
        <v>5.2544477113779875</v>
      </c>
      <c r="AF27" s="58">
        <f t="shared" si="22"/>
        <v>1.3522000000000001</v>
      </c>
      <c r="AG27" s="27">
        <f t="shared" si="2"/>
        <v>47.820250997889119</v>
      </c>
      <c r="AH27" s="65"/>
      <c r="AI27" s="32">
        <v>2036</v>
      </c>
      <c r="AJ27" s="27">
        <v>267.98471806252093</v>
      </c>
      <c r="AK27" s="58">
        <f t="shared" si="23"/>
        <v>5.2544477113779875</v>
      </c>
      <c r="AL27" s="58">
        <f t="shared" si="23"/>
        <v>1.3105</v>
      </c>
      <c r="AM27" s="27">
        <f t="shared" si="8"/>
        <v>1845.3303677895879</v>
      </c>
      <c r="AO27" s="32">
        <v>2036</v>
      </c>
      <c r="AP27" s="27">
        <f t="shared" si="24"/>
        <v>51.473569828142544</v>
      </c>
      <c r="AQ27" s="58">
        <f t="shared" si="25"/>
        <v>5.2544477113779875</v>
      </c>
      <c r="AR27" s="58">
        <f t="shared" si="25"/>
        <v>2.36</v>
      </c>
      <c r="AS27" s="27">
        <f t="shared" si="25"/>
        <v>638.29782758465512</v>
      </c>
      <c r="AU27" s="32">
        <v>2036</v>
      </c>
      <c r="AV27" s="67">
        <v>199440.66666666666</v>
      </c>
      <c r="AW27" s="48">
        <v>10</v>
      </c>
      <c r="AX27" s="552">
        <f t="shared" si="9"/>
        <v>1.9944066666666666E-2</v>
      </c>
      <c r="AY27" s="59">
        <f t="shared" si="10"/>
        <v>1.9944066666666666E-2</v>
      </c>
      <c r="AZ27" s="58">
        <f t="shared" si="26"/>
        <v>5.2544477113779875</v>
      </c>
      <c r="BA27" s="58">
        <f t="shared" si="26"/>
        <v>1.18</v>
      </c>
      <c r="BB27" s="27">
        <f t="shared" si="3"/>
        <v>0.12365816543363928</v>
      </c>
      <c r="BC27" s="68"/>
      <c r="BD27" s="32">
        <v>2036</v>
      </c>
      <c r="BE27" s="27">
        <v>0</v>
      </c>
      <c r="BF27" s="58">
        <f t="shared" si="27"/>
        <v>5.2544477113779875</v>
      </c>
      <c r="BG27" s="58">
        <v>1.1599999999999999</v>
      </c>
      <c r="BH27" s="27">
        <f t="shared" si="11"/>
        <v>0</v>
      </c>
      <c r="BJ27" s="32">
        <v>2036</v>
      </c>
      <c r="BK27" s="53">
        <f t="shared" si="12"/>
        <v>884.11477601201409</v>
      </c>
      <c r="BL27" s="58">
        <f t="shared" si="28"/>
        <v>5.2544477113779875</v>
      </c>
      <c r="BM27" s="91">
        <v>1</v>
      </c>
      <c r="BN27" s="60">
        <f t="shared" si="13"/>
        <v>4645.5348614117893</v>
      </c>
      <c r="BO27" s="21"/>
      <c r="BP27" s="32">
        <v>2036</v>
      </c>
      <c r="BQ27" s="27">
        <v>20.029602999999</v>
      </c>
      <c r="BR27" s="58">
        <f t="shared" si="29"/>
        <v>5.2544477113779875</v>
      </c>
      <c r="BS27" s="58">
        <f t="shared" si="29"/>
        <v>1.0900000000000001</v>
      </c>
      <c r="BT27" s="27">
        <f t="shared" si="14"/>
        <v>114.71650679103833</v>
      </c>
      <c r="BV27" s="32">
        <v>2036</v>
      </c>
      <c r="BW27" s="27">
        <v>50</v>
      </c>
      <c r="BX27" s="27">
        <f t="shared" si="30"/>
        <v>0</v>
      </c>
      <c r="BY27" s="58">
        <f t="shared" si="31"/>
        <v>5.2544477113779875</v>
      </c>
      <c r="BZ27" s="58">
        <f t="shared" si="31"/>
        <v>2.36</v>
      </c>
      <c r="CA27" s="27">
        <f t="shared" si="15"/>
        <v>0</v>
      </c>
      <c r="CC27" s="32">
        <v>2036</v>
      </c>
      <c r="CD27" s="27">
        <v>100</v>
      </c>
      <c r="CE27" s="27">
        <v>0</v>
      </c>
      <c r="CF27" s="58">
        <f t="shared" si="32"/>
        <v>5.2544477113779875</v>
      </c>
      <c r="CG27" s="58">
        <f t="shared" si="32"/>
        <v>1</v>
      </c>
      <c r="CH27" s="27">
        <f t="shared" si="16"/>
        <v>525.44477113779874</v>
      </c>
      <c r="CI27" s="21"/>
    </row>
    <row r="28" spans="1:87" s="4" customFormat="1" ht="13.8" x14ac:dyDescent="0.45">
      <c r="A28" s="32">
        <v>2037</v>
      </c>
      <c r="B28" s="627">
        <f t="shared" si="17"/>
        <v>8926.4300498216398</v>
      </c>
      <c r="C28" s="21"/>
      <c r="D28" s="32">
        <v>2037</v>
      </c>
      <c r="E28" s="27">
        <v>147.99128407560312</v>
      </c>
      <c r="F28" s="27">
        <f t="shared" si="4"/>
        <v>147.97134000893647</v>
      </c>
      <c r="G28" s="58">
        <f t="shared" si="18"/>
        <v>5.2544477113779875</v>
      </c>
      <c r="H28" s="58">
        <f t="shared" si="18"/>
        <v>1.0603</v>
      </c>
      <c r="I28" s="27">
        <f t="shared" si="5"/>
        <v>824.39138129171749</v>
      </c>
      <c r="J28" s="65"/>
      <c r="K28" s="32">
        <v>2037</v>
      </c>
      <c r="L28" s="27">
        <v>0</v>
      </c>
      <c r="M28" s="58">
        <f t="shared" si="0"/>
        <v>5.2544477113779875</v>
      </c>
      <c r="N28" s="58">
        <f t="shared" si="19"/>
        <v>1</v>
      </c>
      <c r="O28" s="27">
        <f t="shared" si="6"/>
        <v>0</v>
      </c>
      <c r="P28" s="65"/>
      <c r="Q28" s="32">
        <v>2037</v>
      </c>
      <c r="R28" s="27">
        <v>11.8009</v>
      </c>
      <c r="S28" s="58">
        <f t="shared" si="20"/>
        <v>5.2544477113779875</v>
      </c>
      <c r="T28" s="58">
        <f t="shared" si="20"/>
        <v>0.98980000000000001</v>
      </c>
      <c r="U28" s="27">
        <f t="shared" si="7"/>
        <v>61.374738434829048</v>
      </c>
      <c r="W28" s="32">
        <v>2037</v>
      </c>
      <c r="X28" s="59">
        <v>40.676943006980991</v>
      </c>
      <c r="Y28" s="58">
        <f t="shared" si="21"/>
        <v>5.2544477113779875</v>
      </c>
      <c r="Z28" s="58">
        <f t="shared" si="21"/>
        <v>1.0451999999999999</v>
      </c>
      <c r="AA28" s="27">
        <f t="shared" si="1"/>
        <v>223.39568621690162</v>
      </c>
      <c r="AB28" s="65"/>
      <c r="AC28" s="32">
        <v>2037</v>
      </c>
      <c r="AD28" s="59">
        <v>6.7304460147385905</v>
      </c>
      <c r="AE28" s="58">
        <f t="shared" si="22"/>
        <v>5.2544477113779875</v>
      </c>
      <c r="AF28" s="58">
        <f t="shared" si="22"/>
        <v>1.3522000000000001</v>
      </c>
      <c r="AG28" s="27">
        <f t="shared" si="2"/>
        <v>47.820250997889119</v>
      </c>
      <c r="AH28" s="65"/>
      <c r="AI28" s="32">
        <v>2037</v>
      </c>
      <c r="AJ28" s="27">
        <v>267.98471806252093</v>
      </c>
      <c r="AK28" s="58">
        <f t="shared" si="23"/>
        <v>5.2544477113779875</v>
      </c>
      <c r="AL28" s="58">
        <f t="shared" si="23"/>
        <v>1.3105</v>
      </c>
      <c r="AM28" s="27">
        <f t="shared" si="8"/>
        <v>1845.3303677895879</v>
      </c>
      <c r="AO28" s="32">
        <v>2037</v>
      </c>
      <c r="AP28" s="27">
        <f t="shared" si="24"/>
        <v>51.473569828142544</v>
      </c>
      <c r="AQ28" s="58">
        <f t="shared" si="25"/>
        <v>5.2544477113779875</v>
      </c>
      <c r="AR28" s="58">
        <f t="shared" si="25"/>
        <v>2.36</v>
      </c>
      <c r="AS28" s="27">
        <f t="shared" si="25"/>
        <v>638.29782758465512</v>
      </c>
      <c r="AU28" s="32">
        <v>2037</v>
      </c>
      <c r="AV28" s="67">
        <v>199440.66666666666</v>
      </c>
      <c r="AW28" s="48">
        <v>10</v>
      </c>
      <c r="AX28" s="552">
        <f t="shared" si="9"/>
        <v>1.9944066666666666E-2</v>
      </c>
      <c r="AY28" s="59">
        <f t="shared" si="10"/>
        <v>1.9944066666666666E-2</v>
      </c>
      <c r="AZ28" s="58">
        <f t="shared" si="26"/>
        <v>5.2544477113779875</v>
      </c>
      <c r="BA28" s="58">
        <f t="shared" si="26"/>
        <v>1.18</v>
      </c>
      <c r="BB28" s="27">
        <f t="shared" si="3"/>
        <v>0.12365816543363928</v>
      </c>
      <c r="BC28" s="68"/>
      <c r="BD28" s="32">
        <v>2037</v>
      </c>
      <c r="BE28" s="27">
        <v>0</v>
      </c>
      <c r="BF28" s="58">
        <f t="shared" si="27"/>
        <v>5.2544477113779875</v>
      </c>
      <c r="BG28" s="58">
        <v>1.1599999999999999</v>
      </c>
      <c r="BH28" s="27">
        <f t="shared" si="11"/>
        <v>0</v>
      </c>
      <c r="BJ28" s="32">
        <v>2037</v>
      </c>
      <c r="BK28" s="53">
        <f t="shared" si="12"/>
        <v>884.11477601201409</v>
      </c>
      <c r="BL28" s="58">
        <f t="shared" si="28"/>
        <v>5.2544477113779875</v>
      </c>
      <c r="BM28" s="91">
        <v>1</v>
      </c>
      <c r="BN28" s="60">
        <f t="shared" si="13"/>
        <v>4645.5348614117893</v>
      </c>
      <c r="BO28" s="21"/>
      <c r="BP28" s="32">
        <v>2037</v>
      </c>
      <c r="BQ28" s="27">
        <v>20.029602999999</v>
      </c>
      <c r="BR28" s="58">
        <f t="shared" si="29"/>
        <v>5.2544477113779875</v>
      </c>
      <c r="BS28" s="58">
        <f t="shared" si="29"/>
        <v>1.0900000000000001</v>
      </c>
      <c r="BT28" s="27">
        <f t="shared" si="14"/>
        <v>114.71650679103833</v>
      </c>
      <c r="BV28" s="32">
        <v>2037</v>
      </c>
      <c r="BW28" s="27">
        <v>50</v>
      </c>
      <c r="BX28" s="27">
        <f t="shared" si="30"/>
        <v>0</v>
      </c>
      <c r="BY28" s="58">
        <f t="shared" si="31"/>
        <v>5.2544477113779875</v>
      </c>
      <c r="BZ28" s="58">
        <f t="shared" si="31"/>
        <v>2.36</v>
      </c>
      <c r="CA28" s="27">
        <f t="shared" si="15"/>
        <v>0</v>
      </c>
      <c r="CC28" s="32">
        <v>2037</v>
      </c>
      <c r="CD28" s="27">
        <v>100</v>
      </c>
      <c r="CE28" s="27">
        <v>0</v>
      </c>
      <c r="CF28" s="58">
        <f t="shared" si="32"/>
        <v>5.2544477113779875</v>
      </c>
      <c r="CG28" s="58">
        <f t="shared" si="32"/>
        <v>1</v>
      </c>
      <c r="CH28" s="27">
        <f t="shared" si="16"/>
        <v>525.44477113779874</v>
      </c>
      <c r="CI28" s="21"/>
    </row>
    <row r="29" spans="1:87" s="4" customFormat="1" ht="13.8" x14ac:dyDescent="0.45">
      <c r="A29" s="32">
        <v>2038</v>
      </c>
      <c r="B29" s="627">
        <f t="shared" si="17"/>
        <v>8926.4300498216398</v>
      </c>
      <c r="C29" s="21"/>
      <c r="D29" s="32">
        <v>2038</v>
      </c>
      <c r="E29" s="27">
        <v>147.99128407560312</v>
      </c>
      <c r="F29" s="27">
        <f t="shared" si="4"/>
        <v>147.97134000893647</v>
      </c>
      <c r="G29" s="58">
        <f t="shared" si="18"/>
        <v>5.2544477113779875</v>
      </c>
      <c r="H29" s="58">
        <f t="shared" si="18"/>
        <v>1.0603</v>
      </c>
      <c r="I29" s="27">
        <f t="shared" si="5"/>
        <v>824.39138129171749</v>
      </c>
      <c r="J29" s="65"/>
      <c r="K29" s="32">
        <v>2038</v>
      </c>
      <c r="L29" s="27">
        <v>0</v>
      </c>
      <c r="M29" s="58">
        <f t="shared" si="0"/>
        <v>5.2544477113779875</v>
      </c>
      <c r="N29" s="58">
        <f t="shared" si="19"/>
        <v>1</v>
      </c>
      <c r="O29" s="27">
        <f t="shared" si="6"/>
        <v>0</v>
      </c>
      <c r="P29" s="65"/>
      <c r="Q29" s="32">
        <v>2038</v>
      </c>
      <c r="R29" s="27">
        <v>11.8009</v>
      </c>
      <c r="S29" s="58">
        <f t="shared" si="20"/>
        <v>5.2544477113779875</v>
      </c>
      <c r="T29" s="58">
        <f t="shared" si="20"/>
        <v>0.98980000000000001</v>
      </c>
      <c r="U29" s="27">
        <f t="shared" si="7"/>
        <v>61.374738434829048</v>
      </c>
      <c r="W29" s="32">
        <v>2038</v>
      </c>
      <c r="X29" s="59">
        <v>40.676943006980991</v>
      </c>
      <c r="Y29" s="58">
        <f t="shared" si="21"/>
        <v>5.2544477113779875</v>
      </c>
      <c r="Z29" s="58">
        <f t="shared" si="21"/>
        <v>1.0451999999999999</v>
      </c>
      <c r="AA29" s="27">
        <f t="shared" si="1"/>
        <v>223.39568621690162</v>
      </c>
      <c r="AB29" s="65"/>
      <c r="AC29" s="32">
        <v>2038</v>
      </c>
      <c r="AD29" s="59">
        <v>6.7304460147385905</v>
      </c>
      <c r="AE29" s="58">
        <f t="shared" si="22"/>
        <v>5.2544477113779875</v>
      </c>
      <c r="AF29" s="58">
        <f t="shared" si="22"/>
        <v>1.3522000000000001</v>
      </c>
      <c r="AG29" s="27">
        <f t="shared" si="2"/>
        <v>47.820250997889119</v>
      </c>
      <c r="AH29" s="65"/>
      <c r="AI29" s="32">
        <v>2038</v>
      </c>
      <c r="AJ29" s="27">
        <v>267.98471806252093</v>
      </c>
      <c r="AK29" s="58">
        <f t="shared" si="23"/>
        <v>5.2544477113779875</v>
      </c>
      <c r="AL29" s="58">
        <f t="shared" si="23"/>
        <v>1.3105</v>
      </c>
      <c r="AM29" s="27">
        <f t="shared" si="8"/>
        <v>1845.3303677895879</v>
      </c>
      <c r="AO29" s="32">
        <v>2038</v>
      </c>
      <c r="AP29" s="27">
        <f t="shared" si="24"/>
        <v>51.473569828142544</v>
      </c>
      <c r="AQ29" s="58">
        <f t="shared" si="25"/>
        <v>5.2544477113779875</v>
      </c>
      <c r="AR29" s="58">
        <f t="shared" si="25"/>
        <v>2.36</v>
      </c>
      <c r="AS29" s="27">
        <f t="shared" si="25"/>
        <v>638.29782758465512</v>
      </c>
      <c r="AU29" s="32">
        <v>2038</v>
      </c>
      <c r="AV29" s="67">
        <v>199440.66666666666</v>
      </c>
      <c r="AW29" s="48">
        <v>10</v>
      </c>
      <c r="AX29" s="552">
        <f t="shared" si="9"/>
        <v>1.9944066666666666E-2</v>
      </c>
      <c r="AY29" s="59">
        <f t="shared" si="10"/>
        <v>1.9944066666666666E-2</v>
      </c>
      <c r="AZ29" s="58">
        <f t="shared" si="26"/>
        <v>5.2544477113779875</v>
      </c>
      <c r="BA29" s="58">
        <f t="shared" si="26"/>
        <v>1.18</v>
      </c>
      <c r="BB29" s="27">
        <f t="shared" si="3"/>
        <v>0.12365816543363928</v>
      </c>
      <c r="BC29" s="68"/>
      <c r="BD29" s="32">
        <v>2038</v>
      </c>
      <c r="BE29" s="27">
        <v>0</v>
      </c>
      <c r="BF29" s="58">
        <f t="shared" si="27"/>
        <v>5.2544477113779875</v>
      </c>
      <c r="BG29" s="58">
        <v>1.1599999999999999</v>
      </c>
      <c r="BH29" s="27">
        <f t="shared" si="11"/>
        <v>0</v>
      </c>
      <c r="BJ29" s="32">
        <v>2038</v>
      </c>
      <c r="BK29" s="53">
        <f t="shared" si="12"/>
        <v>884.11477601201409</v>
      </c>
      <c r="BL29" s="58">
        <f t="shared" si="28"/>
        <v>5.2544477113779875</v>
      </c>
      <c r="BM29" s="91">
        <v>1</v>
      </c>
      <c r="BN29" s="60">
        <f t="shared" si="13"/>
        <v>4645.5348614117893</v>
      </c>
      <c r="BO29" s="21"/>
      <c r="BP29" s="32">
        <v>2038</v>
      </c>
      <c r="BQ29" s="27">
        <v>20.029602999999</v>
      </c>
      <c r="BR29" s="58">
        <f t="shared" si="29"/>
        <v>5.2544477113779875</v>
      </c>
      <c r="BS29" s="58">
        <f t="shared" si="29"/>
        <v>1.0900000000000001</v>
      </c>
      <c r="BT29" s="27">
        <f t="shared" si="14"/>
        <v>114.71650679103833</v>
      </c>
      <c r="BV29" s="32">
        <v>2038</v>
      </c>
      <c r="BW29" s="27">
        <v>50</v>
      </c>
      <c r="BX29" s="27">
        <f t="shared" si="30"/>
        <v>0</v>
      </c>
      <c r="BY29" s="58">
        <f t="shared" si="31"/>
        <v>5.2544477113779875</v>
      </c>
      <c r="BZ29" s="58">
        <f t="shared" si="31"/>
        <v>2.36</v>
      </c>
      <c r="CA29" s="27">
        <f t="shared" si="15"/>
        <v>0</v>
      </c>
      <c r="CC29" s="32">
        <v>2038</v>
      </c>
      <c r="CD29" s="27">
        <v>100</v>
      </c>
      <c r="CE29" s="27">
        <v>0</v>
      </c>
      <c r="CF29" s="58">
        <f t="shared" si="32"/>
        <v>5.2544477113779875</v>
      </c>
      <c r="CG29" s="58">
        <f t="shared" si="32"/>
        <v>1</v>
      </c>
      <c r="CH29" s="27">
        <f t="shared" si="16"/>
        <v>525.44477113779874</v>
      </c>
      <c r="CI29" s="21"/>
    </row>
    <row r="30" spans="1:87" s="4" customFormat="1" ht="13.8" x14ac:dyDescent="0.45">
      <c r="A30" s="32">
        <v>2039</v>
      </c>
      <c r="B30" s="627">
        <f t="shared" si="17"/>
        <v>8926.4300498216398</v>
      </c>
      <c r="C30" s="21"/>
      <c r="D30" s="32">
        <v>2039</v>
      </c>
      <c r="E30" s="27">
        <v>147.99128407560312</v>
      </c>
      <c r="F30" s="27">
        <f t="shared" si="4"/>
        <v>147.97134000893647</v>
      </c>
      <c r="G30" s="58">
        <f t="shared" si="18"/>
        <v>5.2544477113779875</v>
      </c>
      <c r="H30" s="58">
        <f t="shared" si="18"/>
        <v>1.0603</v>
      </c>
      <c r="I30" s="27">
        <f t="shared" si="5"/>
        <v>824.39138129171749</v>
      </c>
      <c r="J30" s="65"/>
      <c r="K30" s="32">
        <v>2039</v>
      </c>
      <c r="L30" s="27">
        <v>0</v>
      </c>
      <c r="M30" s="58">
        <f t="shared" si="0"/>
        <v>5.2544477113779875</v>
      </c>
      <c r="N30" s="58">
        <f t="shared" si="19"/>
        <v>1</v>
      </c>
      <c r="O30" s="27">
        <f t="shared" si="6"/>
        <v>0</v>
      </c>
      <c r="P30" s="65"/>
      <c r="Q30" s="32">
        <v>2039</v>
      </c>
      <c r="R30" s="27">
        <v>11.8009</v>
      </c>
      <c r="S30" s="58">
        <f t="shared" si="20"/>
        <v>5.2544477113779875</v>
      </c>
      <c r="T30" s="58">
        <f t="shared" si="20"/>
        <v>0.98980000000000001</v>
      </c>
      <c r="U30" s="27">
        <f t="shared" si="7"/>
        <v>61.374738434829048</v>
      </c>
      <c r="W30" s="32">
        <v>2039</v>
      </c>
      <c r="X30" s="59">
        <v>40.676943006980991</v>
      </c>
      <c r="Y30" s="58">
        <f t="shared" si="21"/>
        <v>5.2544477113779875</v>
      </c>
      <c r="Z30" s="58">
        <f t="shared" si="21"/>
        <v>1.0451999999999999</v>
      </c>
      <c r="AA30" s="27">
        <f t="shared" si="1"/>
        <v>223.39568621690162</v>
      </c>
      <c r="AB30" s="65"/>
      <c r="AC30" s="32">
        <v>2039</v>
      </c>
      <c r="AD30" s="59">
        <v>6.7304460147385905</v>
      </c>
      <c r="AE30" s="58">
        <f t="shared" si="22"/>
        <v>5.2544477113779875</v>
      </c>
      <c r="AF30" s="58">
        <f t="shared" si="22"/>
        <v>1.3522000000000001</v>
      </c>
      <c r="AG30" s="27">
        <f t="shared" si="2"/>
        <v>47.820250997889119</v>
      </c>
      <c r="AH30" s="65"/>
      <c r="AI30" s="32">
        <v>2039</v>
      </c>
      <c r="AJ30" s="27">
        <v>267.98471806252093</v>
      </c>
      <c r="AK30" s="58">
        <f t="shared" si="23"/>
        <v>5.2544477113779875</v>
      </c>
      <c r="AL30" s="58">
        <f t="shared" si="23"/>
        <v>1.3105</v>
      </c>
      <c r="AM30" s="27">
        <f t="shared" si="8"/>
        <v>1845.3303677895879</v>
      </c>
      <c r="AO30" s="32">
        <v>2039</v>
      </c>
      <c r="AP30" s="27">
        <f t="shared" si="24"/>
        <v>51.473569828142544</v>
      </c>
      <c r="AQ30" s="58">
        <f t="shared" si="25"/>
        <v>5.2544477113779875</v>
      </c>
      <c r="AR30" s="58">
        <f t="shared" si="25"/>
        <v>2.36</v>
      </c>
      <c r="AS30" s="27">
        <f t="shared" si="25"/>
        <v>638.29782758465512</v>
      </c>
      <c r="AU30" s="32">
        <v>2039</v>
      </c>
      <c r="AV30" s="67">
        <v>199440.66666666666</v>
      </c>
      <c r="AW30" s="48">
        <v>10</v>
      </c>
      <c r="AX30" s="552">
        <f t="shared" si="9"/>
        <v>1.9944066666666666E-2</v>
      </c>
      <c r="AY30" s="59">
        <f t="shared" si="10"/>
        <v>1.9944066666666666E-2</v>
      </c>
      <c r="AZ30" s="58">
        <f t="shared" si="26"/>
        <v>5.2544477113779875</v>
      </c>
      <c r="BA30" s="58">
        <f t="shared" si="26"/>
        <v>1.18</v>
      </c>
      <c r="BB30" s="27">
        <f t="shared" si="3"/>
        <v>0.12365816543363928</v>
      </c>
      <c r="BC30" s="68"/>
      <c r="BD30" s="32">
        <v>2039</v>
      </c>
      <c r="BE30" s="27">
        <v>0</v>
      </c>
      <c r="BF30" s="58">
        <f t="shared" si="27"/>
        <v>5.2544477113779875</v>
      </c>
      <c r="BG30" s="58">
        <v>1.1599999999999999</v>
      </c>
      <c r="BH30" s="27">
        <f t="shared" si="11"/>
        <v>0</v>
      </c>
      <c r="BJ30" s="32">
        <v>2039</v>
      </c>
      <c r="BK30" s="53">
        <f t="shared" si="12"/>
        <v>884.11477601201409</v>
      </c>
      <c r="BL30" s="58">
        <f t="shared" si="28"/>
        <v>5.2544477113779875</v>
      </c>
      <c r="BM30" s="91">
        <v>1</v>
      </c>
      <c r="BN30" s="60">
        <f t="shared" si="13"/>
        <v>4645.5348614117893</v>
      </c>
      <c r="BO30" s="21"/>
      <c r="BP30" s="32">
        <v>2039</v>
      </c>
      <c r="BQ30" s="27">
        <v>20.029602999999</v>
      </c>
      <c r="BR30" s="58">
        <f t="shared" si="29"/>
        <v>5.2544477113779875</v>
      </c>
      <c r="BS30" s="58">
        <f t="shared" si="29"/>
        <v>1.0900000000000001</v>
      </c>
      <c r="BT30" s="27">
        <f t="shared" si="14"/>
        <v>114.71650679103833</v>
      </c>
      <c r="BV30" s="32">
        <v>2039</v>
      </c>
      <c r="BW30" s="27">
        <v>50</v>
      </c>
      <c r="BX30" s="27">
        <f t="shared" si="30"/>
        <v>0</v>
      </c>
      <c r="BY30" s="58">
        <f t="shared" si="31"/>
        <v>5.2544477113779875</v>
      </c>
      <c r="BZ30" s="58">
        <f t="shared" si="31"/>
        <v>2.36</v>
      </c>
      <c r="CA30" s="27">
        <f t="shared" si="15"/>
        <v>0</v>
      </c>
      <c r="CC30" s="32">
        <v>2039</v>
      </c>
      <c r="CD30" s="27">
        <v>100</v>
      </c>
      <c r="CE30" s="27">
        <v>0</v>
      </c>
      <c r="CF30" s="58">
        <f t="shared" si="32"/>
        <v>5.2544477113779875</v>
      </c>
      <c r="CG30" s="58">
        <f t="shared" si="32"/>
        <v>1</v>
      </c>
      <c r="CH30" s="27">
        <f t="shared" si="16"/>
        <v>525.44477113779874</v>
      </c>
      <c r="CI30" s="21"/>
    </row>
    <row r="31" spans="1:87" s="4" customFormat="1" ht="13.8" x14ac:dyDescent="0.45">
      <c r="A31" s="32">
        <v>2040</v>
      </c>
      <c r="B31" s="627">
        <f t="shared" si="17"/>
        <v>8926.4300498216398</v>
      </c>
      <c r="C31" s="21"/>
      <c r="D31" s="32">
        <v>2040</v>
      </c>
      <c r="E31" s="27">
        <v>147.99128407560312</v>
      </c>
      <c r="F31" s="27">
        <f t="shared" si="4"/>
        <v>147.97134000893647</v>
      </c>
      <c r="G31" s="58">
        <f t="shared" si="18"/>
        <v>5.2544477113779875</v>
      </c>
      <c r="H31" s="58">
        <f t="shared" si="18"/>
        <v>1.0603</v>
      </c>
      <c r="I31" s="27">
        <f t="shared" si="5"/>
        <v>824.39138129171749</v>
      </c>
      <c r="J31" s="65"/>
      <c r="K31" s="32">
        <v>2040</v>
      </c>
      <c r="L31" s="27">
        <v>0</v>
      </c>
      <c r="M31" s="58">
        <f t="shared" si="0"/>
        <v>5.2544477113779875</v>
      </c>
      <c r="N31" s="58">
        <f t="shared" si="19"/>
        <v>1</v>
      </c>
      <c r="O31" s="27">
        <f t="shared" si="6"/>
        <v>0</v>
      </c>
      <c r="P31" s="65"/>
      <c r="Q31" s="32">
        <v>2040</v>
      </c>
      <c r="R31" s="27">
        <v>11.8009</v>
      </c>
      <c r="S31" s="58">
        <f t="shared" si="20"/>
        <v>5.2544477113779875</v>
      </c>
      <c r="T31" s="58">
        <f t="shared" si="20"/>
        <v>0.98980000000000001</v>
      </c>
      <c r="U31" s="27">
        <f t="shared" si="7"/>
        <v>61.374738434829048</v>
      </c>
      <c r="W31" s="32">
        <v>2040</v>
      </c>
      <c r="X31" s="59">
        <v>40.676943006980991</v>
      </c>
      <c r="Y31" s="58">
        <f t="shared" si="21"/>
        <v>5.2544477113779875</v>
      </c>
      <c r="Z31" s="58">
        <f t="shared" si="21"/>
        <v>1.0451999999999999</v>
      </c>
      <c r="AA31" s="27">
        <f t="shared" si="1"/>
        <v>223.39568621690162</v>
      </c>
      <c r="AB31" s="65"/>
      <c r="AC31" s="32">
        <v>2040</v>
      </c>
      <c r="AD31" s="59">
        <v>6.7304460147385905</v>
      </c>
      <c r="AE31" s="58">
        <f t="shared" si="22"/>
        <v>5.2544477113779875</v>
      </c>
      <c r="AF31" s="58">
        <f t="shared" si="22"/>
        <v>1.3522000000000001</v>
      </c>
      <c r="AG31" s="27">
        <f t="shared" si="2"/>
        <v>47.820250997889119</v>
      </c>
      <c r="AH31" s="65"/>
      <c r="AI31" s="32">
        <v>2040</v>
      </c>
      <c r="AJ31" s="27">
        <v>267.98471806252093</v>
      </c>
      <c r="AK31" s="58">
        <f t="shared" si="23"/>
        <v>5.2544477113779875</v>
      </c>
      <c r="AL31" s="58">
        <f t="shared" si="23"/>
        <v>1.3105</v>
      </c>
      <c r="AM31" s="27">
        <f t="shared" si="8"/>
        <v>1845.3303677895879</v>
      </c>
      <c r="AO31" s="32">
        <v>2040</v>
      </c>
      <c r="AP31" s="27">
        <f t="shared" si="24"/>
        <v>51.473569828142544</v>
      </c>
      <c r="AQ31" s="58">
        <f t="shared" si="25"/>
        <v>5.2544477113779875</v>
      </c>
      <c r="AR31" s="58">
        <f t="shared" si="25"/>
        <v>2.36</v>
      </c>
      <c r="AS31" s="27">
        <f t="shared" si="25"/>
        <v>638.29782758465512</v>
      </c>
      <c r="AU31" s="32">
        <v>2040</v>
      </c>
      <c r="AV31" s="67">
        <v>199440.66666666666</v>
      </c>
      <c r="AW31" s="48">
        <v>10</v>
      </c>
      <c r="AX31" s="552">
        <f t="shared" si="9"/>
        <v>1.9944066666666666E-2</v>
      </c>
      <c r="AY31" s="59">
        <f t="shared" si="10"/>
        <v>1.9944066666666666E-2</v>
      </c>
      <c r="AZ31" s="58">
        <f t="shared" si="26"/>
        <v>5.2544477113779875</v>
      </c>
      <c r="BA31" s="58">
        <f t="shared" si="26"/>
        <v>1.18</v>
      </c>
      <c r="BB31" s="27">
        <f t="shared" si="3"/>
        <v>0.12365816543363928</v>
      </c>
      <c r="BC31" s="68"/>
      <c r="BD31" s="32">
        <v>2040</v>
      </c>
      <c r="BE31" s="27">
        <v>0</v>
      </c>
      <c r="BF31" s="58">
        <f t="shared" si="27"/>
        <v>5.2544477113779875</v>
      </c>
      <c r="BG31" s="58">
        <v>1.1599999999999999</v>
      </c>
      <c r="BH31" s="27">
        <f t="shared" si="11"/>
        <v>0</v>
      </c>
      <c r="BJ31" s="32">
        <v>2040</v>
      </c>
      <c r="BK31" s="53">
        <f t="shared" si="12"/>
        <v>884.11477601201409</v>
      </c>
      <c r="BL31" s="58">
        <f t="shared" si="28"/>
        <v>5.2544477113779875</v>
      </c>
      <c r="BM31" s="91">
        <v>1</v>
      </c>
      <c r="BN31" s="60">
        <f t="shared" si="13"/>
        <v>4645.5348614117893</v>
      </c>
      <c r="BO31" s="21"/>
      <c r="BP31" s="32">
        <v>2040</v>
      </c>
      <c r="BQ31" s="27">
        <v>20.029602999999</v>
      </c>
      <c r="BR31" s="58">
        <f t="shared" si="29"/>
        <v>5.2544477113779875</v>
      </c>
      <c r="BS31" s="58">
        <f t="shared" si="29"/>
        <v>1.0900000000000001</v>
      </c>
      <c r="BT31" s="27">
        <f t="shared" si="14"/>
        <v>114.71650679103833</v>
      </c>
      <c r="BV31" s="32">
        <v>2040</v>
      </c>
      <c r="BW31" s="27">
        <v>50</v>
      </c>
      <c r="BX31" s="27">
        <f t="shared" si="30"/>
        <v>0</v>
      </c>
      <c r="BY31" s="58">
        <f t="shared" si="31"/>
        <v>5.2544477113779875</v>
      </c>
      <c r="BZ31" s="58">
        <f t="shared" si="31"/>
        <v>2.36</v>
      </c>
      <c r="CA31" s="27">
        <f t="shared" si="15"/>
        <v>0</v>
      </c>
      <c r="CC31" s="32">
        <v>2040</v>
      </c>
      <c r="CD31" s="27">
        <v>100</v>
      </c>
      <c r="CE31" s="27">
        <v>0</v>
      </c>
      <c r="CF31" s="58">
        <f t="shared" si="32"/>
        <v>5.2544477113779875</v>
      </c>
      <c r="CG31" s="58">
        <f t="shared" si="32"/>
        <v>1</v>
      </c>
      <c r="CH31" s="27">
        <f t="shared" si="16"/>
        <v>525.44477113779874</v>
      </c>
      <c r="CI31" s="21"/>
    </row>
    <row r="32" spans="1:87" s="4" customFormat="1" ht="13.8" x14ac:dyDescent="0.45">
      <c r="A32" s="32">
        <v>2041</v>
      </c>
      <c r="B32" s="627">
        <f t="shared" si="17"/>
        <v>8926.4300498216398</v>
      </c>
      <c r="C32" s="21"/>
      <c r="D32" s="32">
        <v>2041</v>
      </c>
      <c r="E32" s="27">
        <v>147.99128407560312</v>
      </c>
      <c r="F32" s="27">
        <f t="shared" si="4"/>
        <v>147.97134000893647</v>
      </c>
      <c r="G32" s="58">
        <f t="shared" si="18"/>
        <v>5.2544477113779875</v>
      </c>
      <c r="H32" s="58">
        <f t="shared" si="18"/>
        <v>1.0603</v>
      </c>
      <c r="I32" s="27">
        <f t="shared" si="5"/>
        <v>824.39138129171749</v>
      </c>
      <c r="J32" s="65"/>
      <c r="K32" s="32">
        <v>2041</v>
      </c>
      <c r="L32" s="27">
        <v>0</v>
      </c>
      <c r="M32" s="58">
        <f t="shared" si="0"/>
        <v>5.2544477113779875</v>
      </c>
      <c r="N32" s="58">
        <f t="shared" si="19"/>
        <v>1</v>
      </c>
      <c r="O32" s="27">
        <f t="shared" si="6"/>
        <v>0</v>
      </c>
      <c r="P32" s="65"/>
      <c r="Q32" s="32">
        <v>2041</v>
      </c>
      <c r="R32" s="27">
        <v>11.8009</v>
      </c>
      <c r="S32" s="58">
        <f t="shared" si="20"/>
        <v>5.2544477113779875</v>
      </c>
      <c r="T32" s="58">
        <f t="shared" si="20"/>
        <v>0.98980000000000001</v>
      </c>
      <c r="U32" s="27">
        <f t="shared" si="7"/>
        <v>61.374738434829048</v>
      </c>
      <c r="W32" s="32">
        <v>2041</v>
      </c>
      <c r="X32" s="59">
        <v>40.676943006980991</v>
      </c>
      <c r="Y32" s="58">
        <f t="shared" si="21"/>
        <v>5.2544477113779875</v>
      </c>
      <c r="Z32" s="58">
        <f t="shared" si="21"/>
        <v>1.0451999999999999</v>
      </c>
      <c r="AA32" s="27">
        <f t="shared" si="1"/>
        <v>223.39568621690162</v>
      </c>
      <c r="AB32" s="65"/>
      <c r="AC32" s="32">
        <v>2041</v>
      </c>
      <c r="AD32" s="59">
        <v>6.7304460147385905</v>
      </c>
      <c r="AE32" s="58">
        <f t="shared" si="22"/>
        <v>5.2544477113779875</v>
      </c>
      <c r="AF32" s="58">
        <f t="shared" si="22"/>
        <v>1.3522000000000001</v>
      </c>
      <c r="AG32" s="27">
        <f t="shared" si="2"/>
        <v>47.820250997889119</v>
      </c>
      <c r="AH32" s="65"/>
      <c r="AI32" s="32">
        <v>2041</v>
      </c>
      <c r="AJ32" s="27">
        <v>267.98471806252093</v>
      </c>
      <c r="AK32" s="58">
        <f t="shared" si="23"/>
        <v>5.2544477113779875</v>
      </c>
      <c r="AL32" s="58">
        <f t="shared" si="23"/>
        <v>1.3105</v>
      </c>
      <c r="AM32" s="27">
        <f t="shared" si="8"/>
        <v>1845.3303677895879</v>
      </c>
      <c r="AO32" s="32">
        <v>2041</v>
      </c>
      <c r="AP32" s="27">
        <f t="shared" si="24"/>
        <v>51.473569828142544</v>
      </c>
      <c r="AQ32" s="58">
        <f t="shared" si="25"/>
        <v>5.2544477113779875</v>
      </c>
      <c r="AR32" s="58">
        <f t="shared" si="25"/>
        <v>2.36</v>
      </c>
      <c r="AS32" s="27">
        <f t="shared" si="25"/>
        <v>638.29782758465512</v>
      </c>
      <c r="AU32" s="32">
        <v>2041</v>
      </c>
      <c r="AV32" s="67">
        <v>199440.66666666666</v>
      </c>
      <c r="AW32" s="48">
        <v>10</v>
      </c>
      <c r="AX32" s="552">
        <f t="shared" si="9"/>
        <v>1.9944066666666666E-2</v>
      </c>
      <c r="AY32" s="59">
        <f t="shared" si="10"/>
        <v>1.9944066666666666E-2</v>
      </c>
      <c r="AZ32" s="58">
        <f t="shared" si="26"/>
        <v>5.2544477113779875</v>
      </c>
      <c r="BA32" s="58">
        <f t="shared" si="26"/>
        <v>1.18</v>
      </c>
      <c r="BB32" s="27">
        <f t="shared" si="3"/>
        <v>0.12365816543363928</v>
      </c>
      <c r="BC32" s="68"/>
      <c r="BD32" s="32">
        <v>2041</v>
      </c>
      <c r="BE32" s="27">
        <v>0</v>
      </c>
      <c r="BF32" s="58">
        <f t="shared" si="27"/>
        <v>5.2544477113779875</v>
      </c>
      <c r="BG32" s="58">
        <v>1.1599999999999999</v>
      </c>
      <c r="BH32" s="27">
        <f t="shared" si="11"/>
        <v>0</v>
      </c>
      <c r="BJ32" s="32">
        <v>2041</v>
      </c>
      <c r="BK32" s="53">
        <f t="shared" si="12"/>
        <v>884.11477601201409</v>
      </c>
      <c r="BL32" s="58">
        <f t="shared" si="28"/>
        <v>5.2544477113779875</v>
      </c>
      <c r="BM32" s="91">
        <v>1</v>
      </c>
      <c r="BN32" s="60">
        <f t="shared" si="13"/>
        <v>4645.5348614117893</v>
      </c>
      <c r="BO32" s="21"/>
      <c r="BP32" s="32">
        <v>2041</v>
      </c>
      <c r="BQ32" s="27">
        <v>20.029602999999</v>
      </c>
      <c r="BR32" s="58">
        <f t="shared" si="29"/>
        <v>5.2544477113779875</v>
      </c>
      <c r="BS32" s="58">
        <f t="shared" si="29"/>
        <v>1.0900000000000001</v>
      </c>
      <c r="BT32" s="27">
        <f t="shared" si="14"/>
        <v>114.71650679103833</v>
      </c>
      <c r="BV32" s="32">
        <v>2041</v>
      </c>
      <c r="BW32" s="27">
        <v>50</v>
      </c>
      <c r="BX32" s="27">
        <f t="shared" si="30"/>
        <v>0</v>
      </c>
      <c r="BY32" s="58">
        <f t="shared" si="31"/>
        <v>5.2544477113779875</v>
      </c>
      <c r="BZ32" s="58">
        <f t="shared" si="31"/>
        <v>2.36</v>
      </c>
      <c r="CA32" s="27">
        <f t="shared" si="15"/>
        <v>0</v>
      </c>
      <c r="CC32" s="32">
        <v>2041</v>
      </c>
      <c r="CD32" s="27">
        <v>100</v>
      </c>
      <c r="CE32" s="27">
        <v>0</v>
      </c>
      <c r="CF32" s="58">
        <f t="shared" si="32"/>
        <v>5.2544477113779875</v>
      </c>
      <c r="CG32" s="58">
        <f t="shared" si="32"/>
        <v>1</v>
      </c>
      <c r="CH32" s="27">
        <f t="shared" si="16"/>
        <v>525.44477113779874</v>
      </c>
      <c r="CI32" s="21"/>
    </row>
    <row r="33" spans="1:87" s="4" customFormat="1" ht="13.8" x14ac:dyDescent="0.45">
      <c r="A33" s="32">
        <v>2042</v>
      </c>
      <c r="B33" s="627">
        <f t="shared" si="17"/>
        <v>8926.4300498216398</v>
      </c>
      <c r="C33" s="21"/>
      <c r="D33" s="32">
        <v>2042</v>
      </c>
      <c r="E33" s="27">
        <v>147.99128407560312</v>
      </c>
      <c r="F33" s="27">
        <f t="shared" si="4"/>
        <v>147.97134000893647</v>
      </c>
      <c r="G33" s="58">
        <f t="shared" si="18"/>
        <v>5.2544477113779875</v>
      </c>
      <c r="H33" s="58">
        <f t="shared" si="18"/>
        <v>1.0603</v>
      </c>
      <c r="I33" s="27">
        <f t="shared" si="5"/>
        <v>824.39138129171749</v>
      </c>
      <c r="J33" s="65"/>
      <c r="K33" s="32">
        <v>2042</v>
      </c>
      <c r="L33" s="27">
        <v>0</v>
      </c>
      <c r="M33" s="58">
        <f t="shared" si="0"/>
        <v>5.2544477113779875</v>
      </c>
      <c r="N33" s="58">
        <f t="shared" si="19"/>
        <v>1</v>
      </c>
      <c r="O33" s="27">
        <f t="shared" si="6"/>
        <v>0</v>
      </c>
      <c r="P33" s="65"/>
      <c r="Q33" s="32">
        <v>2042</v>
      </c>
      <c r="R33" s="27">
        <v>11.8009</v>
      </c>
      <c r="S33" s="58">
        <f t="shared" si="20"/>
        <v>5.2544477113779875</v>
      </c>
      <c r="T33" s="58">
        <f t="shared" si="20"/>
        <v>0.98980000000000001</v>
      </c>
      <c r="U33" s="27">
        <f t="shared" si="7"/>
        <v>61.374738434829048</v>
      </c>
      <c r="W33" s="32">
        <v>2042</v>
      </c>
      <c r="X33" s="59">
        <v>40.676943006980991</v>
      </c>
      <c r="Y33" s="58">
        <f t="shared" si="21"/>
        <v>5.2544477113779875</v>
      </c>
      <c r="Z33" s="58">
        <f t="shared" si="21"/>
        <v>1.0451999999999999</v>
      </c>
      <c r="AA33" s="27">
        <f t="shared" si="1"/>
        <v>223.39568621690162</v>
      </c>
      <c r="AB33" s="65"/>
      <c r="AC33" s="32">
        <v>2042</v>
      </c>
      <c r="AD33" s="59">
        <v>6.7304460147385905</v>
      </c>
      <c r="AE33" s="58">
        <f t="shared" si="22"/>
        <v>5.2544477113779875</v>
      </c>
      <c r="AF33" s="58">
        <f t="shared" si="22"/>
        <v>1.3522000000000001</v>
      </c>
      <c r="AG33" s="27">
        <f t="shared" si="2"/>
        <v>47.820250997889119</v>
      </c>
      <c r="AH33" s="65"/>
      <c r="AI33" s="32">
        <v>2042</v>
      </c>
      <c r="AJ33" s="27">
        <v>267.98471806252093</v>
      </c>
      <c r="AK33" s="58">
        <f t="shared" si="23"/>
        <v>5.2544477113779875</v>
      </c>
      <c r="AL33" s="58">
        <f t="shared" si="23"/>
        <v>1.3105</v>
      </c>
      <c r="AM33" s="27">
        <f t="shared" si="8"/>
        <v>1845.3303677895879</v>
      </c>
      <c r="AO33" s="32">
        <v>2042</v>
      </c>
      <c r="AP33" s="27">
        <f t="shared" si="24"/>
        <v>51.473569828142544</v>
      </c>
      <c r="AQ33" s="58">
        <f t="shared" si="25"/>
        <v>5.2544477113779875</v>
      </c>
      <c r="AR33" s="58">
        <f t="shared" si="25"/>
        <v>2.36</v>
      </c>
      <c r="AS33" s="27">
        <f t="shared" si="25"/>
        <v>638.29782758465512</v>
      </c>
      <c r="AU33" s="32">
        <v>2042</v>
      </c>
      <c r="AV33" s="67">
        <v>199440.66666666666</v>
      </c>
      <c r="AW33" s="48">
        <v>10</v>
      </c>
      <c r="AX33" s="552">
        <f t="shared" si="9"/>
        <v>1.9944066666666666E-2</v>
      </c>
      <c r="AY33" s="59">
        <f t="shared" si="10"/>
        <v>1.9944066666666666E-2</v>
      </c>
      <c r="AZ33" s="58">
        <f t="shared" si="26"/>
        <v>5.2544477113779875</v>
      </c>
      <c r="BA33" s="58">
        <f t="shared" si="26"/>
        <v>1.18</v>
      </c>
      <c r="BB33" s="27">
        <f t="shared" si="3"/>
        <v>0.12365816543363928</v>
      </c>
      <c r="BC33" s="68"/>
      <c r="BD33" s="32">
        <v>2042</v>
      </c>
      <c r="BE33" s="27">
        <v>0</v>
      </c>
      <c r="BF33" s="58">
        <f t="shared" si="27"/>
        <v>5.2544477113779875</v>
      </c>
      <c r="BG33" s="58">
        <v>1.1599999999999999</v>
      </c>
      <c r="BH33" s="27">
        <f t="shared" si="11"/>
        <v>0</v>
      </c>
      <c r="BJ33" s="32">
        <v>2042</v>
      </c>
      <c r="BK33" s="53">
        <f t="shared" si="12"/>
        <v>884.11477601201409</v>
      </c>
      <c r="BL33" s="58">
        <f t="shared" si="28"/>
        <v>5.2544477113779875</v>
      </c>
      <c r="BM33" s="91">
        <v>1</v>
      </c>
      <c r="BN33" s="60">
        <f t="shared" si="13"/>
        <v>4645.5348614117893</v>
      </c>
      <c r="BO33" s="21"/>
      <c r="BP33" s="32">
        <v>2042</v>
      </c>
      <c r="BQ33" s="27">
        <v>20.029602999999</v>
      </c>
      <c r="BR33" s="58">
        <f t="shared" si="29"/>
        <v>5.2544477113779875</v>
      </c>
      <c r="BS33" s="58">
        <f t="shared" si="29"/>
        <v>1.0900000000000001</v>
      </c>
      <c r="BT33" s="27">
        <f t="shared" si="14"/>
        <v>114.71650679103833</v>
      </c>
      <c r="BV33" s="32">
        <v>2042</v>
      </c>
      <c r="BW33" s="27">
        <v>50</v>
      </c>
      <c r="BX33" s="27">
        <f t="shared" si="30"/>
        <v>0</v>
      </c>
      <c r="BY33" s="58">
        <f t="shared" si="31"/>
        <v>5.2544477113779875</v>
      </c>
      <c r="BZ33" s="58">
        <f t="shared" si="31"/>
        <v>2.36</v>
      </c>
      <c r="CA33" s="27">
        <f t="shared" si="15"/>
        <v>0</v>
      </c>
      <c r="CC33" s="32">
        <v>2042</v>
      </c>
      <c r="CD33" s="27">
        <v>100</v>
      </c>
      <c r="CE33" s="27">
        <v>0</v>
      </c>
      <c r="CF33" s="58">
        <f t="shared" si="32"/>
        <v>5.2544477113779875</v>
      </c>
      <c r="CG33" s="58">
        <f t="shared" si="32"/>
        <v>1</v>
      </c>
      <c r="CH33" s="27">
        <f t="shared" si="16"/>
        <v>525.44477113779874</v>
      </c>
      <c r="CI33" s="21"/>
    </row>
    <row r="34" spans="1:87" s="4" customFormat="1" ht="13.8" x14ac:dyDescent="0.45">
      <c r="A34" s="32">
        <v>2043</v>
      </c>
      <c r="B34" s="627">
        <f t="shared" si="17"/>
        <v>8926.4300498216398</v>
      </c>
      <c r="C34" s="21"/>
      <c r="D34" s="32">
        <v>2043</v>
      </c>
      <c r="E34" s="27">
        <v>147.99128407560312</v>
      </c>
      <c r="F34" s="27">
        <f t="shared" si="4"/>
        <v>147.97134000893647</v>
      </c>
      <c r="G34" s="58">
        <f t="shared" si="18"/>
        <v>5.2544477113779875</v>
      </c>
      <c r="H34" s="58">
        <f t="shared" si="18"/>
        <v>1.0603</v>
      </c>
      <c r="I34" s="27">
        <f t="shared" si="5"/>
        <v>824.39138129171749</v>
      </c>
      <c r="J34" s="65"/>
      <c r="K34" s="32">
        <v>2043</v>
      </c>
      <c r="L34" s="27">
        <v>0</v>
      </c>
      <c r="M34" s="58">
        <f t="shared" si="0"/>
        <v>5.2544477113779875</v>
      </c>
      <c r="N34" s="58">
        <f t="shared" si="19"/>
        <v>1</v>
      </c>
      <c r="O34" s="27">
        <f t="shared" si="6"/>
        <v>0</v>
      </c>
      <c r="P34" s="65"/>
      <c r="Q34" s="32">
        <v>2043</v>
      </c>
      <c r="R34" s="27">
        <v>11.8009</v>
      </c>
      <c r="S34" s="58">
        <f t="shared" si="20"/>
        <v>5.2544477113779875</v>
      </c>
      <c r="T34" s="58">
        <f t="shared" si="20"/>
        <v>0.98980000000000001</v>
      </c>
      <c r="U34" s="27">
        <f t="shared" si="7"/>
        <v>61.374738434829048</v>
      </c>
      <c r="W34" s="32">
        <v>2043</v>
      </c>
      <c r="X34" s="59">
        <v>40.676943006980991</v>
      </c>
      <c r="Y34" s="58">
        <f t="shared" si="21"/>
        <v>5.2544477113779875</v>
      </c>
      <c r="Z34" s="58">
        <f t="shared" si="21"/>
        <v>1.0451999999999999</v>
      </c>
      <c r="AA34" s="27">
        <f t="shared" si="1"/>
        <v>223.39568621690162</v>
      </c>
      <c r="AB34" s="65"/>
      <c r="AC34" s="32">
        <v>2043</v>
      </c>
      <c r="AD34" s="59">
        <v>6.7304460147385905</v>
      </c>
      <c r="AE34" s="58">
        <f t="shared" si="22"/>
        <v>5.2544477113779875</v>
      </c>
      <c r="AF34" s="58">
        <f t="shared" si="22"/>
        <v>1.3522000000000001</v>
      </c>
      <c r="AG34" s="27">
        <f t="shared" si="2"/>
        <v>47.820250997889119</v>
      </c>
      <c r="AH34" s="65"/>
      <c r="AI34" s="32">
        <v>2043</v>
      </c>
      <c r="AJ34" s="27">
        <v>267.98471806252093</v>
      </c>
      <c r="AK34" s="58">
        <f t="shared" si="23"/>
        <v>5.2544477113779875</v>
      </c>
      <c r="AL34" s="58">
        <f t="shared" si="23"/>
        <v>1.3105</v>
      </c>
      <c r="AM34" s="27">
        <f t="shared" si="8"/>
        <v>1845.3303677895879</v>
      </c>
      <c r="AO34" s="32">
        <v>2043</v>
      </c>
      <c r="AP34" s="27">
        <f t="shared" si="24"/>
        <v>51.473569828142544</v>
      </c>
      <c r="AQ34" s="58">
        <f t="shared" si="25"/>
        <v>5.2544477113779875</v>
      </c>
      <c r="AR34" s="58">
        <f t="shared" si="25"/>
        <v>2.36</v>
      </c>
      <c r="AS34" s="27">
        <f t="shared" si="25"/>
        <v>638.29782758465512</v>
      </c>
      <c r="AU34" s="32">
        <v>2043</v>
      </c>
      <c r="AV34" s="67">
        <v>199440.66666666666</v>
      </c>
      <c r="AW34" s="48">
        <v>10</v>
      </c>
      <c r="AX34" s="552">
        <f t="shared" si="9"/>
        <v>1.9944066666666666E-2</v>
      </c>
      <c r="AY34" s="59">
        <f t="shared" si="10"/>
        <v>1.9944066666666666E-2</v>
      </c>
      <c r="AZ34" s="58">
        <f t="shared" si="26"/>
        <v>5.2544477113779875</v>
      </c>
      <c r="BA34" s="58">
        <f t="shared" si="26"/>
        <v>1.18</v>
      </c>
      <c r="BB34" s="27">
        <f t="shared" si="3"/>
        <v>0.12365816543363928</v>
      </c>
      <c r="BC34" s="68"/>
      <c r="BD34" s="32">
        <v>2043</v>
      </c>
      <c r="BE34" s="27">
        <v>0</v>
      </c>
      <c r="BF34" s="58">
        <f t="shared" si="27"/>
        <v>5.2544477113779875</v>
      </c>
      <c r="BG34" s="58">
        <v>1.1599999999999999</v>
      </c>
      <c r="BH34" s="27">
        <f t="shared" si="11"/>
        <v>0</v>
      </c>
      <c r="BJ34" s="32">
        <v>2043</v>
      </c>
      <c r="BK34" s="53">
        <f t="shared" si="12"/>
        <v>884.11477601201409</v>
      </c>
      <c r="BL34" s="58">
        <f t="shared" si="28"/>
        <v>5.2544477113779875</v>
      </c>
      <c r="BM34" s="91">
        <v>1</v>
      </c>
      <c r="BN34" s="60">
        <f t="shared" si="13"/>
        <v>4645.5348614117893</v>
      </c>
      <c r="BO34" s="21"/>
      <c r="BP34" s="32">
        <v>2043</v>
      </c>
      <c r="BQ34" s="27">
        <v>20.029602999999</v>
      </c>
      <c r="BR34" s="58">
        <f t="shared" si="29"/>
        <v>5.2544477113779875</v>
      </c>
      <c r="BS34" s="58">
        <f t="shared" si="29"/>
        <v>1.0900000000000001</v>
      </c>
      <c r="BT34" s="27">
        <f t="shared" si="14"/>
        <v>114.71650679103833</v>
      </c>
      <c r="BV34" s="32">
        <v>2043</v>
      </c>
      <c r="BW34" s="27">
        <v>50</v>
      </c>
      <c r="BX34" s="27">
        <f t="shared" si="30"/>
        <v>0</v>
      </c>
      <c r="BY34" s="58">
        <f t="shared" si="31"/>
        <v>5.2544477113779875</v>
      </c>
      <c r="BZ34" s="58">
        <f t="shared" si="31"/>
        <v>2.36</v>
      </c>
      <c r="CA34" s="27">
        <f t="shared" si="15"/>
        <v>0</v>
      </c>
      <c r="CC34" s="32">
        <v>2043</v>
      </c>
      <c r="CD34" s="27">
        <v>100</v>
      </c>
      <c r="CE34" s="27">
        <v>0</v>
      </c>
      <c r="CF34" s="58">
        <f t="shared" si="32"/>
        <v>5.2544477113779875</v>
      </c>
      <c r="CG34" s="58">
        <f t="shared" si="32"/>
        <v>1</v>
      </c>
      <c r="CH34" s="27">
        <f t="shared" si="16"/>
        <v>525.44477113779874</v>
      </c>
      <c r="CI34" s="21"/>
    </row>
    <row r="35" spans="1:87" s="4" customFormat="1" ht="13.8" x14ac:dyDescent="0.45">
      <c r="A35" s="32">
        <v>2044</v>
      </c>
      <c r="B35" s="627">
        <f t="shared" si="17"/>
        <v>8926.4300498216398</v>
      </c>
      <c r="C35" s="21"/>
      <c r="D35" s="32">
        <v>2044</v>
      </c>
      <c r="E35" s="27">
        <v>147.99128407560312</v>
      </c>
      <c r="F35" s="27">
        <f t="shared" si="4"/>
        <v>147.97134000893647</v>
      </c>
      <c r="G35" s="58">
        <f t="shared" si="18"/>
        <v>5.2544477113779875</v>
      </c>
      <c r="H35" s="58">
        <f t="shared" si="18"/>
        <v>1.0603</v>
      </c>
      <c r="I35" s="27">
        <f t="shared" si="5"/>
        <v>824.39138129171749</v>
      </c>
      <c r="J35" s="65"/>
      <c r="K35" s="32">
        <v>2044</v>
      </c>
      <c r="L35" s="27">
        <v>0</v>
      </c>
      <c r="M35" s="58">
        <f t="shared" si="0"/>
        <v>5.2544477113779875</v>
      </c>
      <c r="N35" s="58">
        <f t="shared" si="19"/>
        <v>1</v>
      </c>
      <c r="O35" s="27">
        <f t="shared" si="6"/>
        <v>0</v>
      </c>
      <c r="P35" s="65"/>
      <c r="Q35" s="32">
        <v>2044</v>
      </c>
      <c r="R35" s="27">
        <v>11.8009</v>
      </c>
      <c r="S35" s="58">
        <f t="shared" si="20"/>
        <v>5.2544477113779875</v>
      </c>
      <c r="T35" s="58">
        <f t="shared" si="20"/>
        <v>0.98980000000000001</v>
      </c>
      <c r="U35" s="27">
        <f t="shared" si="7"/>
        <v>61.374738434829048</v>
      </c>
      <c r="W35" s="32">
        <v>2044</v>
      </c>
      <c r="X35" s="59">
        <v>40.676943006980991</v>
      </c>
      <c r="Y35" s="58">
        <f t="shared" si="21"/>
        <v>5.2544477113779875</v>
      </c>
      <c r="Z35" s="58">
        <f t="shared" si="21"/>
        <v>1.0451999999999999</v>
      </c>
      <c r="AA35" s="27">
        <f t="shared" si="1"/>
        <v>223.39568621690162</v>
      </c>
      <c r="AB35" s="65"/>
      <c r="AC35" s="32">
        <v>2044</v>
      </c>
      <c r="AD35" s="59">
        <v>6.7304460147385905</v>
      </c>
      <c r="AE35" s="58">
        <f t="shared" si="22"/>
        <v>5.2544477113779875</v>
      </c>
      <c r="AF35" s="58">
        <f t="shared" si="22"/>
        <v>1.3522000000000001</v>
      </c>
      <c r="AG35" s="27">
        <f t="shared" si="2"/>
        <v>47.820250997889119</v>
      </c>
      <c r="AH35" s="65"/>
      <c r="AI35" s="32">
        <v>2044</v>
      </c>
      <c r="AJ35" s="27">
        <v>267.98471806252093</v>
      </c>
      <c r="AK35" s="58">
        <f t="shared" si="23"/>
        <v>5.2544477113779875</v>
      </c>
      <c r="AL35" s="58">
        <f t="shared" si="23"/>
        <v>1.3105</v>
      </c>
      <c r="AM35" s="27">
        <f t="shared" si="8"/>
        <v>1845.3303677895879</v>
      </c>
      <c r="AO35" s="32">
        <v>2044</v>
      </c>
      <c r="AP35" s="27">
        <f t="shared" si="24"/>
        <v>51.473569828142544</v>
      </c>
      <c r="AQ35" s="58">
        <f t="shared" si="25"/>
        <v>5.2544477113779875</v>
      </c>
      <c r="AR35" s="58">
        <f t="shared" si="25"/>
        <v>2.36</v>
      </c>
      <c r="AS35" s="27">
        <f t="shared" si="25"/>
        <v>638.29782758465512</v>
      </c>
      <c r="AU35" s="32">
        <v>2044</v>
      </c>
      <c r="AV35" s="67">
        <v>199440.66666666666</v>
      </c>
      <c r="AW35" s="48">
        <v>10</v>
      </c>
      <c r="AX35" s="552">
        <f t="shared" si="9"/>
        <v>1.9944066666666666E-2</v>
      </c>
      <c r="AY35" s="59">
        <f t="shared" si="10"/>
        <v>1.9944066666666666E-2</v>
      </c>
      <c r="AZ35" s="58">
        <f t="shared" si="26"/>
        <v>5.2544477113779875</v>
      </c>
      <c r="BA35" s="58">
        <f t="shared" si="26"/>
        <v>1.18</v>
      </c>
      <c r="BB35" s="27">
        <f t="shared" si="3"/>
        <v>0.12365816543363928</v>
      </c>
      <c r="BC35" s="68"/>
      <c r="BD35" s="32">
        <v>2044</v>
      </c>
      <c r="BE35" s="27">
        <v>0</v>
      </c>
      <c r="BF35" s="58">
        <f t="shared" si="27"/>
        <v>5.2544477113779875</v>
      </c>
      <c r="BG35" s="58">
        <v>1.1599999999999999</v>
      </c>
      <c r="BH35" s="27">
        <f t="shared" si="11"/>
        <v>0</v>
      </c>
      <c r="BJ35" s="32">
        <v>2044</v>
      </c>
      <c r="BK35" s="53">
        <f t="shared" si="12"/>
        <v>884.11477601201409</v>
      </c>
      <c r="BL35" s="58">
        <f t="shared" si="28"/>
        <v>5.2544477113779875</v>
      </c>
      <c r="BM35" s="91">
        <v>1</v>
      </c>
      <c r="BN35" s="60">
        <f t="shared" si="13"/>
        <v>4645.5348614117893</v>
      </c>
      <c r="BO35" s="21"/>
      <c r="BP35" s="32">
        <v>2044</v>
      </c>
      <c r="BQ35" s="27">
        <v>20.029602999999</v>
      </c>
      <c r="BR35" s="58">
        <f t="shared" si="29"/>
        <v>5.2544477113779875</v>
      </c>
      <c r="BS35" s="58">
        <f t="shared" si="29"/>
        <v>1.0900000000000001</v>
      </c>
      <c r="BT35" s="27">
        <f t="shared" si="14"/>
        <v>114.71650679103833</v>
      </c>
      <c r="BV35" s="32">
        <v>2044</v>
      </c>
      <c r="BW35" s="27">
        <v>50</v>
      </c>
      <c r="BX35" s="27">
        <f t="shared" si="30"/>
        <v>0</v>
      </c>
      <c r="BY35" s="58">
        <f t="shared" si="31"/>
        <v>5.2544477113779875</v>
      </c>
      <c r="BZ35" s="58">
        <f t="shared" si="31"/>
        <v>2.36</v>
      </c>
      <c r="CA35" s="27">
        <f t="shared" si="15"/>
        <v>0</v>
      </c>
      <c r="CC35" s="32">
        <v>2044</v>
      </c>
      <c r="CD35" s="27">
        <v>100</v>
      </c>
      <c r="CE35" s="27">
        <v>0</v>
      </c>
      <c r="CF35" s="58">
        <f t="shared" si="32"/>
        <v>5.2544477113779875</v>
      </c>
      <c r="CG35" s="58">
        <f t="shared" si="32"/>
        <v>1</v>
      </c>
      <c r="CH35" s="27">
        <f t="shared" si="16"/>
        <v>525.44477113779874</v>
      </c>
      <c r="CI35" s="21"/>
    </row>
    <row r="36" spans="1:87" s="4" customFormat="1" ht="13.8" x14ac:dyDescent="0.45">
      <c r="A36" s="32">
        <v>2045</v>
      </c>
      <c r="B36" s="627">
        <f t="shared" si="17"/>
        <v>8926.4300498216398</v>
      </c>
      <c r="C36" s="21"/>
      <c r="D36" s="32">
        <v>2045</v>
      </c>
      <c r="E36" s="27">
        <v>147.99128407560312</v>
      </c>
      <c r="F36" s="27">
        <f t="shared" si="4"/>
        <v>147.97134000893647</v>
      </c>
      <c r="G36" s="58">
        <f t="shared" si="18"/>
        <v>5.2544477113779875</v>
      </c>
      <c r="H36" s="58">
        <f t="shared" si="18"/>
        <v>1.0603</v>
      </c>
      <c r="I36" s="27">
        <f t="shared" si="5"/>
        <v>824.39138129171749</v>
      </c>
      <c r="J36" s="65"/>
      <c r="K36" s="32">
        <v>2045</v>
      </c>
      <c r="L36" s="27">
        <v>0</v>
      </c>
      <c r="M36" s="58">
        <f t="shared" si="0"/>
        <v>5.2544477113779875</v>
      </c>
      <c r="N36" s="58">
        <f t="shared" si="19"/>
        <v>1</v>
      </c>
      <c r="O36" s="27">
        <f t="shared" si="6"/>
        <v>0</v>
      </c>
      <c r="P36" s="65"/>
      <c r="Q36" s="32">
        <v>2045</v>
      </c>
      <c r="R36" s="27">
        <v>11.8009</v>
      </c>
      <c r="S36" s="58">
        <f t="shared" si="20"/>
        <v>5.2544477113779875</v>
      </c>
      <c r="T36" s="58">
        <f t="shared" si="20"/>
        <v>0.98980000000000001</v>
      </c>
      <c r="U36" s="27">
        <f t="shared" si="7"/>
        <v>61.374738434829048</v>
      </c>
      <c r="W36" s="32">
        <v>2045</v>
      </c>
      <c r="X36" s="59">
        <v>40.676943006980991</v>
      </c>
      <c r="Y36" s="58">
        <f t="shared" si="21"/>
        <v>5.2544477113779875</v>
      </c>
      <c r="Z36" s="58">
        <f t="shared" si="21"/>
        <v>1.0451999999999999</v>
      </c>
      <c r="AA36" s="27">
        <f t="shared" si="1"/>
        <v>223.39568621690162</v>
      </c>
      <c r="AB36" s="65"/>
      <c r="AC36" s="32">
        <v>2045</v>
      </c>
      <c r="AD36" s="59">
        <v>6.7304460147385905</v>
      </c>
      <c r="AE36" s="58">
        <f t="shared" si="22"/>
        <v>5.2544477113779875</v>
      </c>
      <c r="AF36" s="58">
        <f t="shared" si="22"/>
        <v>1.3522000000000001</v>
      </c>
      <c r="AG36" s="27">
        <f t="shared" si="2"/>
        <v>47.820250997889119</v>
      </c>
      <c r="AH36" s="65"/>
      <c r="AI36" s="32">
        <v>2045</v>
      </c>
      <c r="AJ36" s="27">
        <v>267.98471806252093</v>
      </c>
      <c r="AK36" s="58">
        <f t="shared" si="23"/>
        <v>5.2544477113779875</v>
      </c>
      <c r="AL36" s="58">
        <f t="shared" si="23"/>
        <v>1.3105</v>
      </c>
      <c r="AM36" s="27">
        <f t="shared" si="8"/>
        <v>1845.3303677895879</v>
      </c>
      <c r="AO36" s="32">
        <v>2045</v>
      </c>
      <c r="AP36" s="27">
        <f t="shared" si="24"/>
        <v>51.473569828142544</v>
      </c>
      <c r="AQ36" s="58">
        <f t="shared" si="25"/>
        <v>5.2544477113779875</v>
      </c>
      <c r="AR36" s="58">
        <f t="shared" si="25"/>
        <v>2.36</v>
      </c>
      <c r="AS36" s="27">
        <f t="shared" si="25"/>
        <v>638.29782758465512</v>
      </c>
      <c r="AU36" s="32">
        <v>2045</v>
      </c>
      <c r="AV36" s="67">
        <v>199440.66666666666</v>
      </c>
      <c r="AW36" s="48">
        <v>10</v>
      </c>
      <c r="AX36" s="552">
        <f t="shared" si="9"/>
        <v>1.9944066666666666E-2</v>
      </c>
      <c r="AY36" s="59">
        <f t="shared" si="10"/>
        <v>1.9944066666666666E-2</v>
      </c>
      <c r="AZ36" s="58">
        <f t="shared" si="26"/>
        <v>5.2544477113779875</v>
      </c>
      <c r="BA36" s="58">
        <f t="shared" si="26"/>
        <v>1.18</v>
      </c>
      <c r="BB36" s="27">
        <f t="shared" si="3"/>
        <v>0.12365816543363928</v>
      </c>
      <c r="BC36" s="68"/>
      <c r="BD36" s="32">
        <v>2045</v>
      </c>
      <c r="BE36" s="27">
        <v>0</v>
      </c>
      <c r="BF36" s="58">
        <f t="shared" si="27"/>
        <v>5.2544477113779875</v>
      </c>
      <c r="BG36" s="58">
        <v>1.1599999999999999</v>
      </c>
      <c r="BH36" s="27">
        <f t="shared" si="11"/>
        <v>0</v>
      </c>
      <c r="BJ36" s="32">
        <v>2045</v>
      </c>
      <c r="BK36" s="53">
        <f t="shared" si="12"/>
        <v>884.11477601201409</v>
      </c>
      <c r="BL36" s="58">
        <f t="shared" si="28"/>
        <v>5.2544477113779875</v>
      </c>
      <c r="BM36" s="91">
        <v>1</v>
      </c>
      <c r="BN36" s="60">
        <f t="shared" si="13"/>
        <v>4645.5348614117893</v>
      </c>
      <c r="BO36" s="21"/>
      <c r="BP36" s="32">
        <v>2045</v>
      </c>
      <c r="BQ36" s="27">
        <v>20.029602999999</v>
      </c>
      <c r="BR36" s="58">
        <f t="shared" si="29"/>
        <v>5.2544477113779875</v>
      </c>
      <c r="BS36" s="58">
        <f t="shared" si="29"/>
        <v>1.0900000000000001</v>
      </c>
      <c r="BT36" s="27">
        <f t="shared" si="14"/>
        <v>114.71650679103833</v>
      </c>
      <c r="BV36" s="32">
        <v>2045</v>
      </c>
      <c r="BW36" s="27">
        <v>50</v>
      </c>
      <c r="BX36" s="27">
        <f t="shared" si="30"/>
        <v>0</v>
      </c>
      <c r="BY36" s="58">
        <f t="shared" si="31"/>
        <v>5.2544477113779875</v>
      </c>
      <c r="BZ36" s="58">
        <f t="shared" si="31"/>
        <v>2.36</v>
      </c>
      <c r="CA36" s="27">
        <f t="shared" si="15"/>
        <v>0</v>
      </c>
      <c r="CC36" s="32">
        <v>2045</v>
      </c>
      <c r="CD36" s="27">
        <v>100</v>
      </c>
      <c r="CE36" s="27">
        <v>0</v>
      </c>
      <c r="CF36" s="58">
        <f t="shared" si="32"/>
        <v>5.2544477113779875</v>
      </c>
      <c r="CG36" s="58">
        <f t="shared" si="32"/>
        <v>1</v>
      </c>
      <c r="CH36" s="27">
        <f t="shared" si="16"/>
        <v>525.44477113779874</v>
      </c>
      <c r="CI36" s="21"/>
    </row>
    <row r="37" spans="1:87" s="4" customFormat="1" ht="13.8" x14ac:dyDescent="0.45">
      <c r="A37" s="32">
        <v>2046</v>
      </c>
      <c r="B37" s="627">
        <f t="shared" si="17"/>
        <v>8926.4300498216398</v>
      </c>
      <c r="C37" s="21"/>
      <c r="D37" s="32">
        <v>2046</v>
      </c>
      <c r="E37" s="27">
        <v>147.99128407560312</v>
      </c>
      <c r="F37" s="27">
        <f t="shared" si="4"/>
        <v>147.97134000893647</v>
      </c>
      <c r="G37" s="58">
        <f t="shared" si="18"/>
        <v>5.2544477113779875</v>
      </c>
      <c r="H37" s="58">
        <f t="shared" si="18"/>
        <v>1.0603</v>
      </c>
      <c r="I37" s="27">
        <f t="shared" si="5"/>
        <v>824.39138129171749</v>
      </c>
      <c r="J37" s="65"/>
      <c r="K37" s="32">
        <v>2046</v>
      </c>
      <c r="L37" s="27">
        <v>0</v>
      </c>
      <c r="M37" s="58">
        <f t="shared" si="0"/>
        <v>5.2544477113779875</v>
      </c>
      <c r="N37" s="58">
        <f t="shared" si="19"/>
        <v>1</v>
      </c>
      <c r="O37" s="27">
        <f t="shared" si="6"/>
        <v>0</v>
      </c>
      <c r="P37" s="65"/>
      <c r="Q37" s="32">
        <v>2046</v>
      </c>
      <c r="R37" s="27">
        <v>11.8009</v>
      </c>
      <c r="S37" s="58">
        <f t="shared" si="20"/>
        <v>5.2544477113779875</v>
      </c>
      <c r="T37" s="58">
        <f t="shared" si="20"/>
        <v>0.98980000000000001</v>
      </c>
      <c r="U37" s="27">
        <f t="shared" si="7"/>
        <v>61.374738434829048</v>
      </c>
      <c r="W37" s="32">
        <v>2046</v>
      </c>
      <c r="X37" s="59">
        <v>40.676943006980991</v>
      </c>
      <c r="Y37" s="58">
        <f t="shared" si="21"/>
        <v>5.2544477113779875</v>
      </c>
      <c r="Z37" s="58">
        <f t="shared" si="21"/>
        <v>1.0451999999999999</v>
      </c>
      <c r="AA37" s="27">
        <f t="shared" si="1"/>
        <v>223.39568621690162</v>
      </c>
      <c r="AB37" s="65"/>
      <c r="AC37" s="32">
        <v>2046</v>
      </c>
      <c r="AD37" s="59">
        <v>6.7304460147385905</v>
      </c>
      <c r="AE37" s="58">
        <f t="shared" si="22"/>
        <v>5.2544477113779875</v>
      </c>
      <c r="AF37" s="58">
        <f t="shared" si="22"/>
        <v>1.3522000000000001</v>
      </c>
      <c r="AG37" s="27">
        <f t="shared" si="2"/>
        <v>47.820250997889119</v>
      </c>
      <c r="AH37" s="65"/>
      <c r="AI37" s="32">
        <v>2046</v>
      </c>
      <c r="AJ37" s="27">
        <v>267.98471806252093</v>
      </c>
      <c r="AK37" s="58">
        <f t="shared" si="23"/>
        <v>5.2544477113779875</v>
      </c>
      <c r="AL37" s="58">
        <f t="shared" si="23"/>
        <v>1.3105</v>
      </c>
      <c r="AM37" s="27">
        <f t="shared" si="8"/>
        <v>1845.3303677895879</v>
      </c>
      <c r="AO37" s="32">
        <v>2046</v>
      </c>
      <c r="AP37" s="27">
        <f t="shared" si="24"/>
        <v>51.473569828142544</v>
      </c>
      <c r="AQ37" s="58">
        <f t="shared" si="25"/>
        <v>5.2544477113779875</v>
      </c>
      <c r="AR37" s="58">
        <f t="shared" si="25"/>
        <v>2.36</v>
      </c>
      <c r="AS37" s="27">
        <f t="shared" si="25"/>
        <v>638.29782758465512</v>
      </c>
      <c r="AU37" s="32">
        <v>2046</v>
      </c>
      <c r="AV37" s="67">
        <v>199440.66666666666</v>
      </c>
      <c r="AW37" s="48">
        <v>10</v>
      </c>
      <c r="AX37" s="552">
        <f t="shared" si="9"/>
        <v>1.9944066666666666E-2</v>
      </c>
      <c r="AY37" s="59">
        <f t="shared" si="10"/>
        <v>1.9944066666666666E-2</v>
      </c>
      <c r="AZ37" s="58">
        <f t="shared" si="26"/>
        <v>5.2544477113779875</v>
      </c>
      <c r="BA37" s="58">
        <f t="shared" si="26"/>
        <v>1.18</v>
      </c>
      <c r="BB37" s="27">
        <f t="shared" si="3"/>
        <v>0.12365816543363928</v>
      </c>
      <c r="BC37" s="68"/>
      <c r="BD37" s="32">
        <v>2046</v>
      </c>
      <c r="BE37" s="27">
        <v>0</v>
      </c>
      <c r="BF37" s="58">
        <f t="shared" si="27"/>
        <v>5.2544477113779875</v>
      </c>
      <c r="BG37" s="58">
        <v>1.1599999999999999</v>
      </c>
      <c r="BH37" s="27">
        <f t="shared" si="11"/>
        <v>0</v>
      </c>
      <c r="BJ37" s="32">
        <v>2046</v>
      </c>
      <c r="BK37" s="53">
        <f t="shared" si="12"/>
        <v>884.11477601201409</v>
      </c>
      <c r="BL37" s="58">
        <f t="shared" si="28"/>
        <v>5.2544477113779875</v>
      </c>
      <c r="BM37" s="91">
        <v>1</v>
      </c>
      <c r="BN37" s="60">
        <f t="shared" si="13"/>
        <v>4645.5348614117893</v>
      </c>
      <c r="BO37" s="21"/>
      <c r="BP37" s="32">
        <v>2046</v>
      </c>
      <c r="BQ37" s="27">
        <v>20.029602999999</v>
      </c>
      <c r="BR37" s="58">
        <f t="shared" si="29"/>
        <v>5.2544477113779875</v>
      </c>
      <c r="BS37" s="58">
        <f t="shared" si="29"/>
        <v>1.0900000000000001</v>
      </c>
      <c r="BT37" s="27">
        <f t="shared" si="14"/>
        <v>114.71650679103833</v>
      </c>
      <c r="BV37" s="32">
        <v>2046</v>
      </c>
      <c r="BW37" s="27">
        <v>50</v>
      </c>
      <c r="BX37" s="27">
        <f t="shared" si="30"/>
        <v>0</v>
      </c>
      <c r="BY37" s="58">
        <f t="shared" si="31"/>
        <v>5.2544477113779875</v>
      </c>
      <c r="BZ37" s="58">
        <f t="shared" si="31"/>
        <v>2.36</v>
      </c>
      <c r="CA37" s="27">
        <f t="shared" si="15"/>
        <v>0</v>
      </c>
      <c r="CC37" s="32">
        <v>2046</v>
      </c>
      <c r="CD37" s="27">
        <v>100</v>
      </c>
      <c r="CE37" s="27">
        <v>0</v>
      </c>
      <c r="CF37" s="58">
        <f t="shared" si="32"/>
        <v>5.2544477113779875</v>
      </c>
      <c r="CG37" s="58">
        <f t="shared" si="32"/>
        <v>1</v>
      </c>
      <c r="CH37" s="27">
        <f t="shared" si="16"/>
        <v>525.44477113779874</v>
      </c>
      <c r="CI37" s="21"/>
    </row>
    <row r="38" spans="1:87" s="4" customFormat="1" ht="13.8" x14ac:dyDescent="0.45">
      <c r="A38" s="32">
        <v>2047</v>
      </c>
      <c r="B38" s="627">
        <f t="shared" si="17"/>
        <v>8926.4300498216398</v>
      </c>
      <c r="C38" s="21"/>
      <c r="D38" s="32">
        <v>2047</v>
      </c>
      <c r="E38" s="27">
        <v>147.99128407560312</v>
      </c>
      <c r="F38" s="27">
        <f t="shared" si="4"/>
        <v>147.97134000893647</v>
      </c>
      <c r="G38" s="58">
        <f t="shared" si="18"/>
        <v>5.2544477113779875</v>
      </c>
      <c r="H38" s="58">
        <f t="shared" si="18"/>
        <v>1.0603</v>
      </c>
      <c r="I38" s="27">
        <f t="shared" si="5"/>
        <v>824.39138129171749</v>
      </c>
      <c r="J38" s="65"/>
      <c r="K38" s="32">
        <v>2047</v>
      </c>
      <c r="L38" s="27">
        <v>0</v>
      </c>
      <c r="M38" s="58">
        <f t="shared" si="0"/>
        <v>5.2544477113779875</v>
      </c>
      <c r="N38" s="58">
        <f t="shared" si="19"/>
        <v>1</v>
      </c>
      <c r="O38" s="27">
        <f t="shared" si="6"/>
        <v>0</v>
      </c>
      <c r="P38" s="65"/>
      <c r="Q38" s="32">
        <v>2047</v>
      </c>
      <c r="R38" s="27">
        <v>11.8009</v>
      </c>
      <c r="S38" s="58">
        <f t="shared" si="20"/>
        <v>5.2544477113779875</v>
      </c>
      <c r="T38" s="58">
        <f t="shared" si="20"/>
        <v>0.98980000000000001</v>
      </c>
      <c r="U38" s="27">
        <f t="shared" si="7"/>
        <v>61.374738434829048</v>
      </c>
      <c r="W38" s="32">
        <v>2047</v>
      </c>
      <c r="X38" s="59">
        <v>40.676943006980991</v>
      </c>
      <c r="Y38" s="58">
        <f t="shared" si="21"/>
        <v>5.2544477113779875</v>
      </c>
      <c r="Z38" s="58">
        <f t="shared" si="21"/>
        <v>1.0451999999999999</v>
      </c>
      <c r="AA38" s="27">
        <f t="shared" si="1"/>
        <v>223.39568621690162</v>
      </c>
      <c r="AB38" s="65"/>
      <c r="AC38" s="32">
        <v>2047</v>
      </c>
      <c r="AD38" s="59">
        <v>6.7304460147385905</v>
      </c>
      <c r="AE38" s="58">
        <f t="shared" si="22"/>
        <v>5.2544477113779875</v>
      </c>
      <c r="AF38" s="58">
        <f t="shared" si="22"/>
        <v>1.3522000000000001</v>
      </c>
      <c r="AG38" s="27">
        <f t="shared" si="2"/>
        <v>47.820250997889119</v>
      </c>
      <c r="AH38" s="65"/>
      <c r="AI38" s="32">
        <v>2047</v>
      </c>
      <c r="AJ38" s="27">
        <v>267.98471806252093</v>
      </c>
      <c r="AK38" s="58">
        <f t="shared" si="23"/>
        <v>5.2544477113779875</v>
      </c>
      <c r="AL38" s="58">
        <f t="shared" si="23"/>
        <v>1.3105</v>
      </c>
      <c r="AM38" s="27">
        <f t="shared" si="8"/>
        <v>1845.3303677895879</v>
      </c>
      <c r="AO38" s="32">
        <v>2047</v>
      </c>
      <c r="AP38" s="27">
        <f t="shared" si="24"/>
        <v>51.473569828142544</v>
      </c>
      <c r="AQ38" s="58">
        <f t="shared" si="25"/>
        <v>5.2544477113779875</v>
      </c>
      <c r="AR38" s="58">
        <f t="shared" si="25"/>
        <v>2.36</v>
      </c>
      <c r="AS38" s="27">
        <f t="shared" si="25"/>
        <v>638.29782758465512</v>
      </c>
      <c r="AU38" s="32">
        <v>2047</v>
      </c>
      <c r="AV38" s="67">
        <v>199440.66666666666</v>
      </c>
      <c r="AW38" s="48">
        <v>10</v>
      </c>
      <c r="AX38" s="552">
        <f t="shared" si="9"/>
        <v>1.9944066666666666E-2</v>
      </c>
      <c r="AY38" s="59">
        <f t="shared" si="10"/>
        <v>1.9944066666666666E-2</v>
      </c>
      <c r="AZ38" s="58">
        <f t="shared" si="26"/>
        <v>5.2544477113779875</v>
      </c>
      <c r="BA38" s="58">
        <f t="shared" si="26"/>
        <v>1.18</v>
      </c>
      <c r="BB38" s="27">
        <f t="shared" si="3"/>
        <v>0.12365816543363928</v>
      </c>
      <c r="BC38" s="68"/>
      <c r="BD38" s="32">
        <v>2047</v>
      </c>
      <c r="BE38" s="27">
        <v>0</v>
      </c>
      <c r="BF38" s="58">
        <f t="shared" si="27"/>
        <v>5.2544477113779875</v>
      </c>
      <c r="BG38" s="58">
        <v>1.1599999999999999</v>
      </c>
      <c r="BH38" s="27">
        <f t="shared" si="11"/>
        <v>0</v>
      </c>
      <c r="BJ38" s="32">
        <v>2047</v>
      </c>
      <c r="BK38" s="53">
        <f t="shared" si="12"/>
        <v>884.11477601201409</v>
      </c>
      <c r="BL38" s="58">
        <f t="shared" si="28"/>
        <v>5.2544477113779875</v>
      </c>
      <c r="BM38" s="91">
        <v>1</v>
      </c>
      <c r="BN38" s="60">
        <f t="shared" si="13"/>
        <v>4645.5348614117893</v>
      </c>
      <c r="BO38" s="21"/>
      <c r="BP38" s="32">
        <v>2047</v>
      </c>
      <c r="BQ38" s="27">
        <v>20.029602999999</v>
      </c>
      <c r="BR38" s="58">
        <f t="shared" si="29"/>
        <v>5.2544477113779875</v>
      </c>
      <c r="BS38" s="58">
        <f t="shared" si="29"/>
        <v>1.0900000000000001</v>
      </c>
      <c r="BT38" s="27">
        <f t="shared" si="14"/>
        <v>114.71650679103833</v>
      </c>
      <c r="BV38" s="32">
        <v>2047</v>
      </c>
      <c r="BW38" s="27">
        <v>50</v>
      </c>
      <c r="BX38" s="27">
        <f t="shared" si="30"/>
        <v>0</v>
      </c>
      <c r="BY38" s="58">
        <f t="shared" si="31"/>
        <v>5.2544477113779875</v>
      </c>
      <c r="BZ38" s="58">
        <f t="shared" si="31"/>
        <v>2.36</v>
      </c>
      <c r="CA38" s="27">
        <f t="shared" si="15"/>
        <v>0</v>
      </c>
      <c r="CC38" s="32">
        <v>2047</v>
      </c>
      <c r="CD38" s="27">
        <v>100</v>
      </c>
      <c r="CE38" s="27">
        <v>0</v>
      </c>
      <c r="CF38" s="58">
        <f t="shared" si="32"/>
        <v>5.2544477113779875</v>
      </c>
      <c r="CG38" s="58">
        <f t="shared" si="32"/>
        <v>1</v>
      </c>
      <c r="CH38" s="27">
        <f t="shared" si="16"/>
        <v>525.44477113779874</v>
      </c>
      <c r="CI38" s="21"/>
    </row>
    <row r="39" spans="1:87" s="4" customFormat="1" ht="13.8" x14ac:dyDescent="0.45">
      <c r="A39" s="32">
        <v>2048</v>
      </c>
      <c r="B39" s="627">
        <f t="shared" si="17"/>
        <v>8926.4300498216398</v>
      </c>
      <c r="C39" s="21"/>
      <c r="D39" s="32">
        <v>2048</v>
      </c>
      <c r="E39" s="27">
        <v>147.99128407560312</v>
      </c>
      <c r="F39" s="27">
        <f t="shared" si="4"/>
        <v>147.97134000893647</v>
      </c>
      <c r="G39" s="58">
        <f t="shared" si="18"/>
        <v>5.2544477113779875</v>
      </c>
      <c r="H39" s="58">
        <f t="shared" si="18"/>
        <v>1.0603</v>
      </c>
      <c r="I39" s="27">
        <f t="shared" si="5"/>
        <v>824.39138129171749</v>
      </c>
      <c r="J39" s="65"/>
      <c r="K39" s="32">
        <v>2048</v>
      </c>
      <c r="L39" s="27">
        <v>0</v>
      </c>
      <c r="M39" s="58">
        <f t="shared" si="0"/>
        <v>5.2544477113779875</v>
      </c>
      <c r="N39" s="58">
        <f t="shared" si="19"/>
        <v>1</v>
      </c>
      <c r="O39" s="27">
        <f t="shared" si="6"/>
        <v>0</v>
      </c>
      <c r="P39" s="65"/>
      <c r="Q39" s="32">
        <v>2048</v>
      </c>
      <c r="R39" s="27">
        <v>11.8009</v>
      </c>
      <c r="S39" s="58">
        <f t="shared" si="20"/>
        <v>5.2544477113779875</v>
      </c>
      <c r="T39" s="58">
        <f t="shared" si="20"/>
        <v>0.98980000000000001</v>
      </c>
      <c r="U39" s="27">
        <f t="shared" si="7"/>
        <v>61.374738434829048</v>
      </c>
      <c r="W39" s="32">
        <v>2048</v>
      </c>
      <c r="X39" s="59">
        <v>40.676943006980991</v>
      </c>
      <c r="Y39" s="58">
        <f t="shared" si="21"/>
        <v>5.2544477113779875</v>
      </c>
      <c r="Z39" s="58">
        <f t="shared" si="21"/>
        <v>1.0451999999999999</v>
      </c>
      <c r="AA39" s="27">
        <f t="shared" si="1"/>
        <v>223.39568621690162</v>
      </c>
      <c r="AB39" s="65"/>
      <c r="AC39" s="32">
        <v>2048</v>
      </c>
      <c r="AD39" s="59">
        <v>6.7304460147385905</v>
      </c>
      <c r="AE39" s="58">
        <f t="shared" si="22"/>
        <v>5.2544477113779875</v>
      </c>
      <c r="AF39" s="58">
        <f t="shared" si="22"/>
        <v>1.3522000000000001</v>
      </c>
      <c r="AG39" s="27">
        <f t="shared" si="2"/>
        <v>47.820250997889119</v>
      </c>
      <c r="AH39" s="65"/>
      <c r="AI39" s="32">
        <v>2048</v>
      </c>
      <c r="AJ39" s="27">
        <v>267.98471806252093</v>
      </c>
      <c r="AK39" s="58">
        <f t="shared" si="23"/>
        <v>5.2544477113779875</v>
      </c>
      <c r="AL39" s="58">
        <f t="shared" si="23"/>
        <v>1.3105</v>
      </c>
      <c r="AM39" s="27">
        <f t="shared" si="8"/>
        <v>1845.3303677895879</v>
      </c>
      <c r="AO39" s="32">
        <v>2048</v>
      </c>
      <c r="AP39" s="27">
        <f t="shared" si="24"/>
        <v>51.473569828142544</v>
      </c>
      <c r="AQ39" s="58">
        <f t="shared" si="25"/>
        <v>5.2544477113779875</v>
      </c>
      <c r="AR39" s="58">
        <f t="shared" si="25"/>
        <v>2.36</v>
      </c>
      <c r="AS39" s="27">
        <f t="shared" si="25"/>
        <v>638.29782758465512</v>
      </c>
      <c r="AU39" s="32">
        <v>2048</v>
      </c>
      <c r="AV39" s="67">
        <v>199440.66666666666</v>
      </c>
      <c r="AW39" s="48">
        <v>10</v>
      </c>
      <c r="AX39" s="552">
        <f t="shared" si="9"/>
        <v>1.9944066666666666E-2</v>
      </c>
      <c r="AY39" s="59">
        <f t="shared" si="10"/>
        <v>1.9944066666666666E-2</v>
      </c>
      <c r="AZ39" s="58">
        <f t="shared" si="26"/>
        <v>5.2544477113779875</v>
      </c>
      <c r="BA39" s="58">
        <f t="shared" si="26"/>
        <v>1.18</v>
      </c>
      <c r="BB39" s="27">
        <f t="shared" si="3"/>
        <v>0.12365816543363928</v>
      </c>
      <c r="BC39" s="68"/>
      <c r="BD39" s="32">
        <v>2048</v>
      </c>
      <c r="BE39" s="27">
        <v>0</v>
      </c>
      <c r="BF39" s="58">
        <f t="shared" si="27"/>
        <v>5.2544477113779875</v>
      </c>
      <c r="BG39" s="58">
        <v>1.1599999999999999</v>
      </c>
      <c r="BH39" s="27">
        <f t="shared" si="11"/>
        <v>0</v>
      </c>
      <c r="BJ39" s="32">
        <v>2048</v>
      </c>
      <c r="BK39" s="53">
        <f t="shared" si="12"/>
        <v>884.11477601201409</v>
      </c>
      <c r="BL39" s="58">
        <f t="shared" si="28"/>
        <v>5.2544477113779875</v>
      </c>
      <c r="BM39" s="91">
        <v>1</v>
      </c>
      <c r="BN39" s="60">
        <f t="shared" si="13"/>
        <v>4645.5348614117893</v>
      </c>
      <c r="BO39" s="21"/>
      <c r="BP39" s="32">
        <v>2048</v>
      </c>
      <c r="BQ39" s="27">
        <v>20.029602999999</v>
      </c>
      <c r="BR39" s="58">
        <f t="shared" si="29"/>
        <v>5.2544477113779875</v>
      </c>
      <c r="BS39" s="58">
        <f t="shared" si="29"/>
        <v>1.0900000000000001</v>
      </c>
      <c r="BT39" s="27">
        <f t="shared" si="14"/>
        <v>114.71650679103833</v>
      </c>
      <c r="BV39" s="32">
        <v>2048</v>
      </c>
      <c r="BW39" s="27">
        <v>50</v>
      </c>
      <c r="BX39" s="27">
        <f t="shared" si="30"/>
        <v>0</v>
      </c>
      <c r="BY39" s="58">
        <f t="shared" si="31"/>
        <v>5.2544477113779875</v>
      </c>
      <c r="BZ39" s="58">
        <f t="shared" si="31"/>
        <v>2.36</v>
      </c>
      <c r="CA39" s="27">
        <f t="shared" si="15"/>
        <v>0</v>
      </c>
      <c r="CC39" s="32">
        <v>2048</v>
      </c>
      <c r="CD39" s="27">
        <v>100</v>
      </c>
      <c r="CE39" s="27">
        <v>0</v>
      </c>
      <c r="CF39" s="58">
        <f t="shared" si="32"/>
        <v>5.2544477113779875</v>
      </c>
      <c r="CG39" s="58">
        <f t="shared" si="32"/>
        <v>1</v>
      </c>
      <c r="CH39" s="27">
        <f t="shared" si="16"/>
        <v>525.44477113779874</v>
      </c>
      <c r="CI39" s="21"/>
    </row>
    <row r="40" spans="1:87" s="4" customFormat="1" ht="13.8" x14ac:dyDescent="0.45">
      <c r="A40" s="32">
        <v>2049</v>
      </c>
      <c r="B40" s="627">
        <f t="shared" si="17"/>
        <v>8926.4300498216398</v>
      </c>
      <c r="C40" s="21"/>
      <c r="D40" s="32">
        <v>2049</v>
      </c>
      <c r="E40" s="27">
        <v>147.99128407560312</v>
      </c>
      <c r="F40" s="27">
        <f t="shared" si="4"/>
        <v>147.97134000893647</v>
      </c>
      <c r="G40" s="58">
        <f t="shared" si="18"/>
        <v>5.2544477113779875</v>
      </c>
      <c r="H40" s="58">
        <f t="shared" si="18"/>
        <v>1.0603</v>
      </c>
      <c r="I40" s="27">
        <f t="shared" si="5"/>
        <v>824.39138129171749</v>
      </c>
      <c r="J40" s="65"/>
      <c r="K40" s="32">
        <v>2049</v>
      </c>
      <c r="L40" s="27">
        <v>0</v>
      </c>
      <c r="M40" s="58">
        <f t="shared" si="0"/>
        <v>5.2544477113779875</v>
      </c>
      <c r="N40" s="58">
        <f t="shared" si="19"/>
        <v>1</v>
      </c>
      <c r="O40" s="27">
        <f t="shared" si="6"/>
        <v>0</v>
      </c>
      <c r="P40" s="65"/>
      <c r="Q40" s="32">
        <v>2049</v>
      </c>
      <c r="R40" s="27">
        <v>11.8009</v>
      </c>
      <c r="S40" s="58">
        <f t="shared" si="20"/>
        <v>5.2544477113779875</v>
      </c>
      <c r="T40" s="58">
        <f t="shared" si="20"/>
        <v>0.98980000000000001</v>
      </c>
      <c r="U40" s="27">
        <f t="shared" si="7"/>
        <v>61.374738434829048</v>
      </c>
      <c r="W40" s="32">
        <v>2049</v>
      </c>
      <c r="X40" s="59">
        <v>40.676943006980991</v>
      </c>
      <c r="Y40" s="58">
        <f t="shared" si="21"/>
        <v>5.2544477113779875</v>
      </c>
      <c r="Z40" s="58">
        <f t="shared" si="21"/>
        <v>1.0451999999999999</v>
      </c>
      <c r="AA40" s="27">
        <f t="shared" si="1"/>
        <v>223.39568621690162</v>
      </c>
      <c r="AB40" s="65"/>
      <c r="AC40" s="32">
        <v>2049</v>
      </c>
      <c r="AD40" s="59">
        <v>6.7304460147385905</v>
      </c>
      <c r="AE40" s="58">
        <f t="shared" si="22"/>
        <v>5.2544477113779875</v>
      </c>
      <c r="AF40" s="58">
        <f t="shared" si="22"/>
        <v>1.3522000000000001</v>
      </c>
      <c r="AG40" s="27">
        <f t="shared" si="2"/>
        <v>47.820250997889119</v>
      </c>
      <c r="AH40" s="65"/>
      <c r="AI40" s="32">
        <v>2049</v>
      </c>
      <c r="AJ40" s="27">
        <v>267.98471806252093</v>
      </c>
      <c r="AK40" s="58">
        <f t="shared" si="23"/>
        <v>5.2544477113779875</v>
      </c>
      <c r="AL40" s="58">
        <f t="shared" si="23"/>
        <v>1.3105</v>
      </c>
      <c r="AM40" s="27">
        <f t="shared" si="8"/>
        <v>1845.3303677895879</v>
      </c>
      <c r="AO40" s="32">
        <v>2049</v>
      </c>
      <c r="AP40" s="27">
        <f t="shared" si="24"/>
        <v>51.473569828142544</v>
      </c>
      <c r="AQ40" s="58">
        <f t="shared" si="25"/>
        <v>5.2544477113779875</v>
      </c>
      <c r="AR40" s="58">
        <f t="shared" si="25"/>
        <v>2.36</v>
      </c>
      <c r="AS40" s="27">
        <f t="shared" si="25"/>
        <v>638.29782758465512</v>
      </c>
      <c r="AU40" s="32">
        <v>2049</v>
      </c>
      <c r="AV40" s="67">
        <v>199440.66666666666</v>
      </c>
      <c r="AW40" s="48">
        <v>10</v>
      </c>
      <c r="AX40" s="552">
        <f t="shared" si="9"/>
        <v>1.9944066666666666E-2</v>
      </c>
      <c r="AY40" s="59">
        <f t="shared" si="10"/>
        <v>1.9944066666666666E-2</v>
      </c>
      <c r="AZ40" s="58">
        <f t="shared" si="26"/>
        <v>5.2544477113779875</v>
      </c>
      <c r="BA40" s="58">
        <f t="shared" si="26"/>
        <v>1.18</v>
      </c>
      <c r="BB40" s="27">
        <f t="shared" si="3"/>
        <v>0.12365816543363928</v>
      </c>
      <c r="BC40" s="68"/>
      <c r="BD40" s="32">
        <v>2049</v>
      </c>
      <c r="BE40" s="27">
        <v>0</v>
      </c>
      <c r="BF40" s="58">
        <f t="shared" si="27"/>
        <v>5.2544477113779875</v>
      </c>
      <c r="BG40" s="58">
        <v>1.1599999999999999</v>
      </c>
      <c r="BH40" s="27">
        <f t="shared" si="11"/>
        <v>0</v>
      </c>
      <c r="BJ40" s="32">
        <v>2049</v>
      </c>
      <c r="BK40" s="53">
        <f t="shared" si="12"/>
        <v>884.11477601201409</v>
      </c>
      <c r="BL40" s="58">
        <f t="shared" si="28"/>
        <v>5.2544477113779875</v>
      </c>
      <c r="BM40" s="91">
        <v>1</v>
      </c>
      <c r="BN40" s="60">
        <f t="shared" si="13"/>
        <v>4645.5348614117893</v>
      </c>
      <c r="BO40" s="21"/>
      <c r="BP40" s="32">
        <v>2049</v>
      </c>
      <c r="BQ40" s="27">
        <v>20.029602999999</v>
      </c>
      <c r="BR40" s="58">
        <f t="shared" si="29"/>
        <v>5.2544477113779875</v>
      </c>
      <c r="BS40" s="58">
        <f t="shared" si="29"/>
        <v>1.0900000000000001</v>
      </c>
      <c r="BT40" s="27">
        <f t="shared" si="14"/>
        <v>114.71650679103833</v>
      </c>
      <c r="BV40" s="32">
        <v>2049</v>
      </c>
      <c r="BW40" s="27">
        <v>50</v>
      </c>
      <c r="BX40" s="27">
        <f t="shared" si="30"/>
        <v>0</v>
      </c>
      <c r="BY40" s="58">
        <f t="shared" si="31"/>
        <v>5.2544477113779875</v>
      </c>
      <c r="BZ40" s="58">
        <f t="shared" si="31"/>
        <v>2.36</v>
      </c>
      <c r="CA40" s="27">
        <f t="shared" si="15"/>
        <v>0</v>
      </c>
      <c r="CC40" s="32">
        <v>2049</v>
      </c>
      <c r="CD40" s="27">
        <v>100</v>
      </c>
      <c r="CE40" s="27">
        <v>0</v>
      </c>
      <c r="CF40" s="58">
        <f t="shared" si="32"/>
        <v>5.2544477113779875</v>
      </c>
      <c r="CG40" s="58">
        <f t="shared" si="32"/>
        <v>1</v>
      </c>
      <c r="CH40" s="27">
        <f t="shared" si="16"/>
        <v>525.44477113779874</v>
      </c>
      <c r="CI40" s="21"/>
    </row>
    <row r="41" spans="1:87" s="4" customFormat="1" ht="13.8" x14ac:dyDescent="0.45">
      <c r="A41" s="32">
        <v>2050</v>
      </c>
      <c r="B41" s="627">
        <f t="shared" si="17"/>
        <v>8926.4300498216398</v>
      </c>
      <c r="C41" s="21"/>
      <c r="D41" s="32">
        <v>2050</v>
      </c>
      <c r="E41" s="27">
        <v>147.99128407560312</v>
      </c>
      <c r="F41" s="27">
        <f t="shared" si="4"/>
        <v>147.97134000893647</v>
      </c>
      <c r="G41" s="58">
        <f t="shared" si="18"/>
        <v>5.2544477113779875</v>
      </c>
      <c r="H41" s="58">
        <f t="shared" si="18"/>
        <v>1.0603</v>
      </c>
      <c r="I41" s="27">
        <f t="shared" si="5"/>
        <v>824.39138129171749</v>
      </c>
      <c r="J41" s="65"/>
      <c r="K41" s="32">
        <v>2050</v>
      </c>
      <c r="L41" s="27">
        <v>0</v>
      </c>
      <c r="M41" s="58">
        <f>M40</f>
        <v>5.2544477113779875</v>
      </c>
      <c r="N41" s="58">
        <f t="shared" si="19"/>
        <v>1</v>
      </c>
      <c r="O41" s="27">
        <f t="shared" si="6"/>
        <v>0</v>
      </c>
      <c r="P41" s="65"/>
      <c r="Q41" s="32">
        <v>2050</v>
      </c>
      <c r="R41" s="27">
        <v>11.8009</v>
      </c>
      <c r="S41" s="58">
        <f t="shared" si="20"/>
        <v>5.2544477113779875</v>
      </c>
      <c r="T41" s="58">
        <f t="shared" si="20"/>
        <v>0.98980000000000001</v>
      </c>
      <c r="U41" s="27">
        <f t="shared" si="7"/>
        <v>61.374738434829048</v>
      </c>
      <c r="W41" s="32">
        <v>2050</v>
      </c>
      <c r="X41" s="59">
        <v>40.676943006980991</v>
      </c>
      <c r="Y41" s="58">
        <f t="shared" si="21"/>
        <v>5.2544477113779875</v>
      </c>
      <c r="Z41" s="58">
        <f t="shared" si="21"/>
        <v>1.0451999999999999</v>
      </c>
      <c r="AA41" s="27">
        <f t="shared" si="1"/>
        <v>223.39568621690162</v>
      </c>
      <c r="AB41" s="65"/>
      <c r="AC41" s="32">
        <v>2050</v>
      </c>
      <c r="AD41" s="59">
        <v>6.7304460147385905</v>
      </c>
      <c r="AE41" s="58">
        <f t="shared" si="22"/>
        <v>5.2544477113779875</v>
      </c>
      <c r="AF41" s="58">
        <f t="shared" si="22"/>
        <v>1.3522000000000001</v>
      </c>
      <c r="AG41" s="27">
        <f t="shared" si="2"/>
        <v>47.820250997889119</v>
      </c>
      <c r="AH41" s="65"/>
      <c r="AI41" s="32">
        <v>2050</v>
      </c>
      <c r="AJ41" s="27">
        <v>267.98471806252093</v>
      </c>
      <c r="AK41" s="58">
        <f t="shared" si="23"/>
        <v>5.2544477113779875</v>
      </c>
      <c r="AL41" s="58">
        <f t="shared" si="23"/>
        <v>1.3105</v>
      </c>
      <c r="AM41" s="27">
        <f t="shared" si="8"/>
        <v>1845.3303677895879</v>
      </c>
      <c r="AO41" s="32">
        <v>2050</v>
      </c>
      <c r="AP41" s="27">
        <f t="shared" si="24"/>
        <v>51.473569828142544</v>
      </c>
      <c r="AQ41" s="58">
        <f t="shared" si="25"/>
        <v>5.2544477113779875</v>
      </c>
      <c r="AR41" s="58">
        <f t="shared" si="25"/>
        <v>2.36</v>
      </c>
      <c r="AS41" s="27">
        <f t="shared" si="25"/>
        <v>638.29782758465512</v>
      </c>
      <c r="AU41" s="32">
        <v>2050</v>
      </c>
      <c r="AV41" s="67">
        <v>199440.66666666666</v>
      </c>
      <c r="AW41" s="48">
        <v>10</v>
      </c>
      <c r="AX41" s="552">
        <f t="shared" si="9"/>
        <v>1.9944066666666666E-2</v>
      </c>
      <c r="AY41" s="59">
        <f t="shared" si="10"/>
        <v>1.9944066666666666E-2</v>
      </c>
      <c r="AZ41" s="58">
        <f t="shared" si="26"/>
        <v>5.2544477113779875</v>
      </c>
      <c r="BA41" s="58">
        <f t="shared" si="26"/>
        <v>1.18</v>
      </c>
      <c r="BB41" s="27">
        <f t="shared" si="3"/>
        <v>0.12365816543363928</v>
      </c>
      <c r="BC41" s="68"/>
      <c r="BD41" s="32">
        <v>2050</v>
      </c>
      <c r="BE41" s="27">
        <v>0</v>
      </c>
      <c r="BF41" s="58">
        <f t="shared" si="27"/>
        <v>5.2544477113779875</v>
      </c>
      <c r="BG41" s="58">
        <v>1.1599999999999999</v>
      </c>
      <c r="BH41" s="27">
        <f t="shared" si="11"/>
        <v>0</v>
      </c>
      <c r="BJ41" s="32">
        <v>2050</v>
      </c>
      <c r="BK41" s="53">
        <f t="shared" si="12"/>
        <v>884.11477601201409</v>
      </c>
      <c r="BL41" s="58">
        <f t="shared" si="28"/>
        <v>5.2544477113779875</v>
      </c>
      <c r="BM41" s="91">
        <v>1</v>
      </c>
      <c r="BN41" s="60">
        <f t="shared" si="13"/>
        <v>4645.5348614117893</v>
      </c>
      <c r="BO41" s="21"/>
      <c r="BP41" s="32">
        <v>2050</v>
      </c>
      <c r="BQ41" s="27">
        <v>20.029602999999</v>
      </c>
      <c r="BR41" s="58">
        <f t="shared" si="29"/>
        <v>5.2544477113779875</v>
      </c>
      <c r="BS41" s="58">
        <f t="shared" si="29"/>
        <v>1.0900000000000001</v>
      </c>
      <c r="BT41" s="27">
        <f t="shared" si="14"/>
        <v>114.71650679103833</v>
      </c>
      <c r="BV41" s="32">
        <v>2050</v>
      </c>
      <c r="BW41" s="27">
        <v>50</v>
      </c>
      <c r="BX41" s="27">
        <f t="shared" si="30"/>
        <v>0</v>
      </c>
      <c r="BY41" s="58">
        <f t="shared" si="31"/>
        <v>5.2544477113779875</v>
      </c>
      <c r="BZ41" s="58">
        <f t="shared" si="31"/>
        <v>2.36</v>
      </c>
      <c r="CA41" s="27">
        <f t="shared" si="15"/>
        <v>0</v>
      </c>
      <c r="CC41" s="32">
        <v>2050</v>
      </c>
      <c r="CD41" s="27">
        <v>100</v>
      </c>
      <c r="CE41" s="27">
        <v>0</v>
      </c>
      <c r="CF41" s="58">
        <f t="shared" si="32"/>
        <v>5.2544477113779875</v>
      </c>
      <c r="CG41" s="58">
        <f t="shared" si="32"/>
        <v>1</v>
      </c>
      <c r="CH41" s="27">
        <f t="shared" si="16"/>
        <v>525.44477113779874</v>
      </c>
      <c r="CI41" s="21"/>
    </row>
    <row r="42" spans="1:87" s="4" customFormat="1" ht="13.8" x14ac:dyDescent="0.45">
      <c r="A42" s="32">
        <v>2051</v>
      </c>
      <c r="B42" s="627">
        <f t="shared" si="17"/>
        <v>8926.4300498216398</v>
      </c>
      <c r="C42" s="21"/>
      <c r="D42" s="32">
        <v>2051</v>
      </c>
      <c r="E42" s="27">
        <v>147.99128407560312</v>
      </c>
      <c r="F42" s="27">
        <f t="shared" si="4"/>
        <v>147.97134000893647</v>
      </c>
      <c r="G42" s="58">
        <f t="shared" ref="G42:H42" si="33">G41</f>
        <v>5.2544477113779875</v>
      </c>
      <c r="H42" s="58">
        <f t="shared" si="33"/>
        <v>1.0603</v>
      </c>
      <c r="I42" s="27">
        <f t="shared" ref="I42:I51" si="34">F42*G42*H42</f>
        <v>824.39138129171749</v>
      </c>
      <c r="J42" s="65"/>
      <c r="K42" s="32">
        <v>2051</v>
      </c>
      <c r="L42" s="27">
        <v>0</v>
      </c>
      <c r="M42" s="58">
        <f t="shared" ref="M42:M51" si="35">M41</f>
        <v>5.2544477113779875</v>
      </c>
      <c r="N42" s="58">
        <f t="shared" si="19"/>
        <v>1</v>
      </c>
      <c r="O42" s="27">
        <f t="shared" ref="O42:O51" si="36">L42*M42*N42</f>
        <v>0</v>
      </c>
      <c r="P42" s="65"/>
      <c r="Q42" s="32">
        <v>2051</v>
      </c>
      <c r="R42" s="27">
        <v>11.8009</v>
      </c>
      <c r="S42" s="58">
        <f t="shared" ref="S42:T42" si="37">S41</f>
        <v>5.2544477113779875</v>
      </c>
      <c r="T42" s="58">
        <f t="shared" si="37"/>
        <v>0.98980000000000001</v>
      </c>
      <c r="U42" s="27">
        <f t="shared" si="7"/>
        <v>61.374738434829048</v>
      </c>
      <c r="W42" s="32">
        <v>2051</v>
      </c>
      <c r="X42" s="59">
        <v>40.676943006980991</v>
      </c>
      <c r="Y42" s="58">
        <f t="shared" ref="Y42:Z42" si="38">Y41</f>
        <v>5.2544477113779875</v>
      </c>
      <c r="Z42" s="58">
        <f t="shared" si="38"/>
        <v>1.0451999999999999</v>
      </c>
      <c r="AA42" s="27">
        <f t="shared" ref="AA42:AA51" si="39">X42*Y42*Z42</f>
        <v>223.39568621690162</v>
      </c>
      <c r="AB42" s="65"/>
      <c r="AC42" s="32">
        <v>2051</v>
      </c>
      <c r="AD42" s="59">
        <v>6.7304460147385905</v>
      </c>
      <c r="AE42" s="58">
        <f t="shared" ref="AE42:AF42" si="40">AE41</f>
        <v>5.2544477113779875</v>
      </c>
      <c r="AF42" s="58">
        <f t="shared" si="40"/>
        <v>1.3522000000000001</v>
      </c>
      <c r="AG42" s="27">
        <f t="shared" ref="AG42:AG51" si="41">AD42*AE42*AF42</f>
        <v>47.820250997889119</v>
      </c>
      <c r="AH42" s="65"/>
      <c r="AI42" s="32">
        <v>2051</v>
      </c>
      <c r="AJ42" s="27">
        <v>267.98471806252093</v>
      </c>
      <c r="AK42" s="58">
        <f t="shared" ref="AK42:AL42" si="42">AK41</f>
        <v>5.2544477113779875</v>
      </c>
      <c r="AL42" s="58">
        <f t="shared" si="42"/>
        <v>1.3105</v>
      </c>
      <c r="AM42" s="27">
        <f t="shared" ref="AM42:AM51" si="43">AJ42*AK42*AL42</f>
        <v>1845.3303677895879</v>
      </c>
      <c r="AO42" s="32">
        <v>2051</v>
      </c>
      <c r="AP42" s="27">
        <f t="shared" si="24"/>
        <v>51.473569828142544</v>
      </c>
      <c r="AQ42" s="58">
        <f t="shared" ref="AQ42:AS42" si="44">AQ41</f>
        <v>5.2544477113779875</v>
      </c>
      <c r="AR42" s="58">
        <f t="shared" si="44"/>
        <v>2.36</v>
      </c>
      <c r="AS42" s="27">
        <f t="shared" si="44"/>
        <v>638.29782758465512</v>
      </c>
      <c r="AU42" s="32">
        <v>2051</v>
      </c>
      <c r="AV42" s="67">
        <v>199440.66666666666</v>
      </c>
      <c r="AW42" s="48">
        <v>10</v>
      </c>
      <c r="AX42" s="552">
        <f t="shared" si="9"/>
        <v>1.9944066666666666E-2</v>
      </c>
      <c r="AY42" s="59">
        <f t="shared" si="10"/>
        <v>1.9944066666666666E-2</v>
      </c>
      <c r="AZ42" s="58">
        <f t="shared" ref="AZ42:BA42" si="45">AZ41</f>
        <v>5.2544477113779875</v>
      </c>
      <c r="BA42" s="58">
        <f t="shared" si="45"/>
        <v>1.18</v>
      </c>
      <c r="BB42" s="27">
        <f t="shared" ref="BB42:BB51" si="46">AY42*AZ42*BA42</f>
        <v>0.12365816543363928</v>
      </c>
      <c r="BC42" s="68"/>
      <c r="BD42" s="32">
        <v>2051</v>
      </c>
      <c r="BE42" s="27">
        <v>0</v>
      </c>
      <c r="BF42" s="58">
        <f t="shared" si="27"/>
        <v>5.2544477113779875</v>
      </c>
      <c r="BG42" s="58">
        <v>1.1599999999999999</v>
      </c>
      <c r="BH42" s="27">
        <f t="shared" ref="BH42:BH51" si="47">BE42*BF42*BG42</f>
        <v>0</v>
      </c>
      <c r="BJ42" s="32">
        <v>2051</v>
      </c>
      <c r="BK42" s="53">
        <f t="shared" si="12"/>
        <v>884.11477601201409</v>
      </c>
      <c r="BL42" s="58">
        <f t="shared" si="28"/>
        <v>5.2544477113779875</v>
      </c>
      <c r="BM42" s="91">
        <v>1</v>
      </c>
      <c r="BN42" s="60">
        <f t="shared" ref="BN42:BN51" si="48">BK42*BL42*BM42</f>
        <v>4645.5348614117893</v>
      </c>
      <c r="BO42" s="21"/>
      <c r="BP42" s="32">
        <v>2051</v>
      </c>
      <c r="BQ42" s="27">
        <v>20.029602999999</v>
      </c>
      <c r="BR42" s="58">
        <f t="shared" ref="BR42:BS42" si="49">BR41</f>
        <v>5.2544477113779875</v>
      </c>
      <c r="BS42" s="58">
        <f t="shared" si="49"/>
        <v>1.0900000000000001</v>
      </c>
      <c r="BT42" s="27">
        <f t="shared" ref="BT42:BT51" si="50">BQ42*BR42*BS42</f>
        <v>114.71650679103833</v>
      </c>
      <c r="BV42" s="32">
        <v>2051</v>
      </c>
      <c r="BW42" s="27">
        <v>50</v>
      </c>
      <c r="BX42" s="27">
        <f t="shared" si="30"/>
        <v>0</v>
      </c>
      <c r="BY42" s="58">
        <f t="shared" si="30"/>
        <v>5.2544477113779875</v>
      </c>
      <c r="BZ42" s="58">
        <f t="shared" si="30"/>
        <v>2.36</v>
      </c>
      <c r="CA42" s="27">
        <f t="shared" ref="CA42:CA51" si="51">BX42*BY42*BZ42</f>
        <v>0</v>
      </c>
      <c r="CC42" s="32">
        <v>2051</v>
      </c>
      <c r="CD42" s="27">
        <v>100</v>
      </c>
      <c r="CE42" s="27">
        <v>0</v>
      </c>
      <c r="CF42" s="58">
        <f t="shared" ref="CF42:CG42" si="52">CF41</f>
        <v>5.2544477113779875</v>
      </c>
      <c r="CG42" s="58">
        <f t="shared" si="52"/>
        <v>1</v>
      </c>
      <c r="CH42" s="27">
        <f t="shared" si="16"/>
        <v>525.44477113779874</v>
      </c>
      <c r="CI42" s="21"/>
    </row>
    <row r="43" spans="1:87" s="4" customFormat="1" ht="13.8" x14ac:dyDescent="0.45">
      <c r="A43" s="32">
        <v>2052</v>
      </c>
      <c r="B43" s="627">
        <f t="shared" si="17"/>
        <v>8926.4300498216398</v>
      </c>
      <c r="C43" s="21"/>
      <c r="D43" s="32">
        <v>2052</v>
      </c>
      <c r="E43" s="27">
        <v>147.99128407560312</v>
      </c>
      <c r="F43" s="27">
        <f t="shared" si="4"/>
        <v>147.97134000893647</v>
      </c>
      <c r="G43" s="58">
        <f t="shared" ref="G43:H43" si="53">G42</f>
        <v>5.2544477113779875</v>
      </c>
      <c r="H43" s="58">
        <f t="shared" si="53"/>
        <v>1.0603</v>
      </c>
      <c r="I43" s="27">
        <f t="shared" si="34"/>
        <v>824.39138129171749</v>
      </c>
      <c r="J43" s="65"/>
      <c r="K43" s="32">
        <v>2052</v>
      </c>
      <c r="L43" s="27">
        <v>0</v>
      </c>
      <c r="M43" s="58">
        <f t="shared" si="35"/>
        <v>5.2544477113779875</v>
      </c>
      <c r="N43" s="58">
        <f t="shared" si="19"/>
        <v>1</v>
      </c>
      <c r="O43" s="27">
        <f t="shared" si="36"/>
        <v>0</v>
      </c>
      <c r="P43" s="65"/>
      <c r="Q43" s="32">
        <v>2052</v>
      </c>
      <c r="R43" s="27">
        <v>11.8009</v>
      </c>
      <c r="S43" s="58">
        <f t="shared" ref="S43:T43" si="54">S42</f>
        <v>5.2544477113779875</v>
      </c>
      <c r="T43" s="58">
        <f t="shared" si="54"/>
        <v>0.98980000000000001</v>
      </c>
      <c r="U43" s="27">
        <f t="shared" si="7"/>
        <v>61.374738434829048</v>
      </c>
      <c r="W43" s="32">
        <v>2052</v>
      </c>
      <c r="X43" s="59">
        <v>40.676943006980991</v>
      </c>
      <c r="Y43" s="58">
        <f t="shared" ref="Y43:Z51" si="55">Y42</f>
        <v>5.2544477113779875</v>
      </c>
      <c r="Z43" s="58">
        <f t="shared" si="55"/>
        <v>1.0451999999999999</v>
      </c>
      <c r="AA43" s="27">
        <f t="shared" si="39"/>
        <v>223.39568621690162</v>
      </c>
      <c r="AB43" s="65"/>
      <c r="AC43" s="32">
        <v>2052</v>
      </c>
      <c r="AD43" s="59">
        <v>6.7304460147385905</v>
      </c>
      <c r="AE43" s="58">
        <f t="shared" ref="AE43:AF51" si="56">AE42</f>
        <v>5.2544477113779875</v>
      </c>
      <c r="AF43" s="58">
        <f t="shared" si="56"/>
        <v>1.3522000000000001</v>
      </c>
      <c r="AG43" s="27">
        <f t="shared" si="41"/>
        <v>47.820250997889119</v>
      </c>
      <c r="AH43" s="65"/>
      <c r="AI43" s="32">
        <v>2052</v>
      </c>
      <c r="AJ43" s="27">
        <v>267.98471806252093</v>
      </c>
      <c r="AK43" s="58">
        <f t="shared" ref="AK43:AL43" si="57">AK42</f>
        <v>5.2544477113779875</v>
      </c>
      <c r="AL43" s="58">
        <f t="shared" si="57"/>
        <v>1.3105</v>
      </c>
      <c r="AM43" s="27">
        <f t="shared" si="43"/>
        <v>1845.3303677895879</v>
      </c>
      <c r="AO43" s="32">
        <v>2052</v>
      </c>
      <c r="AP43" s="27">
        <f t="shared" si="24"/>
        <v>51.473569828142544</v>
      </c>
      <c r="AQ43" s="58">
        <f t="shared" ref="AQ43:AS51" si="58">AQ42</f>
        <v>5.2544477113779875</v>
      </c>
      <c r="AR43" s="58">
        <f t="shared" si="58"/>
        <v>2.36</v>
      </c>
      <c r="AS43" s="27">
        <f t="shared" si="58"/>
        <v>638.29782758465512</v>
      </c>
      <c r="AU43" s="32">
        <v>2052</v>
      </c>
      <c r="AV43" s="67">
        <v>199440.66666666666</v>
      </c>
      <c r="AW43" s="48">
        <v>10</v>
      </c>
      <c r="AX43" s="552">
        <f t="shared" si="9"/>
        <v>1.9944066666666666E-2</v>
      </c>
      <c r="AY43" s="59">
        <f t="shared" si="10"/>
        <v>1.9944066666666666E-2</v>
      </c>
      <c r="AZ43" s="58">
        <f t="shared" ref="AZ43:BA43" si="59">AZ42</f>
        <v>5.2544477113779875</v>
      </c>
      <c r="BA43" s="58">
        <f t="shared" si="59"/>
        <v>1.18</v>
      </c>
      <c r="BB43" s="27">
        <f t="shared" si="46"/>
        <v>0.12365816543363928</v>
      </c>
      <c r="BC43" s="68"/>
      <c r="BD43" s="32">
        <v>2052</v>
      </c>
      <c r="BE43" s="27">
        <v>0</v>
      </c>
      <c r="BF43" s="58">
        <f t="shared" si="27"/>
        <v>5.2544477113779875</v>
      </c>
      <c r="BG43" s="58">
        <v>1.1599999999999999</v>
      </c>
      <c r="BH43" s="27">
        <f t="shared" si="47"/>
        <v>0</v>
      </c>
      <c r="BJ43" s="32">
        <v>2052</v>
      </c>
      <c r="BK43" s="53">
        <f t="shared" si="12"/>
        <v>884.11477601201409</v>
      </c>
      <c r="BL43" s="58">
        <f t="shared" si="28"/>
        <v>5.2544477113779875</v>
      </c>
      <c r="BM43" s="91">
        <v>1</v>
      </c>
      <c r="BN43" s="60">
        <f t="shared" si="48"/>
        <v>4645.5348614117893</v>
      </c>
      <c r="BO43" s="21"/>
      <c r="BP43" s="32">
        <v>2052</v>
      </c>
      <c r="BQ43" s="27">
        <v>20.029602999999</v>
      </c>
      <c r="BR43" s="58">
        <f t="shared" ref="BR43:BS43" si="60">BR42</f>
        <v>5.2544477113779875</v>
      </c>
      <c r="BS43" s="58">
        <f t="shared" si="60"/>
        <v>1.0900000000000001</v>
      </c>
      <c r="BT43" s="27">
        <f t="shared" si="50"/>
        <v>114.71650679103833</v>
      </c>
      <c r="BV43" s="32">
        <v>2052</v>
      </c>
      <c r="BW43" s="27">
        <v>50</v>
      </c>
      <c r="BX43" s="27">
        <f t="shared" ref="BX43:BZ51" si="61">BX42</f>
        <v>0</v>
      </c>
      <c r="BY43" s="58">
        <f t="shared" si="61"/>
        <v>5.2544477113779875</v>
      </c>
      <c r="BZ43" s="58">
        <f t="shared" si="61"/>
        <v>2.36</v>
      </c>
      <c r="CA43" s="27">
        <f t="shared" si="51"/>
        <v>0</v>
      </c>
      <c r="CC43" s="32">
        <v>2052</v>
      </c>
      <c r="CD43" s="27">
        <v>100</v>
      </c>
      <c r="CE43" s="27">
        <v>0</v>
      </c>
      <c r="CF43" s="58">
        <f t="shared" ref="CF43:CG43" si="62">CF42</f>
        <v>5.2544477113779875</v>
      </c>
      <c r="CG43" s="58">
        <f t="shared" si="62"/>
        <v>1</v>
      </c>
      <c r="CH43" s="27">
        <f t="shared" si="16"/>
        <v>525.44477113779874</v>
      </c>
      <c r="CI43" s="21"/>
    </row>
    <row r="44" spans="1:87" s="4" customFormat="1" ht="13.8" x14ac:dyDescent="0.45">
      <c r="A44" s="32">
        <v>2053</v>
      </c>
      <c r="B44" s="627">
        <f t="shared" si="17"/>
        <v>8926.4300498216398</v>
      </c>
      <c r="C44" s="21"/>
      <c r="D44" s="32">
        <v>2053</v>
      </c>
      <c r="E44" s="27">
        <v>147.99128407560312</v>
      </c>
      <c r="F44" s="27">
        <f t="shared" si="4"/>
        <v>147.97134000893647</v>
      </c>
      <c r="G44" s="58">
        <f t="shared" ref="G44:H44" si="63">G43</f>
        <v>5.2544477113779875</v>
      </c>
      <c r="H44" s="58">
        <f t="shared" si="63"/>
        <v>1.0603</v>
      </c>
      <c r="I44" s="27">
        <f t="shared" si="34"/>
        <v>824.39138129171749</v>
      </c>
      <c r="J44" s="65"/>
      <c r="K44" s="32">
        <v>2053</v>
      </c>
      <c r="L44" s="27">
        <v>0</v>
      </c>
      <c r="M44" s="58">
        <f t="shared" si="35"/>
        <v>5.2544477113779875</v>
      </c>
      <c r="N44" s="58">
        <f t="shared" si="19"/>
        <v>1</v>
      </c>
      <c r="O44" s="27">
        <f t="shared" si="36"/>
        <v>0</v>
      </c>
      <c r="P44" s="65"/>
      <c r="Q44" s="32">
        <v>2053</v>
      </c>
      <c r="R44" s="27">
        <v>11.8009</v>
      </c>
      <c r="S44" s="58">
        <f t="shared" ref="S44:T44" si="64">S43</f>
        <v>5.2544477113779875</v>
      </c>
      <c r="T44" s="58">
        <f t="shared" si="64"/>
        <v>0.98980000000000001</v>
      </c>
      <c r="U44" s="27">
        <f t="shared" si="7"/>
        <v>61.374738434829048</v>
      </c>
      <c r="W44" s="32">
        <v>2053</v>
      </c>
      <c r="X44" s="59">
        <v>40.676943006980991</v>
      </c>
      <c r="Y44" s="58">
        <f t="shared" si="55"/>
        <v>5.2544477113779875</v>
      </c>
      <c r="Z44" s="58">
        <f t="shared" si="55"/>
        <v>1.0451999999999999</v>
      </c>
      <c r="AA44" s="27">
        <f t="shared" si="39"/>
        <v>223.39568621690162</v>
      </c>
      <c r="AB44" s="65"/>
      <c r="AC44" s="32">
        <v>2053</v>
      </c>
      <c r="AD44" s="59">
        <v>6.7304460147385905</v>
      </c>
      <c r="AE44" s="58">
        <f t="shared" si="56"/>
        <v>5.2544477113779875</v>
      </c>
      <c r="AF44" s="58">
        <f t="shared" si="56"/>
        <v>1.3522000000000001</v>
      </c>
      <c r="AG44" s="27">
        <f t="shared" si="41"/>
        <v>47.820250997889119</v>
      </c>
      <c r="AH44" s="65"/>
      <c r="AI44" s="32">
        <v>2053</v>
      </c>
      <c r="AJ44" s="27">
        <v>267.98471806252093</v>
      </c>
      <c r="AK44" s="58">
        <f t="shared" ref="AK44:AL44" si="65">AK43</f>
        <v>5.2544477113779875</v>
      </c>
      <c r="AL44" s="58">
        <f t="shared" si="65"/>
        <v>1.3105</v>
      </c>
      <c r="AM44" s="27">
        <f t="shared" si="43"/>
        <v>1845.3303677895879</v>
      </c>
      <c r="AO44" s="32">
        <v>2053</v>
      </c>
      <c r="AP44" s="27">
        <f t="shared" si="24"/>
        <v>51.473569828142544</v>
      </c>
      <c r="AQ44" s="58">
        <f t="shared" si="58"/>
        <v>5.2544477113779875</v>
      </c>
      <c r="AR44" s="58">
        <f t="shared" si="58"/>
        <v>2.36</v>
      </c>
      <c r="AS44" s="27">
        <f t="shared" si="58"/>
        <v>638.29782758465512</v>
      </c>
      <c r="AU44" s="32">
        <v>2053</v>
      </c>
      <c r="AV44" s="67">
        <v>199440.66666666666</v>
      </c>
      <c r="AW44" s="48">
        <v>10</v>
      </c>
      <c r="AX44" s="552">
        <f t="shared" si="9"/>
        <v>1.9944066666666666E-2</v>
      </c>
      <c r="AY44" s="59">
        <f t="shared" si="10"/>
        <v>1.9944066666666666E-2</v>
      </c>
      <c r="AZ44" s="58">
        <f t="shared" ref="AZ44:BA44" si="66">AZ43</f>
        <v>5.2544477113779875</v>
      </c>
      <c r="BA44" s="58">
        <f t="shared" si="66"/>
        <v>1.18</v>
      </c>
      <c r="BB44" s="27">
        <f t="shared" si="46"/>
        <v>0.12365816543363928</v>
      </c>
      <c r="BC44" s="68"/>
      <c r="BD44" s="32">
        <v>2053</v>
      </c>
      <c r="BE44" s="27">
        <v>0</v>
      </c>
      <c r="BF44" s="58">
        <f t="shared" si="27"/>
        <v>5.2544477113779875</v>
      </c>
      <c r="BG44" s="58">
        <v>1.1599999999999999</v>
      </c>
      <c r="BH44" s="27">
        <f t="shared" si="47"/>
        <v>0</v>
      </c>
      <c r="BJ44" s="32">
        <v>2053</v>
      </c>
      <c r="BK44" s="53">
        <f t="shared" si="12"/>
        <v>884.11477601201409</v>
      </c>
      <c r="BL44" s="58">
        <f t="shared" si="28"/>
        <v>5.2544477113779875</v>
      </c>
      <c r="BM44" s="91">
        <v>1</v>
      </c>
      <c r="BN44" s="60">
        <f t="shared" si="48"/>
        <v>4645.5348614117893</v>
      </c>
      <c r="BO44" s="21"/>
      <c r="BP44" s="32">
        <v>2053</v>
      </c>
      <c r="BQ44" s="27">
        <v>20.029602999999</v>
      </c>
      <c r="BR44" s="58">
        <f t="shared" ref="BR44:BS44" si="67">BR43</f>
        <v>5.2544477113779875</v>
      </c>
      <c r="BS44" s="58">
        <f t="shared" si="67"/>
        <v>1.0900000000000001</v>
      </c>
      <c r="BT44" s="27">
        <f t="shared" si="50"/>
        <v>114.71650679103833</v>
      </c>
      <c r="BV44" s="32">
        <v>2053</v>
      </c>
      <c r="BW44" s="27">
        <v>50</v>
      </c>
      <c r="BX44" s="27">
        <f t="shared" si="61"/>
        <v>0</v>
      </c>
      <c r="BY44" s="58">
        <f t="shared" si="61"/>
        <v>5.2544477113779875</v>
      </c>
      <c r="BZ44" s="58">
        <f t="shared" si="61"/>
        <v>2.36</v>
      </c>
      <c r="CA44" s="27">
        <f t="shared" si="51"/>
        <v>0</v>
      </c>
      <c r="CC44" s="32">
        <v>2053</v>
      </c>
      <c r="CD44" s="27">
        <v>100</v>
      </c>
      <c r="CE44" s="27">
        <v>0</v>
      </c>
      <c r="CF44" s="58">
        <f t="shared" ref="CF44:CG44" si="68">CF43</f>
        <v>5.2544477113779875</v>
      </c>
      <c r="CG44" s="58">
        <f t="shared" si="68"/>
        <v>1</v>
      </c>
      <c r="CH44" s="27">
        <f t="shared" si="16"/>
        <v>525.44477113779874</v>
      </c>
      <c r="CI44" s="21"/>
    </row>
    <row r="45" spans="1:87" s="4" customFormat="1" ht="13.8" x14ac:dyDescent="0.45">
      <c r="A45" s="32">
        <v>2054</v>
      </c>
      <c r="B45" s="627">
        <f t="shared" si="17"/>
        <v>8926.4300498216398</v>
      </c>
      <c r="C45" s="21"/>
      <c r="D45" s="32">
        <v>2054</v>
      </c>
      <c r="E45" s="27">
        <v>147.99128407560312</v>
      </c>
      <c r="F45" s="27">
        <f t="shared" si="4"/>
        <v>147.97134000893647</v>
      </c>
      <c r="G45" s="58">
        <f t="shared" ref="G45:H45" si="69">G44</f>
        <v>5.2544477113779875</v>
      </c>
      <c r="H45" s="58">
        <f t="shared" si="69"/>
        <v>1.0603</v>
      </c>
      <c r="I45" s="27">
        <f t="shared" si="34"/>
        <v>824.39138129171749</v>
      </c>
      <c r="J45" s="65"/>
      <c r="K45" s="32">
        <v>2054</v>
      </c>
      <c r="L45" s="27">
        <v>0</v>
      </c>
      <c r="M45" s="58">
        <f t="shared" si="35"/>
        <v>5.2544477113779875</v>
      </c>
      <c r="N45" s="58">
        <f t="shared" si="19"/>
        <v>1</v>
      </c>
      <c r="O45" s="27">
        <f t="shared" si="36"/>
        <v>0</v>
      </c>
      <c r="P45" s="65"/>
      <c r="Q45" s="32">
        <v>2054</v>
      </c>
      <c r="R45" s="27">
        <v>11.8009</v>
      </c>
      <c r="S45" s="58">
        <f t="shared" ref="S45:T45" si="70">S44</f>
        <v>5.2544477113779875</v>
      </c>
      <c r="T45" s="58">
        <f t="shared" si="70"/>
        <v>0.98980000000000001</v>
      </c>
      <c r="U45" s="27">
        <f t="shared" si="7"/>
        <v>61.374738434829048</v>
      </c>
      <c r="W45" s="32">
        <v>2054</v>
      </c>
      <c r="X45" s="59">
        <v>40.676943006980991</v>
      </c>
      <c r="Y45" s="58">
        <f t="shared" si="55"/>
        <v>5.2544477113779875</v>
      </c>
      <c r="Z45" s="58">
        <f t="shared" si="55"/>
        <v>1.0451999999999999</v>
      </c>
      <c r="AA45" s="27">
        <f t="shared" si="39"/>
        <v>223.39568621690162</v>
      </c>
      <c r="AB45" s="65"/>
      <c r="AC45" s="32">
        <v>2054</v>
      </c>
      <c r="AD45" s="59">
        <v>6.7304460147385905</v>
      </c>
      <c r="AE45" s="58">
        <f t="shared" si="56"/>
        <v>5.2544477113779875</v>
      </c>
      <c r="AF45" s="58">
        <f t="shared" si="56"/>
        <v>1.3522000000000001</v>
      </c>
      <c r="AG45" s="27">
        <f t="shared" si="41"/>
        <v>47.820250997889119</v>
      </c>
      <c r="AH45" s="65"/>
      <c r="AI45" s="32">
        <v>2054</v>
      </c>
      <c r="AJ45" s="27">
        <v>267.98471806252093</v>
      </c>
      <c r="AK45" s="58">
        <f t="shared" ref="AK45:AL45" si="71">AK44</f>
        <v>5.2544477113779875</v>
      </c>
      <c r="AL45" s="58">
        <f t="shared" si="71"/>
        <v>1.3105</v>
      </c>
      <c r="AM45" s="27">
        <f t="shared" si="43"/>
        <v>1845.3303677895879</v>
      </c>
      <c r="AO45" s="32">
        <v>2054</v>
      </c>
      <c r="AP45" s="27">
        <f t="shared" si="24"/>
        <v>51.473569828142544</v>
      </c>
      <c r="AQ45" s="58">
        <f t="shared" si="58"/>
        <v>5.2544477113779875</v>
      </c>
      <c r="AR45" s="58">
        <f t="shared" si="58"/>
        <v>2.36</v>
      </c>
      <c r="AS45" s="27">
        <f t="shared" si="58"/>
        <v>638.29782758465512</v>
      </c>
      <c r="AU45" s="32">
        <v>2054</v>
      </c>
      <c r="AV45" s="67">
        <v>199440.66666666666</v>
      </c>
      <c r="AW45" s="48">
        <v>10</v>
      </c>
      <c r="AX45" s="552">
        <f t="shared" si="9"/>
        <v>1.9944066666666666E-2</v>
      </c>
      <c r="AY45" s="59">
        <f t="shared" si="10"/>
        <v>1.9944066666666666E-2</v>
      </c>
      <c r="AZ45" s="58">
        <f t="shared" ref="AZ45:BA45" si="72">AZ44</f>
        <v>5.2544477113779875</v>
      </c>
      <c r="BA45" s="58">
        <f t="shared" si="72"/>
        <v>1.18</v>
      </c>
      <c r="BB45" s="27">
        <f t="shared" si="46"/>
        <v>0.12365816543363928</v>
      </c>
      <c r="BC45" s="68"/>
      <c r="BD45" s="32">
        <v>2054</v>
      </c>
      <c r="BE45" s="27">
        <v>0</v>
      </c>
      <c r="BF45" s="58">
        <f t="shared" si="27"/>
        <v>5.2544477113779875</v>
      </c>
      <c r="BG45" s="58">
        <v>1.1599999999999999</v>
      </c>
      <c r="BH45" s="27">
        <f t="shared" si="47"/>
        <v>0</v>
      </c>
      <c r="BJ45" s="32">
        <v>2054</v>
      </c>
      <c r="BK45" s="53">
        <f t="shared" si="12"/>
        <v>884.11477601201409</v>
      </c>
      <c r="BL45" s="58">
        <f t="shared" si="28"/>
        <v>5.2544477113779875</v>
      </c>
      <c r="BM45" s="91">
        <v>1</v>
      </c>
      <c r="BN45" s="60">
        <f t="shared" si="48"/>
        <v>4645.5348614117893</v>
      </c>
      <c r="BO45" s="21"/>
      <c r="BP45" s="32">
        <v>2054</v>
      </c>
      <c r="BQ45" s="27">
        <v>20.029602999999</v>
      </c>
      <c r="BR45" s="58">
        <f t="shared" ref="BR45:BS45" si="73">BR44</f>
        <v>5.2544477113779875</v>
      </c>
      <c r="BS45" s="58">
        <f t="shared" si="73"/>
        <v>1.0900000000000001</v>
      </c>
      <c r="BT45" s="27">
        <f t="shared" si="50"/>
        <v>114.71650679103833</v>
      </c>
      <c r="BV45" s="32">
        <v>2054</v>
      </c>
      <c r="BW45" s="27">
        <v>50</v>
      </c>
      <c r="BX45" s="27">
        <f t="shared" si="61"/>
        <v>0</v>
      </c>
      <c r="BY45" s="58">
        <f t="shared" si="61"/>
        <v>5.2544477113779875</v>
      </c>
      <c r="BZ45" s="58">
        <f t="shared" si="61"/>
        <v>2.36</v>
      </c>
      <c r="CA45" s="27">
        <f t="shared" si="51"/>
        <v>0</v>
      </c>
      <c r="CC45" s="32">
        <v>2054</v>
      </c>
      <c r="CD45" s="27">
        <v>100</v>
      </c>
      <c r="CE45" s="27">
        <v>0</v>
      </c>
      <c r="CF45" s="58">
        <f t="shared" ref="CF45:CG45" si="74">CF44</f>
        <v>5.2544477113779875</v>
      </c>
      <c r="CG45" s="58">
        <f t="shared" si="74"/>
        <v>1</v>
      </c>
      <c r="CH45" s="27">
        <f t="shared" si="16"/>
        <v>525.44477113779874</v>
      </c>
      <c r="CI45" s="21"/>
    </row>
    <row r="46" spans="1:87" s="4" customFormat="1" ht="13.8" x14ac:dyDescent="0.45">
      <c r="A46" s="32">
        <v>2055</v>
      </c>
      <c r="B46" s="627">
        <f t="shared" si="17"/>
        <v>8926.4300498216398</v>
      </c>
      <c r="C46" s="21"/>
      <c r="D46" s="32">
        <v>2055</v>
      </c>
      <c r="E46" s="27">
        <v>147.99128407560312</v>
      </c>
      <c r="F46" s="27">
        <f t="shared" si="4"/>
        <v>147.97134000893647</v>
      </c>
      <c r="G46" s="58">
        <f t="shared" ref="G46:H46" si="75">G45</f>
        <v>5.2544477113779875</v>
      </c>
      <c r="H46" s="58">
        <f t="shared" si="75"/>
        <v>1.0603</v>
      </c>
      <c r="I46" s="27">
        <f t="shared" si="34"/>
        <v>824.39138129171749</v>
      </c>
      <c r="J46" s="65"/>
      <c r="K46" s="32">
        <v>2055</v>
      </c>
      <c r="L46" s="27">
        <v>0</v>
      </c>
      <c r="M46" s="58">
        <f t="shared" si="35"/>
        <v>5.2544477113779875</v>
      </c>
      <c r="N46" s="58">
        <f t="shared" si="19"/>
        <v>1</v>
      </c>
      <c r="O46" s="27">
        <f t="shared" si="36"/>
        <v>0</v>
      </c>
      <c r="P46" s="65"/>
      <c r="Q46" s="32">
        <v>2055</v>
      </c>
      <c r="R46" s="27">
        <v>11.8009</v>
      </c>
      <c r="S46" s="58">
        <f t="shared" ref="S46:T46" si="76">S45</f>
        <v>5.2544477113779875</v>
      </c>
      <c r="T46" s="58">
        <f t="shared" si="76"/>
        <v>0.98980000000000001</v>
      </c>
      <c r="U46" s="27">
        <f t="shared" si="7"/>
        <v>61.374738434829048</v>
      </c>
      <c r="W46" s="32">
        <v>2055</v>
      </c>
      <c r="X46" s="59">
        <v>40.676943006980991</v>
      </c>
      <c r="Y46" s="58">
        <f t="shared" si="55"/>
        <v>5.2544477113779875</v>
      </c>
      <c r="Z46" s="58">
        <f t="shared" si="55"/>
        <v>1.0451999999999999</v>
      </c>
      <c r="AA46" s="27">
        <f t="shared" si="39"/>
        <v>223.39568621690162</v>
      </c>
      <c r="AB46" s="65"/>
      <c r="AC46" s="32">
        <v>2055</v>
      </c>
      <c r="AD46" s="59">
        <v>6.7304460147385905</v>
      </c>
      <c r="AE46" s="58">
        <f t="shared" si="56"/>
        <v>5.2544477113779875</v>
      </c>
      <c r="AF46" s="58">
        <f t="shared" si="56"/>
        <v>1.3522000000000001</v>
      </c>
      <c r="AG46" s="27">
        <f t="shared" si="41"/>
        <v>47.820250997889119</v>
      </c>
      <c r="AH46" s="65"/>
      <c r="AI46" s="32">
        <v>2055</v>
      </c>
      <c r="AJ46" s="27">
        <v>267.98471806252093</v>
      </c>
      <c r="AK46" s="58">
        <f t="shared" ref="AK46:AL46" si="77">AK45</f>
        <v>5.2544477113779875</v>
      </c>
      <c r="AL46" s="58">
        <f t="shared" si="77"/>
        <v>1.3105</v>
      </c>
      <c r="AM46" s="27">
        <f t="shared" si="43"/>
        <v>1845.3303677895879</v>
      </c>
      <c r="AO46" s="32">
        <v>2055</v>
      </c>
      <c r="AP46" s="27">
        <f t="shared" si="24"/>
        <v>51.473569828142544</v>
      </c>
      <c r="AQ46" s="58">
        <f t="shared" si="58"/>
        <v>5.2544477113779875</v>
      </c>
      <c r="AR46" s="58">
        <f t="shared" si="58"/>
        <v>2.36</v>
      </c>
      <c r="AS46" s="27">
        <f t="shared" si="58"/>
        <v>638.29782758465512</v>
      </c>
      <c r="AU46" s="32">
        <v>2055</v>
      </c>
      <c r="AV46" s="67">
        <v>199440.66666666666</v>
      </c>
      <c r="AW46" s="48">
        <v>10</v>
      </c>
      <c r="AX46" s="552">
        <f t="shared" si="9"/>
        <v>1.9944066666666666E-2</v>
      </c>
      <c r="AY46" s="59">
        <f t="shared" si="10"/>
        <v>1.9944066666666666E-2</v>
      </c>
      <c r="AZ46" s="58">
        <f t="shared" ref="AZ46:BA46" si="78">AZ45</f>
        <v>5.2544477113779875</v>
      </c>
      <c r="BA46" s="58">
        <f t="shared" si="78"/>
        <v>1.18</v>
      </c>
      <c r="BB46" s="27">
        <f t="shared" si="46"/>
        <v>0.12365816543363928</v>
      </c>
      <c r="BC46" s="68"/>
      <c r="BD46" s="32">
        <v>2055</v>
      </c>
      <c r="BE46" s="27">
        <v>0</v>
      </c>
      <c r="BF46" s="58">
        <f t="shared" si="27"/>
        <v>5.2544477113779875</v>
      </c>
      <c r="BG46" s="58">
        <v>1.1599999999999999</v>
      </c>
      <c r="BH46" s="27">
        <f t="shared" si="47"/>
        <v>0</v>
      </c>
      <c r="BJ46" s="32">
        <v>2055</v>
      </c>
      <c r="BK46" s="53">
        <f t="shared" si="12"/>
        <v>884.11477601201409</v>
      </c>
      <c r="BL46" s="58">
        <f t="shared" si="28"/>
        <v>5.2544477113779875</v>
      </c>
      <c r="BM46" s="91">
        <v>1</v>
      </c>
      <c r="BN46" s="60">
        <f t="shared" si="48"/>
        <v>4645.5348614117893</v>
      </c>
      <c r="BO46" s="21"/>
      <c r="BP46" s="32">
        <v>2055</v>
      </c>
      <c r="BQ46" s="27">
        <v>20.029602999999</v>
      </c>
      <c r="BR46" s="58">
        <f t="shared" ref="BR46:BS46" si="79">BR45</f>
        <v>5.2544477113779875</v>
      </c>
      <c r="BS46" s="58">
        <f t="shared" si="79"/>
        <v>1.0900000000000001</v>
      </c>
      <c r="BT46" s="27">
        <f t="shared" si="50"/>
        <v>114.71650679103833</v>
      </c>
      <c r="BV46" s="32">
        <v>2055</v>
      </c>
      <c r="BW46" s="27">
        <v>50</v>
      </c>
      <c r="BX46" s="27">
        <f t="shared" si="61"/>
        <v>0</v>
      </c>
      <c r="BY46" s="58">
        <f t="shared" si="61"/>
        <v>5.2544477113779875</v>
      </c>
      <c r="BZ46" s="58">
        <f t="shared" si="61"/>
        <v>2.36</v>
      </c>
      <c r="CA46" s="27">
        <f t="shared" si="51"/>
        <v>0</v>
      </c>
      <c r="CC46" s="32">
        <v>2055</v>
      </c>
      <c r="CD46" s="27">
        <v>100</v>
      </c>
      <c r="CE46" s="27">
        <v>0</v>
      </c>
      <c r="CF46" s="58">
        <f t="shared" ref="CF46:CG46" si="80">CF45</f>
        <v>5.2544477113779875</v>
      </c>
      <c r="CG46" s="58">
        <f t="shared" si="80"/>
        <v>1</v>
      </c>
      <c r="CH46" s="27">
        <f t="shared" si="16"/>
        <v>525.44477113779874</v>
      </c>
      <c r="CI46" s="21"/>
    </row>
    <row r="47" spans="1:87" s="4" customFormat="1" ht="13.8" x14ac:dyDescent="0.45">
      <c r="A47" s="32">
        <v>2056</v>
      </c>
      <c r="B47" s="627">
        <f t="shared" si="17"/>
        <v>8926.4300498216398</v>
      </c>
      <c r="C47" s="21"/>
      <c r="D47" s="32">
        <v>2056</v>
      </c>
      <c r="E47" s="27">
        <v>147.99128407560312</v>
      </c>
      <c r="F47" s="27">
        <f t="shared" si="4"/>
        <v>147.97134000893647</v>
      </c>
      <c r="G47" s="58">
        <f t="shared" ref="G47:H47" si="81">G46</f>
        <v>5.2544477113779875</v>
      </c>
      <c r="H47" s="58">
        <f t="shared" si="81"/>
        <v>1.0603</v>
      </c>
      <c r="I47" s="27">
        <f t="shared" si="34"/>
        <v>824.39138129171749</v>
      </c>
      <c r="J47" s="65"/>
      <c r="K47" s="32">
        <v>2056</v>
      </c>
      <c r="L47" s="27">
        <v>0</v>
      </c>
      <c r="M47" s="58">
        <f t="shared" si="35"/>
        <v>5.2544477113779875</v>
      </c>
      <c r="N47" s="58">
        <f t="shared" si="19"/>
        <v>1</v>
      </c>
      <c r="O47" s="27">
        <f t="shared" si="36"/>
        <v>0</v>
      </c>
      <c r="P47" s="65"/>
      <c r="Q47" s="32">
        <v>2056</v>
      </c>
      <c r="R47" s="27">
        <v>11.8009</v>
      </c>
      <c r="S47" s="58">
        <f t="shared" ref="S47:T47" si="82">S46</f>
        <v>5.2544477113779875</v>
      </c>
      <c r="T47" s="58">
        <f t="shared" si="82"/>
        <v>0.98980000000000001</v>
      </c>
      <c r="U47" s="27">
        <f t="shared" si="7"/>
        <v>61.374738434829048</v>
      </c>
      <c r="W47" s="32">
        <v>2056</v>
      </c>
      <c r="X47" s="59">
        <v>40.676943006980991</v>
      </c>
      <c r="Y47" s="58">
        <f t="shared" si="55"/>
        <v>5.2544477113779875</v>
      </c>
      <c r="Z47" s="58">
        <f t="shared" si="55"/>
        <v>1.0451999999999999</v>
      </c>
      <c r="AA47" s="27">
        <f t="shared" si="39"/>
        <v>223.39568621690162</v>
      </c>
      <c r="AB47" s="65"/>
      <c r="AC47" s="32">
        <v>2056</v>
      </c>
      <c r="AD47" s="59">
        <v>6.7304460147385905</v>
      </c>
      <c r="AE47" s="58">
        <f t="shared" si="56"/>
        <v>5.2544477113779875</v>
      </c>
      <c r="AF47" s="58">
        <f t="shared" si="56"/>
        <v>1.3522000000000001</v>
      </c>
      <c r="AG47" s="27">
        <f t="shared" si="41"/>
        <v>47.820250997889119</v>
      </c>
      <c r="AH47" s="65"/>
      <c r="AI47" s="32">
        <v>2056</v>
      </c>
      <c r="AJ47" s="27">
        <v>267.98471806252093</v>
      </c>
      <c r="AK47" s="58">
        <f t="shared" ref="AK47:AL47" si="83">AK46</f>
        <v>5.2544477113779875</v>
      </c>
      <c r="AL47" s="58">
        <f t="shared" si="83"/>
        <v>1.3105</v>
      </c>
      <c r="AM47" s="27">
        <f t="shared" si="43"/>
        <v>1845.3303677895879</v>
      </c>
      <c r="AO47" s="32">
        <v>2056</v>
      </c>
      <c r="AP47" s="27">
        <f t="shared" si="24"/>
        <v>51.473569828142544</v>
      </c>
      <c r="AQ47" s="58">
        <f t="shared" si="58"/>
        <v>5.2544477113779875</v>
      </c>
      <c r="AR47" s="58">
        <f t="shared" si="58"/>
        <v>2.36</v>
      </c>
      <c r="AS47" s="27">
        <f t="shared" si="58"/>
        <v>638.29782758465512</v>
      </c>
      <c r="AU47" s="32">
        <v>2056</v>
      </c>
      <c r="AV47" s="67">
        <v>199440.66666666666</v>
      </c>
      <c r="AW47" s="48">
        <v>10</v>
      </c>
      <c r="AX47" s="552">
        <f t="shared" si="9"/>
        <v>1.9944066666666666E-2</v>
      </c>
      <c r="AY47" s="59">
        <f t="shared" si="10"/>
        <v>1.9944066666666666E-2</v>
      </c>
      <c r="AZ47" s="58">
        <f t="shared" ref="AZ47:BA47" si="84">AZ46</f>
        <v>5.2544477113779875</v>
      </c>
      <c r="BA47" s="58">
        <f t="shared" si="84"/>
        <v>1.18</v>
      </c>
      <c r="BB47" s="27">
        <f t="shared" si="46"/>
        <v>0.12365816543363928</v>
      </c>
      <c r="BC47" s="68"/>
      <c r="BD47" s="32">
        <v>2056</v>
      </c>
      <c r="BE47" s="27">
        <v>0</v>
      </c>
      <c r="BF47" s="58">
        <f t="shared" si="27"/>
        <v>5.2544477113779875</v>
      </c>
      <c r="BG47" s="58">
        <v>1.1599999999999999</v>
      </c>
      <c r="BH47" s="27">
        <f t="shared" si="47"/>
        <v>0</v>
      </c>
      <c r="BJ47" s="32">
        <v>2056</v>
      </c>
      <c r="BK47" s="53">
        <f t="shared" si="12"/>
        <v>884.11477601201409</v>
      </c>
      <c r="BL47" s="58">
        <f t="shared" si="28"/>
        <v>5.2544477113779875</v>
      </c>
      <c r="BM47" s="91">
        <v>1</v>
      </c>
      <c r="BN47" s="60">
        <f t="shared" si="48"/>
        <v>4645.5348614117893</v>
      </c>
      <c r="BO47" s="21"/>
      <c r="BP47" s="32">
        <v>2056</v>
      </c>
      <c r="BQ47" s="27">
        <v>20.029602999999</v>
      </c>
      <c r="BR47" s="58">
        <f t="shared" ref="BR47:BS47" si="85">BR46</f>
        <v>5.2544477113779875</v>
      </c>
      <c r="BS47" s="58">
        <f t="shared" si="85"/>
        <v>1.0900000000000001</v>
      </c>
      <c r="BT47" s="27">
        <f t="shared" si="50"/>
        <v>114.71650679103833</v>
      </c>
      <c r="BV47" s="32">
        <v>2056</v>
      </c>
      <c r="BW47" s="27">
        <v>50</v>
      </c>
      <c r="BX47" s="27">
        <f t="shared" si="61"/>
        <v>0</v>
      </c>
      <c r="BY47" s="58">
        <f t="shared" si="61"/>
        <v>5.2544477113779875</v>
      </c>
      <c r="BZ47" s="58">
        <f t="shared" si="61"/>
        <v>2.36</v>
      </c>
      <c r="CA47" s="27">
        <f t="shared" si="51"/>
        <v>0</v>
      </c>
      <c r="CC47" s="32">
        <v>2056</v>
      </c>
      <c r="CD47" s="27">
        <v>100</v>
      </c>
      <c r="CE47" s="27">
        <v>0</v>
      </c>
      <c r="CF47" s="58">
        <f t="shared" ref="CF47:CG47" si="86">CF46</f>
        <v>5.2544477113779875</v>
      </c>
      <c r="CG47" s="58">
        <f t="shared" si="86"/>
        <v>1</v>
      </c>
      <c r="CH47" s="27">
        <f t="shared" si="16"/>
        <v>525.44477113779874</v>
      </c>
      <c r="CI47" s="21"/>
    </row>
    <row r="48" spans="1:87" s="4" customFormat="1" ht="13.8" x14ac:dyDescent="0.45">
      <c r="A48" s="32">
        <v>2057</v>
      </c>
      <c r="B48" s="627">
        <f t="shared" si="17"/>
        <v>8926.4300498216398</v>
      </c>
      <c r="C48" s="21"/>
      <c r="D48" s="32">
        <v>2057</v>
      </c>
      <c r="E48" s="27">
        <v>147.99128407560312</v>
      </c>
      <c r="F48" s="27">
        <f t="shared" si="4"/>
        <v>147.97134000893647</v>
      </c>
      <c r="G48" s="58">
        <f t="shared" ref="G48:H48" si="87">G47</f>
        <v>5.2544477113779875</v>
      </c>
      <c r="H48" s="58">
        <f t="shared" si="87"/>
        <v>1.0603</v>
      </c>
      <c r="I48" s="27">
        <f t="shared" si="34"/>
        <v>824.39138129171749</v>
      </c>
      <c r="J48" s="65"/>
      <c r="K48" s="32">
        <v>2057</v>
      </c>
      <c r="L48" s="27">
        <v>0</v>
      </c>
      <c r="M48" s="58">
        <f t="shared" si="35"/>
        <v>5.2544477113779875</v>
      </c>
      <c r="N48" s="58">
        <f t="shared" si="19"/>
        <v>1</v>
      </c>
      <c r="O48" s="27">
        <f t="shared" si="36"/>
        <v>0</v>
      </c>
      <c r="P48" s="65"/>
      <c r="Q48" s="32">
        <v>2057</v>
      </c>
      <c r="R48" s="27">
        <v>11.8009</v>
      </c>
      <c r="S48" s="58">
        <f t="shared" ref="S48:T48" si="88">S47</f>
        <v>5.2544477113779875</v>
      </c>
      <c r="T48" s="58">
        <f t="shared" si="88"/>
        <v>0.98980000000000001</v>
      </c>
      <c r="U48" s="27">
        <f t="shared" si="7"/>
        <v>61.374738434829048</v>
      </c>
      <c r="W48" s="32">
        <v>2057</v>
      </c>
      <c r="X48" s="59">
        <v>40.676943006980991</v>
      </c>
      <c r="Y48" s="58">
        <f t="shared" si="55"/>
        <v>5.2544477113779875</v>
      </c>
      <c r="Z48" s="58">
        <f t="shared" si="55"/>
        <v>1.0451999999999999</v>
      </c>
      <c r="AA48" s="27">
        <f t="shared" si="39"/>
        <v>223.39568621690162</v>
      </c>
      <c r="AB48" s="65"/>
      <c r="AC48" s="32">
        <v>2057</v>
      </c>
      <c r="AD48" s="59">
        <v>6.7304460147385905</v>
      </c>
      <c r="AE48" s="58">
        <f t="shared" si="56"/>
        <v>5.2544477113779875</v>
      </c>
      <c r="AF48" s="58">
        <f t="shared" si="56"/>
        <v>1.3522000000000001</v>
      </c>
      <c r="AG48" s="27">
        <f t="shared" si="41"/>
        <v>47.820250997889119</v>
      </c>
      <c r="AH48" s="65"/>
      <c r="AI48" s="32">
        <v>2057</v>
      </c>
      <c r="AJ48" s="27">
        <v>267.98471806252093</v>
      </c>
      <c r="AK48" s="58">
        <f t="shared" ref="AK48:AL48" si="89">AK47</f>
        <v>5.2544477113779875</v>
      </c>
      <c r="AL48" s="58">
        <f t="shared" si="89"/>
        <v>1.3105</v>
      </c>
      <c r="AM48" s="27">
        <f t="shared" si="43"/>
        <v>1845.3303677895879</v>
      </c>
      <c r="AO48" s="32">
        <v>2057</v>
      </c>
      <c r="AP48" s="27">
        <f t="shared" si="24"/>
        <v>51.473569828142544</v>
      </c>
      <c r="AQ48" s="58">
        <f t="shared" si="58"/>
        <v>5.2544477113779875</v>
      </c>
      <c r="AR48" s="58">
        <f t="shared" si="58"/>
        <v>2.36</v>
      </c>
      <c r="AS48" s="27">
        <f t="shared" si="58"/>
        <v>638.29782758465512</v>
      </c>
      <c r="AU48" s="32">
        <v>2057</v>
      </c>
      <c r="AV48" s="67">
        <v>199440.66666666666</v>
      </c>
      <c r="AW48" s="48">
        <v>10</v>
      </c>
      <c r="AX48" s="552">
        <f t="shared" si="9"/>
        <v>1.9944066666666666E-2</v>
      </c>
      <c r="AY48" s="59">
        <f t="shared" si="10"/>
        <v>1.9944066666666666E-2</v>
      </c>
      <c r="AZ48" s="58">
        <f t="shared" ref="AZ48:BA48" si="90">AZ47</f>
        <v>5.2544477113779875</v>
      </c>
      <c r="BA48" s="58">
        <f t="shared" si="90"/>
        <v>1.18</v>
      </c>
      <c r="BB48" s="27">
        <f t="shared" si="46"/>
        <v>0.12365816543363928</v>
      </c>
      <c r="BC48" s="68"/>
      <c r="BD48" s="32">
        <v>2057</v>
      </c>
      <c r="BE48" s="27">
        <v>0</v>
      </c>
      <c r="BF48" s="58">
        <f t="shared" si="27"/>
        <v>5.2544477113779875</v>
      </c>
      <c r="BG48" s="58">
        <v>1.1599999999999999</v>
      </c>
      <c r="BH48" s="27">
        <f t="shared" si="47"/>
        <v>0</v>
      </c>
      <c r="BJ48" s="32">
        <v>2057</v>
      </c>
      <c r="BK48" s="53">
        <f t="shared" si="12"/>
        <v>884.11477601201409</v>
      </c>
      <c r="BL48" s="58">
        <f t="shared" si="28"/>
        <v>5.2544477113779875</v>
      </c>
      <c r="BM48" s="91">
        <v>1</v>
      </c>
      <c r="BN48" s="60">
        <f t="shared" si="48"/>
        <v>4645.5348614117893</v>
      </c>
      <c r="BO48" s="21"/>
      <c r="BP48" s="32">
        <v>2057</v>
      </c>
      <c r="BQ48" s="27">
        <v>20.029602999999</v>
      </c>
      <c r="BR48" s="58">
        <f t="shared" ref="BR48:BS48" si="91">BR47</f>
        <v>5.2544477113779875</v>
      </c>
      <c r="BS48" s="58">
        <f t="shared" si="91"/>
        <v>1.0900000000000001</v>
      </c>
      <c r="BT48" s="27">
        <f t="shared" si="50"/>
        <v>114.71650679103833</v>
      </c>
      <c r="BV48" s="32">
        <v>2057</v>
      </c>
      <c r="BW48" s="27">
        <v>50</v>
      </c>
      <c r="BX48" s="27">
        <f t="shared" si="61"/>
        <v>0</v>
      </c>
      <c r="BY48" s="58">
        <f t="shared" si="61"/>
        <v>5.2544477113779875</v>
      </c>
      <c r="BZ48" s="58">
        <f t="shared" si="61"/>
        <v>2.36</v>
      </c>
      <c r="CA48" s="27">
        <f t="shared" si="51"/>
        <v>0</v>
      </c>
      <c r="CC48" s="32">
        <v>2057</v>
      </c>
      <c r="CD48" s="27">
        <v>100</v>
      </c>
      <c r="CE48" s="27">
        <v>0</v>
      </c>
      <c r="CF48" s="58">
        <f t="shared" ref="CF48:CG48" si="92">CF47</f>
        <v>5.2544477113779875</v>
      </c>
      <c r="CG48" s="58">
        <f t="shared" si="92"/>
        <v>1</v>
      </c>
      <c r="CH48" s="27">
        <f t="shared" si="16"/>
        <v>525.44477113779874</v>
      </c>
      <c r="CI48" s="21"/>
    </row>
    <row r="49" spans="1:91" s="4" customFormat="1" ht="13.8" x14ac:dyDescent="0.45">
      <c r="A49" s="32">
        <v>2058</v>
      </c>
      <c r="B49" s="627">
        <f t="shared" si="17"/>
        <v>8926.4300498216398</v>
      </c>
      <c r="C49" s="21"/>
      <c r="D49" s="32">
        <v>2058</v>
      </c>
      <c r="E49" s="27">
        <v>147.99128407560312</v>
      </c>
      <c r="F49" s="27">
        <f t="shared" si="4"/>
        <v>147.97134000893647</v>
      </c>
      <c r="G49" s="58">
        <f t="shared" ref="G49:H49" si="93">G48</f>
        <v>5.2544477113779875</v>
      </c>
      <c r="H49" s="58">
        <f t="shared" si="93"/>
        <v>1.0603</v>
      </c>
      <c r="I49" s="27">
        <f t="shared" si="34"/>
        <v>824.39138129171749</v>
      </c>
      <c r="J49" s="65"/>
      <c r="K49" s="32">
        <v>2058</v>
      </c>
      <c r="L49" s="27">
        <v>0</v>
      </c>
      <c r="M49" s="58">
        <f t="shared" si="35"/>
        <v>5.2544477113779875</v>
      </c>
      <c r="N49" s="58">
        <f t="shared" si="19"/>
        <v>1</v>
      </c>
      <c r="O49" s="27">
        <f t="shared" si="36"/>
        <v>0</v>
      </c>
      <c r="P49" s="65"/>
      <c r="Q49" s="32">
        <v>2058</v>
      </c>
      <c r="R49" s="27">
        <v>11.8009</v>
      </c>
      <c r="S49" s="58">
        <f t="shared" ref="S49:T49" si="94">S48</f>
        <v>5.2544477113779875</v>
      </c>
      <c r="T49" s="58">
        <f t="shared" si="94"/>
        <v>0.98980000000000001</v>
      </c>
      <c r="U49" s="27">
        <f t="shared" si="7"/>
        <v>61.374738434829048</v>
      </c>
      <c r="W49" s="32">
        <v>2058</v>
      </c>
      <c r="X49" s="59">
        <v>40.676943006980991</v>
      </c>
      <c r="Y49" s="58">
        <f t="shared" si="55"/>
        <v>5.2544477113779875</v>
      </c>
      <c r="Z49" s="58">
        <f t="shared" si="55"/>
        <v>1.0451999999999999</v>
      </c>
      <c r="AA49" s="27">
        <f t="shared" si="39"/>
        <v>223.39568621690162</v>
      </c>
      <c r="AB49" s="65"/>
      <c r="AC49" s="32">
        <v>2058</v>
      </c>
      <c r="AD49" s="59">
        <v>6.7304460147385905</v>
      </c>
      <c r="AE49" s="58">
        <f t="shared" si="56"/>
        <v>5.2544477113779875</v>
      </c>
      <c r="AF49" s="58">
        <f t="shared" si="56"/>
        <v>1.3522000000000001</v>
      </c>
      <c r="AG49" s="27">
        <f t="shared" si="41"/>
        <v>47.820250997889119</v>
      </c>
      <c r="AH49" s="65"/>
      <c r="AI49" s="32">
        <v>2058</v>
      </c>
      <c r="AJ49" s="27">
        <v>267.98471806252093</v>
      </c>
      <c r="AK49" s="58">
        <f t="shared" ref="AK49:AL49" si="95">AK48</f>
        <v>5.2544477113779875</v>
      </c>
      <c r="AL49" s="58">
        <f t="shared" si="95"/>
        <v>1.3105</v>
      </c>
      <c r="AM49" s="27">
        <f t="shared" si="43"/>
        <v>1845.3303677895879</v>
      </c>
      <c r="AO49" s="32">
        <v>2058</v>
      </c>
      <c r="AP49" s="27">
        <f t="shared" si="24"/>
        <v>51.473569828142544</v>
      </c>
      <c r="AQ49" s="58">
        <f t="shared" si="58"/>
        <v>5.2544477113779875</v>
      </c>
      <c r="AR49" s="58">
        <f t="shared" si="58"/>
        <v>2.36</v>
      </c>
      <c r="AS49" s="27">
        <f t="shared" si="58"/>
        <v>638.29782758465512</v>
      </c>
      <c r="AU49" s="32">
        <v>2058</v>
      </c>
      <c r="AV49" s="67">
        <v>199440.66666666666</v>
      </c>
      <c r="AW49" s="48">
        <v>10</v>
      </c>
      <c r="AX49" s="552">
        <f t="shared" si="9"/>
        <v>1.9944066666666666E-2</v>
      </c>
      <c r="AY49" s="59">
        <f t="shared" si="10"/>
        <v>1.9944066666666666E-2</v>
      </c>
      <c r="AZ49" s="58">
        <f t="shared" ref="AZ49:BA49" si="96">AZ48</f>
        <v>5.2544477113779875</v>
      </c>
      <c r="BA49" s="58">
        <f t="shared" si="96"/>
        <v>1.18</v>
      </c>
      <c r="BB49" s="27">
        <f>AY49*AZ49*BA49</f>
        <v>0.12365816543363928</v>
      </c>
      <c r="BC49" s="68"/>
      <c r="BD49" s="32">
        <v>2058</v>
      </c>
      <c r="BE49" s="27">
        <v>0</v>
      </c>
      <c r="BF49" s="58">
        <f t="shared" si="27"/>
        <v>5.2544477113779875</v>
      </c>
      <c r="BG49" s="58">
        <v>1.1599999999999999</v>
      </c>
      <c r="BH49" s="27">
        <f t="shared" si="47"/>
        <v>0</v>
      </c>
      <c r="BJ49" s="32">
        <v>2058</v>
      </c>
      <c r="BK49" s="53">
        <f t="shared" si="12"/>
        <v>884.11477601201409</v>
      </c>
      <c r="BL49" s="58">
        <f t="shared" si="28"/>
        <v>5.2544477113779875</v>
      </c>
      <c r="BM49" s="91">
        <v>1</v>
      </c>
      <c r="BN49" s="60">
        <f t="shared" si="48"/>
        <v>4645.5348614117893</v>
      </c>
      <c r="BO49" s="21"/>
      <c r="BP49" s="32">
        <v>2058</v>
      </c>
      <c r="BQ49" s="27">
        <v>20.029602999999</v>
      </c>
      <c r="BR49" s="58">
        <f t="shared" ref="BR49:BS49" si="97">BR48</f>
        <v>5.2544477113779875</v>
      </c>
      <c r="BS49" s="58">
        <f t="shared" si="97"/>
        <v>1.0900000000000001</v>
      </c>
      <c r="BT49" s="27">
        <f t="shared" si="50"/>
        <v>114.71650679103833</v>
      </c>
      <c r="BV49" s="32">
        <v>2058</v>
      </c>
      <c r="BW49" s="27">
        <v>50</v>
      </c>
      <c r="BX49" s="27">
        <f t="shared" si="61"/>
        <v>0</v>
      </c>
      <c r="BY49" s="58">
        <f t="shared" si="61"/>
        <v>5.2544477113779875</v>
      </c>
      <c r="BZ49" s="58">
        <f t="shared" si="61"/>
        <v>2.36</v>
      </c>
      <c r="CA49" s="27">
        <f t="shared" si="51"/>
        <v>0</v>
      </c>
      <c r="CC49" s="32">
        <v>2058</v>
      </c>
      <c r="CD49" s="27">
        <v>100</v>
      </c>
      <c r="CE49" s="27">
        <v>0</v>
      </c>
      <c r="CF49" s="58">
        <f t="shared" ref="CF49:CG49" si="98">CF48</f>
        <v>5.2544477113779875</v>
      </c>
      <c r="CG49" s="58">
        <f t="shared" si="98"/>
        <v>1</v>
      </c>
      <c r="CH49" s="27">
        <f t="shared" si="16"/>
        <v>525.44477113779874</v>
      </c>
      <c r="CI49" s="21"/>
    </row>
    <row r="50" spans="1:91" s="4" customFormat="1" ht="13.8" x14ac:dyDescent="0.45">
      <c r="A50" s="32">
        <v>2059</v>
      </c>
      <c r="B50" s="627">
        <f t="shared" si="17"/>
        <v>8926.4300498216398</v>
      </c>
      <c r="C50" s="21"/>
      <c r="D50" s="32">
        <v>2059</v>
      </c>
      <c r="E50" s="27">
        <v>147.99128407560312</v>
      </c>
      <c r="F50" s="27">
        <f t="shared" si="4"/>
        <v>147.97134000893647</v>
      </c>
      <c r="G50" s="58">
        <f t="shared" ref="G50:H50" si="99">G49</f>
        <v>5.2544477113779875</v>
      </c>
      <c r="H50" s="58">
        <f t="shared" si="99"/>
        <v>1.0603</v>
      </c>
      <c r="I50" s="27">
        <f t="shared" si="34"/>
        <v>824.39138129171749</v>
      </c>
      <c r="J50" s="65"/>
      <c r="K50" s="32">
        <v>2059</v>
      </c>
      <c r="L50" s="27">
        <v>0</v>
      </c>
      <c r="M50" s="58">
        <f t="shared" si="35"/>
        <v>5.2544477113779875</v>
      </c>
      <c r="N50" s="58">
        <f t="shared" si="19"/>
        <v>1</v>
      </c>
      <c r="O50" s="27">
        <f t="shared" si="36"/>
        <v>0</v>
      </c>
      <c r="P50" s="65"/>
      <c r="Q50" s="32">
        <v>2059</v>
      </c>
      <c r="R50" s="27">
        <v>11.8009</v>
      </c>
      <c r="S50" s="58">
        <f t="shared" ref="S50:T50" si="100">S49</f>
        <v>5.2544477113779875</v>
      </c>
      <c r="T50" s="58">
        <f t="shared" si="100"/>
        <v>0.98980000000000001</v>
      </c>
      <c r="U50" s="27">
        <f t="shared" si="7"/>
        <v>61.374738434829048</v>
      </c>
      <c r="W50" s="32">
        <v>2059</v>
      </c>
      <c r="X50" s="59">
        <v>40.676943006980991</v>
      </c>
      <c r="Y50" s="58">
        <f t="shared" si="55"/>
        <v>5.2544477113779875</v>
      </c>
      <c r="Z50" s="58">
        <f t="shared" si="55"/>
        <v>1.0451999999999999</v>
      </c>
      <c r="AA50" s="27">
        <f t="shared" si="39"/>
        <v>223.39568621690162</v>
      </c>
      <c r="AB50" s="65"/>
      <c r="AC50" s="32">
        <v>2059</v>
      </c>
      <c r="AD50" s="59">
        <v>6.7304460147385905</v>
      </c>
      <c r="AE50" s="58">
        <f t="shared" si="56"/>
        <v>5.2544477113779875</v>
      </c>
      <c r="AF50" s="58">
        <f t="shared" si="56"/>
        <v>1.3522000000000001</v>
      </c>
      <c r="AG50" s="27">
        <f t="shared" si="41"/>
        <v>47.820250997889119</v>
      </c>
      <c r="AH50" s="65"/>
      <c r="AI50" s="32">
        <v>2059</v>
      </c>
      <c r="AJ50" s="27">
        <v>267.98471806252093</v>
      </c>
      <c r="AK50" s="58">
        <f t="shared" ref="AK50:AL50" si="101">AK49</f>
        <v>5.2544477113779875</v>
      </c>
      <c r="AL50" s="58">
        <f t="shared" si="101"/>
        <v>1.3105</v>
      </c>
      <c r="AM50" s="27">
        <f t="shared" si="43"/>
        <v>1845.3303677895879</v>
      </c>
      <c r="AO50" s="32">
        <v>2059</v>
      </c>
      <c r="AP50" s="27">
        <f t="shared" si="24"/>
        <v>51.473569828142544</v>
      </c>
      <c r="AQ50" s="58">
        <f t="shared" si="58"/>
        <v>5.2544477113779875</v>
      </c>
      <c r="AR50" s="58">
        <f t="shared" si="58"/>
        <v>2.36</v>
      </c>
      <c r="AS50" s="27">
        <f t="shared" si="58"/>
        <v>638.29782758465512</v>
      </c>
      <c r="AU50" s="32">
        <v>2059</v>
      </c>
      <c r="AV50" s="67">
        <v>199440.66666666666</v>
      </c>
      <c r="AW50" s="48">
        <v>10</v>
      </c>
      <c r="AX50" s="552">
        <f t="shared" si="9"/>
        <v>1.9944066666666666E-2</v>
      </c>
      <c r="AY50" s="59">
        <f t="shared" si="10"/>
        <v>1.9944066666666666E-2</v>
      </c>
      <c r="AZ50" s="58">
        <f t="shared" ref="AZ50:BA50" si="102">AZ49</f>
        <v>5.2544477113779875</v>
      </c>
      <c r="BA50" s="58">
        <f t="shared" si="102"/>
        <v>1.18</v>
      </c>
      <c r="BB50" s="27">
        <f t="shared" si="46"/>
        <v>0.12365816543363928</v>
      </c>
      <c r="BC50" s="68"/>
      <c r="BD50" s="32">
        <v>2059</v>
      </c>
      <c r="BE50" s="27">
        <v>0</v>
      </c>
      <c r="BF50" s="58">
        <f t="shared" si="27"/>
        <v>5.2544477113779875</v>
      </c>
      <c r="BG50" s="58">
        <v>1.1599999999999999</v>
      </c>
      <c r="BH50" s="27">
        <f t="shared" si="47"/>
        <v>0</v>
      </c>
      <c r="BJ50" s="32">
        <v>2059</v>
      </c>
      <c r="BK50" s="53">
        <f t="shared" si="12"/>
        <v>884.11477601201409</v>
      </c>
      <c r="BL50" s="58">
        <f t="shared" si="28"/>
        <v>5.2544477113779875</v>
      </c>
      <c r="BM50" s="91">
        <v>1</v>
      </c>
      <c r="BN50" s="60">
        <f t="shared" si="48"/>
        <v>4645.5348614117893</v>
      </c>
      <c r="BO50" s="21"/>
      <c r="BP50" s="32">
        <v>2059</v>
      </c>
      <c r="BQ50" s="27">
        <v>20.029602999999</v>
      </c>
      <c r="BR50" s="58">
        <f t="shared" ref="BR50:BS50" si="103">BR49</f>
        <v>5.2544477113779875</v>
      </c>
      <c r="BS50" s="58">
        <f t="shared" si="103"/>
        <v>1.0900000000000001</v>
      </c>
      <c r="BT50" s="27">
        <f t="shared" si="50"/>
        <v>114.71650679103833</v>
      </c>
      <c r="BV50" s="32">
        <v>2059</v>
      </c>
      <c r="BW50" s="27">
        <v>50</v>
      </c>
      <c r="BX50" s="27">
        <f t="shared" si="61"/>
        <v>0</v>
      </c>
      <c r="BY50" s="58">
        <f t="shared" si="61"/>
        <v>5.2544477113779875</v>
      </c>
      <c r="BZ50" s="58">
        <f t="shared" si="61"/>
        <v>2.36</v>
      </c>
      <c r="CA50" s="27">
        <f t="shared" si="51"/>
        <v>0</v>
      </c>
      <c r="CC50" s="32">
        <v>2059</v>
      </c>
      <c r="CD50" s="27">
        <v>100</v>
      </c>
      <c r="CE50" s="27">
        <v>0</v>
      </c>
      <c r="CF50" s="58">
        <f t="shared" ref="CF50:CG50" si="104">CF49</f>
        <v>5.2544477113779875</v>
      </c>
      <c r="CG50" s="58">
        <f t="shared" si="104"/>
        <v>1</v>
      </c>
      <c r="CH50" s="27">
        <f t="shared" si="16"/>
        <v>525.44477113779874</v>
      </c>
      <c r="CI50" s="21"/>
    </row>
    <row r="51" spans="1:91" s="4" customFormat="1" ht="13.8" x14ac:dyDescent="0.45">
      <c r="A51" s="32">
        <v>2060</v>
      </c>
      <c r="B51" s="627">
        <f t="shared" si="17"/>
        <v>8926.4300498216398</v>
      </c>
      <c r="C51" s="21"/>
      <c r="D51" s="32">
        <v>2060</v>
      </c>
      <c r="E51" s="27">
        <v>147.99128407560312</v>
      </c>
      <c r="F51" s="27">
        <f t="shared" si="4"/>
        <v>147.97134000893647</v>
      </c>
      <c r="G51" s="58">
        <f t="shared" ref="G51:H51" si="105">G50</f>
        <v>5.2544477113779875</v>
      </c>
      <c r="H51" s="58">
        <f t="shared" si="105"/>
        <v>1.0603</v>
      </c>
      <c r="I51" s="27">
        <f t="shared" si="34"/>
        <v>824.39138129171749</v>
      </c>
      <c r="J51" s="65"/>
      <c r="K51" s="32">
        <v>2060</v>
      </c>
      <c r="L51" s="27">
        <v>0</v>
      </c>
      <c r="M51" s="58">
        <f t="shared" si="35"/>
        <v>5.2544477113779875</v>
      </c>
      <c r="N51" s="58">
        <f t="shared" si="19"/>
        <v>1</v>
      </c>
      <c r="O51" s="27">
        <f t="shared" si="36"/>
        <v>0</v>
      </c>
      <c r="P51" s="65"/>
      <c r="Q51" s="32">
        <v>2060</v>
      </c>
      <c r="R51" s="27">
        <v>11.8009</v>
      </c>
      <c r="S51" s="58">
        <f t="shared" ref="S51:T51" si="106">S50</f>
        <v>5.2544477113779875</v>
      </c>
      <c r="T51" s="58">
        <f t="shared" si="106"/>
        <v>0.98980000000000001</v>
      </c>
      <c r="U51" s="27">
        <f t="shared" si="7"/>
        <v>61.374738434829048</v>
      </c>
      <c r="W51" s="32">
        <v>2060</v>
      </c>
      <c r="X51" s="59">
        <v>40.676943006980991</v>
      </c>
      <c r="Y51" s="58">
        <f t="shared" si="55"/>
        <v>5.2544477113779875</v>
      </c>
      <c r="Z51" s="58">
        <f t="shared" si="55"/>
        <v>1.0451999999999999</v>
      </c>
      <c r="AA51" s="27">
        <f t="shared" si="39"/>
        <v>223.39568621690162</v>
      </c>
      <c r="AB51" s="65"/>
      <c r="AC51" s="32">
        <v>2060</v>
      </c>
      <c r="AD51" s="59">
        <v>6.7304460147385905</v>
      </c>
      <c r="AE51" s="58">
        <f t="shared" si="56"/>
        <v>5.2544477113779875</v>
      </c>
      <c r="AF51" s="58">
        <f t="shared" si="56"/>
        <v>1.3522000000000001</v>
      </c>
      <c r="AG51" s="27">
        <f t="shared" si="41"/>
        <v>47.820250997889119</v>
      </c>
      <c r="AH51" s="65"/>
      <c r="AI51" s="32">
        <v>2060</v>
      </c>
      <c r="AJ51" s="27">
        <v>267.98471806252093</v>
      </c>
      <c r="AK51" s="58">
        <f t="shared" ref="AK51:AL51" si="107">AK50</f>
        <v>5.2544477113779875</v>
      </c>
      <c r="AL51" s="58">
        <f t="shared" si="107"/>
        <v>1.3105</v>
      </c>
      <c r="AM51" s="27">
        <f t="shared" si="43"/>
        <v>1845.3303677895879</v>
      </c>
      <c r="AO51" s="32">
        <v>2060</v>
      </c>
      <c r="AP51" s="27">
        <f t="shared" si="24"/>
        <v>51.473569828142544</v>
      </c>
      <c r="AQ51" s="58">
        <f t="shared" si="58"/>
        <v>5.2544477113779875</v>
      </c>
      <c r="AR51" s="58">
        <f t="shared" si="58"/>
        <v>2.36</v>
      </c>
      <c r="AS51" s="27">
        <f t="shared" si="58"/>
        <v>638.29782758465512</v>
      </c>
      <c r="AU51" s="32">
        <v>2060</v>
      </c>
      <c r="AV51" s="67">
        <v>199440.66666666666</v>
      </c>
      <c r="AW51" s="48">
        <v>10</v>
      </c>
      <c r="AX51" s="552">
        <f t="shared" si="9"/>
        <v>1.9944066666666666E-2</v>
      </c>
      <c r="AY51" s="59">
        <f t="shared" si="10"/>
        <v>1.9944066666666666E-2</v>
      </c>
      <c r="AZ51" s="58">
        <f t="shared" ref="AZ51:BA51" si="108">AZ50</f>
        <v>5.2544477113779875</v>
      </c>
      <c r="BA51" s="58">
        <f t="shared" si="108"/>
        <v>1.18</v>
      </c>
      <c r="BB51" s="27">
        <f t="shared" si="46"/>
        <v>0.12365816543363928</v>
      </c>
      <c r="BC51" s="68"/>
      <c r="BD51" s="32">
        <v>2060</v>
      </c>
      <c r="BE51" s="27">
        <v>0</v>
      </c>
      <c r="BF51" s="58">
        <f t="shared" si="27"/>
        <v>5.2544477113779875</v>
      </c>
      <c r="BG51" s="58">
        <v>1.1599999999999999</v>
      </c>
      <c r="BH51" s="27">
        <f t="shared" si="47"/>
        <v>0</v>
      </c>
      <c r="BJ51" s="32">
        <v>2060</v>
      </c>
      <c r="BK51" s="53">
        <f t="shared" si="12"/>
        <v>884.11477601201409</v>
      </c>
      <c r="BL51" s="58">
        <f t="shared" si="28"/>
        <v>5.2544477113779875</v>
      </c>
      <c r="BM51" s="91">
        <v>1</v>
      </c>
      <c r="BN51" s="60">
        <f t="shared" si="48"/>
        <v>4645.5348614117893</v>
      </c>
      <c r="BO51" s="21"/>
      <c r="BP51" s="32">
        <v>2060</v>
      </c>
      <c r="BQ51" s="27">
        <v>20.029602999999</v>
      </c>
      <c r="BR51" s="58">
        <f t="shared" ref="BR51:BS51" si="109">BR50</f>
        <v>5.2544477113779875</v>
      </c>
      <c r="BS51" s="58">
        <f t="shared" si="109"/>
        <v>1.0900000000000001</v>
      </c>
      <c r="BT51" s="27">
        <f t="shared" si="50"/>
        <v>114.71650679103833</v>
      </c>
      <c r="BV51" s="32">
        <v>2060</v>
      </c>
      <c r="BW51" s="27">
        <v>50</v>
      </c>
      <c r="BX51" s="27">
        <f t="shared" si="61"/>
        <v>0</v>
      </c>
      <c r="BY51" s="58">
        <f t="shared" si="61"/>
        <v>5.2544477113779875</v>
      </c>
      <c r="BZ51" s="58">
        <f t="shared" si="61"/>
        <v>2.36</v>
      </c>
      <c r="CA51" s="27">
        <f t="shared" si="51"/>
        <v>0</v>
      </c>
      <c r="CC51" s="32">
        <v>2060</v>
      </c>
      <c r="CD51" s="27">
        <v>100</v>
      </c>
      <c r="CE51" s="27">
        <v>0</v>
      </c>
      <c r="CF51" s="58">
        <f t="shared" ref="CF51:CG51" si="110">CF50</f>
        <v>5.2544477113779875</v>
      </c>
      <c r="CG51" s="58">
        <f t="shared" si="110"/>
        <v>1</v>
      </c>
      <c r="CH51" s="27">
        <f t="shared" si="16"/>
        <v>525.44477113779874</v>
      </c>
      <c r="CI51" s="21"/>
    </row>
    <row r="52" spans="1:91" s="21" customFormat="1" x14ac:dyDescent="0.4">
      <c r="B52" s="69"/>
      <c r="E52" s="65"/>
      <c r="F52" s="65"/>
      <c r="G52" s="71"/>
      <c r="H52" s="71"/>
      <c r="I52" s="65"/>
      <c r="J52" s="65"/>
      <c r="L52" s="65"/>
      <c r="M52" s="71"/>
      <c r="N52" s="71"/>
      <c r="O52" s="65"/>
      <c r="P52" s="65"/>
      <c r="R52" s="65"/>
      <c r="S52" s="71"/>
      <c r="T52" s="71"/>
      <c r="U52" s="65"/>
      <c r="X52" s="65"/>
      <c r="Y52" s="71"/>
      <c r="Z52" s="71"/>
      <c r="AA52" s="65"/>
      <c r="AB52" s="65"/>
      <c r="AD52" s="65"/>
      <c r="AE52" s="71"/>
      <c r="AF52" s="71"/>
      <c r="AG52" s="65"/>
      <c r="AH52" s="65"/>
      <c r="AK52" s="71"/>
      <c r="AL52" s="71"/>
      <c r="AM52" s="65"/>
      <c r="AP52" s="65"/>
      <c r="AQ52" s="71"/>
      <c r="AR52" s="71"/>
      <c r="AS52" s="65"/>
      <c r="AV52" s="65"/>
      <c r="AW52" s="65"/>
      <c r="AX52" s="553"/>
      <c r="AY52" s="129"/>
      <c r="AZ52" s="71"/>
      <c r="BA52" s="71"/>
      <c r="BB52" s="65"/>
      <c r="BC52" s="68"/>
      <c r="BE52" s="65"/>
      <c r="BF52" s="71"/>
      <c r="BG52" s="65"/>
      <c r="BH52" s="65"/>
      <c r="BK52" s="69"/>
      <c r="BL52" s="71"/>
      <c r="BM52" s="129"/>
      <c r="BN52" s="86"/>
      <c r="BR52" s="71"/>
      <c r="BS52" s="71"/>
      <c r="BT52" s="65"/>
      <c r="BW52" s="65"/>
      <c r="BX52" s="65"/>
      <c r="BY52" s="71"/>
      <c r="BZ52" s="71"/>
      <c r="CA52" s="65"/>
      <c r="CD52" s="65"/>
      <c r="CE52" s="65"/>
      <c r="CF52" s="71"/>
      <c r="CG52" s="71"/>
      <c r="CH52" s="65"/>
    </row>
    <row r="53" spans="1:91" s="21" customFormat="1" x14ac:dyDescent="0.4">
      <c r="B53" s="69"/>
      <c r="E53" s="65"/>
      <c r="F53" s="65"/>
      <c r="G53" s="71"/>
      <c r="H53" s="71"/>
      <c r="I53" s="65"/>
      <c r="J53" s="65"/>
      <c r="M53" s="71"/>
      <c r="N53" s="71"/>
      <c r="O53" s="65"/>
      <c r="P53" s="65"/>
      <c r="R53" s="65"/>
      <c r="S53" s="71"/>
      <c r="T53" s="71"/>
      <c r="U53" s="65"/>
      <c r="X53" s="65"/>
      <c r="Y53" s="71"/>
      <c r="Z53" s="71"/>
      <c r="AA53" s="65"/>
      <c r="AB53" s="65"/>
      <c r="AD53" s="65"/>
      <c r="AE53" s="71"/>
      <c r="AF53" s="71"/>
      <c r="AG53" s="65"/>
      <c r="AH53" s="65"/>
      <c r="AK53" s="71"/>
      <c r="AL53" s="71"/>
      <c r="AM53" s="65"/>
      <c r="AP53" s="65"/>
      <c r="AQ53" s="71"/>
      <c r="AR53" s="71"/>
      <c r="AS53" s="65"/>
      <c r="AV53" s="65"/>
      <c r="AW53" s="65"/>
      <c r="AX53" s="553"/>
      <c r="AY53" s="129"/>
      <c r="AZ53" s="71"/>
      <c r="BA53" s="71"/>
      <c r="BB53" s="65"/>
      <c r="BC53" s="65"/>
      <c r="BE53" s="65"/>
      <c r="BF53" s="71"/>
      <c r="BG53" s="71"/>
      <c r="BH53" s="65"/>
      <c r="BK53" s="69"/>
      <c r="BL53" s="71"/>
      <c r="BM53" s="129"/>
      <c r="BN53" s="86"/>
      <c r="BR53" s="71"/>
      <c r="BW53" s="65"/>
      <c r="BX53" s="65"/>
      <c r="BY53" s="71"/>
      <c r="BZ53" s="71"/>
      <c r="CA53" s="65"/>
      <c r="CF53" s="71"/>
      <c r="CG53" s="71"/>
      <c r="CH53" s="65"/>
    </row>
    <row r="54" spans="1:91" s="73" customFormat="1" ht="18.600000000000001" x14ac:dyDescent="0.6">
      <c r="A54" s="73" t="s">
        <v>171</v>
      </c>
      <c r="B54" s="123"/>
      <c r="C54" s="74"/>
      <c r="D54" s="92" t="s">
        <v>496</v>
      </c>
      <c r="E54" s="76"/>
      <c r="F54" s="76"/>
      <c r="G54" s="76"/>
      <c r="H54" s="76"/>
      <c r="I54" s="76"/>
      <c r="J54" s="76"/>
      <c r="K54" s="92" t="s">
        <v>497</v>
      </c>
      <c r="L54" s="76"/>
      <c r="M54" s="93" t="s">
        <v>0</v>
      </c>
      <c r="N54" s="75"/>
      <c r="O54" s="75"/>
      <c r="P54" s="75"/>
      <c r="Q54" s="92" t="s">
        <v>498</v>
      </c>
      <c r="R54" s="75"/>
      <c r="S54" s="75"/>
      <c r="T54" s="75"/>
      <c r="U54" s="75"/>
      <c r="V54" s="75"/>
      <c r="W54" s="92" t="s">
        <v>0</v>
      </c>
      <c r="X54" s="75"/>
      <c r="Y54" s="75"/>
      <c r="Z54" s="75"/>
      <c r="AA54" s="75"/>
      <c r="AB54" s="75"/>
      <c r="AC54" s="92" t="s">
        <v>0</v>
      </c>
      <c r="AD54" s="75"/>
      <c r="AE54" s="75"/>
      <c r="AF54" s="75"/>
      <c r="AG54" s="75"/>
      <c r="AH54" s="75"/>
      <c r="AI54" s="92" t="s">
        <v>0</v>
      </c>
      <c r="AJ54" s="75"/>
      <c r="AK54" s="75"/>
      <c r="AL54" s="75"/>
      <c r="AM54" s="75"/>
      <c r="AN54" s="75"/>
      <c r="AO54" s="92" t="s">
        <v>499</v>
      </c>
      <c r="AP54" s="75"/>
      <c r="AQ54" s="117" t="s">
        <v>0</v>
      </c>
      <c r="AR54" s="117" t="s">
        <v>0</v>
      </c>
      <c r="AS54" s="93" t="s">
        <v>500</v>
      </c>
      <c r="AT54" s="75"/>
      <c r="AU54" s="92" t="s">
        <v>501</v>
      </c>
      <c r="AV54" s="76"/>
      <c r="AW54" s="76"/>
      <c r="AX54" s="550"/>
      <c r="AY54" s="128"/>
      <c r="AZ54" s="76"/>
      <c r="BA54" s="76"/>
      <c r="BB54" s="76"/>
      <c r="BC54" s="75"/>
      <c r="BD54" s="93" t="s">
        <v>0</v>
      </c>
      <c r="BE54" s="75"/>
      <c r="BF54" s="75"/>
      <c r="BG54" s="75"/>
      <c r="BH54" s="75"/>
      <c r="BI54" s="75"/>
      <c r="BJ54" s="93" t="s">
        <v>502</v>
      </c>
      <c r="BK54" s="103"/>
      <c r="BL54" s="75"/>
      <c r="BM54" s="128"/>
      <c r="BN54" s="75"/>
      <c r="BO54" s="75"/>
      <c r="BP54" s="93" t="s">
        <v>0</v>
      </c>
      <c r="BQ54" s="75"/>
      <c r="BR54" s="75"/>
      <c r="BS54" s="75"/>
      <c r="BT54" s="75"/>
      <c r="BU54" s="75"/>
      <c r="BV54" s="93" t="s">
        <v>503</v>
      </c>
      <c r="BW54" s="75" t="s">
        <v>0</v>
      </c>
      <c r="BX54" s="75"/>
      <c r="BY54" s="75"/>
      <c r="BZ54" s="75"/>
      <c r="CA54" s="75"/>
      <c r="CB54" s="75"/>
      <c r="CC54" s="93" t="s">
        <v>504</v>
      </c>
      <c r="CD54" s="75"/>
      <c r="CE54" s="75"/>
      <c r="CF54" s="75"/>
      <c r="CG54" s="75"/>
      <c r="CH54" s="75"/>
      <c r="CI54" s="75"/>
      <c r="CJ54" s="75"/>
      <c r="CK54" s="75"/>
      <c r="CL54" s="75"/>
      <c r="CM54" s="75"/>
    </row>
    <row r="55" spans="1:91" s="42" customFormat="1" ht="67" customHeight="1" x14ac:dyDescent="0.5">
      <c r="A55" s="26"/>
      <c r="B55" s="625" t="s">
        <v>20</v>
      </c>
      <c r="C55" s="80"/>
      <c r="D55" s="30" t="s">
        <v>22</v>
      </c>
      <c r="E55" s="26" t="s">
        <v>27</v>
      </c>
      <c r="F55" s="26" t="s">
        <v>36</v>
      </c>
      <c r="G55" s="82" t="s">
        <v>43</v>
      </c>
      <c r="H55" s="49" t="s">
        <v>7</v>
      </c>
      <c r="I55" s="26" t="s">
        <v>28</v>
      </c>
      <c r="J55" s="80"/>
      <c r="K55" s="30" t="s">
        <v>506</v>
      </c>
      <c r="L55" s="26" t="s">
        <v>468</v>
      </c>
      <c r="M55" s="82" t="s">
        <v>43</v>
      </c>
      <c r="N55" s="49" t="s">
        <v>7</v>
      </c>
      <c r="O55" s="26" t="s">
        <v>37</v>
      </c>
      <c r="P55" s="80"/>
      <c r="Q55" s="30" t="s">
        <v>29</v>
      </c>
      <c r="R55" s="26" t="s">
        <v>27</v>
      </c>
      <c r="S55" s="82" t="s">
        <v>43</v>
      </c>
      <c r="T55" s="49" t="s">
        <v>7</v>
      </c>
      <c r="U55" s="26" t="s">
        <v>28</v>
      </c>
      <c r="W55" s="30" t="s">
        <v>507</v>
      </c>
      <c r="X55" s="26" t="s">
        <v>27</v>
      </c>
      <c r="Y55" s="82" t="s">
        <v>43</v>
      </c>
      <c r="Z55" s="49" t="s">
        <v>7</v>
      </c>
      <c r="AA55" s="26" t="s">
        <v>28</v>
      </c>
      <c r="AB55" s="80"/>
      <c r="AC55" s="30" t="s">
        <v>1</v>
      </c>
      <c r="AD55" s="26" t="s">
        <v>27</v>
      </c>
      <c r="AE55" s="82" t="s">
        <v>43</v>
      </c>
      <c r="AF55" s="49" t="s">
        <v>7</v>
      </c>
      <c r="AG55" s="26" t="s">
        <v>28</v>
      </c>
      <c r="AH55" s="80"/>
      <c r="AI55" s="30" t="s">
        <v>26</v>
      </c>
      <c r="AJ55" s="30" t="s">
        <v>27</v>
      </c>
      <c r="AK55" s="82" t="s">
        <v>43</v>
      </c>
      <c r="AL55" s="49" t="s">
        <v>7</v>
      </c>
      <c r="AM55" s="26" t="s">
        <v>28</v>
      </c>
      <c r="AO55" s="30" t="s">
        <v>24</v>
      </c>
      <c r="AP55" s="26" t="s">
        <v>541</v>
      </c>
      <c r="AQ55" s="82" t="s">
        <v>43</v>
      </c>
      <c r="AR55" s="49" t="s">
        <v>7</v>
      </c>
      <c r="AS55" s="26" t="s">
        <v>37</v>
      </c>
      <c r="AU55" s="30" t="s">
        <v>23</v>
      </c>
      <c r="AV55" s="26" t="s">
        <v>152</v>
      </c>
      <c r="AW55" s="49" t="s">
        <v>153</v>
      </c>
      <c r="AX55" s="551" t="s">
        <v>154</v>
      </c>
      <c r="AY55" s="585" t="s">
        <v>27</v>
      </c>
      <c r="AZ55" s="82" t="s">
        <v>43</v>
      </c>
      <c r="BA55" s="82" t="s">
        <v>7</v>
      </c>
      <c r="BB55" s="26" t="s">
        <v>28</v>
      </c>
      <c r="BC55" s="68"/>
      <c r="BD55" s="30" t="s">
        <v>768</v>
      </c>
      <c r="BE55" s="26" t="s">
        <v>27</v>
      </c>
      <c r="BF55" s="82" t="s">
        <v>43</v>
      </c>
      <c r="BG55" s="49" t="s">
        <v>7</v>
      </c>
      <c r="BH55" s="26" t="s">
        <v>28</v>
      </c>
      <c r="BJ55" s="30" t="s">
        <v>508</v>
      </c>
      <c r="BK55" s="54" t="s">
        <v>27</v>
      </c>
      <c r="BL55" s="82" t="s">
        <v>43</v>
      </c>
      <c r="BM55" s="90" t="s">
        <v>7</v>
      </c>
      <c r="BN55" s="83" t="s">
        <v>28</v>
      </c>
      <c r="BO55" s="81"/>
      <c r="BP55" s="30" t="s">
        <v>505</v>
      </c>
      <c r="BQ55" s="26" t="s">
        <v>27</v>
      </c>
      <c r="BR55" s="82" t="s">
        <v>43</v>
      </c>
      <c r="BS55" s="49" t="s">
        <v>7</v>
      </c>
      <c r="BT55" s="83" t="s">
        <v>28</v>
      </c>
      <c r="BV55" s="30" t="s">
        <v>38</v>
      </c>
      <c r="BW55" s="26" t="s">
        <v>467</v>
      </c>
      <c r="BX55" s="26" t="s">
        <v>466</v>
      </c>
      <c r="BY55" s="82" t="s">
        <v>43</v>
      </c>
      <c r="BZ55" s="49" t="s">
        <v>7</v>
      </c>
      <c r="CA55" s="26" t="s">
        <v>39</v>
      </c>
      <c r="CC55" s="30" t="s">
        <v>40</v>
      </c>
      <c r="CD55" s="26" t="s">
        <v>775</v>
      </c>
      <c r="CE55" s="26" t="s">
        <v>776</v>
      </c>
      <c r="CF55" s="82" t="s">
        <v>43</v>
      </c>
      <c r="CG55" s="49" t="s">
        <v>7</v>
      </c>
      <c r="CH55" s="26" t="s">
        <v>41</v>
      </c>
      <c r="CI55" s="81"/>
    </row>
    <row r="56" spans="1:91" s="4" customFormat="1" ht="13.8" x14ac:dyDescent="0.45">
      <c r="A56" s="32">
        <v>2014</v>
      </c>
      <c r="B56" s="627">
        <f t="shared" ref="B56:B102" si="111">I56+O56+U56+AA56+AG56+AM56+AS56+BB56+BH56+BN56+BT56+CA56+CH56</f>
        <v>8695.0951353655328</v>
      </c>
      <c r="C56" s="65"/>
      <c r="D56" s="32">
        <v>2014</v>
      </c>
      <c r="E56" s="27">
        <v>108.92617004012791</v>
      </c>
      <c r="F56" s="27">
        <f t="shared" ref="F56:F102" si="112">E56-AY56</f>
        <v>108.92542434012792</v>
      </c>
      <c r="G56" s="58">
        <f>G41</f>
        <v>5.2544477113779875</v>
      </c>
      <c r="H56" s="58">
        <f>H41</f>
        <v>1.0603</v>
      </c>
      <c r="I56" s="27">
        <f t="shared" ref="I56:I92" si="113">F56*G56*H56</f>
        <v>606.85522631694346</v>
      </c>
      <c r="J56" s="65"/>
      <c r="K56" s="32">
        <v>2014</v>
      </c>
      <c r="L56" s="27">
        <v>0</v>
      </c>
      <c r="M56" s="58">
        <f>M41</f>
        <v>5.2544477113779875</v>
      </c>
      <c r="N56" s="58">
        <f>N41</f>
        <v>1</v>
      </c>
      <c r="O56" s="27">
        <f t="shared" ref="O56:O102" si="114">L56*M56*N56</f>
        <v>0</v>
      </c>
      <c r="P56" s="65"/>
      <c r="Q56" s="32">
        <v>2014</v>
      </c>
      <c r="R56" s="27">
        <v>10.0425</v>
      </c>
      <c r="S56" s="58">
        <f>S41</f>
        <v>5.2544477113779875</v>
      </c>
      <c r="T56" s="58">
        <f>T41</f>
        <v>0.98980000000000001</v>
      </c>
      <c r="U56" s="27">
        <f t="shared" ref="U56:U102" si="115">R56*S56*T56</f>
        <v>52.229559671870007</v>
      </c>
      <c r="W56" s="32">
        <v>2014</v>
      </c>
      <c r="X56" s="59">
        <v>31.275333523840935</v>
      </c>
      <c r="Y56" s="58">
        <f>Y41</f>
        <v>5.2544477113779875</v>
      </c>
      <c r="Z56" s="58">
        <f>Z41</f>
        <v>1.0451999999999999</v>
      </c>
      <c r="AA56" s="27">
        <f t="shared" ref="AA56:AA102" si="116">X56*Y56*Z56</f>
        <v>171.76252878742244</v>
      </c>
      <c r="AB56" s="65"/>
      <c r="AC56" s="32">
        <v>2014</v>
      </c>
      <c r="AD56" s="59">
        <v>4.1525926126817403</v>
      </c>
      <c r="AE56" s="58">
        <f>AE41</f>
        <v>5.2544477113779875</v>
      </c>
      <c r="AF56" s="58">
        <f>AF41</f>
        <v>1.3522000000000001</v>
      </c>
      <c r="AG56" s="27">
        <f t="shared" ref="AG56:AG102" si="117">AD56*AE56*AF56</f>
        <v>29.504437090137433</v>
      </c>
      <c r="AH56" s="65"/>
      <c r="AI56" s="32">
        <v>2014</v>
      </c>
      <c r="AJ56" s="59">
        <v>259.67233072301707</v>
      </c>
      <c r="AK56" s="58">
        <f>AK41</f>
        <v>5.2544477113779875</v>
      </c>
      <c r="AL56" s="58">
        <f>AL41</f>
        <v>1.3105</v>
      </c>
      <c r="AM56" s="27">
        <f t="shared" ref="AM56:AM102" si="118">AJ56*AK56*AL56</f>
        <v>1788.0916532191636</v>
      </c>
      <c r="AO56" s="32">
        <v>2014</v>
      </c>
      <c r="AP56" s="27">
        <f>AP51</f>
        <v>51.473569828142544</v>
      </c>
      <c r="AQ56" s="58">
        <f>AQ41</f>
        <v>5.2544477113779875</v>
      </c>
      <c r="AR56" s="58">
        <f>AR41</f>
        <v>2.36</v>
      </c>
      <c r="AS56" s="27">
        <f>AS41</f>
        <v>638.29782758465512</v>
      </c>
      <c r="AU56" s="32">
        <v>2014</v>
      </c>
      <c r="AV56" s="67">
        <v>7457</v>
      </c>
      <c r="AW56" s="48">
        <v>10</v>
      </c>
      <c r="AX56" s="552">
        <f>(AV56/AW56)/1000000</f>
        <v>7.4570000000000007E-4</v>
      </c>
      <c r="AY56" s="59">
        <f t="shared" ref="AY56:AY102" si="119">AX56</f>
        <v>7.4570000000000007E-4</v>
      </c>
      <c r="AZ56" s="58">
        <f>AZ41</f>
        <v>5.2544477113779875</v>
      </c>
      <c r="BA56" s="70">
        <f>BA41</f>
        <v>1.18</v>
      </c>
      <c r="BB56" s="27">
        <f t="shared" ref="BB56:BB102" si="120">AY56*AZ56*BA56</f>
        <v>4.6235251568819873E-3</v>
      </c>
      <c r="BC56" s="68"/>
      <c r="BD56" s="32">
        <v>2014</v>
      </c>
      <c r="BE56" s="27">
        <v>0</v>
      </c>
      <c r="BF56" s="58">
        <f>BF41</f>
        <v>5.2544477113779875</v>
      </c>
      <c r="BG56" s="58">
        <v>1.1599999999999999</v>
      </c>
      <c r="BH56" s="27">
        <f>BE56*BF56*BG56</f>
        <v>0</v>
      </c>
      <c r="BJ56" s="32">
        <v>2014</v>
      </c>
      <c r="BK56" s="53">
        <f t="shared" ref="BK56:BK102" si="121">1473-F56-L56-R56-X56-AD56-AJ56-AP56-AY56-BE56</f>
        <v>1007.4575032721898</v>
      </c>
      <c r="BL56" s="58">
        <f>BL41</f>
        <v>5.2544477113779875</v>
      </c>
      <c r="BM56" s="91">
        <v>1</v>
      </c>
      <c r="BN56" s="27">
        <f t="shared" ref="BN56:BN102" si="122">BK56*BL56*BM56</f>
        <v>5293.6327723791392</v>
      </c>
      <c r="BO56" s="21"/>
      <c r="BP56" s="32">
        <v>2014</v>
      </c>
      <c r="BQ56" s="27">
        <v>20.029603000000005</v>
      </c>
      <c r="BR56" s="58">
        <f>BR41</f>
        <v>5.2544477113779875</v>
      </c>
      <c r="BS56" s="58">
        <f>BS41</f>
        <v>1.0900000000000001</v>
      </c>
      <c r="BT56" s="27">
        <f t="shared" ref="BT56:BT102" si="123">BQ56*BR56*BS56</f>
        <v>114.71650679104407</v>
      </c>
      <c r="BV56" s="32">
        <v>2014</v>
      </c>
      <c r="BW56" s="53">
        <v>51.473569828142544</v>
      </c>
      <c r="BX56" s="27">
        <v>0</v>
      </c>
      <c r="BY56" s="58">
        <f>BY41</f>
        <v>5.2544477113779875</v>
      </c>
      <c r="BZ56" s="58">
        <f>BZ41</f>
        <v>2.36</v>
      </c>
      <c r="CA56" s="27">
        <f t="shared" ref="CA56:CA102" si="124">BX56*BY56*BZ56</f>
        <v>0</v>
      </c>
      <c r="CC56" s="32">
        <v>2014</v>
      </c>
      <c r="CD56" s="27">
        <v>100</v>
      </c>
      <c r="CE56" s="27">
        <f>CD56-100</f>
        <v>0</v>
      </c>
      <c r="CF56" s="58">
        <f>CF41</f>
        <v>5.2544477113779875</v>
      </c>
      <c r="CG56" s="58">
        <f>CG41</f>
        <v>1</v>
      </c>
      <c r="CH56" s="27">
        <f>CE56*CF56*CG56</f>
        <v>0</v>
      </c>
      <c r="CI56" s="118" t="s">
        <v>0</v>
      </c>
    </row>
    <row r="57" spans="1:91" s="4" customFormat="1" ht="13.8" x14ac:dyDescent="0.45">
      <c r="A57" s="32">
        <v>2015</v>
      </c>
      <c r="B57" s="627">
        <f t="shared" si="111"/>
        <v>8703.2459383114565</v>
      </c>
      <c r="C57" s="65"/>
      <c r="D57" s="32">
        <v>2015</v>
      </c>
      <c r="E57" s="27">
        <v>118.52263464920156</v>
      </c>
      <c r="F57" s="27">
        <f t="shared" si="112"/>
        <v>118.51413464920157</v>
      </c>
      <c r="G57" s="58">
        <f>G56</f>
        <v>5.2544477113779875</v>
      </c>
      <c r="H57" s="58">
        <f>H56</f>
        <v>1.0603</v>
      </c>
      <c r="I57" s="27">
        <f t="shared" si="113"/>
        <v>660.27672088491818</v>
      </c>
      <c r="J57" s="65"/>
      <c r="K57" s="32">
        <v>2015</v>
      </c>
      <c r="L57" s="27">
        <v>0</v>
      </c>
      <c r="M57" s="58">
        <f>M56</f>
        <v>5.2544477113779875</v>
      </c>
      <c r="N57" s="58">
        <f>N56</f>
        <v>1</v>
      </c>
      <c r="O57" s="27">
        <f t="shared" si="114"/>
        <v>0</v>
      </c>
      <c r="P57" s="65"/>
      <c r="Q57" s="32">
        <v>2015</v>
      </c>
      <c r="R57" s="27">
        <v>10.482100000000001</v>
      </c>
      <c r="S57" s="58">
        <f>S56</f>
        <v>5.2544477113779875</v>
      </c>
      <c r="T57" s="58">
        <f>T56</f>
        <v>0.98980000000000001</v>
      </c>
      <c r="U57" s="27">
        <f t="shared" si="115"/>
        <v>54.515854362609765</v>
      </c>
      <c r="W57" s="32">
        <v>2015</v>
      </c>
      <c r="X57" s="59">
        <v>33.625735894625947</v>
      </c>
      <c r="Y57" s="58">
        <f>Y56</f>
        <v>5.2544477113779875</v>
      </c>
      <c r="Z57" s="58">
        <f>Z56</f>
        <v>1.0451999999999999</v>
      </c>
      <c r="AA57" s="27">
        <f t="shared" si="116"/>
        <v>184.67081814479224</v>
      </c>
      <c r="AB57" s="65"/>
      <c r="AC57" s="32">
        <v>2015</v>
      </c>
      <c r="AD57" s="59">
        <v>4.7961033342130461</v>
      </c>
      <c r="AE57" s="58">
        <f>AE56</f>
        <v>5.2544477113779875</v>
      </c>
      <c r="AF57" s="58">
        <f>AF56</f>
        <v>1.3522000000000001</v>
      </c>
      <c r="AG57" s="27">
        <f t="shared" si="117"/>
        <v>34.076622076997474</v>
      </c>
      <c r="AH57" s="65"/>
      <c r="AI57" s="32">
        <v>2015</v>
      </c>
      <c r="AJ57" s="59">
        <v>261.74391197382198</v>
      </c>
      <c r="AK57" s="58">
        <f>AK56</f>
        <v>5.2544477113779875</v>
      </c>
      <c r="AL57" s="58">
        <f>AL56</f>
        <v>1.3105</v>
      </c>
      <c r="AM57" s="27">
        <f t="shared" si="118"/>
        <v>1802.3564658513601</v>
      </c>
      <c r="AO57" s="32">
        <v>2015</v>
      </c>
      <c r="AP57" s="27">
        <f>AP56</f>
        <v>51.473569828142544</v>
      </c>
      <c r="AQ57" s="58">
        <f>AQ56</f>
        <v>5.2544477113779875</v>
      </c>
      <c r="AR57" s="58">
        <f>AR56</f>
        <v>2.36</v>
      </c>
      <c r="AS57" s="27">
        <f>AS56</f>
        <v>638.29782758465512</v>
      </c>
      <c r="AU57" s="32">
        <v>2015</v>
      </c>
      <c r="AV57" s="67">
        <v>85000</v>
      </c>
      <c r="AW57" s="48">
        <v>10</v>
      </c>
      <c r="AX57" s="552">
        <f t="shared" ref="AX57:AX102" si="125">(AV57/AW57)/1000000</f>
        <v>8.5000000000000006E-3</v>
      </c>
      <c r="AY57" s="59">
        <f t="shared" si="119"/>
        <v>8.5000000000000006E-3</v>
      </c>
      <c r="AZ57" s="58">
        <f>AZ56</f>
        <v>5.2544477113779875</v>
      </c>
      <c r="BA57" s="70">
        <f>BA56</f>
        <v>1.18</v>
      </c>
      <c r="BB57" s="27">
        <f t="shared" si="120"/>
        <v>5.2702110545121215E-2</v>
      </c>
      <c r="BC57" s="68"/>
      <c r="BD57" s="32">
        <v>2015</v>
      </c>
      <c r="BE57" s="27">
        <v>0</v>
      </c>
      <c r="BF57" s="58">
        <f>BF56</f>
        <v>5.2544477113779875</v>
      </c>
      <c r="BG57" s="58">
        <v>1.1599999999999999</v>
      </c>
      <c r="BH57" s="27">
        <f t="shared" ref="BH57:BH102" si="126">BE57*BF57*BG57</f>
        <v>0</v>
      </c>
      <c r="BJ57" s="32">
        <v>2015</v>
      </c>
      <c r="BK57" s="53">
        <f t="shared" si="121"/>
        <v>992.35594431999493</v>
      </c>
      <c r="BL57" s="58">
        <f>BL56</f>
        <v>5.2544477113779875</v>
      </c>
      <c r="BM57" s="91">
        <v>1</v>
      </c>
      <c r="BN57" s="27">
        <f t="shared" si="122"/>
        <v>5214.282420504539</v>
      </c>
      <c r="BO57" s="21"/>
      <c r="BP57" s="32">
        <v>2015</v>
      </c>
      <c r="BQ57" s="27">
        <v>20.029602999999</v>
      </c>
      <c r="BR57" s="58">
        <f>BR56</f>
        <v>5.2544477113779875</v>
      </c>
      <c r="BS57" s="58">
        <f>BS56</f>
        <v>1.0900000000000001</v>
      </c>
      <c r="BT57" s="27">
        <f t="shared" si="123"/>
        <v>114.71650679103833</v>
      </c>
      <c r="BV57" s="32">
        <v>2015</v>
      </c>
      <c r="BW57" s="53">
        <v>52.9064295258298</v>
      </c>
      <c r="BX57" s="27">
        <v>0</v>
      </c>
      <c r="BY57" s="58">
        <f>BY56</f>
        <v>5.2544477113779875</v>
      </c>
      <c r="BZ57" s="58">
        <f>BZ56</f>
        <v>2.36</v>
      </c>
      <c r="CA57" s="27">
        <f t="shared" si="124"/>
        <v>0</v>
      </c>
      <c r="CC57" s="32">
        <v>2015</v>
      </c>
      <c r="CD57" s="27">
        <v>100</v>
      </c>
      <c r="CE57" s="27">
        <f t="shared" ref="CE57:CE102" si="127">CD57-100</f>
        <v>0</v>
      </c>
      <c r="CF57" s="58">
        <f>CF56</f>
        <v>5.2544477113779875</v>
      </c>
      <c r="CG57" s="58">
        <f>CG56</f>
        <v>1</v>
      </c>
      <c r="CH57" s="27">
        <f t="shared" ref="CH57:CH60" si="128">CE57*CF57*CG57</f>
        <v>0</v>
      </c>
      <c r="CI57" s="118" t="s">
        <v>0</v>
      </c>
    </row>
    <row r="58" spans="1:91" s="4" customFormat="1" ht="13.8" x14ac:dyDescent="0.45">
      <c r="A58" s="32">
        <v>2016</v>
      </c>
      <c r="B58" s="627">
        <f t="shared" si="111"/>
        <v>8711.4388451736704</v>
      </c>
      <c r="C58" s="65"/>
      <c r="D58" s="32">
        <v>2016</v>
      </c>
      <c r="E58" s="27">
        <v>128.23155748232614</v>
      </c>
      <c r="F58" s="27">
        <f t="shared" si="112"/>
        <v>128.22003071565948</v>
      </c>
      <c r="G58" s="58">
        <f t="shared" ref="G58:H92" si="129">G57</f>
        <v>5.2544477113779875</v>
      </c>
      <c r="H58" s="58">
        <f t="shared" si="129"/>
        <v>1.0603</v>
      </c>
      <c r="I58" s="27">
        <f t="shared" si="113"/>
        <v>714.35109139759891</v>
      </c>
      <c r="J58" s="65"/>
      <c r="K58" s="32">
        <v>2016</v>
      </c>
      <c r="L58" s="27">
        <v>0</v>
      </c>
      <c r="M58" s="58">
        <f t="shared" ref="M58:N92" si="130">M57</f>
        <v>5.2544477113779875</v>
      </c>
      <c r="N58" s="58">
        <f t="shared" si="130"/>
        <v>1</v>
      </c>
      <c r="O58" s="27">
        <f t="shared" si="114"/>
        <v>0</v>
      </c>
      <c r="P58" s="65"/>
      <c r="Q58" s="32">
        <v>2016</v>
      </c>
      <c r="R58" s="27">
        <v>10.9217</v>
      </c>
      <c r="S58" s="58">
        <f t="shared" ref="S58:T92" si="131">S57</f>
        <v>5.2544477113779875</v>
      </c>
      <c r="T58" s="58">
        <f t="shared" si="131"/>
        <v>0.98980000000000001</v>
      </c>
      <c r="U58" s="27">
        <f t="shared" si="115"/>
        <v>56.802149053349524</v>
      </c>
      <c r="W58" s="32">
        <v>2016</v>
      </c>
      <c r="X58" s="59">
        <v>35.976138265410967</v>
      </c>
      <c r="Y58" s="58">
        <f t="shared" ref="Y58:Y92" si="132">Y57</f>
        <v>5.2544477113779875</v>
      </c>
      <c r="Z58" s="58">
        <f t="shared" ref="Z58:Z102" si="133">Z57</f>
        <v>1.0451999999999999</v>
      </c>
      <c r="AA58" s="27">
        <f t="shared" si="116"/>
        <v>197.57910750216206</v>
      </c>
      <c r="AB58" s="65"/>
      <c r="AC58" s="32">
        <v>2016</v>
      </c>
      <c r="AD58" s="59">
        <v>5.4402460568943818</v>
      </c>
      <c r="AE58" s="58">
        <f t="shared" ref="AE58:AF92" si="134">AE57</f>
        <v>5.2544477113779875</v>
      </c>
      <c r="AF58" s="58">
        <f t="shared" si="134"/>
        <v>1.3522000000000001</v>
      </c>
      <c r="AG58" s="27">
        <f t="shared" si="117"/>
        <v>38.653297472600002</v>
      </c>
      <c r="AH58" s="65"/>
      <c r="AI58" s="32">
        <v>2016</v>
      </c>
      <c r="AJ58" s="59">
        <v>263.82056591100468</v>
      </c>
      <c r="AK58" s="58">
        <f t="shared" ref="AK58:AL92" si="135">AK57</f>
        <v>5.2544477113779875</v>
      </c>
      <c r="AL58" s="58">
        <f t="shared" si="135"/>
        <v>1.3105</v>
      </c>
      <c r="AM58" s="27">
        <f t="shared" si="118"/>
        <v>1816.6562087672191</v>
      </c>
      <c r="AO58" s="32">
        <v>2016</v>
      </c>
      <c r="AP58" s="27">
        <f t="shared" ref="AP58:AP102" si="136">AP57</f>
        <v>51.473569828142544</v>
      </c>
      <c r="AQ58" s="58">
        <f t="shared" ref="AQ58:AS92" si="137">AQ57</f>
        <v>5.2544477113779875</v>
      </c>
      <c r="AR58" s="58">
        <f t="shared" si="137"/>
        <v>2.36</v>
      </c>
      <c r="AS58" s="27">
        <f t="shared" si="137"/>
        <v>638.29782758465512</v>
      </c>
      <c r="AU58" s="32">
        <v>2016</v>
      </c>
      <c r="AV58" s="67">
        <v>115267.66666666667</v>
      </c>
      <c r="AW58" s="48">
        <v>10</v>
      </c>
      <c r="AX58" s="552">
        <f t="shared" si="125"/>
        <v>1.1526766666666667E-2</v>
      </c>
      <c r="AY58" s="59">
        <f t="shared" si="119"/>
        <v>1.1526766666666667E-2</v>
      </c>
      <c r="AZ58" s="58">
        <f t="shared" ref="AZ58:BA92" si="138">AZ57</f>
        <v>5.2544477113779875</v>
      </c>
      <c r="BA58" s="70">
        <f t="shared" si="138"/>
        <v>1.18</v>
      </c>
      <c r="BB58" s="27">
        <f t="shared" si="120"/>
        <v>7.1468815422880597E-2</v>
      </c>
      <c r="BC58" s="68"/>
      <c r="BD58" s="32">
        <v>2016</v>
      </c>
      <c r="BE58" s="27">
        <v>0</v>
      </c>
      <c r="BF58" s="58">
        <f t="shared" ref="BF58:BF102" si="139">BF57</f>
        <v>5.2544477113779875</v>
      </c>
      <c r="BG58" s="58">
        <v>1.1599999999999999</v>
      </c>
      <c r="BH58" s="27">
        <f t="shared" si="126"/>
        <v>0</v>
      </c>
      <c r="BJ58" s="32">
        <v>2016</v>
      </c>
      <c r="BK58" s="53">
        <f t="shared" si="121"/>
        <v>977.13622245622105</v>
      </c>
      <c r="BL58" s="58">
        <f t="shared" ref="BL58:BM93" si="140">BL57</f>
        <v>5.2544477113779875</v>
      </c>
      <c r="BM58" s="91">
        <v>1</v>
      </c>
      <c r="BN58" s="27">
        <f t="shared" si="122"/>
        <v>5134.3111877896226</v>
      </c>
      <c r="BO58" s="21"/>
      <c r="BP58" s="32">
        <v>2016</v>
      </c>
      <c r="BQ58" s="27">
        <v>20.029602999999</v>
      </c>
      <c r="BR58" s="58">
        <f t="shared" ref="BR58:BS92" si="141">BR57</f>
        <v>5.2544477113779875</v>
      </c>
      <c r="BS58" s="58">
        <f t="shared" si="141"/>
        <v>1.0900000000000001</v>
      </c>
      <c r="BT58" s="27">
        <f t="shared" si="123"/>
        <v>114.71650679103833</v>
      </c>
      <c r="BV58" s="32">
        <v>2016</v>
      </c>
      <c r="BW58" s="53">
        <v>54.389076155817186</v>
      </c>
      <c r="BX58" s="27">
        <v>0</v>
      </c>
      <c r="BY58" s="58">
        <f t="shared" ref="BY58:BZ92" si="142">BY57</f>
        <v>5.2544477113779875</v>
      </c>
      <c r="BZ58" s="58">
        <f t="shared" si="142"/>
        <v>2.36</v>
      </c>
      <c r="CA58" s="27">
        <f t="shared" si="124"/>
        <v>0</v>
      </c>
      <c r="CC58" s="32">
        <v>2016</v>
      </c>
      <c r="CD58" s="27">
        <v>100</v>
      </c>
      <c r="CE58" s="27">
        <f t="shared" si="127"/>
        <v>0</v>
      </c>
      <c r="CF58" s="58">
        <f t="shared" ref="CF58:CG92" si="143">CF57</f>
        <v>5.2544477113779875</v>
      </c>
      <c r="CG58" s="58">
        <f t="shared" si="143"/>
        <v>1</v>
      </c>
      <c r="CH58" s="27">
        <f t="shared" si="128"/>
        <v>0</v>
      </c>
      <c r="CI58" s="118" t="s">
        <v>0</v>
      </c>
    </row>
    <row r="59" spans="1:91" s="4" customFormat="1" ht="13.8" x14ac:dyDescent="0.45">
      <c r="A59" s="32">
        <v>2017</v>
      </c>
      <c r="B59" s="627">
        <f t="shared" si="111"/>
        <v>8719.6759362861394</v>
      </c>
      <c r="C59" s="21"/>
      <c r="D59" s="32">
        <v>2017</v>
      </c>
      <c r="E59" s="27">
        <v>138.05406510322041</v>
      </c>
      <c r="F59" s="27">
        <f t="shared" si="112"/>
        <v>138.03832968655374</v>
      </c>
      <c r="G59" s="58">
        <f t="shared" si="129"/>
        <v>5.2544477113779875</v>
      </c>
      <c r="H59" s="58">
        <f t="shared" si="129"/>
        <v>1.0603</v>
      </c>
      <c r="I59" s="27">
        <f t="shared" si="113"/>
        <v>769.05169118984077</v>
      </c>
      <c r="J59" s="65"/>
      <c r="K59" s="32">
        <v>2017</v>
      </c>
      <c r="L59" s="27">
        <v>0</v>
      </c>
      <c r="M59" s="58">
        <f t="shared" si="130"/>
        <v>5.2544477113779875</v>
      </c>
      <c r="N59" s="58">
        <f t="shared" si="130"/>
        <v>1</v>
      </c>
      <c r="O59" s="27">
        <f t="shared" si="114"/>
        <v>0</v>
      </c>
      <c r="P59" s="65"/>
      <c r="Q59" s="32">
        <v>2017</v>
      </c>
      <c r="R59" s="27">
        <v>11.3613</v>
      </c>
      <c r="S59" s="58">
        <f t="shared" si="131"/>
        <v>5.2544477113779875</v>
      </c>
      <c r="T59" s="58">
        <f t="shared" si="131"/>
        <v>0.98980000000000001</v>
      </c>
      <c r="U59" s="27">
        <f t="shared" si="115"/>
        <v>59.088443744089282</v>
      </c>
      <c r="W59" s="32">
        <v>2017</v>
      </c>
      <c r="X59" s="59">
        <v>38.326540636195979</v>
      </c>
      <c r="Y59" s="58">
        <f t="shared" si="132"/>
        <v>5.2544477113779875</v>
      </c>
      <c r="Z59" s="58">
        <f t="shared" si="133"/>
        <v>1.0451999999999999</v>
      </c>
      <c r="AA59" s="27">
        <f t="shared" si="116"/>
        <v>210.48739685953183</v>
      </c>
      <c r="AB59" s="65"/>
      <c r="AC59" s="32">
        <v>2017</v>
      </c>
      <c r="AD59" s="59">
        <v>6.0850366522175809</v>
      </c>
      <c r="AE59" s="58">
        <f t="shared" si="134"/>
        <v>5.2544477113779875</v>
      </c>
      <c r="AF59" s="58">
        <f t="shared" si="134"/>
        <v>1.3522000000000001</v>
      </c>
      <c r="AG59" s="27">
        <f t="shared" si="117"/>
        <v>43.234576044913354</v>
      </c>
      <c r="AH59" s="65"/>
      <c r="AI59" s="32">
        <v>2017</v>
      </c>
      <c r="AJ59" s="59">
        <v>265.90105272704949</v>
      </c>
      <c r="AK59" s="58">
        <f t="shared" si="135"/>
        <v>5.2544477113779875</v>
      </c>
      <c r="AL59" s="58">
        <f t="shared" si="135"/>
        <v>1.3105</v>
      </c>
      <c r="AM59" s="27">
        <f t="shared" si="118"/>
        <v>1830.9823447095594</v>
      </c>
      <c r="AO59" s="32">
        <v>2017</v>
      </c>
      <c r="AP59" s="27">
        <f t="shared" si="136"/>
        <v>51.473569828142544</v>
      </c>
      <c r="AQ59" s="58">
        <f t="shared" si="137"/>
        <v>5.2544477113779875</v>
      </c>
      <c r="AR59" s="58">
        <f t="shared" si="137"/>
        <v>2.36</v>
      </c>
      <c r="AS59" s="27">
        <f t="shared" si="137"/>
        <v>638.29782758465512</v>
      </c>
      <c r="AU59" s="32">
        <v>2017</v>
      </c>
      <c r="AV59" s="67">
        <v>157354.16666666666</v>
      </c>
      <c r="AW59" s="48">
        <v>10</v>
      </c>
      <c r="AX59" s="552">
        <f t="shared" si="125"/>
        <v>1.5735416666666665E-2</v>
      </c>
      <c r="AY59" s="59">
        <f t="shared" si="119"/>
        <v>1.5735416666666665E-2</v>
      </c>
      <c r="AZ59" s="58">
        <f t="shared" si="138"/>
        <v>5.2544477113779875</v>
      </c>
      <c r="BA59" s="70">
        <f t="shared" si="138"/>
        <v>1.18</v>
      </c>
      <c r="BB59" s="27">
        <f t="shared" si="120"/>
        <v>9.7563490428259916E-2</v>
      </c>
      <c r="BC59" s="68"/>
      <c r="BD59" s="32">
        <v>2017</v>
      </c>
      <c r="BE59" s="27">
        <v>0</v>
      </c>
      <c r="BF59" s="58">
        <f t="shared" si="139"/>
        <v>5.2544477113779875</v>
      </c>
      <c r="BG59" s="58">
        <v>1.1599999999999999</v>
      </c>
      <c r="BH59" s="27">
        <f t="shared" si="126"/>
        <v>0</v>
      </c>
      <c r="BJ59" s="32">
        <v>2017</v>
      </c>
      <c r="BK59" s="53">
        <f t="shared" si="121"/>
        <v>961.79843505317422</v>
      </c>
      <c r="BL59" s="58">
        <f t="shared" si="140"/>
        <v>5.2544477113779875</v>
      </c>
      <c r="BM59" s="91">
        <v>1</v>
      </c>
      <c r="BN59" s="27">
        <f t="shared" si="122"/>
        <v>5053.7195858720816</v>
      </c>
      <c r="BO59" s="21"/>
      <c r="BP59" s="32">
        <v>2017</v>
      </c>
      <c r="BQ59" s="27">
        <v>20.029602999999042</v>
      </c>
      <c r="BR59" s="58">
        <f t="shared" si="141"/>
        <v>5.2544477113779875</v>
      </c>
      <c r="BS59" s="58">
        <f t="shared" si="141"/>
        <v>1.0900000000000001</v>
      </c>
      <c r="BT59" s="27">
        <f t="shared" si="123"/>
        <v>114.71650679103855</v>
      </c>
      <c r="BV59" s="32">
        <v>2017</v>
      </c>
      <c r="BW59" s="53">
        <v>55.922119188746521</v>
      </c>
      <c r="BX59" s="27">
        <v>0</v>
      </c>
      <c r="BY59" s="58">
        <f t="shared" si="142"/>
        <v>5.2544477113779875</v>
      </c>
      <c r="BZ59" s="58">
        <f t="shared" si="142"/>
        <v>2.36</v>
      </c>
      <c r="CA59" s="27">
        <f t="shared" si="124"/>
        <v>0</v>
      </c>
      <c r="CC59" s="32">
        <v>2017</v>
      </c>
      <c r="CD59" s="27">
        <v>100</v>
      </c>
      <c r="CE59" s="27">
        <f t="shared" si="127"/>
        <v>0</v>
      </c>
      <c r="CF59" s="58">
        <f t="shared" si="143"/>
        <v>5.2544477113779875</v>
      </c>
      <c r="CG59" s="58">
        <f t="shared" si="143"/>
        <v>1</v>
      </c>
      <c r="CH59" s="27">
        <f t="shared" si="128"/>
        <v>0</v>
      </c>
      <c r="CI59" s="118" t="s">
        <v>0</v>
      </c>
    </row>
    <row r="60" spans="1:91" s="4" customFormat="1" ht="13.8" x14ac:dyDescent="0.45">
      <c r="A60" s="32">
        <v>2018</v>
      </c>
      <c r="B60" s="627">
        <f t="shared" si="111"/>
        <v>8727.9557037842787</v>
      </c>
      <c r="C60" s="21"/>
      <c r="D60" s="32">
        <v>2018</v>
      </c>
      <c r="E60" s="27">
        <v>147.99128407560312</v>
      </c>
      <c r="F60" s="27">
        <f t="shared" si="112"/>
        <v>147.97134000893647</v>
      </c>
      <c r="G60" s="58">
        <f t="shared" si="129"/>
        <v>5.2544477113779875</v>
      </c>
      <c r="H60" s="58">
        <f t="shared" si="129"/>
        <v>1.0603</v>
      </c>
      <c r="I60" s="27">
        <f t="shared" si="113"/>
        <v>824.39138129171749</v>
      </c>
      <c r="J60" s="65"/>
      <c r="K60" s="32">
        <v>2018</v>
      </c>
      <c r="L60" s="27">
        <v>0</v>
      </c>
      <c r="M60" s="58">
        <f t="shared" si="130"/>
        <v>5.2544477113779875</v>
      </c>
      <c r="N60" s="58">
        <f t="shared" si="130"/>
        <v>1</v>
      </c>
      <c r="O60" s="27">
        <f t="shared" si="114"/>
        <v>0</v>
      </c>
      <c r="P60" s="65"/>
      <c r="Q60" s="32">
        <v>2018</v>
      </c>
      <c r="R60" s="27">
        <v>11.8009</v>
      </c>
      <c r="S60" s="58">
        <f t="shared" si="131"/>
        <v>5.2544477113779875</v>
      </c>
      <c r="T60" s="58">
        <f t="shared" si="131"/>
        <v>0.98980000000000001</v>
      </c>
      <c r="U60" s="27">
        <f t="shared" si="115"/>
        <v>61.374738434829048</v>
      </c>
      <c r="W60" s="32">
        <v>2018</v>
      </c>
      <c r="X60" s="59">
        <v>40.676943006980991</v>
      </c>
      <c r="Y60" s="58">
        <f t="shared" si="132"/>
        <v>5.2544477113779875</v>
      </c>
      <c r="Z60" s="58">
        <f t="shared" si="133"/>
        <v>1.0451999999999999</v>
      </c>
      <c r="AA60" s="27">
        <f t="shared" si="116"/>
        <v>223.39568621690162</v>
      </c>
      <c r="AB60" s="65"/>
      <c r="AC60" s="32">
        <v>2018</v>
      </c>
      <c r="AD60" s="59">
        <v>6.7304460147385905</v>
      </c>
      <c r="AE60" s="58">
        <f t="shared" si="134"/>
        <v>5.2544477113779875</v>
      </c>
      <c r="AF60" s="58">
        <f t="shared" si="134"/>
        <v>1.3522000000000001</v>
      </c>
      <c r="AG60" s="27">
        <f t="shared" si="117"/>
        <v>47.820250997889119</v>
      </c>
      <c r="AH60" s="65"/>
      <c r="AI60" s="32">
        <v>2018</v>
      </c>
      <c r="AJ60" s="59">
        <v>267.98471806252093</v>
      </c>
      <c r="AK60" s="58">
        <f t="shared" si="135"/>
        <v>5.2544477113779875</v>
      </c>
      <c r="AL60" s="58">
        <f t="shared" si="135"/>
        <v>1.3105</v>
      </c>
      <c r="AM60" s="27">
        <f t="shared" si="118"/>
        <v>1845.3303677895879</v>
      </c>
      <c r="AO60" s="32">
        <v>2018</v>
      </c>
      <c r="AP60" s="27">
        <f t="shared" si="136"/>
        <v>51.473569828142544</v>
      </c>
      <c r="AQ60" s="58">
        <f t="shared" si="137"/>
        <v>5.2544477113779875</v>
      </c>
      <c r="AR60" s="58">
        <f t="shared" si="137"/>
        <v>2.36</v>
      </c>
      <c r="AS60" s="27">
        <f t="shared" si="137"/>
        <v>638.29782758465512</v>
      </c>
      <c r="AU60" s="32">
        <v>2018</v>
      </c>
      <c r="AV60" s="67">
        <v>199440.66666666666</v>
      </c>
      <c r="AW60" s="48">
        <v>10</v>
      </c>
      <c r="AX60" s="552">
        <f t="shared" si="125"/>
        <v>1.9944066666666666E-2</v>
      </c>
      <c r="AY60" s="59">
        <f t="shared" si="119"/>
        <v>1.9944066666666666E-2</v>
      </c>
      <c r="AZ60" s="58">
        <f t="shared" si="138"/>
        <v>5.2544477113779875</v>
      </c>
      <c r="BA60" s="70">
        <f t="shared" si="138"/>
        <v>1.18</v>
      </c>
      <c r="BB60" s="27">
        <f t="shared" si="120"/>
        <v>0.12365816543363928</v>
      </c>
      <c r="BC60" s="68"/>
      <c r="BD60" s="32">
        <v>2018</v>
      </c>
      <c r="BE60" s="27">
        <v>2.2737367544323206E-13</v>
      </c>
      <c r="BF60" s="58">
        <f t="shared" si="139"/>
        <v>5.2544477113779875</v>
      </c>
      <c r="BG60" s="58">
        <v>1.1599999999999999</v>
      </c>
      <c r="BH60" s="27">
        <f t="shared" si="126"/>
        <v>1.3858787827299387E-12</v>
      </c>
      <c r="BJ60" s="32">
        <v>2018</v>
      </c>
      <c r="BK60" s="53">
        <f t="shared" si="121"/>
        <v>946.3421390120136</v>
      </c>
      <c r="BL60" s="58">
        <f t="shared" si="140"/>
        <v>5.2544477113779875</v>
      </c>
      <c r="BM60" s="91">
        <v>1</v>
      </c>
      <c r="BN60" s="27">
        <f t="shared" si="122"/>
        <v>4972.5052865122243</v>
      </c>
      <c r="BO60" s="21"/>
      <c r="BP60" s="32">
        <v>2018</v>
      </c>
      <c r="BQ60" s="27">
        <v>20.029602999999042</v>
      </c>
      <c r="BR60" s="58">
        <f t="shared" si="141"/>
        <v>5.2544477113779875</v>
      </c>
      <c r="BS60" s="58">
        <f t="shared" si="141"/>
        <v>1.0900000000000001</v>
      </c>
      <c r="BT60" s="27">
        <f t="shared" si="123"/>
        <v>114.71650679103855</v>
      </c>
      <c r="BV60" s="32">
        <v>2018</v>
      </c>
      <c r="BW60" s="53">
        <v>57.506168095259603</v>
      </c>
      <c r="BX60" s="27">
        <v>0</v>
      </c>
      <c r="BY60" s="58">
        <f t="shared" si="142"/>
        <v>5.2544477113779875</v>
      </c>
      <c r="BZ60" s="58">
        <f t="shared" si="142"/>
        <v>2.36</v>
      </c>
      <c r="CA60" s="27">
        <f t="shared" si="124"/>
        <v>0</v>
      </c>
      <c r="CC60" s="32">
        <v>2018</v>
      </c>
      <c r="CD60" s="27">
        <v>100</v>
      </c>
      <c r="CE60" s="27">
        <f t="shared" si="127"/>
        <v>0</v>
      </c>
      <c r="CF60" s="58">
        <f t="shared" si="143"/>
        <v>5.2544477113779875</v>
      </c>
      <c r="CG60" s="58">
        <f t="shared" si="143"/>
        <v>1</v>
      </c>
      <c r="CH60" s="27">
        <f t="shared" si="128"/>
        <v>0</v>
      </c>
      <c r="CI60" s="118" t="s">
        <v>0</v>
      </c>
    </row>
    <row r="61" spans="1:91" s="4" customFormat="1" ht="13.8" x14ac:dyDescent="0.45">
      <c r="A61" s="32">
        <v>2019</v>
      </c>
      <c r="B61" s="627">
        <f t="shared" si="111"/>
        <v>9348.3877956942906</v>
      </c>
      <c r="C61" s="21"/>
      <c r="D61" s="32">
        <v>2019</v>
      </c>
      <c r="E61" s="27">
        <v>172.75971136267103</v>
      </c>
      <c r="F61" s="27">
        <f t="shared" si="112"/>
        <v>170.87476052219429</v>
      </c>
      <c r="G61" s="58">
        <f t="shared" si="129"/>
        <v>5.2544477113779875</v>
      </c>
      <c r="H61" s="58">
        <f t="shared" si="129"/>
        <v>1.0603</v>
      </c>
      <c r="I61" s="27">
        <f t="shared" si="113"/>
        <v>951.99299976789928</v>
      </c>
      <c r="J61" s="65"/>
      <c r="K61" s="32">
        <v>2019</v>
      </c>
      <c r="L61" s="27">
        <v>0</v>
      </c>
      <c r="M61" s="58">
        <f t="shared" si="130"/>
        <v>5.2544477113779875</v>
      </c>
      <c r="N61" s="58">
        <f t="shared" si="130"/>
        <v>1</v>
      </c>
      <c r="O61" s="27">
        <f t="shared" si="114"/>
        <v>0</v>
      </c>
      <c r="P61" s="65"/>
      <c r="Q61" s="32">
        <v>2019</v>
      </c>
      <c r="R61" s="27">
        <v>21.58909954368756</v>
      </c>
      <c r="S61" s="58">
        <f t="shared" si="131"/>
        <v>5.2544477113779875</v>
      </c>
      <c r="T61" s="58">
        <f t="shared" si="131"/>
        <v>0.98980000000000001</v>
      </c>
      <c r="U61" s="27">
        <f t="shared" si="115"/>
        <v>112.28171898222264</v>
      </c>
      <c r="W61" s="32">
        <v>2019</v>
      </c>
      <c r="X61" s="59">
        <v>42.968892265023399</v>
      </c>
      <c r="Y61" s="58">
        <f t="shared" si="132"/>
        <v>5.2544477113779875</v>
      </c>
      <c r="Z61" s="58">
        <f t="shared" si="133"/>
        <v>1.0451999999999999</v>
      </c>
      <c r="AA61" s="27">
        <f t="shared" si="116"/>
        <v>235.98295407493194</v>
      </c>
      <c r="AB61" s="65"/>
      <c r="AC61" s="32">
        <v>2019</v>
      </c>
      <c r="AD61" s="59">
        <v>9.1184441534088432</v>
      </c>
      <c r="AE61" s="58">
        <f t="shared" si="134"/>
        <v>5.2544477113779875</v>
      </c>
      <c r="AF61" s="58">
        <f t="shared" si="134"/>
        <v>1.3522000000000001</v>
      </c>
      <c r="AG61" s="27">
        <f t="shared" si="117"/>
        <v>64.787131071458617</v>
      </c>
      <c r="AH61" s="65"/>
      <c r="AI61" s="32">
        <v>2019</v>
      </c>
      <c r="AJ61" s="59">
        <v>270.77356034420916</v>
      </c>
      <c r="AK61" s="58">
        <f t="shared" si="135"/>
        <v>5.2544477113779875</v>
      </c>
      <c r="AL61" s="58">
        <f t="shared" si="135"/>
        <v>1.3105</v>
      </c>
      <c r="AM61" s="27">
        <f t="shared" si="118"/>
        <v>1864.5342066897381</v>
      </c>
      <c r="AO61" s="32">
        <v>2019</v>
      </c>
      <c r="AP61" s="27">
        <f t="shared" si="136"/>
        <v>51.473569828142544</v>
      </c>
      <c r="AQ61" s="58">
        <f t="shared" si="137"/>
        <v>5.2544477113779875</v>
      </c>
      <c r="AR61" s="58">
        <f t="shared" si="137"/>
        <v>2.36</v>
      </c>
      <c r="AS61" s="27">
        <f t="shared" si="137"/>
        <v>638.29782758465512</v>
      </c>
      <c r="AU61" s="32">
        <v>2019</v>
      </c>
      <c r="AV61" s="67">
        <v>18849508.404767197</v>
      </c>
      <c r="AW61" s="48">
        <v>10</v>
      </c>
      <c r="AX61" s="552">
        <f t="shared" si="125"/>
        <v>1.8849508404767197</v>
      </c>
      <c r="AY61" s="59">
        <f t="shared" si="119"/>
        <v>1.8849508404767197</v>
      </c>
      <c r="AZ61" s="58">
        <f t="shared" si="138"/>
        <v>5.2544477113779875</v>
      </c>
      <c r="BA61" s="70">
        <f t="shared" si="138"/>
        <v>1.18</v>
      </c>
      <c r="BB61" s="27">
        <f t="shared" si="120"/>
        <v>11.687163243167438</v>
      </c>
      <c r="BC61" s="68"/>
      <c r="BD61" s="32">
        <v>2019</v>
      </c>
      <c r="BE61" s="27">
        <v>1.5797659822640482</v>
      </c>
      <c r="BF61" s="58">
        <f t="shared" si="139"/>
        <v>5.2544477113779875</v>
      </c>
      <c r="BG61" s="58">
        <v>1.1599999999999999</v>
      </c>
      <c r="BH61" s="27">
        <f t="shared" si="126"/>
        <v>9.6289253900233476</v>
      </c>
      <c r="BJ61" s="32">
        <v>2019</v>
      </c>
      <c r="BK61" s="53">
        <f t="shared" si="121"/>
        <v>902.73695652059359</v>
      </c>
      <c r="BL61" s="58">
        <f t="shared" si="140"/>
        <v>5.2544477113779875</v>
      </c>
      <c r="BM61" s="91">
        <v>1</v>
      </c>
      <c r="BN61" s="27">
        <f t="shared" si="122"/>
        <v>4743.384135165963</v>
      </c>
      <c r="BO61" s="21"/>
      <c r="BP61" s="32">
        <v>2019</v>
      </c>
      <c r="BQ61" s="27">
        <v>25.325711069817487</v>
      </c>
      <c r="BR61" s="58">
        <f t="shared" si="141"/>
        <v>5.2544477113779875</v>
      </c>
      <c r="BS61" s="58">
        <f t="shared" si="141"/>
        <v>1.0900000000000001</v>
      </c>
      <c r="BT61" s="27">
        <f t="shared" si="123"/>
        <v>145.04916078110671</v>
      </c>
      <c r="BV61" s="32">
        <v>2019</v>
      </c>
      <c r="BW61" s="53">
        <v>60.556571937062245</v>
      </c>
      <c r="BX61" s="53">
        <f>BW61-57.5</f>
        <v>3.0565719370622446</v>
      </c>
      <c r="BY61" s="58">
        <f t="shared" si="142"/>
        <v>5.2544477113779875</v>
      </c>
      <c r="BZ61" s="58">
        <f t="shared" si="142"/>
        <v>2.36</v>
      </c>
      <c r="CA61" s="27">
        <f>BX61*BY61*BZ61</f>
        <v>37.903009909686986</v>
      </c>
      <c r="CC61" s="32">
        <v>2019</v>
      </c>
      <c r="CD61" s="27">
        <v>101.41095549958254</v>
      </c>
      <c r="CE61" s="27">
        <f t="shared" si="127"/>
        <v>1.410955499582542</v>
      </c>
      <c r="CF61" s="58">
        <f t="shared" si="143"/>
        <v>5.2544477113779875</v>
      </c>
      <c r="CG61" s="58">
        <f t="shared" si="143"/>
        <v>1</v>
      </c>
      <c r="CH61" s="27">
        <f>CD61*CF61*CG61</f>
        <v>532.85856303343644</v>
      </c>
      <c r="CI61" s="118" t="s">
        <v>0</v>
      </c>
    </row>
    <row r="62" spans="1:91" s="4" customFormat="1" ht="13.8" x14ac:dyDescent="0.45">
      <c r="A62" s="32">
        <v>2020</v>
      </c>
      <c r="B62" s="627">
        <f t="shared" si="111"/>
        <v>9446.7521340316471</v>
      </c>
      <c r="C62" s="21"/>
      <c r="D62" s="32">
        <v>2020</v>
      </c>
      <c r="E62" s="27">
        <v>195.80474994785592</v>
      </c>
      <c r="F62" s="27">
        <f t="shared" si="112"/>
        <v>193.53935153367726</v>
      </c>
      <c r="G62" s="58">
        <f t="shared" si="129"/>
        <v>5.2544477113779875</v>
      </c>
      <c r="H62" s="58">
        <f t="shared" si="129"/>
        <v>1.0603</v>
      </c>
      <c r="I62" s="27">
        <f t="shared" si="113"/>
        <v>1078.2640296121913</v>
      </c>
      <c r="J62" s="65"/>
      <c r="K62" s="32">
        <v>2020</v>
      </c>
      <c r="L62" s="27">
        <v>0</v>
      </c>
      <c r="M62" s="58">
        <f t="shared" si="130"/>
        <v>5.2544477113779875</v>
      </c>
      <c r="N62" s="58">
        <f t="shared" si="130"/>
        <v>1</v>
      </c>
      <c r="O62" s="27">
        <f t="shared" si="114"/>
        <v>0</v>
      </c>
      <c r="P62" s="65"/>
      <c r="Q62" s="32">
        <v>2020</v>
      </c>
      <c r="R62" s="27">
        <v>30.99954831750847</v>
      </c>
      <c r="S62" s="58">
        <f t="shared" si="131"/>
        <v>5.2544477113779875</v>
      </c>
      <c r="T62" s="58">
        <f t="shared" si="131"/>
        <v>0.98980000000000001</v>
      </c>
      <c r="U62" s="27">
        <f t="shared" si="115"/>
        <v>161.22407355243476</v>
      </c>
      <c r="W62" s="32">
        <v>2020</v>
      </c>
      <c r="X62" s="59">
        <v>45.260841523065757</v>
      </c>
      <c r="Y62" s="58">
        <f t="shared" si="132"/>
        <v>5.2544477113779875</v>
      </c>
      <c r="Z62" s="58">
        <f t="shared" si="133"/>
        <v>1.0451999999999999</v>
      </c>
      <c r="AA62" s="27">
        <f t="shared" si="116"/>
        <v>248.57022193296197</v>
      </c>
      <c r="AB62" s="65"/>
      <c r="AC62" s="32">
        <v>2020</v>
      </c>
      <c r="AD62" s="59">
        <v>11.558967798176743</v>
      </c>
      <c r="AE62" s="58">
        <f t="shared" si="134"/>
        <v>5.2544477113779875</v>
      </c>
      <c r="AF62" s="58">
        <f t="shared" si="134"/>
        <v>1.3522000000000001</v>
      </c>
      <c r="AG62" s="27">
        <f t="shared" si="117"/>
        <v>82.127208237743872</v>
      </c>
      <c r="AH62" s="65"/>
      <c r="AI62" s="32">
        <v>2020</v>
      </c>
      <c r="AJ62" s="59">
        <v>276.51416815779299</v>
      </c>
      <c r="AK62" s="58">
        <f t="shared" si="135"/>
        <v>5.2544477113779875</v>
      </c>
      <c r="AL62" s="58">
        <f t="shared" si="135"/>
        <v>1.3105</v>
      </c>
      <c r="AM62" s="27">
        <f t="shared" si="118"/>
        <v>1904.0637664518174</v>
      </c>
      <c r="AO62" s="32">
        <v>2020</v>
      </c>
      <c r="AP62" s="27">
        <f t="shared" si="136"/>
        <v>51.473569828142544</v>
      </c>
      <c r="AQ62" s="58">
        <f t="shared" si="137"/>
        <v>5.2544477113779875</v>
      </c>
      <c r="AR62" s="58">
        <f t="shared" si="137"/>
        <v>2.36</v>
      </c>
      <c r="AS62" s="27">
        <f t="shared" si="137"/>
        <v>638.29782758465512</v>
      </c>
      <c r="AU62" s="32">
        <v>2020</v>
      </c>
      <c r="AV62" s="67">
        <v>22653984.141786736</v>
      </c>
      <c r="AW62" s="48">
        <v>10</v>
      </c>
      <c r="AX62" s="552">
        <f t="shared" si="125"/>
        <v>2.2653984141786738</v>
      </c>
      <c r="AY62" s="59">
        <f t="shared" si="119"/>
        <v>2.2653984141786738</v>
      </c>
      <c r="AZ62" s="58">
        <f t="shared" si="138"/>
        <v>5.2544477113779875</v>
      </c>
      <c r="BA62" s="70">
        <f t="shared" si="138"/>
        <v>1.18</v>
      </c>
      <c r="BB62" s="27">
        <f t="shared" si="120"/>
        <v>14.046032665033737</v>
      </c>
      <c r="BC62" s="68"/>
      <c r="BD62" s="32">
        <v>2020</v>
      </c>
      <c r="BE62" s="27">
        <v>3.1595319645277717</v>
      </c>
      <c r="BF62" s="58">
        <f t="shared" si="139"/>
        <v>5.2544477113779875</v>
      </c>
      <c r="BG62" s="58">
        <v>1.1599999999999999</v>
      </c>
      <c r="BH62" s="27">
        <f t="shared" si="126"/>
        <v>19.257850780044713</v>
      </c>
      <c r="BJ62" s="32">
        <v>2020</v>
      </c>
      <c r="BK62" s="53">
        <f t="shared" si="121"/>
        <v>858.22862246292982</v>
      </c>
      <c r="BL62" s="58">
        <f t="shared" si="140"/>
        <v>5.2544477113779875</v>
      </c>
      <c r="BM62" s="91">
        <v>1</v>
      </c>
      <c r="BN62" s="27">
        <f t="shared" si="122"/>
        <v>4509.5174211394242</v>
      </c>
      <c r="BO62" s="21"/>
      <c r="BP62" s="32">
        <v>2020</v>
      </c>
      <c r="BQ62" s="27">
        <v>30.621819139635324</v>
      </c>
      <c r="BR62" s="58">
        <f t="shared" si="141"/>
        <v>5.2544477113779875</v>
      </c>
      <c r="BS62" s="58">
        <f t="shared" si="141"/>
        <v>1.0900000000000001</v>
      </c>
      <c r="BT62" s="27">
        <f t="shared" si="123"/>
        <v>175.38181477117135</v>
      </c>
      <c r="BV62" s="32">
        <v>2020</v>
      </c>
      <c r="BW62" s="53">
        <v>63.606975778865554</v>
      </c>
      <c r="BX62" s="53">
        <f t="shared" ref="BX62:BX102" si="144">BW62-57.5</f>
        <v>6.1069757788655537</v>
      </c>
      <c r="BY62" s="58">
        <f t="shared" si="142"/>
        <v>5.2544477113779875</v>
      </c>
      <c r="BZ62" s="58">
        <f t="shared" si="142"/>
        <v>2.36</v>
      </c>
      <c r="CA62" s="27">
        <f>BX62*BY62*BZ62</f>
        <v>75.729532375094138</v>
      </c>
      <c r="CC62" s="32">
        <v>2020</v>
      </c>
      <c r="CD62" s="27">
        <v>102.82191099916477</v>
      </c>
      <c r="CE62" s="27">
        <f t="shared" si="127"/>
        <v>2.8219109991647713</v>
      </c>
      <c r="CF62" s="58">
        <f t="shared" si="143"/>
        <v>5.2544477113779875</v>
      </c>
      <c r="CG62" s="58">
        <f t="shared" si="143"/>
        <v>1</v>
      </c>
      <c r="CH62" s="27">
        <f t="shared" ref="CH62:CH102" si="145">CD62*CF62*CG62</f>
        <v>540.27235492907243</v>
      </c>
      <c r="CI62" s="118" t="s">
        <v>0</v>
      </c>
    </row>
    <row r="63" spans="1:91" s="4" customFormat="1" ht="13.8" x14ac:dyDescent="0.45">
      <c r="A63" s="32">
        <v>2021</v>
      </c>
      <c r="B63" s="627">
        <f t="shared" si="111"/>
        <v>9544.5890114498143</v>
      </c>
      <c r="C63" s="21"/>
      <c r="D63" s="32">
        <v>2021</v>
      </c>
      <c r="E63" s="27">
        <v>217.17915632570472</v>
      </c>
      <c r="F63" s="27">
        <f t="shared" si="112"/>
        <v>214.53153751282406</v>
      </c>
      <c r="G63" s="58">
        <f t="shared" si="129"/>
        <v>5.2544477113779875</v>
      </c>
      <c r="H63" s="58">
        <f t="shared" si="129"/>
        <v>1.0603</v>
      </c>
      <c r="I63" s="27">
        <f t="shared" si="113"/>
        <v>1195.2176045047097</v>
      </c>
      <c r="J63" s="65"/>
      <c r="K63" s="32">
        <v>2021</v>
      </c>
      <c r="L63" s="27">
        <v>0</v>
      </c>
      <c r="M63" s="58">
        <f t="shared" si="130"/>
        <v>5.2544477113779875</v>
      </c>
      <c r="N63" s="58">
        <f t="shared" si="130"/>
        <v>1</v>
      </c>
      <c r="O63" s="27">
        <f t="shared" si="114"/>
        <v>0</v>
      </c>
      <c r="P63" s="65"/>
      <c r="Q63" s="32">
        <v>2021</v>
      </c>
      <c r="R63" s="27">
        <v>40.395956716657864</v>
      </c>
      <c r="S63" s="58">
        <f t="shared" si="131"/>
        <v>5.2544477113779875</v>
      </c>
      <c r="T63" s="58">
        <f t="shared" si="131"/>
        <v>0.98980000000000001</v>
      </c>
      <c r="U63" s="27">
        <f t="shared" si="115"/>
        <v>210.09340620711572</v>
      </c>
      <c r="W63" s="32">
        <v>2021</v>
      </c>
      <c r="X63" s="59">
        <v>47.552790781108115</v>
      </c>
      <c r="Y63" s="58">
        <f t="shared" si="132"/>
        <v>5.2544477113779875</v>
      </c>
      <c r="Z63" s="58">
        <f t="shared" si="133"/>
        <v>1.0451999999999999</v>
      </c>
      <c r="AA63" s="27">
        <f t="shared" si="116"/>
        <v>261.15748979099197</v>
      </c>
      <c r="AB63" s="65"/>
      <c r="AC63" s="32">
        <v>2021</v>
      </c>
      <c r="AD63" s="59">
        <v>13.999491442944516</v>
      </c>
      <c r="AE63" s="58">
        <f t="shared" si="134"/>
        <v>5.2544477113779875</v>
      </c>
      <c r="AF63" s="58">
        <f t="shared" si="134"/>
        <v>1.3522000000000001</v>
      </c>
      <c r="AG63" s="27">
        <f t="shared" si="117"/>
        <v>99.467285404028217</v>
      </c>
      <c r="AH63" s="65"/>
      <c r="AI63" s="32">
        <v>2021</v>
      </c>
      <c r="AJ63" s="59">
        <v>282.25477597137666</v>
      </c>
      <c r="AK63" s="58">
        <f t="shared" si="135"/>
        <v>5.2544477113779875</v>
      </c>
      <c r="AL63" s="58">
        <f t="shared" si="135"/>
        <v>1.3105</v>
      </c>
      <c r="AM63" s="27">
        <f t="shared" si="118"/>
        <v>1943.593326213896</v>
      </c>
      <c r="AO63" s="32">
        <v>2021</v>
      </c>
      <c r="AP63" s="27">
        <f t="shared" si="136"/>
        <v>51.473569828142544</v>
      </c>
      <c r="AQ63" s="58">
        <f t="shared" si="137"/>
        <v>5.2544477113779875</v>
      </c>
      <c r="AR63" s="58">
        <f t="shared" si="137"/>
        <v>2.36</v>
      </c>
      <c r="AS63" s="27">
        <f t="shared" si="137"/>
        <v>638.29782758465512</v>
      </c>
      <c r="AU63" s="32">
        <v>2021</v>
      </c>
      <c r="AV63" s="67">
        <v>26476188.128806751</v>
      </c>
      <c r="AW63" s="48">
        <v>10</v>
      </c>
      <c r="AX63" s="552">
        <f t="shared" si="125"/>
        <v>2.6476188128806752</v>
      </c>
      <c r="AY63" s="59">
        <f t="shared" si="119"/>
        <v>2.6476188128806752</v>
      </c>
      <c r="AZ63" s="58">
        <f t="shared" si="138"/>
        <v>5.2544477113779875</v>
      </c>
      <c r="BA63" s="70">
        <f t="shared" si="138"/>
        <v>1.18</v>
      </c>
      <c r="BB63" s="27">
        <f t="shared" si="120"/>
        <v>16.415894042091757</v>
      </c>
      <c r="BC63" s="68"/>
      <c r="BD63" s="32">
        <v>2021</v>
      </c>
      <c r="BE63" s="27">
        <v>4.7392979467914955</v>
      </c>
      <c r="BF63" s="58">
        <f t="shared" si="139"/>
        <v>5.2544477113779875</v>
      </c>
      <c r="BG63" s="58">
        <v>1.1599999999999999</v>
      </c>
      <c r="BH63" s="27">
        <f t="shared" si="126"/>
        <v>28.886776170066081</v>
      </c>
      <c r="BJ63" s="32">
        <v>2021</v>
      </c>
      <c r="BK63" s="53">
        <f t="shared" si="121"/>
        <v>815.40496098727431</v>
      </c>
      <c r="BL63" s="58">
        <f t="shared" si="140"/>
        <v>5.2544477113779875</v>
      </c>
      <c r="BM63" s="91">
        <v>1</v>
      </c>
      <c r="BN63" s="27">
        <f t="shared" si="122"/>
        <v>4284.5027311058402</v>
      </c>
      <c r="BO63" s="21"/>
      <c r="BP63" s="32">
        <v>2021</v>
      </c>
      <c r="BQ63" s="27">
        <v>35.917927209452081</v>
      </c>
      <c r="BR63" s="58">
        <f t="shared" si="141"/>
        <v>5.2544477113779875</v>
      </c>
      <c r="BS63" s="58">
        <f t="shared" si="141"/>
        <v>1.0900000000000001</v>
      </c>
      <c r="BT63" s="27">
        <f t="shared" si="123"/>
        <v>205.71446876122985</v>
      </c>
      <c r="BV63" s="32">
        <v>2021</v>
      </c>
      <c r="BW63" s="53">
        <v>66.657379620666859</v>
      </c>
      <c r="BX63" s="53">
        <f t="shared" si="144"/>
        <v>9.157379620666859</v>
      </c>
      <c r="BY63" s="58">
        <f t="shared" si="142"/>
        <v>5.2544477113779875</v>
      </c>
      <c r="BZ63" s="58">
        <f t="shared" si="142"/>
        <v>2.36</v>
      </c>
      <c r="CA63" s="27">
        <f t="shared" si="124"/>
        <v>113.55605484047646</v>
      </c>
      <c r="CC63" s="32">
        <v>2021</v>
      </c>
      <c r="CD63" s="27">
        <v>104.23286649874744</v>
      </c>
      <c r="CE63" s="27">
        <f t="shared" si="127"/>
        <v>4.2328664987474411</v>
      </c>
      <c r="CF63" s="58">
        <f t="shared" si="143"/>
        <v>5.2544477113779875</v>
      </c>
      <c r="CG63" s="58">
        <f t="shared" si="143"/>
        <v>1</v>
      </c>
      <c r="CH63" s="27">
        <f t="shared" si="145"/>
        <v>547.68614682471082</v>
      </c>
      <c r="CI63" s="118" t="s">
        <v>0</v>
      </c>
    </row>
    <row r="64" spans="1:91" s="4" customFormat="1" ht="13.8" x14ac:dyDescent="0.45">
      <c r="A64" s="32">
        <v>2022</v>
      </c>
      <c r="B64" s="627">
        <f t="shared" si="111"/>
        <v>9641.9146459330987</v>
      </c>
      <c r="C64" s="21"/>
      <c r="D64" s="32">
        <v>2022</v>
      </c>
      <c r="E64" s="27">
        <v>236.93566976936847</v>
      </c>
      <c r="F64" s="27">
        <f t="shared" si="112"/>
        <v>233.90405773278584</v>
      </c>
      <c r="G64" s="58">
        <f t="shared" si="129"/>
        <v>5.2544477113779875</v>
      </c>
      <c r="H64" s="58">
        <f t="shared" si="129"/>
        <v>1.0603</v>
      </c>
      <c r="I64" s="27">
        <f t="shared" si="113"/>
        <v>1303.1475502784758</v>
      </c>
      <c r="J64" s="65"/>
      <c r="K64" s="32">
        <v>2022</v>
      </c>
      <c r="L64" s="27">
        <v>0</v>
      </c>
      <c r="M64" s="58">
        <f t="shared" si="130"/>
        <v>5.2544477113779875</v>
      </c>
      <c r="N64" s="58">
        <f t="shared" si="130"/>
        <v>1</v>
      </c>
      <c r="O64" s="27">
        <f t="shared" si="114"/>
        <v>0</v>
      </c>
      <c r="P64" s="65"/>
      <c r="Q64" s="32">
        <v>2022</v>
      </c>
      <c r="R64" s="27">
        <v>49.787506423825363</v>
      </c>
      <c r="S64" s="58">
        <f t="shared" si="131"/>
        <v>5.2544477113779875</v>
      </c>
      <c r="T64" s="58">
        <f t="shared" si="131"/>
        <v>0.98980000000000001</v>
      </c>
      <c r="U64" s="27">
        <f t="shared" si="115"/>
        <v>258.93746952221039</v>
      </c>
      <c r="W64" s="32">
        <v>2022</v>
      </c>
      <c r="X64" s="59">
        <v>49.844740039150885</v>
      </c>
      <c r="Y64" s="58">
        <f t="shared" si="132"/>
        <v>5.2544477113779875</v>
      </c>
      <c r="Z64" s="58">
        <f t="shared" si="133"/>
        <v>1.0451999999999999</v>
      </c>
      <c r="AA64" s="27">
        <f t="shared" si="116"/>
        <v>273.74475764902434</v>
      </c>
      <c r="AB64" s="65"/>
      <c r="AC64" s="32">
        <v>2022</v>
      </c>
      <c r="AD64" s="59">
        <v>16.44001508771245</v>
      </c>
      <c r="AE64" s="58">
        <f t="shared" si="134"/>
        <v>5.2544477113779875</v>
      </c>
      <c r="AF64" s="58">
        <f t="shared" si="134"/>
        <v>1.3522000000000001</v>
      </c>
      <c r="AG64" s="27">
        <f t="shared" si="117"/>
        <v>116.80736257031369</v>
      </c>
      <c r="AH64" s="65"/>
      <c r="AI64" s="32">
        <v>2022</v>
      </c>
      <c r="AJ64" s="59">
        <v>287.99538378496078</v>
      </c>
      <c r="AK64" s="58">
        <f t="shared" si="135"/>
        <v>5.2544477113779875</v>
      </c>
      <c r="AL64" s="58">
        <f t="shared" si="135"/>
        <v>1.3105</v>
      </c>
      <c r="AM64" s="27">
        <f t="shared" si="118"/>
        <v>1983.1228859759772</v>
      </c>
      <c r="AO64" s="32">
        <v>2022</v>
      </c>
      <c r="AP64" s="27">
        <f t="shared" si="136"/>
        <v>51.473569828142544</v>
      </c>
      <c r="AQ64" s="58">
        <f t="shared" si="137"/>
        <v>5.2544477113779875</v>
      </c>
      <c r="AR64" s="58">
        <f t="shared" si="137"/>
        <v>2.36</v>
      </c>
      <c r="AS64" s="27">
        <f t="shared" si="137"/>
        <v>638.29782758465512</v>
      </c>
      <c r="AU64" s="32">
        <v>2022</v>
      </c>
      <c r="AV64" s="67">
        <v>30316120.36582629</v>
      </c>
      <c r="AW64" s="48">
        <v>10</v>
      </c>
      <c r="AX64" s="552">
        <f t="shared" si="125"/>
        <v>3.0316120365826293</v>
      </c>
      <c r="AY64" s="59">
        <f t="shared" si="119"/>
        <v>3.0316120365826293</v>
      </c>
      <c r="AZ64" s="58">
        <f t="shared" si="138"/>
        <v>5.2544477113779875</v>
      </c>
      <c r="BA64" s="70">
        <f t="shared" si="138"/>
        <v>1.18</v>
      </c>
      <c r="BB64" s="27">
        <f t="shared" si="120"/>
        <v>18.796747374340914</v>
      </c>
      <c r="BC64" s="68"/>
      <c r="BD64" s="32">
        <v>2022</v>
      </c>
      <c r="BE64" s="27">
        <v>6.3190639290550941</v>
      </c>
      <c r="BF64" s="58">
        <f t="shared" si="139"/>
        <v>5.2544477113779875</v>
      </c>
      <c r="BG64" s="58">
        <v>1.1599999999999999</v>
      </c>
      <c r="BH64" s="27">
        <f t="shared" si="126"/>
        <v>38.515701560086683</v>
      </c>
      <c r="BJ64" s="32">
        <v>2022</v>
      </c>
      <c r="BK64" s="53">
        <f t="shared" si="121"/>
        <v>774.20405113778463</v>
      </c>
      <c r="BL64" s="58">
        <f t="shared" si="140"/>
        <v>5.2544477113779875</v>
      </c>
      <c r="BM64" s="91">
        <v>1</v>
      </c>
      <c r="BN64" s="27">
        <f t="shared" si="122"/>
        <v>4068.0147046404991</v>
      </c>
      <c r="BO64" s="21"/>
      <c r="BP64" s="32">
        <v>2022</v>
      </c>
      <c r="BQ64" s="27">
        <v>41.214035279270071</v>
      </c>
      <c r="BR64" s="58">
        <f t="shared" si="141"/>
        <v>5.2544477113779875</v>
      </c>
      <c r="BS64" s="58">
        <f t="shared" si="141"/>
        <v>1.0900000000000001</v>
      </c>
      <c r="BT64" s="27">
        <f t="shared" si="123"/>
        <v>236.0471227512954</v>
      </c>
      <c r="BV64" s="32">
        <v>2022</v>
      </c>
      <c r="BW64" s="53">
        <v>69.707783462469337</v>
      </c>
      <c r="BX64" s="53">
        <f t="shared" si="144"/>
        <v>12.207783462469337</v>
      </c>
      <c r="BY64" s="58">
        <f t="shared" si="142"/>
        <v>5.2544477113779875</v>
      </c>
      <c r="BZ64" s="58">
        <f t="shared" si="142"/>
        <v>2.36</v>
      </c>
      <c r="CA64" s="27">
        <f t="shared" si="124"/>
        <v>151.38257730587333</v>
      </c>
      <c r="CC64" s="32">
        <v>2022</v>
      </c>
      <c r="CD64" s="27">
        <v>105.64382199832998</v>
      </c>
      <c r="CE64" s="27">
        <f t="shared" si="127"/>
        <v>5.6438219983299831</v>
      </c>
      <c r="CF64" s="58">
        <f t="shared" si="143"/>
        <v>5.2544477113779875</v>
      </c>
      <c r="CG64" s="58">
        <f t="shared" si="143"/>
        <v>1</v>
      </c>
      <c r="CH64" s="27">
        <f t="shared" si="145"/>
        <v>555.09993872034852</v>
      </c>
      <c r="CI64" s="118" t="s">
        <v>0</v>
      </c>
    </row>
    <row r="65" spans="1:87" s="4" customFormat="1" ht="13.8" x14ac:dyDescent="0.45">
      <c r="A65" s="32">
        <v>2023</v>
      </c>
      <c r="B65" s="627">
        <f t="shared" si="111"/>
        <v>9738.745642779988</v>
      </c>
      <c r="C65" s="21"/>
      <c r="D65" s="32">
        <v>2023</v>
      </c>
      <c r="E65" s="27">
        <v>255.12700641043546</v>
      </c>
      <c r="F65" s="27">
        <f t="shared" si="112"/>
        <v>251.70962832515082</v>
      </c>
      <c r="G65" s="58">
        <f t="shared" si="129"/>
        <v>5.2544477113779875</v>
      </c>
      <c r="H65" s="58">
        <f t="shared" si="129"/>
        <v>1.0603</v>
      </c>
      <c r="I65" s="27">
        <f t="shared" si="113"/>
        <v>1402.3475638381317</v>
      </c>
      <c r="J65" s="65"/>
      <c r="K65" s="32">
        <v>2023</v>
      </c>
      <c r="L65" s="27">
        <v>0</v>
      </c>
      <c r="M65" s="58">
        <f t="shared" si="130"/>
        <v>5.2544477113779875</v>
      </c>
      <c r="N65" s="58">
        <f t="shared" si="130"/>
        <v>1</v>
      </c>
      <c r="O65" s="27">
        <f t="shared" si="114"/>
        <v>0</v>
      </c>
      <c r="P65" s="65"/>
      <c r="Q65" s="32">
        <v>2023</v>
      </c>
      <c r="R65" s="27">
        <v>59.176015677535915</v>
      </c>
      <c r="S65" s="58">
        <f t="shared" si="131"/>
        <v>5.2544477113779875</v>
      </c>
      <c r="T65" s="58">
        <f t="shared" si="131"/>
        <v>0.98980000000000001</v>
      </c>
      <c r="U65" s="27">
        <f t="shared" si="115"/>
        <v>307.76571988781444</v>
      </c>
      <c r="W65" s="32">
        <v>2023</v>
      </c>
      <c r="X65" s="59">
        <v>52.1366892971932</v>
      </c>
      <c r="Y65" s="58">
        <f t="shared" si="132"/>
        <v>5.2544477113779875</v>
      </c>
      <c r="Z65" s="58">
        <f t="shared" si="133"/>
        <v>1.0451999999999999</v>
      </c>
      <c r="AA65" s="27">
        <f t="shared" si="116"/>
        <v>286.33202550705408</v>
      </c>
      <c r="AB65" s="65"/>
      <c r="AC65" s="32">
        <v>2023</v>
      </c>
      <c r="AD65" s="59">
        <v>18.880538732480449</v>
      </c>
      <c r="AE65" s="58">
        <f t="shared" si="134"/>
        <v>5.2544477113779875</v>
      </c>
      <c r="AF65" s="58">
        <f t="shared" si="134"/>
        <v>1.3522000000000001</v>
      </c>
      <c r="AG65" s="27">
        <f t="shared" si="117"/>
        <v>134.14743973659964</v>
      </c>
      <c r="AH65" s="65"/>
      <c r="AI65" s="32">
        <v>2023</v>
      </c>
      <c r="AJ65" s="59">
        <v>293.73599159854467</v>
      </c>
      <c r="AK65" s="58">
        <f t="shared" si="135"/>
        <v>5.2544477113779875</v>
      </c>
      <c r="AL65" s="58">
        <f t="shared" si="135"/>
        <v>1.3105</v>
      </c>
      <c r="AM65" s="27">
        <f t="shared" si="118"/>
        <v>2022.6524457380572</v>
      </c>
      <c r="AO65" s="32">
        <v>2023</v>
      </c>
      <c r="AP65" s="27">
        <f t="shared" si="136"/>
        <v>51.473569828142544</v>
      </c>
      <c r="AQ65" s="58">
        <f t="shared" si="137"/>
        <v>5.2544477113779875</v>
      </c>
      <c r="AR65" s="58">
        <f t="shared" si="137"/>
        <v>2.36</v>
      </c>
      <c r="AS65" s="27">
        <f t="shared" si="137"/>
        <v>638.29782758465512</v>
      </c>
      <c r="AU65" s="32">
        <v>2023</v>
      </c>
      <c r="AV65" s="67">
        <v>34173780.85284631</v>
      </c>
      <c r="AW65" s="48">
        <v>10</v>
      </c>
      <c r="AX65" s="552">
        <f t="shared" si="125"/>
        <v>3.4173780852846307</v>
      </c>
      <c r="AY65" s="59">
        <f t="shared" si="119"/>
        <v>3.4173780852846307</v>
      </c>
      <c r="AZ65" s="58">
        <f t="shared" si="138"/>
        <v>5.2544477113779875</v>
      </c>
      <c r="BA65" s="70">
        <f t="shared" si="138"/>
        <v>1.18</v>
      </c>
      <c r="BB65" s="27">
        <f t="shared" si="120"/>
        <v>21.188592661781797</v>
      </c>
      <c r="BC65" s="68"/>
      <c r="BD65" s="32">
        <v>2023</v>
      </c>
      <c r="BE65" s="27">
        <v>7.8988299113190985</v>
      </c>
      <c r="BF65" s="58">
        <f t="shared" si="139"/>
        <v>5.2544477113779875</v>
      </c>
      <c r="BG65" s="58">
        <v>1.1599999999999999</v>
      </c>
      <c r="BH65" s="27">
        <f t="shared" si="126"/>
        <v>48.144626950109767</v>
      </c>
      <c r="BJ65" s="32">
        <v>2023</v>
      </c>
      <c r="BK65" s="53">
        <f t="shared" si="121"/>
        <v>734.57135854434864</v>
      </c>
      <c r="BL65" s="58">
        <f t="shared" si="140"/>
        <v>5.2544477113779875</v>
      </c>
      <c r="BM65" s="91">
        <v>1</v>
      </c>
      <c r="BN65" s="27">
        <f t="shared" si="122"/>
        <v>3859.766793747172</v>
      </c>
      <c r="BO65" s="21"/>
      <c r="BP65" s="32">
        <v>2023</v>
      </c>
      <c r="BQ65" s="27">
        <v>46.510143349087762</v>
      </c>
      <c r="BR65" s="58">
        <f t="shared" si="141"/>
        <v>5.2544477113779875</v>
      </c>
      <c r="BS65" s="58">
        <f t="shared" si="141"/>
        <v>1.0900000000000001</v>
      </c>
      <c r="BT65" s="27">
        <f t="shared" si="123"/>
        <v>266.37977674135919</v>
      </c>
      <c r="BV65" s="32">
        <v>2023</v>
      </c>
      <c r="BW65" s="53">
        <v>72.758187304271445</v>
      </c>
      <c r="BX65" s="53">
        <f t="shared" si="144"/>
        <v>15.258187304271445</v>
      </c>
      <c r="BY65" s="58">
        <f t="shared" si="142"/>
        <v>5.2544477113779875</v>
      </c>
      <c r="BZ65" s="58">
        <f t="shared" si="142"/>
        <v>2.36</v>
      </c>
      <c r="CA65" s="27">
        <f t="shared" si="124"/>
        <v>189.20909977126558</v>
      </c>
      <c r="CC65" s="32">
        <v>2023</v>
      </c>
      <c r="CD65" s="27">
        <v>107.05477749791247</v>
      </c>
      <c r="CE65" s="27">
        <f t="shared" si="127"/>
        <v>7.0547774979124682</v>
      </c>
      <c r="CF65" s="58">
        <f t="shared" si="143"/>
        <v>5.2544477113779875</v>
      </c>
      <c r="CG65" s="58">
        <f t="shared" si="143"/>
        <v>1</v>
      </c>
      <c r="CH65" s="27">
        <f t="shared" si="145"/>
        <v>562.51373061598588</v>
      </c>
      <c r="CI65" s="118" t="s">
        <v>0</v>
      </c>
    </row>
    <row r="66" spans="1:87" s="4" customFormat="1" ht="13.8" x14ac:dyDescent="0.45">
      <c r="A66" s="32">
        <v>2024</v>
      </c>
      <c r="B66" s="627">
        <f t="shared" si="111"/>
        <v>9835.0986629235795</v>
      </c>
      <c r="C66" s="21"/>
      <c r="D66" s="32">
        <v>2024</v>
      </c>
      <c r="E66" s="27">
        <v>271.80585231297863</v>
      </c>
      <c r="F66" s="27">
        <f t="shared" si="112"/>
        <v>268.00093535399202</v>
      </c>
      <c r="G66" s="58">
        <f t="shared" si="129"/>
        <v>5.2544477113779875</v>
      </c>
      <c r="H66" s="58">
        <f t="shared" si="129"/>
        <v>1.0603</v>
      </c>
      <c r="I66" s="27">
        <f t="shared" si="113"/>
        <v>1493.1111745734454</v>
      </c>
      <c r="J66" s="65"/>
      <c r="K66" s="32">
        <v>2024</v>
      </c>
      <c r="L66" s="27">
        <v>0</v>
      </c>
      <c r="M66" s="58">
        <f t="shared" si="130"/>
        <v>5.2544477113779875</v>
      </c>
      <c r="N66" s="58">
        <f t="shared" si="130"/>
        <v>1</v>
      </c>
      <c r="O66" s="27">
        <f t="shared" si="114"/>
        <v>0</v>
      </c>
      <c r="P66" s="65"/>
      <c r="Q66" s="32">
        <v>2024</v>
      </c>
      <c r="R66" s="27">
        <v>68.562086915864938</v>
      </c>
      <c r="S66" s="58">
        <f t="shared" si="131"/>
        <v>5.2544477113779875</v>
      </c>
      <c r="T66" s="58">
        <f t="shared" si="131"/>
        <v>0.98980000000000001</v>
      </c>
      <c r="U66" s="27">
        <f t="shared" si="115"/>
        <v>356.58129049540503</v>
      </c>
      <c r="W66" s="32">
        <v>2024</v>
      </c>
      <c r="X66" s="59">
        <v>54.428638555235601</v>
      </c>
      <c r="Y66" s="58">
        <f t="shared" si="132"/>
        <v>5.2544477113779875</v>
      </c>
      <c r="Z66" s="58">
        <f t="shared" si="133"/>
        <v>1.0451999999999999</v>
      </c>
      <c r="AA66" s="27">
        <f t="shared" si="116"/>
        <v>298.91929336508434</v>
      </c>
      <c r="AB66" s="65"/>
      <c r="AC66" s="32">
        <v>2024</v>
      </c>
      <c r="AD66" s="59">
        <v>21.321062377248154</v>
      </c>
      <c r="AE66" s="58">
        <f t="shared" si="134"/>
        <v>5.2544477113779875</v>
      </c>
      <c r="AF66" s="58">
        <f t="shared" si="134"/>
        <v>1.3522000000000001</v>
      </c>
      <c r="AG66" s="27">
        <f t="shared" si="117"/>
        <v>151.4875169028835</v>
      </c>
      <c r="AH66" s="65"/>
      <c r="AI66" s="32">
        <v>2024</v>
      </c>
      <c r="AJ66" s="59">
        <v>299.47659941212834</v>
      </c>
      <c r="AK66" s="58">
        <f t="shared" si="135"/>
        <v>5.2544477113779875</v>
      </c>
      <c r="AL66" s="58">
        <f t="shared" si="135"/>
        <v>1.3105</v>
      </c>
      <c r="AM66" s="27">
        <f t="shared" si="118"/>
        <v>2062.1820055001353</v>
      </c>
      <c r="AO66" s="32">
        <v>2024</v>
      </c>
      <c r="AP66" s="27">
        <f t="shared" si="136"/>
        <v>51.473569828142544</v>
      </c>
      <c r="AQ66" s="58">
        <f t="shared" si="137"/>
        <v>5.2544477113779875</v>
      </c>
      <c r="AR66" s="58">
        <f t="shared" si="137"/>
        <v>2.36</v>
      </c>
      <c r="AS66" s="27">
        <f t="shared" si="137"/>
        <v>638.29782758465512</v>
      </c>
      <c r="AU66" s="32">
        <v>2024</v>
      </c>
      <c r="AV66" s="67">
        <v>38049169.589866325</v>
      </c>
      <c r="AW66" s="48">
        <v>10</v>
      </c>
      <c r="AX66" s="552">
        <f t="shared" si="125"/>
        <v>3.8049169589866327</v>
      </c>
      <c r="AY66" s="59">
        <f t="shared" si="119"/>
        <v>3.8049169589866327</v>
      </c>
      <c r="AZ66" s="58">
        <f t="shared" si="138"/>
        <v>5.2544477113779875</v>
      </c>
      <c r="BA66" s="70">
        <f t="shared" si="138"/>
        <v>1.18</v>
      </c>
      <c r="BB66" s="27">
        <f t="shared" si="120"/>
        <v>23.591429904414113</v>
      </c>
      <c r="BC66" s="68"/>
      <c r="BD66" s="32">
        <v>2024</v>
      </c>
      <c r="BE66" s="27">
        <v>9.4785958935828312</v>
      </c>
      <c r="BF66" s="58">
        <f t="shared" si="139"/>
        <v>5.2544477113779875</v>
      </c>
      <c r="BG66" s="58">
        <v>1.1599999999999999</v>
      </c>
      <c r="BH66" s="27">
        <f t="shared" si="126"/>
        <v>57.773552340131189</v>
      </c>
      <c r="BJ66" s="32">
        <v>2024</v>
      </c>
      <c r="BK66" s="53">
        <f t="shared" si="121"/>
        <v>696.45359470481901</v>
      </c>
      <c r="BL66" s="58">
        <f t="shared" si="140"/>
        <v>5.2544477113779875</v>
      </c>
      <c r="BM66" s="91">
        <v>1</v>
      </c>
      <c r="BN66" s="27">
        <f t="shared" si="122"/>
        <v>3659.4789967777087</v>
      </c>
      <c r="BO66" s="21"/>
      <c r="BP66" s="32">
        <v>2024</v>
      </c>
      <c r="BQ66" s="27">
        <v>51.806251418905426</v>
      </c>
      <c r="BR66" s="58">
        <f t="shared" si="141"/>
        <v>5.2544477113779875</v>
      </c>
      <c r="BS66" s="58">
        <f t="shared" si="141"/>
        <v>1.0900000000000001</v>
      </c>
      <c r="BT66" s="27">
        <f t="shared" si="123"/>
        <v>296.7124307314229</v>
      </c>
      <c r="BV66" s="32">
        <v>2024</v>
      </c>
      <c r="BW66" s="53">
        <v>75.808591146074207</v>
      </c>
      <c r="BX66" s="53">
        <f t="shared" si="144"/>
        <v>18.308591146074207</v>
      </c>
      <c r="BY66" s="58">
        <f t="shared" si="142"/>
        <v>5.2544477113779875</v>
      </c>
      <c r="BZ66" s="58">
        <f t="shared" si="142"/>
        <v>2.36</v>
      </c>
      <c r="CA66" s="27">
        <f t="shared" si="124"/>
        <v>227.03562223666597</v>
      </c>
      <c r="CC66" s="32">
        <v>2024</v>
      </c>
      <c r="CD66" s="27">
        <v>108.46573299749555</v>
      </c>
      <c r="CE66" s="27">
        <f t="shared" si="127"/>
        <v>8.4657329974955502</v>
      </c>
      <c r="CF66" s="58">
        <f t="shared" si="143"/>
        <v>5.2544477113779875</v>
      </c>
      <c r="CG66" s="58">
        <f t="shared" si="143"/>
        <v>1</v>
      </c>
      <c r="CH66" s="27">
        <f t="shared" si="145"/>
        <v>569.92752251162631</v>
      </c>
      <c r="CI66" s="118" t="s">
        <v>0</v>
      </c>
    </row>
    <row r="67" spans="1:87" s="4" customFormat="1" ht="13.8" x14ac:dyDescent="0.45">
      <c r="A67" s="32">
        <v>2025</v>
      </c>
      <c r="B67" s="627">
        <f t="shared" si="111"/>
        <v>9930.7612711509337</v>
      </c>
      <c r="C67" s="21"/>
      <c r="D67" s="32">
        <v>2025</v>
      </c>
      <c r="E67" s="27">
        <v>287.02485560147716</v>
      </c>
      <c r="F67" s="27">
        <f t="shared" si="112"/>
        <v>282.83062694378856</v>
      </c>
      <c r="G67" s="58">
        <f t="shared" si="129"/>
        <v>5.2544477113779875</v>
      </c>
      <c r="H67" s="58">
        <f t="shared" si="129"/>
        <v>1.0603</v>
      </c>
      <c r="I67" s="27">
        <f t="shared" si="113"/>
        <v>1575.7317005016705</v>
      </c>
      <c r="J67" s="65"/>
      <c r="K67" s="32">
        <v>2025</v>
      </c>
      <c r="L67" s="27">
        <v>0</v>
      </c>
      <c r="M67" s="58">
        <f t="shared" si="130"/>
        <v>5.2544477113779875</v>
      </c>
      <c r="N67" s="58">
        <f t="shared" si="130"/>
        <v>1</v>
      </c>
      <c r="O67" s="27">
        <f t="shared" si="114"/>
        <v>0</v>
      </c>
      <c r="P67" s="65"/>
      <c r="Q67" s="32">
        <v>2025</v>
      </c>
      <c r="R67" s="27">
        <v>77.945976925127127</v>
      </c>
      <c r="S67" s="58">
        <f t="shared" si="131"/>
        <v>5.2544477113779875</v>
      </c>
      <c r="T67" s="58">
        <f t="shared" si="131"/>
        <v>0.98980000000000001</v>
      </c>
      <c r="U67" s="27">
        <f t="shared" si="115"/>
        <v>405.38551685268902</v>
      </c>
      <c r="W67" s="32">
        <v>2025</v>
      </c>
      <c r="X67" s="59">
        <v>56.720587813277959</v>
      </c>
      <c r="Y67" s="58">
        <f t="shared" si="132"/>
        <v>5.2544477113779875</v>
      </c>
      <c r="Z67" s="58">
        <f t="shared" si="133"/>
        <v>1.0451999999999999</v>
      </c>
      <c r="AA67" s="27">
        <f t="shared" si="116"/>
        <v>311.50656122311437</v>
      </c>
      <c r="AB67" s="65"/>
      <c r="AC67" s="32">
        <v>2025</v>
      </c>
      <c r="AD67" s="59">
        <v>23.637788005287671</v>
      </c>
      <c r="AE67" s="58">
        <f t="shared" si="134"/>
        <v>5.2544477113779875</v>
      </c>
      <c r="AF67" s="58">
        <f t="shared" si="134"/>
        <v>1.3522000000000001</v>
      </c>
      <c r="AG67" s="27">
        <f t="shared" si="117"/>
        <v>167.94800121305963</v>
      </c>
      <c r="AH67" s="65"/>
      <c r="AI67" s="32">
        <v>2025</v>
      </c>
      <c r="AJ67" s="59">
        <v>305.21720722571217</v>
      </c>
      <c r="AK67" s="58">
        <f t="shared" si="135"/>
        <v>5.2544477113779875</v>
      </c>
      <c r="AL67" s="58">
        <f t="shared" si="135"/>
        <v>1.3105</v>
      </c>
      <c r="AM67" s="27">
        <f t="shared" si="118"/>
        <v>2101.7115652622147</v>
      </c>
      <c r="AO67" s="32">
        <v>2025</v>
      </c>
      <c r="AP67" s="27">
        <f t="shared" si="136"/>
        <v>51.473569828142544</v>
      </c>
      <c r="AQ67" s="58">
        <f t="shared" si="137"/>
        <v>5.2544477113779875</v>
      </c>
      <c r="AR67" s="58">
        <f t="shared" si="137"/>
        <v>2.36</v>
      </c>
      <c r="AS67" s="27">
        <f t="shared" si="137"/>
        <v>638.29782758465512</v>
      </c>
      <c r="AU67" s="32">
        <v>2025</v>
      </c>
      <c r="AV67" s="67">
        <v>41942286.576885864</v>
      </c>
      <c r="AW67" s="48">
        <v>10</v>
      </c>
      <c r="AX67" s="552">
        <f t="shared" si="125"/>
        <v>4.1942286576885861</v>
      </c>
      <c r="AY67" s="59">
        <f t="shared" si="119"/>
        <v>4.1942286576885861</v>
      </c>
      <c r="AZ67" s="58">
        <f t="shared" si="138"/>
        <v>5.2544477113779875</v>
      </c>
      <c r="BA67" s="70">
        <f t="shared" si="138"/>
        <v>1.18</v>
      </c>
      <c r="BB67" s="27">
        <f t="shared" si="120"/>
        <v>26.005259102237556</v>
      </c>
      <c r="BC67" s="68"/>
      <c r="BD67" s="32">
        <v>2025</v>
      </c>
      <c r="BE67" s="27">
        <v>11.058361875846556</v>
      </c>
      <c r="BF67" s="58">
        <f t="shared" si="139"/>
        <v>5.2544477113779875</v>
      </c>
      <c r="BG67" s="58">
        <v>1.1599999999999999</v>
      </c>
      <c r="BH67" s="27">
        <f t="shared" si="126"/>
        <v>67.402477730152555</v>
      </c>
      <c r="BJ67" s="32">
        <v>2025</v>
      </c>
      <c r="BK67" s="53">
        <f t="shared" si="121"/>
        <v>659.92165272512909</v>
      </c>
      <c r="BL67" s="58">
        <f t="shared" si="140"/>
        <v>5.2544477113779875</v>
      </c>
      <c r="BM67" s="91">
        <v>1</v>
      </c>
      <c r="BN67" s="27">
        <f t="shared" si="122"/>
        <v>3467.5238178503337</v>
      </c>
      <c r="BO67" s="21"/>
      <c r="BP67" s="32">
        <v>2025</v>
      </c>
      <c r="BQ67" s="27">
        <v>57.102359488722811</v>
      </c>
      <c r="BR67" s="58">
        <f t="shared" si="141"/>
        <v>5.2544477113779875</v>
      </c>
      <c r="BS67" s="58">
        <f t="shared" si="141"/>
        <v>1.0900000000000001</v>
      </c>
      <c r="BT67" s="27">
        <f t="shared" si="123"/>
        <v>327.04508472148495</v>
      </c>
      <c r="BV67" s="32">
        <v>2025</v>
      </c>
      <c r="BW67" s="53">
        <v>78.858994987876116</v>
      </c>
      <c r="BX67" s="53">
        <f t="shared" si="144"/>
        <v>21.358994987876116</v>
      </c>
      <c r="BY67" s="58">
        <f t="shared" si="142"/>
        <v>5.2544477113779875</v>
      </c>
      <c r="BZ67" s="58">
        <f t="shared" si="142"/>
        <v>2.36</v>
      </c>
      <c r="CA67" s="27">
        <f t="shared" si="124"/>
        <v>264.86214470205573</v>
      </c>
      <c r="CC67" s="32">
        <v>2025</v>
      </c>
      <c r="CD67" s="27">
        <v>109.87668849707804</v>
      </c>
      <c r="CE67" s="27">
        <f t="shared" si="127"/>
        <v>9.8766884970780353</v>
      </c>
      <c r="CF67" s="58">
        <f t="shared" si="143"/>
        <v>5.2544477113779875</v>
      </c>
      <c r="CG67" s="58">
        <f t="shared" si="143"/>
        <v>1</v>
      </c>
      <c r="CH67" s="27">
        <f t="shared" si="145"/>
        <v>577.34131440726378</v>
      </c>
      <c r="CI67" s="118" t="s">
        <v>0</v>
      </c>
    </row>
    <row r="68" spans="1:87" s="4" customFormat="1" ht="13.8" x14ac:dyDescent="0.45">
      <c r="A68" s="32">
        <v>2026</v>
      </c>
      <c r="B68" s="627">
        <f t="shared" si="111"/>
        <v>10024.463754197337</v>
      </c>
      <c r="C68" s="21"/>
      <c r="D68" s="32">
        <v>2026</v>
      </c>
      <c r="E68" s="27">
        <v>300.83661689735436</v>
      </c>
      <c r="F68" s="27">
        <f t="shared" si="112"/>
        <v>296.25130371596379</v>
      </c>
      <c r="G68" s="58">
        <f t="shared" si="129"/>
        <v>5.2544477113779875</v>
      </c>
      <c r="H68" s="58">
        <f t="shared" si="129"/>
        <v>1.0603</v>
      </c>
      <c r="I68" s="27">
        <f t="shared" si="113"/>
        <v>1650.5021949867175</v>
      </c>
      <c r="J68" s="65"/>
      <c r="K68" s="32">
        <v>2026</v>
      </c>
      <c r="L68" s="27">
        <v>0</v>
      </c>
      <c r="M68" s="58">
        <f t="shared" si="130"/>
        <v>5.2544477113779875</v>
      </c>
      <c r="N68" s="58">
        <f t="shared" si="130"/>
        <v>1</v>
      </c>
      <c r="O68" s="27">
        <f t="shared" si="114"/>
        <v>0</v>
      </c>
      <c r="P68" s="65"/>
      <c r="Q68" s="32">
        <v>2026</v>
      </c>
      <c r="R68" s="27">
        <v>87.327813252344811</v>
      </c>
      <c r="S68" s="58">
        <f t="shared" si="131"/>
        <v>5.2544477113779875</v>
      </c>
      <c r="T68" s="58">
        <f t="shared" si="131"/>
        <v>0.98980000000000001</v>
      </c>
      <c r="U68" s="27">
        <f t="shared" si="115"/>
        <v>454.17906231289652</v>
      </c>
      <c r="W68" s="32">
        <v>2026</v>
      </c>
      <c r="X68" s="59">
        <v>59.012537071320367</v>
      </c>
      <c r="Y68" s="58">
        <f t="shared" si="132"/>
        <v>5.2544477113779875</v>
      </c>
      <c r="Z68" s="58">
        <f t="shared" si="133"/>
        <v>1.0451999999999999</v>
      </c>
      <c r="AA68" s="27">
        <f t="shared" si="116"/>
        <v>324.09382908114469</v>
      </c>
      <c r="AB68" s="65"/>
      <c r="AC68" s="32">
        <v>2026</v>
      </c>
      <c r="AD68" s="59">
        <v>25.135610721000862</v>
      </c>
      <c r="AE68" s="58">
        <f t="shared" si="134"/>
        <v>5.2544477113779875</v>
      </c>
      <c r="AF68" s="58">
        <f t="shared" si="134"/>
        <v>1.3522000000000001</v>
      </c>
      <c r="AG68" s="27">
        <f t="shared" si="117"/>
        <v>178.59012776141836</v>
      </c>
      <c r="AH68" s="65"/>
      <c r="AI68" s="32">
        <v>2026</v>
      </c>
      <c r="AJ68" s="59">
        <v>310.95781503929629</v>
      </c>
      <c r="AK68" s="58">
        <f t="shared" si="135"/>
        <v>5.2544477113779875</v>
      </c>
      <c r="AL68" s="58">
        <f t="shared" si="135"/>
        <v>1.3105</v>
      </c>
      <c r="AM68" s="27">
        <f t="shared" si="118"/>
        <v>2141.2411250242963</v>
      </c>
      <c r="AO68" s="32">
        <v>2026</v>
      </c>
      <c r="AP68" s="27">
        <f t="shared" si="136"/>
        <v>51.473569828142544</v>
      </c>
      <c r="AQ68" s="58">
        <f t="shared" si="137"/>
        <v>5.2544477113779875</v>
      </c>
      <c r="AR68" s="58">
        <f t="shared" si="137"/>
        <v>2.36</v>
      </c>
      <c r="AS68" s="27">
        <f t="shared" si="137"/>
        <v>638.29782758465512</v>
      </c>
      <c r="AU68" s="32">
        <v>2026</v>
      </c>
      <c r="AV68" s="67">
        <v>45853131.81390588</v>
      </c>
      <c r="AW68" s="48">
        <v>10</v>
      </c>
      <c r="AX68" s="552">
        <f t="shared" si="125"/>
        <v>4.5853131813905881</v>
      </c>
      <c r="AY68" s="59">
        <f t="shared" si="119"/>
        <v>4.5853131813905881</v>
      </c>
      <c r="AZ68" s="58">
        <f t="shared" si="138"/>
        <v>5.2544477113779875</v>
      </c>
      <c r="BA68" s="70">
        <f t="shared" si="138"/>
        <v>1.18</v>
      </c>
      <c r="BB68" s="27">
        <f t="shared" si="120"/>
        <v>28.430080255252729</v>
      </c>
      <c r="BC68" s="68"/>
      <c r="BD68" s="32">
        <v>2026</v>
      </c>
      <c r="BE68" s="27">
        <v>12.63812785811028</v>
      </c>
      <c r="BF68" s="58">
        <f t="shared" si="139"/>
        <v>5.2544477113779875</v>
      </c>
      <c r="BG68" s="58">
        <v>1.1599999999999999</v>
      </c>
      <c r="BH68" s="27">
        <f t="shared" si="126"/>
        <v>77.031403120173934</v>
      </c>
      <c r="BJ68" s="32">
        <v>2026</v>
      </c>
      <c r="BK68" s="53">
        <f t="shared" si="121"/>
        <v>625.61790933243049</v>
      </c>
      <c r="BL68" s="58">
        <f t="shared" si="140"/>
        <v>5.2544477113779875</v>
      </c>
      <c r="BM68" s="91">
        <v>1</v>
      </c>
      <c r="BN68" s="27">
        <f t="shared" si="122"/>
        <v>3287.2765918888708</v>
      </c>
      <c r="BO68" s="21"/>
      <c r="BP68" s="32">
        <v>2026</v>
      </c>
      <c r="BQ68" s="27">
        <v>62.398467558540801</v>
      </c>
      <c r="BR68" s="58">
        <f t="shared" si="141"/>
        <v>5.2544477113779875</v>
      </c>
      <c r="BS68" s="58">
        <f t="shared" si="141"/>
        <v>1.0900000000000001</v>
      </c>
      <c r="BT68" s="27">
        <f t="shared" si="123"/>
        <v>357.37773871155048</v>
      </c>
      <c r="BV68" s="32">
        <v>2026</v>
      </c>
      <c r="BW68" s="53">
        <v>81.909398829679162</v>
      </c>
      <c r="BX68" s="53">
        <f t="shared" si="144"/>
        <v>24.409398829679162</v>
      </c>
      <c r="BY68" s="58">
        <f t="shared" si="142"/>
        <v>5.2544477113779875</v>
      </c>
      <c r="BZ68" s="58">
        <f t="shared" si="142"/>
        <v>2.36</v>
      </c>
      <c r="CA68" s="27">
        <f t="shared" si="124"/>
        <v>302.68866716745964</v>
      </c>
      <c r="CC68" s="32">
        <v>2026</v>
      </c>
      <c r="CD68" s="27">
        <v>111.28764399666032</v>
      </c>
      <c r="CE68" s="27">
        <f t="shared" si="127"/>
        <v>11.287643996660321</v>
      </c>
      <c r="CF68" s="58">
        <f t="shared" si="143"/>
        <v>5.2544477113779875</v>
      </c>
      <c r="CG68" s="58">
        <f t="shared" si="143"/>
        <v>1</v>
      </c>
      <c r="CH68" s="27">
        <f t="shared" si="145"/>
        <v>584.7551063029</v>
      </c>
      <c r="CI68" s="118" t="s">
        <v>0</v>
      </c>
    </row>
    <row r="69" spans="1:87" s="4" customFormat="1" ht="13.8" x14ac:dyDescent="0.45">
      <c r="A69" s="32">
        <v>2027</v>
      </c>
      <c r="B69" s="627">
        <f t="shared" si="111"/>
        <v>10117.738231231417</v>
      </c>
      <c r="C69" s="21"/>
      <c r="D69" s="32">
        <v>2027</v>
      </c>
      <c r="E69" s="27">
        <v>313.29367861045756</v>
      </c>
      <c r="F69" s="27">
        <f t="shared" si="112"/>
        <v>308.31550808036502</v>
      </c>
      <c r="G69" s="58">
        <f t="shared" si="129"/>
        <v>5.2544477113779875</v>
      </c>
      <c r="H69" s="58">
        <f t="shared" si="129"/>
        <v>1.0603</v>
      </c>
      <c r="I69" s="27">
        <f t="shared" si="113"/>
        <v>1717.7153870788727</v>
      </c>
      <c r="J69" s="65"/>
      <c r="K69" s="32">
        <v>2027</v>
      </c>
      <c r="L69" s="27">
        <v>0</v>
      </c>
      <c r="M69" s="58">
        <f t="shared" si="130"/>
        <v>5.2544477113779875</v>
      </c>
      <c r="N69" s="58">
        <f t="shared" si="130"/>
        <v>1</v>
      </c>
      <c r="O69" s="27">
        <f t="shared" si="114"/>
        <v>0</v>
      </c>
      <c r="P69" s="65"/>
      <c r="Q69" s="32">
        <v>2027</v>
      </c>
      <c r="R69" s="27">
        <v>96.707666141721347</v>
      </c>
      <c r="S69" s="58">
        <f t="shared" si="131"/>
        <v>5.2544477113779875</v>
      </c>
      <c r="T69" s="58">
        <f t="shared" si="131"/>
        <v>0.98980000000000001</v>
      </c>
      <c r="U69" s="27">
        <f t="shared" si="115"/>
        <v>502.96229220575725</v>
      </c>
      <c r="W69" s="32">
        <v>2027</v>
      </c>
      <c r="X69" s="59">
        <v>61.304486329363272</v>
      </c>
      <c r="Y69" s="58">
        <f t="shared" si="132"/>
        <v>5.2544477113779875</v>
      </c>
      <c r="Z69" s="58">
        <f t="shared" si="133"/>
        <v>1.0451999999999999</v>
      </c>
      <c r="AA69" s="27">
        <f t="shared" si="116"/>
        <v>336.68109693917768</v>
      </c>
      <c r="AB69" s="65"/>
      <c r="AC69" s="32">
        <v>2027</v>
      </c>
      <c r="AD69" s="59">
        <v>26.633433436713922</v>
      </c>
      <c r="AE69" s="58">
        <f t="shared" si="134"/>
        <v>5.2544477113779875</v>
      </c>
      <c r="AF69" s="58">
        <f t="shared" si="134"/>
        <v>1.3522000000000001</v>
      </c>
      <c r="AG69" s="27">
        <f t="shared" si="117"/>
        <v>189.23225430977615</v>
      </c>
      <c r="AH69" s="65"/>
      <c r="AI69" s="32">
        <v>2027</v>
      </c>
      <c r="AJ69" s="59">
        <v>316.69842285288041</v>
      </c>
      <c r="AK69" s="58">
        <f t="shared" si="135"/>
        <v>5.2544477113779875</v>
      </c>
      <c r="AL69" s="58">
        <f t="shared" si="135"/>
        <v>1.3105</v>
      </c>
      <c r="AM69" s="27">
        <f t="shared" si="118"/>
        <v>2180.7706847863778</v>
      </c>
      <c r="AO69" s="32">
        <v>2027</v>
      </c>
      <c r="AP69" s="27">
        <f t="shared" si="136"/>
        <v>51.473569828142544</v>
      </c>
      <c r="AQ69" s="58">
        <f t="shared" si="137"/>
        <v>5.2544477113779875</v>
      </c>
      <c r="AR69" s="58">
        <f t="shared" si="137"/>
        <v>2.36</v>
      </c>
      <c r="AS69" s="27">
        <f t="shared" si="137"/>
        <v>638.29782758465512</v>
      </c>
      <c r="AU69" s="32">
        <v>2027</v>
      </c>
      <c r="AV69" s="67">
        <v>49781705.300925419</v>
      </c>
      <c r="AW69" s="48">
        <v>10</v>
      </c>
      <c r="AX69" s="552">
        <f t="shared" si="125"/>
        <v>4.9781705300925418</v>
      </c>
      <c r="AY69" s="59">
        <f t="shared" si="119"/>
        <v>4.9781705300925418</v>
      </c>
      <c r="AZ69" s="58">
        <f t="shared" si="138"/>
        <v>5.2544477113779875</v>
      </c>
      <c r="BA69" s="70">
        <f t="shared" si="138"/>
        <v>1.18</v>
      </c>
      <c r="BB69" s="27">
        <f t="shared" si="120"/>
        <v>30.865893363459037</v>
      </c>
      <c r="BC69" s="68"/>
      <c r="BD69" s="32">
        <v>2027</v>
      </c>
      <c r="BE69" s="27">
        <v>14.217893840374284</v>
      </c>
      <c r="BF69" s="58">
        <f t="shared" si="139"/>
        <v>5.2544477113779875</v>
      </c>
      <c r="BG69" s="58">
        <v>1.1599999999999999</v>
      </c>
      <c r="BH69" s="27">
        <f t="shared" si="126"/>
        <v>86.660328510197019</v>
      </c>
      <c r="BJ69" s="32">
        <v>2027</v>
      </c>
      <c r="BK69" s="53">
        <f t="shared" si="121"/>
        <v>592.67084896034669</v>
      </c>
      <c r="BL69" s="58">
        <f t="shared" si="140"/>
        <v>5.2544477113779875</v>
      </c>
      <c r="BM69" s="91">
        <v>1</v>
      </c>
      <c r="BN69" s="27">
        <f t="shared" si="122"/>
        <v>3114.1579859201424</v>
      </c>
      <c r="BO69" s="21"/>
      <c r="BP69" s="32">
        <v>2027</v>
      </c>
      <c r="BQ69" s="27">
        <v>67.69457562835818</v>
      </c>
      <c r="BR69" s="58">
        <f t="shared" si="141"/>
        <v>5.2544477113779875</v>
      </c>
      <c r="BS69" s="58">
        <f t="shared" si="141"/>
        <v>1.0900000000000001</v>
      </c>
      <c r="BT69" s="27">
        <f t="shared" si="123"/>
        <v>387.71039270161253</v>
      </c>
      <c r="BV69" s="32">
        <v>2027</v>
      </c>
      <c r="BW69" s="53">
        <v>84.959802671481057</v>
      </c>
      <c r="BX69" s="53">
        <f t="shared" si="144"/>
        <v>27.459802671481057</v>
      </c>
      <c r="BY69" s="58">
        <f t="shared" si="142"/>
        <v>5.2544477113779875</v>
      </c>
      <c r="BZ69" s="58">
        <f t="shared" si="142"/>
        <v>2.36</v>
      </c>
      <c r="CA69" s="27">
        <f t="shared" si="124"/>
        <v>340.51518963284929</v>
      </c>
      <c r="CC69" s="32">
        <v>2027</v>
      </c>
      <c r="CD69" s="27">
        <v>112.69859949624301</v>
      </c>
      <c r="CE69" s="27">
        <f t="shared" si="127"/>
        <v>12.698599496243006</v>
      </c>
      <c r="CF69" s="58">
        <f t="shared" si="143"/>
        <v>5.2544477113779875</v>
      </c>
      <c r="CG69" s="58">
        <f t="shared" si="143"/>
        <v>1</v>
      </c>
      <c r="CH69" s="27">
        <f t="shared" si="145"/>
        <v>592.1688981985385</v>
      </c>
      <c r="CI69" s="118" t="s">
        <v>0</v>
      </c>
    </row>
    <row r="70" spans="1:87" s="4" customFormat="1" ht="13.8" x14ac:dyDescent="0.45">
      <c r="A70" s="32">
        <v>2028</v>
      </c>
      <c r="B70" s="627">
        <f t="shared" si="111"/>
        <v>10210.601325231317</v>
      </c>
      <c r="C70" s="21"/>
      <c r="D70" s="32">
        <v>2028</v>
      </c>
      <c r="E70" s="27">
        <v>324.44851215101625</v>
      </c>
      <c r="F70" s="27">
        <f t="shared" si="112"/>
        <v>319.07571144722169</v>
      </c>
      <c r="G70" s="58">
        <f t="shared" si="129"/>
        <v>5.2544477113779875</v>
      </c>
      <c r="H70" s="58">
        <f t="shared" si="129"/>
        <v>1.0603</v>
      </c>
      <c r="I70" s="27">
        <f t="shared" si="113"/>
        <v>1777.6636102688976</v>
      </c>
      <c r="J70" s="65"/>
      <c r="K70" s="32">
        <v>2028</v>
      </c>
      <c r="L70" s="27">
        <v>0</v>
      </c>
      <c r="M70" s="58">
        <f t="shared" si="130"/>
        <v>5.2544477113779875</v>
      </c>
      <c r="N70" s="58">
        <f t="shared" si="130"/>
        <v>1</v>
      </c>
      <c r="O70" s="27">
        <f t="shared" si="114"/>
        <v>0</v>
      </c>
      <c r="P70" s="65"/>
      <c r="Q70" s="32">
        <v>2028</v>
      </c>
      <c r="R70" s="27">
        <v>106.08557722455473</v>
      </c>
      <c r="S70" s="58">
        <f t="shared" si="131"/>
        <v>5.2544477113779875</v>
      </c>
      <c r="T70" s="58">
        <f t="shared" si="131"/>
        <v>0.98980000000000001</v>
      </c>
      <c r="U70" s="27">
        <f t="shared" si="115"/>
        <v>551.73542304950502</v>
      </c>
      <c r="W70" s="32">
        <v>2028</v>
      </c>
      <c r="X70" s="59">
        <v>63.59643558740563</v>
      </c>
      <c r="Y70" s="58">
        <f t="shared" si="132"/>
        <v>5.2544477113779875</v>
      </c>
      <c r="Z70" s="58">
        <f t="shared" si="133"/>
        <v>1.0451999999999999</v>
      </c>
      <c r="AA70" s="27">
        <f t="shared" si="116"/>
        <v>349.26836479720777</v>
      </c>
      <c r="AB70" s="65"/>
      <c r="AC70" s="32">
        <v>2028</v>
      </c>
      <c r="AD70" s="59">
        <v>28.131256152426918</v>
      </c>
      <c r="AE70" s="58">
        <f t="shared" si="134"/>
        <v>5.2544477113779875</v>
      </c>
      <c r="AF70" s="58">
        <f t="shared" si="134"/>
        <v>1.3522000000000001</v>
      </c>
      <c r="AG70" s="27">
        <f t="shared" si="117"/>
        <v>199.87438085813346</v>
      </c>
      <c r="AH70" s="65"/>
      <c r="AI70" s="32">
        <v>2028</v>
      </c>
      <c r="AJ70" s="59">
        <v>322.43903066646419</v>
      </c>
      <c r="AK70" s="58">
        <f t="shared" si="135"/>
        <v>5.2544477113779875</v>
      </c>
      <c r="AL70" s="58">
        <f t="shared" si="135"/>
        <v>1.3105</v>
      </c>
      <c r="AM70" s="27">
        <f t="shared" si="118"/>
        <v>2220.3002445484572</v>
      </c>
      <c r="AO70" s="32">
        <v>2028</v>
      </c>
      <c r="AP70" s="27">
        <f t="shared" si="136"/>
        <v>51.473569828142544</v>
      </c>
      <c r="AQ70" s="58">
        <f t="shared" si="137"/>
        <v>5.2544477113779875</v>
      </c>
      <c r="AR70" s="58">
        <f t="shared" si="137"/>
        <v>2.36</v>
      </c>
      <c r="AS70" s="27">
        <f t="shared" si="137"/>
        <v>638.29782758465512</v>
      </c>
      <c r="AU70" s="32">
        <v>2028</v>
      </c>
      <c r="AV70" s="67">
        <v>53728007.037945434</v>
      </c>
      <c r="AW70" s="48">
        <v>10</v>
      </c>
      <c r="AX70" s="552">
        <f t="shared" si="125"/>
        <v>5.3728007037945433</v>
      </c>
      <c r="AY70" s="59">
        <f t="shared" si="119"/>
        <v>5.3728007037945433</v>
      </c>
      <c r="AZ70" s="58">
        <f t="shared" si="138"/>
        <v>5.2544477113779875</v>
      </c>
      <c r="BA70" s="70">
        <f t="shared" si="138"/>
        <v>1.18</v>
      </c>
      <c r="BB70" s="27">
        <f t="shared" si="120"/>
        <v>33.312698426857068</v>
      </c>
      <c r="BC70" s="68"/>
      <c r="BD70" s="32">
        <v>2028</v>
      </c>
      <c r="BE70" s="27">
        <v>15.797659822637883</v>
      </c>
      <c r="BF70" s="58">
        <f t="shared" si="139"/>
        <v>5.2544477113779875</v>
      </c>
      <c r="BG70" s="58">
        <v>1.1599999999999999</v>
      </c>
      <c r="BH70" s="27">
        <f t="shared" si="126"/>
        <v>96.289253900217616</v>
      </c>
      <c r="BJ70" s="32">
        <v>2028</v>
      </c>
      <c r="BK70" s="53">
        <f t="shared" si="121"/>
        <v>561.0279585673519</v>
      </c>
      <c r="BL70" s="58">
        <f t="shared" si="140"/>
        <v>5.2544477113779875</v>
      </c>
      <c r="BM70" s="91">
        <v>1</v>
      </c>
      <c r="BN70" s="27">
        <f t="shared" si="122"/>
        <v>2947.8920729132865</v>
      </c>
      <c r="BO70" s="21"/>
      <c r="BP70" s="32">
        <v>2028</v>
      </c>
      <c r="BQ70" s="27">
        <v>72.990683698175246</v>
      </c>
      <c r="BR70" s="58">
        <f t="shared" si="141"/>
        <v>5.2544477113779875</v>
      </c>
      <c r="BS70" s="58">
        <f t="shared" si="141"/>
        <v>1.0900000000000001</v>
      </c>
      <c r="BT70" s="27">
        <f t="shared" si="123"/>
        <v>418.04304669167277</v>
      </c>
      <c r="BV70" s="32">
        <v>2028</v>
      </c>
      <c r="BW70" s="53">
        <v>88.010206513283819</v>
      </c>
      <c r="BX70" s="53">
        <f t="shared" si="144"/>
        <v>30.510206513283819</v>
      </c>
      <c r="BY70" s="58">
        <f t="shared" si="142"/>
        <v>5.2544477113779875</v>
      </c>
      <c r="BZ70" s="58">
        <f t="shared" si="142"/>
        <v>2.36</v>
      </c>
      <c r="CA70" s="27">
        <f t="shared" si="124"/>
        <v>378.34171209824967</v>
      </c>
      <c r="CC70" s="32">
        <v>2028</v>
      </c>
      <c r="CD70" s="27">
        <v>114.10955499582549</v>
      </c>
      <c r="CE70" s="27">
        <f t="shared" si="127"/>
        <v>14.109554995825491</v>
      </c>
      <c r="CF70" s="58">
        <f t="shared" si="143"/>
        <v>5.2544477113779875</v>
      </c>
      <c r="CG70" s="58">
        <f t="shared" si="143"/>
        <v>1</v>
      </c>
      <c r="CH70" s="27">
        <f t="shared" si="145"/>
        <v>599.58269009417586</v>
      </c>
      <c r="CI70" s="118" t="s">
        <v>0</v>
      </c>
    </row>
    <row r="71" spans="1:87" s="4" customFormat="1" ht="13.8" x14ac:dyDescent="0.45">
      <c r="A71" s="32">
        <v>2029</v>
      </c>
      <c r="B71" s="627">
        <f t="shared" si="111"/>
        <v>10303.069334534057</v>
      </c>
      <c r="C71" s="21"/>
      <c r="D71" s="32">
        <v>2029</v>
      </c>
      <c r="E71" s="27">
        <v>334.35350344308409</v>
      </c>
      <c r="F71" s="27">
        <f t="shared" si="112"/>
        <v>328.58429974058748</v>
      </c>
      <c r="G71" s="58">
        <f t="shared" si="129"/>
        <v>5.2544477113779875</v>
      </c>
      <c r="H71" s="58">
        <f t="shared" si="129"/>
        <v>1.0603</v>
      </c>
      <c r="I71" s="27">
        <f t="shared" si="113"/>
        <v>1830.6387217791987</v>
      </c>
      <c r="J71" s="65"/>
      <c r="K71" s="32">
        <v>2029</v>
      </c>
      <c r="L71" s="27">
        <v>0</v>
      </c>
      <c r="M71" s="58">
        <f t="shared" si="130"/>
        <v>5.2544477113779875</v>
      </c>
      <c r="N71" s="58">
        <f t="shared" si="130"/>
        <v>1</v>
      </c>
      <c r="O71" s="27">
        <f t="shared" si="114"/>
        <v>0</v>
      </c>
      <c r="P71" s="65"/>
      <c r="Q71" s="32">
        <v>2029</v>
      </c>
      <c r="R71" s="27">
        <v>115.46714001843125</v>
      </c>
      <c r="S71" s="58">
        <f t="shared" si="131"/>
        <v>5.2544477113779875</v>
      </c>
      <c r="T71" s="58">
        <f t="shared" si="131"/>
        <v>0.98980000000000001</v>
      </c>
      <c r="U71" s="27">
        <f t="shared" si="115"/>
        <v>600.52754590319387</v>
      </c>
      <c r="W71" s="32">
        <v>2029</v>
      </c>
      <c r="X71" s="59">
        <v>65.888384845447987</v>
      </c>
      <c r="Y71" s="58">
        <f t="shared" si="132"/>
        <v>5.2544477113779875</v>
      </c>
      <c r="Z71" s="58">
        <f t="shared" si="133"/>
        <v>1.0451999999999999</v>
      </c>
      <c r="AA71" s="27">
        <f t="shared" si="116"/>
        <v>361.85563265523774</v>
      </c>
      <c r="AB71" s="65"/>
      <c r="AC71" s="32">
        <v>2029</v>
      </c>
      <c r="AD71" s="59">
        <v>29.629078868139977</v>
      </c>
      <c r="AE71" s="58">
        <f t="shared" si="134"/>
        <v>5.2544477113779875</v>
      </c>
      <c r="AF71" s="58">
        <f t="shared" si="134"/>
        <v>1.3522000000000001</v>
      </c>
      <c r="AG71" s="27">
        <f t="shared" si="117"/>
        <v>210.51650740649126</v>
      </c>
      <c r="AH71" s="65"/>
      <c r="AI71" s="32">
        <v>2029</v>
      </c>
      <c r="AJ71" s="59">
        <v>328.17963848004791</v>
      </c>
      <c r="AK71" s="58">
        <f t="shared" si="135"/>
        <v>5.2544477113779875</v>
      </c>
      <c r="AL71" s="58">
        <f t="shared" si="135"/>
        <v>1.3105</v>
      </c>
      <c r="AM71" s="27">
        <f t="shared" si="118"/>
        <v>2259.8298043105356</v>
      </c>
      <c r="AO71" s="32">
        <v>2029</v>
      </c>
      <c r="AP71" s="27">
        <f t="shared" si="136"/>
        <v>51.473569828142544</v>
      </c>
      <c r="AQ71" s="58">
        <f t="shared" si="137"/>
        <v>5.2544477113779875</v>
      </c>
      <c r="AR71" s="58">
        <f t="shared" si="137"/>
        <v>2.36</v>
      </c>
      <c r="AS71" s="27">
        <f t="shared" si="137"/>
        <v>638.29782758465512</v>
      </c>
      <c r="AU71" s="32">
        <v>2029</v>
      </c>
      <c r="AV71" s="67">
        <v>57692037.024965927</v>
      </c>
      <c r="AW71" s="48">
        <v>10</v>
      </c>
      <c r="AX71" s="552">
        <f t="shared" si="125"/>
        <v>5.7692037024965925</v>
      </c>
      <c r="AY71" s="59">
        <f t="shared" si="119"/>
        <v>5.7692037024965925</v>
      </c>
      <c r="AZ71" s="58">
        <f t="shared" si="138"/>
        <v>5.2544477113779875</v>
      </c>
      <c r="BA71" s="70">
        <f t="shared" si="138"/>
        <v>1.18</v>
      </c>
      <c r="BB71" s="27">
        <f t="shared" si="120"/>
        <v>35.770495445446826</v>
      </c>
      <c r="BC71" s="68"/>
      <c r="BD71" s="32">
        <v>2029</v>
      </c>
      <c r="BE71" s="27">
        <v>17.377425804901605</v>
      </c>
      <c r="BF71" s="58">
        <f t="shared" si="139"/>
        <v>5.2544477113779875</v>
      </c>
      <c r="BG71" s="58">
        <v>1.1599999999999999</v>
      </c>
      <c r="BH71" s="27">
        <f t="shared" si="126"/>
        <v>105.91817929023898</v>
      </c>
      <c r="BJ71" s="32">
        <v>2029</v>
      </c>
      <c r="BK71" s="53">
        <f t="shared" si="121"/>
        <v>530.63125871180455</v>
      </c>
      <c r="BL71" s="58">
        <f t="shared" si="140"/>
        <v>5.2544477113779875</v>
      </c>
      <c r="BM71" s="91">
        <v>1</v>
      </c>
      <c r="BN71" s="27">
        <f t="shared" si="122"/>
        <v>2788.1742029238621</v>
      </c>
      <c r="BO71" s="21"/>
      <c r="BP71" s="32">
        <v>2029</v>
      </c>
      <c r="BQ71" s="27">
        <v>78.286791767993236</v>
      </c>
      <c r="BR71" s="58">
        <f t="shared" si="141"/>
        <v>5.2544477113779875</v>
      </c>
      <c r="BS71" s="58">
        <f t="shared" si="141"/>
        <v>1.0900000000000001</v>
      </c>
      <c r="BT71" s="27">
        <f t="shared" si="123"/>
        <v>448.37570068173829</v>
      </c>
      <c r="BV71" s="32">
        <v>2029</v>
      </c>
      <c r="BW71" s="53">
        <v>91.060610355086283</v>
      </c>
      <c r="BX71" s="53">
        <f t="shared" si="144"/>
        <v>33.560610355086283</v>
      </c>
      <c r="BY71" s="58">
        <f t="shared" si="142"/>
        <v>5.2544477113779875</v>
      </c>
      <c r="BZ71" s="58">
        <f t="shared" si="142"/>
        <v>2.36</v>
      </c>
      <c r="CA71" s="27">
        <f t="shared" si="124"/>
        <v>416.16823456364631</v>
      </c>
      <c r="CC71" s="32">
        <v>2029</v>
      </c>
      <c r="CD71" s="27">
        <v>115.52051049540803</v>
      </c>
      <c r="CE71" s="27">
        <f t="shared" si="127"/>
        <v>15.520510495408033</v>
      </c>
      <c r="CF71" s="58">
        <f t="shared" si="143"/>
        <v>5.2544477113779875</v>
      </c>
      <c r="CG71" s="58">
        <f t="shared" si="143"/>
        <v>1</v>
      </c>
      <c r="CH71" s="27">
        <f t="shared" si="145"/>
        <v>606.99648198981356</v>
      </c>
      <c r="CI71" s="118" t="s">
        <v>0</v>
      </c>
    </row>
    <row r="72" spans="1:87" s="4" customFormat="1" ht="13.8" x14ac:dyDescent="0.45">
      <c r="A72" s="32">
        <v>2030</v>
      </c>
      <c r="B72" s="627">
        <f t="shared" si="111"/>
        <v>10394.495085553965</v>
      </c>
      <c r="C72" s="21"/>
      <c r="D72" s="32">
        <v>2030</v>
      </c>
      <c r="E72" s="27">
        <v>343.06093601192867</v>
      </c>
      <c r="F72" s="27">
        <f t="shared" si="112"/>
        <v>336.89355648573007</v>
      </c>
      <c r="G72" s="58">
        <f t="shared" si="129"/>
        <v>5.2544477113779875</v>
      </c>
      <c r="H72" s="58">
        <f t="shared" si="129"/>
        <v>1.0603</v>
      </c>
      <c r="I72" s="27">
        <f t="shared" si="113"/>
        <v>1876.9320083387577</v>
      </c>
      <c r="J72" s="65"/>
      <c r="K72" s="32">
        <v>2030</v>
      </c>
      <c r="L72" s="27">
        <v>0</v>
      </c>
      <c r="M72" s="58">
        <f t="shared" si="130"/>
        <v>5.2544477113779875</v>
      </c>
      <c r="N72" s="58">
        <f t="shared" si="130"/>
        <v>1</v>
      </c>
      <c r="O72" s="27">
        <f t="shared" si="114"/>
        <v>0</v>
      </c>
      <c r="P72" s="65"/>
      <c r="Q72" s="32">
        <v>2030</v>
      </c>
      <c r="R72" s="27">
        <v>124.85359163902562</v>
      </c>
      <c r="S72" s="58">
        <f t="shared" si="131"/>
        <v>5.2544477113779875</v>
      </c>
      <c r="T72" s="58">
        <f t="shared" si="131"/>
        <v>0.98980000000000001</v>
      </c>
      <c r="U72" s="27">
        <f t="shared" si="115"/>
        <v>649.34509482278099</v>
      </c>
      <c r="W72" s="32">
        <v>2030</v>
      </c>
      <c r="X72" s="59">
        <v>68.18033410349058</v>
      </c>
      <c r="Y72" s="58">
        <f t="shared" si="132"/>
        <v>5.2544477113779875</v>
      </c>
      <c r="Z72" s="58">
        <f t="shared" si="133"/>
        <v>1.0451999999999999</v>
      </c>
      <c r="AA72" s="27">
        <f t="shared" si="116"/>
        <v>374.44290051326908</v>
      </c>
      <c r="AB72" s="65"/>
      <c r="AC72" s="32">
        <v>2030</v>
      </c>
      <c r="AD72" s="59">
        <v>30.768278948066705</v>
      </c>
      <c r="AE72" s="58">
        <f t="shared" si="134"/>
        <v>5.2544477113779875</v>
      </c>
      <c r="AF72" s="58">
        <f t="shared" si="134"/>
        <v>1.3522000000000001</v>
      </c>
      <c r="AG72" s="27">
        <f t="shared" si="117"/>
        <v>218.61059710569037</v>
      </c>
      <c r="AH72" s="65"/>
      <c r="AI72" s="32">
        <v>2030</v>
      </c>
      <c r="AJ72" s="59">
        <v>333.92024629363181</v>
      </c>
      <c r="AK72" s="58">
        <f t="shared" si="135"/>
        <v>5.2544477113779875</v>
      </c>
      <c r="AL72" s="58">
        <f t="shared" si="135"/>
        <v>1.3105</v>
      </c>
      <c r="AM72" s="27">
        <f t="shared" si="118"/>
        <v>2299.3593640726153</v>
      </c>
      <c r="AO72" s="32">
        <v>2030</v>
      </c>
      <c r="AP72" s="27">
        <f t="shared" si="136"/>
        <v>51.473569828142544</v>
      </c>
      <c r="AQ72" s="58">
        <f t="shared" si="137"/>
        <v>5.2544477113779875</v>
      </c>
      <c r="AR72" s="58">
        <f t="shared" si="137"/>
        <v>2.36</v>
      </c>
      <c r="AS72" s="27">
        <f t="shared" si="137"/>
        <v>638.29782758465512</v>
      </c>
      <c r="AU72" s="32">
        <v>2030</v>
      </c>
      <c r="AV72" s="67">
        <v>61673795.261985943</v>
      </c>
      <c r="AW72" s="48">
        <v>10</v>
      </c>
      <c r="AX72" s="552">
        <f t="shared" si="125"/>
        <v>6.1673795261985935</v>
      </c>
      <c r="AY72" s="59">
        <f t="shared" si="119"/>
        <v>6.1673795261985935</v>
      </c>
      <c r="AZ72" s="58">
        <f t="shared" si="138"/>
        <v>5.2544477113779875</v>
      </c>
      <c r="BA72" s="70">
        <f t="shared" si="138"/>
        <v>1.18</v>
      </c>
      <c r="BB72" s="27">
        <f t="shared" si="120"/>
        <v>38.239284419227708</v>
      </c>
      <c r="BC72" s="68"/>
      <c r="BD72" s="32">
        <v>2030</v>
      </c>
      <c r="BE72" s="27">
        <v>18.957191787165286</v>
      </c>
      <c r="BF72" s="58">
        <f t="shared" si="139"/>
        <v>5.2544477113779875</v>
      </c>
      <c r="BG72" s="58">
        <v>1.1599999999999999</v>
      </c>
      <c r="BH72" s="27">
        <f t="shared" si="126"/>
        <v>115.54710468026008</v>
      </c>
      <c r="BJ72" s="32">
        <v>2030</v>
      </c>
      <c r="BK72" s="53">
        <f t="shared" si="121"/>
        <v>501.78585138854868</v>
      </c>
      <c r="BL72" s="58">
        <f t="shared" si="140"/>
        <v>5.2544477113779875</v>
      </c>
      <c r="BM72" s="91">
        <v>1</v>
      </c>
      <c r="BN72" s="27">
        <f t="shared" si="122"/>
        <v>2636.6075184304145</v>
      </c>
      <c r="BO72" s="21"/>
      <c r="BP72" s="32">
        <v>2030</v>
      </c>
      <c r="BQ72" s="27">
        <v>83.582899837810771</v>
      </c>
      <c r="BR72" s="58">
        <f t="shared" si="141"/>
        <v>5.2544477113779875</v>
      </c>
      <c r="BS72" s="58">
        <f t="shared" si="141"/>
        <v>1.0900000000000001</v>
      </c>
      <c r="BT72" s="27">
        <f t="shared" si="123"/>
        <v>478.7083546718012</v>
      </c>
      <c r="BV72" s="32">
        <v>2030</v>
      </c>
      <c r="BW72" s="53">
        <v>94.11101419688876</v>
      </c>
      <c r="BX72" s="53">
        <f t="shared" si="144"/>
        <v>36.61101419688876</v>
      </c>
      <c r="BY72" s="58">
        <f t="shared" si="142"/>
        <v>5.2544477113779875</v>
      </c>
      <c r="BZ72" s="58">
        <f t="shared" si="142"/>
        <v>2.36</v>
      </c>
      <c r="CA72" s="27">
        <f t="shared" si="124"/>
        <v>453.99475702904323</v>
      </c>
      <c r="CC72" s="32">
        <v>2030</v>
      </c>
      <c r="CD72" s="27">
        <v>116.9314659949905</v>
      </c>
      <c r="CE72" s="27">
        <f t="shared" si="127"/>
        <v>16.931465994990504</v>
      </c>
      <c r="CF72" s="58">
        <f t="shared" si="143"/>
        <v>5.2544477113779875</v>
      </c>
      <c r="CG72" s="58">
        <f t="shared" si="143"/>
        <v>1</v>
      </c>
      <c r="CH72" s="27">
        <f t="shared" si="145"/>
        <v>614.41027388545081</v>
      </c>
      <c r="CI72" s="118" t="s">
        <v>0</v>
      </c>
    </row>
    <row r="73" spans="1:87" s="4" customFormat="1" ht="13.8" x14ac:dyDescent="0.45">
      <c r="A73" s="32">
        <v>2031</v>
      </c>
      <c r="B73" s="627">
        <f t="shared" si="111"/>
        <v>10470.821164065554</v>
      </c>
      <c r="C73" s="21"/>
      <c r="D73" s="32">
        <v>2031</v>
      </c>
      <c r="E73" s="27">
        <v>350.62297157040649</v>
      </c>
      <c r="F73" s="27">
        <f t="shared" si="112"/>
        <v>344.05564339550597</v>
      </c>
      <c r="G73" s="58">
        <f t="shared" si="129"/>
        <v>5.2544477113779875</v>
      </c>
      <c r="H73" s="58">
        <f t="shared" si="129"/>
        <v>1.0603</v>
      </c>
      <c r="I73" s="27">
        <f t="shared" si="113"/>
        <v>1916.8340780241772</v>
      </c>
      <c r="J73" s="65"/>
      <c r="K73" s="32">
        <v>2031</v>
      </c>
      <c r="L73" s="27">
        <v>0</v>
      </c>
      <c r="M73" s="58">
        <f t="shared" si="130"/>
        <v>5.2544477113779875</v>
      </c>
      <c r="N73" s="58">
        <f t="shared" si="130"/>
        <v>1</v>
      </c>
      <c r="O73" s="27">
        <f t="shared" si="114"/>
        <v>0</v>
      </c>
      <c r="P73" s="65"/>
      <c r="Q73" s="32">
        <v>2031</v>
      </c>
      <c r="R73" s="27">
        <v>131.87483214433161</v>
      </c>
      <c r="S73" s="58">
        <f t="shared" si="131"/>
        <v>5.2544477113779875</v>
      </c>
      <c r="T73" s="58">
        <f t="shared" si="131"/>
        <v>0.98980000000000001</v>
      </c>
      <c r="U73" s="27">
        <f t="shared" si="115"/>
        <v>685.86152996765816</v>
      </c>
      <c r="W73" s="32">
        <v>2031</v>
      </c>
      <c r="X73" s="59">
        <v>70.043805721098082</v>
      </c>
      <c r="Y73" s="58">
        <f t="shared" si="132"/>
        <v>5.2544477113779875</v>
      </c>
      <c r="Z73" s="58">
        <f t="shared" si="133"/>
        <v>1.0451999999999999</v>
      </c>
      <c r="AA73" s="27">
        <f t="shared" si="116"/>
        <v>384.67699113039595</v>
      </c>
      <c r="AB73" s="65"/>
      <c r="AC73" s="32">
        <v>2031</v>
      </c>
      <c r="AD73" s="59">
        <v>31.500369812224182</v>
      </c>
      <c r="AE73" s="58">
        <f t="shared" si="134"/>
        <v>5.2544477113779875</v>
      </c>
      <c r="AF73" s="58">
        <f t="shared" si="134"/>
        <v>1.3522000000000001</v>
      </c>
      <c r="AG73" s="27">
        <f t="shared" si="117"/>
        <v>223.81214969234045</v>
      </c>
      <c r="AH73" s="65"/>
      <c r="AI73" s="32">
        <v>2031</v>
      </c>
      <c r="AJ73" s="59">
        <v>339.66085410721513</v>
      </c>
      <c r="AK73" s="58">
        <f t="shared" si="135"/>
        <v>5.2544477113779875</v>
      </c>
      <c r="AL73" s="58">
        <f t="shared" si="135"/>
        <v>1.3105</v>
      </c>
      <c r="AM73" s="27">
        <f t="shared" si="118"/>
        <v>2338.8889238346915</v>
      </c>
      <c r="AO73" s="32">
        <v>2031</v>
      </c>
      <c r="AP73" s="27">
        <f t="shared" si="136"/>
        <v>51.473569828142544</v>
      </c>
      <c r="AQ73" s="58">
        <f t="shared" si="137"/>
        <v>5.2544477113779875</v>
      </c>
      <c r="AR73" s="58">
        <f t="shared" si="137"/>
        <v>2.36</v>
      </c>
      <c r="AS73" s="27">
        <f t="shared" si="137"/>
        <v>638.29782758465512</v>
      </c>
      <c r="AU73" s="32">
        <v>2031</v>
      </c>
      <c r="AV73" s="67">
        <v>65673281.749005482</v>
      </c>
      <c r="AW73" s="48">
        <v>10</v>
      </c>
      <c r="AX73" s="552">
        <f t="shared" si="125"/>
        <v>6.5673281749005481</v>
      </c>
      <c r="AY73" s="59">
        <f t="shared" si="119"/>
        <v>6.5673281749005481</v>
      </c>
      <c r="AZ73" s="58">
        <f t="shared" si="138"/>
        <v>5.2544477113779875</v>
      </c>
      <c r="BA73" s="70">
        <f t="shared" si="138"/>
        <v>1.18</v>
      </c>
      <c r="BB73" s="27">
        <f t="shared" si="120"/>
        <v>40.719065348199742</v>
      </c>
      <c r="BC73" s="68"/>
      <c r="BD73" s="32">
        <v>2031</v>
      </c>
      <c r="BE73" s="27">
        <v>20.536957769429289</v>
      </c>
      <c r="BF73" s="58">
        <f t="shared" si="139"/>
        <v>5.2544477113779875</v>
      </c>
      <c r="BG73" s="58">
        <v>1.1599999999999999</v>
      </c>
      <c r="BH73" s="27">
        <f t="shared" si="126"/>
        <v>125.17603007028316</v>
      </c>
      <c r="BJ73" s="32">
        <v>2031</v>
      </c>
      <c r="BK73" s="53">
        <f t="shared" si="121"/>
        <v>477.28663904715256</v>
      </c>
      <c r="BL73" s="58">
        <f t="shared" si="140"/>
        <v>5.2544477113779875</v>
      </c>
      <c r="BM73" s="91">
        <v>1</v>
      </c>
      <c r="BN73" s="27">
        <f t="shared" si="122"/>
        <v>2507.8776882126026</v>
      </c>
      <c r="BO73" s="21"/>
      <c r="BP73" s="32">
        <v>2031</v>
      </c>
      <c r="BQ73" s="27">
        <v>88.879007907628747</v>
      </c>
      <c r="BR73" s="58">
        <f t="shared" si="141"/>
        <v>5.2544477113779875</v>
      </c>
      <c r="BS73" s="58">
        <f t="shared" si="141"/>
        <v>1.0900000000000001</v>
      </c>
      <c r="BT73" s="27">
        <f t="shared" si="123"/>
        <v>509.04100866186673</v>
      </c>
      <c r="BV73" s="32">
        <v>2031</v>
      </c>
      <c r="BW73" s="53">
        <v>96.043643497894962</v>
      </c>
      <c r="BX73" s="53">
        <f t="shared" si="144"/>
        <v>38.543643497894962</v>
      </c>
      <c r="BY73" s="58">
        <f t="shared" si="142"/>
        <v>5.2544477113779875</v>
      </c>
      <c r="BZ73" s="58">
        <f t="shared" si="142"/>
        <v>2.36</v>
      </c>
      <c r="CA73" s="27">
        <f t="shared" si="124"/>
        <v>477.96032010301235</v>
      </c>
      <c r="CC73" s="32">
        <v>2031</v>
      </c>
      <c r="CD73" s="27">
        <v>118.31415699303517</v>
      </c>
      <c r="CE73" s="27">
        <f t="shared" si="127"/>
        <v>18.314156993035169</v>
      </c>
      <c r="CF73" s="58">
        <f t="shared" si="143"/>
        <v>5.2544477113779875</v>
      </c>
      <c r="CG73" s="58">
        <f t="shared" si="143"/>
        <v>1</v>
      </c>
      <c r="CH73" s="27">
        <f t="shared" si="145"/>
        <v>621.6755514356696</v>
      </c>
      <c r="CI73" s="118" t="s">
        <v>0</v>
      </c>
    </row>
    <row r="74" spans="1:87" s="4" customFormat="1" ht="13.8" x14ac:dyDescent="0.45">
      <c r="A74" s="32">
        <v>2032</v>
      </c>
      <c r="B74" s="627">
        <f t="shared" si="111"/>
        <v>10546.009949028419</v>
      </c>
      <c r="C74" s="21"/>
      <c r="D74" s="32">
        <v>2032</v>
      </c>
      <c r="E74" s="27">
        <v>357.09162805146639</v>
      </c>
      <c r="F74" s="27">
        <f t="shared" si="112"/>
        <v>350.12257840286384</v>
      </c>
      <c r="G74" s="58">
        <f t="shared" si="129"/>
        <v>5.2544477113779875</v>
      </c>
      <c r="H74" s="58">
        <f t="shared" si="129"/>
        <v>1.0603</v>
      </c>
      <c r="I74" s="27">
        <f t="shared" si="113"/>
        <v>1950.6347378723665</v>
      </c>
      <c r="J74" s="65"/>
      <c r="K74" s="32">
        <v>2032</v>
      </c>
      <c r="L74" s="27">
        <v>0</v>
      </c>
      <c r="M74" s="58">
        <f t="shared" si="130"/>
        <v>5.2544477113779875</v>
      </c>
      <c r="N74" s="58">
        <f t="shared" si="130"/>
        <v>1</v>
      </c>
      <c r="O74" s="27">
        <f t="shared" si="114"/>
        <v>0</v>
      </c>
      <c r="P74" s="65"/>
      <c r="Q74" s="32">
        <v>2032</v>
      </c>
      <c r="R74" s="27">
        <v>138.59103913724232</v>
      </c>
      <c r="S74" s="58">
        <f t="shared" si="131"/>
        <v>5.2544477113779875</v>
      </c>
      <c r="T74" s="58">
        <f t="shared" si="131"/>
        <v>0.98980000000000001</v>
      </c>
      <c r="U74" s="27">
        <f t="shared" si="115"/>
        <v>720.79153085437576</v>
      </c>
      <c r="W74" s="32">
        <v>2032</v>
      </c>
      <c r="X74" s="59">
        <v>71.907277338705768</v>
      </c>
      <c r="Y74" s="58">
        <f t="shared" si="132"/>
        <v>5.2544477113779875</v>
      </c>
      <c r="Z74" s="58">
        <f t="shared" si="133"/>
        <v>1.0451999999999999</v>
      </c>
      <c r="AA74" s="27">
        <f t="shared" si="116"/>
        <v>394.91108174752378</v>
      </c>
      <c r="AB74" s="65"/>
      <c r="AC74" s="32">
        <v>2032</v>
      </c>
      <c r="AD74" s="59">
        <v>32.232460676381677</v>
      </c>
      <c r="AE74" s="58">
        <f t="shared" si="134"/>
        <v>5.2544477113779875</v>
      </c>
      <c r="AF74" s="58">
        <f t="shared" si="134"/>
        <v>1.3522000000000001</v>
      </c>
      <c r="AG74" s="27">
        <f t="shared" si="117"/>
        <v>229.01370227899062</v>
      </c>
      <c r="AH74" s="65"/>
      <c r="AI74" s="32">
        <v>2032</v>
      </c>
      <c r="AJ74" s="59">
        <v>345.4014619207997</v>
      </c>
      <c r="AK74" s="58">
        <f t="shared" si="135"/>
        <v>5.2544477113779875</v>
      </c>
      <c r="AL74" s="58">
        <f t="shared" si="135"/>
        <v>1.3105</v>
      </c>
      <c r="AM74" s="27">
        <f t="shared" si="118"/>
        <v>2378.4184835967762</v>
      </c>
      <c r="AO74" s="32">
        <v>2032</v>
      </c>
      <c r="AP74" s="27">
        <f t="shared" si="136"/>
        <v>51.473569828142544</v>
      </c>
      <c r="AQ74" s="58">
        <f t="shared" si="137"/>
        <v>5.2544477113779875</v>
      </c>
      <c r="AR74" s="58">
        <f t="shared" si="137"/>
        <v>2.36</v>
      </c>
      <c r="AS74" s="27">
        <f t="shared" si="137"/>
        <v>638.29782758465512</v>
      </c>
      <c r="AU74" s="32">
        <v>2032</v>
      </c>
      <c r="AV74" s="67">
        <v>69690496.486025497</v>
      </c>
      <c r="AW74" s="48">
        <v>10</v>
      </c>
      <c r="AX74" s="552">
        <f t="shared" si="125"/>
        <v>6.9690496486025495</v>
      </c>
      <c r="AY74" s="59">
        <f t="shared" si="119"/>
        <v>6.9690496486025495</v>
      </c>
      <c r="AZ74" s="58">
        <f t="shared" si="138"/>
        <v>5.2544477113779875</v>
      </c>
      <c r="BA74" s="70">
        <f t="shared" si="138"/>
        <v>1.18</v>
      </c>
      <c r="BB74" s="27">
        <f t="shared" si="120"/>
        <v>43.209838232363495</v>
      </c>
      <c r="BC74" s="68"/>
      <c r="BD74" s="32">
        <v>2032</v>
      </c>
      <c r="BE74" s="27">
        <v>22.116723751693012</v>
      </c>
      <c r="BF74" s="58">
        <f t="shared" si="139"/>
        <v>5.2544477113779875</v>
      </c>
      <c r="BG74" s="58">
        <v>1.1599999999999999</v>
      </c>
      <c r="BH74" s="27">
        <f t="shared" si="126"/>
        <v>134.80495546030451</v>
      </c>
      <c r="BJ74" s="32">
        <v>2032</v>
      </c>
      <c r="BK74" s="53">
        <f t="shared" si="121"/>
        <v>454.18583929556848</v>
      </c>
      <c r="BL74" s="58">
        <f t="shared" si="140"/>
        <v>5.2544477113779875</v>
      </c>
      <c r="BM74" s="91">
        <v>1</v>
      </c>
      <c r="BN74" s="27">
        <f t="shared" si="122"/>
        <v>2386.4957438268902</v>
      </c>
      <c r="BO74" s="21"/>
      <c r="BP74" s="32">
        <v>2032</v>
      </c>
      <c r="BQ74" s="27">
        <v>94.175115977445671</v>
      </c>
      <c r="BR74" s="58">
        <f t="shared" si="141"/>
        <v>5.2544477113779875</v>
      </c>
      <c r="BS74" s="58">
        <f t="shared" si="141"/>
        <v>1.0900000000000001</v>
      </c>
      <c r="BT74" s="27">
        <f t="shared" si="123"/>
        <v>539.37366265192611</v>
      </c>
      <c r="BV74" s="32">
        <v>2032</v>
      </c>
      <c r="BW74" s="53">
        <v>97.926892559061102</v>
      </c>
      <c r="BX74" s="53">
        <f t="shared" si="144"/>
        <v>40.426892559061102</v>
      </c>
      <c r="BY74" s="58">
        <f t="shared" si="142"/>
        <v>5.2544477113779875</v>
      </c>
      <c r="BZ74" s="58">
        <f t="shared" si="142"/>
        <v>2.36</v>
      </c>
      <c r="CA74" s="27">
        <f t="shared" si="124"/>
        <v>501.3135436807944</v>
      </c>
      <c r="CC74" s="32">
        <v>2032</v>
      </c>
      <c r="CD74" s="27">
        <v>119.65954859156111</v>
      </c>
      <c r="CE74" s="27">
        <f t="shared" si="127"/>
        <v>19.659548591561105</v>
      </c>
      <c r="CF74" s="58">
        <f t="shared" si="143"/>
        <v>5.2544477113779875</v>
      </c>
      <c r="CG74" s="58">
        <f t="shared" si="143"/>
        <v>1</v>
      </c>
      <c r="CH74" s="27">
        <f t="shared" si="145"/>
        <v>628.74484124145135</v>
      </c>
      <c r="CI74" s="118" t="s">
        <v>0</v>
      </c>
    </row>
    <row r="75" spans="1:87" s="4" customFormat="1" ht="13.8" x14ac:dyDescent="0.45">
      <c r="A75" s="32">
        <v>2033</v>
      </c>
      <c r="B75" s="627">
        <f t="shared" si="111"/>
        <v>10620.210262481209</v>
      </c>
      <c r="C75" s="21"/>
      <c r="D75" s="32">
        <v>2033</v>
      </c>
      <c r="E75" s="27">
        <v>362.51875384919072</v>
      </c>
      <c r="F75" s="27">
        <f t="shared" si="112"/>
        <v>355.14620990188615</v>
      </c>
      <c r="G75" s="58">
        <f t="shared" si="129"/>
        <v>5.2544477113779875</v>
      </c>
      <c r="H75" s="58">
        <f t="shared" si="129"/>
        <v>1.0603</v>
      </c>
      <c r="I75" s="27">
        <f t="shared" si="113"/>
        <v>1978.622850369891</v>
      </c>
      <c r="J75" s="65"/>
      <c r="K75" s="32">
        <v>2033</v>
      </c>
      <c r="L75" s="27">
        <v>0</v>
      </c>
      <c r="M75" s="58">
        <f t="shared" si="130"/>
        <v>5.2544477113779875</v>
      </c>
      <c r="N75" s="58">
        <f t="shared" si="130"/>
        <v>1</v>
      </c>
      <c r="O75" s="27">
        <f t="shared" si="114"/>
        <v>0</v>
      </c>
      <c r="P75" s="65"/>
      <c r="Q75" s="32">
        <v>2033</v>
      </c>
      <c r="R75" s="27">
        <v>145.00057655561179</v>
      </c>
      <c r="S75" s="58">
        <f t="shared" si="131"/>
        <v>5.2544477113779875</v>
      </c>
      <c r="T75" s="58">
        <f t="shared" si="131"/>
        <v>0.98980000000000001</v>
      </c>
      <c r="U75" s="27">
        <f t="shared" si="115"/>
        <v>754.12658856528549</v>
      </c>
      <c r="W75" s="32">
        <v>2033</v>
      </c>
      <c r="X75" s="59">
        <v>73.770748956313355</v>
      </c>
      <c r="Y75" s="58">
        <f t="shared" si="132"/>
        <v>5.2544477113779875</v>
      </c>
      <c r="Z75" s="58">
        <f t="shared" si="133"/>
        <v>1.0451999999999999</v>
      </c>
      <c r="AA75" s="27">
        <f t="shared" si="116"/>
        <v>405.1451723646511</v>
      </c>
      <c r="AB75" s="65"/>
      <c r="AC75" s="32">
        <v>2033</v>
      </c>
      <c r="AD75" s="59">
        <v>32.964551540539084</v>
      </c>
      <c r="AE75" s="58">
        <f t="shared" si="134"/>
        <v>5.2544477113779875</v>
      </c>
      <c r="AF75" s="58">
        <f t="shared" si="134"/>
        <v>1.3522000000000001</v>
      </c>
      <c r="AG75" s="27">
        <f t="shared" si="117"/>
        <v>234.21525486564019</v>
      </c>
      <c r="AH75" s="65"/>
      <c r="AI75" s="32">
        <v>2033</v>
      </c>
      <c r="AJ75" s="59">
        <v>351.1420697343836</v>
      </c>
      <c r="AK75" s="58">
        <f t="shared" si="135"/>
        <v>5.2544477113779875</v>
      </c>
      <c r="AL75" s="58">
        <f t="shared" si="135"/>
        <v>1.3105</v>
      </c>
      <c r="AM75" s="27">
        <f t="shared" si="118"/>
        <v>2417.948043358856</v>
      </c>
      <c r="AO75" s="32">
        <v>2033</v>
      </c>
      <c r="AP75" s="27">
        <f t="shared" si="136"/>
        <v>51.473569828142544</v>
      </c>
      <c r="AQ75" s="58">
        <f t="shared" si="137"/>
        <v>5.2544477113779875</v>
      </c>
      <c r="AR75" s="58">
        <f t="shared" si="137"/>
        <v>2.36</v>
      </c>
      <c r="AS75" s="27">
        <f t="shared" si="137"/>
        <v>638.29782758465512</v>
      </c>
      <c r="AU75" s="32">
        <v>2033</v>
      </c>
      <c r="AV75" s="67">
        <v>73725439.473045513</v>
      </c>
      <c r="AW75" s="48">
        <v>10</v>
      </c>
      <c r="AX75" s="552">
        <f t="shared" si="125"/>
        <v>7.3725439473045515</v>
      </c>
      <c r="AY75" s="59">
        <f t="shared" si="119"/>
        <v>7.3725439473045515</v>
      </c>
      <c r="AZ75" s="58">
        <f t="shared" si="138"/>
        <v>5.2544477113779875</v>
      </c>
      <c r="BA75" s="70">
        <f t="shared" si="138"/>
        <v>1.18</v>
      </c>
      <c r="BB75" s="27">
        <f t="shared" si="120"/>
        <v>45.711603071718677</v>
      </c>
      <c r="BC75" s="68"/>
      <c r="BD75" s="32">
        <v>2033</v>
      </c>
      <c r="BE75" s="27">
        <v>23.696489733956739</v>
      </c>
      <c r="BF75" s="58">
        <f t="shared" si="139"/>
        <v>5.2544477113779875</v>
      </c>
      <c r="BG75" s="58">
        <v>1.1599999999999999</v>
      </c>
      <c r="BH75" s="27">
        <f t="shared" si="126"/>
        <v>144.43388085032592</v>
      </c>
      <c r="BJ75" s="32">
        <v>2033</v>
      </c>
      <c r="BK75" s="53">
        <f t="shared" si="121"/>
        <v>432.43323980186221</v>
      </c>
      <c r="BL75" s="58">
        <f t="shared" si="140"/>
        <v>5.2544477113779875</v>
      </c>
      <c r="BM75" s="91">
        <v>1</v>
      </c>
      <c r="BN75" s="27">
        <f t="shared" si="122"/>
        <v>2272.1978472006635</v>
      </c>
      <c r="BO75" s="21"/>
      <c r="BP75" s="32">
        <v>2033</v>
      </c>
      <c r="BQ75" s="27">
        <v>99.471224047263661</v>
      </c>
      <c r="BR75" s="58">
        <f t="shared" si="141"/>
        <v>5.2544477113779875</v>
      </c>
      <c r="BS75" s="58">
        <f t="shared" si="141"/>
        <v>1.0900000000000001</v>
      </c>
      <c r="BT75" s="27">
        <f t="shared" si="123"/>
        <v>569.70631664199163</v>
      </c>
      <c r="BV75" s="32">
        <v>2033</v>
      </c>
      <c r="BW75" s="53">
        <v>99.770981165067099</v>
      </c>
      <c r="BX75" s="53">
        <f t="shared" si="144"/>
        <v>42.270981165067099</v>
      </c>
      <c r="BY75" s="58">
        <f t="shared" si="142"/>
        <v>5.2544477113779875</v>
      </c>
      <c r="BZ75" s="58">
        <f t="shared" si="142"/>
        <v>2.36</v>
      </c>
      <c r="CA75" s="27">
        <f t="shared" si="124"/>
        <v>524.18115816755369</v>
      </c>
      <c r="CC75" s="32">
        <v>2033</v>
      </c>
      <c r="CD75" s="27">
        <v>120.96870201288597</v>
      </c>
      <c r="CE75" s="27">
        <f t="shared" si="127"/>
        <v>20.96870201288597</v>
      </c>
      <c r="CF75" s="58">
        <f t="shared" si="143"/>
        <v>5.2544477113779875</v>
      </c>
      <c r="CG75" s="58">
        <f t="shared" si="143"/>
        <v>1</v>
      </c>
      <c r="CH75" s="27">
        <f t="shared" si="145"/>
        <v>635.62371943997448</v>
      </c>
      <c r="CI75" s="118" t="s">
        <v>0</v>
      </c>
    </row>
    <row r="76" spans="1:87" s="4" customFormat="1" ht="13.8" x14ac:dyDescent="0.45">
      <c r="A76" s="32">
        <v>2034</v>
      </c>
      <c r="B76" s="627">
        <f t="shared" si="111"/>
        <v>10693.539987184537</v>
      </c>
      <c r="C76" s="21"/>
      <c r="D76" s="32">
        <v>2034</v>
      </c>
      <c r="E76" s="27">
        <v>366.95599927687488</v>
      </c>
      <c r="F76" s="27">
        <f t="shared" si="112"/>
        <v>359.17818820586837</v>
      </c>
      <c r="G76" s="58">
        <f t="shared" si="129"/>
        <v>5.2544477113779875</v>
      </c>
      <c r="H76" s="58">
        <f t="shared" si="129"/>
        <v>1.0603</v>
      </c>
      <c r="I76" s="27">
        <f t="shared" si="113"/>
        <v>2001.0861744376289</v>
      </c>
      <c r="J76" s="65"/>
      <c r="K76" s="32">
        <v>2034</v>
      </c>
      <c r="L76" s="27">
        <v>0</v>
      </c>
      <c r="M76" s="58">
        <f t="shared" si="130"/>
        <v>5.2544477113779875</v>
      </c>
      <c r="N76" s="58">
        <f t="shared" si="130"/>
        <v>1</v>
      </c>
      <c r="O76" s="27">
        <f t="shared" si="114"/>
        <v>0</v>
      </c>
      <c r="P76" s="65"/>
      <c r="Q76" s="32">
        <v>2034</v>
      </c>
      <c r="R76" s="27">
        <v>151.10666362555622</v>
      </c>
      <c r="S76" s="58">
        <f t="shared" si="131"/>
        <v>5.2544477113779875</v>
      </c>
      <c r="T76" s="58">
        <f t="shared" si="131"/>
        <v>0.98980000000000001</v>
      </c>
      <c r="U76" s="27">
        <f t="shared" si="115"/>
        <v>785.88344582008244</v>
      </c>
      <c r="W76" s="32">
        <v>2034</v>
      </c>
      <c r="X76" s="59">
        <v>75.634220573920899</v>
      </c>
      <c r="Y76" s="58">
        <f t="shared" si="132"/>
        <v>5.2544477113779875</v>
      </c>
      <c r="Z76" s="58">
        <f t="shared" si="133"/>
        <v>1.0451999999999999</v>
      </c>
      <c r="AA76" s="27">
        <f t="shared" si="116"/>
        <v>415.3792629817782</v>
      </c>
      <c r="AB76" s="65"/>
      <c r="AC76" s="32">
        <v>2034</v>
      </c>
      <c r="AD76" s="59">
        <v>33.696642404696547</v>
      </c>
      <c r="AE76" s="58">
        <f t="shared" si="134"/>
        <v>5.2544477113779875</v>
      </c>
      <c r="AF76" s="58">
        <f t="shared" si="134"/>
        <v>1.3522000000000001</v>
      </c>
      <c r="AG76" s="27">
        <f t="shared" si="117"/>
        <v>239.41680745229016</v>
      </c>
      <c r="AH76" s="65"/>
      <c r="AI76" s="32">
        <v>2034</v>
      </c>
      <c r="AJ76" s="59">
        <v>356.88267754796681</v>
      </c>
      <c r="AK76" s="58">
        <f t="shared" si="135"/>
        <v>5.2544477113779875</v>
      </c>
      <c r="AL76" s="58">
        <f t="shared" si="135"/>
        <v>1.3105</v>
      </c>
      <c r="AM76" s="27">
        <f t="shared" si="118"/>
        <v>2457.4776031209312</v>
      </c>
      <c r="AO76" s="32">
        <v>2034</v>
      </c>
      <c r="AP76" s="27">
        <f t="shared" si="136"/>
        <v>51.473569828142544</v>
      </c>
      <c r="AQ76" s="58">
        <f t="shared" si="137"/>
        <v>5.2544477113779875</v>
      </c>
      <c r="AR76" s="58">
        <f t="shared" si="137"/>
        <v>2.36</v>
      </c>
      <c r="AS76" s="27">
        <f t="shared" si="137"/>
        <v>638.29782758465512</v>
      </c>
      <c r="AU76" s="32">
        <v>2034</v>
      </c>
      <c r="AV76" s="67">
        <v>77778110.710065052</v>
      </c>
      <c r="AW76" s="48">
        <v>10</v>
      </c>
      <c r="AX76" s="552">
        <f t="shared" si="125"/>
        <v>7.7778110710065045</v>
      </c>
      <c r="AY76" s="59">
        <f t="shared" si="119"/>
        <v>7.7778110710065045</v>
      </c>
      <c r="AZ76" s="58">
        <f t="shared" si="138"/>
        <v>5.2544477113779875</v>
      </c>
      <c r="BA76" s="70">
        <f t="shared" si="138"/>
        <v>1.18</v>
      </c>
      <c r="BB76" s="27">
        <f t="shared" si="120"/>
        <v>48.22435986626499</v>
      </c>
      <c r="BC76" s="68"/>
      <c r="BD76" s="32">
        <v>2034</v>
      </c>
      <c r="BE76" s="27">
        <v>25.276255716220348</v>
      </c>
      <c r="BF76" s="58">
        <f t="shared" si="139"/>
        <v>5.2544477113779875</v>
      </c>
      <c r="BG76" s="58">
        <v>1.1599999999999999</v>
      </c>
      <c r="BH76" s="27">
        <f t="shared" si="126"/>
        <v>154.06280624034659</v>
      </c>
      <c r="BJ76" s="32">
        <v>2034</v>
      </c>
      <c r="BK76" s="53">
        <f t="shared" si="121"/>
        <v>411.97397102662183</v>
      </c>
      <c r="BL76" s="58">
        <f t="shared" si="140"/>
        <v>5.2544477113779875</v>
      </c>
      <c r="BM76" s="91">
        <v>1</v>
      </c>
      <c r="BN76" s="27">
        <f t="shared" si="122"/>
        <v>2164.6956892081344</v>
      </c>
      <c r="BO76" s="21"/>
      <c r="BP76" s="32">
        <v>2034</v>
      </c>
      <c r="BQ76" s="27">
        <v>104.76733211708132</v>
      </c>
      <c r="BR76" s="58">
        <f t="shared" si="141"/>
        <v>5.2544477113779875</v>
      </c>
      <c r="BS76" s="58">
        <f t="shared" si="141"/>
        <v>1.0900000000000001</v>
      </c>
      <c r="BT76" s="27">
        <f t="shared" si="123"/>
        <v>600.03897063205534</v>
      </c>
      <c r="BV76" s="32">
        <v>2034</v>
      </c>
      <c r="BW76" s="53">
        <v>101.58359233624751</v>
      </c>
      <c r="BX76" s="53">
        <f t="shared" si="144"/>
        <v>44.083592336247506</v>
      </c>
      <c r="BY76" s="58">
        <f t="shared" si="142"/>
        <v>5.2544477113779875</v>
      </c>
      <c r="BZ76" s="58">
        <f t="shared" si="142"/>
        <v>2.36</v>
      </c>
      <c r="CA76" s="27">
        <f t="shared" si="124"/>
        <v>546.65843683081755</v>
      </c>
      <c r="CC76" s="32">
        <v>2034</v>
      </c>
      <c r="CD76" s="27">
        <v>122.24283850397325</v>
      </c>
      <c r="CE76" s="27">
        <f t="shared" si="127"/>
        <v>22.242838503973246</v>
      </c>
      <c r="CF76" s="58">
        <f t="shared" si="143"/>
        <v>5.2544477113779875</v>
      </c>
      <c r="CG76" s="58">
        <f t="shared" si="143"/>
        <v>1</v>
      </c>
      <c r="CH76" s="27">
        <f t="shared" si="145"/>
        <v>642.31860300955111</v>
      </c>
      <c r="CI76" s="118" t="s">
        <v>0</v>
      </c>
    </row>
    <row r="77" spans="1:87" s="4" customFormat="1" ht="13.8" x14ac:dyDescent="0.45">
      <c r="A77" s="32">
        <v>2035</v>
      </c>
      <c r="B77" s="627">
        <f t="shared" si="111"/>
        <v>10763.544467332855</v>
      </c>
      <c r="C77" s="21"/>
      <c r="D77" s="32">
        <v>2035</v>
      </c>
      <c r="E77" s="27">
        <v>370.45478337664389</v>
      </c>
      <c r="F77" s="27">
        <f t="shared" si="112"/>
        <v>362.26993235693539</v>
      </c>
      <c r="G77" s="58">
        <f t="shared" si="129"/>
        <v>5.2544477113779875</v>
      </c>
      <c r="H77" s="58">
        <f t="shared" si="129"/>
        <v>1.0603</v>
      </c>
      <c r="I77" s="27">
        <f t="shared" si="113"/>
        <v>2018.3111805174872</v>
      </c>
      <c r="J77" s="65"/>
      <c r="K77" s="32">
        <v>2035</v>
      </c>
      <c r="L77" s="27">
        <v>0</v>
      </c>
      <c r="M77" s="58">
        <f t="shared" si="130"/>
        <v>5.2544477113779875</v>
      </c>
      <c r="N77" s="58">
        <f t="shared" si="130"/>
        <v>1</v>
      </c>
      <c r="O77" s="27">
        <f t="shared" si="114"/>
        <v>0</v>
      </c>
      <c r="P77" s="65"/>
      <c r="Q77" s="32">
        <v>2035</v>
      </c>
      <c r="R77" s="27">
        <v>156.92124302803137</v>
      </c>
      <c r="S77" s="58">
        <f t="shared" si="131"/>
        <v>5.2544477113779875</v>
      </c>
      <c r="T77" s="58">
        <f t="shared" si="131"/>
        <v>0.98980000000000001</v>
      </c>
      <c r="U77" s="27">
        <f t="shared" si="115"/>
        <v>816.12421473901713</v>
      </c>
      <c r="W77" s="32">
        <v>2035</v>
      </c>
      <c r="X77" s="59">
        <v>77.497692191528401</v>
      </c>
      <c r="Y77" s="58">
        <f t="shared" si="132"/>
        <v>5.2544477113779875</v>
      </c>
      <c r="Z77" s="58">
        <f t="shared" si="133"/>
        <v>1.0451999999999999</v>
      </c>
      <c r="AA77" s="27">
        <f t="shared" si="116"/>
        <v>425.61335359890506</v>
      </c>
      <c r="AB77" s="65"/>
      <c r="AC77" s="32">
        <v>2035</v>
      </c>
      <c r="AD77" s="59">
        <v>34.428733268854081</v>
      </c>
      <c r="AE77" s="58">
        <f t="shared" si="134"/>
        <v>5.2544477113779875</v>
      </c>
      <c r="AF77" s="58">
        <f t="shared" si="134"/>
        <v>1.3522000000000001</v>
      </c>
      <c r="AG77" s="27">
        <f t="shared" si="117"/>
        <v>244.61836003894064</v>
      </c>
      <c r="AH77" s="65"/>
      <c r="AI77" s="32">
        <v>2035</v>
      </c>
      <c r="AJ77" s="59">
        <v>361.06028258185285</v>
      </c>
      <c r="AK77" s="58">
        <f t="shared" si="135"/>
        <v>5.2544477113779875</v>
      </c>
      <c r="AL77" s="58">
        <f t="shared" si="135"/>
        <v>1.3105</v>
      </c>
      <c r="AM77" s="27">
        <f t="shared" si="118"/>
        <v>2486.2443980687758</v>
      </c>
      <c r="AO77" s="32">
        <v>2035</v>
      </c>
      <c r="AP77" s="27">
        <f t="shared" si="136"/>
        <v>51.473569828142544</v>
      </c>
      <c r="AQ77" s="58">
        <f t="shared" si="137"/>
        <v>5.2544477113779875</v>
      </c>
      <c r="AR77" s="58">
        <f t="shared" si="137"/>
        <v>2.36</v>
      </c>
      <c r="AS77" s="27">
        <f t="shared" si="137"/>
        <v>638.29782758465512</v>
      </c>
      <c r="AU77" s="32">
        <v>2035</v>
      </c>
      <c r="AV77" s="67">
        <v>81848510.197085068</v>
      </c>
      <c r="AW77" s="48">
        <v>10</v>
      </c>
      <c r="AX77" s="552">
        <f t="shared" si="125"/>
        <v>8.1848510197085069</v>
      </c>
      <c r="AY77" s="59">
        <f t="shared" si="119"/>
        <v>8.1848510197085069</v>
      </c>
      <c r="AZ77" s="58">
        <f t="shared" si="138"/>
        <v>5.2544477113779875</v>
      </c>
      <c r="BA77" s="70">
        <f t="shared" si="138"/>
        <v>1.18</v>
      </c>
      <c r="BB77" s="27">
        <f t="shared" si="120"/>
        <v>50.74810861600303</v>
      </c>
      <c r="BC77" s="68"/>
      <c r="BD77" s="32">
        <v>2035</v>
      </c>
      <c r="BE77" s="27">
        <v>26.856021698484348</v>
      </c>
      <c r="BF77" s="58">
        <f t="shared" si="139"/>
        <v>5.2544477113779875</v>
      </c>
      <c r="BG77" s="58">
        <v>1.1599999999999999</v>
      </c>
      <c r="BH77" s="27">
        <f t="shared" si="126"/>
        <v>163.69173163036965</v>
      </c>
      <c r="BJ77" s="32">
        <v>2035</v>
      </c>
      <c r="BK77" s="53">
        <f t="shared" si="121"/>
        <v>394.30767402646251</v>
      </c>
      <c r="BL77" s="58">
        <f t="shared" si="140"/>
        <v>5.2544477113779875</v>
      </c>
      <c r="BM77" s="91">
        <v>1</v>
      </c>
      <c r="BN77" s="27">
        <f t="shared" si="122"/>
        <v>2071.8690553671236</v>
      </c>
      <c r="BO77" s="21"/>
      <c r="BP77" s="32">
        <v>2035</v>
      </c>
      <c r="BQ77" s="27">
        <v>110.06344018689886</v>
      </c>
      <c r="BR77" s="58">
        <f t="shared" si="141"/>
        <v>5.2544477113779875</v>
      </c>
      <c r="BS77" s="58">
        <f t="shared" si="141"/>
        <v>1.0900000000000001</v>
      </c>
      <c r="BT77" s="27">
        <f t="shared" si="123"/>
        <v>630.37162462211825</v>
      </c>
      <c r="BV77" s="32">
        <v>2035</v>
      </c>
      <c r="BW77" s="53">
        <v>103.37058437539011</v>
      </c>
      <c r="BX77" s="53">
        <f t="shared" si="144"/>
        <v>45.870584375390109</v>
      </c>
      <c r="BY77" s="58">
        <f t="shared" si="142"/>
        <v>5.2544477113779875</v>
      </c>
      <c r="BZ77" s="58">
        <f t="shared" si="142"/>
        <v>2.36</v>
      </c>
      <c r="CA77" s="27">
        <f t="shared" si="124"/>
        <v>568.81802553438104</v>
      </c>
      <c r="CC77" s="32">
        <v>2035</v>
      </c>
      <c r="CD77" s="27">
        <v>123.48330836180678</v>
      </c>
      <c r="CE77" s="27">
        <f t="shared" si="127"/>
        <v>23.483308361806777</v>
      </c>
      <c r="CF77" s="58">
        <f t="shared" si="143"/>
        <v>5.2544477113779875</v>
      </c>
      <c r="CG77" s="58">
        <f t="shared" si="143"/>
        <v>1</v>
      </c>
      <c r="CH77" s="27">
        <f t="shared" si="145"/>
        <v>648.83658701507795</v>
      </c>
      <c r="CI77" s="118" t="s">
        <v>0</v>
      </c>
    </row>
    <row r="78" spans="1:87" s="4" customFormat="1" ht="13.8" x14ac:dyDescent="0.45">
      <c r="A78" s="32">
        <v>2036</v>
      </c>
      <c r="B78" s="627">
        <f t="shared" si="111"/>
        <v>10832.031128445966</v>
      </c>
      <c r="C78" s="21"/>
      <c r="D78" s="32">
        <v>2036</v>
      </c>
      <c r="E78" s="27">
        <v>373.06625695712671</v>
      </c>
      <c r="F78" s="27">
        <f t="shared" si="112"/>
        <v>364.47259316371623</v>
      </c>
      <c r="G78" s="58">
        <f t="shared" si="129"/>
        <v>5.2544477113779875</v>
      </c>
      <c r="H78" s="58">
        <f t="shared" si="129"/>
        <v>1.0603</v>
      </c>
      <c r="I78" s="27">
        <f t="shared" si="113"/>
        <v>2030.5828446445371</v>
      </c>
      <c r="J78" s="65"/>
      <c r="K78" s="32">
        <v>2036</v>
      </c>
      <c r="L78" s="27">
        <v>0</v>
      </c>
      <c r="M78" s="58">
        <f t="shared" si="130"/>
        <v>5.2544477113779875</v>
      </c>
      <c r="N78" s="58">
        <f t="shared" si="130"/>
        <v>1</v>
      </c>
      <c r="O78" s="27">
        <f t="shared" si="114"/>
        <v>0</v>
      </c>
      <c r="P78" s="65"/>
      <c r="Q78" s="32">
        <v>2036</v>
      </c>
      <c r="R78" s="27">
        <v>162.45389781855687</v>
      </c>
      <c r="S78" s="58">
        <f t="shared" si="131"/>
        <v>5.2544477113779875</v>
      </c>
      <c r="T78" s="58">
        <f t="shared" si="131"/>
        <v>0.98980000000000001</v>
      </c>
      <c r="U78" s="27">
        <f t="shared" si="115"/>
        <v>844.89873537885865</v>
      </c>
      <c r="W78" s="32">
        <v>2036</v>
      </c>
      <c r="X78" s="59">
        <v>78.834891829746994</v>
      </c>
      <c r="Y78" s="58">
        <f t="shared" si="132"/>
        <v>5.2544477113779875</v>
      </c>
      <c r="Z78" s="58">
        <f t="shared" si="133"/>
        <v>1.0451999999999999</v>
      </c>
      <c r="AA78" s="27">
        <f t="shared" si="116"/>
        <v>432.9571854777551</v>
      </c>
      <c r="AB78" s="65"/>
      <c r="AC78" s="32">
        <v>2036</v>
      </c>
      <c r="AD78" s="59">
        <v>35.160824133011545</v>
      </c>
      <c r="AE78" s="58">
        <f t="shared" si="134"/>
        <v>5.2544477113779875</v>
      </c>
      <c r="AF78" s="58">
        <f t="shared" si="134"/>
        <v>1.3522000000000001</v>
      </c>
      <c r="AG78" s="27">
        <f t="shared" si="117"/>
        <v>249.8199126255906</v>
      </c>
      <c r="AH78" s="65"/>
      <c r="AI78" s="32">
        <v>2036</v>
      </c>
      <c r="AJ78" s="59">
        <v>364.81062250883599</v>
      </c>
      <c r="AK78" s="58">
        <f t="shared" si="135"/>
        <v>5.2544477113779875</v>
      </c>
      <c r="AL78" s="58">
        <f t="shared" si="135"/>
        <v>1.3105</v>
      </c>
      <c r="AM78" s="27">
        <f t="shared" si="118"/>
        <v>2512.069065261855</v>
      </c>
      <c r="AO78" s="32">
        <v>2036</v>
      </c>
      <c r="AP78" s="27">
        <f t="shared" si="136"/>
        <v>51.473569828142544</v>
      </c>
      <c r="AQ78" s="58">
        <f t="shared" si="137"/>
        <v>5.2544477113779875</v>
      </c>
      <c r="AR78" s="58">
        <f t="shared" si="137"/>
        <v>2.36</v>
      </c>
      <c r="AS78" s="27">
        <f t="shared" si="137"/>
        <v>638.29782758465512</v>
      </c>
      <c r="AU78" s="32">
        <v>2036</v>
      </c>
      <c r="AV78" s="67">
        <v>85936637.934104607</v>
      </c>
      <c r="AW78" s="48">
        <v>10</v>
      </c>
      <c r="AX78" s="552">
        <f t="shared" si="125"/>
        <v>8.593663793410462</v>
      </c>
      <c r="AY78" s="59">
        <f t="shared" si="119"/>
        <v>8.593663793410462</v>
      </c>
      <c r="AZ78" s="58">
        <f t="shared" si="138"/>
        <v>5.2544477113779875</v>
      </c>
      <c r="BA78" s="70">
        <f t="shared" si="138"/>
        <v>1.18</v>
      </c>
      <c r="BB78" s="27">
        <f t="shared" si="120"/>
        <v>53.282849320932215</v>
      </c>
      <c r="BC78" s="68"/>
      <c r="BD78" s="32">
        <v>2036</v>
      </c>
      <c r="BE78" s="27">
        <v>28.435787680748074</v>
      </c>
      <c r="BF78" s="58">
        <f t="shared" si="139"/>
        <v>5.2544477113779875</v>
      </c>
      <c r="BG78" s="58">
        <v>1.1599999999999999</v>
      </c>
      <c r="BH78" s="27">
        <f t="shared" si="126"/>
        <v>173.32065702039102</v>
      </c>
      <c r="BJ78" s="32">
        <v>2036</v>
      </c>
      <c r="BK78" s="53">
        <f t="shared" si="121"/>
        <v>378.76414924383107</v>
      </c>
      <c r="BL78" s="58">
        <f t="shared" si="140"/>
        <v>5.2544477113779875</v>
      </c>
      <c r="BM78" s="91">
        <v>1</v>
      </c>
      <c r="BN78" s="27">
        <f t="shared" si="122"/>
        <v>1990.1964171462787</v>
      </c>
      <c r="BO78" s="21"/>
      <c r="BP78" s="32">
        <v>2036</v>
      </c>
      <c r="BQ78" s="27">
        <v>115.35954825671625</v>
      </c>
      <c r="BR78" s="58">
        <f t="shared" si="141"/>
        <v>5.2544477113779875</v>
      </c>
      <c r="BS78" s="58">
        <f t="shared" si="141"/>
        <v>1.0900000000000001</v>
      </c>
      <c r="BT78" s="27">
        <f t="shared" si="123"/>
        <v>660.70427861218036</v>
      </c>
      <c r="BV78" s="32">
        <v>2036</v>
      </c>
      <c r="BW78" s="53">
        <v>105.13648543163167</v>
      </c>
      <c r="BX78" s="53">
        <f t="shared" si="144"/>
        <v>47.636485431631669</v>
      </c>
      <c r="BY78" s="58">
        <f t="shared" si="142"/>
        <v>5.2544477113779875</v>
      </c>
      <c r="BZ78" s="58">
        <f t="shared" si="142"/>
        <v>2.36</v>
      </c>
      <c r="CA78" s="27">
        <f t="shared" si="124"/>
        <v>590.71607557621371</v>
      </c>
      <c r="CC78" s="32">
        <v>2036</v>
      </c>
      <c r="CD78" s="27">
        <v>124.69155956733132</v>
      </c>
      <c r="CE78" s="27">
        <f t="shared" si="127"/>
        <v>24.691559567331325</v>
      </c>
      <c r="CF78" s="58">
        <f t="shared" si="143"/>
        <v>5.2544477113779875</v>
      </c>
      <c r="CG78" s="58">
        <f t="shared" si="143"/>
        <v>1</v>
      </c>
      <c r="CH78" s="27">
        <f t="shared" si="145"/>
        <v>655.18527979671603</v>
      </c>
      <c r="CI78" s="118" t="s">
        <v>0</v>
      </c>
    </row>
    <row r="79" spans="1:87" s="4" customFormat="1" ht="13.8" x14ac:dyDescent="0.45">
      <c r="A79" s="32">
        <v>2037</v>
      </c>
      <c r="B79" s="627">
        <f t="shared" si="111"/>
        <v>10899.37478218672</v>
      </c>
      <c r="C79" s="21"/>
      <c r="D79" s="32">
        <v>2037</v>
      </c>
      <c r="E79" s="27">
        <v>374.84126061800015</v>
      </c>
      <c r="F79" s="27">
        <f t="shared" si="112"/>
        <v>365.83701122588769</v>
      </c>
      <c r="G79" s="58">
        <f t="shared" si="129"/>
        <v>5.2544477113779875</v>
      </c>
      <c r="H79" s="58">
        <f t="shared" si="129"/>
        <v>1.0603</v>
      </c>
      <c r="I79" s="27">
        <f t="shared" si="113"/>
        <v>2038.1844145895343</v>
      </c>
      <c r="J79" s="65"/>
      <c r="K79" s="32">
        <v>2037</v>
      </c>
      <c r="L79" s="27">
        <v>0</v>
      </c>
      <c r="M79" s="58">
        <f t="shared" si="130"/>
        <v>5.2544477113779875</v>
      </c>
      <c r="N79" s="58">
        <f t="shared" si="130"/>
        <v>1</v>
      </c>
      <c r="O79" s="27">
        <f t="shared" si="114"/>
        <v>0</v>
      </c>
      <c r="P79" s="65"/>
      <c r="Q79" s="32">
        <v>2037</v>
      </c>
      <c r="R79" s="27">
        <v>167.7156969405728</v>
      </c>
      <c r="S79" s="58">
        <f t="shared" si="131"/>
        <v>5.2544477113779875</v>
      </c>
      <c r="T79" s="58">
        <f t="shared" si="131"/>
        <v>0.98980000000000001</v>
      </c>
      <c r="U79" s="27">
        <f t="shared" si="115"/>
        <v>872.26457568005094</v>
      </c>
      <c r="W79" s="32">
        <v>2037</v>
      </c>
      <c r="X79" s="59">
        <v>79.887758815243842</v>
      </c>
      <c r="Y79" s="58">
        <f t="shared" si="132"/>
        <v>5.2544477113779875</v>
      </c>
      <c r="Z79" s="58">
        <f t="shared" si="133"/>
        <v>1.0451999999999999</v>
      </c>
      <c r="AA79" s="27">
        <f t="shared" si="116"/>
        <v>438.73947700049376</v>
      </c>
      <c r="AB79" s="65"/>
      <c r="AC79" s="32">
        <v>2037</v>
      </c>
      <c r="AD79" s="59">
        <v>35.651279364308827</v>
      </c>
      <c r="AE79" s="58">
        <f t="shared" si="134"/>
        <v>5.2544477113779875</v>
      </c>
      <c r="AF79" s="58">
        <f t="shared" si="134"/>
        <v>1.3522000000000001</v>
      </c>
      <c r="AG79" s="27">
        <f t="shared" si="117"/>
        <v>253.3046285288909</v>
      </c>
      <c r="AH79" s="65"/>
      <c r="AI79" s="32">
        <v>2037</v>
      </c>
      <c r="AJ79" s="59">
        <v>368.56096243581914</v>
      </c>
      <c r="AK79" s="58">
        <f t="shared" si="135"/>
        <v>5.2544477113779875</v>
      </c>
      <c r="AL79" s="58">
        <f t="shared" si="135"/>
        <v>1.3105</v>
      </c>
      <c r="AM79" s="27">
        <f t="shared" si="118"/>
        <v>2537.8937324549343</v>
      </c>
      <c r="AO79" s="32">
        <v>2037</v>
      </c>
      <c r="AP79" s="27">
        <f t="shared" si="136"/>
        <v>51.473569828142544</v>
      </c>
      <c r="AQ79" s="58">
        <f t="shared" si="137"/>
        <v>5.2544477113779875</v>
      </c>
      <c r="AR79" s="58">
        <f t="shared" si="137"/>
        <v>2.36</v>
      </c>
      <c r="AS79" s="27">
        <f t="shared" si="137"/>
        <v>638.29782758465512</v>
      </c>
      <c r="AU79" s="32">
        <v>2037</v>
      </c>
      <c r="AV79" s="67">
        <v>90042493.921124622</v>
      </c>
      <c r="AW79" s="48">
        <v>10</v>
      </c>
      <c r="AX79" s="552">
        <f t="shared" si="125"/>
        <v>9.0042493921124613</v>
      </c>
      <c r="AY79" s="59">
        <f t="shared" si="119"/>
        <v>9.0042493921124613</v>
      </c>
      <c r="AZ79" s="58">
        <f t="shared" si="138"/>
        <v>5.2544477113779875</v>
      </c>
      <c r="BA79" s="70">
        <f t="shared" si="138"/>
        <v>1.18</v>
      </c>
      <c r="BB79" s="27">
        <f t="shared" si="120"/>
        <v>55.828581981053105</v>
      </c>
      <c r="BC79" s="68"/>
      <c r="BD79" s="32">
        <v>2037</v>
      </c>
      <c r="BE79" s="27">
        <v>30.015553663011797</v>
      </c>
      <c r="BF79" s="58">
        <f t="shared" si="139"/>
        <v>5.2544477113779875</v>
      </c>
      <c r="BG79" s="58">
        <v>1.1599999999999999</v>
      </c>
      <c r="BH79" s="27">
        <f t="shared" si="126"/>
        <v>182.94958241041238</v>
      </c>
      <c r="BJ79" s="32">
        <v>2037</v>
      </c>
      <c r="BK79" s="53">
        <f t="shared" si="121"/>
        <v>364.85391833490092</v>
      </c>
      <c r="BL79" s="58">
        <f t="shared" si="140"/>
        <v>5.2544477113779875</v>
      </c>
      <c r="BM79" s="91">
        <v>1</v>
      </c>
      <c r="BN79" s="27">
        <f t="shared" si="122"/>
        <v>1917.1058361821113</v>
      </c>
      <c r="BO79" s="21"/>
      <c r="BP79" s="32">
        <v>2037</v>
      </c>
      <c r="BQ79" s="27">
        <v>120.65565632653392</v>
      </c>
      <c r="BR79" s="58">
        <f t="shared" si="141"/>
        <v>5.2544477113779875</v>
      </c>
      <c r="BS79" s="58">
        <f t="shared" si="141"/>
        <v>1.0900000000000001</v>
      </c>
      <c r="BT79" s="27">
        <f t="shared" si="123"/>
        <v>691.03693260224395</v>
      </c>
      <c r="BV79" s="32">
        <v>2037</v>
      </c>
      <c r="BW79" s="53">
        <v>106.88484074359005</v>
      </c>
      <c r="BX79" s="53">
        <f t="shared" si="144"/>
        <v>49.384840743590047</v>
      </c>
      <c r="BY79" s="58">
        <f t="shared" si="142"/>
        <v>5.2544477113779875</v>
      </c>
      <c r="BZ79" s="58">
        <f t="shared" si="142"/>
        <v>2.36</v>
      </c>
      <c r="CA79" s="27">
        <f t="shared" si="124"/>
        <v>612.39654967573858</v>
      </c>
      <c r="CC79" s="32">
        <v>2037</v>
      </c>
      <c r="CD79" s="27">
        <v>125.86910743529944</v>
      </c>
      <c r="CE79" s="27">
        <f t="shared" si="127"/>
        <v>25.869107435299441</v>
      </c>
      <c r="CF79" s="58">
        <f t="shared" si="143"/>
        <v>5.2544477113779875</v>
      </c>
      <c r="CG79" s="58">
        <f t="shared" si="143"/>
        <v>1</v>
      </c>
      <c r="CH79" s="27">
        <f t="shared" si="145"/>
        <v>661.37264349659915</v>
      </c>
      <c r="CI79" s="118" t="s">
        <v>0</v>
      </c>
    </row>
    <row r="80" spans="1:87" s="4" customFormat="1" ht="13.8" x14ac:dyDescent="0.45">
      <c r="A80" s="32">
        <v>2038</v>
      </c>
      <c r="B80" s="627">
        <f t="shared" si="111"/>
        <v>10965.941396261233</v>
      </c>
      <c r="C80" s="21"/>
      <c r="D80" s="32">
        <v>2038</v>
      </c>
      <c r="E80" s="27">
        <v>375.83027773672086</v>
      </c>
      <c r="F80" s="27">
        <f t="shared" si="112"/>
        <v>366.41366992090644</v>
      </c>
      <c r="G80" s="58">
        <f t="shared" si="129"/>
        <v>5.2544477113779875</v>
      </c>
      <c r="H80" s="58">
        <f t="shared" si="129"/>
        <v>1.0603</v>
      </c>
      <c r="I80" s="27">
        <f t="shared" si="113"/>
        <v>2041.3971479343272</v>
      </c>
      <c r="J80" s="65"/>
      <c r="K80" s="32">
        <v>2038</v>
      </c>
      <c r="L80" s="27">
        <v>0</v>
      </c>
      <c r="M80" s="58">
        <f t="shared" si="130"/>
        <v>5.2544477113779875</v>
      </c>
      <c r="N80" s="58">
        <f t="shared" si="130"/>
        <v>1</v>
      </c>
      <c r="O80" s="27">
        <f t="shared" si="114"/>
        <v>0</v>
      </c>
      <c r="P80" s="65"/>
      <c r="Q80" s="32">
        <v>2038</v>
      </c>
      <c r="R80" s="27">
        <v>172.71956621274029</v>
      </c>
      <c r="S80" s="58">
        <f t="shared" si="131"/>
        <v>5.2544477113779875</v>
      </c>
      <c r="T80" s="58">
        <f t="shared" si="131"/>
        <v>0.98980000000000001</v>
      </c>
      <c r="U80" s="27">
        <f t="shared" si="115"/>
        <v>898.28896091688523</v>
      </c>
      <c r="W80" s="32">
        <v>2038</v>
      </c>
      <c r="X80" s="59">
        <v>80.940625800740648</v>
      </c>
      <c r="Y80" s="58">
        <f t="shared" si="132"/>
        <v>5.2544477113779875</v>
      </c>
      <c r="Z80" s="58">
        <f t="shared" si="133"/>
        <v>1.0451999999999999</v>
      </c>
      <c r="AA80" s="27">
        <f t="shared" si="116"/>
        <v>444.52176852323214</v>
      </c>
      <c r="AB80" s="65"/>
      <c r="AC80" s="32">
        <v>2038</v>
      </c>
      <c r="AD80" s="59">
        <v>36.029857380070759</v>
      </c>
      <c r="AE80" s="58">
        <f t="shared" si="134"/>
        <v>5.2544477113779875</v>
      </c>
      <c r="AF80" s="58">
        <f t="shared" si="134"/>
        <v>1.3522000000000001</v>
      </c>
      <c r="AG80" s="27">
        <f t="shared" si="117"/>
        <v>255.99444963381831</v>
      </c>
      <c r="AH80" s="65"/>
      <c r="AI80" s="32">
        <v>2038</v>
      </c>
      <c r="AJ80" s="59">
        <v>372.31130236280205</v>
      </c>
      <c r="AK80" s="58">
        <f t="shared" si="135"/>
        <v>5.2544477113779875</v>
      </c>
      <c r="AL80" s="58">
        <f t="shared" si="135"/>
        <v>1.3105</v>
      </c>
      <c r="AM80" s="27">
        <f t="shared" si="118"/>
        <v>2563.7183996480121</v>
      </c>
      <c r="AO80" s="32">
        <v>2038</v>
      </c>
      <c r="AP80" s="27">
        <f t="shared" si="136"/>
        <v>51.473569828142544</v>
      </c>
      <c r="AQ80" s="58">
        <f t="shared" si="137"/>
        <v>5.2544477113779875</v>
      </c>
      <c r="AR80" s="58">
        <f t="shared" si="137"/>
        <v>2.36</v>
      </c>
      <c r="AS80" s="27">
        <f t="shared" si="137"/>
        <v>638.29782758465512</v>
      </c>
      <c r="AU80" s="32">
        <v>2038</v>
      </c>
      <c r="AV80" s="67">
        <v>94166078.158144161</v>
      </c>
      <c r="AW80" s="48">
        <v>10</v>
      </c>
      <c r="AX80" s="552">
        <f t="shared" si="125"/>
        <v>9.416607815814416</v>
      </c>
      <c r="AY80" s="59">
        <f t="shared" si="119"/>
        <v>9.416607815814416</v>
      </c>
      <c r="AZ80" s="58">
        <f t="shared" si="138"/>
        <v>5.2544477113779875</v>
      </c>
      <c r="BA80" s="70">
        <f t="shared" si="138"/>
        <v>1.18</v>
      </c>
      <c r="BB80" s="27">
        <f t="shared" si="120"/>
        <v>58.385306596365147</v>
      </c>
      <c r="BC80" s="68"/>
      <c r="BD80" s="32">
        <v>2038</v>
      </c>
      <c r="BE80" s="27">
        <v>31.595319645275524</v>
      </c>
      <c r="BF80" s="58">
        <f t="shared" si="139"/>
        <v>5.2544477113779875</v>
      </c>
      <c r="BG80" s="58">
        <v>1.1599999999999999</v>
      </c>
      <c r="BH80" s="27">
        <f t="shared" si="126"/>
        <v>192.57850780043375</v>
      </c>
      <c r="BJ80" s="32">
        <v>2038</v>
      </c>
      <c r="BK80" s="53">
        <f t="shared" si="121"/>
        <v>352.09948103350723</v>
      </c>
      <c r="BL80" s="58">
        <f t="shared" si="140"/>
        <v>5.2544477113779875</v>
      </c>
      <c r="BM80" s="91">
        <v>1</v>
      </c>
      <c r="BN80" s="27">
        <f t="shared" si="122"/>
        <v>1850.0883122938892</v>
      </c>
      <c r="BO80" s="21"/>
      <c r="BP80" s="32">
        <v>2038</v>
      </c>
      <c r="BQ80" s="27">
        <v>125.95176439635175</v>
      </c>
      <c r="BR80" s="58">
        <f t="shared" si="141"/>
        <v>5.2544477113779875</v>
      </c>
      <c r="BS80" s="58">
        <f t="shared" si="141"/>
        <v>1.0900000000000001</v>
      </c>
      <c r="BT80" s="27">
        <f t="shared" si="123"/>
        <v>721.36958659230868</v>
      </c>
      <c r="BV80" s="32">
        <v>2038</v>
      </c>
      <c r="BW80" s="53">
        <v>108.61845948191555</v>
      </c>
      <c r="BX80" s="53">
        <f t="shared" si="144"/>
        <v>51.118459481915551</v>
      </c>
      <c r="BY80" s="58">
        <f t="shared" si="142"/>
        <v>5.2544477113779875</v>
      </c>
      <c r="BZ80" s="58">
        <f t="shared" si="142"/>
        <v>2.36</v>
      </c>
      <c r="CA80" s="27">
        <f t="shared" si="124"/>
        <v>633.89428294405013</v>
      </c>
      <c r="CC80" s="32">
        <v>2038</v>
      </c>
      <c r="CD80" s="27">
        <v>127.01750639711409</v>
      </c>
      <c r="CE80" s="27">
        <f t="shared" si="127"/>
        <v>27.01750639711409</v>
      </c>
      <c r="CF80" s="58">
        <f t="shared" si="143"/>
        <v>5.2544477113779875</v>
      </c>
      <c r="CG80" s="58">
        <f t="shared" si="143"/>
        <v>1</v>
      </c>
      <c r="CH80" s="27">
        <f t="shared" si="145"/>
        <v>667.406845793255</v>
      </c>
      <c r="CI80" s="118" t="s">
        <v>0</v>
      </c>
    </row>
    <row r="81" spans="1:87" s="4" customFormat="1" ht="13.8" x14ac:dyDescent="0.45">
      <c r="A81" s="32">
        <v>2039</v>
      </c>
      <c r="B81" s="627">
        <f t="shared" si="111"/>
        <v>11031.98926765839</v>
      </c>
      <c r="C81" s="21"/>
      <c r="D81" s="32">
        <v>2039</v>
      </c>
      <c r="E81" s="27">
        <v>376.08338187671472</v>
      </c>
      <c r="F81" s="27">
        <f t="shared" si="112"/>
        <v>366.2526428121983</v>
      </c>
      <c r="G81" s="58">
        <f t="shared" si="129"/>
        <v>5.2544477113779875</v>
      </c>
      <c r="H81" s="58">
        <f t="shared" si="129"/>
        <v>1.0603</v>
      </c>
      <c r="I81" s="27">
        <f t="shared" si="113"/>
        <v>2040.5000190675798</v>
      </c>
      <c r="J81" s="65"/>
      <c r="K81" s="32">
        <v>2039</v>
      </c>
      <c r="L81" s="27">
        <v>0</v>
      </c>
      <c r="M81" s="58">
        <f t="shared" si="130"/>
        <v>5.2544477113779875</v>
      </c>
      <c r="N81" s="58">
        <f t="shared" si="130"/>
        <v>1</v>
      </c>
      <c r="O81" s="27">
        <f t="shared" si="114"/>
        <v>0</v>
      </c>
      <c r="P81" s="65"/>
      <c r="Q81" s="32">
        <v>2039</v>
      </c>
      <c r="R81" s="27">
        <v>177.47972986795224</v>
      </c>
      <c r="S81" s="58">
        <f t="shared" si="131"/>
        <v>5.2544477113779875</v>
      </c>
      <c r="T81" s="58">
        <f t="shared" si="131"/>
        <v>0.98980000000000001</v>
      </c>
      <c r="U81" s="27">
        <f t="shared" si="115"/>
        <v>923.04586922435453</v>
      </c>
      <c r="W81" s="32">
        <v>2039</v>
      </c>
      <c r="X81" s="59">
        <v>81.993492786237454</v>
      </c>
      <c r="Y81" s="58">
        <f t="shared" si="132"/>
        <v>5.2544477113779875</v>
      </c>
      <c r="Z81" s="58">
        <f t="shared" si="133"/>
        <v>1.0451999999999999</v>
      </c>
      <c r="AA81" s="27">
        <f t="shared" si="116"/>
        <v>450.30406004597057</v>
      </c>
      <c r="AB81" s="65"/>
      <c r="AC81" s="32">
        <v>2039</v>
      </c>
      <c r="AD81" s="59">
        <v>36.408435395832683</v>
      </c>
      <c r="AE81" s="58">
        <f t="shared" si="134"/>
        <v>5.2544477113779875</v>
      </c>
      <c r="AF81" s="58">
        <f t="shared" si="134"/>
        <v>1.3522000000000001</v>
      </c>
      <c r="AG81" s="27">
        <f t="shared" si="117"/>
        <v>258.68427073874568</v>
      </c>
      <c r="AH81" s="65"/>
      <c r="AI81" s="32">
        <v>2039</v>
      </c>
      <c r="AJ81" s="59">
        <v>376.06164228978548</v>
      </c>
      <c r="AK81" s="58">
        <f t="shared" si="135"/>
        <v>5.2544477113779875</v>
      </c>
      <c r="AL81" s="58">
        <f t="shared" si="135"/>
        <v>1.3105</v>
      </c>
      <c r="AM81" s="27">
        <f t="shared" si="118"/>
        <v>2589.5430668410936</v>
      </c>
      <c r="AO81" s="32">
        <v>2039</v>
      </c>
      <c r="AP81" s="27">
        <f t="shared" si="136"/>
        <v>51.473569828142544</v>
      </c>
      <c r="AQ81" s="58">
        <f t="shared" si="137"/>
        <v>5.2544477113779875</v>
      </c>
      <c r="AR81" s="58">
        <f t="shared" si="137"/>
        <v>2.36</v>
      </c>
      <c r="AS81" s="27">
        <f t="shared" si="137"/>
        <v>638.29782758465512</v>
      </c>
      <c r="AU81" s="32">
        <v>2039</v>
      </c>
      <c r="AV81" s="67">
        <v>98307390.645164177</v>
      </c>
      <c r="AW81" s="48">
        <v>10</v>
      </c>
      <c r="AX81" s="552">
        <f t="shared" si="125"/>
        <v>9.8307390645164183</v>
      </c>
      <c r="AY81" s="59">
        <f t="shared" si="119"/>
        <v>9.8307390645164183</v>
      </c>
      <c r="AZ81" s="58">
        <f t="shared" si="138"/>
        <v>5.2544477113779875</v>
      </c>
      <c r="BA81" s="70">
        <f t="shared" si="138"/>
        <v>1.18</v>
      </c>
      <c r="BB81" s="27">
        <f t="shared" si="120"/>
        <v>60.953023166868917</v>
      </c>
      <c r="BC81" s="68"/>
      <c r="BD81" s="32">
        <v>2039</v>
      </c>
      <c r="BE81" s="27">
        <v>33.175085627539524</v>
      </c>
      <c r="BF81" s="58">
        <f t="shared" si="139"/>
        <v>5.2544477113779875</v>
      </c>
      <c r="BG81" s="58">
        <v>1.1599999999999999</v>
      </c>
      <c r="BH81" s="27">
        <f t="shared" si="126"/>
        <v>202.20743319045681</v>
      </c>
      <c r="BJ81" s="32">
        <v>2039</v>
      </c>
      <c r="BK81" s="53">
        <f t="shared" si="121"/>
        <v>340.32466232779529</v>
      </c>
      <c r="BL81" s="58">
        <f t="shared" si="140"/>
        <v>5.2544477113779875</v>
      </c>
      <c r="BM81" s="91">
        <v>1</v>
      </c>
      <c r="BN81" s="27">
        <f t="shared" si="122"/>
        <v>1788.2181430937703</v>
      </c>
      <c r="BO81" s="21"/>
      <c r="BP81" s="32">
        <v>2039</v>
      </c>
      <c r="BQ81" s="27">
        <v>131.24787246616884</v>
      </c>
      <c r="BR81" s="58">
        <f t="shared" si="141"/>
        <v>5.2544477113779875</v>
      </c>
      <c r="BS81" s="58">
        <f t="shared" si="141"/>
        <v>1.0900000000000001</v>
      </c>
      <c r="BT81" s="27">
        <f t="shared" si="123"/>
        <v>751.70224058236909</v>
      </c>
      <c r="BV81" s="32">
        <v>2039</v>
      </c>
      <c r="BW81" s="53">
        <v>110.33959250247358</v>
      </c>
      <c r="BX81" s="53">
        <f t="shared" si="144"/>
        <v>52.839592502473579</v>
      </c>
      <c r="BY81" s="58">
        <f t="shared" si="142"/>
        <v>5.2544477113779875</v>
      </c>
      <c r="BZ81" s="58">
        <f t="shared" si="142"/>
        <v>2.36</v>
      </c>
      <c r="CA81" s="27">
        <f t="shared" si="124"/>
        <v>655.23718711165191</v>
      </c>
      <c r="CC81" s="32">
        <v>2039</v>
      </c>
      <c r="CD81" s="27">
        <v>128.13832470973432</v>
      </c>
      <c r="CE81" s="27">
        <f t="shared" si="127"/>
        <v>28.13832470973432</v>
      </c>
      <c r="CF81" s="58">
        <f t="shared" si="143"/>
        <v>5.2544477113779875</v>
      </c>
      <c r="CG81" s="58">
        <f t="shared" si="143"/>
        <v>1</v>
      </c>
      <c r="CH81" s="27">
        <f t="shared" si="145"/>
        <v>673.29612701087297</v>
      </c>
      <c r="CI81" s="118" t="s">
        <v>0</v>
      </c>
    </row>
    <row r="82" spans="1:87" s="4" customFormat="1" ht="13.8" x14ac:dyDescent="0.45">
      <c r="A82" s="32">
        <v>2040</v>
      </c>
      <c r="B82" s="627">
        <f t="shared" si="111"/>
        <v>11097.561078431074</v>
      </c>
      <c r="C82" s="21"/>
      <c r="D82" s="32">
        <v>2040</v>
      </c>
      <c r="E82" s="27">
        <v>375.65017852687163</v>
      </c>
      <c r="F82" s="27">
        <f t="shared" si="112"/>
        <v>365.40353538865321</v>
      </c>
      <c r="G82" s="58">
        <f t="shared" si="129"/>
        <v>5.2544477113779875</v>
      </c>
      <c r="H82" s="58">
        <f t="shared" si="129"/>
        <v>1.0603</v>
      </c>
      <c r="I82" s="27">
        <f t="shared" si="113"/>
        <v>2035.7693945985502</v>
      </c>
      <c r="J82" s="65"/>
      <c r="K82" s="32">
        <v>2040</v>
      </c>
      <c r="L82" s="27">
        <v>0</v>
      </c>
      <c r="M82" s="58">
        <f t="shared" si="130"/>
        <v>5.2544477113779875</v>
      </c>
      <c r="N82" s="58">
        <f t="shared" si="130"/>
        <v>1</v>
      </c>
      <c r="O82" s="27">
        <f t="shared" si="114"/>
        <v>0</v>
      </c>
      <c r="P82" s="65"/>
      <c r="Q82" s="32">
        <v>2040</v>
      </c>
      <c r="R82" s="27">
        <v>182.06763597208015</v>
      </c>
      <c r="S82" s="58">
        <f t="shared" si="131"/>
        <v>5.2544477113779875</v>
      </c>
      <c r="T82" s="58">
        <f t="shared" si="131"/>
        <v>0.98980000000000001</v>
      </c>
      <c r="U82" s="27">
        <f t="shared" si="115"/>
        <v>946.90689144337227</v>
      </c>
      <c r="W82" s="32">
        <v>2040</v>
      </c>
      <c r="X82" s="59">
        <v>83.046359771734245</v>
      </c>
      <c r="Y82" s="58">
        <f t="shared" si="132"/>
        <v>5.2544477113779875</v>
      </c>
      <c r="Z82" s="58">
        <f t="shared" si="133"/>
        <v>1.0451999999999999</v>
      </c>
      <c r="AA82" s="27">
        <f t="shared" si="116"/>
        <v>456.08635156870889</v>
      </c>
      <c r="AB82" s="65"/>
      <c r="AC82" s="32">
        <v>2040</v>
      </c>
      <c r="AD82" s="59">
        <v>36.78701341159465</v>
      </c>
      <c r="AE82" s="58">
        <f t="shared" si="134"/>
        <v>5.2544477113779875</v>
      </c>
      <c r="AF82" s="58">
        <f t="shared" si="134"/>
        <v>1.3522000000000001</v>
      </c>
      <c r="AG82" s="27">
        <f t="shared" si="117"/>
        <v>261.37409184367334</v>
      </c>
      <c r="AH82" s="65"/>
      <c r="AI82" s="32">
        <v>2040</v>
      </c>
      <c r="AJ82" s="59">
        <v>379.81198221676834</v>
      </c>
      <c r="AK82" s="58">
        <f t="shared" si="135"/>
        <v>5.2544477113779875</v>
      </c>
      <c r="AL82" s="58">
        <f t="shared" si="135"/>
        <v>1.3105</v>
      </c>
      <c r="AM82" s="27">
        <f t="shared" si="118"/>
        <v>2615.3677340341706</v>
      </c>
      <c r="AO82" s="32">
        <v>2040</v>
      </c>
      <c r="AP82" s="27">
        <f t="shared" si="136"/>
        <v>51.473569828142544</v>
      </c>
      <c r="AQ82" s="58">
        <f t="shared" si="137"/>
        <v>5.2544477113779875</v>
      </c>
      <c r="AR82" s="58">
        <f t="shared" si="137"/>
        <v>2.36</v>
      </c>
      <c r="AS82" s="27">
        <f t="shared" si="137"/>
        <v>638.29782758465512</v>
      </c>
      <c r="AU82" s="32">
        <v>2040</v>
      </c>
      <c r="AV82" s="67">
        <v>102466431.38218419</v>
      </c>
      <c r="AW82" s="48">
        <v>10</v>
      </c>
      <c r="AX82" s="552">
        <f t="shared" si="125"/>
        <v>10.24664313821842</v>
      </c>
      <c r="AY82" s="59">
        <f t="shared" si="119"/>
        <v>10.24664313821842</v>
      </c>
      <c r="AZ82" s="58">
        <f t="shared" si="138"/>
        <v>5.2544477113779875</v>
      </c>
      <c r="BA82" s="70">
        <f t="shared" si="138"/>
        <v>1.18</v>
      </c>
      <c r="BB82" s="27">
        <f t="shared" si="120"/>
        <v>63.531731692564115</v>
      </c>
      <c r="BC82" s="68"/>
      <c r="BD82" s="32">
        <v>2040</v>
      </c>
      <c r="BE82" s="27">
        <v>34.754851609803126</v>
      </c>
      <c r="BF82" s="58">
        <f t="shared" si="139"/>
        <v>5.2544477113779875</v>
      </c>
      <c r="BG82" s="58">
        <v>1.1599999999999999</v>
      </c>
      <c r="BH82" s="27">
        <f t="shared" si="126"/>
        <v>211.83635858047742</v>
      </c>
      <c r="BJ82" s="32">
        <v>2040</v>
      </c>
      <c r="BK82" s="53">
        <f t="shared" si="121"/>
        <v>329.40840866300539</v>
      </c>
      <c r="BL82" s="58">
        <f t="shared" si="140"/>
        <v>5.2544477113779875</v>
      </c>
      <c r="BM82" s="91">
        <v>1</v>
      </c>
      <c r="BN82" s="27">
        <f t="shared" si="122"/>
        <v>1730.8592590079934</v>
      </c>
      <c r="BO82" s="21"/>
      <c r="BP82" s="32">
        <v>2040</v>
      </c>
      <c r="BQ82" s="27">
        <v>136.5439805359868</v>
      </c>
      <c r="BR82" s="58">
        <f t="shared" si="141"/>
        <v>5.2544477113779875</v>
      </c>
      <c r="BS82" s="58">
        <f t="shared" si="141"/>
        <v>1.0900000000000001</v>
      </c>
      <c r="BT82" s="27">
        <f t="shared" si="123"/>
        <v>782.03489457243438</v>
      </c>
      <c r="BV82" s="32">
        <v>2040</v>
      </c>
      <c r="BW82" s="53">
        <v>112.05006200833697</v>
      </c>
      <c r="BX82" s="53">
        <f t="shared" si="144"/>
        <v>54.550062008336965</v>
      </c>
      <c r="BY82" s="58">
        <f t="shared" si="142"/>
        <v>5.2544477113779875</v>
      </c>
      <c r="BZ82" s="58">
        <f t="shared" si="142"/>
        <v>2.36</v>
      </c>
      <c r="CA82" s="27">
        <f t="shared" si="124"/>
        <v>676.447858401551</v>
      </c>
      <c r="CC82" s="32">
        <v>2040</v>
      </c>
      <c r="CD82" s="27">
        <v>129.23312256633747</v>
      </c>
      <c r="CE82" s="27">
        <f t="shared" si="127"/>
        <v>29.233122566337471</v>
      </c>
      <c r="CF82" s="58">
        <f t="shared" si="143"/>
        <v>5.2544477113779875</v>
      </c>
      <c r="CG82" s="58">
        <f t="shared" si="143"/>
        <v>1</v>
      </c>
      <c r="CH82" s="27">
        <f t="shared" si="145"/>
        <v>679.04868510292283</v>
      </c>
      <c r="CI82" s="118" t="s">
        <v>0</v>
      </c>
    </row>
    <row r="83" spans="1:87" s="4" customFormat="1" ht="13.8" x14ac:dyDescent="0.45">
      <c r="A83" s="32">
        <v>2041</v>
      </c>
      <c r="B83" s="627">
        <f t="shared" si="111"/>
        <v>11162.719824256887</v>
      </c>
      <c r="C83" s="21"/>
      <c r="D83" s="32">
        <v>2041</v>
      </c>
      <c r="E83" s="27">
        <v>374.57974039001812</v>
      </c>
      <c r="F83" s="27">
        <f t="shared" si="112"/>
        <v>363.91542035309772</v>
      </c>
      <c r="G83" s="58">
        <f t="shared" si="129"/>
        <v>5.2544477113779875</v>
      </c>
      <c r="H83" s="58">
        <f t="shared" si="129"/>
        <v>1.0603</v>
      </c>
      <c r="I83" s="27">
        <f t="shared" si="113"/>
        <v>2027.478672830345</v>
      </c>
      <c r="J83" s="65"/>
      <c r="K83" s="32">
        <v>2041</v>
      </c>
      <c r="L83" s="27">
        <v>0</v>
      </c>
      <c r="M83" s="58">
        <f t="shared" si="130"/>
        <v>5.2544477113779875</v>
      </c>
      <c r="N83" s="58">
        <f t="shared" si="130"/>
        <v>1</v>
      </c>
      <c r="O83" s="27">
        <f t="shared" si="114"/>
        <v>0</v>
      </c>
      <c r="P83" s="65"/>
      <c r="Q83" s="32">
        <v>2041</v>
      </c>
      <c r="R83" s="27">
        <v>186.09296192472596</v>
      </c>
      <c r="S83" s="58">
        <f t="shared" si="131"/>
        <v>5.2544477113779875</v>
      </c>
      <c r="T83" s="58">
        <f t="shared" si="131"/>
        <v>0.98980000000000001</v>
      </c>
      <c r="U83" s="27">
        <f t="shared" si="115"/>
        <v>967.8420173624603</v>
      </c>
      <c r="W83" s="32">
        <v>2041</v>
      </c>
      <c r="X83" s="59">
        <v>84.099226757231278</v>
      </c>
      <c r="Y83" s="58">
        <f t="shared" si="132"/>
        <v>5.2544477113779875</v>
      </c>
      <c r="Z83" s="58">
        <f t="shared" si="133"/>
        <v>1.0451999999999999</v>
      </c>
      <c r="AA83" s="27">
        <f t="shared" si="116"/>
        <v>461.86864309144858</v>
      </c>
      <c r="AB83" s="65"/>
      <c r="AC83" s="32">
        <v>2041</v>
      </c>
      <c r="AD83" s="59">
        <v>37.16559142735651</v>
      </c>
      <c r="AE83" s="58">
        <f t="shared" si="134"/>
        <v>5.2544477113779875</v>
      </c>
      <c r="AF83" s="58">
        <f t="shared" si="134"/>
        <v>1.3522000000000001</v>
      </c>
      <c r="AG83" s="27">
        <f t="shared" si="117"/>
        <v>264.0639129486002</v>
      </c>
      <c r="AH83" s="65"/>
      <c r="AI83" s="32">
        <v>2041</v>
      </c>
      <c r="AJ83" s="59">
        <v>383.56232214375189</v>
      </c>
      <c r="AK83" s="58">
        <f t="shared" si="135"/>
        <v>5.2544477113779875</v>
      </c>
      <c r="AL83" s="58">
        <f t="shared" si="135"/>
        <v>1.3105</v>
      </c>
      <c r="AM83" s="27">
        <f t="shared" si="118"/>
        <v>2641.1924012272525</v>
      </c>
      <c r="AO83" s="32">
        <v>2041</v>
      </c>
      <c r="AP83" s="27">
        <f t="shared" si="136"/>
        <v>51.473569828142544</v>
      </c>
      <c r="AQ83" s="58">
        <f t="shared" si="137"/>
        <v>5.2544477113779875</v>
      </c>
      <c r="AR83" s="58">
        <f t="shared" si="137"/>
        <v>2.36</v>
      </c>
      <c r="AS83" s="27">
        <f t="shared" si="137"/>
        <v>638.29782758465512</v>
      </c>
      <c r="AU83" s="32">
        <v>2041</v>
      </c>
      <c r="AV83" s="67">
        <v>106643200.36920373</v>
      </c>
      <c r="AW83" s="48">
        <v>10</v>
      </c>
      <c r="AX83" s="552">
        <f t="shared" si="125"/>
        <v>10.664320036920373</v>
      </c>
      <c r="AY83" s="59">
        <f t="shared" si="119"/>
        <v>10.664320036920373</v>
      </c>
      <c r="AZ83" s="58">
        <f t="shared" si="138"/>
        <v>5.2544477113779875</v>
      </c>
      <c r="BA83" s="70">
        <f t="shared" si="138"/>
        <v>1.18</v>
      </c>
      <c r="BB83" s="27">
        <f t="shared" si="120"/>
        <v>66.12143217345043</v>
      </c>
      <c r="BC83" s="68"/>
      <c r="BD83" s="32">
        <v>2041</v>
      </c>
      <c r="BE83" s="27">
        <v>36.334617592066849</v>
      </c>
      <c r="BF83" s="58">
        <f t="shared" si="139"/>
        <v>5.2544477113779875</v>
      </c>
      <c r="BG83" s="58">
        <v>1.1599999999999999</v>
      </c>
      <c r="BH83" s="27">
        <f t="shared" si="126"/>
        <v>221.46528397049883</v>
      </c>
      <c r="BJ83" s="32">
        <v>2041</v>
      </c>
      <c r="BK83" s="53">
        <f t="shared" si="121"/>
        <v>319.69196993670698</v>
      </c>
      <c r="BL83" s="58">
        <f t="shared" si="140"/>
        <v>5.2544477113779875</v>
      </c>
      <c r="BM83" s="91">
        <v>1</v>
      </c>
      <c r="BN83" s="27">
        <f t="shared" si="122"/>
        <v>1679.8047397798505</v>
      </c>
      <c r="BO83" s="21"/>
      <c r="BP83" s="32">
        <v>2041</v>
      </c>
      <c r="BQ83" s="27">
        <v>141.84008860580434</v>
      </c>
      <c r="BR83" s="58">
        <f t="shared" si="141"/>
        <v>5.2544477113779875</v>
      </c>
      <c r="BS83" s="58">
        <f t="shared" si="141"/>
        <v>1.0900000000000001</v>
      </c>
      <c r="BT83" s="27">
        <f t="shared" si="123"/>
        <v>812.3675485624974</v>
      </c>
      <c r="BV83" s="32">
        <v>2041</v>
      </c>
      <c r="BW83" s="53">
        <v>113.75135732545115</v>
      </c>
      <c r="BX83" s="53">
        <f t="shared" si="144"/>
        <v>56.251357325451153</v>
      </c>
      <c r="BY83" s="58">
        <f t="shared" si="142"/>
        <v>5.2544477113779875</v>
      </c>
      <c r="BZ83" s="58">
        <f t="shared" si="142"/>
        <v>2.36</v>
      </c>
      <c r="CA83" s="27">
        <f t="shared" si="124"/>
        <v>697.54476519506829</v>
      </c>
      <c r="CC83" s="32">
        <v>2041</v>
      </c>
      <c r="CD83" s="27">
        <v>130.30343380297953</v>
      </c>
      <c r="CE83" s="27">
        <f t="shared" si="127"/>
        <v>30.303433802979526</v>
      </c>
      <c r="CF83" s="58">
        <f t="shared" si="143"/>
        <v>5.2544477113779875</v>
      </c>
      <c r="CG83" s="58">
        <f t="shared" si="143"/>
        <v>1</v>
      </c>
      <c r="CH83" s="27">
        <f t="shared" si="145"/>
        <v>684.67257953075887</v>
      </c>
      <c r="CI83" s="118" t="s">
        <v>0</v>
      </c>
    </row>
    <row r="84" spans="1:87" s="4" customFormat="1" ht="13.8" x14ac:dyDescent="0.45">
      <c r="A84" s="32">
        <v>2042</v>
      </c>
      <c r="B84" s="627">
        <f t="shared" si="111"/>
        <v>11227.47816622895</v>
      </c>
      <c r="C84" s="21"/>
      <c r="D84" s="32">
        <v>2042</v>
      </c>
      <c r="E84" s="27">
        <v>372.92053675701789</v>
      </c>
      <c r="F84" s="27">
        <f t="shared" si="112"/>
        <v>361.8367669963954</v>
      </c>
      <c r="G84" s="58">
        <f t="shared" si="129"/>
        <v>5.2544477113779875</v>
      </c>
      <c r="H84" s="58">
        <f t="shared" si="129"/>
        <v>1.0603</v>
      </c>
      <c r="I84" s="27">
        <f t="shared" si="113"/>
        <v>2015.8978902824881</v>
      </c>
      <c r="J84" s="65"/>
      <c r="K84" s="32">
        <v>2042</v>
      </c>
      <c r="L84" s="27">
        <v>0</v>
      </c>
      <c r="M84" s="58">
        <f t="shared" si="130"/>
        <v>5.2544477113779875</v>
      </c>
      <c r="N84" s="58">
        <f t="shared" si="130"/>
        <v>1</v>
      </c>
      <c r="O84" s="27">
        <f t="shared" si="114"/>
        <v>0</v>
      </c>
      <c r="P84" s="65"/>
      <c r="Q84" s="32">
        <v>2042</v>
      </c>
      <c r="R84" s="27">
        <v>190.03649676879741</v>
      </c>
      <c r="S84" s="58">
        <f t="shared" si="131"/>
        <v>5.2544477113779875</v>
      </c>
      <c r="T84" s="58">
        <f t="shared" si="131"/>
        <v>0.98980000000000001</v>
      </c>
      <c r="U84" s="27">
        <f t="shared" si="115"/>
        <v>988.35175980274187</v>
      </c>
      <c r="W84" s="32">
        <v>2042</v>
      </c>
      <c r="X84" s="59">
        <v>85.152093742728084</v>
      </c>
      <c r="Y84" s="58">
        <f t="shared" si="132"/>
        <v>5.2544477113779875</v>
      </c>
      <c r="Z84" s="58">
        <f t="shared" si="133"/>
        <v>1.0451999999999999</v>
      </c>
      <c r="AA84" s="27">
        <f t="shared" si="116"/>
        <v>467.65093461418701</v>
      </c>
      <c r="AB84" s="65"/>
      <c r="AC84" s="32">
        <v>2042</v>
      </c>
      <c r="AD84" s="59">
        <v>37.544169443118442</v>
      </c>
      <c r="AE84" s="58">
        <f t="shared" si="134"/>
        <v>5.2544477113779875</v>
      </c>
      <c r="AF84" s="58">
        <f t="shared" si="134"/>
        <v>1.3522000000000001</v>
      </c>
      <c r="AG84" s="27">
        <f t="shared" si="117"/>
        <v>266.75373405352758</v>
      </c>
      <c r="AH84" s="65"/>
      <c r="AI84" s="32">
        <v>2042</v>
      </c>
      <c r="AJ84" s="59">
        <v>387.31266207073469</v>
      </c>
      <c r="AK84" s="58">
        <f t="shared" si="135"/>
        <v>5.2544477113779875</v>
      </c>
      <c r="AL84" s="58">
        <f t="shared" si="135"/>
        <v>1.3105</v>
      </c>
      <c r="AM84" s="27">
        <f t="shared" si="118"/>
        <v>2667.0170684203295</v>
      </c>
      <c r="AO84" s="32">
        <v>2042</v>
      </c>
      <c r="AP84" s="27">
        <f t="shared" si="136"/>
        <v>51.473569828142544</v>
      </c>
      <c r="AQ84" s="58">
        <f t="shared" si="137"/>
        <v>5.2544477113779875</v>
      </c>
      <c r="AR84" s="58">
        <f t="shared" si="137"/>
        <v>2.36</v>
      </c>
      <c r="AS84" s="27">
        <f t="shared" si="137"/>
        <v>638.29782758465512</v>
      </c>
      <c r="AU84" s="32">
        <v>2042</v>
      </c>
      <c r="AV84" s="67">
        <v>110837697.6062247</v>
      </c>
      <c r="AW84" s="48">
        <v>10</v>
      </c>
      <c r="AX84" s="552">
        <f t="shared" si="125"/>
        <v>11.08376976062247</v>
      </c>
      <c r="AY84" s="59">
        <f t="shared" si="119"/>
        <v>11.08376976062247</v>
      </c>
      <c r="AZ84" s="58">
        <f t="shared" si="138"/>
        <v>5.2544477113779875</v>
      </c>
      <c r="BA84" s="70">
        <f t="shared" si="138"/>
        <v>1.18</v>
      </c>
      <c r="BB84" s="27">
        <f t="shared" si="120"/>
        <v>68.722124609529061</v>
      </c>
      <c r="BC84" s="68"/>
      <c r="BD84" s="32">
        <v>2042</v>
      </c>
      <c r="BE84" s="27">
        <v>37.914383574330571</v>
      </c>
      <c r="BF84" s="58">
        <f t="shared" si="139"/>
        <v>5.2544477113779875</v>
      </c>
      <c r="BG84" s="58">
        <v>1.1599999999999999</v>
      </c>
      <c r="BH84" s="27">
        <f t="shared" si="126"/>
        <v>231.09420936052015</v>
      </c>
      <c r="BJ84" s="32">
        <v>2042</v>
      </c>
      <c r="BK84" s="53">
        <f t="shared" si="121"/>
        <v>310.64608781513027</v>
      </c>
      <c r="BL84" s="58">
        <f t="shared" si="140"/>
        <v>5.2544477113779875</v>
      </c>
      <c r="BM84" s="91">
        <v>1</v>
      </c>
      <c r="BN84" s="27">
        <f t="shared" si="122"/>
        <v>1632.2736251687365</v>
      </c>
      <c r="BO84" s="21"/>
      <c r="BP84" s="32">
        <v>2042</v>
      </c>
      <c r="BQ84" s="27">
        <v>147.13619667562202</v>
      </c>
      <c r="BR84" s="58">
        <f t="shared" si="141"/>
        <v>5.2544477113779875</v>
      </c>
      <c r="BS84" s="58">
        <f t="shared" si="141"/>
        <v>1.0900000000000001</v>
      </c>
      <c r="BT84" s="27">
        <f t="shared" si="123"/>
        <v>842.70020255256111</v>
      </c>
      <c r="BV84" s="32">
        <v>2042</v>
      </c>
      <c r="BW84" s="53">
        <v>115.44470650382274</v>
      </c>
      <c r="BX84" s="53">
        <f t="shared" si="144"/>
        <v>57.944706503822744</v>
      </c>
      <c r="BY84" s="58">
        <f t="shared" si="142"/>
        <v>5.2544477113779875</v>
      </c>
      <c r="BZ84" s="58">
        <f t="shared" si="142"/>
        <v>2.36</v>
      </c>
      <c r="CA84" s="27">
        <f t="shared" si="124"/>
        <v>718.54313592213418</v>
      </c>
      <c r="CC84" s="32">
        <v>2042</v>
      </c>
      <c r="CD84" s="27">
        <v>131.35075116706008</v>
      </c>
      <c r="CE84" s="27">
        <f t="shared" si="127"/>
        <v>31.350751167060082</v>
      </c>
      <c r="CF84" s="58">
        <f t="shared" si="143"/>
        <v>5.2544477113779875</v>
      </c>
      <c r="CG84" s="58">
        <f t="shared" si="143"/>
        <v>1</v>
      </c>
      <c r="CH84" s="27">
        <f t="shared" si="145"/>
        <v>690.17565385753835</v>
      </c>
      <c r="CI84" s="118" t="s">
        <v>0</v>
      </c>
    </row>
    <row r="85" spans="1:87" s="4" customFormat="1" ht="13.8" x14ac:dyDescent="0.45">
      <c r="A85" s="32">
        <v>2043</v>
      </c>
      <c r="B85" s="627">
        <f t="shared" si="111"/>
        <v>11291.871314544385</v>
      </c>
      <c r="C85" s="21"/>
      <c r="D85" s="32">
        <v>2043</v>
      </c>
      <c r="E85" s="27">
        <v>370.72035600158813</v>
      </c>
      <c r="F85" s="27">
        <f t="shared" si="112"/>
        <v>359.21536369226368</v>
      </c>
      <c r="G85" s="58">
        <f t="shared" si="129"/>
        <v>5.2544477113779875</v>
      </c>
      <c r="H85" s="58">
        <f t="shared" si="129"/>
        <v>1.0603</v>
      </c>
      <c r="I85" s="27">
        <f t="shared" si="113"/>
        <v>2001.2932898869974</v>
      </c>
      <c r="J85" s="65"/>
      <c r="K85" s="32">
        <v>2043</v>
      </c>
      <c r="L85" s="27">
        <v>0</v>
      </c>
      <c r="M85" s="58">
        <f t="shared" si="130"/>
        <v>5.2544477113779875</v>
      </c>
      <c r="N85" s="58">
        <f t="shared" si="130"/>
        <v>1</v>
      </c>
      <c r="O85" s="27">
        <f t="shared" si="114"/>
        <v>0</v>
      </c>
      <c r="P85" s="65"/>
      <c r="Q85" s="32">
        <v>2043</v>
      </c>
      <c r="R85" s="27">
        <v>193.9012075028723</v>
      </c>
      <c r="S85" s="58">
        <f t="shared" si="131"/>
        <v>5.2544477113779875</v>
      </c>
      <c r="T85" s="58">
        <f t="shared" si="131"/>
        <v>0.98980000000000001</v>
      </c>
      <c r="U85" s="27">
        <f t="shared" si="115"/>
        <v>1008.4515496857272</v>
      </c>
      <c r="W85" s="32">
        <v>2043</v>
      </c>
      <c r="X85" s="59">
        <v>86.204960728225018</v>
      </c>
      <c r="Y85" s="58">
        <f t="shared" si="132"/>
        <v>5.2544477113779875</v>
      </c>
      <c r="Z85" s="58">
        <f t="shared" si="133"/>
        <v>1.0451999999999999</v>
      </c>
      <c r="AA85" s="27">
        <f t="shared" si="116"/>
        <v>473.43322613692607</v>
      </c>
      <c r="AB85" s="65"/>
      <c r="AC85" s="32">
        <v>2043</v>
      </c>
      <c r="AD85" s="59">
        <v>37.922747458880373</v>
      </c>
      <c r="AE85" s="58">
        <f t="shared" si="134"/>
        <v>5.2544477113779875</v>
      </c>
      <c r="AF85" s="58">
        <f t="shared" si="134"/>
        <v>1.3522000000000001</v>
      </c>
      <c r="AG85" s="27">
        <f t="shared" si="117"/>
        <v>269.44355515845501</v>
      </c>
      <c r="AH85" s="65"/>
      <c r="AI85" s="32">
        <v>2043</v>
      </c>
      <c r="AJ85" s="59">
        <v>391.06300199771806</v>
      </c>
      <c r="AK85" s="58">
        <f t="shared" si="135"/>
        <v>5.2544477113779875</v>
      </c>
      <c r="AL85" s="58">
        <f t="shared" si="135"/>
        <v>1.3105</v>
      </c>
      <c r="AM85" s="27">
        <f t="shared" si="118"/>
        <v>2692.8417356134105</v>
      </c>
      <c r="AO85" s="32">
        <v>2043</v>
      </c>
      <c r="AP85" s="27">
        <f t="shared" si="136"/>
        <v>51.473569828142544</v>
      </c>
      <c r="AQ85" s="58">
        <f t="shared" si="137"/>
        <v>5.2544477113779875</v>
      </c>
      <c r="AR85" s="58">
        <f t="shared" si="137"/>
        <v>2.36</v>
      </c>
      <c r="AS85" s="27">
        <f t="shared" si="137"/>
        <v>638.29782758465512</v>
      </c>
      <c r="AU85" s="32">
        <v>2043</v>
      </c>
      <c r="AV85" s="67">
        <v>115049923.09324424</v>
      </c>
      <c r="AW85" s="48">
        <v>10</v>
      </c>
      <c r="AX85" s="552">
        <f t="shared" si="125"/>
        <v>11.504992309324425</v>
      </c>
      <c r="AY85" s="59">
        <f t="shared" si="119"/>
        <v>11.504992309324425</v>
      </c>
      <c r="AZ85" s="58">
        <f t="shared" si="138"/>
        <v>5.2544477113779875</v>
      </c>
      <c r="BA85" s="70">
        <f t="shared" si="138"/>
        <v>1.18</v>
      </c>
      <c r="BB85" s="27">
        <f t="shared" si="120"/>
        <v>71.333809000798269</v>
      </c>
      <c r="BC85" s="68"/>
      <c r="BD85" s="32">
        <v>2043</v>
      </c>
      <c r="BE85" s="27">
        <v>39.494149556594579</v>
      </c>
      <c r="BF85" s="58">
        <f t="shared" si="139"/>
        <v>5.2544477113779875</v>
      </c>
      <c r="BG85" s="58">
        <v>1.1599999999999999</v>
      </c>
      <c r="BH85" s="27">
        <f t="shared" si="126"/>
        <v>240.72313475054327</v>
      </c>
      <c r="BJ85" s="32">
        <v>2043</v>
      </c>
      <c r="BK85" s="53">
        <f t="shared" si="121"/>
        <v>302.22000692597896</v>
      </c>
      <c r="BL85" s="58">
        <f t="shared" si="140"/>
        <v>5.2544477113779875</v>
      </c>
      <c r="BM85" s="91">
        <v>1</v>
      </c>
      <c r="BN85" s="27">
        <f t="shared" si="122"/>
        <v>1587.9992237248498</v>
      </c>
      <c r="BO85" s="21"/>
      <c r="BP85" s="32">
        <v>2043</v>
      </c>
      <c r="BQ85" s="27">
        <v>152.43230474543941</v>
      </c>
      <c r="BR85" s="58">
        <f t="shared" si="141"/>
        <v>5.2544477113779875</v>
      </c>
      <c r="BS85" s="58">
        <f t="shared" si="141"/>
        <v>1.0900000000000001</v>
      </c>
      <c r="BT85" s="27">
        <f t="shared" si="123"/>
        <v>873.03285654262322</v>
      </c>
      <c r="BV85" s="32">
        <v>2043</v>
      </c>
      <c r="BW85" s="53">
        <v>117.13113046131984</v>
      </c>
      <c r="BX85" s="53">
        <f t="shared" si="144"/>
        <v>59.631130461319842</v>
      </c>
      <c r="BY85" s="58">
        <f t="shared" si="142"/>
        <v>5.2544477113779875</v>
      </c>
      <c r="BZ85" s="58">
        <f t="shared" si="142"/>
        <v>2.36</v>
      </c>
      <c r="CA85" s="27">
        <f t="shared" si="124"/>
        <v>739.45563047129951</v>
      </c>
      <c r="CC85" s="32">
        <v>2043</v>
      </c>
      <c r="CD85" s="27">
        <v>132.37651494407754</v>
      </c>
      <c r="CE85" s="27">
        <f t="shared" si="127"/>
        <v>32.376514944077542</v>
      </c>
      <c r="CF85" s="58">
        <f t="shared" si="143"/>
        <v>5.2544477113779875</v>
      </c>
      <c r="CG85" s="58">
        <f t="shared" si="143"/>
        <v>1</v>
      </c>
      <c r="CH85" s="27">
        <f t="shared" si="145"/>
        <v>695.56547598810221</v>
      </c>
      <c r="CI85" s="118" t="s">
        <v>0</v>
      </c>
    </row>
    <row r="86" spans="1:87" s="4" customFormat="1" ht="13.8" x14ac:dyDescent="0.45">
      <c r="A86" s="32">
        <v>2044</v>
      </c>
      <c r="B86" s="627">
        <f t="shared" si="111"/>
        <v>11355.931243701698</v>
      </c>
      <c r="C86" s="21"/>
      <c r="D86" s="32">
        <v>2044</v>
      </c>
      <c r="E86" s="27">
        <v>368.02622201489794</v>
      </c>
      <c r="F86" s="27">
        <f t="shared" si="112"/>
        <v>356.09823433187154</v>
      </c>
      <c r="G86" s="58">
        <f t="shared" si="129"/>
        <v>5.2544477113779875</v>
      </c>
      <c r="H86" s="58">
        <f t="shared" si="129"/>
        <v>1.0603</v>
      </c>
      <c r="I86" s="27">
        <f t="shared" si="113"/>
        <v>1983.9268554212188</v>
      </c>
      <c r="J86" s="65"/>
      <c r="K86" s="32">
        <v>2044</v>
      </c>
      <c r="L86" s="27">
        <v>0</v>
      </c>
      <c r="M86" s="58">
        <f t="shared" si="130"/>
        <v>5.2544477113779875</v>
      </c>
      <c r="N86" s="58">
        <f t="shared" si="130"/>
        <v>1</v>
      </c>
      <c r="O86" s="27">
        <f t="shared" si="114"/>
        <v>0</v>
      </c>
      <c r="P86" s="65"/>
      <c r="Q86" s="32">
        <v>2044</v>
      </c>
      <c r="R86" s="27">
        <v>197.70160556857797</v>
      </c>
      <c r="S86" s="58">
        <f t="shared" si="131"/>
        <v>5.2544477113779875</v>
      </c>
      <c r="T86" s="58">
        <f t="shared" si="131"/>
        <v>0.98980000000000001</v>
      </c>
      <c r="U86" s="27">
        <f t="shared" si="115"/>
        <v>1028.2168588766294</v>
      </c>
      <c r="W86" s="32">
        <v>2044</v>
      </c>
      <c r="X86" s="59">
        <v>87.257827713721824</v>
      </c>
      <c r="Y86" s="58">
        <f t="shared" si="132"/>
        <v>5.2544477113779875</v>
      </c>
      <c r="Z86" s="58">
        <f t="shared" si="133"/>
        <v>1.0451999999999999</v>
      </c>
      <c r="AA86" s="27">
        <f t="shared" si="116"/>
        <v>479.21551765966444</v>
      </c>
      <c r="AB86" s="65"/>
      <c r="AC86" s="32">
        <v>2044</v>
      </c>
      <c r="AD86" s="59">
        <v>38.301325474642297</v>
      </c>
      <c r="AE86" s="58">
        <f t="shared" si="134"/>
        <v>5.2544477113779875</v>
      </c>
      <c r="AF86" s="58">
        <f t="shared" si="134"/>
        <v>1.3522000000000001</v>
      </c>
      <c r="AG86" s="27">
        <f t="shared" si="117"/>
        <v>272.13337626338239</v>
      </c>
      <c r="AH86" s="65"/>
      <c r="AI86" s="32">
        <v>2044</v>
      </c>
      <c r="AJ86" s="59">
        <v>394.81334192470109</v>
      </c>
      <c r="AK86" s="58">
        <f t="shared" si="135"/>
        <v>5.2544477113779875</v>
      </c>
      <c r="AL86" s="58">
        <f t="shared" si="135"/>
        <v>1.3105</v>
      </c>
      <c r="AM86" s="27">
        <f t="shared" si="118"/>
        <v>2718.6664028064888</v>
      </c>
      <c r="AO86" s="32">
        <v>2044</v>
      </c>
      <c r="AP86" s="27">
        <f t="shared" si="136"/>
        <v>51.473569828142544</v>
      </c>
      <c r="AQ86" s="58">
        <f t="shared" si="137"/>
        <v>5.2544477113779875</v>
      </c>
      <c r="AR86" s="58">
        <f t="shared" si="137"/>
        <v>2.36</v>
      </c>
      <c r="AS86" s="27">
        <f t="shared" si="137"/>
        <v>638.29782758465512</v>
      </c>
      <c r="AU86" s="32">
        <v>2044</v>
      </c>
      <c r="AV86" s="67">
        <v>119279876.83026426</v>
      </c>
      <c r="AW86" s="48">
        <v>10</v>
      </c>
      <c r="AX86" s="552">
        <f t="shared" si="125"/>
        <v>11.927987683026426</v>
      </c>
      <c r="AY86" s="59">
        <f t="shared" si="119"/>
        <v>11.927987683026426</v>
      </c>
      <c r="AZ86" s="58">
        <f t="shared" si="138"/>
        <v>5.2544477113779875</v>
      </c>
      <c r="BA86" s="70">
        <f t="shared" si="138"/>
        <v>1.18</v>
      </c>
      <c r="BB86" s="27">
        <f t="shared" si="120"/>
        <v>73.956485347259175</v>
      </c>
      <c r="BC86" s="68"/>
      <c r="BD86" s="32">
        <v>2044</v>
      </c>
      <c r="BE86" s="27">
        <v>41.073915538858309</v>
      </c>
      <c r="BF86" s="58">
        <f t="shared" si="139"/>
        <v>5.2544477113779875</v>
      </c>
      <c r="BG86" s="58">
        <v>1.1599999999999999</v>
      </c>
      <c r="BH86" s="27">
        <f t="shared" si="126"/>
        <v>250.35206014056467</v>
      </c>
      <c r="BJ86" s="32">
        <v>2044</v>
      </c>
      <c r="BK86" s="53">
        <f t="shared" si="121"/>
        <v>294.35219193645804</v>
      </c>
      <c r="BL86" s="58">
        <f t="shared" si="140"/>
        <v>5.2544477113779875</v>
      </c>
      <c r="BM86" s="91">
        <v>1</v>
      </c>
      <c r="BN86" s="27">
        <f t="shared" si="122"/>
        <v>1546.6582012596161</v>
      </c>
      <c r="BO86" s="21"/>
      <c r="BP86" s="32">
        <v>2044</v>
      </c>
      <c r="BQ86" s="27">
        <v>157.72841281525677</v>
      </c>
      <c r="BR86" s="58">
        <f t="shared" si="141"/>
        <v>5.2544477113779875</v>
      </c>
      <c r="BS86" s="58">
        <f t="shared" si="141"/>
        <v>1.0900000000000001</v>
      </c>
      <c r="BT86" s="27">
        <f t="shared" si="123"/>
        <v>903.36551053268522</v>
      </c>
      <c r="BV86" s="32">
        <v>2044</v>
      </c>
      <c r="BW86" s="53">
        <v>118.81148437108533</v>
      </c>
      <c r="BX86" s="53">
        <f t="shared" si="144"/>
        <v>61.311484371085328</v>
      </c>
      <c r="BY86" s="58">
        <f t="shared" si="142"/>
        <v>5.2544477113779875</v>
      </c>
      <c r="BZ86" s="58">
        <f t="shared" si="142"/>
        <v>2.36</v>
      </c>
      <c r="CA86" s="27">
        <f t="shared" si="124"/>
        <v>760.29285341421416</v>
      </c>
      <c r="CC86" s="32">
        <v>2044</v>
      </c>
      <c r="CD86" s="27">
        <v>133.38210462684805</v>
      </c>
      <c r="CE86" s="27">
        <f t="shared" si="127"/>
        <v>33.382104626848047</v>
      </c>
      <c r="CF86" s="58">
        <f t="shared" si="143"/>
        <v>5.2544477113779875</v>
      </c>
      <c r="CG86" s="58">
        <f t="shared" si="143"/>
        <v>1</v>
      </c>
      <c r="CH86" s="27">
        <f t="shared" si="145"/>
        <v>700.84929439532095</v>
      </c>
      <c r="CI86" s="118" t="s">
        <v>0</v>
      </c>
    </row>
    <row r="87" spans="1:87" s="4" customFormat="1" ht="13.8" x14ac:dyDescent="0.45">
      <c r="A87" s="32">
        <v>2045</v>
      </c>
      <c r="B87" s="627">
        <f t="shared" si="111"/>
        <v>11419.688544268714</v>
      </c>
      <c r="C87" s="21"/>
      <c r="D87" s="32">
        <v>2045</v>
      </c>
      <c r="E87" s="27">
        <v>364.88430435247722</v>
      </c>
      <c r="F87" s="27">
        <f t="shared" si="112"/>
        <v>352.53154847074882</v>
      </c>
      <c r="G87" s="58">
        <f t="shared" si="129"/>
        <v>5.2544477113779875</v>
      </c>
      <c r="H87" s="58">
        <f t="shared" si="129"/>
        <v>1.0603</v>
      </c>
      <c r="I87" s="27">
        <f t="shared" si="113"/>
        <v>1964.0558109101191</v>
      </c>
      <c r="J87" s="65"/>
      <c r="K87" s="32">
        <v>2045</v>
      </c>
      <c r="L87" s="27">
        <v>0</v>
      </c>
      <c r="M87" s="58">
        <f t="shared" si="130"/>
        <v>5.2544477113779875</v>
      </c>
      <c r="N87" s="58">
        <f t="shared" si="130"/>
        <v>1</v>
      </c>
      <c r="O87" s="27">
        <f t="shared" si="114"/>
        <v>0</v>
      </c>
      <c r="P87" s="65"/>
      <c r="Q87" s="32">
        <v>2045</v>
      </c>
      <c r="R87" s="27">
        <v>201.43550387649458</v>
      </c>
      <c r="S87" s="58">
        <f t="shared" si="131"/>
        <v>5.2544477113779875</v>
      </c>
      <c r="T87" s="58">
        <f t="shared" si="131"/>
        <v>0.98980000000000001</v>
      </c>
      <c r="U87" s="27">
        <f t="shared" si="115"/>
        <v>1047.6363126463107</v>
      </c>
      <c r="W87" s="32">
        <v>2045</v>
      </c>
      <c r="X87" s="59">
        <v>88.310694699218629</v>
      </c>
      <c r="Y87" s="58">
        <f t="shared" si="132"/>
        <v>5.2544477113779875</v>
      </c>
      <c r="Z87" s="58">
        <f t="shared" si="133"/>
        <v>1.0451999999999999</v>
      </c>
      <c r="AA87" s="27">
        <f t="shared" si="116"/>
        <v>484.99780918240288</v>
      </c>
      <c r="AB87" s="65"/>
      <c r="AC87" s="32">
        <v>2045</v>
      </c>
      <c r="AD87" s="59">
        <v>38.679903490404229</v>
      </c>
      <c r="AE87" s="58">
        <f t="shared" si="134"/>
        <v>5.2544477113779875</v>
      </c>
      <c r="AF87" s="58">
        <f t="shared" si="134"/>
        <v>1.3522000000000001</v>
      </c>
      <c r="AG87" s="27">
        <f t="shared" si="117"/>
        <v>274.82319736830976</v>
      </c>
      <c r="AH87" s="65"/>
      <c r="AI87" s="32">
        <v>2045</v>
      </c>
      <c r="AJ87" s="59">
        <v>398.56368185168401</v>
      </c>
      <c r="AK87" s="58">
        <f t="shared" si="135"/>
        <v>5.2544477113779875</v>
      </c>
      <c r="AL87" s="58">
        <f t="shared" si="135"/>
        <v>1.3105</v>
      </c>
      <c r="AM87" s="27">
        <f t="shared" si="118"/>
        <v>2744.4910699995667</v>
      </c>
      <c r="AO87" s="32">
        <v>2045</v>
      </c>
      <c r="AP87" s="27">
        <f t="shared" si="136"/>
        <v>51.473569828142544</v>
      </c>
      <c r="AQ87" s="58">
        <f t="shared" si="137"/>
        <v>5.2544477113779875</v>
      </c>
      <c r="AR87" s="58">
        <f t="shared" si="137"/>
        <v>2.36</v>
      </c>
      <c r="AS87" s="27">
        <f t="shared" si="137"/>
        <v>638.29782758465512</v>
      </c>
      <c r="AU87" s="32">
        <v>2045</v>
      </c>
      <c r="AV87" s="67">
        <v>123527558.81728379</v>
      </c>
      <c r="AW87" s="48">
        <v>10</v>
      </c>
      <c r="AX87" s="552">
        <f t="shared" si="125"/>
        <v>12.352755881728379</v>
      </c>
      <c r="AY87" s="59">
        <f t="shared" si="119"/>
        <v>12.352755881728379</v>
      </c>
      <c r="AZ87" s="58">
        <f t="shared" si="138"/>
        <v>5.2544477113779875</v>
      </c>
      <c r="BA87" s="70">
        <f t="shared" si="138"/>
        <v>1.18</v>
      </c>
      <c r="BB87" s="27">
        <f t="shared" si="120"/>
        <v>76.590153648911212</v>
      </c>
      <c r="BC87" s="68"/>
      <c r="BD87" s="32">
        <v>2045</v>
      </c>
      <c r="BE87" s="27">
        <v>42.653681521122031</v>
      </c>
      <c r="BF87" s="58">
        <f t="shared" si="139"/>
        <v>5.2544477113779875</v>
      </c>
      <c r="BG87" s="58">
        <v>1.1599999999999999</v>
      </c>
      <c r="BH87" s="27">
        <f t="shared" si="126"/>
        <v>259.980985530586</v>
      </c>
      <c r="BJ87" s="32">
        <v>2045</v>
      </c>
      <c r="BK87" s="53">
        <f t="shared" si="121"/>
        <v>286.99866038045661</v>
      </c>
      <c r="BL87" s="58">
        <f t="shared" si="140"/>
        <v>5.2544477113779875</v>
      </c>
      <c r="BM87" s="91">
        <v>1</v>
      </c>
      <c r="BN87" s="27">
        <f t="shared" si="122"/>
        <v>1508.0194542046386</v>
      </c>
      <c r="BO87" s="21"/>
      <c r="BP87" s="32">
        <v>2045</v>
      </c>
      <c r="BQ87" s="27">
        <v>163.02452088507491</v>
      </c>
      <c r="BR87" s="58">
        <f t="shared" si="141"/>
        <v>5.2544477113779875</v>
      </c>
      <c r="BS87" s="58">
        <f t="shared" si="141"/>
        <v>1.0900000000000001</v>
      </c>
      <c r="BT87" s="27">
        <f t="shared" si="123"/>
        <v>933.69816452275154</v>
      </c>
      <c r="BV87" s="32">
        <v>2045</v>
      </c>
      <c r="BW87" s="53">
        <v>120.48648962162079</v>
      </c>
      <c r="BX87" s="53">
        <f t="shared" si="144"/>
        <v>62.986489621620791</v>
      </c>
      <c r="BY87" s="58">
        <f t="shared" si="142"/>
        <v>5.2544477113779875</v>
      </c>
      <c r="BZ87" s="58">
        <f t="shared" si="142"/>
        <v>2.36</v>
      </c>
      <c r="CA87" s="27">
        <f t="shared" si="124"/>
        <v>781.06375032653852</v>
      </c>
      <c r="CC87" s="32">
        <v>2045</v>
      </c>
      <c r="CD87" s="27">
        <v>134.3688332486546</v>
      </c>
      <c r="CE87" s="27">
        <f t="shared" si="127"/>
        <v>34.368833248654596</v>
      </c>
      <c r="CF87" s="58">
        <f t="shared" si="143"/>
        <v>5.2544477113779875</v>
      </c>
      <c r="CG87" s="58">
        <f t="shared" si="143"/>
        <v>1</v>
      </c>
      <c r="CH87" s="27">
        <f t="shared" si="145"/>
        <v>706.03400834392357</v>
      </c>
      <c r="CI87" s="118" t="s">
        <v>0</v>
      </c>
    </row>
    <row r="88" spans="1:87" s="4" customFormat="1" ht="13.8" x14ac:dyDescent="0.45">
      <c r="A88" s="32">
        <v>2046</v>
      </c>
      <c r="B88" s="627">
        <f t="shared" si="111"/>
        <v>11483.171766279756</v>
      </c>
      <c r="C88" s="21"/>
      <c r="D88" s="32">
        <v>2046</v>
      </c>
      <c r="E88" s="27">
        <v>361.33982263762169</v>
      </c>
      <c r="F88" s="27">
        <f t="shared" si="112"/>
        <v>348.56052573219131</v>
      </c>
      <c r="G88" s="58">
        <f t="shared" si="129"/>
        <v>5.2544477113779875</v>
      </c>
      <c r="H88" s="58">
        <f t="shared" si="129"/>
        <v>1.0603</v>
      </c>
      <c r="I88" s="27">
        <f t="shared" si="113"/>
        <v>1941.9320880298471</v>
      </c>
      <c r="J88" s="65"/>
      <c r="K88" s="32">
        <v>2046</v>
      </c>
      <c r="L88" s="27">
        <v>0</v>
      </c>
      <c r="M88" s="58">
        <f t="shared" si="130"/>
        <v>5.2544477113779875</v>
      </c>
      <c r="N88" s="58">
        <f t="shared" si="130"/>
        <v>1</v>
      </c>
      <c r="O88" s="27">
        <f t="shared" si="114"/>
        <v>0</v>
      </c>
      <c r="P88" s="65"/>
      <c r="Q88" s="32">
        <v>2046</v>
      </c>
      <c r="R88" s="27">
        <v>205.10113422607103</v>
      </c>
      <c r="S88" s="58">
        <f t="shared" si="131"/>
        <v>5.2544477113779875</v>
      </c>
      <c r="T88" s="58">
        <f t="shared" si="131"/>
        <v>0.98980000000000001</v>
      </c>
      <c r="U88" s="27">
        <f t="shared" si="115"/>
        <v>1066.7007148447892</v>
      </c>
      <c r="W88" s="32">
        <v>2046</v>
      </c>
      <c r="X88" s="59">
        <v>89.36356168471562</v>
      </c>
      <c r="Y88" s="58">
        <f t="shared" si="132"/>
        <v>5.2544477113779875</v>
      </c>
      <c r="Z88" s="58">
        <f t="shared" si="133"/>
        <v>1.0451999999999999</v>
      </c>
      <c r="AA88" s="27">
        <f t="shared" si="116"/>
        <v>490.78010070514227</v>
      </c>
      <c r="AB88" s="65"/>
      <c r="AC88" s="32">
        <v>2046</v>
      </c>
      <c r="AD88" s="59">
        <v>39.058481506166189</v>
      </c>
      <c r="AE88" s="58">
        <f t="shared" si="134"/>
        <v>5.2544477113779875</v>
      </c>
      <c r="AF88" s="58">
        <f t="shared" si="134"/>
        <v>1.3522000000000001</v>
      </c>
      <c r="AG88" s="27">
        <f t="shared" si="117"/>
        <v>277.51301847323737</v>
      </c>
      <c r="AH88" s="65"/>
      <c r="AI88" s="32">
        <v>2046</v>
      </c>
      <c r="AJ88" s="59">
        <v>402.31402177866715</v>
      </c>
      <c r="AK88" s="58">
        <f t="shared" si="135"/>
        <v>5.2544477113779875</v>
      </c>
      <c r="AL88" s="58">
        <f t="shared" si="135"/>
        <v>1.3105</v>
      </c>
      <c r="AM88" s="27">
        <f t="shared" si="118"/>
        <v>2770.3157371926459</v>
      </c>
      <c r="AO88" s="32">
        <v>2046</v>
      </c>
      <c r="AP88" s="27">
        <f t="shared" si="136"/>
        <v>51.473569828142544</v>
      </c>
      <c r="AQ88" s="58">
        <f t="shared" si="137"/>
        <v>5.2544477113779875</v>
      </c>
      <c r="AR88" s="58">
        <f t="shared" si="137"/>
        <v>2.36</v>
      </c>
      <c r="AS88" s="27">
        <f t="shared" si="137"/>
        <v>638.29782758465512</v>
      </c>
      <c r="AU88" s="32">
        <v>2046</v>
      </c>
      <c r="AV88" s="67">
        <v>127792969.05430381</v>
      </c>
      <c r="AW88" s="48">
        <v>10</v>
      </c>
      <c r="AX88" s="552">
        <f t="shared" si="125"/>
        <v>12.77929690543038</v>
      </c>
      <c r="AY88" s="59">
        <f t="shared" si="119"/>
        <v>12.77929690543038</v>
      </c>
      <c r="AZ88" s="58">
        <f t="shared" si="138"/>
        <v>5.2544477113779875</v>
      </c>
      <c r="BA88" s="70">
        <f t="shared" si="138"/>
        <v>1.18</v>
      </c>
      <c r="BB88" s="27">
        <f t="shared" si="120"/>
        <v>79.234813905754976</v>
      </c>
      <c r="BC88" s="68"/>
      <c r="BD88" s="32">
        <v>2046</v>
      </c>
      <c r="BE88" s="27">
        <v>44.233447503385634</v>
      </c>
      <c r="BF88" s="58">
        <f t="shared" si="139"/>
        <v>5.2544477113779875</v>
      </c>
      <c r="BG88" s="58">
        <v>1.1599999999999999</v>
      </c>
      <c r="BH88" s="27">
        <f t="shared" si="126"/>
        <v>269.60991092060664</v>
      </c>
      <c r="BJ88" s="32">
        <v>2046</v>
      </c>
      <c r="BK88" s="53">
        <f t="shared" si="121"/>
        <v>280.11596083523011</v>
      </c>
      <c r="BL88" s="58">
        <f t="shared" si="140"/>
        <v>5.2544477113779875</v>
      </c>
      <c r="BM88" s="91">
        <v>1</v>
      </c>
      <c r="BN88" s="27">
        <f t="shared" si="122"/>
        <v>1471.8546693311209</v>
      </c>
      <c r="BO88" s="21"/>
      <c r="BP88" s="32">
        <v>2046</v>
      </c>
      <c r="BQ88" s="27">
        <v>168.32062895489275</v>
      </c>
      <c r="BR88" s="58">
        <f t="shared" si="141"/>
        <v>5.2544477113779875</v>
      </c>
      <c r="BS88" s="58">
        <f t="shared" si="141"/>
        <v>1.0900000000000001</v>
      </c>
      <c r="BT88" s="27">
        <f t="shared" si="123"/>
        <v>964.03081851281627</v>
      </c>
      <c r="BV88" s="32">
        <v>2046</v>
      </c>
      <c r="BW88" s="53">
        <v>122.1567587342858</v>
      </c>
      <c r="BX88" s="53">
        <f t="shared" si="144"/>
        <v>64.656758734285802</v>
      </c>
      <c r="BY88" s="58">
        <f t="shared" si="142"/>
        <v>5.2544477113779875</v>
      </c>
      <c r="BZ88" s="58">
        <f t="shared" si="142"/>
        <v>2.36</v>
      </c>
      <c r="CA88" s="27">
        <f t="shared" si="124"/>
        <v>801.77591677730868</v>
      </c>
      <c r="CC88" s="32">
        <v>2046</v>
      </c>
      <c r="CD88" s="27">
        <v>135.33794397876659</v>
      </c>
      <c r="CE88" s="27">
        <f t="shared" si="127"/>
        <v>35.337943978766589</v>
      </c>
      <c r="CF88" s="58">
        <f t="shared" si="143"/>
        <v>5.2544477113779875</v>
      </c>
      <c r="CG88" s="58">
        <f t="shared" si="143"/>
        <v>1</v>
      </c>
      <c r="CH88" s="27">
        <f t="shared" si="145"/>
        <v>711.12615000183234</v>
      </c>
      <c r="CI88" s="118" t="s">
        <v>0</v>
      </c>
    </row>
    <row r="89" spans="1:87" s="4" customFormat="1" ht="13.8" x14ac:dyDescent="0.45">
      <c r="A89" s="32">
        <v>2047</v>
      </c>
      <c r="B89" s="627">
        <f t="shared" si="111"/>
        <v>11546.407395147557</v>
      </c>
      <c r="C89" s="21"/>
      <c r="D89" s="32">
        <v>2047</v>
      </c>
      <c r="E89" s="27">
        <v>357.43694611542605</v>
      </c>
      <c r="F89" s="27">
        <f t="shared" si="112"/>
        <v>344.22933536129369</v>
      </c>
      <c r="G89" s="58">
        <f t="shared" si="129"/>
        <v>5.2544477113779875</v>
      </c>
      <c r="H89" s="58">
        <f t="shared" si="129"/>
        <v>1.0603</v>
      </c>
      <c r="I89" s="27">
        <f t="shared" si="113"/>
        <v>1917.8017664940278</v>
      </c>
      <c r="J89" s="65"/>
      <c r="K89" s="32">
        <v>2047</v>
      </c>
      <c r="L89" s="27">
        <v>0</v>
      </c>
      <c r="M89" s="58">
        <f t="shared" si="130"/>
        <v>5.2544477113779875</v>
      </c>
      <c r="N89" s="58">
        <f t="shared" si="130"/>
        <v>1</v>
      </c>
      <c r="O89" s="27">
        <f t="shared" si="114"/>
        <v>0</v>
      </c>
      <c r="P89" s="65"/>
      <c r="Q89" s="32">
        <v>2047</v>
      </c>
      <c r="R89" s="27">
        <v>208.70138765292069</v>
      </c>
      <c r="S89" s="58">
        <f t="shared" si="131"/>
        <v>5.2544477113779875</v>
      </c>
      <c r="T89" s="58">
        <f t="shared" si="131"/>
        <v>0.98980000000000001</v>
      </c>
      <c r="U89" s="27">
        <f t="shared" si="115"/>
        <v>1085.4251013214134</v>
      </c>
      <c r="W89" s="32">
        <v>2047</v>
      </c>
      <c r="X89" s="59">
        <v>90.416428670212468</v>
      </c>
      <c r="Y89" s="58">
        <f t="shared" si="132"/>
        <v>5.2544477113779875</v>
      </c>
      <c r="Z89" s="58">
        <f t="shared" si="133"/>
        <v>1.0451999999999999</v>
      </c>
      <c r="AA89" s="27">
        <f t="shared" si="116"/>
        <v>496.56239222788093</v>
      </c>
      <c r="AB89" s="65"/>
      <c r="AC89" s="32">
        <v>2047</v>
      </c>
      <c r="AD89" s="59">
        <v>39.437059521928084</v>
      </c>
      <c r="AE89" s="58">
        <f t="shared" si="134"/>
        <v>5.2544477113779875</v>
      </c>
      <c r="AF89" s="58">
        <f t="shared" si="134"/>
        <v>1.3522000000000001</v>
      </c>
      <c r="AG89" s="27">
        <f t="shared" si="117"/>
        <v>280.20283957816451</v>
      </c>
      <c r="AH89" s="65"/>
      <c r="AI89" s="32">
        <v>2047</v>
      </c>
      <c r="AJ89" s="59">
        <v>406.06436170565058</v>
      </c>
      <c r="AK89" s="58">
        <f t="shared" si="135"/>
        <v>5.2544477113779875</v>
      </c>
      <c r="AL89" s="58">
        <f t="shared" si="135"/>
        <v>1.3105</v>
      </c>
      <c r="AM89" s="27">
        <f t="shared" si="118"/>
        <v>2796.1404043857274</v>
      </c>
      <c r="AO89" s="32">
        <v>2047</v>
      </c>
      <c r="AP89" s="27">
        <f t="shared" si="136"/>
        <v>51.473569828142544</v>
      </c>
      <c r="AQ89" s="58">
        <f t="shared" si="137"/>
        <v>5.2544477113779875</v>
      </c>
      <c r="AR89" s="58">
        <f t="shared" si="137"/>
        <v>2.36</v>
      </c>
      <c r="AS89" s="27">
        <f t="shared" si="137"/>
        <v>638.29782758465512</v>
      </c>
      <c r="AU89" s="32">
        <v>2047</v>
      </c>
      <c r="AV89" s="67">
        <v>132076107.54132335</v>
      </c>
      <c r="AW89" s="48">
        <v>10</v>
      </c>
      <c r="AX89" s="552">
        <f t="shared" si="125"/>
        <v>13.207610754132334</v>
      </c>
      <c r="AY89" s="59">
        <f t="shared" si="119"/>
        <v>13.207610754132334</v>
      </c>
      <c r="AZ89" s="58">
        <f t="shared" si="138"/>
        <v>5.2544477113779875</v>
      </c>
      <c r="BA89" s="70">
        <f t="shared" si="138"/>
        <v>1.18</v>
      </c>
      <c r="BB89" s="27">
        <f t="shared" si="120"/>
        <v>81.890466117789884</v>
      </c>
      <c r="BC89" s="68"/>
      <c r="BD89" s="32">
        <v>2047</v>
      </c>
      <c r="BE89" s="27">
        <v>45.813213485649634</v>
      </c>
      <c r="BF89" s="58">
        <f t="shared" si="139"/>
        <v>5.2544477113779875</v>
      </c>
      <c r="BG89" s="58">
        <v>1.1599999999999999</v>
      </c>
      <c r="BH89" s="27">
        <f t="shared" si="126"/>
        <v>279.23883631062972</v>
      </c>
      <c r="BJ89" s="32">
        <v>2047</v>
      </c>
      <c r="BK89" s="53">
        <f t="shared" si="121"/>
        <v>273.65703302007017</v>
      </c>
      <c r="BL89" s="58">
        <f t="shared" si="140"/>
        <v>5.2544477113779875</v>
      </c>
      <c r="BM89" s="91">
        <v>1</v>
      </c>
      <c r="BN89" s="27">
        <f t="shared" si="122"/>
        <v>1437.916570854798</v>
      </c>
      <c r="BO89" s="21"/>
      <c r="BP89" s="32">
        <v>2047</v>
      </c>
      <c r="BQ89" s="27">
        <v>173.61673702470981</v>
      </c>
      <c r="BR89" s="58">
        <f t="shared" si="141"/>
        <v>5.2544477113779875</v>
      </c>
      <c r="BS89" s="58">
        <f t="shared" si="141"/>
        <v>1.0900000000000001</v>
      </c>
      <c r="BT89" s="27">
        <f t="shared" si="123"/>
        <v>994.36347250287645</v>
      </c>
      <c r="BV89" s="32">
        <v>2047</v>
      </c>
      <c r="BW89" s="53">
        <v>123.82281496564021</v>
      </c>
      <c r="BX89" s="53">
        <f t="shared" si="144"/>
        <v>66.322814965640205</v>
      </c>
      <c r="BY89" s="58">
        <f t="shared" si="142"/>
        <v>5.2544477113779875</v>
      </c>
      <c r="BZ89" s="58">
        <f t="shared" si="142"/>
        <v>2.36</v>
      </c>
      <c r="CA89" s="27">
        <f t="shared" si="124"/>
        <v>822.4358414077152</v>
      </c>
      <c r="CC89" s="32">
        <v>2047</v>
      </c>
      <c r="CD89" s="27">
        <v>136.29060858502078</v>
      </c>
      <c r="CE89" s="27">
        <f t="shared" si="127"/>
        <v>36.290608585020777</v>
      </c>
      <c r="CF89" s="58">
        <f t="shared" si="143"/>
        <v>5.2544477113779875</v>
      </c>
      <c r="CG89" s="58">
        <f t="shared" si="143"/>
        <v>1</v>
      </c>
      <c r="CH89" s="27">
        <f t="shared" si="145"/>
        <v>716.13187636187547</v>
      </c>
      <c r="CI89" s="118" t="s">
        <v>0</v>
      </c>
    </row>
    <row r="90" spans="1:87" s="4" customFormat="1" ht="13.8" x14ac:dyDescent="0.45">
      <c r="A90" s="32">
        <v>2048</v>
      </c>
      <c r="B90" s="627">
        <f t="shared" si="111"/>
        <v>11609.420083327646</v>
      </c>
      <c r="C90" s="21"/>
      <c r="D90" s="32">
        <v>2048</v>
      </c>
      <c r="E90" s="27">
        <v>353.21868900776042</v>
      </c>
      <c r="F90" s="27">
        <f t="shared" si="112"/>
        <v>339.58099157992609</v>
      </c>
      <c r="G90" s="58">
        <f t="shared" si="129"/>
        <v>5.2544477113779875</v>
      </c>
      <c r="H90" s="58">
        <f t="shared" si="129"/>
        <v>1.0603</v>
      </c>
      <c r="I90" s="27">
        <f t="shared" si="113"/>
        <v>1891.9044910458972</v>
      </c>
      <c r="J90" s="65"/>
      <c r="K90" s="32">
        <v>2048</v>
      </c>
      <c r="L90" s="27">
        <v>0</v>
      </c>
      <c r="M90" s="58">
        <f t="shared" si="130"/>
        <v>5.2544477113779875</v>
      </c>
      <c r="N90" s="58">
        <f t="shared" si="130"/>
        <v>1</v>
      </c>
      <c r="O90" s="27">
        <f t="shared" si="114"/>
        <v>0</v>
      </c>
      <c r="P90" s="65"/>
      <c r="Q90" s="32">
        <v>2048</v>
      </c>
      <c r="R90" s="27">
        <v>212.24246769474655</v>
      </c>
      <c r="S90" s="58">
        <f t="shared" si="131"/>
        <v>5.2544477113779875</v>
      </c>
      <c r="T90" s="58">
        <f t="shared" si="131"/>
        <v>0.98980000000000001</v>
      </c>
      <c r="U90" s="27">
        <f t="shared" si="115"/>
        <v>1103.8417357597916</v>
      </c>
      <c r="W90" s="32">
        <v>2048</v>
      </c>
      <c r="X90" s="59">
        <v>91.46929565570926</v>
      </c>
      <c r="Y90" s="58">
        <f t="shared" si="132"/>
        <v>5.2544477113779875</v>
      </c>
      <c r="Z90" s="58">
        <f t="shared" si="133"/>
        <v>1.0451999999999999</v>
      </c>
      <c r="AA90" s="27">
        <f t="shared" si="116"/>
        <v>502.34468375061931</v>
      </c>
      <c r="AB90" s="65"/>
      <c r="AC90" s="32">
        <v>2048</v>
      </c>
      <c r="AD90" s="59">
        <v>39.815637537690051</v>
      </c>
      <c r="AE90" s="58">
        <f t="shared" si="134"/>
        <v>5.2544477113779875</v>
      </c>
      <c r="AF90" s="58">
        <f t="shared" si="134"/>
        <v>1.3522000000000001</v>
      </c>
      <c r="AG90" s="27">
        <f t="shared" si="117"/>
        <v>282.89266068309217</v>
      </c>
      <c r="AH90" s="65"/>
      <c r="AI90" s="32">
        <v>2048</v>
      </c>
      <c r="AJ90" s="59">
        <v>409.81470163263344</v>
      </c>
      <c r="AK90" s="58">
        <f t="shared" si="135"/>
        <v>5.2544477113779875</v>
      </c>
      <c r="AL90" s="58">
        <f t="shared" si="135"/>
        <v>1.3105</v>
      </c>
      <c r="AM90" s="27">
        <f t="shared" si="118"/>
        <v>2821.9650715788043</v>
      </c>
      <c r="AO90" s="32">
        <v>2048</v>
      </c>
      <c r="AP90" s="27">
        <f t="shared" si="136"/>
        <v>51.473569828142544</v>
      </c>
      <c r="AQ90" s="58">
        <f t="shared" si="137"/>
        <v>5.2544477113779875</v>
      </c>
      <c r="AR90" s="58">
        <f t="shared" si="137"/>
        <v>2.36</v>
      </c>
      <c r="AS90" s="27">
        <f t="shared" si="137"/>
        <v>638.29782758465512</v>
      </c>
      <c r="AU90" s="32">
        <v>2048</v>
      </c>
      <c r="AV90" s="67">
        <v>136376974.27834338</v>
      </c>
      <c r="AW90" s="48">
        <v>10</v>
      </c>
      <c r="AX90" s="552">
        <f t="shared" si="125"/>
        <v>13.637697427834338</v>
      </c>
      <c r="AY90" s="59">
        <f t="shared" si="119"/>
        <v>13.637697427834338</v>
      </c>
      <c r="AZ90" s="58">
        <f t="shared" si="138"/>
        <v>5.2544477113779875</v>
      </c>
      <c r="BA90" s="70">
        <f t="shared" si="138"/>
        <v>1.18</v>
      </c>
      <c r="BB90" s="27">
        <f t="shared" si="120"/>
        <v>84.557110285016535</v>
      </c>
      <c r="BC90" s="68"/>
      <c r="BD90" s="32">
        <v>2048</v>
      </c>
      <c r="BE90" s="27">
        <v>47.392979467913364</v>
      </c>
      <c r="BF90" s="58">
        <f t="shared" si="139"/>
        <v>5.2544477113779875</v>
      </c>
      <c r="BG90" s="58">
        <v>1.1599999999999999</v>
      </c>
      <c r="BH90" s="27">
        <f t="shared" si="126"/>
        <v>288.8677617006511</v>
      </c>
      <c r="BJ90" s="32">
        <v>2048</v>
      </c>
      <c r="BK90" s="53">
        <f t="shared" si="121"/>
        <v>267.57265917540428</v>
      </c>
      <c r="BL90" s="58">
        <f t="shared" si="140"/>
        <v>5.2544477113779875</v>
      </c>
      <c r="BM90" s="91">
        <v>1</v>
      </c>
      <c r="BN90" s="27">
        <f t="shared" si="122"/>
        <v>1405.9465466315253</v>
      </c>
      <c r="BO90" s="21"/>
      <c r="BP90" s="32">
        <v>2048</v>
      </c>
      <c r="BQ90" s="27">
        <v>178.91284509452748</v>
      </c>
      <c r="BR90" s="58">
        <f t="shared" si="141"/>
        <v>5.2544477113779875</v>
      </c>
      <c r="BS90" s="58">
        <f t="shared" si="141"/>
        <v>1.0900000000000001</v>
      </c>
      <c r="BT90" s="27">
        <f t="shared" si="123"/>
        <v>1024.6961264929403</v>
      </c>
      <c r="BV90" s="32">
        <v>2048</v>
      </c>
      <c r="BW90" s="53">
        <v>125.48510785927932</v>
      </c>
      <c r="BX90" s="53">
        <f t="shared" si="144"/>
        <v>67.985107859279324</v>
      </c>
      <c r="BY90" s="58">
        <f t="shared" si="142"/>
        <v>5.2544477113779875</v>
      </c>
      <c r="BZ90" s="58">
        <f t="shared" si="142"/>
        <v>2.36</v>
      </c>
      <c r="CA90" s="27">
        <f t="shared" si="124"/>
        <v>843.0490987815831</v>
      </c>
      <c r="CC90" s="32">
        <v>2048</v>
      </c>
      <c r="CD90" s="27">
        <v>137.22792739409928</v>
      </c>
      <c r="CE90" s="27">
        <f t="shared" si="127"/>
        <v>37.227927394099282</v>
      </c>
      <c r="CF90" s="58">
        <f t="shared" si="143"/>
        <v>5.2544477113779875</v>
      </c>
      <c r="CG90" s="58">
        <f t="shared" si="143"/>
        <v>1</v>
      </c>
      <c r="CH90" s="27">
        <f t="shared" si="145"/>
        <v>721.05696903306966</v>
      </c>
      <c r="CI90" s="118" t="s">
        <v>0</v>
      </c>
    </row>
    <row r="91" spans="1:87" s="4" customFormat="1" ht="13.8" x14ac:dyDescent="0.45">
      <c r="A91" s="32">
        <v>2049</v>
      </c>
      <c r="B91" s="627">
        <f t="shared" si="111"/>
        <v>11671.964649019224</v>
      </c>
      <c r="C91" s="21"/>
      <c r="D91" s="32">
        <v>2049</v>
      </c>
      <c r="E91" s="27">
        <v>348.72680304547555</v>
      </c>
      <c r="F91" s="27">
        <f t="shared" si="112"/>
        <v>334.65724611893921</v>
      </c>
      <c r="G91" s="58">
        <f t="shared" si="129"/>
        <v>5.2544477113779875</v>
      </c>
      <c r="H91" s="58">
        <f t="shared" si="129"/>
        <v>1.0603</v>
      </c>
      <c r="I91" s="27">
        <f t="shared" si="113"/>
        <v>1864.4728727239528</v>
      </c>
      <c r="J91" s="65"/>
      <c r="K91" s="32">
        <v>2049</v>
      </c>
      <c r="L91" s="27">
        <v>0</v>
      </c>
      <c r="M91" s="58">
        <f t="shared" si="130"/>
        <v>5.2544477113779875</v>
      </c>
      <c r="N91" s="58">
        <f t="shared" si="130"/>
        <v>1</v>
      </c>
      <c r="O91" s="27">
        <f t="shared" si="114"/>
        <v>0</v>
      </c>
      <c r="P91" s="65"/>
      <c r="Q91" s="32">
        <v>2049</v>
      </c>
      <c r="R91" s="27">
        <v>215.72756821054145</v>
      </c>
      <c r="S91" s="58">
        <f t="shared" si="131"/>
        <v>5.2544477113779875</v>
      </c>
      <c r="T91" s="58">
        <f t="shared" si="131"/>
        <v>0.98980000000000001</v>
      </c>
      <c r="U91" s="27">
        <f t="shared" si="115"/>
        <v>1121.9672289489549</v>
      </c>
      <c r="W91" s="32">
        <v>2049</v>
      </c>
      <c r="X91" s="59">
        <v>92.522162641206066</v>
      </c>
      <c r="Y91" s="58">
        <f t="shared" si="132"/>
        <v>5.2544477113779875</v>
      </c>
      <c r="Z91" s="58">
        <f t="shared" si="133"/>
        <v>1.0451999999999999</v>
      </c>
      <c r="AA91" s="27">
        <f t="shared" si="116"/>
        <v>508.12697527335769</v>
      </c>
      <c r="AB91" s="65"/>
      <c r="AC91" s="32">
        <v>2049</v>
      </c>
      <c r="AD91" s="59">
        <v>40.049147015241758</v>
      </c>
      <c r="AE91" s="58">
        <f t="shared" si="134"/>
        <v>5.2544477113779875</v>
      </c>
      <c r="AF91" s="58">
        <f t="shared" si="134"/>
        <v>1.3522000000000001</v>
      </c>
      <c r="AG91" s="27">
        <f t="shared" si="117"/>
        <v>284.55176051131394</v>
      </c>
      <c r="AH91" s="65"/>
      <c r="AI91" s="32">
        <v>2049</v>
      </c>
      <c r="AJ91" s="59">
        <v>413.56504155961647</v>
      </c>
      <c r="AK91" s="58">
        <f t="shared" si="135"/>
        <v>5.2544477113779875</v>
      </c>
      <c r="AL91" s="58">
        <f t="shared" si="135"/>
        <v>1.3105</v>
      </c>
      <c r="AM91" s="27">
        <f t="shared" si="118"/>
        <v>2847.7897387718831</v>
      </c>
      <c r="AO91" s="32">
        <v>2049</v>
      </c>
      <c r="AP91" s="27">
        <f t="shared" si="136"/>
        <v>51.473569828142544</v>
      </c>
      <c r="AQ91" s="58">
        <f t="shared" si="137"/>
        <v>5.2544477113779875</v>
      </c>
      <c r="AR91" s="58">
        <f t="shared" si="137"/>
        <v>2.36</v>
      </c>
      <c r="AS91" s="27">
        <f t="shared" si="137"/>
        <v>638.29782758465512</v>
      </c>
      <c r="AU91" s="32">
        <v>2049</v>
      </c>
      <c r="AV91" s="67">
        <v>140695569.2653634</v>
      </c>
      <c r="AW91" s="48">
        <v>10</v>
      </c>
      <c r="AX91" s="552">
        <f t="shared" si="125"/>
        <v>14.06955692653634</v>
      </c>
      <c r="AY91" s="59">
        <f t="shared" si="119"/>
        <v>14.06955692653634</v>
      </c>
      <c r="AZ91" s="58">
        <f t="shared" si="138"/>
        <v>5.2544477113779875</v>
      </c>
      <c r="BA91" s="70">
        <f t="shared" si="138"/>
        <v>1.18</v>
      </c>
      <c r="BB91" s="27">
        <f t="shared" si="120"/>
        <v>87.234746407434585</v>
      </c>
      <c r="BC91" s="68"/>
      <c r="BD91" s="32">
        <v>2049</v>
      </c>
      <c r="BE91" s="27">
        <v>48.972745450177086</v>
      </c>
      <c r="BF91" s="58">
        <f t="shared" si="139"/>
        <v>5.2544477113779875</v>
      </c>
      <c r="BG91" s="58">
        <v>1.1599999999999999</v>
      </c>
      <c r="BH91" s="27">
        <f t="shared" si="126"/>
        <v>298.49668709067248</v>
      </c>
      <c r="BJ91" s="32">
        <v>2049</v>
      </c>
      <c r="BK91" s="53">
        <f t="shared" si="121"/>
        <v>261.96296224959917</v>
      </c>
      <c r="BL91" s="58">
        <f t="shared" si="140"/>
        <v>5.2544477113779875</v>
      </c>
      <c r="BM91" s="91">
        <v>1</v>
      </c>
      <c r="BN91" s="27">
        <f t="shared" si="122"/>
        <v>1376.4706874582046</v>
      </c>
      <c r="BO91" s="21"/>
      <c r="BP91" s="32">
        <v>2049</v>
      </c>
      <c r="BQ91" s="27">
        <v>184.20895316434519</v>
      </c>
      <c r="BR91" s="58">
        <f t="shared" si="141"/>
        <v>5.2544477113779875</v>
      </c>
      <c r="BS91" s="58">
        <f t="shared" si="141"/>
        <v>1.0900000000000001</v>
      </c>
      <c r="BT91" s="27">
        <f t="shared" si="123"/>
        <v>1055.0287804830041</v>
      </c>
      <c r="BV91" s="32">
        <v>2049</v>
      </c>
      <c r="BW91" s="53">
        <v>127.1440256825679</v>
      </c>
      <c r="BX91" s="53">
        <f t="shared" si="144"/>
        <v>69.6440256825679</v>
      </c>
      <c r="BY91" s="58">
        <f t="shared" si="142"/>
        <v>5.2544477113779875</v>
      </c>
      <c r="BZ91" s="58">
        <f t="shared" si="142"/>
        <v>2.36</v>
      </c>
      <c r="CA91" s="27">
        <f t="shared" si="124"/>
        <v>863.62050360704802</v>
      </c>
      <c r="CC91" s="32">
        <v>2049</v>
      </c>
      <c r="CD91" s="27">
        <v>138.15093041783661</v>
      </c>
      <c r="CE91" s="27">
        <f t="shared" si="127"/>
        <v>38.150930417836605</v>
      </c>
      <c r="CF91" s="58">
        <f t="shared" si="143"/>
        <v>5.2544477113779875</v>
      </c>
      <c r="CG91" s="58">
        <f t="shared" si="143"/>
        <v>1</v>
      </c>
      <c r="CH91" s="27">
        <f t="shared" si="145"/>
        <v>725.90684015874115</v>
      </c>
      <c r="CI91" s="118" t="s">
        <v>0</v>
      </c>
    </row>
    <row r="92" spans="1:87" s="4" customFormat="1" ht="13.8" x14ac:dyDescent="0.45">
      <c r="A92" s="32">
        <v>2050</v>
      </c>
      <c r="B92" s="627">
        <f t="shared" si="111"/>
        <v>11733.569669388096</v>
      </c>
      <c r="C92" s="21"/>
      <c r="D92" s="32">
        <v>2050</v>
      </c>
      <c r="E92" s="27">
        <v>344.00166904588951</v>
      </c>
      <c r="F92" s="27">
        <f t="shared" si="112"/>
        <v>329.49847979565124</v>
      </c>
      <c r="G92" s="58">
        <f t="shared" si="129"/>
        <v>5.2544477113779875</v>
      </c>
      <c r="H92" s="58">
        <f t="shared" si="129"/>
        <v>1.0603</v>
      </c>
      <c r="I92" s="27">
        <f t="shared" si="113"/>
        <v>1835.7318848085922</v>
      </c>
      <c r="J92" s="65"/>
      <c r="K92" s="32">
        <v>2050</v>
      </c>
      <c r="L92" s="27">
        <v>0</v>
      </c>
      <c r="M92" s="58">
        <f t="shared" si="130"/>
        <v>5.2544477113779875</v>
      </c>
      <c r="N92" s="58">
        <f t="shared" si="130"/>
        <v>1</v>
      </c>
      <c r="O92" s="27">
        <f t="shared" si="114"/>
        <v>0</v>
      </c>
      <c r="P92" s="65"/>
      <c r="Q92" s="32">
        <v>2050</v>
      </c>
      <c r="R92" s="27">
        <v>219.15861662258203</v>
      </c>
      <c r="S92" s="58">
        <f t="shared" si="131"/>
        <v>5.2544477113779875</v>
      </c>
      <c r="T92" s="58">
        <f t="shared" si="131"/>
        <v>0.98980000000000001</v>
      </c>
      <c r="U92" s="27">
        <f t="shared" si="115"/>
        <v>1139.8116051275708</v>
      </c>
      <c r="W92" s="32">
        <v>2050</v>
      </c>
      <c r="X92" s="59">
        <v>93.575029626702914</v>
      </c>
      <c r="Y92" s="58">
        <f t="shared" si="132"/>
        <v>5.2544477113779875</v>
      </c>
      <c r="Z92" s="58">
        <f t="shared" si="133"/>
        <v>1.0451999999999999</v>
      </c>
      <c r="AA92" s="27">
        <f t="shared" si="116"/>
        <v>513.90926679609629</v>
      </c>
      <c r="AB92" s="65"/>
      <c r="AC92" s="32">
        <v>2050</v>
      </c>
      <c r="AD92" s="59">
        <v>40.214170933427347</v>
      </c>
      <c r="AE92" s="58">
        <f t="shared" si="134"/>
        <v>5.2544477113779875</v>
      </c>
      <c r="AF92" s="58">
        <f t="shared" si="134"/>
        <v>1.3522000000000001</v>
      </c>
      <c r="AG92" s="27">
        <f t="shared" si="117"/>
        <v>285.72426604378666</v>
      </c>
      <c r="AH92" s="65"/>
      <c r="AI92" s="32">
        <v>2050</v>
      </c>
      <c r="AJ92" s="59">
        <v>416.92612643489741</v>
      </c>
      <c r="AK92" s="58">
        <f t="shared" si="135"/>
        <v>5.2544477113779875</v>
      </c>
      <c r="AL92" s="58">
        <f t="shared" si="135"/>
        <v>1.3105</v>
      </c>
      <c r="AM92" s="27">
        <f t="shared" si="118"/>
        <v>2870.9340136914225</v>
      </c>
      <c r="AO92" s="32">
        <v>2050</v>
      </c>
      <c r="AP92" s="27">
        <f t="shared" si="136"/>
        <v>51.473569828142544</v>
      </c>
      <c r="AQ92" s="58">
        <f t="shared" si="137"/>
        <v>5.2544477113779875</v>
      </c>
      <c r="AR92" s="58">
        <f t="shared" si="137"/>
        <v>2.36</v>
      </c>
      <c r="AS92" s="27">
        <f t="shared" si="137"/>
        <v>638.29782758465512</v>
      </c>
      <c r="AU92" s="32">
        <v>2050</v>
      </c>
      <c r="AV92" s="27">
        <v>145031892.50238293</v>
      </c>
      <c r="AW92" s="48">
        <v>10</v>
      </c>
      <c r="AX92" s="552">
        <f t="shared" si="125"/>
        <v>14.503189250238293</v>
      </c>
      <c r="AY92" s="59">
        <f t="shared" si="119"/>
        <v>14.503189250238293</v>
      </c>
      <c r="AZ92" s="58">
        <f t="shared" si="138"/>
        <v>5.2544477113779875</v>
      </c>
      <c r="BA92" s="70">
        <f t="shared" si="138"/>
        <v>1.18</v>
      </c>
      <c r="BB92" s="27">
        <f t="shared" si="120"/>
        <v>89.92337448504378</v>
      </c>
      <c r="BC92" s="68"/>
      <c r="BD92" s="32">
        <v>2050</v>
      </c>
      <c r="BE92" s="27">
        <v>50.552511432440852</v>
      </c>
      <c r="BF92" s="58">
        <f t="shared" si="139"/>
        <v>5.2544477113779875</v>
      </c>
      <c r="BG92" s="58">
        <v>1.1599999999999999</v>
      </c>
      <c r="BH92" s="27">
        <f t="shared" si="126"/>
        <v>308.12561248069409</v>
      </c>
      <c r="BJ92" s="32">
        <v>2050</v>
      </c>
      <c r="BK92" s="53">
        <f t="shared" si="121"/>
        <v>257.09830607591738</v>
      </c>
      <c r="BL92" s="58">
        <f t="shared" si="140"/>
        <v>5.2544477113779875</v>
      </c>
      <c r="BM92" s="91">
        <v>1</v>
      </c>
      <c r="BN92" s="27">
        <f t="shared" si="122"/>
        <v>1350.9096059597614</v>
      </c>
      <c r="BO92" s="21"/>
      <c r="BP92" s="32">
        <v>2050</v>
      </c>
      <c r="BQ92" s="27">
        <v>189.50506123416224</v>
      </c>
      <c r="BR92" s="58">
        <f t="shared" si="141"/>
        <v>5.2544477113779875</v>
      </c>
      <c r="BS92" s="58">
        <f t="shared" si="141"/>
        <v>1.0900000000000001</v>
      </c>
      <c r="BT92" s="27">
        <f t="shared" si="123"/>
        <v>1085.3614344730643</v>
      </c>
      <c r="BV92" s="32">
        <v>2050</v>
      </c>
      <c r="BW92" s="53">
        <v>128.79990544680587</v>
      </c>
      <c r="BX92" s="53">
        <f t="shared" si="144"/>
        <v>71.299905446805866</v>
      </c>
      <c r="BY92" s="58">
        <f t="shared" si="142"/>
        <v>5.2544477113779875</v>
      </c>
      <c r="BZ92" s="58">
        <f t="shared" si="142"/>
        <v>2.36</v>
      </c>
      <c r="CA92" s="27">
        <f t="shared" si="124"/>
        <v>884.15423499158896</v>
      </c>
      <c r="CC92" s="32">
        <v>2050</v>
      </c>
      <c r="CD92" s="27">
        <v>139.06057935710157</v>
      </c>
      <c r="CE92" s="27">
        <f t="shared" si="127"/>
        <v>39.060579357101574</v>
      </c>
      <c r="CF92" s="58">
        <f t="shared" si="143"/>
        <v>5.2544477113779875</v>
      </c>
      <c r="CG92" s="58">
        <f t="shared" si="143"/>
        <v>1</v>
      </c>
      <c r="CH92" s="27">
        <f t="shared" si="145"/>
        <v>730.68654294581938</v>
      </c>
      <c r="CI92" s="118" t="s">
        <v>0</v>
      </c>
    </row>
    <row r="93" spans="1:87" s="4" customFormat="1" ht="13.8" x14ac:dyDescent="0.45">
      <c r="A93" s="32">
        <v>2051</v>
      </c>
      <c r="B93" s="627">
        <f t="shared" si="111"/>
        <v>11805.206681918156</v>
      </c>
      <c r="C93" s="21"/>
      <c r="D93" s="32">
        <v>2051</v>
      </c>
      <c r="E93" s="417">
        <v>339.08218884038934</v>
      </c>
      <c r="F93" s="27">
        <f t="shared" si="112"/>
        <v>324.14359444144907</v>
      </c>
      <c r="G93" s="58">
        <f>G92</f>
        <v>5.2544477113779875</v>
      </c>
      <c r="H93" s="58">
        <f>H92</f>
        <v>1.0603</v>
      </c>
      <c r="I93" s="27">
        <f>F93*G93*H93</f>
        <v>1805.8982607193402</v>
      </c>
      <c r="J93" s="65"/>
      <c r="K93" s="32">
        <v>2051</v>
      </c>
      <c r="L93" s="27">
        <v>0</v>
      </c>
      <c r="M93" s="58">
        <f t="shared" ref="M93:N93" si="146">M92</f>
        <v>5.2544477113779875</v>
      </c>
      <c r="N93" s="58">
        <f t="shared" si="146"/>
        <v>1</v>
      </c>
      <c r="O93" s="27">
        <f t="shared" si="114"/>
        <v>0</v>
      </c>
      <c r="P93" s="65"/>
      <c r="Q93" s="32">
        <v>2051</v>
      </c>
      <c r="R93" s="27">
        <v>222.55099284655921</v>
      </c>
      <c r="S93" s="58">
        <f>S92</f>
        <v>5.2544477113779875</v>
      </c>
      <c r="T93" s="58">
        <f t="shared" ref="T93:T102" si="147">T92</f>
        <v>0.98980000000000001</v>
      </c>
      <c r="U93" s="27">
        <f t="shared" si="115"/>
        <v>1157.4548529662213</v>
      </c>
      <c r="W93" s="32">
        <v>2051</v>
      </c>
      <c r="X93" s="417">
        <v>94.627896612199905</v>
      </c>
      <c r="Y93" s="58">
        <f>Y92</f>
        <v>5.2544477113779875</v>
      </c>
      <c r="Z93" s="58">
        <f t="shared" si="133"/>
        <v>1.0451999999999999</v>
      </c>
      <c r="AA93" s="27">
        <f t="shared" si="116"/>
        <v>519.69155831883575</v>
      </c>
      <c r="AB93" s="65"/>
      <c r="AC93" s="32">
        <v>2051</v>
      </c>
      <c r="AD93" s="27">
        <v>40.379194851613008</v>
      </c>
      <c r="AE93" s="58">
        <f t="shared" ref="AE93:AE102" si="148">AE92</f>
        <v>5.2544477113779875</v>
      </c>
      <c r="AF93" s="58">
        <f t="shared" ref="AF93:AF102" si="149">AF92</f>
        <v>1.3522000000000001</v>
      </c>
      <c r="AG93" s="27">
        <f t="shared" si="117"/>
        <v>286.89677157625988</v>
      </c>
      <c r="AH93" s="65"/>
      <c r="AI93" s="32">
        <v>2051</v>
      </c>
      <c r="AJ93" s="59">
        <v>418.64733018573276</v>
      </c>
      <c r="AK93" s="58">
        <f t="shared" ref="AK93:AK102" si="150">AK92</f>
        <v>5.2544477113779875</v>
      </c>
      <c r="AL93" s="58">
        <f t="shared" ref="AL93:AL102" si="151">AL92</f>
        <v>1.3105</v>
      </c>
      <c r="AM93" s="27">
        <f t="shared" si="118"/>
        <v>2882.7861430722801</v>
      </c>
      <c r="AO93" s="32">
        <v>2051</v>
      </c>
      <c r="AP93" s="27">
        <f t="shared" si="136"/>
        <v>51.473569828142544</v>
      </c>
      <c r="AQ93" s="58">
        <f t="shared" ref="AQ93:AS93" si="152">AQ92</f>
        <v>5.2544477113779875</v>
      </c>
      <c r="AR93" s="58">
        <f t="shared" si="152"/>
        <v>2.36</v>
      </c>
      <c r="AS93" s="27">
        <f t="shared" si="152"/>
        <v>638.29782758465512</v>
      </c>
      <c r="AU93" s="32">
        <v>2051</v>
      </c>
      <c r="AV93" s="27">
        <v>149385943.98940295</v>
      </c>
      <c r="AW93" s="58">
        <f t="shared" ref="AW93:AW102" si="153">AW92</f>
        <v>10</v>
      </c>
      <c r="AX93" s="552">
        <f t="shared" si="125"/>
        <v>14.938594398940294</v>
      </c>
      <c r="AY93" s="59">
        <f t="shared" si="119"/>
        <v>14.938594398940294</v>
      </c>
      <c r="AZ93" s="58">
        <f t="shared" ref="AZ93:AZ102" si="154">AZ92</f>
        <v>5.2544477113779875</v>
      </c>
      <c r="BA93" s="58">
        <f t="shared" ref="BA93:BA102" si="155">BA92</f>
        <v>1.18</v>
      </c>
      <c r="BB93" s="27">
        <f t="shared" si="120"/>
        <v>92.622994517844688</v>
      </c>
      <c r="BC93" s="68"/>
      <c r="BD93" s="32">
        <v>2051</v>
      </c>
      <c r="BE93" s="27">
        <v>51.012295085354943</v>
      </c>
      <c r="BF93" s="58">
        <f t="shared" si="139"/>
        <v>5.2544477113779875</v>
      </c>
      <c r="BG93" s="58">
        <v>1.1599999999999999</v>
      </c>
      <c r="BH93" s="53">
        <f t="shared" si="126"/>
        <v>310.92806710952289</v>
      </c>
      <c r="BJ93" s="32">
        <v>2051</v>
      </c>
      <c r="BK93" s="53">
        <f t="shared" si="121"/>
        <v>255.22653175000829</v>
      </c>
      <c r="BL93" s="58">
        <f t="shared" si="140"/>
        <v>5.2544477113779875</v>
      </c>
      <c r="BM93" s="58">
        <f t="shared" si="140"/>
        <v>1</v>
      </c>
      <c r="BN93" s="27">
        <f t="shared" si="122"/>
        <v>1341.0744656367724</v>
      </c>
      <c r="BO93" s="21"/>
      <c r="BP93" s="32">
        <v>2051</v>
      </c>
      <c r="BQ93" s="20">
        <v>192.97396164121986</v>
      </c>
      <c r="BR93" s="58">
        <f t="shared" ref="BR93:BR102" si="156">BR92</f>
        <v>5.2544477113779875</v>
      </c>
      <c r="BS93" s="58">
        <f t="shared" ref="BS93:BS102" si="157">BS92</f>
        <v>1.0900000000000001</v>
      </c>
      <c r="BT93" s="27">
        <f t="shared" si="123"/>
        <v>1105.229034300364</v>
      </c>
      <c r="BV93" s="32">
        <v>2051</v>
      </c>
      <c r="BW93" s="27">
        <v>132.41038066004967</v>
      </c>
      <c r="BX93" s="53">
        <f t="shared" si="144"/>
        <v>74.910380660049668</v>
      </c>
      <c r="BY93" s="58">
        <f t="shared" ref="BY93:BY102" si="158">BY92</f>
        <v>5.2544477113779875</v>
      </c>
      <c r="BZ93" s="58">
        <f t="shared" ref="BZ93:BZ102" si="159">BZ92</f>
        <v>2.36</v>
      </c>
      <c r="CA93" s="27">
        <f t="shared" si="124"/>
        <v>928.92592059365825</v>
      </c>
      <c r="CC93" s="32">
        <v>2051</v>
      </c>
      <c r="CD93" s="27">
        <v>139.95777023909912</v>
      </c>
      <c r="CE93" s="27">
        <f t="shared" si="127"/>
        <v>39.957770239099119</v>
      </c>
      <c r="CF93" s="58">
        <f t="shared" ref="CF93:CF102" si="160">CF92</f>
        <v>5.2544477113779875</v>
      </c>
      <c r="CG93" s="58">
        <f t="shared" ref="CG93:CG102" si="161">CG92</f>
        <v>1</v>
      </c>
      <c r="CH93" s="27">
        <f t="shared" si="145"/>
        <v>735.40078552240061</v>
      </c>
      <c r="CI93" s="21"/>
    </row>
    <row r="94" spans="1:87" s="4" customFormat="1" ht="13.8" x14ac:dyDescent="0.45">
      <c r="A94" s="32">
        <v>2052</v>
      </c>
      <c r="B94" s="627">
        <f t="shared" si="111"/>
        <v>11876.575481052098</v>
      </c>
      <c r="C94" s="21"/>
      <c r="D94" s="32">
        <v>2052</v>
      </c>
      <c r="E94" s="417">
        <v>334.00568022083337</v>
      </c>
      <c r="F94" s="27">
        <f t="shared" si="112"/>
        <v>318.62990784819112</v>
      </c>
      <c r="G94" s="58">
        <f t="shared" ref="G94:G102" si="162">G93</f>
        <v>5.2544477113779875</v>
      </c>
      <c r="H94" s="58">
        <f t="shared" ref="H94:H102" si="163">H93</f>
        <v>1.0603</v>
      </c>
      <c r="I94" s="27">
        <f t="shared" ref="I94:I102" si="164">F94*G94*H94</f>
        <v>1775.1799087306981</v>
      </c>
      <c r="J94" s="65"/>
      <c r="K94" s="32">
        <v>2052</v>
      </c>
      <c r="L94" s="27">
        <v>0</v>
      </c>
      <c r="M94" s="58">
        <f t="shared" ref="M94:N94" si="165">M93</f>
        <v>5.2544477113779875</v>
      </c>
      <c r="N94" s="58">
        <f t="shared" si="165"/>
        <v>1</v>
      </c>
      <c r="O94" s="27">
        <f t="shared" si="114"/>
        <v>0</v>
      </c>
      <c r="P94" s="65"/>
      <c r="Q94" s="32">
        <v>2052</v>
      </c>
      <c r="R94" s="27">
        <v>225.94416193577587</v>
      </c>
      <c r="S94" s="58">
        <f t="shared" ref="S94:S102" si="166">S93</f>
        <v>5.2544477113779875</v>
      </c>
      <c r="T94" s="58">
        <f t="shared" si="147"/>
        <v>0.98980000000000001</v>
      </c>
      <c r="U94" s="27">
        <f t="shared" si="115"/>
        <v>1175.1022243799118</v>
      </c>
      <c r="W94" s="32">
        <v>2052</v>
      </c>
      <c r="X94" s="417">
        <v>95.290673668161929</v>
      </c>
      <c r="Y94" s="58">
        <f t="shared" ref="Y94:Y102" si="167">Y93</f>
        <v>5.2544477113779875</v>
      </c>
      <c r="Z94" s="58">
        <f t="shared" si="133"/>
        <v>1.0451999999999999</v>
      </c>
      <c r="AA94" s="27">
        <f t="shared" si="116"/>
        <v>523.3314959414846</v>
      </c>
      <c r="AB94" s="65"/>
      <c r="AC94" s="32">
        <v>2052</v>
      </c>
      <c r="AD94" s="27">
        <v>40.544218769798633</v>
      </c>
      <c r="AE94" s="58">
        <f t="shared" si="148"/>
        <v>5.2544477113779875</v>
      </c>
      <c r="AF94" s="58">
        <f t="shared" si="149"/>
        <v>1.3522000000000001</v>
      </c>
      <c r="AG94" s="27">
        <f t="shared" si="117"/>
        <v>288.06927710873288</v>
      </c>
      <c r="AH94" s="65"/>
      <c r="AI94" s="32">
        <v>2052</v>
      </c>
      <c r="AJ94" s="59">
        <v>420.36853393656787</v>
      </c>
      <c r="AK94" s="58">
        <f t="shared" si="150"/>
        <v>5.2544477113779875</v>
      </c>
      <c r="AL94" s="58">
        <f t="shared" si="151"/>
        <v>1.3105</v>
      </c>
      <c r="AM94" s="27">
        <f t="shared" si="118"/>
        <v>2894.6382724531372</v>
      </c>
      <c r="AO94" s="32">
        <v>2052</v>
      </c>
      <c r="AP94" s="27">
        <f t="shared" si="136"/>
        <v>51.473569828142544</v>
      </c>
      <c r="AQ94" s="58">
        <f t="shared" ref="AQ94:AS94" si="168">AQ93</f>
        <v>5.2544477113779875</v>
      </c>
      <c r="AR94" s="58">
        <f t="shared" si="168"/>
        <v>2.36</v>
      </c>
      <c r="AS94" s="27">
        <f t="shared" si="168"/>
        <v>638.29782758465512</v>
      </c>
      <c r="AU94" s="32">
        <v>2052</v>
      </c>
      <c r="AV94" s="27">
        <v>153757723.72642249</v>
      </c>
      <c r="AW94" s="58">
        <f t="shared" si="153"/>
        <v>10</v>
      </c>
      <c r="AX94" s="552">
        <f t="shared" si="125"/>
        <v>15.375772372642249</v>
      </c>
      <c r="AY94" s="59">
        <f t="shared" si="119"/>
        <v>15.375772372642249</v>
      </c>
      <c r="AZ94" s="58">
        <f t="shared" si="154"/>
        <v>5.2544477113779875</v>
      </c>
      <c r="BA94" s="58">
        <f t="shared" si="155"/>
        <v>1.18</v>
      </c>
      <c r="BB94" s="27">
        <f t="shared" si="120"/>
        <v>95.333606505836755</v>
      </c>
      <c r="BC94" s="68"/>
      <c r="BD94" s="32">
        <v>2052</v>
      </c>
      <c r="BE94" s="27">
        <v>51.482800095903322</v>
      </c>
      <c r="BF94" s="58">
        <f t="shared" si="139"/>
        <v>5.2544477113779875</v>
      </c>
      <c r="BG94" s="58">
        <v>1.1599999999999999</v>
      </c>
      <c r="BH94" s="53">
        <f t="shared" si="126"/>
        <v>313.79587012152956</v>
      </c>
      <c r="BJ94" s="32">
        <v>2052</v>
      </c>
      <c r="BK94" s="53">
        <f t="shared" si="121"/>
        <v>253.89036154481653</v>
      </c>
      <c r="BL94" s="58">
        <f t="shared" ref="BL94:BL102" si="169">BL93</f>
        <v>5.2544477113779875</v>
      </c>
      <c r="BM94" s="58">
        <f t="shared" ref="BM94:BM102" si="170">BM93</f>
        <v>1</v>
      </c>
      <c r="BN94" s="27">
        <f t="shared" si="122"/>
        <v>1334.0536291600911</v>
      </c>
      <c r="BO94" s="21"/>
      <c r="BP94" s="32">
        <v>2052</v>
      </c>
      <c r="BQ94" s="20">
        <v>196.44286204827742</v>
      </c>
      <c r="BR94" s="58">
        <f t="shared" si="156"/>
        <v>5.2544477113779875</v>
      </c>
      <c r="BS94" s="58">
        <f t="shared" si="157"/>
        <v>1.0900000000000001</v>
      </c>
      <c r="BT94" s="27">
        <f t="shared" si="123"/>
        <v>1125.0966341276633</v>
      </c>
      <c r="BV94" s="32">
        <v>2052</v>
      </c>
      <c r="BW94" s="27">
        <v>136.01482237937392</v>
      </c>
      <c r="BX94" s="53">
        <f t="shared" si="144"/>
        <v>78.514822379373925</v>
      </c>
      <c r="BY94" s="58">
        <f t="shared" si="158"/>
        <v>5.2544477113779875</v>
      </c>
      <c r="BZ94" s="58">
        <f t="shared" si="159"/>
        <v>2.36</v>
      </c>
      <c r="CA94" s="27">
        <f t="shared" si="124"/>
        <v>973.62278787489913</v>
      </c>
      <c r="CC94" s="32">
        <v>2052</v>
      </c>
      <c r="CD94" s="27">
        <v>140.84333648633407</v>
      </c>
      <c r="CE94" s="27">
        <f t="shared" si="127"/>
        <v>40.843336486334067</v>
      </c>
      <c r="CF94" s="58">
        <f t="shared" si="160"/>
        <v>5.2544477113779875</v>
      </c>
      <c r="CG94" s="58">
        <f t="shared" si="161"/>
        <v>1</v>
      </c>
      <c r="CH94" s="27">
        <f t="shared" si="145"/>
        <v>740.05394706345783</v>
      </c>
      <c r="CI94" s="21"/>
    </row>
    <row r="95" spans="1:87" s="4" customFormat="1" ht="13.8" x14ac:dyDescent="0.45">
      <c r="A95" s="32">
        <v>2053</v>
      </c>
      <c r="B95" s="627">
        <f t="shared" si="111"/>
        <v>11947.711118452895</v>
      </c>
      <c r="C95" s="21"/>
      <c r="D95" s="32">
        <v>2053</v>
      </c>
      <c r="E95" s="417">
        <v>328.80777695358859</v>
      </c>
      <c r="F95" s="27">
        <f t="shared" si="112"/>
        <v>312.99305378224432</v>
      </c>
      <c r="G95" s="58">
        <f t="shared" si="162"/>
        <v>5.2544477113779875</v>
      </c>
      <c r="H95" s="58">
        <f t="shared" si="163"/>
        <v>1.0603</v>
      </c>
      <c r="I95" s="27">
        <f t="shared" si="164"/>
        <v>1743.7753549212573</v>
      </c>
      <c r="J95" s="65"/>
      <c r="K95" s="32">
        <v>2053</v>
      </c>
      <c r="L95" s="27">
        <v>0</v>
      </c>
      <c r="M95" s="58">
        <f t="shared" ref="M95:N95" si="171">M94</f>
        <v>5.2544477113779875</v>
      </c>
      <c r="N95" s="58">
        <f t="shared" si="171"/>
        <v>1</v>
      </c>
      <c r="O95" s="27">
        <f t="shared" si="114"/>
        <v>0</v>
      </c>
      <c r="P95" s="65"/>
      <c r="Q95" s="32">
        <v>2053</v>
      </c>
      <c r="R95" s="27">
        <v>229.29181783953214</v>
      </c>
      <c r="S95" s="58">
        <f t="shared" si="166"/>
        <v>5.2544477113779875</v>
      </c>
      <c r="T95" s="58">
        <f t="shared" si="147"/>
        <v>0.98980000000000001</v>
      </c>
      <c r="U95" s="27">
        <f t="shared" si="115"/>
        <v>1192.5128884362848</v>
      </c>
      <c r="W95" s="32">
        <v>2053</v>
      </c>
      <c r="X95" s="417">
        <v>95.648400703081592</v>
      </c>
      <c r="Y95" s="58">
        <f t="shared" si="167"/>
        <v>5.2544477113779875</v>
      </c>
      <c r="Z95" s="58">
        <f t="shared" si="133"/>
        <v>1.0451999999999999</v>
      </c>
      <c r="AA95" s="27">
        <f t="shared" si="116"/>
        <v>525.29611448301318</v>
      </c>
      <c r="AB95" s="65"/>
      <c r="AC95" s="32">
        <v>2053</v>
      </c>
      <c r="AD95" s="27">
        <v>40.709242687984258</v>
      </c>
      <c r="AE95" s="58">
        <f t="shared" si="148"/>
        <v>5.2544477113779875</v>
      </c>
      <c r="AF95" s="58">
        <f t="shared" si="149"/>
        <v>1.3522000000000001</v>
      </c>
      <c r="AG95" s="27">
        <f t="shared" si="117"/>
        <v>289.24178264120582</v>
      </c>
      <c r="AH95" s="65"/>
      <c r="AI95" s="32">
        <v>2053</v>
      </c>
      <c r="AJ95" s="59">
        <v>422.0897376874031</v>
      </c>
      <c r="AK95" s="58">
        <f t="shared" si="150"/>
        <v>5.2544477113779875</v>
      </c>
      <c r="AL95" s="58">
        <f t="shared" si="151"/>
        <v>1.3105</v>
      </c>
      <c r="AM95" s="27">
        <f t="shared" si="118"/>
        <v>2906.4904018339944</v>
      </c>
      <c r="AO95" s="32">
        <v>2053</v>
      </c>
      <c r="AP95" s="27">
        <f t="shared" si="136"/>
        <v>51.473569828142544</v>
      </c>
      <c r="AQ95" s="58">
        <f t="shared" ref="AQ95:AS95" si="172">AQ94</f>
        <v>5.2544477113779875</v>
      </c>
      <c r="AR95" s="58">
        <f t="shared" si="172"/>
        <v>2.36</v>
      </c>
      <c r="AS95" s="27">
        <f t="shared" si="172"/>
        <v>638.29782758465512</v>
      </c>
      <c r="AU95" s="32">
        <v>2053</v>
      </c>
      <c r="AV95" s="27">
        <v>158147231.7134425</v>
      </c>
      <c r="AW95" s="58">
        <f t="shared" si="153"/>
        <v>10</v>
      </c>
      <c r="AX95" s="552">
        <f t="shared" si="125"/>
        <v>15.81472317134425</v>
      </c>
      <c r="AY95" s="59">
        <f t="shared" si="119"/>
        <v>15.81472317134425</v>
      </c>
      <c r="AZ95" s="58">
        <f t="shared" si="154"/>
        <v>5.2544477113779875</v>
      </c>
      <c r="BA95" s="58">
        <f t="shared" si="155"/>
        <v>1.18</v>
      </c>
      <c r="BB95" s="27">
        <f t="shared" si="120"/>
        <v>98.055210449020535</v>
      </c>
      <c r="BC95" s="68"/>
      <c r="BD95" s="32">
        <v>2053</v>
      </c>
      <c r="BE95" s="27">
        <v>51.964252843636544</v>
      </c>
      <c r="BF95" s="58">
        <f t="shared" si="139"/>
        <v>5.2544477113779875</v>
      </c>
      <c r="BG95" s="58">
        <v>1.1599999999999999</v>
      </c>
      <c r="BH95" s="53">
        <f t="shared" si="126"/>
        <v>316.73040133614722</v>
      </c>
      <c r="BJ95" s="32">
        <v>2053</v>
      </c>
      <c r="BK95" s="53">
        <f t="shared" si="121"/>
        <v>253.01520145663136</v>
      </c>
      <c r="BL95" s="58">
        <f t="shared" si="169"/>
        <v>5.2544477113779875</v>
      </c>
      <c r="BM95" s="58">
        <f t="shared" si="170"/>
        <v>1</v>
      </c>
      <c r="BN95" s="27">
        <f t="shared" si="122"/>
        <v>1329.4551462376371</v>
      </c>
      <c r="BO95" s="21"/>
      <c r="BP95" s="32">
        <v>2053</v>
      </c>
      <c r="BQ95" s="20">
        <v>199.91176245533418</v>
      </c>
      <c r="BR95" s="58">
        <f t="shared" si="156"/>
        <v>5.2544477113779875</v>
      </c>
      <c r="BS95" s="58">
        <f t="shared" si="157"/>
        <v>1.0900000000000001</v>
      </c>
      <c r="BT95" s="27">
        <f t="shared" si="123"/>
        <v>1144.964233954958</v>
      </c>
      <c r="BV95" s="32">
        <v>2053</v>
      </c>
      <c r="BW95" s="27">
        <v>139.61297451918202</v>
      </c>
      <c r="BX95" s="53">
        <f t="shared" si="144"/>
        <v>82.112974519182018</v>
      </c>
      <c r="BY95" s="58">
        <f t="shared" si="158"/>
        <v>5.2544477113779875</v>
      </c>
      <c r="BZ95" s="58">
        <f t="shared" si="159"/>
        <v>2.36</v>
      </c>
      <c r="CA95" s="27">
        <f t="shared" si="124"/>
        <v>1018.2416612467416</v>
      </c>
      <c r="CC95" s="32">
        <v>2053</v>
      </c>
      <c r="CD95" s="27">
        <v>141.71805225419087</v>
      </c>
      <c r="CE95" s="27">
        <f t="shared" si="127"/>
        <v>41.718052254190866</v>
      </c>
      <c r="CF95" s="58">
        <f t="shared" si="160"/>
        <v>5.2544477113779875</v>
      </c>
      <c r="CG95" s="58">
        <f t="shared" si="161"/>
        <v>1</v>
      </c>
      <c r="CH95" s="27">
        <f t="shared" si="145"/>
        <v>744.65009532797922</v>
      </c>
      <c r="CI95" s="21"/>
    </row>
    <row r="96" spans="1:87" s="4" customFormat="1" ht="13.8" x14ac:dyDescent="0.45">
      <c r="A96" s="32">
        <v>2054</v>
      </c>
      <c r="B96" s="627">
        <f t="shared" si="111"/>
        <v>12018.697304384117</v>
      </c>
      <c r="C96" s="21"/>
      <c r="D96" s="32">
        <v>2054</v>
      </c>
      <c r="E96" s="417">
        <v>323.52233642327008</v>
      </c>
      <c r="F96" s="27">
        <f t="shared" si="112"/>
        <v>307.26688962822385</v>
      </c>
      <c r="G96" s="58">
        <f t="shared" si="162"/>
        <v>5.2544477113779875</v>
      </c>
      <c r="H96" s="58">
        <f t="shared" si="163"/>
        <v>1.0603</v>
      </c>
      <c r="I96" s="27">
        <f t="shared" si="164"/>
        <v>1711.8732286301056</v>
      </c>
      <c r="J96" s="65"/>
      <c r="K96" s="32">
        <v>2054</v>
      </c>
      <c r="L96" s="27">
        <v>0</v>
      </c>
      <c r="M96" s="58">
        <f t="shared" ref="M96:N96" si="173">M95</f>
        <v>5.2544477113779875</v>
      </c>
      <c r="N96" s="58">
        <f t="shared" si="173"/>
        <v>1</v>
      </c>
      <c r="O96" s="27">
        <f t="shared" si="114"/>
        <v>0</v>
      </c>
      <c r="P96" s="65"/>
      <c r="Q96" s="32">
        <v>2054</v>
      </c>
      <c r="R96" s="27">
        <v>232.59545131641372</v>
      </c>
      <c r="S96" s="58">
        <f t="shared" si="166"/>
        <v>5.2544477113779875</v>
      </c>
      <c r="T96" s="58">
        <f t="shared" si="147"/>
        <v>0.98980000000000001</v>
      </c>
      <c r="U96" s="27">
        <f t="shared" si="115"/>
        <v>1209.6945983506264</v>
      </c>
      <c r="W96" s="32">
        <v>2054</v>
      </c>
      <c r="X96" s="417">
        <v>96.006127738001311</v>
      </c>
      <c r="Y96" s="58">
        <f t="shared" si="167"/>
        <v>5.2544477113779875</v>
      </c>
      <c r="Z96" s="58">
        <f t="shared" si="133"/>
        <v>1.0451999999999999</v>
      </c>
      <c r="AA96" s="27">
        <f t="shared" si="116"/>
        <v>527.26073302454211</v>
      </c>
      <c r="AB96" s="65"/>
      <c r="AC96" s="32">
        <v>2054</v>
      </c>
      <c r="AD96" s="27">
        <v>40.874266606169883</v>
      </c>
      <c r="AE96" s="58">
        <f t="shared" si="148"/>
        <v>5.2544477113779875</v>
      </c>
      <c r="AF96" s="58">
        <f t="shared" si="149"/>
        <v>1.3522000000000001</v>
      </c>
      <c r="AG96" s="27">
        <f t="shared" si="117"/>
        <v>290.41428817367881</v>
      </c>
      <c r="AH96" s="65"/>
      <c r="AI96" s="32">
        <v>2054</v>
      </c>
      <c r="AJ96" s="59">
        <v>423.81094143823844</v>
      </c>
      <c r="AK96" s="58">
        <f t="shared" si="150"/>
        <v>5.2544477113779875</v>
      </c>
      <c r="AL96" s="58">
        <f t="shared" si="151"/>
        <v>1.3105</v>
      </c>
      <c r="AM96" s="27">
        <f t="shared" si="118"/>
        <v>2918.3425312148524</v>
      </c>
      <c r="AO96" s="32">
        <v>2054</v>
      </c>
      <c r="AP96" s="27">
        <f t="shared" si="136"/>
        <v>51.473569828142544</v>
      </c>
      <c r="AQ96" s="58">
        <f t="shared" ref="AQ96:AS96" si="174">AQ95</f>
        <v>5.2544477113779875</v>
      </c>
      <c r="AR96" s="58">
        <f t="shared" si="174"/>
        <v>2.36</v>
      </c>
      <c r="AS96" s="27">
        <f t="shared" si="174"/>
        <v>638.29782758465512</v>
      </c>
      <c r="AU96" s="32">
        <v>2054</v>
      </c>
      <c r="AV96" s="27">
        <v>162554467.95046204</v>
      </c>
      <c r="AW96" s="58">
        <f t="shared" si="153"/>
        <v>10</v>
      </c>
      <c r="AX96" s="552">
        <f t="shared" si="125"/>
        <v>16.255446795046204</v>
      </c>
      <c r="AY96" s="59">
        <f t="shared" si="119"/>
        <v>16.255446795046204</v>
      </c>
      <c r="AZ96" s="58">
        <f t="shared" si="154"/>
        <v>5.2544477113779875</v>
      </c>
      <c r="BA96" s="58">
        <f t="shared" si="155"/>
        <v>1.18</v>
      </c>
      <c r="BB96" s="27">
        <f t="shared" si="120"/>
        <v>100.78780634739545</v>
      </c>
      <c r="BC96" s="68"/>
      <c r="BD96" s="32">
        <v>2054</v>
      </c>
      <c r="BE96" s="27">
        <v>52.456864229406136</v>
      </c>
      <c r="BF96" s="58">
        <f t="shared" si="139"/>
        <v>5.2544477113779875</v>
      </c>
      <c r="BG96" s="58">
        <v>1.1599999999999999</v>
      </c>
      <c r="BH96" s="53">
        <f t="shared" si="126"/>
        <v>319.7329462276719</v>
      </c>
      <c r="BJ96" s="32">
        <v>2054</v>
      </c>
      <c r="BK96" s="53">
        <f t="shared" si="121"/>
        <v>252.26044242035792</v>
      </c>
      <c r="BL96" s="58">
        <f t="shared" si="169"/>
        <v>5.2544477113779875</v>
      </c>
      <c r="BM96" s="58">
        <f t="shared" si="170"/>
        <v>1</v>
      </c>
      <c r="BN96" s="27">
        <f t="shared" si="122"/>
        <v>1325.4893043468483</v>
      </c>
      <c r="BO96" s="21"/>
      <c r="BP96" s="32">
        <v>2054</v>
      </c>
      <c r="BQ96" s="20">
        <v>203.38066286239163</v>
      </c>
      <c r="BR96" s="58">
        <f t="shared" si="156"/>
        <v>5.2544477113779875</v>
      </c>
      <c r="BS96" s="58">
        <f t="shared" si="157"/>
        <v>1.0900000000000001</v>
      </c>
      <c r="BT96" s="27">
        <f t="shared" si="123"/>
        <v>1164.8318337822568</v>
      </c>
      <c r="BV96" s="32">
        <v>2054</v>
      </c>
      <c r="BW96" s="27">
        <v>143.2045678210755</v>
      </c>
      <c r="BX96" s="53">
        <f t="shared" si="144"/>
        <v>85.7045678210755</v>
      </c>
      <c r="BY96" s="58">
        <f t="shared" si="158"/>
        <v>5.2544477113779875</v>
      </c>
      <c r="BZ96" s="58">
        <f t="shared" si="159"/>
        <v>2.36</v>
      </c>
      <c r="CA96" s="27">
        <f t="shared" si="124"/>
        <v>1062.7792017713316</v>
      </c>
      <c r="CC96" s="32">
        <v>2054</v>
      </c>
      <c r="CD96" s="27">
        <v>142.58263590821358</v>
      </c>
      <c r="CE96" s="27">
        <f t="shared" si="127"/>
        <v>42.582635908213575</v>
      </c>
      <c r="CF96" s="58">
        <f t="shared" si="160"/>
        <v>5.2544477113779875</v>
      </c>
      <c r="CG96" s="58">
        <f t="shared" si="161"/>
        <v>1</v>
      </c>
      <c r="CH96" s="27">
        <f t="shared" si="145"/>
        <v>749.19300493015373</v>
      </c>
      <c r="CI96" s="21"/>
    </row>
    <row r="97" spans="1:91" s="4" customFormat="1" ht="13.8" x14ac:dyDescent="0.45">
      <c r="A97" s="32">
        <v>2055</v>
      </c>
      <c r="B97" s="627">
        <f t="shared" si="111"/>
        <v>12089.544253724762</v>
      </c>
      <c r="C97" s="21"/>
      <c r="D97" s="32">
        <v>2055</v>
      </c>
      <c r="E97" s="417">
        <v>318.18135766928805</v>
      </c>
      <c r="F97" s="27">
        <f t="shared" si="112"/>
        <v>301.48341442553976</v>
      </c>
      <c r="G97" s="58">
        <f t="shared" si="162"/>
        <v>5.2544477113779875</v>
      </c>
      <c r="H97" s="58">
        <f t="shared" si="163"/>
        <v>1.0603</v>
      </c>
      <c r="I97" s="27">
        <f t="shared" si="164"/>
        <v>1679.6518058145848</v>
      </c>
      <c r="J97" s="65"/>
      <c r="K97" s="32">
        <v>2055</v>
      </c>
      <c r="L97" s="27">
        <v>0</v>
      </c>
      <c r="M97" s="58">
        <f t="shared" ref="M97:N97" si="175">M96</f>
        <v>5.2544477113779875</v>
      </c>
      <c r="N97" s="58">
        <f t="shared" si="175"/>
        <v>1</v>
      </c>
      <c r="O97" s="27">
        <f t="shared" si="114"/>
        <v>0</v>
      </c>
      <c r="P97" s="65"/>
      <c r="Q97" s="32">
        <v>2055</v>
      </c>
      <c r="R97" s="27">
        <v>235.85646279219134</v>
      </c>
      <c r="S97" s="58">
        <f t="shared" si="166"/>
        <v>5.2544477113779875</v>
      </c>
      <c r="T97" s="58">
        <f t="shared" si="147"/>
        <v>0.98980000000000001</v>
      </c>
      <c r="U97" s="27">
        <f t="shared" si="115"/>
        <v>1226.6546375305895</v>
      </c>
      <c r="W97" s="32">
        <v>2055</v>
      </c>
      <c r="X97" s="417">
        <v>96.363854772920973</v>
      </c>
      <c r="Y97" s="58">
        <f t="shared" si="167"/>
        <v>5.2544477113779875</v>
      </c>
      <c r="Z97" s="58">
        <f t="shared" si="133"/>
        <v>1.0451999999999999</v>
      </c>
      <c r="AA97" s="27">
        <f t="shared" si="116"/>
        <v>529.22535156607069</v>
      </c>
      <c r="AB97" s="65"/>
      <c r="AC97" s="32">
        <v>2055</v>
      </c>
      <c r="AD97" s="27">
        <v>41.039290524355508</v>
      </c>
      <c r="AE97" s="58">
        <f t="shared" si="148"/>
        <v>5.2544477113779875</v>
      </c>
      <c r="AF97" s="58">
        <f t="shared" si="149"/>
        <v>1.3522000000000001</v>
      </c>
      <c r="AG97" s="27">
        <f t="shared" si="117"/>
        <v>291.58679370615181</v>
      </c>
      <c r="AH97" s="65"/>
      <c r="AI97" s="32">
        <v>2055</v>
      </c>
      <c r="AJ97" s="59">
        <v>425.53214518907345</v>
      </c>
      <c r="AK97" s="58">
        <f t="shared" si="150"/>
        <v>5.2544477113779875</v>
      </c>
      <c r="AL97" s="58">
        <f t="shared" si="151"/>
        <v>1.3105</v>
      </c>
      <c r="AM97" s="27">
        <f t="shared" si="118"/>
        <v>2930.1946605957087</v>
      </c>
      <c r="AO97" s="32">
        <v>2055</v>
      </c>
      <c r="AP97" s="27">
        <f t="shared" si="136"/>
        <v>51.473569828142544</v>
      </c>
      <c r="AQ97" s="58">
        <f t="shared" ref="AQ97:AS97" si="176">AQ96</f>
        <v>5.2544477113779875</v>
      </c>
      <c r="AR97" s="58">
        <f t="shared" si="176"/>
        <v>2.36</v>
      </c>
      <c r="AS97" s="27">
        <f t="shared" si="176"/>
        <v>638.29782758465512</v>
      </c>
      <c r="AU97" s="32">
        <v>2055</v>
      </c>
      <c r="AV97" s="27">
        <v>166979432.43748301</v>
      </c>
      <c r="AW97" s="58">
        <f t="shared" si="153"/>
        <v>10</v>
      </c>
      <c r="AX97" s="552">
        <f t="shared" si="125"/>
        <v>16.697943243748302</v>
      </c>
      <c r="AY97" s="59">
        <f t="shared" si="119"/>
        <v>16.697943243748302</v>
      </c>
      <c r="AZ97" s="58">
        <f t="shared" si="154"/>
        <v>5.2544477113779875</v>
      </c>
      <c r="BA97" s="58">
        <f t="shared" si="155"/>
        <v>1.18</v>
      </c>
      <c r="BB97" s="27">
        <f t="shared" si="120"/>
        <v>103.53139420096269</v>
      </c>
      <c r="BC97" s="68"/>
      <c r="BD97" s="32">
        <v>2055</v>
      </c>
      <c r="BE97" s="27">
        <v>52.960827770101105</v>
      </c>
      <c r="BF97" s="58">
        <f t="shared" si="139"/>
        <v>5.2544477113779875</v>
      </c>
      <c r="BG97" s="58">
        <v>1.1599999999999999</v>
      </c>
      <c r="BH97" s="53">
        <f t="shared" si="126"/>
        <v>322.80468431237813</v>
      </c>
      <c r="BJ97" s="32">
        <v>2055</v>
      </c>
      <c r="BK97" s="53">
        <f t="shared" si="121"/>
        <v>251.59249145392721</v>
      </c>
      <c r="BL97" s="58">
        <f t="shared" si="169"/>
        <v>5.2544477113779875</v>
      </c>
      <c r="BM97" s="58">
        <f t="shared" si="170"/>
        <v>1</v>
      </c>
      <c r="BN97" s="27">
        <f t="shared" si="122"/>
        <v>1321.9795909199738</v>
      </c>
      <c r="BO97" s="21"/>
      <c r="BP97" s="32">
        <v>2055</v>
      </c>
      <c r="BQ97" s="20">
        <v>206.84956326944871</v>
      </c>
      <c r="BR97" s="58">
        <f t="shared" si="156"/>
        <v>5.2544477113779875</v>
      </c>
      <c r="BS97" s="58">
        <f t="shared" si="157"/>
        <v>1.0900000000000001</v>
      </c>
      <c r="BT97" s="27">
        <f t="shared" si="123"/>
        <v>1184.6994336095534</v>
      </c>
      <c r="BV97" s="32">
        <v>2055</v>
      </c>
      <c r="BW97" s="27">
        <v>146.78931912015094</v>
      </c>
      <c r="BX97" s="53">
        <f t="shared" si="144"/>
        <v>89.289319120150935</v>
      </c>
      <c r="BY97" s="58">
        <f t="shared" si="158"/>
        <v>5.2544477113779875</v>
      </c>
      <c r="BZ97" s="58">
        <f t="shared" si="159"/>
        <v>2.36</v>
      </c>
      <c r="CA97" s="27">
        <f t="shared" si="124"/>
        <v>1107.2318980632469</v>
      </c>
      <c r="CC97" s="32">
        <v>2055</v>
      </c>
      <c r="CD97" s="27">
        <v>143.43775354141479</v>
      </c>
      <c r="CE97" s="27">
        <f t="shared" si="127"/>
        <v>43.437753541414793</v>
      </c>
      <c r="CF97" s="58">
        <f t="shared" si="160"/>
        <v>5.2544477113779875</v>
      </c>
      <c r="CG97" s="58">
        <f t="shared" si="161"/>
        <v>1</v>
      </c>
      <c r="CH97" s="27">
        <f t="shared" si="145"/>
        <v>753.68617582088677</v>
      </c>
      <c r="CI97" s="21"/>
    </row>
    <row r="98" spans="1:91" s="4" customFormat="1" ht="13.8" x14ac:dyDescent="0.45">
      <c r="A98" s="32">
        <v>2056</v>
      </c>
      <c r="B98" s="627">
        <f t="shared" si="111"/>
        <v>12160.26112063437</v>
      </c>
      <c r="C98" s="21"/>
      <c r="D98" s="32">
        <v>2056</v>
      </c>
      <c r="E98" s="417">
        <v>312.81491194401349</v>
      </c>
      <c r="F98" s="27">
        <f t="shared" si="112"/>
        <v>295.67269942656321</v>
      </c>
      <c r="G98" s="58">
        <f t="shared" si="162"/>
        <v>5.2544477113779875</v>
      </c>
      <c r="H98" s="58">
        <f t="shared" si="163"/>
        <v>1.0603</v>
      </c>
      <c r="I98" s="27">
        <f t="shared" si="164"/>
        <v>1647.2786221696338</v>
      </c>
      <c r="J98" s="65"/>
      <c r="K98" s="32">
        <v>2056</v>
      </c>
      <c r="L98" s="27">
        <v>0</v>
      </c>
      <c r="M98" s="58">
        <f t="shared" ref="M98:N98" si="177">M97</f>
        <v>5.2544477113779875</v>
      </c>
      <c r="N98" s="58">
        <f t="shared" si="177"/>
        <v>1</v>
      </c>
      <c r="O98" s="27">
        <f t="shared" si="114"/>
        <v>0</v>
      </c>
      <c r="P98" s="65"/>
      <c r="Q98" s="32">
        <v>2056</v>
      </c>
      <c r="R98" s="27">
        <v>239.07616675811948</v>
      </c>
      <c r="S98" s="58">
        <f t="shared" si="166"/>
        <v>5.2544477113779875</v>
      </c>
      <c r="T98" s="58">
        <f t="shared" si="147"/>
        <v>0.98980000000000001</v>
      </c>
      <c r="U98" s="27">
        <f t="shared" si="115"/>
        <v>1243.3998424510974</v>
      </c>
      <c r="W98" s="32">
        <v>2056</v>
      </c>
      <c r="X98" s="417">
        <v>96.721581807840678</v>
      </c>
      <c r="Y98" s="58">
        <f t="shared" si="167"/>
        <v>5.2544477113779875</v>
      </c>
      <c r="Z98" s="58">
        <f t="shared" si="133"/>
        <v>1.0451999999999999</v>
      </c>
      <c r="AA98" s="27">
        <f t="shared" si="116"/>
        <v>531.18997010759938</v>
      </c>
      <c r="AB98" s="65"/>
      <c r="AC98" s="32">
        <v>2056</v>
      </c>
      <c r="AD98" s="27">
        <v>41.204314442541133</v>
      </c>
      <c r="AE98" s="58">
        <f t="shared" si="148"/>
        <v>5.2544477113779875</v>
      </c>
      <c r="AF98" s="58">
        <f t="shared" si="149"/>
        <v>1.3522000000000001</v>
      </c>
      <c r="AG98" s="27">
        <f t="shared" si="117"/>
        <v>292.75929923862475</v>
      </c>
      <c r="AH98" s="65"/>
      <c r="AI98" s="32">
        <v>2056</v>
      </c>
      <c r="AJ98" s="59">
        <v>427.2533489399089</v>
      </c>
      <c r="AK98" s="58">
        <f t="shared" si="150"/>
        <v>5.2544477113779875</v>
      </c>
      <c r="AL98" s="58">
        <f t="shared" si="151"/>
        <v>1.3105</v>
      </c>
      <c r="AM98" s="27">
        <f t="shared" si="118"/>
        <v>2942.0467899765677</v>
      </c>
      <c r="AO98" s="32">
        <v>2056</v>
      </c>
      <c r="AP98" s="27">
        <f t="shared" si="136"/>
        <v>51.473569828142544</v>
      </c>
      <c r="AQ98" s="58">
        <f t="shared" ref="AQ98:AS98" si="178">AQ97</f>
        <v>5.2544477113779875</v>
      </c>
      <c r="AR98" s="58">
        <f t="shared" si="178"/>
        <v>2.36</v>
      </c>
      <c r="AS98" s="27">
        <f t="shared" si="178"/>
        <v>638.29782758465512</v>
      </c>
      <c r="AU98" s="32">
        <v>2056</v>
      </c>
      <c r="AV98" s="27">
        <v>171422125.17450255</v>
      </c>
      <c r="AW98" s="58">
        <f t="shared" si="153"/>
        <v>10</v>
      </c>
      <c r="AX98" s="552">
        <f t="shared" si="125"/>
        <v>17.142212517450254</v>
      </c>
      <c r="AY98" s="59">
        <f t="shared" si="119"/>
        <v>17.142212517450254</v>
      </c>
      <c r="AZ98" s="58">
        <f t="shared" si="154"/>
        <v>5.2544477113779875</v>
      </c>
      <c r="BA98" s="58">
        <f t="shared" si="155"/>
        <v>1.18</v>
      </c>
      <c r="BB98" s="27">
        <f t="shared" si="120"/>
        <v>106.28597400972046</v>
      </c>
      <c r="BC98" s="68"/>
      <c r="BD98" s="32">
        <v>2056</v>
      </c>
      <c r="BE98" s="27">
        <v>53.476317774774863</v>
      </c>
      <c r="BF98" s="58">
        <f t="shared" si="139"/>
        <v>5.2544477113779875</v>
      </c>
      <c r="BG98" s="58">
        <v>1.1599999999999999</v>
      </c>
      <c r="BH98" s="53">
        <f t="shared" si="126"/>
        <v>325.94667803172177</v>
      </c>
      <c r="BJ98" s="32">
        <v>2056</v>
      </c>
      <c r="BK98" s="53">
        <f t="shared" si="121"/>
        <v>250.9797885046589</v>
      </c>
      <c r="BL98" s="58">
        <f t="shared" si="169"/>
        <v>5.2544477113779875</v>
      </c>
      <c r="BM98" s="58">
        <f t="shared" si="170"/>
        <v>1</v>
      </c>
      <c r="BN98" s="27">
        <f t="shared" si="122"/>
        <v>1318.7601753104364</v>
      </c>
      <c r="BO98" s="21"/>
      <c r="BP98" s="32">
        <v>2056</v>
      </c>
      <c r="BQ98" s="20">
        <v>210.31846367650567</v>
      </c>
      <c r="BR98" s="58">
        <f t="shared" si="156"/>
        <v>5.2544477113779875</v>
      </c>
      <c r="BS98" s="58">
        <f t="shared" si="157"/>
        <v>1.0900000000000001</v>
      </c>
      <c r="BT98" s="27">
        <f t="shared" si="123"/>
        <v>1204.567033436849</v>
      </c>
      <c r="BV98" s="32">
        <v>2056</v>
      </c>
      <c r="BW98" s="27">
        <v>150.3669305743191</v>
      </c>
      <c r="BX98" s="53">
        <f t="shared" si="144"/>
        <v>92.866930574319099</v>
      </c>
      <c r="BY98" s="58">
        <f t="shared" si="158"/>
        <v>5.2544477113779875</v>
      </c>
      <c r="BZ98" s="58">
        <f t="shared" si="159"/>
        <v>2.36</v>
      </c>
      <c r="CA98" s="27">
        <f t="shared" si="124"/>
        <v>1151.5960567326733</v>
      </c>
      <c r="CC98" s="32">
        <v>2056</v>
      </c>
      <c r="CD98" s="27">
        <v>144.2840224564666</v>
      </c>
      <c r="CE98" s="27">
        <f t="shared" si="127"/>
        <v>44.284022456466602</v>
      </c>
      <c r="CF98" s="58">
        <f t="shared" si="160"/>
        <v>5.2544477113779875</v>
      </c>
      <c r="CG98" s="58">
        <f t="shared" si="161"/>
        <v>1</v>
      </c>
      <c r="CH98" s="27">
        <f t="shared" si="145"/>
        <v>758.13285158479107</v>
      </c>
      <c r="CI98" s="21"/>
    </row>
    <row r="99" spans="1:91" s="4" customFormat="1" ht="13.8" x14ac:dyDescent="0.45">
      <c r="A99" s="32">
        <v>2057</v>
      </c>
      <c r="B99" s="627">
        <f t="shared" si="111"/>
        <v>12230.855987533676</v>
      </c>
      <c r="C99" s="21"/>
      <c r="D99" s="32">
        <v>2057</v>
      </c>
      <c r="E99" s="417">
        <v>307.45108858317599</v>
      </c>
      <c r="F99" s="27">
        <f t="shared" si="112"/>
        <v>289.86283396702373</v>
      </c>
      <c r="G99" s="58">
        <f t="shared" si="162"/>
        <v>5.2544477113779875</v>
      </c>
      <c r="H99" s="58">
        <f t="shared" si="163"/>
        <v>1.0603</v>
      </c>
      <c r="I99" s="27">
        <f t="shared" si="164"/>
        <v>1614.9101715560248</v>
      </c>
      <c r="J99" s="65"/>
      <c r="K99" s="32">
        <v>2057</v>
      </c>
      <c r="L99" s="27">
        <v>0</v>
      </c>
      <c r="M99" s="58">
        <f t="shared" ref="M99:N99" si="179">M98</f>
        <v>5.2544477113779875</v>
      </c>
      <c r="N99" s="58">
        <f t="shared" si="179"/>
        <v>1</v>
      </c>
      <c r="O99" s="27">
        <f t="shared" si="114"/>
        <v>0</v>
      </c>
      <c r="P99" s="65"/>
      <c r="Q99" s="32">
        <v>2057</v>
      </c>
      <c r="R99" s="27">
        <v>242.25579616753129</v>
      </c>
      <c r="S99" s="58">
        <f t="shared" si="166"/>
        <v>5.2544477113779875</v>
      </c>
      <c r="T99" s="58">
        <f t="shared" si="147"/>
        <v>0.98980000000000001</v>
      </c>
      <c r="U99" s="27">
        <f t="shared" si="115"/>
        <v>1259.9366255203836</v>
      </c>
      <c r="W99" s="32">
        <v>2057</v>
      </c>
      <c r="X99" s="417">
        <v>97.079308842760341</v>
      </c>
      <c r="Y99" s="58">
        <f t="shared" si="167"/>
        <v>5.2544477113779875</v>
      </c>
      <c r="Z99" s="58">
        <f t="shared" si="133"/>
        <v>1.0451999999999999</v>
      </c>
      <c r="AA99" s="27">
        <f t="shared" si="116"/>
        <v>533.15458864912796</v>
      </c>
      <c r="AB99" s="65"/>
      <c r="AC99" s="32">
        <v>2057</v>
      </c>
      <c r="AD99" s="27">
        <v>41.369338360726786</v>
      </c>
      <c r="AE99" s="58">
        <f t="shared" si="148"/>
        <v>5.2544477113779875</v>
      </c>
      <c r="AF99" s="58">
        <f t="shared" si="149"/>
        <v>1.3522000000000001</v>
      </c>
      <c r="AG99" s="27">
        <f t="shared" si="117"/>
        <v>293.93180477109797</v>
      </c>
      <c r="AH99" s="65"/>
      <c r="AI99" s="32">
        <v>2057</v>
      </c>
      <c r="AJ99" s="59">
        <v>428.97455269074402</v>
      </c>
      <c r="AK99" s="58">
        <f t="shared" si="150"/>
        <v>5.2544477113779875</v>
      </c>
      <c r="AL99" s="58">
        <f t="shared" si="151"/>
        <v>1.3105</v>
      </c>
      <c r="AM99" s="27">
        <f t="shared" si="118"/>
        <v>2953.8989193574239</v>
      </c>
      <c r="AO99" s="32">
        <v>2057</v>
      </c>
      <c r="AP99" s="27">
        <f t="shared" si="136"/>
        <v>51.473569828142544</v>
      </c>
      <c r="AQ99" s="58">
        <f t="shared" ref="AQ99:AS99" si="180">AQ98</f>
        <v>5.2544477113779875</v>
      </c>
      <c r="AR99" s="58">
        <f t="shared" si="180"/>
        <v>2.36</v>
      </c>
      <c r="AS99" s="27">
        <f t="shared" si="180"/>
        <v>638.29782758465512</v>
      </c>
      <c r="AU99" s="32">
        <v>2057</v>
      </c>
      <c r="AV99" s="27">
        <v>175882546.16152257</v>
      </c>
      <c r="AW99" s="58">
        <f t="shared" si="153"/>
        <v>10</v>
      </c>
      <c r="AX99" s="552">
        <f t="shared" si="125"/>
        <v>17.588254616152255</v>
      </c>
      <c r="AY99" s="59">
        <f t="shared" si="119"/>
        <v>17.588254616152255</v>
      </c>
      <c r="AZ99" s="58">
        <f t="shared" si="154"/>
        <v>5.2544477113779875</v>
      </c>
      <c r="BA99" s="58">
        <f t="shared" si="155"/>
        <v>1.18</v>
      </c>
      <c r="BB99" s="27">
        <f t="shared" si="120"/>
        <v>109.05154577366996</v>
      </c>
      <c r="BC99" s="68"/>
      <c r="BD99" s="32">
        <v>2057</v>
      </c>
      <c r="BE99" s="27">
        <v>54.003487639179284</v>
      </c>
      <c r="BF99" s="58">
        <f t="shared" si="139"/>
        <v>5.2544477113779875</v>
      </c>
      <c r="BG99" s="58">
        <v>1.1599999999999999</v>
      </c>
      <c r="BH99" s="53">
        <f t="shared" si="126"/>
        <v>329.15986235725342</v>
      </c>
      <c r="BJ99" s="32">
        <v>2057</v>
      </c>
      <c r="BK99" s="53">
        <f t="shared" si="121"/>
        <v>250.39285788773952</v>
      </c>
      <c r="BL99" s="58">
        <f t="shared" si="169"/>
        <v>5.2544477113779875</v>
      </c>
      <c r="BM99" s="58">
        <f t="shared" si="170"/>
        <v>1</v>
      </c>
      <c r="BN99" s="27">
        <f t="shared" si="122"/>
        <v>1315.6761790736266</v>
      </c>
      <c r="BO99" s="21"/>
      <c r="BP99" s="32">
        <v>2057</v>
      </c>
      <c r="BQ99" s="20">
        <v>213.78736408356306</v>
      </c>
      <c r="BR99" s="58">
        <f t="shared" si="156"/>
        <v>5.2544477113779875</v>
      </c>
      <c r="BS99" s="58">
        <f t="shared" si="157"/>
        <v>1.0900000000000001</v>
      </c>
      <c r="BT99" s="27">
        <f t="shared" si="123"/>
        <v>1224.4346332641476</v>
      </c>
      <c r="BV99" s="32">
        <v>2057</v>
      </c>
      <c r="BW99" s="27">
        <v>153.93708885605852</v>
      </c>
      <c r="BX99" s="53">
        <f t="shared" si="144"/>
        <v>96.437088856058523</v>
      </c>
      <c r="BY99" s="58">
        <f t="shared" si="158"/>
        <v>5.2544477113779875</v>
      </c>
      <c r="BZ99" s="58">
        <f t="shared" si="159"/>
        <v>2.36</v>
      </c>
      <c r="CA99" s="27">
        <f t="shared" si="124"/>
        <v>1195.8677923627467</v>
      </c>
      <c r="CC99" s="32">
        <v>2057</v>
      </c>
      <c r="CD99" s="27">
        <v>145.12201455774701</v>
      </c>
      <c r="CE99" s="27">
        <f t="shared" si="127"/>
        <v>45.122014557747008</v>
      </c>
      <c r="CF99" s="58">
        <f t="shared" si="160"/>
        <v>5.2544477113779875</v>
      </c>
      <c r="CG99" s="58">
        <f t="shared" si="161"/>
        <v>1</v>
      </c>
      <c r="CH99" s="27">
        <f t="shared" si="145"/>
        <v>762.53603726351673</v>
      </c>
      <c r="CI99" s="21"/>
    </row>
    <row r="100" spans="1:91" s="4" customFormat="1" ht="13.8" x14ac:dyDescent="0.45">
      <c r="A100" s="32">
        <v>2058</v>
      </c>
      <c r="B100" s="627">
        <f t="shared" si="111"/>
        <v>12301.335858456925</v>
      </c>
      <c r="C100" s="21"/>
      <c r="D100" s="32">
        <v>2058</v>
      </c>
      <c r="E100" s="417">
        <v>302.11595788694774</v>
      </c>
      <c r="F100" s="27">
        <f t="shared" si="112"/>
        <v>284.07988834709346</v>
      </c>
      <c r="G100" s="58">
        <f t="shared" si="162"/>
        <v>5.2544477113779875</v>
      </c>
      <c r="H100" s="58">
        <f t="shared" si="163"/>
        <v>1.0603</v>
      </c>
      <c r="I100" s="27">
        <f t="shared" si="164"/>
        <v>1582.6916992000854</v>
      </c>
      <c r="J100" s="65"/>
      <c r="K100" s="32">
        <v>2058</v>
      </c>
      <c r="L100" s="27">
        <v>0</v>
      </c>
      <c r="M100" s="58">
        <f t="shared" ref="M100:N100" si="181">M99</f>
        <v>5.2544477113779875</v>
      </c>
      <c r="N100" s="58">
        <f t="shared" si="181"/>
        <v>1</v>
      </c>
      <c r="O100" s="27">
        <f t="shared" si="114"/>
        <v>0</v>
      </c>
      <c r="P100" s="65"/>
      <c r="Q100" s="32">
        <v>2058</v>
      </c>
      <c r="R100" s="27">
        <v>245.39650687140391</v>
      </c>
      <c r="S100" s="58">
        <f t="shared" si="166"/>
        <v>5.2544477113779875</v>
      </c>
      <c r="T100" s="58">
        <f t="shared" si="147"/>
        <v>0.98980000000000001</v>
      </c>
      <c r="U100" s="27">
        <f t="shared" si="115"/>
        <v>1276.2709981487128</v>
      </c>
      <c r="W100" s="32">
        <v>2058</v>
      </c>
      <c r="X100" s="417">
        <v>97.437035877680003</v>
      </c>
      <c r="Y100" s="58">
        <f t="shared" si="167"/>
        <v>5.2544477113779875</v>
      </c>
      <c r="Z100" s="58">
        <f t="shared" si="133"/>
        <v>1.0451999999999999</v>
      </c>
      <c r="AA100" s="27">
        <f t="shared" si="116"/>
        <v>535.11920719065654</v>
      </c>
      <c r="AB100" s="65"/>
      <c r="AC100" s="32">
        <v>2058</v>
      </c>
      <c r="AD100" s="27">
        <v>41.534362278912411</v>
      </c>
      <c r="AE100" s="58">
        <f t="shared" si="148"/>
        <v>5.2544477113779875</v>
      </c>
      <c r="AF100" s="58">
        <f t="shared" si="149"/>
        <v>1.3522000000000001</v>
      </c>
      <c r="AG100" s="27">
        <f t="shared" si="117"/>
        <v>295.10431030357091</v>
      </c>
      <c r="AH100" s="65"/>
      <c r="AI100" s="32">
        <v>2058</v>
      </c>
      <c r="AJ100" s="59">
        <v>430.69575644157936</v>
      </c>
      <c r="AK100" s="58">
        <f t="shared" si="150"/>
        <v>5.2544477113779875</v>
      </c>
      <c r="AL100" s="58">
        <f t="shared" si="151"/>
        <v>1.3105</v>
      </c>
      <c r="AM100" s="27">
        <f t="shared" si="118"/>
        <v>2965.7510487382824</v>
      </c>
      <c r="AO100" s="32">
        <v>2058</v>
      </c>
      <c r="AP100" s="27">
        <f t="shared" si="136"/>
        <v>51.473569828142544</v>
      </c>
      <c r="AQ100" s="58">
        <f t="shared" ref="AQ100:AS100" si="182">AQ99</f>
        <v>5.2544477113779875</v>
      </c>
      <c r="AR100" s="58">
        <f t="shared" si="182"/>
        <v>2.36</v>
      </c>
      <c r="AS100" s="27">
        <f t="shared" si="182"/>
        <v>638.29782758465512</v>
      </c>
      <c r="AU100" s="32">
        <v>2058</v>
      </c>
      <c r="AV100" s="27">
        <v>180360695.39854258</v>
      </c>
      <c r="AW100" s="58">
        <f t="shared" si="153"/>
        <v>10</v>
      </c>
      <c r="AX100" s="552">
        <f t="shared" si="125"/>
        <v>18.036069539854257</v>
      </c>
      <c r="AY100" s="59">
        <f t="shared" si="119"/>
        <v>18.036069539854257</v>
      </c>
      <c r="AZ100" s="58">
        <f t="shared" si="154"/>
        <v>5.2544477113779875</v>
      </c>
      <c r="BA100" s="58">
        <f t="shared" si="155"/>
        <v>1.18</v>
      </c>
      <c r="BB100" s="27">
        <f t="shared" si="120"/>
        <v>111.82810949281088</v>
      </c>
      <c r="BC100" s="68"/>
      <c r="BD100" s="32">
        <v>2058</v>
      </c>
      <c r="BE100" s="27">
        <v>54.542468295370142</v>
      </c>
      <c r="BF100" s="58">
        <f t="shared" si="139"/>
        <v>5.2544477113779875</v>
      </c>
      <c r="BG100" s="58">
        <v>1.1599999999999999</v>
      </c>
      <c r="BH100" s="53">
        <f t="shared" si="126"/>
        <v>332.44503534071629</v>
      </c>
      <c r="BJ100" s="32">
        <v>2058</v>
      </c>
      <c r="BK100" s="53">
        <f t="shared" si="121"/>
        <v>249.80434251996377</v>
      </c>
      <c r="BL100" s="58">
        <f t="shared" si="169"/>
        <v>5.2544477113779875</v>
      </c>
      <c r="BM100" s="58">
        <f t="shared" si="170"/>
        <v>1</v>
      </c>
      <c r="BN100" s="27">
        <f t="shared" si="122"/>
        <v>1312.5838558463065</v>
      </c>
      <c r="BO100" s="21"/>
      <c r="BP100" s="32">
        <v>2058</v>
      </c>
      <c r="BQ100" s="20">
        <v>217.25626449062017</v>
      </c>
      <c r="BR100" s="58">
        <f t="shared" si="156"/>
        <v>5.2544477113779875</v>
      </c>
      <c r="BS100" s="58">
        <f t="shared" si="157"/>
        <v>1.0900000000000001</v>
      </c>
      <c r="BT100" s="27">
        <f t="shared" si="123"/>
        <v>1244.3022330914444</v>
      </c>
      <c r="BV100" s="32">
        <v>2058</v>
      </c>
      <c r="BW100" s="27">
        <v>157.49946430636004</v>
      </c>
      <c r="BX100" s="53">
        <f t="shared" si="144"/>
        <v>99.999464306360039</v>
      </c>
      <c r="BY100" s="58">
        <f t="shared" si="158"/>
        <v>5.2544477113779875</v>
      </c>
      <c r="BZ100" s="58">
        <f t="shared" si="159"/>
        <v>2.36</v>
      </c>
      <c r="CA100" s="27">
        <f t="shared" si="124"/>
        <v>1240.0430170180446</v>
      </c>
      <c r="CC100" s="32">
        <v>2058</v>
      </c>
      <c r="CD100" s="27">
        <v>145.95225961445857</v>
      </c>
      <c r="CE100" s="27">
        <f t="shared" si="127"/>
        <v>45.952259614458569</v>
      </c>
      <c r="CF100" s="58">
        <f t="shared" si="160"/>
        <v>5.2544477113779875</v>
      </c>
      <c r="CG100" s="58">
        <f t="shared" si="161"/>
        <v>1</v>
      </c>
      <c r="CH100" s="27">
        <f t="shared" si="145"/>
        <v>766.89851650163769</v>
      </c>
      <c r="CI100" s="21"/>
    </row>
    <row r="101" spans="1:91" s="4" customFormat="1" ht="13.8" x14ac:dyDescent="0.45">
      <c r="A101" s="32">
        <v>2059</v>
      </c>
      <c r="B101" s="627">
        <f t="shared" si="111"/>
        <v>12371.706657201668</v>
      </c>
      <c r="C101" s="21"/>
      <c r="D101" s="32">
        <v>2059</v>
      </c>
      <c r="E101" s="417">
        <v>296.8335526501337</v>
      </c>
      <c r="F101" s="27">
        <f t="shared" si="112"/>
        <v>278.34789536157746</v>
      </c>
      <c r="G101" s="58">
        <f t="shared" si="162"/>
        <v>5.2544477113779875</v>
      </c>
      <c r="H101" s="58">
        <f t="shared" si="163"/>
        <v>1.0603</v>
      </c>
      <c r="I101" s="27">
        <f t="shared" si="164"/>
        <v>1550.7570987930162</v>
      </c>
      <c r="J101" s="65"/>
      <c r="K101" s="32">
        <v>2059</v>
      </c>
      <c r="L101" s="27">
        <v>0</v>
      </c>
      <c r="M101" s="58">
        <f t="shared" ref="M101:N101" si="183">M100</f>
        <v>5.2544477113779875</v>
      </c>
      <c r="N101" s="58">
        <f t="shared" si="183"/>
        <v>1</v>
      </c>
      <c r="O101" s="27">
        <f t="shared" si="114"/>
        <v>0</v>
      </c>
      <c r="P101" s="65"/>
      <c r="Q101" s="32">
        <v>2059</v>
      </c>
      <c r="R101" s="27">
        <v>248.49938186355371</v>
      </c>
      <c r="S101" s="58">
        <f t="shared" si="166"/>
        <v>5.2544477113779875</v>
      </c>
      <c r="T101" s="58">
        <f t="shared" si="147"/>
        <v>0.98980000000000001</v>
      </c>
      <c r="U101" s="27">
        <f t="shared" si="115"/>
        <v>1292.4085928270142</v>
      </c>
      <c r="W101" s="32">
        <v>2059</v>
      </c>
      <c r="X101" s="417">
        <v>97.794762912599666</v>
      </c>
      <c r="Y101" s="58">
        <f t="shared" si="167"/>
        <v>5.2544477113779875</v>
      </c>
      <c r="Z101" s="58">
        <f t="shared" si="133"/>
        <v>1.0451999999999999</v>
      </c>
      <c r="AA101" s="27">
        <f t="shared" si="116"/>
        <v>537.08382573218512</v>
      </c>
      <c r="AB101" s="65"/>
      <c r="AC101" s="32">
        <v>2059</v>
      </c>
      <c r="AD101" s="27">
        <v>41.699386197098036</v>
      </c>
      <c r="AE101" s="58">
        <f t="shared" si="148"/>
        <v>5.2544477113779875</v>
      </c>
      <c r="AF101" s="58">
        <f t="shared" si="149"/>
        <v>1.3522000000000001</v>
      </c>
      <c r="AG101" s="27">
        <f t="shared" si="117"/>
        <v>296.27681583604391</v>
      </c>
      <c r="AH101" s="65"/>
      <c r="AI101" s="32">
        <v>2059</v>
      </c>
      <c r="AJ101" s="59">
        <v>432.41696019241448</v>
      </c>
      <c r="AK101" s="58">
        <f t="shared" si="150"/>
        <v>5.2544477113779875</v>
      </c>
      <c r="AL101" s="58">
        <f t="shared" si="151"/>
        <v>1.3105</v>
      </c>
      <c r="AM101" s="27">
        <f t="shared" si="118"/>
        <v>2977.6031781191386</v>
      </c>
      <c r="AO101" s="32">
        <v>2059</v>
      </c>
      <c r="AP101" s="27">
        <f t="shared" si="136"/>
        <v>51.473569828142544</v>
      </c>
      <c r="AQ101" s="58">
        <f t="shared" ref="AQ101:AS101" si="184">AQ100</f>
        <v>5.2544477113779875</v>
      </c>
      <c r="AR101" s="58">
        <f t="shared" si="184"/>
        <v>2.36</v>
      </c>
      <c r="AS101" s="27">
        <f t="shared" si="184"/>
        <v>638.29782758465512</v>
      </c>
      <c r="AU101" s="32">
        <v>2059</v>
      </c>
      <c r="AV101" s="27">
        <v>184856572.88556212</v>
      </c>
      <c r="AW101" s="58">
        <f t="shared" si="153"/>
        <v>10</v>
      </c>
      <c r="AX101" s="552">
        <f t="shared" si="125"/>
        <v>18.485657288556212</v>
      </c>
      <c r="AY101" s="59">
        <f t="shared" si="119"/>
        <v>18.485657288556212</v>
      </c>
      <c r="AZ101" s="58">
        <f t="shared" si="154"/>
        <v>5.2544477113779875</v>
      </c>
      <c r="BA101" s="58">
        <f t="shared" si="155"/>
        <v>1.18</v>
      </c>
      <c r="BB101" s="27">
        <f t="shared" si="120"/>
        <v>114.61566516714296</v>
      </c>
      <c r="BC101" s="68"/>
      <c r="BD101" s="32">
        <v>2059</v>
      </c>
      <c r="BE101" s="27">
        <v>55.093366851372338</v>
      </c>
      <c r="BF101" s="58">
        <f t="shared" si="139"/>
        <v>5.2544477113779875</v>
      </c>
      <c r="BG101" s="58">
        <v>1.1599999999999999</v>
      </c>
      <c r="BH101" s="53">
        <f t="shared" si="126"/>
        <v>335.80284982258945</v>
      </c>
      <c r="BJ101" s="32">
        <v>2059</v>
      </c>
      <c r="BK101" s="53">
        <f t="shared" si="121"/>
        <v>249.18901950468549</v>
      </c>
      <c r="BL101" s="58">
        <f t="shared" si="169"/>
        <v>5.2544477113779875</v>
      </c>
      <c r="BM101" s="58">
        <f t="shared" si="170"/>
        <v>1</v>
      </c>
      <c r="BN101" s="27">
        <f t="shared" si="122"/>
        <v>1309.3506732369194</v>
      </c>
      <c r="BO101" s="21"/>
      <c r="BP101" s="32">
        <v>2059</v>
      </c>
      <c r="BQ101" s="20">
        <v>220.72516489767744</v>
      </c>
      <c r="BR101" s="58">
        <f t="shared" si="156"/>
        <v>5.2544477113779875</v>
      </c>
      <c r="BS101" s="58">
        <f t="shared" si="157"/>
        <v>1.0900000000000001</v>
      </c>
      <c r="BT101" s="27">
        <f t="shared" si="123"/>
        <v>1264.1698329187418</v>
      </c>
      <c r="BV101" s="32">
        <v>2059</v>
      </c>
      <c r="BW101" s="27">
        <v>161.05371005094196</v>
      </c>
      <c r="BX101" s="53">
        <f t="shared" si="144"/>
        <v>103.55371005094196</v>
      </c>
      <c r="BY101" s="58">
        <f t="shared" si="158"/>
        <v>5.2544477113779875</v>
      </c>
      <c r="BZ101" s="58">
        <f t="shared" si="159"/>
        <v>2.36</v>
      </c>
      <c r="CA101" s="27">
        <f t="shared" si="124"/>
        <v>1284.1174292852172</v>
      </c>
      <c r="CC101" s="32">
        <v>2059</v>
      </c>
      <c r="CD101" s="27">
        <v>146.77524836891936</v>
      </c>
      <c r="CE101" s="27">
        <f t="shared" si="127"/>
        <v>46.775248368919364</v>
      </c>
      <c r="CF101" s="58">
        <f t="shared" si="160"/>
        <v>5.2544477113779875</v>
      </c>
      <c r="CG101" s="58">
        <f t="shared" si="161"/>
        <v>1</v>
      </c>
      <c r="CH101" s="27">
        <f t="shared" si="145"/>
        <v>771.22286787900407</v>
      </c>
      <c r="CI101" s="21"/>
    </row>
    <row r="102" spans="1:91" s="4" customFormat="1" ht="13.8" x14ac:dyDescent="0.45">
      <c r="A102" s="32">
        <v>2060</v>
      </c>
      <c r="B102" s="627">
        <f t="shared" si="111"/>
        <v>12441.973230592916</v>
      </c>
      <c r="C102" s="21"/>
      <c r="D102" s="32">
        <v>2060</v>
      </c>
      <c r="E102" s="417">
        <v>291.62586951732425</v>
      </c>
      <c r="F102" s="27">
        <f t="shared" si="112"/>
        <v>272.68885165506606</v>
      </c>
      <c r="G102" s="58">
        <f t="shared" si="162"/>
        <v>5.2544477113779875</v>
      </c>
      <c r="H102" s="58">
        <f t="shared" si="163"/>
        <v>1.0603</v>
      </c>
      <c r="I102" s="27">
        <f t="shared" si="164"/>
        <v>1519.2289200408377</v>
      </c>
      <c r="J102" s="65"/>
      <c r="K102" s="32">
        <v>2060</v>
      </c>
      <c r="L102" s="27">
        <v>0</v>
      </c>
      <c r="M102" s="58">
        <f t="shared" ref="M102:N102" si="185">M101</f>
        <v>5.2544477113779875</v>
      </c>
      <c r="N102" s="58">
        <f t="shared" si="185"/>
        <v>1</v>
      </c>
      <c r="O102" s="27">
        <f t="shared" si="114"/>
        <v>0</v>
      </c>
      <c r="P102" s="65"/>
      <c r="Q102" s="32">
        <v>2060</v>
      </c>
      <c r="R102" s="27">
        <v>251.5654354590917</v>
      </c>
      <c r="S102" s="58">
        <f t="shared" si="166"/>
        <v>5.2544477113779875</v>
      </c>
      <c r="T102" s="58">
        <f t="shared" si="147"/>
        <v>0.98980000000000001</v>
      </c>
      <c r="U102" s="27">
        <f t="shared" si="115"/>
        <v>1308.354684858411</v>
      </c>
      <c r="W102" s="32">
        <v>2060</v>
      </c>
      <c r="X102" s="417">
        <v>98.152489947519371</v>
      </c>
      <c r="Y102" s="58">
        <f t="shared" si="167"/>
        <v>5.2544477113779875</v>
      </c>
      <c r="Z102" s="58">
        <f t="shared" si="133"/>
        <v>1.0451999999999999</v>
      </c>
      <c r="AA102" s="27">
        <f t="shared" si="116"/>
        <v>539.04844427371393</v>
      </c>
      <c r="AB102" s="65"/>
      <c r="AC102" s="32">
        <v>2060</v>
      </c>
      <c r="AD102" s="27">
        <v>41.864410115283697</v>
      </c>
      <c r="AE102" s="58">
        <f t="shared" si="148"/>
        <v>5.2544477113779875</v>
      </c>
      <c r="AF102" s="58">
        <f t="shared" si="149"/>
        <v>1.3522000000000001</v>
      </c>
      <c r="AG102" s="27">
        <f t="shared" si="117"/>
        <v>297.44932136851713</v>
      </c>
      <c r="AH102" s="65"/>
      <c r="AI102" s="32">
        <v>2060</v>
      </c>
      <c r="AJ102" s="59">
        <v>434.13816394324982</v>
      </c>
      <c r="AK102" s="58">
        <f t="shared" si="150"/>
        <v>5.2544477113779875</v>
      </c>
      <c r="AL102" s="58">
        <f t="shared" si="151"/>
        <v>1.3105</v>
      </c>
      <c r="AM102" s="27">
        <f t="shared" si="118"/>
        <v>2989.4553074999972</v>
      </c>
      <c r="AO102" s="32">
        <v>2060</v>
      </c>
      <c r="AP102" s="27">
        <f t="shared" si="136"/>
        <v>51.473569828142544</v>
      </c>
      <c r="AQ102" s="58">
        <f t="shared" ref="AQ102:AS102" si="186">AQ101</f>
        <v>5.2544477113779875</v>
      </c>
      <c r="AR102" s="58">
        <f t="shared" si="186"/>
        <v>2.36</v>
      </c>
      <c r="AS102" s="27">
        <f t="shared" si="186"/>
        <v>638.29782758465512</v>
      </c>
      <c r="AU102" s="32">
        <v>2060</v>
      </c>
      <c r="AV102" s="27">
        <v>189370178.62258214</v>
      </c>
      <c r="AW102" s="58">
        <f t="shared" si="153"/>
        <v>10</v>
      </c>
      <c r="AX102" s="552">
        <f t="shared" si="125"/>
        <v>18.937017862258216</v>
      </c>
      <c r="AY102" s="59">
        <f t="shared" si="119"/>
        <v>18.937017862258216</v>
      </c>
      <c r="AZ102" s="58">
        <f t="shared" si="154"/>
        <v>5.2544477113779875</v>
      </c>
      <c r="BA102" s="58">
        <f t="shared" si="155"/>
        <v>1.18</v>
      </c>
      <c r="BB102" s="27">
        <f t="shared" si="120"/>
        <v>117.41421279666676</v>
      </c>
      <c r="BC102" s="68"/>
      <c r="BD102" s="32">
        <v>2060</v>
      </c>
      <c r="BE102" s="27">
        <v>55.656265452873868</v>
      </c>
      <c r="BF102" s="58">
        <f t="shared" si="139"/>
        <v>5.2544477113779875</v>
      </c>
      <c r="BG102" s="58">
        <v>1.1599999999999999</v>
      </c>
      <c r="BH102" s="53">
        <f t="shared" si="126"/>
        <v>339.23380649393062</v>
      </c>
      <c r="BJ102" s="32">
        <v>2060</v>
      </c>
      <c r="BK102" s="53">
        <f t="shared" si="121"/>
        <v>248.52379573651456</v>
      </c>
      <c r="BL102" s="58">
        <f t="shared" si="169"/>
        <v>5.2544477113779875</v>
      </c>
      <c r="BM102" s="58">
        <f t="shared" si="170"/>
        <v>1</v>
      </c>
      <c r="BN102" s="27">
        <f t="shared" si="122"/>
        <v>1305.8552897306993</v>
      </c>
      <c r="BO102" s="21"/>
      <c r="BP102" s="32">
        <v>2060</v>
      </c>
      <c r="BQ102" s="20">
        <v>224.19406530473452</v>
      </c>
      <c r="BR102" s="58">
        <f t="shared" si="156"/>
        <v>5.2544477113779875</v>
      </c>
      <c r="BS102" s="58">
        <f t="shared" si="157"/>
        <v>1.0900000000000001</v>
      </c>
      <c r="BT102" s="27">
        <f t="shared" si="123"/>
        <v>1284.0374327460383</v>
      </c>
      <c r="BV102" s="32">
        <v>2060</v>
      </c>
      <c r="BW102" s="27">
        <v>164.59946107933678</v>
      </c>
      <c r="BX102" s="53">
        <f t="shared" si="144"/>
        <v>107.09946107933678</v>
      </c>
      <c r="BY102" s="58">
        <f t="shared" si="158"/>
        <v>5.2544477113779875</v>
      </c>
      <c r="BZ102" s="58">
        <f t="shared" si="159"/>
        <v>2.36</v>
      </c>
      <c r="CA102" s="27">
        <f t="shared" si="124"/>
        <v>1328.0865028532032</v>
      </c>
      <c r="CC102" s="32">
        <v>2060</v>
      </c>
      <c r="CD102" s="27">
        <v>147.59143547417008</v>
      </c>
      <c r="CE102" s="27">
        <f t="shared" si="127"/>
        <v>47.591435474170083</v>
      </c>
      <c r="CF102" s="58">
        <f t="shared" si="160"/>
        <v>5.2544477113779875</v>
      </c>
      <c r="CG102" s="58">
        <f t="shared" si="161"/>
        <v>1</v>
      </c>
      <c r="CH102" s="27">
        <f t="shared" si="145"/>
        <v>775.51148034624487</v>
      </c>
      <c r="CI102" s="21"/>
    </row>
    <row r="103" spans="1:91" s="21" customFormat="1" x14ac:dyDescent="0.4">
      <c r="B103" s="69"/>
      <c r="E103" s="65"/>
      <c r="F103" s="65"/>
      <c r="G103" s="71"/>
      <c r="H103" s="71"/>
      <c r="I103" s="65"/>
      <c r="J103" s="65"/>
      <c r="L103" s="65"/>
      <c r="M103" s="71"/>
      <c r="N103" s="71"/>
      <c r="O103" s="65"/>
      <c r="P103" s="65"/>
      <c r="R103" s="65"/>
      <c r="S103" s="71"/>
      <c r="T103" s="71"/>
      <c r="U103" s="65"/>
      <c r="X103" s="65"/>
      <c r="Y103" s="71"/>
      <c r="Z103" s="71"/>
      <c r="AA103" s="65"/>
      <c r="AB103" s="65"/>
      <c r="AD103" s="65"/>
      <c r="AE103" s="71"/>
      <c r="AF103" s="71"/>
      <c r="AG103" s="65"/>
      <c r="AH103" s="65"/>
      <c r="AK103" s="71"/>
      <c r="AL103" s="71"/>
      <c r="AM103" s="65"/>
      <c r="AP103" s="65"/>
      <c r="AQ103" s="71"/>
      <c r="AR103" s="71"/>
      <c r="AS103" s="65"/>
      <c r="AV103" s="65"/>
      <c r="AW103" s="65"/>
      <c r="AX103" s="553"/>
      <c r="AY103" s="129"/>
      <c r="AZ103" s="71"/>
      <c r="BA103" s="71"/>
      <c r="BB103" s="65"/>
      <c r="BC103" s="65"/>
      <c r="BE103" s="65"/>
      <c r="BF103" s="71"/>
      <c r="BG103" s="71"/>
      <c r="BH103" s="65"/>
      <c r="BK103" s="69"/>
      <c r="BL103" s="71"/>
      <c r="BM103" s="129"/>
      <c r="BN103" s="86"/>
      <c r="BR103" s="71"/>
      <c r="BS103" s="71"/>
      <c r="BT103" s="65"/>
      <c r="BW103" s="65"/>
      <c r="BX103" s="65"/>
      <c r="BY103" s="71"/>
      <c r="BZ103" s="71"/>
      <c r="CA103" s="65"/>
      <c r="CD103" s="65"/>
      <c r="CE103" s="65"/>
      <c r="CF103" s="71"/>
      <c r="CG103" s="71"/>
      <c r="CH103" s="65"/>
    </row>
    <row r="104" spans="1:91" s="21" customFormat="1" x14ac:dyDescent="0.4">
      <c r="B104" s="69"/>
      <c r="E104" s="65"/>
      <c r="F104" s="65"/>
      <c r="G104" s="71"/>
      <c r="H104" s="71"/>
      <c r="I104" s="65"/>
      <c r="J104" s="65"/>
      <c r="M104" s="71"/>
      <c r="N104" s="71"/>
      <c r="O104" s="65"/>
      <c r="P104" s="65"/>
      <c r="R104" s="65"/>
      <c r="S104" s="71"/>
      <c r="T104" s="71"/>
      <c r="U104" s="65"/>
      <c r="X104" s="65"/>
      <c r="Y104" s="71"/>
      <c r="Z104" s="71"/>
      <c r="AA104" s="65"/>
      <c r="AB104" s="65"/>
      <c r="AD104" s="65"/>
      <c r="AE104" s="71"/>
      <c r="AF104" s="71"/>
      <c r="AG104" s="65"/>
      <c r="AH104" s="65"/>
      <c r="AK104" s="71"/>
      <c r="AL104" s="71"/>
      <c r="AM104" s="65"/>
      <c r="AP104" s="65"/>
      <c r="AQ104" s="71"/>
      <c r="AR104" s="71"/>
      <c r="AS104" s="65"/>
      <c r="AV104" s="65"/>
      <c r="AW104" s="65"/>
      <c r="AX104" s="553"/>
      <c r="AY104" s="129"/>
      <c r="AZ104" s="71"/>
      <c r="BA104" s="71"/>
      <c r="BB104" s="65"/>
      <c r="BC104" s="65"/>
      <c r="BE104" s="65"/>
      <c r="BF104" s="71"/>
      <c r="BG104" s="71"/>
      <c r="BH104" s="65"/>
      <c r="BK104" s="69"/>
      <c r="BL104" s="71"/>
      <c r="BM104" s="129"/>
      <c r="BN104" s="86"/>
      <c r="BR104" s="71"/>
      <c r="BW104" s="65"/>
      <c r="BX104" s="65"/>
      <c r="BY104" s="71"/>
      <c r="BZ104" s="71"/>
      <c r="CA104" s="65"/>
      <c r="CF104" s="71"/>
      <c r="CG104" s="71"/>
      <c r="CH104" s="65"/>
    </row>
    <row r="105" spans="1:91" s="73" customFormat="1" ht="18.600000000000001" x14ac:dyDescent="0.6">
      <c r="A105" s="73" t="s">
        <v>172</v>
      </c>
      <c r="B105" s="123"/>
      <c r="C105" s="74"/>
      <c r="D105" s="92" t="s">
        <v>496</v>
      </c>
      <c r="E105" s="76"/>
      <c r="F105" s="76"/>
      <c r="G105" s="76"/>
      <c r="H105" s="76"/>
      <c r="I105" s="76"/>
      <c r="J105" s="76"/>
      <c r="K105" s="92" t="s">
        <v>497</v>
      </c>
      <c r="L105" s="76"/>
      <c r="M105" s="93" t="s">
        <v>0</v>
      </c>
      <c r="N105" s="75"/>
      <c r="O105" s="75"/>
      <c r="P105" s="75"/>
      <c r="Q105" s="92" t="s">
        <v>498</v>
      </c>
      <c r="R105" s="75"/>
      <c r="S105" s="75"/>
      <c r="T105" s="75"/>
      <c r="U105" s="75"/>
      <c r="V105" s="75"/>
      <c r="W105" s="92" t="s">
        <v>0</v>
      </c>
      <c r="X105" s="75"/>
      <c r="Y105" s="75"/>
      <c r="Z105" s="75"/>
      <c r="AA105" s="75"/>
      <c r="AB105" s="75"/>
      <c r="AC105" s="92" t="s">
        <v>0</v>
      </c>
      <c r="AD105" s="75"/>
      <c r="AE105" s="75"/>
      <c r="AF105" s="75"/>
      <c r="AG105" s="75"/>
      <c r="AH105" s="75"/>
      <c r="AI105" s="92" t="s">
        <v>0</v>
      </c>
      <c r="AJ105" s="75"/>
      <c r="AK105" s="75"/>
      <c r="AL105" s="75"/>
      <c r="AM105" s="75"/>
      <c r="AN105" s="75"/>
      <c r="AO105" s="92" t="s">
        <v>499</v>
      </c>
      <c r="AP105" s="75"/>
      <c r="AQ105" s="117" t="s">
        <v>0</v>
      </c>
      <c r="AR105" s="117" t="s">
        <v>0</v>
      </c>
      <c r="AS105" s="93" t="s">
        <v>500</v>
      </c>
      <c r="AT105" s="75"/>
      <c r="AU105" s="92" t="s">
        <v>501</v>
      </c>
      <c r="AV105" s="76"/>
      <c r="AW105" s="76"/>
      <c r="AX105" s="550"/>
      <c r="AY105" s="128"/>
      <c r="AZ105" s="76"/>
      <c r="BA105" s="76"/>
      <c r="BB105" s="76"/>
      <c r="BC105" s="75"/>
      <c r="BD105" s="93" t="s">
        <v>0</v>
      </c>
      <c r="BE105" s="75"/>
      <c r="BF105" s="75"/>
      <c r="BG105" s="75"/>
      <c r="BH105" s="75"/>
      <c r="BI105" s="75"/>
      <c r="BJ105" s="93" t="s">
        <v>502</v>
      </c>
      <c r="BK105" s="103"/>
      <c r="BL105" s="75"/>
      <c r="BM105" s="128"/>
      <c r="BN105" s="75"/>
      <c r="BO105" s="75"/>
      <c r="BP105" s="93" t="s">
        <v>0</v>
      </c>
      <c r="BQ105" s="75"/>
      <c r="BR105" s="75"/>
      <c r="BS105" s="75"/>
      <c r="BT105" s="75"/>
      <c r="BU105" s="75"/>
      <c r="BV105" s="93" t="s">
        <v>503</v>
      </c>
      <c r="BW105" s="75" t="s">
        <v>0</v>
      </c>
      <c r="BX105" s="75"/>
      <c r="BY105" s="75"/>
      <c r="BZ105" s="75"/>
      <c r="CA105" s="75"/>
      <c r="CB105" s="75"/>
      <c r="CC105" s="93" t="s">
        <v>504</v>
      </c>
      <c r="CD105" s="75"/>
      <c r="CE105" s="75"/>
      <c r="CF105" s="75"/>
      <c r="CG105" s="75"/>
      <c r="CH105" s="75"/>
      <c r="CI105" s="75"/>
      <c r="CJ105" s="75"/>
      <c r="CK105" s="75"/>
      <c r="CL105" s="75"/>
      <c r="CM105" s="75"/>
    </row>
    <row r="106" spans="1:91" s="42" customFormat="1" ht="67" customHeight="1" x14ac:dyDescent="0.5">
      <c r="A106" s="26"/>
      <c r="B106" s="625" t="s">
        <v>20</v>
      </c>
      <c r="C106" s="80"/>
      <c r="D106" s="30" t="s">
        <v>22</v>
      </c>
      <c r="E106" s="26" t="s">
        <v>27</v>
      </c>
      <c r="F106" s="26" t="s">
        <v>36</v>
      </c>
      <c r="G106" s="82" t="s">
        <v>43</v>
      </c>
      <c r="H106" s="49" t="s">
        <v>7</v>
      </c>
      <c r="I106" s="26" t="s">
        <v>28</v>
      </c>
      <c r="J106" s="80"/>
      <c r="K106" s="30" t="s">
        <v>506</v>
      </c>
      <c r="L106" s="26" t="s">
        <v>468</v>
      </c>
      <c r="M106" s="82" t="s">
        <v>43</v>
      </c>
      <c r="N106" s="49" t="s">
        <v>7</v>
      </c>
      <c r="O106" s="26" t="s">
        <v>37</v>
      </c>
      <c r="P106" s="80"/>
      <c r="Q106" s="30" t="s">
        <v>29</v>
      </c>
      <c r="R106" s="26" t="s">
        <v>27</v>
      </c>
      <c r="S106" s="82" t="s">
        <v>43</v>
      </c>
      <c r="T106" s="49" t="s">
        <v>7</v>
      </c>
      <c r="U106" s="26" t="s">
        <v>28</v>
      </c>
      <c r="W106" s="30" t="s">
        <v>507</v>
      </c>
      <c r="X106" s="26" t="s">
        <v>27</v>
      </c>
      <c r="Y106" s="82" t="s">
        <v>43</v>
      </c>
      <c r="Z106" s="49" t="s">
        <v>7</v>
      </c>
      <c r="AA106" s="26" t="s">
        <v>28</v>
      </c>
      <c r="AB106" s="80"/>
      <c r="AC106" s="30" t="s">
        <v>1</v>
      </c>
      <c r="AD106" s="26" t="s">
        <v>27</v>
      </c>
      <c r="AE106" s="82" t="s">
        <v>43</v>
      </c>
      <c r="AF106" s="49" t="s">
        <v>7</v>
      </c>
      <c r="AG106" s="26" t="s">
        <v>28</v>
      </c>
      <c r="AH106" s="80"/>
      <c r="AI106" s="30" t="s">
        <v>26</v>
      </c>
      <c r="AJ106" s="30" t="s">
        <v>27</v>
      </c>
      <c r="AK106" s="82" t="s">
        <v>43</v>
      </c>
      <c r="AL106" s="49" t="s">
        <v>7</v>
      </c>
      <c r="AM106" s="26" t="s">
        <v>28</v>
      </c>
      <c r="AO106" s="30" t="s">
        <v>24</v>
      </c>
      <c r="AP106" s="26" t="s">
        <v>541</v>
      </c>
      <c r="AQ106" s="82" t="s">
        <v>43</v>
      </c>
      <c r="AR106" s="49" t="s">
        <v>7</v>
      </c>
      <c r="AS106" s="26" t="s">
        <v>37</v>
      </c>
      <c r="AU106" s="30" t="s">
        <v>23</v>
      </c>
      <c r="AV106" s="26" t="s">
        <v>152</v>
      </c>
      <c r="AW106" s="49" t="s">
        <v>153</v>
      </c>
      <c r="AX106" s="551" t="s">
        <v>154</v>
      </c>
      <c r="AY106" s="585" t="s">
        <v>27</v>
      </c>
      <c r="AZ106" s="82" t="s">
        <v>43</v>
      </c>
      <c r="BA106" s="82" t="s">
        <v>7</v>
      </c>
      <c r="BB106" s="26" t="s">
        <v>28</v>
      </c>
      <c r="BC106" s="68"/>
      <c r="BD106" s="30" t="s">
        <v>768</v>
      </c>
      <c r="BE106" s="26" t="s">
        <v>27</v>
      </c>
      <c r="BF106" s="82" t="s">
        <v>43</v>
      </c>
      <c r="BG106" s="49" t="s">
        <v>7</v>
      </c>
      <c r="BH106" s="26" t="s">
        <v>28</v>
      </c>
      <c r="BJ106" s="30" t="s">
        <v>508</v>
      </c>
      <c r="BK106" s="54" t="s">
        <v>27</v>
      </c>
      <c r="BL106" s="82" t="s">
        <v>43</v>
      </c>
      <c r="BM106" s="90" t="s">
        <v>7</v>
      </c>
      <c r="BN106" s="83" t="s">
        <v>28</v>
      </c>
      <c r="BO106" s="81"/>
      <c r="BP106" s="30" t="s">
        <v>505</v>
      </c>
      <c r="BQ106" s="26" t="s">
        <v>27</v>
      </c>
      <c r="BR106" s="82" t="s">
        <v>43</v>
      </c>
      <c r="BS106" s="49" t="s">
        <v>7</v>
      </c>
      <c r="BT106" s="83" t="s">
        <v>28</v>
      </c>
      <c r="BV106" s="30" t="s">
        <v>38</v>
      </c>
      <c r="BW106" s="26" t="s">
        <v>467</v>
      </c>
      <c r="BX106" s="26" t="s">
        <v>466</v>
      </c>
      <c r="BY106" s="82" t="s">
        <v>43</v>
      </c>
      <c r="BZ106" s="49" t="s">
        <v>7</v>
      </c>
      <c r="CA106" s="26" t="s">
        <v>39</v>
      </c>
      <c r="CC106" s="30" t="s">
        <v>40</v>
      </c>
      <c r="CD106" s="26" t="s">
        <v>775</v>
      </c>
      <c r="CE106" s="26" t="s">
        <v>776</v>
      </c>
      <c r="CF106" s="82" t="s">
        <v>43</v>
      </c>
      <c r="CG106" s="49" t="s">
        <v>7</v>
      </c>
      <c r="CH106" s="26" t="s">
        <v>41</v>
      </c>
      <c r="CI106" s="81"/>
    </row>
    <row r="107" spans="1:91" s="4" customFormat="1" ht="13.8" x14ac:dyDescent="0.45">
      <c r="A107" s="32">
        <v>2014</v>
      </c>
      <c r="B107" s="627">
        <f t="shared" ref="B107:B153" si="187">I107+O107+U107+AA107+AG107+AM107+AS107+BB107+BH107+BN107+BT107+CA107+CH107</f>
        <v>8695.0951353655328</v>
      </c>
      <c r="C107" s="65"/>
      <c r="D107" s="32">
        <v>2014</v>
      </c>
      <c r="E107" s="27">
        <v>108.92617004012791</v>
      </c>
      <c r="F107" s="27">
        <f t="shared" ref="F107:F153" si="188">E107-AY107</f>
        <v>108.92542434012792</v>
      </c>
      <c r="G107" s="58">
        <f>G92</f>
        <v>5.2544477113779875</v>
      </c>
      <c r="H107" s="58">
        <f>H92</f>
        <v>1.0603</v>
      </c>
      <c r="I107" s="27">
        <f t="shared" ref="I107:I153" si="189">F107*G107*H107</f>
        <v>606.85522631694346</v>
      </c>
      <c r="J107" s="65"/>
      <c r="K107" s="32">
        <v>2014</v>
      </c>
      <c r="L107" s="27">
        <v>0</v>
      </c>
      <c r="M107" s="58">
        <f>M92</f>
        <v>5.2544477113779875</v>
      </c>
      <c r="N107" s="58">
        <f>N92</f>
        <v>1</v>
      </c>
      <c r="O107" s="27">
        <f t="shared" ref="O107:O143" si="190">L107*M107*N107</f>
        <v>0</v>
      </c>
      <c r="P107" s="65"/>
      <c r="Q107" s="32">
        <v>2014</v>
      </c>
      <c r="R107" s="60">
        <v>10.042500000000002</v>
      </c>
      <c r="S107" s="58">
        <f>S92</f>
        <v>5.2544477113779875</v>
      </c>
      <c r="T107" s="58">
        <f>T92</f>
        <v>0.98980000000000001</v>
      </c>
      <c r="U107" s="27">
        <f t="shared" ref="U107:U153" si="191">R107*S107*T107</f>
        <v>52.229559671870014</v>
      </c>
      <c r="W107" s="32">
        <v>2014</v>
      </c>
      <c r="X107" s="59">
        <v>31.275333523840935</v>
      </c>
      <c r="Y107" s="58">
        <f>Y92</f>
        <v>5.2544477113779875</v>
      </c>
      <c r="Z107" s="58">
        <f>Z92</f>
        <v>1.0451999999999999</v>
      </c>
      <c r="AA107" s="27">
        <f t="shared" ref="AA107:AA153" si="192">X107*Y107*Z107</f>
        <v>171.76252878742244</v>
      </c>
      <c r="AB107" s="65"/>
      <c r="AC107" s="32">
        <v>2014</v>
      </c>
      <c r="AD107" s="59">
        <v>4.1525926126817403</v>
      </c>
      <c r="AE107" s="58">
        <f>AE92</f>
        <v>5.2544477113779875</v>
      </c>
      <c r="AF107" s="58">
        <f>AF92</f>
        <v>1.3522000000000001</v>
      </c>
      <c r="AG107" s="27">
        <f t="shared" ref="AG107:AG153" si="193">AD107*AE107*AF107</f>
        <v>29.504437090137433</v>
      </c>
      <c r="AH107" s="65"/>
      <c r="AI107" s="32">
        <v>2014</v>
      </c>
      <c r="AJ107" s="59">
        <v>259.67233072301707</v>
      </c>
      <c r="AK107" s="58">
        <f>AK92</f>
        <v>5.2544477113779875</v>
      </c>
      <c r="AL107" s="58">
        <f>AL92</f>
        <v>1.3105</v>
      </c>
      <c r="AM107" s="27">
        <f t="shared" ref="AM107:AM153" si="194">AJ107*AK107*AL107</f>
        <v>1788.0916532191636</v>
      </c>
      <c r="AO107" s="32">
        <v>2014</v>
      </c>
      <c r="AP107" s="27">
        <f>AP102</f>
        <v>51.473569828142544</v>
      </c>
      <c r="AQ107" s="58">
        <f>AQ92</f>
        <v>5.2544477113779875</v>
      </c>
      <c r="AR107" s="58">
        <f>AR92</f>
        <v>2.36</v>
      </c>
      <c r="AS107" s="27">
        <f>AS92</f>
        <v>638.29782758465512</v>
      </c>
      <c r="AU107" s="32">
        <v>2014</v>
      </c>
      <c r="AV107" s="27">
        <v>7457</v>
      </c>
      <c r="AW107" s="48">
        <v>10</v>
      </c>
      <c r="AX107" s="552">
        <f t="shared" ref="AX107:AX153" si="195">(AV107/AW107)/1000000</f>
        <v>7.4570000000000007E-4</v>
      </c>
      <c r="AY107" s="59">
        <f t="shared" ref="AY107:AY153" si="196">AX107</f>
        <v>7.4570000000000007E-4</v>
      </c>
      <c r="AZ107" s="58">
        <f>AZ92</f>
        <v>5.2544477113779875</v>
      </c>
      <c r="BA107" s="58">
        <f>BA92</f>
        <v>1.18</v>
      </c>
      <c r="BB107" s="27">
        <f t="shared" ref="BB107:BB153" si="197">AY107*AZ107*BA107</f>
        <v>4.6235251568819873E-3</v>
      </c>
      <c r="BC107" s="68"/>
      <c r="BD107" s="32">
        <v>2014</v>
      </c>
      <c r="BE107" s="27">
        <v>0</v>
      </c>
      <c r="BF107" s="58">
        <f>BF92</f>
        <v>5.2544477113779875</v>
      </c>
      <c r="BG107" s="58">
        <v>1.1599999999999999</v>
      </c>
      <c r="BH107" s="27">
        <f t="shared" ref="BH107:BH153" si="198">BE107*BF107*BG107</f>
        <v>0</v>
      </c>
      <c r="BJ107" s="32">
        <v>2014</v>
      </c>
      <c r="BK107" s="53">
        <f t="shared" ref="BK107:BK153" si="199">1473-F107-L107-R107-X107-AD107-AJ107-AP107-AY107-BE107</f>
        <v>1007.4575032721898</v>
      </c>
      <c r="BL107" s="58">
        <f>BL92</f>
        <v>5.2544477113779875</v>
      </c>
      <c r="BM107" s="91">
        <v>1</v>
      </c>
      <c r="BN107" s="60">
        <f t="shared" ref="BN107:BN153" si="200">BK107*BL107*BM107</f>
        <v>5293.6327723791392</v>
      </c>
      <c r="BO107" s="21"/>
      <c r="BP107" s="32">
        <v>2014</v>
      </c>
      <c r="BQ107" s="59">
        <v>20.029603000000005</v>
      </c>
      <c r="BR107" s="58">
        <f>BR92</f>
        <v>5.2544477113779875</v>
      </c>
      <c r="BS107" s="58">
        <f>BS92</f>
        <v>1.0900000000000001</v>
      </c>
      <c r="BT107" s="27">
        <f t="shared" ref="BT107:BT153" si="201">BQ107*BR107*BS107</f>
        <v>114.71650679104407</v>
      </c>
      <c r="BV107" s="32">
        <v>2014</v>
      </c>
      <c r="BW107" s="27">
        <v>51.473569828142544</v>
      </c>
      <c r="BX107" s="27">
        <v>0</v>
      </c>
      <c r="BY107" s="58">
        <f>BY92</f>
        <v>5.2544477113779875</v>
      </c>
      <c r="BZ107" s="58">
        <f>BZ92</f>
        <v>2.36</v>
      </c>
      <c r="CA107" s="27">
        <f t="shared" ref="CA107:CA153" si="202">BX107*BY107*BZ107</f>
        <v>0</v>
      </c>
      <c r="CC107" s="32">
        <v>2014</v>
      </c>
      <c r="CD107" s="27">
        <v>100</v>
      </c>
      <c r="CE107" s="27">
        <f>CD107-100</f>
        <v>0</v>
      </c>
      <c r="CF107" s="58">
        <f>CF92</f>
        <v>5.2544477113779875</v>
      </c>
      <c r="CG107" s="58">
        <f>CG92</f>
        <v>1</v>
      </c>
      <c r="CH107" s="27">
        <f t="shared" ref="CH107:CH111" si="203">CE107*CF107*CG107</f>
        <v>0</v>
      </c>
      <c r="CI107" s="21"/>
    </row>
    <row r="108" spans="1:91" s="4" customFormat="1" ht="13.8" x14ac:dyDescent="0.45">
      <c r="A108" s="32">
        <v>2015</v>
      </c>
      <c r="B108" s="627">
        <f t="shared" si="187"/>
        <v>8703.2459383114565</v>
      </c>
      <c r="C108" s="65"/>
      <c r="D108" s="32">
        <v>2015</v>
      </c>
      <c r="E108" s="27">
        <v>118.52263464920156</v>
      </c>
      <c r="F108" s="27">
        <f t="shared" si="188"/>
        <v>118.51413464920157</v>
      </c>
      <c r="G108" s="58">
        <f>G107</f>
        <v>5.2544477113779875</v>
      </c>
      <c r="H108" s="58">
        <f>H107</f>
        <v>1.0603</v>
      </c>
      <c r="I108" s="27">
        <f t="shared" si="189"/>
        <v>660.27672088491818</v>
      </c>
      <c r="J108" s="65"/>
      <c r="K108" s="32">
        <v>2015</v>
      </c>
      <c r="L108" s="27">
        <v>0</v>
      </c>
      <c r="M108" s="58">
        <f>M107</f>
        <v>5.2544477113779875</v>
      </c>
      <c r="N108" s="58">
        <f>N107</f>
        <v>1</v>
      </c>
      <c r="O108" s="27">
        <f t="shared" si="190"/>
        <v>0</v>
      </c>
      <c r="P108" s="65"/>
      <c r="Q108" s="32">
        <v>2015</v>
      </c>
      <c r="R108" s="60">
        <v>10.482100000000001</v>
      </c>
      <c r="S108" s="58">
        <f>S107</f>
        <v>5.2544477113779875</v>
      </c>
      <c r="T108" s="58">
        <f>T107</f>
        <v>0.98980000000000001</v>
      </c>
      <c r="U108" s="27">
        <f t="shared" si="191"/>
        <v>54.515854362609765</v>
      </c>
      <c r="W108" s="32">
        <v>2015</v>
      </c>
      <c r="X108" s="59">
        <v>33.625735894625947</v>
      </c>
      <c r="Y108" s="58">
        <f>Y107</f>
        <v>5.2544477113779875</v>
      </c>
      <c r="Z108" s="58">
        <f>Z107</f>
        <v>1.0451999999999999</v>
      </c>
      <c r="AA108" s="27">
        <f t="shared" si="192"/>
        <v>184.67081814479224</v>
      </c>
      <c r="AB108" s="65"/>
      <c r="AC108" s="32">
        <v>2015</v>
      </c>
      <c r="AD108" s="59">
        <v>4.7961033342130461</v>
      </c>
      <c r="AE108" s="58">
        <f>AE107</f>
        <v>5.2544477113779875</v>
      </c>
      <c r="AF108" s="58">
        <f>AF107</f>
        <v>1.3522000000000001</v>
      </c>
      <c r="AG108" s="27">
        <f t="shared" si="193"/>
        <v>34.076622076997474</v>
      </c>
      <c r="AH108" s="65"/>
      <c r="AI108" s="32">
        <v>2015</v>
      </c>
      <c r="AJ108" s="59">
        <v>261.74391197382204</v>
      </c>
      <c r="AK108" s="58">
        <f>AK107</f>
        <v>5.2544477113779875</v>
      </c>
      <c r="AL108" s="58">
        <f>AL107</f>
        <v>1.3105</v>
      </c>
      <c r="AM108" s="27">
        <f t="shared" si="194"/>
        <v>1802.3564658513603</v>
      </c>
      <c r="AO108" s="32">
        <v>2015</v>
      </c>
      <c r="AP108" s="27">
        <f>AP107</f>
        <v>51.473569828142544</v>
      </c>
      <c r="AQ108" s="58">
        <f>AQ107</f>
        <v>5.2544477113779875</v>
      </c>
      <c r="AR108" s="58">
        <f>AR107</f>
        <v>2.36</v>
      </c>
      <c r="AS108" s="27">
        <f>AS107</f>
        <v>638.29782758465512</v>
      </c>
      <c r="AU108" s="32">
        <v>2015</v>
      </c>
      <c r="AV108" s="27">
        <v>85000</v>
      </c>
      <c r="AW108" s="48">
        <v>10</v>
      </c>
      <c r="AX108" s="552">
        <f t="shared" si="195"/>
        <v>8.5000000000000006E-3</v>
      </c>
      <c r="AY108" s="59">
        <f t="shared" si="196"/>
        <v>8.5000000000000006E-3</v>
      </c>
      <c r="AZ108" s="58">
        <f>AZ107</f>
        <v>5.2544477113779875</v>
      </c>
      <c r="BA108" s="58">
        <f>BA107</f>
        <v>1.18</v>
      </c>
      <c r="BB108" s="27">
        <f t="shared" si="197"/>
        <v>5.2702110545121215E-2</v>
      </c>
      <c r="BC108" s="68"/>
      <c r="BD108" s="32">
        <v>2015</v>
      </c>
      <c r="BE108" s="27">
        <v>0</v>
      </c>
      <c r="BF108" s="58">
        <f>BF107</f>
        <v>5.2544477113779875</v>
      </c>
      <c r="BG108" s="58">
        <v>1.1599999999999999</v>
      </c>
      <c r="BH108" s="27">
        <f t="shared" si="198"/>
        <v>0</v>
      </c>
      <c r="BJ108" s="32">
        <v>2015</v>
      </c>
      <c r="BK108" s="53">
        <f t="shared" si="199"/>
        <v>992.35594431999493</v>
      </c>
      <c r="BL108" s="58">
        <f>BL107</f>
        <v>5.2544477113779875</v>
      </c>
      <c r="BM108" s="91">
        <v>1</v>
      </c>
      <c r="BN108" s="60">
        <f t="shared" si="200"/>
        <v>5214.282420504539</v>
      </c>
      <c r="BO108" s="21"/>
      <c r="BP108" s="32">
        <v>2015</v>
      </c>
      <c r="BQ108" s="59">
        <v>20.029602999999</v>
      </c>
      <c r="BR108" s="58">
        <f>BR107</f>
        <v>5.2544477113779875</v>
      </c>
      <c r="BS108" s="58">
        <f>BS107</f>
        <v>1.0900000000000001</v>
      </c>
      <c r="BT108" s="27">
        <f t="shared" si="201"/>
        <v>114.71650679103833</v>
      </c>
      <c r="BV108" s="32">
        <v>2015</v>
      </c>
      <c r="BW108" s="27">
        <v>52.9064295258298</v>
      </c>
      <c r="BX108" s="27">
        <v>0</v>
      </c>
      <c r="BY108" s="58">
        <f>BY107</f>
        <v>5.2544477113779875</v>
      </c>
      <c r="BZ108" s="58">
        <f>BZ107</f>
        <v>2.36</v>
      </c>
      <c r="CA108" s="27">
        <f t="shared" si="202"/>
        <v>0</v>
      </c>
      <c r="CC108" s="32">
        <v>2015</v>
      </c>
      <c r="CD108" s="27">
        <v>100</v>
      </c>
      <c r="CE108" s="27">
        <f t="shared" ref="CE108:CE153" si="204">CD108-100</f>
        <v>0</v>
      </c>
      <c r="CF108" s="58">
        <f>CF107</f>
        <v>5.2544477113779875</v>
      </c>
      <c r="CG108" s="58">
        <f>CG107</f>
        <v>1</v>
      </c>
      <c r="CH108" s="27">
        <f t="shared" si="203"/>
        <v>0</v>
      </c>
      <c r="CI108" s="21"/>
    </row>
    <row r="109" spans="1:91" s="4" customFormat="1" ht="13.8" x14ac:dyDescent="0.45">
      <c r="A109" s="32">
        <v>2016</v>
      </c>
      <c r="B109" s="627">
        <f t="shared" si="187"/>
        <v>8711.4388451736704</v>
      </c>
      <c r="C109" s="65"/>
      <c r="D109" s="32">
        <v>2016</v>
      </c>
      <c r="E109" s="27">
        <v>128.23155748232614</v>
      </c>
      <c r="F109" s="27">
        <f t="shared" si="188"/>
        <v>128.22003071565948</v>
      </c>
      <c r="G109" s="58">
        <f t="shared" ref="G109:H143" si="205">G108</f>
        <v>5.2544477113779875</v>
      </c>
      <c r="H109" s="58">
        <f t="shared" si="205"/>
        <v>1.0603</v>
      </c>
      <c r="I109" s="27">
        <f t="shared" si="189"/>
        <v>714.35109139759891</v>
      </c>
      <c r="J109" s="65"/>
      <c r="K109" s="32">
        <v>2016</v>
      </c>
      <c r="L109" s="27">
        <v>0</v>
      </c>
      <c r="M109" s="58">
        <f t="shared" ref="M109:N143" si="206">M108</f>
        <v>5.2544477113779875</v>
      </c>
      <c r="N109" s="58">
        <f t="shared" si="206"/>
        <v>1</v>
      </c>
      <c r="O109" s="27">
        <f t="shared" si="190"/>
        <v>0</v>
      </c>
      <c r="P109" s="65"/>
      <c r="Q109" s="32">
        <v>2016</v>
      </c>
      <c r="R109" s="60">
        <v>10.9217</v>
      </c>
      <c r="S109" s="58">
        <f t="shared" ref="S109:T143" si="207">S108</f>
        <v>5.2544477113779875</v>
      </c>
      <c r="T109" s="58">
        <f t="shared" si="207"/>
        <v>0.98980000000000001</v>
      </c>
      <c r="U109" s="27">
        <f t="shared" si="191"/>
        <v>56.802149053349524</v>
      </c>
      <c r="W109" s="32">
        <v>2016</v>
      </c>
      <c r="X109" s="59">
        <v>35.976138265410967</v>
      </c>
      <c r="Y109" s="58">
        <f t="shared" ref="Y109:Y153" si="208">Y108</f>
        <v>5.2544477113779875</v>
      </c>
      <c r="Z109" s="58">
        <f t="shared" ref="Z109:Z153" si="209">Z108</f>
        <v>1.0451999999999999</v>
      </c>
      <c r="AA109" s="27">
        <f t="shared" si="192"/>
        <v>197.57910750216206</v>
      </c>
      <c r="AB109" s="65"/>
      <c r="AC109" s="32">
        <v>2016</v>
      </c>
      <c r="AD109" s="59">
        <v>5.4402460568943827</v>
      </c>
      <c r="AE109" s="58">
        <f t="shared" ref="AE109:AF143" si="210">AE108</f>
        <v>5.2544477113779875</v>
      </c>
      <c r="AF109" s="58">
        <f t="shared" si="210"/>
        <v>1.3522000000000001</v>
      </c>
      <c r="AG109" s="27">
        <f t="shared" si="193"/>
        <v>38.653297472600002</v>
      </c>
      <c r="AH109" s="65"/>
      <c r="AI109" s="32">
        <v>2016</v>
      </c>
      <c r="AJ109" s="59">
        <v>263.82056591100468</v>
      </c>
      <c r="AK109" s="58">
        <f t="shared" ref="AK109:AL143" si="211">AK108</f>
        <v>5.2544477113779875</v>
      </c>
      <c r="AL109" s="58">
        <f t="shared" si="211"/>
        <v>1.3105</v>
      </c>
      <c r="AM109" s="27">
        <f t="shared" si="194"/>
        <v>1816.6562087672191</v>
      </c>
      <c r="AO109" s="32">
        <v>2016</v>
      </c>
      <c r="AP109" s="27">
        <f t="shared" ref="AP109:AP153" si="212">AP108</f>
        <v>51.473569828142544</v>
      </c>
      <c r="AQ109" s="58">
        <f t="shared" ref="AQ109:AS143" si="213">AQ108</f>
        <v>5.2544477113779875</v>
      </c>
      <c r="AR109" s="58">
        <f t="shared" si="213"/>
        <v>2.36</v>
      </c>
      <c r="AS109" s="27">
        <f t="shared" si="213"/>
        <v>638.29782758465512</v>
      </c>
      <c r="AU109" s="32">
        <v>2016</v>
      </c>
      <c r="AV109" s="27">
        <v>115267.66666666667</v>
      </c>
      <c r="AW109" s="48">
        <v>10</v>
      </c>
      <c r="AX109" s="552">
        <f t="shared" si="195"/>
        <v>1.1526766666666667E-2</v>
      </c>
      <c r="AY109" s="59">
        <f t="shared" si="196"/>
        <v>1.1526766666666667E-2</v>
      </c>
      <c r="AZ109" s="58">
        <f t="shared" ref="AZ109:BA143" si="214">AZ108</f>
        <v>5.2544477113779875</v>
      </c>
      <c r="BA109" s="58">
        <f t="shared" si="214"/>
        <v>1.18</v>
      </c>
      <c r="BB109" s="27">
        <f t="shared" si="197"/>
        <v>7.1468815422880597E-2</v>
      </c>
      <c r="BC109" s="68"/>
      <c r="BD109" s="32">
        <v>2016</v>
      </c>
      <c r="BE109" s="27">
        <v>0</v>
      </c>
      <c r="BF109" s="58">
        <f t="shared" ref="BF109:BF153" si="215">BF108</f>
        <v>5.2544477113779875</v>
      </c>
      <c r="BG109" s="58">
        <v>1.1599999999999999</v>
      </c>
      <c r="BH109" s="27">
        <f t="shared" si="198"/>
        <v>0</v>
      </c>
      <c r="BJ109" s="32">
        <v>2016</v>
      </c>
      <c r="BK109" s="53">
        <f t="shared" si="199"/>
        <v>977.13622245622105</v>
      </c>
      <c r="BL109" s="58">
        <f t="shared" ref="BL109:BM144" si="216">BL108</f>
        <v>5.2544477113779875</v>
      </c>
      <c r="BM109" s="91">
        <v>1</v>
      </c>
      <c r="BN109" s="60">
        <f t="shared" si="200"/>
        <v>5134.3111877896226</v>
      </c>
      <c r="BO109" s="21"/>
      <c r="BP109" s="32">
        <v>2016</v>
      </c>
      <c r="BQ109" s="59">
        <v>20.029602999999</v>
      </c>
      <c r="BR109" s="58">
        <f t="shared" ref="BR109:BS143" si="217">BR108</f>
        <v>5.2544477113779875</v>
      </c>
      <c r="BS109" s="58">
        <f t="shared" si="217"/>
        <v>1.0900000000000001</v>
      </c>
      <c r="BT109" s="27">
        <f t="shared" si="201"/>
        <v>114.71650679103833</v>
      </c>
      <c r="BV109" s="32">
        <v>2016</v>
      </c>
      <c r="BW109" s="27">
        <v>54.389076155817193</v>
      </c>
      <c r="BX109" s="27">
        <v>0</v>
      </c>
      <c r="BY109" s="58">
        <f t="shared" ref="BY109:BZ143" si="218">BY108</f>
        <v>5.2544477113779875</v>
      </c>
      <c r="BZ109" s="58">
        <f t="shared" si="218"/>
        <v>2.36</v>
      </c>
      <c r="CA109" s="27">
        <f t="shared" si="202"/>
        <v>0</v>
      </c>
      <c r="CC109" s="32">
        <v>2016</v>
      </c>
      <c r="CD109" s="27">
        <v>100</v>
      </c>
      <c r="CE109" s="27">
        <f t="shared" si="204"/>
        <v>0</v>
      </c>
      <c r="CF109" s="58">
        <f t="shared" ref="CF109:CG143" si="219">CF108</f>
        <v>5.2544477113779875</v>
      </c>
      <c r="CG109" s="58">
        <f t="shared" si="219"/>
        <v>1</v>
      </c>
      <c r="CH109" s="27">
        <f t="shared" si="203"/>
        <v>0</v>
      </c>
      <c r="CI109" s="21"/>
    </row>
    <row r="110" spans="1:91" s="4" customFormat="1" ht="13.8" x14ac:dyDescent="0.45">
      <c r="A110" s="32">
        <v>2017</v>
      </c>
      <c r="B110" s="627">
        <f t="shared" si="187"/>
        <v>8719.6759362861376</v>
      </c>
      <c r="C110" s="21"/>
      <c r="D110" s="32">
        <v>2017</v>
      </c>
      <c r="E110" s="27">
        <v>138.05406510322041</v>
      </c>
      <c r="F110" s="27">
        <f t="shared" si="188"/>
        <v>138.03832968655374</v>
      </c>
      <c r="G110" s="58">
        <f t="shared" si="205"/>
        <v>5.2544477113779875</v>
      </c>
      <c r="H110" s="58">
        <f t="shared" si="205"/>
        <v>1.0603</v>
      </c>
      <c r="I110" s="27">
        <f t="shared" si="189"/>
        <v>769.05169118984077</v>
      </c>
      <c r="J110" s="65"/>
      <c r="K110" s="32">
        <v>2017</v>
      </c>
      <c r="L110" s="27">
        <v>0</v>
      </c>
      <c r="M110" s="58">
        <f t="shared" si="206"/>
        <v>5.2544477113779875</v>
      </c>
      <c r="N110" s="58">
        <f t="shared" si="206"/>
        <v>1</v>
      </c>
      <c r="O110" s="27">
        <f t="shared" si="190"/>
        <v>0</v>
      </c>
      <c r="P110" s="65"/>
      <c r="Q110" s="32">
        <v>2017</v>
      </c>
      <c r="R110" s="60">
        <v>11.3613</v>
      </c>
      <c r="S110" s="58">
        <f t="shared" si="207"/>
        <v>5.2544477113779875</v>
      </c>
      <c r="T110" s="58">
        <f t="shared" si="207"/>
        <v>0.98980000000000001</v>
      </c>
      <c r="U110" s="27">
        <f t="shared" si="191"/>
        <v>59.088443744089282</v>
      </c>
      <c r="W110" s="32">
        <v>2017</v>
      </c>
      <c r="X110" s="59">
        <v>38.326540636195979</v>
      </c>
      <c r="Y110" s="58">
        <f t="shared" si="208"/>
        <v>5.2544477113779875</v>
      </c>
      <c r="Z110" s="58">
        <f t="shared" si="209"/>
        <v>1.0451999999999999</v>
      </c>
      <c r="AA110" s="27">
        <f t="shared" si="192"/>
        <v>210.48739685953183</v>
      </c>
      <c r="AB110" s="65"/>
      <c r="AC110" s="32">
        <v>2017</v>
      </c>
      <c r="AD110" s="59">
        <v>6.0850366522175818</v>
      </c>
      <c r="AE110" s="58">
        <f t="shared" si="210"/>
        <v>5.2544477113779875</v>
      </c>
      <c r="AF110" s="58">
        <f t="shared" si="210"/>
        <v>1.3522000000000001</v>
      </c>
      <c r="AG110" s="27">
        <f t="shared" si="193"/>
        <v>43.234576044913361</v>
      </c>
      <c r="AH110" s="65"/>
      <c r="AI110" s="32">
        <v>2017</v>
      </c>
      <c r="AJ110" s="59">
        <v>265.90105272704949</v>
      </c>
      <c r="AK110" s="58">
        <f t="shared" si="211"/>
        <v>5.2544477113779875</v>
      </c>
      <c r="AL110" s="58">
        <f t="shared" si="211"/>
        <v>1.3105</v>
      </c>
      <c r="AM110" s="27">
        <f t="shared" si="194"/>
        <v>1830.9823447095594</v>
      </c>
      <c r="AO110" s="32">
        <v>2017</v>
      </c>
      <c r="AP110" s="27">
        <f t="shared" si="212"/>
        <v>51.473569828142544</v>
      </c>
      <c r="AQ110" s="58">
        <f t="shared" si="213"/>
        <v>5.2544477113779875</v>
      </c>
      <c r="AR110" s="58">
        <f t="shared" si="213"/>
        <v>2.36</v>
      </c>
      <c r="AS110" s="27">
        <f t="shared" si="213"/>
        <v>638.29782758465512</v>
      </c>
      <c r="AU110" s="32">
        <v>2017</v>
      </c>
      <c r="AV110" s="27">
        <v>157354.16666666666</v>
      </c>
      <c r="AW110" s="48">
        <v>10</v>
      </c>
      <c r="AX110" s="552">
        <f t="shared" si="195"/>
        <v>1.5735416666666665E-2</v>
      </c>
      <c r="AY110" s="59">
        <f t="shared" si="196"/>
        <v>1.5735416666666665E-2</v>
      </c>
      <c r="AZ110" s="58">
        <f t="shared" si="214"/>
        <v>5.2544477113779875</v>
      </c>
      <c r="BA110" s="58">
        <f t="shared" si="214"/>
        <v>1.18</v>
      </c>
      <c r="BB110" s="27">
        <f t="shared" si="197"/>
        <v>9.7563490428259916E-2</v>
      </c>
      <c r="BC110" s="68"/>
      <c r="BD110" s="32">
        <v>2017</v>
      </c>
      <c r="BE110" s="27">
        <v>0</v>
      </c>
      <c r="BF110" s="58">
        <f t="shared" si="215"/>
        <v>5.2544477113779875</v>
      </c>
      <c r="BG110" s="58">
        <v>1.1599999999999999</v>
      </c>
      <c r="BH110" s="27">
        <f t="shared" si="198"/>
        <v>0</v>
      </c>
      <c r="BJ110" s="32">
        <v>2017</v>
      </c>
      <c r="BK110" s="53">
        <f t="shared" si="199"/>
        <v>961.79843505317399</v>
      </c>
      <c r="BL110" s="58">
        <f t="shared" si="216"/>
        <v>5.2544477113779875</v>
      </c>
      <c r="BM110" s="91">
        <v>1</v>
      </c>
      <c r="BN110" s="60">
        <f t="shared" si="200"/>
        <v>5053.7195858720797</v>
      </c>
      <c r="BO110" s="21"/>
      <c r="BP110" s="32">
        <v>2017</v>
      </c>
      <c r="BQ110" s="59">
        <v>20.029602999999042</v>
      </c>
      <c r="BR110" s="58">
        <f t="shared" si="217"/>
        <v>5.2544477113779875</v>
      </c>
      <c r="BS110" s="58">
        <f t="shared" si="217"/>
        <v>1.0900000000000001</v>
      </c>
      <c r="BT110" s="27">
        <f t="shared" si="201"/>
        <v>114.71650679103855</v>
      </c>
      <c r="BV110" s="32">
        <v>2017</v>
      </c>
      <c r="BW110" s="27">
        <v>55.922119188746521</v>
      </c>
      <c r="BX110" s="27">
        <v>0</v>
      </c>
      <c r="BY110" s="58">
        <f t="shared" si="218"/>
        <v>5.2544477113779875</v>
      </c>
      <c r="BZ110" s="58">
        <f t="shared" si="218"/>
        <v>2.36</v>
      </c>
      <c r="CA110" s="27">
        <f t="shared" si="202"/>
        <v>0</v>
      </c>
      <c r="CC110" s="32">
        <v>2017</v>
      </c>
      <c r="CD110" s="27">
        <v>100</v>
      </c>
      <c r="CE110" s="27">
        <f t="shared" si="204"/>
        <v>0</v>
      </c>
      <c r="CF110" s="58">
        <f t="shared" si="219"/>
        <v>5.2544477113779875</v>
      </c>
      <c r="CG110" s="58">
        <f t="shared" si="219"/>
        <v>1</v>
      </c>
      <c r="CH110" s="27">
        <f t="shared" si="203"/>
        <v>0</v>
      </c>
      <c r="CI110" s="21"/>
    </row>
    <row r="111" spans="1:91" s="4" customFormat="1" ht="13.8" x14ac:dyDescent="0.45">
      <c r="A111" s="32">
        <v>2018</v>
      </c>
      <c r="B111" s="627">
        <f t="shared" si="187"/>
        <v>8727.9557037842787</v>
      </c>
      <c r="C111" s="21"/>
      <c r="D111" s="32">
        <v>2018</v>
      </c>
      <c r="E111" s="27">
        <v>147.99128407560312</v>
      </c>
      <c r="F111" s="27">
        <f t="shared" si="188"/>
        <v>147.97134000893647</v>
      </c>
      <c r="G111" s="58">
        <f t="shared" si="205"/>
        <v>5.2544477113779875</v>
      </c>
      <c r="H111" s="58">
        <f t="shared" si="205"/>
        <v>1.0603</v>
      </c>
      <c r="I111" s="27">
        <f t="shared" si="189"/>
        <v>824.39138129171749</v>
      </c>
      <c r="J111" s="65"/>
      <c r="K111" s="32">
        <v>2018</v>
      </c>
      <c r="L111" s="27">
        <v>0</v>
      </c>
      <c r="M111" s="58">
        <f t="shared" si="206"/>
        <v>5.2544477113779875</v>
      </c>
      <c r="N111" s="58">
        <f t="shared" si="206"/>
        <v>1</v>
      </c>
      <c r="O111" s="27">
        <f t="shared" si="190"/>
        <v>0</v>
      </c>
      <c r="P111" s="65"/>
      <c r="Q111" s="32">
        <v>2018</v>
      </c>
      <c r="R111" s="60">
        <v>11.8009</v>
      </c>
      <c r="S111" s="58">
        <f t="shared" si="207"/>
        <v>5.2544477113779875</v>
      </c>
      <c r="T111" s="58">
        <f t="shared" si="207"/>
        <v>0.98980000000000001</v>
      </c>
      <c r="U111" s="27">
        <f t="shared" si="191"/>
        <v>61.374738434829048</v>
      </c>
      <c r="W111" s="32">
        <v>2018</v>
      </c>
      <c r="X111" s="59">
        <v>40.676943006980991</v>
      </c>
      <c r="Y111" s="58">
        <f t="shared" si="208"/>
        <v>5.2544477113779875</v>
      </c>
      <c r="Z111" s="58">
        <f t="shared" si="209"/>
        <v>1.0451999999999999</v>
      </c>
      <c r="AA111" s="27">
        <f t="shared" si="192"/>
        <v>223.39568621690162</v>
      </c>
      <c r="AB111" s="65"/>
      <c r="AC111" s="32">
        <v>2018</v>
      </c>
      <c r="AD111" s="59">
        <v>6.7304460147385905</v>
      </c>
      <c r="AE111" s="58">
        <f t="shared" si="210"/>
        <v>5.2544477113779875</v>
      </c>
      <c r="AF111" s="58">
        <f t="shared" si="210"/>
        <v>1.3522000000000001</v>
      </c>
      <c r="AG111" s="27">
        <f t="shared" si="193"/>
        <v>47.820250997889119</v>
      </c>
      <c r="AH111" s="65"/>
      <c r="AI111" s="32">
        <v>2018</v>
      </c>
      <c r="AJ111" s="59">
        <v>267.98471806252093</v>
      </c>
      <c r="AK111" s="58">
        <f t="shared" si="211"/>
        <v>5.2544477113779875</v>
      </c>
      <c r="AL111" s="58">
        <f t="shared" si="211"/>
        <v>1.3105</v>
      </c>
      <c r="AM111" s="27">
        <f t="shared" si="194"/>
        <v>1845.3303677895879</v>
      </c>
      <c r="AO111" s="32">
        <v>2018</v>
      </c>
      <c r="AP111" s="27">
        <f t="shared" si="212"/>
        <v>51.473569828142544</v>
      </c>
      <c r="AQ111" s="58">
        <f t="shared" si="213"/>
        <v>5.2544477113779875</v>
      </c>
      <c r="AR111" s="58">
        <f t="shared" si="213"/>
        <v>2.36</v>
      </c>
      <c r="AS111" s="27">
        <f t="shared" si="213"/>
        <v>638.29782758465512</v>
      </c>
      <c r="AU111" s="32">
        <v>2018</v>
      </c>
      <c r="AV111" s="27">
        <v>199440.66666666666</v>
      </c>
      <c r="AW111" s="48">
        <v>10</v>
      </c>
      <c r="AX111" s="552">
        <f t="shared" si="195"/>
        <v>1.9944066666666666E-2</v>
      </c>
      <c r="AY111" s="59">
        <f t="shared" si="196"/>
        <v>1.9944066666666666E-2</v>
      </c>
      <c r="AZ111" s="58">
        <f t="shared" si="214"/>
        <v>5.2544477113779875</v>
      </c>
      <c r="BA111" s="58">
        <f t="shared" si="214"/>
        <v>1.18</v>
      </c>
      <c r="BB111" s="27">
        <f t="shared" si="197"/>
        <v>0.12365816543363928</v>
      </c>
      <c r="BC111" s="68"/>
      <c r="BD111" s="32">
        <v>2018</v>
      </c>
      <c r="BE111" s="27">
        <v>0</v>
      </c>
      <c r="BF111" s="58">
        <f t="shared" si="215"/>
        <v>5.2544477113779875</v>
      </c>
      <c r="BG111" s="58">
        <v>1.1599999999999999</v>
      </c>
      <c r="BH111" s="27">
        <f t="shared" si="198"/>
        <v>0</v>
      </c>
      <c r="BJ111" s="32">
        <v>2018</v>
      </c>
      <c r="BK111" s="53">
        <f t="shared" si="199"/>
        <v>946.34213901201383</v>
      </c>
      <c r="BL111" s="58">
        <f t="shared" si="216"/>
        <v>5.2544477113779875</v>
      </c>
      <c r="BM111" s="91">
        <v>1</v>
      </c>
      <c r="BN111" s="60">
        <f t="shared" si="200"/>
        <v>4972.5052865122252</v>
      </c>
      <c r="BO111" s="21"/>
      <c r="BP111" s="32">
        <v>2018</v>
      </c>
      <c r="BQ111" s="59">
        <v>20.029602999999042</v>
      </c>
      <c r="BR111" s="58">
        <f t="shared" si="217"/>
        <v>5.2544477113779875</v>
      </c>
      <c r="BS111" s="58">
        <f t="shared" si="217"/>
        <v>1.0900000000000001</v>
      </c>
      <c r="BT111" s="27">
        <f t="shared" si="201"/>
        <v>114.71650679103855</v>
      </c>
      <c r="BV111" s="32">
        <v>2018</v>
      </c>
      <c r="BW111" s="27">
        <v>57.506168095259611</v>
      </c>
      <c r="BX111" s="27">
        <v>0</v>
      </c>
      <c r="BY111" s="58">
        <f t="shared" si="218"/>
        <v>5.2544477113779875</v>
      </c>
      <c r="BZ111" s="58">
        <f t="shared" si="218"/>
        <v>2.36</v>
      </c>
      <c r="CA111" s="27">
        <f t="shared" si="202"/>
        <v>0</v>
      </c>
      <c r="CC111" s="32">
        <v>2018</v>
      </c>
      <c r="CD111" s="27">
        <v>100</v>
      </c>
      <c r="CE111" s="27">
        <f t="shared" si="204"/>
        <v>0</v>
      </c>
      <c r="CF111" s="58">
        <f t="shared" si="219"/>
        <v>5.2544477113779875</v>
      </c>
      <c r="CG111" s="58">
        <f t="shared" si="219"/>
        <v>1</v>
      </c>
      <c r="CH111" s="27">
        <f t="shared" si="203"/>
        <v>0</v>
      </c>
      <c r="CI111" s="21"/>
    </row>
    <row r="112" spans="1:91" s="4" customFormat="1" ht="13.8" x14ac:dyDescent="0.45">
      <c r="A112" s="32">
        <v>2019</v>
      </c>
      <c r="B112" s="627">
        <f t="shared" si="187"/>
        <v>9422.9719615886552</v>
      </c>
      <c r="C112" s="21"/>
      <c r="D112" s="32">
        <v>2019</v>
      </c>
      <c r="E112" s="27">
        <v>163.31718545407057</v>
      </c>
      <c r="F112" s="27">
        <f t="shared" si="188"/>
        <v>159.41596120319304</v>
      </c>
      <c r="G112" s="58">
        <f t="shared" si="205"/>
        <v>5.2544477113779875</v>
      </c>
      <c r="H112" s="58">
        <f t="shared" si="205"/>
        <v>1.0603</v>
      </c>
      <c r="I112" s="27">
        <f t="shared" si="189"/>
        <v>888.15269530106445</v>
      </c>
      <c r="J112" s="65"/>
      <c r="K112" s="32">
        <v>2019</v>
      </c>
      <c r="L112" s="27">
        <v>0</v>
      </c>
      <c r="M112" s="58">
        <f t="shared" si="206"/>
        <v>5.2544477113779875</v>
      </c>
      <c r="N112" s="58">
        <f t="shared" si="206"/>
        <v>1</v>
      </c>
      <c r="O112" s="27">
        <f t="shared" si="190"/>
        <v>0</v>
      </c>
      <c r="P112" s="65"/>
      <c r="Q112" s="32">
        <v>2019</v>
      </c>
      <c r="R112" s="60">
        <v>27.802810571759931</v>
      </c>
      <c r="S112" s="58">
        <f t="shared" si="207"/>
        <v>5.2544477113779875</v>
      </c>
      <c r="T112" s="58">
        <f t="shared" si="207"/>
        <v>0.98980000000000001</v>
      </c>
      <c r="U112" s="27">
        <f t="shared" si="191"/>
        <v>144.59831255199734</v>
      </c>
      <c r="W112" s="32">
        <v>2019</v>
      </c>
      <c r="X112" s="59">
        <v>44.230263927031373</v>
      </c>
      <c r="Y112" s="58">
        <f t="shared" si="208"/>
        <v>5.2544477113779875</v>
      </c>
      <c r="Z112" s="58">
        <f t="shared" si="209"/>
        <v>1.0451999999999999</v>
      </c>
      <c r="AA112" s="27">
        <f t="shared" si="192"/>
        <v>242.91034259477388</v>
      </c>
      <c r="AB112" s="65"/>
      <c r="AC112" s="32">
        <v>2019</v>
      </c>
      <c r="AD112" s="59">
        <v>11.13876036460092</v>
      </c>
      <c r="AE112" s="58">
        <f t="shared" si="210"/>
        <v>5.2544477113779875</v>
      </c>
      <c r="AF112" s="58">
        <f t="shared" si="210"/>
        <v>1.3522000000000001</v>
      </c>
      <c r="AG112" s="27">
        <f t="shared" si="193"/>
        <v>79.141607446834755</v>
      </c>
      <c r="AH112" s="65"/>
      <c r="AI112" s="32">
        <v>2019</v>
      </c>
      <c r="AJ112" s="59">
        <v>280.03998900008787</v>
      </c>
      <c r="AK112" s="58">
        <f t="shared" si="211"/>
        <v>5.2544477113779875</v>
      </c>
      <c r="AL112" s="58">
        <f t="shared" si="211"/>
        <v>1.3105</v>
      </c>
      <c r="AM112" s="27">
        <f t="shared" si="194"/>
        <v>1928.3424056171834</v>
      </c>
      <c r="AO112" s="32">
        <v>2019</v>
      </c>
      <c r="AP112" s="27">
        <f t="shared" si="212"/>
        <v>51.473569828142544</v>
      </c>
      <c r="AQ112" s="58">
        <f t="shared" si="213"/>
        <v>5.2544477113779875</v>
      </c>
      <c r="AR112" s="58">
        <f t="shared" si="213"/>
        <v>2.36</v>
      </c>
      <c r="AS112" s="27">
        <f t="shared" si="213"/>
        <v>638.29782758465512</v>
      </c>
      <c r="AU112" s="32">
        <v>2019</v>
      </c>
      <c r="AV112" s="27">
        <v>39012242.508775279</v>
      </c>
      <c r="AW112" s="48">
        <v>10</v>
      </c>
      <c r="AX112" s="552">
        <f t="shared" si="195"/>
        <v>3.9012242508775281</v>
      </c>
      <c r="AY112" s="59">
        <f t="shared" si="196"/>
        <v>3.9012242508775281</v>
      </c>
      <c r="AZ112" s="58">
        <f t="shared" si="214"/>
        <v>5.2544477113779875</v>
      </c>
      <c r="BA112" s="58">
        <f t="shared" si="214"/>
        <v>1.18</v>
      </c>
      <c r="BB112" s="27">
        <f t="shared" si="197"/>
        <v>24.188559027182965</v>
      </c>
      <c r="BC112" s="68"/>
      <c r="BD112" s="32">
        <v>2019</v>
      </c>
      <c r="BE112" s="27">
        <v>1.0012243587026923</v>
      </c>
      <c r="BF112" s="58">
        <f t="shared" si="215"/>
        <v>5.2544477113779875</v>
      </c>
      <c r="BG112" s="58">
        <v>1.1599999999999999</v>
      </c>
      <c r="BH112" s="27">
        <f t="shared" si="198"/>
        <v>6.1026220065870556</v>
      </c>
      <c r="BJ112" s="32">
        <v>2019</v>
      </c>
      <c r="BK112" s="53">
        <f t="shared" si="199"/>
        <v>893.99619649560418</v>
      </c>
      <c r="BL112" s="58">
        <f t="shared" si="216"/>
        <v>5.2544477113779875</v>
      </c>
      <c r="BM112" s="91">
        <v>1</v>
      </c>
      <c r="BN112" s="60">
        <f t="shared" si="200"/>
        <v>4697.4562686569534</v>
      </c>
      <c r="BO112" s="21"/>
      <c r="BP112" s="32">
        <v>2019</v>
      </c>
      <c r="BQ112" s="59">
        <v>28.657286932945343</v>
      </c>
      <c r="BR112" s="58">
        <f t="shared" si="217"/>
        <v>5.2544477113779875</v>
      </c>
      <c r="BS112" s="58">
        <f t="shared" si="217"/>
        <v>1.0900000000000001</v>
      </c>
      <c r="BT112" s="27">
        <f t="shared" si="201"/>
        <v>164.13025515563749</v>
      </c>
      <c r="BV112" s="32">
        <v>2019</v>
      </c>
      <c r="BW112" s="27">
        <v>63.037750653209329</v>
      </c>
      <c r="BX112" s="53">
        <f>BW112-57.5</f>
        <v>5.5377506532093292</v>
      </c>
      <c r="BY112" s="58">
        <f t="shared" si="218"/>
        <v>5.2544477113779875</v>
      </c>
      <c r="BZ112" s="58">
        <f t="shared" si="218"/>
        <v>2.36</v>
      </c>
      <c r="CA112" s="27">
        <f t="shared" si="202"/>
        <v>68.670858140413003</v>
      </c>
      <c r="CC112" s="32">
        <v>2019</v>
      </c>
      <c r="CD112" s="27">
        <v>102.95662593309885</v>
      </c>
      <c r="CE112" s="27">
        <f t="shared" si="204"/>
        <v>2.9566259330988487</v>
      </c>
      <c r="CF112" s="58">
        <f t="shared" si="219"/>
        <v>5.2544477113779875</v>
      </c>
      <c r="CG112" s="58">
        <f t="shared" si="219"/>
        <v>1</v>
      </c>
      <c r="CH112" s="27">
        <f>CD112*CF112*CG112</f>
        <v>540.9802075053708</v>
      </c>
      <c r="CI112" s="21"/>
    </row>
    <row r="113" spans="1:87" s="4" customFormat="1" ht="13.8" x14ac:dyDescent="0.45">
      <c r="A113" s="32">
        <v>2020</v>
      </c>
      <c r="B113" s="627">
        <f t="shared" si="187"/>
        <v>9585.105101039384</v>
      </c>
      <c r="C113" s="21"/>
      <c r="D113" s="32">
        <v>2020</v>
      </c>
      <c r="E113" s="27">
        <v>177.62390472739935</v>
      </c>
      <c r="F113" s="27">
        <f t="shared" si="188"/>
        <v>172.94525134988851</v>
      </c>
      <c r="G113" s="58">
        <f t="shared" si="205"/>
        <v>5.2544477113779875</v>
      </c>
      <c r="H113" s="58">
        <f t="shared" si="205"/>
        <v>1.0603</v>
      </c>
      <c r="I113" s="27">
        <f t="shared" si="189"/>
        <v>963.52830649210398</v>
      </c>
      <c r="J113" s="65"/>
      <c r="K113" s="32">
        <v>2020</v>
      </c>
      <c r="L113" s="27">
        <v>0</v>
      </c>
      <c r="M113" s="58">
        <f t="shared" si="206"/>
        <v>5.2544477113779875</v>
      </c>
      <c r="N113" s="58">
        <f t="shared" si="206"/>
        <v>1</v>
      </c>
      <c r="O113" s="27">
        <f t="shared" si="190"/>
        <v>0</v>
      </c>
      <c r="P113" s="65"/>
      <c r="Q113" s="32">
        <v>2020</v>
      </c>
      <c r="R113" s="60">
        <v>43.487623293746374</v>
      </c>
      <c r="S113" s="58">
        <f t="shared" si="207"/>
        <v>5.2544477113779875</v>
      </c>
      <c r="T113" s="58">
        <f t="shared" si="207"/>
        <v>0.98980000000000001</v>
      </c>
      <c r="U113" s="27">
        <f t="shared" si="191"/>
        <v>226.17270757366495</v>
      </c>
      <c r="W113" s="32">
        <v>2020</v>
      </c>
      <c r="X113" s="59">
        <v>47.783584847081833</v>
      </c>
      <c r="Y113" s="58">
        <f t="shared" si="208"/>
        <v>5.2544477113779875</v>
      </c>
      <c r="Z113" s="58">
        <f t="shared" si="209"/>
        <v>1.0451999999999999</v>
      </c>
      <c r="AA113" s="27">
        <f t="shared" si="192"/>
        <v>262.42499897264656</v>
      </c>
      <c r="AB113" s="65"/>
      <c r="AC113" s="32">
        <v>2020</v>
      </c>
      <c r="AD113" s="59">
        <v>15.602848325388301</v>
      </c>
      <c r="AE113" s="58">
        <f t="shared" si="210"/>
        <v>5.2544477113779875</v>
      </c>
      <c r="AF113" s="58">
        <f t="shared" si="210"/>
        <v>1.3522000000000001</v>
      </c>
      <c r="AG113" s="27">
        <f t="shared" si="193"/>
        <v>110.85923898180798</v>
      </c>
      <c r="AH113" s="65"/>
      <c r="AI113" s="32">
        <v>2020</v>
      </c>
      <c r="AJ113" s="59">
        <v>288.90375510405721</v>
      </c>
      <c r="AK113" s="58">
        <f t="shared" si="211"/>
        <v>5.2544477113779875</v>
      </c>
      <c r="AL113" s="58">
        <f t="shared" si="211"/>
        <v>1.3105</v>
      </c>
      <c r="AM113" s="27">
        <f t="shared" si="194"/>
        <v>1989.3778888450836</v>
      </c>
      <c r="AO113" s="32">
        <v>2020</v>
      </c>
      <c r="AP113" s="27">
        <f t="shared" si="212"/>
        <v>51.473569828142544</v>
      </c>
      <c r="AQ113" s="58">
        <f t="shared" si="213"/>
        <v>5.2544477113779875</v>
      </c>
      <c r="AR113" s="58">
        <f t="shared" si="213"/>
        <v>2.36</v>
      </c>
      <c r="AS113" s="27">
        <f t="shared" si="213"/>
        <v>638.29782758465512</v>
      </c>
      <c r="AU113" s="32">
        <v>2020</v>
      </c>
      <c r="AV113" s="27">
        <v>46786533.77510827</v>
      </c>
      <c r="AW113" s="48">
        <v>10</v>
      </c>
      <c r="AX113" s="552">
        <f t="shared" si="195"/>
        <v>4.6786533775108268</v>
      </c>
      <c r="AY113" s="59">
        <f t="shared" si="196"/>
        <v>4.6786533775108268</v>
      </c>
      <c r="AZ113" s="58">
        <f t="shared" si="214"/>
        <v>5.2544477113779875</v>
      </c>
      <c r="BA113" s="58">
        <f t="shared" si="214"/>
        <v>1.18</v>
      </c>
      <c r="BB113" s="27">
        <f t="shared" si="197"/>
        <v>29.008812647515331</v>
      </c>
      <c r="BC113" s="68"/>
      <c r="BD113" s="32">
        <v>2020</v>
      </c>
      <c r="BE113" s="27">
        <v>2.0024487174056831</v>
      </c>
      <c r="BF113" s="58">
        <f t="shared" si="215"/>
        <v>5.2544477113779875</v>
      </c>
      <c r="BG113" s="58">
        <v>1.1599999999999999</v>
      </c>
      <c r="BH113" s="27">
        <f t="shared" si="198"/>
        <v>12.20524401317593</v>
      </c>
      <c r="BJ113" s="32">
        <v>2020</v>
      </c>
      <c r="BK113" s="53">
        <f t="shared" si="199"/>
        <v>846.12226515677878</v>
      </c>
      <c r="BL113" s="58">
        <f t="shared" si="216"/>
        <v>5.2544477113779875</v>
      </c>
      <c r="BM113" s="91">
        <v>1</v>
      </c>
      <c r="BN113" s="60">
        <f t="shared" si="200"/>
        <v>4445.9051996989947</v>
      </c>
      <c r="BO113" s="21"/>
      <c r="BP113" s="32">
        <v>2020</v>
      </c>
      <c r="BQ113" s="59">
        <v>37.28497086589126</v>
      </c>
      <c r="BR113" s="58">
        <f t="shared" si="217"/>
        <v>5.2544477113779875</v>
      </c>
      <c r="BS113" s="58">
        <f t="shared" si="217"/>
        <v>1.0900000000000001</v>
      </c>
      <c r="BT113" s="27">
        <f t="shared" si="201"/>
        <v>213.54400352023424</v>
      </c>
      <c r="BV113" s="32">
        <v>2020</v>
      </c>
      <c r="BW113" s="27">
        <v>68.569333211160668</v>
      </c>
      <c r="BX113" s="53">
        <f t="shared" ref="BX113:BX153" si="220">BW113-57.5</f>
        <v>11.069333211160668</v>
      </c>
      <c r="BY113" s="58">
        <f t="shared" si="218"/>
        <v>5.2544477113779875</v>
      </c>
      <c r="BZ113" s="58">
        <f t="shared" si="218"/>
        <v>2.36</v>
      </c>
      <c r="CA113" s="27">
        <f t="shared" si="202"/>
        <v>137.2652288365579</v>
      </c>
      <c r="CC113" s="32">
        <v>2020</v>
      </c>
      <c r="CD113" s="27">
        <v>105.91325186619792</v>
      </c>
      <c r="CE113" s="27">
        <f t="shared" si="204"/>
        <v>5.9132518661979248</v>
      </c>
      <c r="CF113" s="58">
        <f t="shared" si="219"/>
        <v>5.2544477113779875</v>
      </c>
      <c r="CG113" s="58">
        <f t="shared" si="219"/>
        <v>1</v>
      </c>
      <c r="CH113" s="27">
        <f t="shared" ref="CH113:CH153" si="221">CD113*CF113*CG113</f>
        <v>556.515643872944</v>
      </c>
      <c r="CI113" s="21"/>
    </row>
    <row r="114" spans="1:87" s="4" customFormat="1" ht="13.8" x14ac:dyDescent="0.45">
      <c r="A114" s="32">
        <v>2021</v>
      </c>
      <c r="B114" s="627">
        <f t="shared" si="187"/>
        <v>9747.4764771815826</v>
      </c>
      <c r="C114" s="21"/>
      <c r="D114" s="32">
        <v>2021</v>
      </c>
      <c r="E114" s="27">
        <v>190.93923310190439</v>
      </c>
      <c r="F114" s="27">
        <f t="shared" si="188"/>
        <v>185.48290177454092</v>
      </c>
      <c r="G114" s="58">
        <f t="shared" si="205"/>
        <v>5.2544477113779875</v>
      </c>
      <c r="H114" s="58">
        <f t="shared" si="205"/>
        <v>1.0603</v>
      </c>
      <c r="I114" s="27">
        <f t="shared" si="189"/>
        <v>1033.3792043153423</v>
      </c>
      <c r="J114" s="65"/>
      <c r="K114" s="32">
        <v>2021</v>
      </c>
      <c r="L114" s="27">
        <v>0</v>
      </c>
      <c r="M114" s="58">
        <f t="shared" si="206"/>
        <v>5.2544477113779875</v>
      </c>
      <c r="N114" s="58">
        <f t="shared" si="206"/>
        <v>1</v>
      </c>
      <c r="O114" s="27">
        <f t="shared" si="190"/>
        <v>0</v>
      </c>
      <c r="P114" s="65"/>
      <c r="Q114" s="32">
        <v>2021</v>
      </c>
      <c r="R114" s="60">
        <v>59.171139653751588</v>
      </c>
      <c r="S114" s="58">
        <f t="shared" si="207"/>
        <v>5.2544477113779875</v>
      </c>
      <c r="T114" s="58">
        <f t="shared" si="207"/>
        <v>0.98980000000000001</v>
      </c>
      <c r="U114" s="27">
        <f t="shared" si="191"/>
        <v>307.74036040808284</v>
      </c>
      <c r="W114" s="32">
        <v>2021</v>
      </c>
      <c r="X114" s="59">
        <v>51.336905767132286</v>
      </c>
      <c r="Y114" s="58">
        <f t="shared" si="208"/>
        <v>5.2544477113779875</v>
      </c>
      <c r="Z114" s="58">
        <f t="shared" si="209"/>
        <v>1.0451999999999999</v>
      </c>
      <c r="AA114" s="27">
        <f t="shared" si="192"/>
        <v>281.93965535051922</v>
      </c>
      <c r="AB114" s="65"/>
      <c r="AC114" s="32">
        <v>2021</v>
      </c>
      <c r="AD114" s="59">
        <v>20.066942112386798</v>
      </c>
      <c r="AE114" s="58">
        <f t="shared" si="210"/>
        <v>5.2544477113779875</v>
      </c>
      <c r="AF114" s="58">
        <f t="shared" si="210"/>
        <v>1.3522000000000001</v>
      </c>
      <c r="AG114" s="27">
        <f t="shared" si="193"/>
        <v>142.57691191238519</v>
      </c>
      <c r="AH114" s="65"/>
      <c r="AI114" s="32">
        <v>2021</v>
      </c>
      <c r="AJ114" s="59">
        <v>298.1059296406014</v>
      </c>
      <c r="AK114" s="58">
        <f t="shared" si="211"/>
        <v>5.2544477113779875</v>
      </c>
      <c r="AL114" s="58">
        <f t="shared" si="211"/>
        <v>1.3105</v>
      </c>
      <c r="AM114" s="27">
        <f t="shared" si="194"/>
        <v>2052.7436368801018</v>
      </c>
      <c r="AO114" s="32">
        <v>2021</v>
      </c>
      <c r="AP114" s="27">
        <f t="shared" si="212"/>
        <v>51.473569828142544</v>
      </c>
      <c r="AQ114" s="58">
        <f t="shared" si="213"/>
        <v>5.2544477113779875</v>
      </c>
      <c r="AR114" s="58">
        <f t="shared" si="213"/>
        <v>2.36</v>
      </c>
      <c r="AS114" s="27">
        <f t="shared" si="213"/>
        <v>638.29782758465512</v>
      </c>
      <c r="AU114" s="32">
        <v>2021</v>
      </c>
      <c r="AV114" s="27">
        <v>54563313.273634799</v>
      </c>
      <c r="AW114" s="48">
        <v>10</v>
      </c>
      <c r="AX114" s="552">
        <f t="shared" si="195"/>
        <v>5.4563313273634799</v>
      </c>
      <c r="AY114" s="59">
        <f t="shared" si="196"/>
        <v>5.4563313273634799</v>
      </c>
      <c r="AZ114" s="58">
        <f t="shared" si="214"/>
        <v>5.2544477113779875</v>
      </c>
      <c r="BA114" s="58">
        <f t="shared" si="214"/>
        <v>1.18</v>
      </c>
      <c r="BB114" s="27">
        <f t="shared" si="197"/>
        <v>33.830609033590363</v>
      </c>
      <c r="BC114" s="68"/>
      <c r="BD114" s="32">
        <v>2021</v>
      </c>
      <c r="BE114" s="27">
        <v>3.0036730761083312</v>
      </c>
      <c r="BF114" s="58">
        <f t="shared" si="215"/>
        <v>5.2544477113779875</v>
      </c>
      <c r="BG114" s="58">
        <v>1.1599999999999999</v>
      </c>
      <c r="BH114" s="27">
        <f t="shared" si="198"/>
        <v>18.307866019762717</v>
      </c>
      <c r="BJ114" s="32">
        <v>2021</v>
      </c>
      <c r="BK114" s="53">
        <f t="shared" si="199"/>
        <v>798.90260681997233</v>
      </c>
      <c r="BL114" s="58">
        <f t="shared" si="216"/>
        <v>5.2544477113779875</v>
      </c>
      <c r="BM114" s="91">
        <v>1</v>
      </c>
      <c r="BN114" s="60">
        <f t="shared" si="200"/>
        <v>4197.7919740191119</v>
      </c>
      <c r="BO114" s="21"/>
      <c r="BP114" s="32">
        <v>2021</v>
      </c>
      <c r="BQ114" s="59">
        <v>45.912654798835</v>
      </c>
      <c r="BR114" s="58">
        <f t="shared" si="217"/>
        <v>5.2544477113779875</v>
      </c>
      <c r="BS114" s="58">
        <f t="shared" si="217"/>
        <v>1.0900000000000001</v>
      </c>
      <c r="BT114" s="27">
        <f t="shared" si="201"/>
        <v>262.95775188481849</v>
      </c>
      <c r="BV114" s="32">
        <v>2021</v>
      </c>
      <c r="BW114" s="27">
        <v>74.100915769111637</v>
      </c>
      <c r="BX114" s="53">
        <f t="shared" si="220"/>
        <v>16.600915769111637</v>
      </c>
      <c r="BY114" s="58">
        <f t="shared" si="218"/>
        <v>5.2544477113779875</v>
      </c>
      <c r="BZ114" s="58">
        <f t="shared" si="218"/>
        <v>2.36</v>
      </c>
      <c r="CA114" s="27">
        <f t="shared" si="202"/>
        <v>205.85959953269824</v>
      </c>
      <c r="CC114" s="32">
        <v>2021</v>
      </c>
      <c r="CD114" s="27">
        <v>108.86987779929693</v>
      </c>
      <c r="CE114" s="27">
        <f t="shared" si="204"/>
        <v>8.8698777992969298</v>
      </c>
      <c r="CF114" s="58">
        <f t="shared" si="219"/>
        <v>5.2544477113779875</v>
      </c>
      <c r="CG114" s="58">
        <f t="shared" si="219"/>
        <v>1</v>
      </c>
      <c r="CH114" s="27">
        <f t="shared" si="221"/>
        <v>572.05108024051697</v>
      </c>
      <c r="CI114" s="21"/>
    </row>
    <row r="115" spans="1:87" s="4" customFormat="1" ht="13.8" x14ac:dyDescent="0.45">
      <c r="A115" s="32">
        <v>2022</v>
      </c>
      <c r="B115" s="627">
        <f t="shared" si="187"/>
        <v>9909.8017888373506</v>
      </c>
      <c r="C115" s="21"/>
      <c r="D115" s="32">
        <v>2022</v>
      </c>
      <c r="E115" s="27">
        <v>203.29096172004938</v>
      </c>
      <c r="F115" s="27">
        <f t="shared" si="188"/>
        <v>197.05669027603096</v>
      </c>
      <c r="G115" s="58">
        <f t="shared" si="205"/>
        <v>5.2544477113779875</v>
      </c>
      <c r="H115" s="58">
        <f t="shared" si="205"/>
        <v>1.0603</v>
      </c>
      <c r="I115" s="27">
        <f t="shared" si="189"/>
        <v>1097.8601469691382</v>
      </c>
      <c r="J115" s="65"/>
      <c r="K115" s="32">
        <v>2022</v>
      </c>
      <c r="L115" s="27">
        <v>0</v>
      </c>
      <c r="M115" s="58">
        <f t="shared" si="206"/>
        <v>5.2544477113779875</v>
      </c>
      <c r="N115" s="58">
        <f t="shared" si="206"/>
        <v>1</v>
      </c>
      <c r="O115" s="27">
        <f t="shared" si="190"/>
        <v>0</v>
      </c>
      <c r="P115" s="65"/>
      <c r="Q115" s="32">
        <v>2022</v>
      </c>
      <c r="R115" s="60">
        <v>74.853359639874341</v>
      </c>
      <c r="S115" s="58">
        <f t="shared" si="207"/>
        <v>5.2544477113779875</v>
      </c>
      <c r="T115" s="58">
        <f t="shared" si="207"/>
        <v>0.98980000000000001</v>
      </c>
      <c r="U115" s="27">
        <f t="shared" si="191"/>
        <v>389.30127099335448</v>
      </c>
      <c r="W115" s="32">
        <v>2022</v>
      </c>
      <c r="X115" s="59">
        <v>54.890226687183244</v>
      </c>
      <c r="Y115" s="58">
        <f t="shared" si="208"/>
        <v>5.2544477113779875</v>
      </c>
      <c r="Z115" s="58">
        <f t="shared" si="209"/>
        <v>1.0451999999999999</v>
      </c>
      <c r="AA115" s="27">
        <f t="shared" si="192"/>
        <v>301.4543117283946</v>
      </c>
      <c r="AB115" s="65"/>
      <c r="AC115" s="32">
        <v>2022</v>
      </c>
      <c r="AD115" s="59">
        <v>24.53103735418</v>
      </c>
      <c r="AE115" s="58">
        <f t="shared" si="210"/>
        <v>5.2544477113779875</v>
      </c>
      <c r="AF115" s="58">
        <f t="shared" si="210"/>
        <v>1.3522000000000001</v>
      </c>
      <c r="AG115" s="27">
        <f t="shared" si="193"/>
        <v>174.29459517937215</v>
      </c>
      <c r="AH115" s="65"/>
      <c r="AI115" s="32">
        <v>2022</v>
      </c>
      <c r="AJ115" s="59">
        <v>307.4668584048643</v>
      </c>
      <c r="AK115" s="58">
        <f t="shared" si="211"/>
        <v>5.2544477113779875</v>
      </c>
      <c r="AL115" s="58">
        <f t="shared" si="211"/>
        <v>1.3105</v>
      </c>
      <c r="AM115" s="27">
        <f t="shared" si="194"/>
        <v>2117.2025591809597</v>
      </c>
      <c r="AO115" s="32">
        <v>2022</v>
      </c>
      <c r="AP115" s="27">
        <f t="shared" si="212"/>
        <v>51.473569828142544</v>
      </c>
      <c r="AQ115" s="58">
        <f t="shared" si="213"/>
        <v>5.2544477113779875</v>
      </c>
      <c r="AR115" s="58">
        <f t="shared" si="213"/>
        <v>2.36</v>
      </c>
      <c r="AS115" s="27">
        <f t="shared" si="213"/>
        <v>638.29782758465512</v>
      </c>
      <c r="AU115" s="32">
        <v>2022</v>
      </c>
      <c r="AV115" s="27">
        <v>62342714.440184124</v>
      </c>
      <c r="AW115" s="48">
        <v>10</v>
      </c>
      <c r="AX115" s="552">
        <f t="shared" si="195"/>
        <v>6.2342714440184128</v>
      </c>
      <c r="AY115" s="59">
        <f t="shared" si="196"/>
        <v>6.2342714440184128</v>
      </c>
      <c r="AZ115" s="58">
        <f t="shared" si="214"/>
        <v>5.2544477113779875</v>
      </c>
      <c r="BA115" s="58">
        <f t="shared" si="214"/>
        <v>1.18</v>
      </c>
      <c r="BB115" s="27">
        <f t="shared" si="197"/>
        <v>38.654030918935391</v>
      </c>
      <c r="BC115" s="68"/>
      <c r="BD115" s="32">
        <v>2022</v>
      </c>
      <c r="BE115" s="27">
        <v>4.0048974348112543</v>
      </c>
      <c r="BF115" s="58">
        <f t="shared" si="215"/>
        <v>5.2544477113779875</v>
      </c>
      <c r="BG115" s="58">
        <v>1.1599999999999999</v>
      </c>
      <c r="BH115" s="27">
        <f t="shared" si="198"/>
        <v>24.410488026351178</v>
      </c>
      <c r="BJ115" s="32">
        <v>2022</v>
      </c>
      <c r="BK115" s="53">
        <f t="shared" si="199"/>
        <v>752.48908893089492</v>
      </c>
      <c r="BL115" s="58">
        <f t="shared" si="216"/>
        <v>5.2544477113779875</v>
      </c>
      <c r="BM115" s="91">
        <v>1</v>
      </c>
      <c r="BN115" s="60">
        <f t="shared" si="200"/>
        <v>3953.9145711698479</v>
      </c>
      <c r="BO115" s="21"/>
      <c r="BP115" s="32">
        <v>2022</v>
      </c>
      <c r="BQ115" s="59">
        <v>54.540338731781233</v>
      </c>
      <c r="BR115" s="58">
        <f t="shared" si="217"/>
        <v>5.2544477113779875</v>
      </c>
      <c r="BS115" s="58">
        <f t="shared" si="217"/>
        <v>1.0900000000000001</v>
      </c>
      <c r="BT115" s="27">
        <f t="shared" si="201"/>
        <v>312.37150024941707</v>
      </c>
      <c r="BV115" s="32">
        <v>2022</v>
      </c>
      <c r="BW115" s="27">
        <v>79.632498327062237</v>
      </c>
      <c r="BX115" s="53">
        <f t="shared" si="220"/>
        <v>22.132498327062237</v>
      </c>
      <c r="BY115" s="58">
        <f t="shared" si="218"/>
        <v>5.2544477113779875</v>
      </c>
      <c r="BZ115" s="58">
        <f t="shared" si="218"/>
        <v>2.36</v>
      </c>
      <c r="CA115" s="27">
        <f t="shared" si="202"/>
        <v>274.45397022883395</v>
      </c>
      <c r="CC115" s="32">
        <v>2022</v>
      </c>
      <c r="CD115" s="27">
        <v>111.82650373239578</v>
      </c>
      <c r="CE115" s="27">
        <f t="shared" si="204"/>
        <v>11.826503732395778</v>
      </c>
      <c r="CF115" s="58">
        <f t="shared" si="219"/>
        <v>5.2544477113779875</v>
      </c>
      <c r="CG115" s="58">
        <f t="shared" si="219"/>
        <v>1</v>
      </c>
      <c r="CH115" s="27">
        <f t="shared" si="221"/>
        <v>587.58651660808903</v>
      </c>
      <c r="CI115" s="21"/>
    </row>
    <row r="116" spans="1:87" s="4" customFormat="1" ht="13.8" x14ac:dyDescent="0.45">
      <c r="A116" s="32">
        <v>2023</v>
      </c>
      <c r="B116" s="627">
        <f t="shared" si="187"/>
        <v>10071.968664862214</v>
      </c>
      <c r="C116" s="21"/>
      <c r="D116" s="32">
        <v>2023</v>
      </c>
      <c r="E116" s="27">
        <v>214.70688184350729</v>
      </c>
      <c r="F116" s="27">
        <f t="shared" si="188"/>
        <v>207.69439466876148</v>
      </c>
      <c r="G116" s="58">
        <f t="shared" si="205"/>
        <v>5.2544477113779875</v>
      </c>
      <c r="H116" s="58">
        <f t="shared" si="205"/>
        <v>1.0603</v>
      </c>
      <c r="I116" s="27">
        <f t="shared" si="189"/>
        <v>1157.1258927383287</v>
      </c>
      <c r="J116" s="65"/>
      <c r="K116" s="32">
        <v>2023</v>
      </c>
      <c r="L116" s="27">
        <v>0</v>
      </c>
      <c r="M116" s="58">
        <f t="shared" si="206"/>
        <v>5.2544477113779875</v>
      </c>
      <c r="N116" s="58">
        <f t="shared" si="206"/>
        <v>1</v>
      </c>
      <c r="O116" s="27">
        <f t="shared" si="190"/>
        <v>0</v>
      </c>
      <c r="P116" s="65"/>
      <c r="Q116" s="32">
        <v>2023</v>
      </c>
      <c r="R116" s="60">
        <v>90.534283261160709</v>
      </c>
      <c r="S116" s="58">
        <f t="shared" si="207"/>
        <v>5.2544477113779875</v>
      </c>
      <c r="T116" s="58">
        <f t="shared" si="207"/>
        <v>0.98980000000000001</v>
      </c>
      <c r="U116" s="27">
        <f t="shared" si="191"/>
        <v>470.85543937652722</v>
      </c>
      <c r="W116" s="32">
        <v>2023</v>
      </c>
      <c r="X116" s="59">
        <v>58.443547607233704</v>
      </c>
      <c r="Y116" s="58">
        <f t="shared" si="208"/>
        <v>5.2544477113779875</v>
      </c>
      <c r="Z116" s="58">
        <f t="shared" si="209"/>
        <v>1.0451999999999999</v>
      </c>
      <c r="AA116" s="27">
        <f t="shared" si="192"/>
        <v>320.96896810626731</v>
      </c>
      <c r="AB116" s="65"/>
      <c r="AC116" s="32">
        <v>2023</v>
      </c>
      <c r="AD116" s="59">
        <v>28.995133177609912</v>
      </c>
      <c r="AE116" s="58">
        <f t="shared" si="210"/>
        <v>5.2544477113779875</v>
      </c>
      <c r="AF116" s="58">
        <f t="shared" si="210"/>
        <v>1.3522000000000001</v>
      </c>
      <c r="AG116" s="27">
        <f t="shared" si="193"/>
        <v>206.01228257892532</v>
      </c>
      <c r="AH116" s="65"/>
      <c r="AI116" s="32">
        <v>2023</v>
      </c>
      <c r="AJ116" s="59">
        <v>316.91226434425448</v>
      </c>
      <c r="AK116" s="58">
        <f t="shared" si="211"/>
        <v>5.2544477113779875</v>
      </c>
      <c r="AL116" s="58">
        <f t="shared" si="211"/>
        <v>1.3105</v>
      </c>
      <c r="AM116" s="27">
        <f t="shared" si="194"/>
        <v>2182.2431874006274</v>
      </c>
      <c r="AO116" s="32">
        <v>2023</v>
      </c>
      <c r="AP116" s="27">
        <f t="shared" si="212"/>
        <v>51.473569828142544</v>
      </c>
      <c r="AQ116" s="58">
        <f t="shared" si="213"/>
        <v>5.2544477113779875</v>
      </c>
      <c r="AR116" s="58">
        <f t="shared" si="213"/>
        <v>2.36</v>
      </c>
      <c r="AS116" s="27">
        <f t="shared" si="213"/>
        <v>638.29782758465512</v>
      </c>
      <c r="AU116" s="32">
        <v>2023</v>
      </c>
      <c r="AV116" s="27">
        <v>70124871.747458279</v>
      </c>
      <c r="AW116" s="48">
        <v>10</v>
      </c>
      <c r="AX116" s="552">
        <f t="shared" si="195"/>
        <v>7.0124871747458277</v>
      </c>
      <c r="AY116" s="59">
        <f t="shared" si="196"/>
        <v>7.0124871747458277</v>
      </c>
      <c r="AZ116" s="58">
        <f t="shared" si="214"/>
        <v>5.2544477113779875</v>
      </c>
      <c r="BA116" s="58">
        <f t="shared" si="214"/>
        <v>1.18</v>
      </c>
      <c r="BB116" s="27">
        <f t="shared" si="197"/>
        <v>43.479161679964626</v>
      </c>
      <c r="BC116" s="68"/>
      <c r="BD116" s="32">
        <v>2023</v>
      </c>
      <c r="BE116" s="27">
        <v>5.006121793513902</v>
      </c>
      <c r="BF116" s="58">
        <f t="shared" si="215"/>
        <v>5.2544477113779875</v>
      </c>
      <c r="BG116" s="58">
        <v>1.1599999999999999</v>
      </c>
      <c r="BH116" s="27">
        <f t="shared" si="198"/>
        <v>30.513110032937959</v>
      </c>
      <c r="BJ116" s="32">
        <v>2023</v>
      </c>
      <c r="BK116" s="53">
        <f t="shared" si="199"/>
        <v>706.92819814457732</v>
      </c>
      <c r="BL116" s="58">
        <f t="shared" si="216"/>
        <v>5.2544477113779875</v>
      </c>
      <c r="BM116" s="91">
        <v>1</v>
      </c>
      <c r="BN116" s="60">
        <f t="shared" si="200"/>
        <v>3714.517252849339</v>
      </c>
      <c r="BO116" s="21"/>
      <c r="BP116" s="32">
        <v>2023</v>
      </c>
      <c r="BQ116" s="59">
        <v>63.168022664727062</v>
      </c>
      <c r="BR116" s="58">
        <f t="shared" si="217"/>
        <v>5.2544477113779875</v>
      </c>
      <c r="BS116" s="58">
        <f t="shared" si="217"/>
        <v>1.0900000000000001</v>
      </c>
      <c r="BT116" s="27">
        <f t="shared" si="201"/>
        <v>361.78524861401326</v>
      </c>
      <c r="BV116" s="32">
        <v>2023</v>
      </c>
      <c r="BW116" s="27">
        <v>85.164080885012666</v>
      </c>
      <c r="BX116" s="53">
        <f t="shared" si="220"/>
        <v>27.664080885012666</v>
      </c>
      <c r="BY116" s="58">
        <f t="shared" si="218"/>
        <v>5.2544477113779875</v>
      </c>
      <c r="BZ116" s="58">
        <f t="shared" si="218"/>
        <v>2.36</v>
      </c>
      <c r="CA116" s="27">
        <f t="shared" si="202"/>
        <v>343.04834092496753</v>
      </c>
      <c r="CC116" s="32">
        <v>2023</v>
      </c>
      <c r="CD116" s="27">
        <v>114.78312966549454</v>
      </c>
      <c r="CE116" s="27">
        <f t="shared" si="204"/>
        <v>14.783129665494542</v>
      </c>
      <c r="CF116" s="58">
        <f t="shared" si="219"/>
        <v>5.2544477113779875</v>
      </c>
      <c r="CG116" s="58">
        <f t="shared" si="219"/>
        <v>1</v>
      </c>
      <c r="CH116" s="27">
        <f t="shared" si="221"/>
        <v>603.12195297566063</v>
      </c>
      <c r="CI116" s="21"/>
    </row>
    <row r="117" spans="1:87" s="4" customFormat="1" ht="13.8" x14ac:dyDescent="0.45">
      <c r="A117" s="32">
        <v>2024</v>
      </c>
      <c r="B117" s="627">
        <f t="shared" si="187"/>
        <v>10233.929074600428</v>
      </c>
      <c r="C117" s="21"/>
      <c r="D117" s="32">
        <v>2024</v>
      </c>
      <c r="E117" s="27">
        <v>225.21478464454412</v>
      </c>
      <c r="F117" s="27">
        <f t="shared" si="188"/>
        <v>217.42379257454428</v>
      </c>
      <c r="G117" s="58">
        <f t="shared" si="205"/>
        <v>5.2544477113779875</v>
      </c>
      <c r="H117" s="58">
        <f t="shared" si="205"/>
        <v>1.0603</v>
      </c>
      <c r="I117" s="27">
        <f t="shared" si="189"/>
        <v>1211.3311988347705</v>
      </c>
      <c r="J117" s="65"/>
      <c r="K117" s="32">
        <v>2024</v>
      </c>
      <c r="L117" s="27">
        <v>0</v>
      </c>
      <c r="M117" s="58">
        <f t="shared" si="206"/>
        <v>5.2544477113779875</v>
      </c>
      <c r="N117" s="58">
        <f t="shared" si="206"/>
        <v>1</v>
      </c>
      <c r="O117" s="27">
        <f t="shared" si="190"/>
        <v>0</v>
      </c>
      <c r="P117" s="65"/>
      <c r="Q117" s="32">
        <v>2024</v>
      </c>
      <c r="R117" s="60">
        <v>106.21391051175826</v>
      </c>
      <c r="S117" s="58">
        <f t="shared" si="207"/>
        <v>5.2544477113779875</v>
      </c>
      <c r="T117" s="58">
        <f t="shared" si="207"/>
        <v>0.98980000000000001</v>
      </c>
      <c r="U117" s="27">
        <f t="shared" si="191"/>
        <v>552.40286552716339</v>
      </c>
      <c r="W117" s="32">
        <v>2024</v>
      </c>
      <c r="X117" s="59">
        <v>61.99686852728415</v>
      </c>
      <c r="Y117" s="58">
        <f t="shared" si="208"/>
        <v>5.2544477113779875</v>
      </c>
      <c r="Z117" s="58">
        <f t="shared" si="209"/>
        <v>1.0451999999999999</v>
      </c>
      <c r="AA117" s="27">
        <f t="shared" si="192"/>
        <v>340.48362448413985</v>
      </c>
      <c r="AB117" s="65"/>
      <c r="AC117" s="32">
        <v>2024</v>
      </c>
      <c r="AD117" s="59">
        <v>33.459229291778769</v>
      </c>
      <c r="AE117" s="58">
        <f t="shared" si="210"/>
        <v>5.2544477113779875</v>
      </c>
      <c r="AF117" s="58">
        <f t="shared" si="210"/>
        <v>1.3522000000000001</v>
      </c>
      <c r="AG117" s="27">
        <f t="shared" si="193"/>
        <v>237.72997204419732</v>
      </c>
      <c r="AH117" s="65"/>
      <c r="AI117" s="32">
        <v>2024</v>
      </c>
      <c r="AJ117" s="59">
        <v>326.40730597870913</v>
      </c>
      <c r="AK117" s="58">
        <f t="shared" si="211"/>
        <v>5.2544477113779875</v>
      </c>
      <c r="AL117" s="58">
        <f t="shared" si="211"/>
        <v>1.3105</v>
      </c>
      <c r="AM117" s="27">
        <f t="shared" si="194"/>
        <v>2247.6256047196548</v>
      </c>
      <c r="AO117" s="32">
        <v>2024</v>
      </c>
      <c r="AP117" s="27">
        <f t="shared" si="212"/>
        <v>51.473569828142544</v>
      </c>
      <c r="AQ117" s="58">
        <f t="shared" si="213"/>
        <v>5.2544477113779875</v>
      </c>
      <c r="AR117" s="58">
        <f t="shared" si="213"/>
        <v>2.36</v>
      </c>
      <c r="AS117" s="27">
        <f t="shared" si="213"/>
        <v>638.29782758465512</v>
      </c>
      <c r="AU117" s="32">
        <v>2024</v>
      </c>
      <c r="AV117" s="27">
        <v>77909920.699998409</v>
      </c>
      <c r="AW117" s="48">
        <v>10</v>
      </c>
      <c r="AX117" s="552">
        <f t="shared" si="195"/>
        <v>7.7909920699998407</v>
      </c>
      <c r="AY117" s="59">
        <f t="shared" si="196"/>
        <v>7.7909920699998407</v>
      </c>
      <c r="AZ117" s="58">
        <f t="shared" si="214"/>
        <v>5.2544477113779875</v>
      </c>
      <c r="BA117" s="58">
        <f t="shared" si="214"/>
        <v>1.18</v>
      </c>
      <c r="BB117" s="27">
        <f t="shared" si="197"/>
        <v>48.30608533285816</v>
      </c>
      <c r="BC117" s="68"/>
      <c r="BD117" s="32">
        <v>2024</v>
      </c>
      <c r="BE117" s="27">
        <v>6.0073461522168756</v>
      </c>
      <c r="BF117" s="58">
        <f t="shared" si="215"/>
        <v>5.2544477113779875</v>
      </c>
      <c r="BG117" s="58">
        <v>1.1599999999999999</v>
      </c>
      <c r="BH117" s="27">
        <f t="shared" si="198"/>
        <v>36.615732039526733</v>
      </c>
      <c r="BJ117" s="32">
        <v>2024</v>
      </c>
      <c r="BK117" s="53">
        <f t="shared" si="199"/>
        <v>662.2269850655664</v>
      </c>
      <c r="BL117" s="58">
        <f t="shared" si="216"/>
        <v>5.2544477113779875</v>
      </c>
      <c r="BM117" s="91">
        <v>1</v>
      </c>
      <c r="BN117" s="60">
        <f t="shared" si="200"/>
        <v>3479.63706609051</v>
      </c>
      <c r="BO117" s="21"/>
      <c r="BP117" s="32">
        <v>2024</v>
      </c>
      <c r="BQ117" s="59">
        <v>71.795706597672847</v>
      </c>
      <c r="BR117" s="58">
        <f t="shared" si="217"/>
        <v>5.2544477113779875</v>
      </c>
      <c r="BS117" s="58">
        <f t="shared" si="217"/>
        <v>1.0900000000000001</v>
      </c>
      <c r="BT117" s="27">
        <f t="shared" si="201"/>
        <v>411.19899697860927</v>
      </c>
      <c r="BV117" s="32">
        <v>2024</v>
      </c>
      <c r="BW117" s="27">
        <v>90.695663442963635</v>
      </c>
      <c r="BX117" s="53">
        <f t="shared" si="220"/>
        <v>33.195663442963635</v>
      </c>
      <c r="BY117" s="58">
        <f t="shared" si="218"/>
        <v>5.2544477113779875</v>
      </c>
      <c r="BZ117" s="58">
        <f t="shared" si="218"/>
        <v>2.36</v>
      </c>
      <c r="CA117" s="27">
        <f t="shared" si="202"/>
        <v>411.64271162110788</v>
      </c>
      <c r="CC117" s="32">
        <v>2024</v>
      </c>
      <c r="CD117" s="27">
        <v>117.73975559859377</v>
      </c>
      <c r="CE117" s="27">
        <f t="shared" si="204"/>
        <v>17.739755598593774</v>
      </c>
      <c r="CF117" s="58">
        <f t="shared" si="219"/>
        <v>5.2544477113779875</v>
      </c>
      <c r="CG117" s="58">
        <f t="shared" si="219"/>
        <v>1</v>
      </c>
      <c r="CH117" s="27">
        <f t="shared" si="221"/>
        <v>618.65738934323463</v>
      </c>
      <c r="CI117" s="21"/>
    </row>
    <row r="118" spans="1:87" s="4" customFormat="1" ht="13.8" x14ac:dyDescent="0.45">
      <c r="A118" s="32">
        <v>2025</v>
      </c>
      <c r="B118" s="627">
        <f t="shared" si="187"/>
        <v>10394.964006245793</v>
      </c>
      <c r="C118" s="21"/>
      <c r="D118" s="32">
        <v>2025</v>
      </c>
      <c r="E118" s="27">
        <v>234.84246132522821</v>
      </c>
      <c r="F118" s="27">
        <f t="shared" si="188"/>
        <v>226.27266154192819</v>
      </c>
      <c r="G118" s="58">
        <f t="shared" si="205"/>
        <v>5.2544477113779875</v>
      </c>
      <c r="H118" s="58">
        <f t="shared" si="205"/>
        <v>1.0603</v>
      </c>
      <c r="I118" s="27">
        <f t="shared" si="189"/>
        <v>1260.6308220621499</v>
      </c>
      <c r="J118" s="65"/>
      <c r="K118" s="32">
        <v>2025</v>
      </c>
      <c r="L118" s="27">
        <v>0</v>
      </c>
      <c r="M118" s="58">
        <f t="shared" si="206"/>
        <v>5.2544477113779875</v>
      </c>
      <c r="N118" s="58">
        <f t="shared" si="206"/>
        <v>1</v>
      </c>
      <c r="O118" s="27">
        <f t="shared" si="190"/>
        <v>0</v>
      </c>
      <c r="P118" s="65"/>
      <c r="Q118" s="32">
        <v>2025</v>
      </c>
      <c r="R118" s="60">
        <v>121.89224139698854</v>
      </c>
      <c r="S118" s="58">
        <f t="shared" si="207"/>
        <v>5.2544477113779875</v>
      </c>
      <c r="T118" s="58">
        <f t="shared" si="207"/>
        <v>0.98980000000000001</v>
      </c>
      <c r="U118" s="27">
        <f t="shared" si="191"/>
        <v>633.94354947293959</v>
      </c>
      <c r="W118" s="32">
        <v>2025</v>
      </c>
      <c r="X118" s="59">
        <v>65.550189447334603</v>
      </c>
      <c r="Y118" s="58">
        <f t="shared" si="208"/>
        <v>5.2544477113779875</v>
      </c>
      <c r="Z118" s="58">
        <f t="shared" si="209"/>
        <v>1.0451999999999999</v>
      </c>
      <c r="AA118" s="27">
        <f t="shared" si="192"/>
        <v>359.99828086201251</v>
      </c>
      <c r="AB118" s="65"/>
      <c r="AC118" s="32">
        <v>2025</v>
      </c>
      <c r="AD118" s="59">
        <v>37.546078345928187</v>
      </c>
      <c r="AE118" s="58">
        <f t="shared" si="210"/>
        <v>5.2544477113779875</v>
      </c>
      <c r="AF118" s="58">
        <f t="shared" si="210"/>
        <v>1.3522000000000001</v>
      </c>
      <c r="AG118" s="27">
        <f t="shared" si="193"/>
        <v>266.76729693053352</v>
      </c>
      <c r="AH118" s="65"/>
      <c r="AI118" s="32">
        <v>2025</v>
      </c>
      <c r="AJ118" s="59">
        <v>335.93378804534262</v>
      </c>
      <c r="AK118" s="58">
        <f t="shared" si="211"/>
        <v>5.2544477113779875</v>
      </c>
      <c r="AL118" s="58">
        <f t="shared" si="211"/>
        <v>1.3105</v>
      </c>
      <c r="AM118" s="27">
        <f t="shared" si="194"/>
        <v>2313.2245193997837</v>
      </c>
      <c r="AO118" s="32">
        <v>2025</v>
      </c>
      <c r="AP118" s="27">
        <f t="shared" si="212"/>
        <v>51.473569828142544</v>
      </c>
      <c r="AQ118" s="58">
        <f t="shared" si="213"/>
        <v>5.2544477113779875</v>
      </c>
      <c r="AR118" s="58">
        <f t="shared" si="213"/>
        <v>2.36</v>
      </c>
      <c r="AS118" s="27">
        <f t="shared" si="213"/>
        <v>638.29782758465512</v>
      </c>
      <c r="AU118" s="32">
        <v>2025</v>
      </c>
      <c r="AV118" s="27">
        <v>85697997.833000422</v>
      </c>
      <c r="AW118" s="48">
        <v>10</v>
      </c>
      <c r="AX118" s="552">
        <f t="shared" si="195"/>
        <v>8.5697997833000414</v>
      </c>
      <c r="AY118" s="59">
        <f t="shared" si="196"/>
        <v>8.5697997833000414</v>
      </c>
      <c r="AZ118" s="58">
        <f t="shared" si="214"/>
        <v>5.2544477113779875</v>
      </c>
      <c r="BA118" s="58">
        <f t="shared" si="214"/>
        <v>1.18</v>
      </c>
      <c r="BB118" s="27">
        <f t="shared" si="197"/>
        <v>53.134886532827601</v>
      </c>
      <c r="BC118" s="68"/>
      <c r="BD118" s="32">
        <v>2025</v>
      </c>
      <c r="BE118" s="27">
        <v>7.0085705109198031</v>
      </c>
      <c r="BF118" s="58">
        <f t="shared" si="215"/>
        <v>5.2544477113779875</v>
      </c>
      <c r="BG118" s="58">
        <v>1.1599999999999999</v>
      </c>
      <c r="BH118" s="27">
        <f t="shared" si="198"/>
        <v>42.718354046115223</v>
      </c>
      <c r="BJ118" s="32">
        <v>2025</v>
      </c>
      <c r="BK118" s="53">
        <f t="shared" si="199"/>
        <v>618.75310110011537</v>
      </c>
      <c r="BL118" s="58">
        <f t="shared" si="216"/>
        <v>5.2544477113779875</v>
      </c>
      <c r="BM118" s="91">
        <v>1</v>
      </c>
      <c r="BN118" s="60">
        <f t="shared" si="200"/>
        <v>3251.2058159835337</v>
      </c>
      <c r="BO118" s="21"/>
      <c r="BP118" s="32">
        <v>2025</v>
      </c>
      <c r="BQ118" s="59">
        <v>80.423390530617183</v>
      </c>
      <c r="BR118" s="58">
        <f t="shared" si="217"/>
        <v>5.2544477113779875</v>
      </c>
      <c r="BS118" s="58">
        <f t="shared" si="217"/>
        <v>1.0900000000000001</v>
      </c>
      <c r="BT118" s="27">
        <f t="shared" si="201"/>
        <v>460.61274534319699</v>
      </c>
      <c r="BV118" s="32">
        <v>2025</v>
      </c>
      <c r="BW118" s="27">
        <v>96.22724600091388</v>
      </c>
      <c r="BX118" s="53">
        <f t="shared" si="220"/>
        <v>38.72724600091388</v>
      </c>
      <c r="BY118" s="58">
        <f t="shared" si="218"/>
        <v>5.2544477113779875</v>
      </c>
      <c r="BZ118" s="58">
        <f t="shared" si="218"/>
        <v>2.36</v>
      </c>
      <c r="CA118" s="27">
        <f t="shared" si="202"/>
        <v>480.23708231723919</v>
      </c>
      <c r="CC118" s="32">
        <v>2025</v>
      </c>
      <c r="CD118" s="27">
        <v>120.69638153169255</v>
      </c>
      <c r="CE118" s="27">
        <f t="shared" si="204"/>
        <v>20.696381531692552</v>
      </c>
      <c r="CF118" s="58">
        <f t="shared" si="219"/>
        <v>5.2544477113779875</v>
      </c>
      <c r="CG118" s="58">
        <f t="shared" si="219"/>
        <v>1</v>
      </c>
      <c r="CH118" s="27">
        <f t="shared" si="221"/>
        <v>634.19282571080635</v>
      </c>
      <c r="CI118" s="21"/>
    </row>
    <row r="119" spans="1:87" s="4" customFormat="1" ht="13.8" x14ac:dyDescent="0.45">
      <c r="A119" s="32">
        <v>2026</v>
      </c>
      <c r="B119" s="627">
        <f t="shared" si="187"/>
        <v>10551.263170149397</v>
      </c>
      <c r="C119" s="21"/>
      <c r="D119" s="32">
        <v>2026</v>
      </c>
      <c r="E119" s="27">
        <v>243.61770305782557</v>
      </c>
      <c r="F119" s="27">
        <f t="shared" si="188"/>
        <v>234.26877898656087</v>
      </c>
      <c r="G119" s="58">
        <f t="shared" si="205"/>
        <v>5.2544477113779875</v>
      </c>
      <c r="H119" s="58">
        <f t="shared" si="205"/>
        <v>1.0603</v>
      </c>
      <c r="I119" s="27">
        <f t="shared" si="189"/>
        <v>1305.1795184837233</v>
      </c>
      <c r="J119" s="65"/>
      <c r="K119" s="32">
        <v>2026</v>
      </c>
      <c r="L119" s="27">
        <v>0</v>
      </c>
      <c r="M119" s="58">
        <f t="shared" si="206"/>
        <v>5.2544477113779875</v>
      </c>
      <c r="N119" s="58">
        <f t="shared" si="206"/>
        <v>1</v>
      </c>
      <c r="O119" s="27">
        <f t="shared" si="190"/>
        <v>0</v>
      </c>
      <c r="P119" s="65"/>
      <c r="Q119" s="32">
        <v>2026</v>
      </c>
      <c r="R119" s="60">
        <v>137.56927591259358</v>
      </c>
      <c r="S119" s="58">
        <f t="shared" si="207"/>
        <v>5.2544477113779875</v>
      </c>
      <c r="T119" s="58">
        <f t="shared" si="207"/>
        <v>0.98980000000000001</v>
      </c>
      <c r="U119" s="27">
        <f t="shared" si="191"/>
        <v>715.47749119171078</v>
      </c>
      <c r="W119" s="32">
        <v>2026</v>
      </c>
      <c r="X119" s="59">
        <v>69.10351036738507</v>
      </c>
      <c r="Y119" s="58">
        <f t="shared" si="208"/>
        <v>5.2544477113779875</v>
      </c>
      <c r="Z119" s="58">
        <f t="shared" si="209"/>
        <v>1.0451999999999999</v>
      </c>
      <c r="AA119" s="27">
        <f t="shared" si="192"/>
        <v>379.51293723988522</v>
      </c>
      <c r="AB119" s="65"/>
      <c r="AC119" s="32">
        <v>2026</v>
      </c>
      <c r="AD119" s="59">
        <v>39.201104960646219</v>
      </c>
      <c r="AE119" s="58">
        <f t="shared" si="210"/>
        <v>5.2544477113779875</v>
      </c>
      <c r="AF119" s="58">
        <f t="shared" si="210"/>
        <v>1.3522000000000001</v>
      </c>
      <c r="AG119" s="27">
        <f t="shared" si="193"/>
        <v>278.52636727307703</v>
      </c>
      <c r="AH119" s="65"/>
      <c r="AI119" s="32">
        <v>2026</v>
      </c>
      <c r="AJ119" s="59">
        <v>345.48136876141933</v>
      </c>
      <c r="AK119" s="58">
        <f t="shared" si="211"/>
        <v>5.2544477113779875</v>
      </c>
      <c r="AL119" s="58">
        <f t="shared" si="211"/>
        <v>1.3105</v>
      </c>
      <c r="AM119" s="27">
        <f t="shared" si="194"/>
        <v>2378.9687184036547</v>
      </c>
      <c r="AO119" s="32">
        <v>2026</v>
      </c>
      <c r="AP119" s="27">
        <f t="shared" si="212"/>
        <v>51.473569828142544</v>
      </c>
      <c r="AQ119" s="58">
        <f t="shared" si="213"/>
        <v>5.2544477113779875</v>
      </c>
      <c r="AR119" s="58">
        <f t="shared" si="213"/>
        <v>2.36</v>
      </c>
      <c r="AS119" s="27">
        <f t="shared" si="213"/>
        <v>638.29782758465512</v>
      </c>
      <c r="AU119" s="32">
        <v>2026</v>
      </c>
      <c r="AV119" s="27">
        <v>93489240.712646961</v>
      </c>
      <c r="AW119" s="48">
        <v>10</v>
      </c>
      <c r="AX119" s="552">
        <f t="shared" si="195"/>
        <v>9.3489240712646957</v>
      </c>
      <c r="AY119" s="59">
        <f t="shared" si="196"/>
        <v>9.3489240712646957</v>
      </c>
      <c r="AZ119" s="58">
        <f t="shared" si="214"/>
        <v>5.2544477113779875</v>
      </c>
      <c r="BA119" s="58">
        <f t="shared" si="214"/>
        <v>1.18</v>
      </c>
      <c r="BB119" s="27">
        <f t="shared" si="197"/>
        <v>57.965650574321955</v>
      </c>
      <c r="BC119" s="68"/>
      <c r="BD119" s="32">
        <v>2026</v>
      </c>
      <c r="BE119" s="27">
        <v>8.0097948696224499</v>
      </c>
      <c r="BF119" s="58">
        <f t="shared" si="215"/>
        <v>5.2544477113779875</v>
      </c>
      <c r="BG119" s="58">
        <v>1.1599999999999999</v>
      </c>
      <c r="BH119" s="27">
        <f t="shared" si="198"/>
        <v>48.820976052702001</v>
      </c>
      <c r="BJ119" s="32">
        <v>2026</v>
      </c>
      <c r="BK119" s="53">
        <f t="shared" si="199"/>
        <v>578.54367224236512</v>
      </c>
      <c r="BL119" s="58">
        <f t="shared" si="216"/>
        <v>5.2544477113779875</v>
      </c>
      <c r="BM119" s="91">
        <v>1</v>
      </c>
      <c r="BN119" s="60">
        <f t="shared" si="200"/>
        <v>3039.9274745461121</v>
      </c>
      <c r="BO119" s="21"/>
      <c r="BP119" s="32">
        <v>2026</v>
      </c>
      <c r="BQ119" s="59">
        <v>89.05107446356341</v>
      </c>
      <c r="BR119" s="58">
        <f t="shared" si="217"/>
        <v>5.2544477113779875</v>
      </c>
      <c r="BS119" s="58">
        <f t="shared" si="217"/>
        <v>1.0900000000000001</v>
      </c>
      <c r="BT119" s="27">
        <f t="shared" si="201"/>
        <v>510.02649370779545</v>
      </c>
      <c r="BV119" s="32">
        <v>2026</v>
      </c>
      <c r="BW119" s="27">
        <v>101.75882855886485</v>
      </c>
      <c r="BX119" s="53">
        <f t="shared" si="220"/>
        <v>44.258828558864849</v>
      </c>
      <c r="BY119" s="58">
        <f t="shared" si="218"/>
        <v>5.2544477113779875</v>
      </c>
      <c r="BZ119" s="58">
        <f t="shared" si="218"/>
        <v>2.36</v>
      </c>
      <c r="CA119" s="27">
        <f t="shared" si="202"/>
        <v>548.83145301337947</v>
      </c>
      <c r="CC119" s="32">
        <v>2026</v>
      </c>
      <c r="CD119" s="27">
        <v>123.6530074647917</v>
      </c>
      <c r="CE119" s="27">
        <f t="shared" si="204"/>
        <v>23.653007464791699</v>
      </c>
      <c r="CF119" s="58">
        <f t="shared" si="219"/>
        <v>5.2544477113779875</v>
      </c>
      <c r="CG119" s="58">
        <f t="shared" si="219"/>
        <v>1</v>
      </c>
      <c r="CH119" s="27">
        <f t="shared" si="221"/>
        <v>649.72826207838</v>
      </c>
      <c r="CI119" s="21"/>
    </row>
    <row r="120" spans="1:87" s="4" customFormat="1" ht="13.8" x14ac:dyDescent="0.45">
      <c r="A120" s="32">
        <v>2027</v>
      </c>
      <c r="B120" s="627">
        <f t="shared" si="187"/>
        <v>10707.527966602604</v>
      </c>
      <c r="C120" s="21"/>
      <c r="D120" s="32">
        <v>2027</v>
      </c>
      <c r="E120" s="27">
        <v>251.56830108910799</v>
      </c>
      <c r="F120" s="27">
        <f t="shared" si="188"/>
        <v>241.43992229540299</v>
      </c>
      <c r="G120" s="58">
        <f t="shared" si="205"/>
        <v>5.2544477113779875</v>
      </c>
      <c r="H120" s="58">
        <f t="shared" si="205"/>
        <v>1.0603</v>
      </c>
      <c r="I120" s="27">
        <f t="shared" si="189"/>
        <v>1345.1320440029231</v>
      </c>
      <c r="J120" s="65"/>
      <c r="K120" s="32">
        <v>2027</v>
      </c>
      <c r="L120" s="27">
        <v>0</v>
      </c>
      <c r="M120" s="58">
        <f t="shared" si="206"/>
        <v>5.2544477113779875</v>
      </c>
      <c r="N120" s="58">
        <f t="shared" si="206"/>
        <v>1</v>
      </c>
      <c r="O120" s="27">
        <f t="shared" si="190"/>
        <v>0</v>
      </c>
      <c r="P120" s="65"/>
      <c r="Q120" s="32">
        <v>2027</v>
      </c>
      <c r="R120" s="60">
        <v>153.24501406017018</v>
      </c>
      <c r="S120" s="58">
        <f t="shared" si="207"/>
        <v>5.2544477113779875</v>
      </c>
      <c r="T120" s="58">
        <f t="shared" si="207"/>
        <v>0.98980000000000001</v>
      </c>
      <c r="U120" s="27">
        <f t="shared" si="191"/>
        <v>797.00469069178155</v>
      </c>
      <c r="W120" s="32">
        <v>2027</v>
      </c>
      <c r="X120" s="59">
        <v>72.656831287436546</v>
      </c>
      <c r="Y120" s="58">
        <f t="shared" si="208"/>
        <v>5.2544477113779875</v>
      </c>
      <c r="Z120" s="58">
        <f t="shared" si="209"/>
        <v>1.0451999999999999</v>
      </c>
      <c r="AA120" s="27">
        <f t="shared" si="192"/>
        <v>399.0275936177635</v>
      </c>
      <c r="AB120" s="65"/>
      <c r="AC120" s="32">
        <v>2027</v>
      </c>
      <c r="AD120" s="59">
        <v>40.965536804921939</v>
      </c>
      <c r="AE120" s="58">
        <f t="shared" si="210"/>
        <v>5.2544477113779875</v>
      </c>
      <c r="AF120" s="58">
        <f t="shared" si="210"/>
        <v>1.3522000000000001</v>
      </c>
      <c r="AG120" s="27">
        <f t="shared" si="193"/>
        <v>291.06276879493225</v>
      </c>
      <c r="AH120" s="65"/>
      <c r="AI120" s="32">
        <v>2027</v>
      </c>
      <c r="AJ120" s="59">
        <v>355.04376454182028</v>
      </c>
      <c r="AK120" s="58">
        <f t="shared" si="211"/>
        <v>5.2544477113779875</v>
      </c>
      <c r="AL120" s="58">
        <f t="shared" si="211"/>
        <v>1.3105</v>
      </c>
      <c r="AM120" s="27">
        <f t="shared" si="194"/>
        <v>2444.8149332549065</v>
      </c>
      <c r="AO120" s="32">
        <v>2027</v>
      </c>
      <c r="AP120" s="27">
        <f t="shared" si="212"/>
        <v>51.473569828142544</v>
      </c>
      <c r="AQ120" s="58">
        <f t="shared" si="213"/>
        <v>5.2544477113779875</v>
      </c>
      <c r="AR120" s="58">
        <f t="shared" si="213"/>
        <v>2.36</v>
      </c>
      <c r="AS120" s="27">
        <f t="shared" si="213"/>
        <v>638.29782758465512</v>
      </c>
      <c r="AU120" s="32">
        <v>2027</v>
      </c>
      <c r="AV120" s="27">
        <v>101283787.93705001</v>
      </c>
      <c r="AW120" s="48">
        <v>10</v>
      </c>
      <c r="AX120" s="552">
        <f t="shared" si="195"/>
        <v>10.128378793705002</v>
      </c>
      <c r="AY120" s="59">
        <f t="shared" si="196"/>
        <v>10.128378793705002</v>
      </c>
      <c r="AZ120" s="58">
        <f t="shared" si="214"/>
        <v>5.2544477113779875</v>
      </c>
      <c r="BA120" s="58">
        <f t="shared" si="214"/>
        <v>1.18</v>
      </c>
      <c r="BB120" s="27">
        <f t="shared" si="197"/>
        <v>62.798463391612053</v>
      </c>
      <c r="BC120" s="68"/>
      <c r="BD120" s="32">
        <v>2027</v>
      </c>
      <c r="BE120" s="27">
        <v>9.0110192283253792</v>
      </c>
      <c r="BF120" s="58">
        <f t="shared" si="215"/>
        <v>5.2544477113779875</v>
      </c>
      <c r="BG120" s="58">
        <v>1.1599999999999999</v>
      </c>
      <c r="BH120" s="27">
        <f t="shared" si="198"/>
        <v>54.923598059290491</v>
      </c>
      <c r="BJ120" s="32">
        <v>2027</v>
      </c>
      <c r="BK120" s="53">
        <f t="shared" si="199"/>
        <v>539.0359631600752</v>
      </c>
      <c r="BL120" s="58">
        <f t="shared" si="216"/>
        <v>5.2544477113779875</v>
      </c>
      <c r="BM120" s="91">
        <v>1</v>
      </c>
      <c r="BN120" s="60">
        <f t="shared" si="200"/>
        <v>2832.3362829768862</v>
      </c>
      <c r="BO120" s="21"/>
      <c r="BP120" s="32">
        <v>2027</v>
      </c>
      <c r="BQ120" s="59">
        <v>97.678758396508783</v>
      </c>
      <c r="BR120" s="58">
        <f t="shared" si="217"/>
        <v>5.2544477113779875</v>
      </c>
      <c r="BS120" s="58">
        <f t="shared" si="217"/>
        <v>1.0900000000000001</v>
      </c>
      <c r="BT120" s="27">
        <f t="shared" si="201"/>
        <v>559.44024207238908</v>
      </c>
      <c r="BV120" s="32">
        <v>2027</v>
      </c>
      <c r="BW120" s="27">
        <v>107.29041111681508</v>
      </c>
      <c r="BX120" s="53">
        <f t="shared" si="220"/>
        <v>49.790411116815079</v>
      </c>
      <c r="BY120" s="58">
        <f t="shared" si="218"/>
        <v>5.2544477113779875</v>
      </c>
      <c r="BZ120" s="58">
        <f t="shared" si="218"/>
        <v>2.36</v>
      </c>
      <c r="CA120" s="27">
        <f t="shared" si="202"/>
        <v>617.42582370951061</v>
      </c>
      <c r="CC120" s="32">
        <v>2027</v>
      </c>
      <c r="CD120" s="27">
        <v>126.6096333978907</v>
      </c>
      <c r="CE120" s="27">
        <f t="shared" si="204"/>
        <v>26.609633397890704</v>
      </c>
      <c r="CF120" s="58">
        <f t="shared" si="219"/>
        <v>5.2544477113779875</v>
      </c>
      <c r="CG120" s="58">
        <f t="shared" si="219"/>
        <v>1</v>
      </c>
      <c r="CH120" s="27">
        <f t="shared" si="221"/>
        <v>665.26369844595285</v>
      </c>
      <c r="CI120" s="21"/>
    </row>
    <row r="121" spans="1:87" s="4" customFormat="1" ht="13.8" x14ac:dyDescent="0.45">
      <c r="A121" s="32">
        <v>2028</v>
      </c>
      <c r="B121" s="627">
        <f t="shared" si="187"/>
        <v>10863.749627304274</v>
      </c>
      <c r="C121" s="21"/>
      <c r="D121" s="32">
        <v>2028</v>
      </c>
      <c r="E121" s="27">
        <v>258.72204657644033</v>
      </c>
      <c r="F121" s="27">
        <f t="shared" si="188"/>
        <v>247.81386866269722</v>
      </c>
      <c r="G121" s="58">
        <f t="shared" si="205"/>
        <v>5.2544477113779875</v>
      </c>
      <c r="H121" s="58">
        <f t="shared" si="205"/>
        <v>1.0603</v>
      </c>
      <c r="I121" s="27">
        <f t="shared" si="189"/>
        <v>1380.6431534494934</v>
      </c>
      <c r="J121" s="65"/>
      <c r="K121" s="32">
        <v>2028</v>
      </c>
      <c r="L121" s="27">
        <v>0</v>
      </c>
      <c r="M121" s="58">
        <f t="shared" si="206"/>
        <v>5.2544477113779875</v>
      </c>
      <c r="N121" s="58">
        <f t="shared" si="206"/>
        <v>1</v>
      </c>
      <c r="O121" s="27">
        <f t="shared" si="190"/>
        <v>0</v>
      </c>
      <c r="P121" s="65"/>
      <c r="Q121" s="32">
        <v>2028</v>
      </c>
      <c r="R121" s="60">
        <v>168.9194558391851</v>
      </c>
      <c r="S121" s="58">
        <f t="shared" si="207"/>
        <v>5.2544477113779875</v>
      </c>
      <c r="T121" s="58">
        <f t="shared" si="207"/>
        <v>0.98980000000000001</v>
      </c>
      <c r="U121" s="27">
        <f t="shared" si="191"/>
        <v>878.52514797037873</v>
      </c>
      <c r="W121" s="32">
        <v>2028</v>
      </c>
      <c r="X121" s="59">
        <v>76.210152207486999</v>
      </c>
      <c r="Y121" s="58">
        <f t="shared" si="208"/>
        <v>5.2544477113779875</v>
      </c>
      <c r="Z121" s="58">
        <f t="shared" si="209"/>
        <v>1.0451999999999999</v>
      </c>
      <c r="AA121" s="27">
        <f t="shared" si="192"/>
        <v>418.5422499956361</v>
      </c>
      <c r="AB121" s="65"/>
      <c r="AC121" s="32">
        <v>2028</v>
      </c>
      <c r="AD121" s="59">
        <v>42.833423219021675</v>
      </c>
      <c r="AE121" s="58">
        <f t="shared" si="210"/>
        <v>5.2544477113779875</v>
      </c>
      <c r="AF121" s="58">
        <f t="shared" si="210"/>
        <v>1.3522000000000001</v>
      </c>
      <c r="AG121" s="27">
        <f t="shared" si="193"/>
        <v>304.33422167668692</v>
      </c>
      <c r="AH121" s="65"/>
      <c r="AI121" s="32">
        <v>2028</v>
      </c>
      <c r="AJ121" s="59">
        <v>364.61694835049065</v>
      </c>
      <c r="AK121" s="58">
        <f t="shared" si="211"/>
        <v>5.2544477113779875</v>
      </c>
      <c r="AL121" s="58">
        <f t="shared" si="211"/>
        <v>1.3105</v>
      </c>
      <c r="AM121" s="27">
        <f t="shared" si="194"/>
        <v>2510.7354339696135</v>
      </c>
      <c r="AO121" s="32">
        <v>2028</v>
      </c>
      <c r="AP121" s="27">
        <f t="shared" si="212"/>
        <v>51.473569828142544</v>
      </c>
      <c r="AQ121" s="58">
        <f t="shared" si="213"/>
        <v>5.2544477113779875</v>
      </c>
      <c r="AR121" s="58">
        <f t="shared" si="213"/>
        <v>2.36</v>
      </c>
      <c r="AS121" s="27">
        <f t="shared" si="213"/>
        <v>638.29782758465512</v>
      </c>
      <c r="AU121" s="32">
        <v>2028</v>
      </c>
      <c r="AV121" s="27">
        <v>109081779.13743123</v>
      </c>
      <c r="AW121" s="48">
        <v>10</v>
      </c>
      <c r="AX121" s="552">
        <f t="shared" si="195"/>
        <v>10.908177913743124</v>
      </c>
      <c r="AY121" s="59">
        <f t="shared" si="196"/>
        <v>10.908177913743124</v>
      </c>
      <c r="AZ121" s="58">
        <f t="shared" si="214"/>
        <v>5.2544477113779875</v>
      </c>
      <c r="BA121" s="58">
        <f t="shared" si="214"/>
        <v>1.18</v>
      </c>
      <c r="BB121" s="27">
        <f t="shared" si="197"/>
        <v>67.63341155952233</v>
      </c>
      <c r="BC121" s="68"/>
      <c r="BD121" s="32">
        <v>2028</v>
      </c>
      <c r="BE121" s="27">
        <v>10.012243587028129</v>
      </c>
      <c r="BF121" s="58">
        <f t="shared" si="215"/>
        <v>5.2544477113779875</v>
      </c>
      <c r="BG121" s="58">
        <v>1.1599999999999999</v>
      </c>
      <c r="BH121" s="27">
        <f t="shared" si="198"/>
        <v>61.026220065877901</v>
      </c>
      <c r="BJ121" s="32">
        <v>2028</v>
      </c>
      <c r="BK121" s="53">
        <f t="shared" si="199"/>
        <v>500.21216039220468</v>
      </c>
      <c r="BL121" s="58">
        <f t="shared" si="216"/>
        <v>5.2544477113779875</v>
      </c>
      <c r="BM121" s="91">
        <v>1</v>
      </c>
      <c r="BN121" s="60">
        <f t="shared" si="200"/>
        <v>2628.3386413762587</v>
      </c>
      <c r="BO121" s="21"/>
      <c r="BP121" s="32">
        <v>2028</v>
      </c>
      <c r="BQ121" s="59">
        <v>106.30644232945298</v>
      </c>
      <c r="BR121" s="58">
        <f t="shared" si="217"/>
        <v>5.2544477113779875</v>
      </c>
      <c r="BS121" s="58">
        <f t="shared" si="217"/>
        <v>1.0900000000000001</v>
      </c>
      <c r="BT121" s="27">
        <f t="shared" si="201"/>
        <v>608.85399043697601</v>
      </c>
      <c r="BV121" s="32">
        <v>2028</v>
      </c>
      <c r="BW121" s="27">
        <v>112.82199367476605</v>
      </c>
      <c r="BX121" s="53">
        <f t="shared" si="220"/>
        <v>55.321993674766048</v>
      </c>
      <c r="BY121" s="58">
        <f t="shared" si="218"/>
        <v>5.2544477113779875</v>
      </c>
      <c r="BZ121" s="58">
        <f t="shared" si="218"/>
        <v>2.36</v>
      </c>
      <c r="CA121" s="27">
        <f t="shared" si="202"/>
        <v>686.02019440565095</v>
      </c>
      <c r="CC121" s="32">
        <v>2028</v>
      </c>
      <c r="CD121" s="27">
        <v>129.56625933098948</v>
      </c>
      <c r="CE121" s="27">
        <f t="shared" si="204"/>
        <v>29.566259330989482</v>
      </c>
      <c r="CF121" s="58">
        <f t="shared" si="219"/>
        <v>5.2544477113779875</v>
      </c>
      <c r="CG121" s="58">
        <f t="shared" si="219"/>
        <v>1</v>
      </c>
      <c r="CH121" s="27">
        <f t="shared" si="221"/>
        <v>680.79913481352446</v>
      </c>
      <c r="CI121" s="21"/>
    </row>
    <row r="122" spans="1:87" s="4" customFormat="1" ht="13.8" x14ac:dyDescent="0.45">
      <c r="A122" s="32">
        <v>2029</v>
      </c>
      <c r="B122" s="627">
        <f t="shared" si="187"/>
        <v>11019.918441754025</v>
      </c>
      <c r="C122" s="21"/>
      <c r="D122" s="32">
        <v>2029</v>
      </c>
      <c r="E122" s="27">
        <v>265.10673073679209</v>
      </c>
      <c r="F122" s="27">
        <f t="shared" si="188"/>
        <v>253.4183952388581</v>
      </c>
      <c r="G122" s="58">
        <f t="shared" si="205"/>
        <v>5.2544477113779875</v>
      </c>
      <c r="H122" s="58">
        <f t="shared" si="205"/>
        <v>1.0603</v>
      </c>
      <c r="I122" s="27">
        <f t="shared" si="189"/>
        <v>1411.8676014089995</v>
      </c>
      <c r="J122" s="65"/>
      <c r="K122" s="32">
        <v>2029</v>
      </c>
      <c r="L122" s="27">
        <v>0</v>
      </c>
      <c r="M122" s="58">
        <f t="shared" si="206"/>
        <v>5.2544477113779875</v>
      </c>
      <c r="N122" s="58">
        <f t="shared" si="206"/>
        <v>1</v>
      </c>
      <c r="O122" s="27">
        <f t="shared" si="190"/>
        <v>0</v>
      </c>
      <c r="P122" s="65"/>
      <c r="Q122" s="32">
        <v>2029</v>
      </c>
      <c r="R122" s="60">
        <v>184.59480027679612</v>
      </c>
      <c r="S122" s="58">
        <f t="shared" si="207"/>
        <v>5.2544477113779875</v>
      </c>
      <c r="T122" s="58">
        <f t="shared" si="207"/>
        <v>0.98980000000000001</v>
      </c>
      <c r="U122" s="27">
        <f t="shared" si="191"/>
        <v>960.05029984305179</v>
      </c>
      <c r="W122" s="32">
        <v>2029</v>
      </c>
      <c r="X122" s="59">
        <v>79.763473127537452</v>
      </c>
      <c r="Y122" s="58">
        <f t="shared" si="208"/>
        <v>5.2544477113779875</v>
      </c>
      <c r="Z122" s="58">
        <f t="shared" si="209"/>
        <v>1.0451999999999999</v>
      </c>
      <c r="AA122" s="27">
        <f t="shared" si="192"/>
        <v>438.05690637350875</v>
      </c>
      <c r="AB122" s="65"/>
      <c r="AC122" s="32">
        <v>2029</v>
      </c>
      <c r="AD122" s="59">
        <v>44.797194001428352</v>
      </c>
      <c r="AE122" s="58">
        <f t="shared" si="210"/>
        <v>5.2544477113779875</v>
      </c>
      <c r="AF122" s="58">
        <f t="shared" si="210"/>
        <v>1.3522000000000001</v>
      </c>
      <c r="AG122" s="27">
        <f t="shared" si="193"/>
        <v>318.28693915059057</v>
      </c>
      <c r="AH122" s="65"/>
      <c r="AI122" s="32">
        <v>2029</v>
      </c>
      <c r="AJ122" s="59">
        <v>374.19822488121167</v>
      </c>
      <c r="AK122" s="58">
        <f t="shared" si="211"/>
        <v>5.2544477113779875</v>
      </c>
      <c r="AL122" s="58">
        <f t="shared" si="211"/>
        <v>1.3105</v>
      </c>
      <c r="AM122" s="27">
        <f t="shared" si="194"/>
        <v>2576.7116607938769</v>
      </c>
      <c r="AO122" s="32">
        <v>2029</v>
      </c>
      <c r="AP122" s="27">
        <f t="shared" si="212"/>
        <v>51.473569828142544</v>
      </c>
      <c r="AQ122" s="58">
        <f t="shared" si="213"/>
        <v>5.2544477113779875</v>
      </c>
      <c r="AR122" s="58">
        <f t="shared" si="213"/>
        <v>2.36</v>
      </c>
      <c r="AS122" s="27">
        <f t="shared" si="213"/>
        <v>638.29782758465512</v>
      </c>
      <c r="AU122" s="32">
        <v>2029</v>
      </c>
      <c r="AV122" s="27">
        <v>116883354.97933991</v>
      </c>
      <c r="AW122" s="48">
        <v>10</v>
      </c>
      <c r="AX122" s="552">
        <f t="shared" si="195"/>
        <v>11.688335497933991</v>
      </c>
      <c r="AY122" s="59">
        <f t="shared" si="196"/>
        <v>11.688335497933991</v>
      </c>
      <c r="AZ122" s="58">
        <f t="shared" si="214"/>
        <v>5.2544477113779875</v>
      </c>
      <c r="BA122" s="58">
        <f t="shared" si="214"/>
        <v>1.18</v>
      </c>
      <c r="BB122" s="27">
        <f t="shared" si="197"/>
        <v>72.470582294186073</v>
      </c>
      <c r="BC122" s="68"/>
      <c r="BD122" s="32">
        <v>2029</v>
      </c>
      <c r="BE122" s="27">
        <v>11.013467945731056</v>
      </c>
      <c r="BF122" s="58">
        <f t="shared" si="215"/>
        <v>5.2544477113779875</v>
      </c>
      <c r="BG122" s="58">
        <v>1.1599999999999999</v>
      </c>
      <c r="BH122" s="27">
        <f t="shared" si="198"/>
        <v>67.128842072466398</v>
      </c>
      <c r="BJ122" s="32">
        <v>2029</v>
      </c>
      <c r="BK122" s="53">
        <f t="shared" si="199"/>
        <v>462.05253920236072</v>
      </c>
      <c r="BL122" s="58">
        <f t="shared" si="216"/>
        <v>5.2544477113779875</v>
      </c>
      <c r="BM122" s="91">
        <v>1</v>
      </c>
      <c r="BN122" s="60">
        <f t="shared" si="200"/>
        <v>2427.8309071482322</v>
      </c>
      <c r="BO122" s="21"/>
      <c r="BP122" s="32">
        <v>2029</v>
      </c>
      <c r="BQ122" s="59">
        <v>114.93412626239922</v>
      </c>
      <c r="BR122" s="58">
        <f t="shared" si="217"/>
        <v>5.2544477113779875</v>
      </c>
      <c r="BS122" s="58">
        <f t="shared" si="217"/>
        <v>1.0900000000000001</v>
      </c>
      <c r="BT122" s="27">
        <f t="shared" si="201"/>
        <v>658.26773880157452</v>
      </c>
      <c r="BV122" s="32">
        <v>2029</v>
      </c>
      <c r="BW122" s="27">
        <v>118.35357623271666</v>
      </c>
      <c r="BX122" s="53">
        <f t="shared" si="220"/>
        <v>60.853576232716662</v>
      </c>
      <c r="BY122" s="58">
        <f t="shared" si="218"/>
        <v>5.2544477113779875</v>
      </c>
      <c r="BZ122" s="58">
        <f t="shared" si="218"/>
        <v>2.36</v>
      </c>
      <c r="CA122" s="27">
        <f t="shared" si="202"/>
        <v>754.61456510178687</v>
      </c>
      <c r="CC122" s="32">
        <v>2029</v>
      </c>
      <c r="CD122" s="27">
        <v>132.52288526408833</v>
      </c>
      <c r="CE122" s="27">
        <f t="shared" si="204"/>
        <v>32.52288526408833</v>
      </c>
      <c r="CF122" s="58">
        <f t="shared" si="219"/>
        <v>5.2544477113779875</v>
      </c>
      <c r="CG122" s="58">
        <f t="shared" si="219"/>
        <v>1</v>
      </c>
      <c r="CH122" s="27">
        <f t="shared" si="221"/>
        <v>696.33457118109652</v>
      </c>
      <c r="CI122" s="21"/>
    </row>
    <row r="123" spans="1:87" s="4" customFormat="1" ht="13.8" x14ac:dyDescent="0.45">
      <c r="A123" s="32">
        <v>2030</v>
      </c>
      <c r="B123" s="627">
        <f t="shared" si="187"/>
        <v>11174.403242321909</v>
      </c>
      <c r="C123" s="21"/>
      <c r="D123" s="32">
        <v>2030</v>
      </c>
      <c r="E123" s="27">
        <v>270.75014478713274</v>
      </c>
      <c r="F123" s="27">
        <f t="shared" si="188"/>
        <v>258.28127907075071</v>
      </c>
      <c r="G123" s="58">
        <f t="shared" si="205"/>
        <v>5.2544477113779875</v>
      </c>
      <c r="H123" s="58">
        <f t="shared" si="205"/>
        <v>1.0603</v>
      </c>
      <c r="I123" s="27">
        <f t="shared" si="189"/>
        <v>1438.960141890102</v>
      </c>
      <c r="J123" s="65"/>
      <c r="K123" s="32">
        <v>2030</v>
      </c>
      <c r="L123" s="27">
        <v>0</v>
      </c>
      <c r="M123" s="58">
        <f t="shared" si="206"/>
        <v>5.2544477113779875</v>
      </c>
      <c r="N123" s="58">
        <f t="shared" si="206"/>
        <v>1</v>
      </c>
      <c r="O123" s="27">
        <f t="shared" si="190"/>
        <v>0</v>
      </c>
      <c r="P123" s="65"/>
      <c r="Q123" s="32">
        <v>2030</v>
      </c>
      <c r="R123" s="60">
        <v>200.27153159049263</v>
      </c>
      <c r="S123" s="58">
        <f t="shared" si="207"/>
        <v>5.2544477113779875</v>
      </c>
      <c r="T123" s="58">
        <f t="shared" si="207"/>
        <v>0.98980000000000001</v>
      </c>
      <c r="U123" s="27">
        <f t="shared" si="191"/>
        <v>1041.5826646534661</v>
      </c>
      <c r="W123" s="32">
        <v>2030</v>
      </c>
      <c r="X123" s="59">
        <v>83.31679404758826</v>
      </c>
      <c r="Y123" s="58">
        <f t="shared" si="208"/>
        <v>5.2544477113779875</v>
      </c>
      <c r="Z123" s="58">
        <f t="shared" si="209"/>
        <v>1.0451999999999999</v>
      </c>
      <c r="AA123" s="27">
        <f t="shared" si="192"/>
        <v>457.57156275138328</v>
      </c>
      <c r="AB123" s="65"/>
      <c r="AC123" s="32">
        <v>2030</v>
      </c>
      <c r="AD123" s="59">
        <v>45.972330216844952</v>
      </c>
      <c r="AE123" s="58">
        <f t="shared" si="210"/>
        <v>5.2544477113779875</v>
      </c>
      <c r="AF123" s="58">
        <f t="shared" si="210"/>
        <v>1.3522000000000001</v>
      </c>
      <c r="AG123" s="27">
        <f t="shared" si="193"/>
        <v>326.63635739937718</v>
      </c>
      <c r="AH123" s="65"/>
      <c r="AI123" s="32">
        <v>2030</v>
      </c>
      <c r="AJ123" s="59">
        <v>383.78572425027079</v>
      </c>
      <c r="AK123" s="58">
        <f t="shared" si="211"/>
        <v>5.2544477113779875</v>
      </c>
      <c r="AL123" s="58">
        <f t="shared" si="211"/>
        <v>1.3105</v>
      </c>
      <c r="AM123" s="27">
        <f t="shared" si="194"/>
        <v>2642.7307377949792</v>
      </c>
      <c r="AO123" s="32">
        <v>2030</v>
      </c>
      <c r="AP123" s="27">
        <f t="shared" si="212"/>
        <v>51.473569828142544</v>
      </c>
      <c r="AQ123" s="58">
        <f t="shared" si="213"/>
        <v>5.2544477113779875</v>
      </c>
      <c r="AR123" s="58">
        <f t="shared" si="213"/>
        <v>2.36</v>
      </c>
      <c r="AS123" s="27">
        <f t="shared" si="213"/>
        <v>638.29782758465512</v>
      </c>
      <c r="AU123" s="32">
        <v>2030</v>
      </c>
      <c r="AV123" s="27">
        <v>124688657.16382019</v>
      </c>
      <c r="AW123" s="48">
        <v>10</v>
      </c>
      <c r="AX123" s="552">
        <f t="shared" si="195"/>
        <v>12.46886571638202</v>
      </c>
      <c r="AY123" s="59">
        <f t="shared" si="196"/>
        <v>12.46886571638202</v>
      </c>
      <c r="AZ123" s="58">
        <f t="shared" si="214"/>
        <v>5.2544477113779875</v>
      </c>
      <c r="BA123" s="58">
        <f t="shared" si="214"/>
        <v>1.18</v>
      </c>
      <c r="BB123" s="27">
        <f t="shared" si="197"/>
        <v>77.310063453769089</v>
      </c>
      <c r="BC123" s="68"/>
      <c r="BD123" s="32">
        <v>2030</v>
      </c>
      <c r="BE123" s="27">
        <v>12.014692304433986</v>
      </c>
      <c r="BF123" s="58">
        <f t="shared" si="215"/>
        <v>5.2544477113779875</v>
      </c>
      <c r="BG123" s="58">
        <v>1.1599999999999999</v>
      </c>
      <c r="BH123" s="27">
        <f t="shared" si="198"/>
        <v>73.231464079054888</v>
      </c>
      <c r="BJ123" s="32">
        <v>2030</v>
      </c>
      <c r="BK123" s="53">
        <f t="shared" si="199"/>
        <v>425.41521297509405</v>
      </c>
      <c r="BL123" s="58">
        <f t="shared" si="216"/>
        <v>5.2544477113779875</v>
      </c>
      <c r="BM123" s="91">
        <v>1</v>
      </c>
      <c r="BN123" s="60">
        <f t="shared" si="200"/>
        <v>2235.3219922023623</v>
      </c>
      <c r="BO123" s="21"/>
      <c r="BP123" s="32">
        <v>2030</v>
      </c>
      <c r="BQ123" s="59">
        <v>123.56181019534466</v>
      </c>
      <c r="BR123" s="58">
        <f t="shared" si="217"/>
        <v>5.2544477113779875</v>
      </c>
      <c r="BS123" s="58">
        <f t="shared" si="217"/>
        <v>1.0900000000000001</v>
      </c>
      <c r="BT123" s="27">
        <f t="shared" si="201"/>
        <v>707.68148716616861</v>
      </c>
      <c r="BV123" s="32">
        <v>2030</v>
      </c>
      <c r="BW123" s="27">
        <v>123.88515879066726</v>
      </c>
      <c r="BX123" s="53">
        <f t="shared" si="220"/>
        <v>66.385158790667262</v>
      </c>
      <c r="BY123" s="58">
        <f t="shared" si="218"/>
        <v>5.2544477113779875</v>
      </c>
      <c r="BZ123" s="58">
        <f t="shared" si="218"/>
        <v>2.36</v>
      </c>
      <c r="CA123" s="27">
        <f t="shared" si="202"/>
        <v>823.20893579792266</v>
      </c>
      <c r="CC123" s="32">
        <v>2030</v>
      </c>
      <c r="CD123" s="27">
        <v>135.47951119718709</v>
      </c>
      <c r="CE123" s="27">
        <f t="shared" si="204"/>
        <v>35.479511197187094</v>
      </c>
      <c r="CF123" s="58">
        <f t="shared" si="219"/>
        <v>5.2544477113779875</v>
      </c>
      <c r="CG123" s="58">
        <f t="shared" si="219"/>
        <v>1</v>
      </c>
      <c r="CH123" s="27">
        <f t="shared" si="221"/>
        <v>711.87000754866813</v>
      </c>
      <c r="CI123" s="21"/>
    </row>
    <row r="124" spans="1:87" s="4" customFormat="1" ht="13.8" x14ac:dyDescent="0.45">
      <c r="A124" s="32">
        <v>2031</v>
      </c>
      <c r="B124" s="627">
        <f t="shared" si="187"/>
        <v>11307.299315824492</v>
      </c>
      <c r="C124" s="21"/>
      <c r="D124" s="32">
        <v>2031</v>
      </c>
      <c r="E124" s="27">
        <v>275.6800798997283</v>
      </c>
      <c r="F124" s="27">
        <f t="shared" si="188"/>
        <v>262.43029705687906</v>
      </c>
      <c r="G124" s="58">
        <f t="shared" si="205"/>
        <v>5.2544477113779875</v>
      </c>
      <c r="H124" s="58">
        <f t="shared" si="205"/>
        <v>1.0603</v>
      </c>
      <c r="I124" s="27">
        <f t="shared" si="189"/>
        <v>1462.0755280748995</v>
      </c>
      <c r="J124" s="65"/>
      <c r="K124" s="32">
        <v>2031</v>
      </c>
      <c r="L124" s="27">
        <v>0</v>
      </c>
      <c r="M124" s="58">
        <f t="shared" si="206"/>
        <v>5.2544477113779875</v>
      </c>
      <c r="N124" s="58">
        <f t="shared" si="206"/>
        <v>1</v>
      </c>
      <c r="O124" s="27">
        <f t="shared" si="190"/>
        <v>0</v>
      </c>
      <c r="P124" s="65"/>
      <c r="Q124" s="32">
        <v>2031</v>
      </c>
      <c r="R124" s="60">
        <v>206.88346780082799</v>
      </c>
      <c r="S124" s="58">
        <f t="shared" si="207"/>
        <v>5.2544477113779875</v>
      </c>
      <c r="T124" s="58">
        <f t="shared" si="207"/>
        <v>0.98980000000000001</v>
      </c>
      <c r="U124" s="27">
        <f t="shared" si="191"/>
        <v>1075.9703685961406</v>
      </c>
      <c r="W124" s="32">
        <v>2031</v>
      </c>
      <c r="X124" s="59">
        <v>86.125776541800363</v>
      </c>
      <c r="Y124" s="58">
        <f t="shared" si="208"/>
        <v>5.2544477113779875</v>
      </c>
      <c r="Z124" s="58">
        <f t="shared" si="209"/>
        <v>1.0451999999999999</v>
      </c>
      <c r="AA124" s="27">
        <f t="shared" si="192"/>
        <v>472.99835064343512</v>
      </c>
      <c r="AB124" s="65"/>
      <c r="AC124" s="32">
        <v>2031</v>
      </c>
      <c r="AD124" s="59">
        <v>46.587301340895436</v>
      </c>
      <c r="AE124" s="58">
        <f t="shared" si="210"/>
        <v>5.2544477113779875</v>
      </c>
      <c r="AF124" s="58">
        <f t="shared" si="210"/>
        <v>1.3522000000000001</v>
      </c>
      <c r="AG124" s="27">
        <f t="shared" si="193"/>
        <v>331.00576671402717</v>
      </c>
      <c r="AH124" s="65"/>
      <c r="AI124" s="32">
        <v>2031</v>
      </c>
      <c r="AJ124" s="59">
        <v>393.37810955282055</v>
      </c>
      <c r="AK124" s="58">
        <f t="shared" si="211"/>
        <v>5.2544477113779875</v>
      </c>
      <c r="AL124" s="58">
        <f t="shared" si="211"/>
        <v>1.3105</v>
      </c>
      <c r="AM124" s="27">
        <f t="shared" si="194"/>
        <v>2708.7834591080054</v>
      </c>
      <c r="AO124" s="32">
        <v>2031</v>
      </c>
      <c r="AP124" s="27">
        <f t="shared" si="212"/>
        <v>51.473569828142544</v>
      </c>
      <c r="AQ124" s="58">
        <f t="shared" si="213"/>
        <v>5.2544477113779875</v>
      </c>
      <c r="AR124" s="58">
        <f t="shared" si="213"/>
        <v>2.36</v>
      </c>
      <c r="AS124" s="27">
        <f t="shared" si="213"/>
        <v>638.29782758465512</v>
      </c>
      <c r="AU124" s="32">
        <v>2031</v>
      </c>
      <c r="AV124" s="27">
        <v>132497828.42849238</v>
      </c>
      <c r="AW124" s="48">
        <v>10</v>
      </c>
      <c r="AX124" s="552">
        <f t="shared" si="195"/>
        <v>13.249782842849237</v>
      </c>
      <c r="AY124" s="59">
        <f t="shared" si="196"/>
        <v>13.249782842849237</v>
      </c>
      <c r="AZ124" s="58">
        <f t="shared" si="214"/>
        <v>5.2544477113779875</v>
      </c>
      <c r="BA124" s="58">
        <f t="shared" si="214"/>
        <v>1.18</v>
      </c>
      <c r="BB124" s="27">
        <f t="shared" si="197"/>
        <v>82.151943539140106</v>
      </c>
      <c r="BC124" s="68"/>
      <c r="BD124" s="32">
        <v>2031</v>
      </c>
      <c r="BE124" s="27">
        <v>13.015916663136633</v>
      </c>
      <c r="BF124" s="58">
        <f t="shared" si="215"/>
        <v>5.2544477113779875</v>
      </c>
      <c r="BG124" s="58">
        <v>1.1599999999999999</v>
      </c>
      <c r="BH124" s="27">
        <f t="shared" si="198"/>
        <v>79.334086085641673</v>
      </c>
      <c r="BJ124" s="32">
        <v>2031</v>
      </c>
      <c r="BK124" s="53">
        <f t="shared" si="199"/>
        <v>399.85577837264822</v>
      </c>
      <c r="BL124" s="58">
        <f t="shared" si="216"/>
        <v>5.2544477113779875</v>
      </c>
      <c r="BM124" s="91">
        <v>1</v>
      </c>
      <c r="BN124" s="60">
        <f t="shared" si="200"/>
        <v>2101.0212795514253</v>
      </c>
      <c r="BO124" s="21"/>
      <c r="BP124" s="32">
        <v>2031</v>
      </c>
      <c r="BQ124" s="59">
        <v>132.1894941282909</v>
      </c>
      <c r="BR124" s="58">
        <f t="shared" si="217"/>
        <v>5.2544477113779875</v>
      </c>
      <c r="BS124" s="58">
        <f t="shared" si="217"/>
        <v>1.0900000000000001</v>
      </c>
      <c r="BT124" s="27">
        <f t="shared" si="201"/>
        <v>757.09523553076724</v>
      </c>
      <c r="BV124" s="32">
        <v>2031</v>
      </c>
      <c r="BW124" s="27">
        <v>128.35803662836716</v>
      </c>
      <c r="BX124" s="53">
        <f t="shared" si="220"/>
        <v>70.858036628367159</v>
      </c>
      <c r="BY124" s="58">
        <f t="shared" si="218"/>
        <v>5.2544477113779875</v>
      </c>
      <c r="BZ124" s="58">
        <f t="shared" si="218"/>
        <v>2.36</v>
      </c>
      <c r="CA124" s="27">
        <f t="shared" si="202"/>
        <v>878.67484221140103</v>
      </c>
      <c r="CC124" s="32">
        <v>2031</v>
      </c>
      <c r="CD124" s="27">
        <v>137.00595528357806</v>
      </c>
      <c r="CE124" s="27">
        <f t="shared" si="204"/>
        <v>37.005955283578061</v>
      </c>
      <c r="CF124" s="58">
        <f t="shared" si="219"/>
        <v>5.2544477113779875</v>
      </c>
      <c r="CG124" s="58">
        <f t="shared" si="219"/>
        <v>1</v>
      </c>
      <c r="CH124" s="27">
        <f t="shared" si="221"/>
        <v>719.89062818495165</v>
      </c>
      <c r="CI124" s="21"/>
    </row>
    <row r="125" spans="1:87" s="4" customFormat="1" ht="13.8" x14ac:dyDescent="0.45">
      <c r="A125" s="32">
        <v>2032</v>
      </c>
      <c r="B125" s="627">
        <f t="shared" si="187"/>
        <v>11440.083337269181</v>
      </c>
      <c r="C125" s="21"/>
      <c r="D125" s="32">
        <v>2032</v>
      </c>
      <c r="E125" s="27">
        <v>279.92432729154825</v>
      </c>
      <c r="F125" s="27">
        <f t="shared" si="188"/>
        <v>265.89322603669928</v>
      </c>
      <c r="G125" s="58">
        <f t="shared" si="205"/>
        <v>5.2544477113779875</v>
      </c>
      <c r="H125" s="58">
        <f t="shared" si="205"/>
        <v>1.0603</v>
      </c>
      <c r="I125" s="27">
        <f t="shared" si="189"/>
        <v>1481.3685128165168</v>
      </c>
      <c r="J125" s="65"/>
      <c r="K125" s="32">
        <v>2032</v>
      </c>
      <c r="L125" s="27">
        <v>0</v>
      </c>
      <c r="M125" s="58">
        <f t="shared" si="206"/>
        <v>5.2544477113779875</v>
      </c>
      <c r="N125" s="58">
        <f t="shared" si="206"/>
        <v>1</v>
      </c>
      <c r="O125" s="27">
        <f t="shared" si="190"/>
        <v>0</v>
      </c>
      <c r="P125" s="65"/>
      <c r="Q125" s="32">
        <v>2032</v>
      </c>
      <c r="R125" s="60">
        <v>213.49334991589689</v>
      </c>
      <c r="S125" s="58">
        <f t="shared" si="207"/>
        <v>5.2544477113779875</v>
      </c>
      <c r="T125" s="58">
        <f t="shared" si="207"/>
        <v>0.98980000000000001</v>
      </c>
      <c r="U125" s="27">
        <f t="shared" si="191"/>
        <v>1110.3473894926321</v>
      </c>
      <c r="W125" s="32">
        <v>2032</v>
      </c>
      <c r="X125" s="59">
        <v>88.964406620402457</v>
      </c>
      <c r="Y125" s="58">
        <f t="shared" si="208"/>
        <v>5.2544477113779875</v>
      </c>
      <c r="Z125" s="58">
        <f t="shared" si="209"/>
        <v>1.0451999999999999</v>
      </c>
      <c r="AA125" s="27">
        <f t="shared" si="192"/>
        <v>488.58796154945679</v>
      </c>
      <c r="AB125" s="65"/>
      <c r="AC125" s="32">
        <v>2032</v>
      </c>
      <c r="AD125" s="59">
        <v>47.251676597513111</v>
      </c>
      <c r="AE125" s="58">
        <f t="shared" si="210"/>
        <v>5.2544477113779875</v>
      </c>
      <c r="AF125" s="58">
        <f t="shared" si="210"/>
        <v>1.3522000000000001</v>
      </c>
      <c r="AG125" s="27">
        <f t="shared" si="193"/>
        <v>335.7261955620815</v>
      </c>
      <c r="AH125" s="65"/>
      <c r="AI125" s="32">
        <v>2032</v>
      </c>
      <c r="AJ125" s="59">
        <v>402.97440015270433</v>
      </c>
      <c r="AK125" s="58">
        <f t="shared" si="211"/>
        <v>5.2544477113779875</v>
      </c>
      <c r="AL125" s="58">
        <f t="shared" si="211"/>
        <v>1.3105</v>
      </c>
      <c r="AM125" s="27">
        <f t="shared" si="194"/>
        <v>2774.8630721177592</v>
      </c>
      <c r="AO125" s="32">
        <v>2032</v>
      </c>
      <c r="AP125" s="27">
        <f t="shared" si="212"/>
        <v>51.473569828142544</v>
      </c>
      <c r="AQ125" s="58">
        <f t="shared" si="213"/>
        <v>5.2544477113779875</v>
      </c>
      <c r="AR125" s="58">
        <f t="shared" si="213"/>
        <v>2.36</v>
      </c>
      <c r="AS125" s="27">
        <f t="shared" si="213"/>
        <v>638.29782758465512</v>
      </c>
      <c r="AU125" s="32">
        <v>2032</v>
      </c>
      <c r="AV125" s="27">
        <v>140311012.54848987</v>
      </c>
      <c r="AW125" s="48">
        <v>10</v>
      </c>
      <c r="AX125" s="552">
        <f t="shared" si="195"/>
        <v>14.031101254848988</v>
      </c>
      <c r="AY125" s="59">
        <f t="shared" si="196"/>
        <v>14.031101254848988</v>
      </c>
      <c r="AZ125" s="58">
        <f t="shared" si="214"/>
        <v>5.2544477113779875</v>
      </c>
      <c r="BA125" s="58">
        <f t="shared" si="214"/>
        <v>1.18</v>
      </c>
      <c r="BB125" s="27">
        <f t="shared" si="197"/>
        <v>86.996311694451805</v>
      </c>
      <c r="BC125" s="68"/>
      <c r="BD125" s="32">
        <v>2032</v>
      </c>
      <c r="BE125" s="27">
        <v>14.017141021839562</v>
      </c>
      <c r="BF125" s="58">
        <f t="shared" si="215"/>
        <v>5.2544477113779875</v>
      </c>
      <c r="BG125" s="58">
        <v>1.1599999999999999</v>
      </c>
      <c r="BH125" s="27">
        <f t="shared" si="198"/>
        <v>85.436708092230162</v>
      </c>
      <c r="BJ125" s="32">
        <v>2032</v>
      </c>
      <c r="BK125" s="53">
        <f t="shared" si="199"/>
        <v>374.90112857195294</v>
      </c>
      <c r="BL125" s="58">
        <f t="shared" si="216"/>
        <v>5.2544477113779875</v>
      </c>
      <c r="BM125" s="91">
        <v>1</v>
      </c>
      <c r="BN125" s="60">
        <f t="shared" si="200"/>
        <v>1969.8983770179227</v>
      </c>
      <c r="BO125" s="21"/>
      <c r="BP125" s="32">
        <v>2032</v>
      </c>
      <c r="BQ125" s="59">
        <v>140.8171780612347</v>
      </c>
      <c r="BR125" s="58">
        <f t="shared" si="217"/>
        <v>5.2544477113779875</v>
      </c>
      <c r="BS125" s="58">
        <f t="shared" si="217"/>
        <v>1.0900000000000001</v>
      </c>
      <c r="BT125" s="27">
        <f t="shared" si="201"/>
        <v>806.50898389535178</v>
      </c>
      <c r="BV125" s="32">
        <v>2032</v>
      </c>
      <c r="BW125" s="27">
        <v>132.83091446606778</v>
      </c>
      <c r="BX125" s="53">
        <f t="shared" si="220"/>
        <v>75.330914466067782</v>
      </c>
      <c r="BY125" s="58">
        <f t="shared" si="218"/>
        <v>5.2544477113779875</v>
      </c>
      <c r="BZ125" s="58">
        <f t="shared" si="218"/>
        <v>2.36</v>
      </c>
      <c r="CA125" s="27">
        <f t="shared" si="202"/>
        <v>934.14074862488815</v>
      </c>
      <c r="CC125" s="32">
        <v>2032</v>
      </c>
      <c r="CD125" s="27">
        <v>138.53239936996866</v>
      </c>
      <c r="CE125" s="27">
        <f t="shared" si="204"/>
        <v>38.532399369968658</v>
      </c>
      <c r="CF125" s="58">
        <f t="shared" si="219"/>
        <v>5.2544477113779875</v>
      </c>
      <c r="CG125" s="58">
        <f t="shared" si="219"/>
        <v>1</v>
      </c>
      <c r="CH125" s="27">
        <f t="shared" si="221"/>
        <v>727.91124882123313</v>
      </c>
      <c r="CI125" s="21"/>
    </row>
    <row r="126" spans="1:87" s="4" customFormat="1" ht="13.8" x14ac:dyDescent="0.45">
      <c r="A126" s="32">
        <v>2033</v>
      </c>
      <c r="B126" s="627">
        <f t="shared" si="187"/>
        <v>11572.763019006605</v>
      </c>
      <c r="C126" s="21"/>
      <c r="D126" s="32">
        <v>2033</v>
      </c>
      <c r="E126" s="27">
        <v>283.51067813485861</v>
      </c>
      <c r="F126" s="27">
        <f t="shared" si="188"/>
        <v>268.69784270113365</v>
      </c>
      <c r="G126" s="58">
        <f t="shared" si="205"/>
        <v>5.2544477113779875</v>
      </c>
      <c r="H126" s="58">
        <f t="shared" si="205"/>
        <v>1.0603</v>
      </c>
      <c r="I126" s="27">
        <f t="shared" si="189"/>
        <v>1496.9938481405545</v>
      </c>
      <c r="J126" s="65"/>
      <c r="K126" s="32">
        <v>2033</v>
      </c>
      <c r="L126" s="27">
        <v>0</v>
      </c>
      <c r="M126" s="58">
        <f t="shared" si="206"/>
        <v>5.2544477113779875</v>
      </c>
      <c r="N126" s="58">
        <f t="shared" si="206"/>
        <v>1</v>
      </c>
      <c r="O126" s="27">
        <f t="shared" si="190"/>
        <v>0</v>
      </c>
      <c r="P126" s="65"/>
      <c r="Q126" s="32">
        <v>2033</v>
      </c>
      <c r="R126" s="60">
        <v>220.10117793090799</v>
      </c>
      <c r="S126" s="58">
        <f t="shared" si="207"/>
        <v>5.2544477113779875</v>
      </c>
      <c r="T126" s="58">
        <f t="shared" si="207"/>
        <v>0.98980000000000001</v>
      </c>
      <c r="U126" s="27">
        <f t="shared" si="191"/>
        <v>1144.7137273180222</v>
      </c>
      <c r="W126" s="32">
        <v>2033</v>
      </c>
      <c r="X126" s="59">
        <v>91.827881652371744</v>
      </c>
      <c r="Y126" s="58">
        <f t="shared" si="208"/>
        <v>5.2544477113779875</v>
      </c>
      <c r="Z126" s="58">
        <f t="shared" si="209"/>
        <v>1.0451999999999999</v>
      </c>
      <c r="AA126" s="27">
        <f t="shared" si="192"/>
        <v>504.31401966601589</v>
      </c>
      <c r="AB126" s="65"/>
      <c r="AC126" s="32">
        <v>2033</v>
      </c>
      <c r="AD126" s="59">
        <v>47.966125017607858</v>
      </c>
      <c r="AE126" s="58">
        <f t="shared" si="210"/>
        <v>5.2544477113779875</v>
      </c>
      <c r="AF126" s="58">
        <f t="shared" si="210"/>
        <v>1.3522000000000001</v>
      </c>
      <c r="AG126" s="27">
        <f t="shared" si="193"/>
        <v>340.80239745110345</v>
      </c>
      <c r="AH126" s="65"/>
      <c r="AI126" s="32">
        <v>2033</v>
      </c>
      <c r="AJ126" s="59">
        <v>412.57386072229809</v>
      </c>
      <c r="AK126" s="58">
        <f t="shared" si="211"/>
        <v>5.2544477113779875</v>
      </c>
      <c r="AL126" s="58">
        <f t="shared" si="211"/>
        <v>1.3105</v>
      </c>
      <c r="AM126" s="27">
        <f t="shared" si="194"/>
        <v>2840.9645133922477</v>
      </c>
      <c r="AO126" s="32">
        <v>2033</v>
      </c>
      <c r="AP126" s="27">
        <f t="shared" si="212"/>
        <v>51.473569828142544</v>
      </c>
      <c r="AQ126" s="58">
        <f t="shared" si="213"/>
        <v>5.2544477113779875</v>
      </c>
      <c r="AR126" s="58">
        <f t="shared" si="213"/>
        <v>2.36</v>
      </c>
      <c r="AS126" s="27">
        <f t="shared" si="213"/>
        <v>638.29782758465512</v>
      </c>
      <c r="AU126" s="32">
        <v>2033</v>
      </c>
      <c r="AV126" s="27">
        <v>148128354.33724964</v>
      </c>
      <c r="AW126" s="48">
        <v>10</v>
      </c>
      <c r="AX126" s="552">
        <f t="shared" si="195"/>
        <v>14.812835433724963</v>
      </c>
      <c r="AY126" s="59">
        <f t="shared" si="196"/>
        <v>14.812835433724963</v>
      </c>
      <c r="AZ126" s="58">
        <f t="shared" si="214"/>
        <v>5.2544477113779875</v>
      </c>
      <c r="BA126" s="58">
        <f t="shared" si="214"/>
        <v>1.18</v>
      </c>
      <c r="BB126" s="27">
        <f t="shared" si="197"/>
        <v>91.843257707630769</v>
      </c>
      <c r="BC126" s="68"/>
      <c r="BD126" s="32">
        <v>2033</v>
      </c>
      <c r="BE126" s="27">
        <v>15.018365380542253</v>
      </c>
      <c r="BF126" s="58">
        <f t="shared" si="215"/>
        <v>5.2544477113779875</v>
      </c>
      <c r="BG126" s="58">
        <v>1.1599999999999999</v>
      </c>
      <c r="BH126" s="27">
        <f t="shared" si="198"/>
        <v>91.539330098817217</v>
      </c>
      <c r="BJ126" s="32">
        <v>2033</v>
      </c>
      <c r="BK126" s="53">
        <f t="shared" si="199"/>
        <v>350.52834133327099</v>
      </c>
      <c r="BL126" s="58">
        <f t="shared" si="216"/>
        <v>5.2544477113779875</v>
      </c>
      <c r="BM126" s="91">
        <v>1</v>
      </c>
      <c r="BN126" s="60">
        <f t="shared" si="200"/>
        <v>1841.8328408917278</v>
      </c>
      <c r="BO126" s="21"/>
      <c r="BP126" s="32">
        <v>2033</v>
      </c>
      <c r="BQ126" s="59">
        <v>149.44486199418094</v>
      </c>
      <c r="BR126" s="58">
        <f t="shared" si="217"/>
        <v>5.2544477113779875</v>
      </c>
      <c r="BS126" s="58">
        <f t="shared" si="217"/>
        <v>1.0900000000000001</v>
      </c>
      <c r="BT126" s="27">
        <f t="shared" si="201"/>
        <v>855.92273225995041</v>
      </c>
      <c r="BV126" s="32">
        <v>2033</v>
      </c>
      <c r="BW126" s="27">
        <v>137.30379230376747</v>
      </c>
      <c r="BX126" s="53">
        <f t="shared" si="220"/>
        <v>79.803792303767466</v>
      </c>
      <c r="BY126" s="58">
        <f t="shared" si="218"/>
        <v>5.2544477113779875</v>
      </c>
      <c r="BZ126" s="58">
        <f t="shared" si="218"/>
        <v>2.36</v>
      </c>
      <c r="CA126" s="27">
        <f t="shared" si="202"/>
        <v>989.60665503836378</v>
      </c>
      <c r="CC126" s="32">
        <v>2033</v>
      </c>
      <c r="CD126" s="27">
        <v>140.05884345635914</v>
      </c>
      <c r="CE126" s="27">
        <f t="shared" si="204"/>
        <v>40.058843456359142</v>
      </c>
      <c r="CF126" s="58">
        <f t="shared" si="219"/>
        <v>5.2544477113779875</v>
      </c>
      <c r="CG126" s="58">
        <f t="shared" si="219"/>
        <v>1</v>
      </c>
      <c r="CH126" s="27">
        <f t="shared" si="221"/>
        <v>735.93186945751415</v>
      </c>
      <c r="CI126" s="21"/>
    </row>
    <row r="127" spans="1:87" s="4" customFormat="1" ht="13.8" x14ac:dyDescent="0.45">
      <c r="A127" s="32">
        <v>2034</v>
      </c>
      <c r="B127" s="627">
        <f t="shared" si="187"/>
        <v>11705.342702827807</v>
      </c>
      <c r="C127" s="21"/>
      <c r="D127" s="32">
        <v>2034</v>
      </c>
      <c r="E127" s="27">
        <v>286.46692366153002</v>
      </c>
      <c r="F127" s="27">
        <f t="shared" si="188"/>
        <v>270.87192369681566</v>
      </c>
      <c r="G127" s="58">
        <f t="shared" si="205"/>
        <v>5.2544477113779875</v>
      </c>
      <c r="H127" s="58">
        <f t="shared" si="205"/>
        <v>1.0603</v>
      </c>
      <c r="I127" s="27">
        <f t="shared" si="189"/>
        <v>1509.1062858258665</v>
      </c>
      <c r="J127" s="65"/>
      <c r="K127" s="32">
        <v>2034</v>
      </c>
      <c r="L127" s="27">
        <v>0</v>
      </c>
      <c r="M127" s="58">
        <f t="shared" si="206"/>
        <v>5.2544477113779875</v>
      </c>
      <c r="N127" s="58">
        <f t="shared" si="206"/>
        <v>1</v>
      </c>
      <c r="O127" s="27">
        <f t="shared" si="190"/>
        <v>0</v>
      </c>
      <c r="P127" s="65"/>
      <c r="Q127" s="32">
        <v>2034</v>
      </c>
      <c r="R127" s="60">
        <v>226.76207460691688</v>
      </c>
      <c r="S127" s="58">
        <f t="shared" si="207"/>
        <v>5.2544477113779875</v>
      </c>
      <c r="T127" s="58">
        <f t="shared" si="207"/>
        <v>0.98980000000000001</v>
      </c>
      <c r="U127" s="27">
        <f t="shared" si="191"/>
        <v>1179.3560674133932</v>
      </c>
      <c r="W127" s="32">
        <v>2034</v>
      </c>
      <c r="X127" s="59">
        <v>94.712295190861482</v>
      </c>
      <c r="Y127" s="58">
        <f t="shared" si="208"/>
        <v>5.2544477113779875</v>
      </c>
      <c r="Z127" s="58">
        <f t="shared" si="209"/>
        <v>1.0451999999999999</v>
      </c>
      <c r="AA127" s="27">
        <f t="shared" si="192"/>
        <v>520.15507098724345</v>
      </c>
      <c r="AB127" s="65"/>
      <c r="AC127" s="32">
        <v>2034</v>
      </c>
      <c r="AD127" s="59">
        <v>48.730822883119693</v>
      </c>
      <c r="AE127" s="58">
        <f t="shared" si="210"/>
        <v>5.2544477113779875</v>
      </c>
      <c r="AF127" s="58">
        <f t="shared" si="210"/>
        <v>1.3522000000000001</v>
      </c>
      <c r="AG127" s="27">
        <f t="shared" si="193"/>
        <v>346.23562487559332</v>
      </c>
      <c r="AH127" s="65"/>
      <c r="AI127" s="32">
        <v>2034</v>
      </c>
      <c r="AJ127" s="59">
        <v>422.1759292252467</v>
      </c>
      <c r="AK127" s="58">
        <f t="shared" si="211"/>
        <v>5.2544477113779875</v>
      </c>
      <c r="AL127" s="58">
        <f t="shared" si="211"/>
        <v>1.3105</v>
      </c>
      <c r="AM127" s="27">
        <f t="shared" si="194"/>
        <v>2907.0839127751378</v>
      </c>
      <c r="AO127" s="32">
        <v>2034</v>
      </c>
      <c r="AP127" s="27">
        <f t="shared" si="212"/>
        <v>51.473569828142544</v>
      </c>
      <c r="AQ127" s="58">
        <f t="shared" si="213"/>
        <v>5.2544477113779875</v>
      </c>
      <c r="AR127" s="58">
        <f t="shared" si="213"/>
        <v>2.36</v>
      </c>
      <c r="AS127" s="27">
        <f t="shared" si="213"/>
        <v>638.29782758465512</v>
      </c>
      <c r="AU127" s="32">
        <v>2034</v>
      </c>
      <c r="AV127" s="27">
        <v>155949999.6471439</v>
      </c>
      <c r="AW127" s="48">
        <v>10</v>
      </c>
      <c r="AX127" s="552">
        <f t="shared" si="195"/>
        <v>15.59499996471439</v>
      </c>
      <c r="AY127" s="59">
        <f t="shared" si="196"/>
        <v>15.59499996471439</v>
      </c>
      <c r="AZ127" s="58">
        <f t="shared" si="214"/>
        <v>5.2544477113779875</v>
      </c>
      <c r="BA127" s="58">
        <f t="shared" si="214"/>
        <v>1.18</v>
      </c>
      <c r="BB127" s="27">
        <f t="shared" si="197"/>
        <v>96.692872010769321</v>
      </c>
      <c r="BC127" s="68"/>
      <c r="BD127" s="32">
        <v>2034</v>
      </c>
      <c r="BE127" s="27">
        <v>16.019589739245177</v>
      </c>
      <c r="BF127" s="58">
        <f t="shared" si="215"/>
        <v>5.2544477113779875</v>
      </c>
      <c r="BG127" s="58">
        <v>1.1599999999999999</v>
      </c>
      <c r="BH127" s="27">
        <f t="shared" si="198"/>
        <v>97.641952105405679</v>
      </c>
      <c r="BJ127" s="32">
        <v>2034</v>
      </c>
      <c r="BK127" s="53">
        <f t="shared" si="199"/>
        <v>326.65879486493742</v>
      </c>
      <c r="BL127" s="58">
        <f t="shared" si="216"/>
        <v>5.2544477113779875</v>
      </c>
      <c r="BM127" s="91">
        <v>1</v>
      </c>
      <c r="BN127" s="60">
        <f t="shared" si="200"/>
        <v>1716.4115570795618</v>
      </c>
      <c r="BO127" s="21"/>
      <c r="BP127" s="32">
        <v>2034</v>
      </c>
      <c r="BQ127" s="59">
        <v>158.07254592712678</v>
      </c>
      <c r="BR127" s="58">
        <f t="shared" si="217"/>
        <v>5.2544477113779875</v>
      </c>
      <c r="BS127" s="58">
        <f t="shared" si="217"/>
        <v>1.0900000000000001</v>
      </c>
      <c r="BT127" s="27">
        <f t="shared" si="201"/>
        <v>905.33648062454665</v>
      </c>
      <c r="BV127" s="32">
        <v>2034</v>
      </c>
      <c r="BW127" s="27">
        <v>141.77667014146718</v>
      </c>
      <c r="BX127" s="53">
        <f t="shared" si="220"/>
        <v>84.276670141467179</v>
      </c>
      <c r="BY127" s="58">
        <f t="shared" si="218"/>
        <v>5.2544477113779875</v>
      </c>
      <c r="BZ127" s="58">
        <f t="shared" si="218"/>
        <v>2.36</v>
      </c>
      <c r="CA127" s="27">
        <f t="shared" si="202"/>
        <v>1045.0725614518399</v>
      </c>
      <c r="CC127" s="32">
        <v>2034</v>
      </c>
      <c r="CD127" s="27">
        <v>141.5852875427498</v>
      </c>
      <c r="CE127" s="27">
        <f t="shared" si="204"/>
        <v>41.585287542749796</v>
      </c>
      <c r="CF127" s="58">
        <f t="shared" si="219"/>
        <v>5.2544477113779875</v>
      </c>
      <c r="CG127" s="58">
        <f t="shared" si="219"/>
        <v>1</v>
      </c>
      <c r="CH127" s="27">
        <f t="shared" si="221"/>
        <v>743.95249009379597</v>
      </c>
      <c r="CI127" s="21"/>
    </row>
    <row r="128" spans="1:87" s="4" customFormat="1" ht="13.8" x14ac:dyDescent="0.45">
      <c r="A128" s="32">
        <v>2035</v>
      </c>
      <c r="B128" s="627">
        <f t="shared" si="187"/>
        <v>11830.094568495195</v>
      </c>
      <c r="C128" s="21"/>
      <c r="D128" s="32">
        <v>2035</v>
      </c>
      <c r="E128" s="27">
        <v>288.82085502892733</v>
      </c>
      <c r="F128" s="27">
        <f t="shared" si="188"/>
        <v>272.44324549193328</v>
      </c>
      <c r="G128" s="58">
        <f t="shared" si="205"/>
        <v>5.2544477113779875</v>
      </c>
      <c r="H128" s="58">
        <f t="shared" si="205"/>
        <v>1.0603</v>
      </c>
      <c r="I128" s="27">
        <f t="shared" si="189"/>
        <v>1517.8605766571357</v>
      </c>
      <c r="J128" s="65"/>
      <c r="K128" s="32">
        <v>2035</v>
      </c>
      <c r="L128" s="27">
        <v>0</v>
      </c>
      <c r="M128" s="58">
        <f t="shared" si="206"/>
        <v>5.2544477113779875</v>
      </c>
      <c r="N128" s="58">
        <f t="shared" si="206"/>
        <v>1</v>
      </c>
      <c r="O128" s="27">
        <f t="shared" si="190"/>
        <v>0</v>
      </c>
      <c r="P128" s="65"/>
      <c r="Q128" s="32">
        <v>2035</v>
      </c>
      <c r="R128" s="60">
        <v>233.45545924638432</v>
      </c>
      <c r="S128" s="58">
        <f t="shared" si="207"/>
        <v>5.2544477113779875</v>
      </c>
      <c r="T128" s="58">
        <f t="shared" si="207"/>
        <v>0.98980000000000001</v>
      </c>
      <c r="U128" s="27">
        <f t="shared" si="191"/>
        <v>1214.1673726096933</v>
      </c>
      <c r="W128" s="32">
        <v>2035</v>
      </c>
      <c r="X128" s="59">
        <v>97.614459550922774</v>
      </c>
      <c r="Y128" s="58">
        <f t="shared" si="208"/>
        <v>5.2544477113779875</v>
      </c>
      <c r="Z128" s="58">
        <f t="shared" si="209"/>
        <v>1.0451999999999999</v>
      </c>
      <c r="AA128" s="27">
        <f t="shared" si="192"/>
        <v>536.09360891077574</v>
      </c>
      <c r="AB128" s="65"/>
      <c r="AC128" s="32">
        <v>2035</v>
      </c>
      <c r="AD128" s="59">
        <v>49.545445030850466</v>
      </c>
      <c r="AE128" s="58">
        <f t="shared" si="210"/>
        <v>5.2544477113779875</v>
      </c>
      <c r="AF128" s="58">
        <f t="shared" si="210"/>
        <v>1.3522000000000001</v>
      </c>
      <c r="AG128" s="27">
        <f t="shared" si="193"/>
        <v>352.0235675301542</v>
      </c>
      <c r="AH128" s="65"/>
      <c r="AI128" s="32">
        <v>2035</v>
      </c>
      <c r="AJ128" s="59">
        <v>427.03874198063397</v>
      </c>
      <c r="AK128" s="58">
        <f t="shared" si="211"/>
        <v>5.2544477113779875</v>
      </c>
      <c r="AL128" s="58">
        <f t="shared" si="211"/>
        <v>1.3105</v>
      </c>
      <c r="AM128" s="27">
        <f t="shared" si="194"/>
        <v>2940.5690163857739</v>
      </c>
      <c r="AO128" s="32">
        <v>2035</v>
      </c>
      <c r="AP128" s="27">
        <f t="shared" si="212"/>
        <v>51.473569828142544</v>
      </c>
      <c r="AQ128" s="58">
        <f t="shared" si="213"/>
        <v>5.2544477113779875</v>
      </c>
      <c r="AR128" s="58">
        <f t="shared" si="213"/>
        <v>2.36</v>
      </c>
      <c r="AS128" s="27">
        <f t="shared" si="213"/>
        <v>638.29782758465512</v>
      </c>
      <c r="AU128" s="32">
        <v>2035</v>
      </c>
      <c r="AV128" s="27">
        <v>163776095.36994055</v>
      </c>
      <c r="AW128" s="48">
        <v>10</v>
      </c>
      <c r="AX128" s="552">
        <f t="shared" si="195"/>
        <v>16.377609536994054</v>
      </c>
      <c r="AY128" s="59">
        <f t="shared" si="196"/>
        <v>16.377609536994054</v>
      </c>
      <c r="AZ128" s="58">
        <f t="shared" si="214"/>
        <v>5.2544477113779875</v>
      </c>
      <c r="BA128" s="58">
        <f t="shared" si="214"/>
        <v>1.18</v>
      </c>
      <c r="BB128" s="27">
        <f t="shared" si="197"/>
        <v>101.54524568041083</v>
      </c>
      <c r="BC128" s="68"/>
      <c r="BD128" s="32">
        <v>2035</v>
      </c>
      <c r="BE128" s="27">
        <v>17.020814097947827</v>
      </c>
      <c r="BF128" s="58">
        <f t="shared" si="215"/>
        <v>5.2544477113779875</v>
      </c>
      <c r="BG128" s="58">
        <v>1.1599999999999999</v>
      </c>
      <c r="BH128" s="27">
        <f t="shared" si="198"/>
        <v>103.74457411199248</v>
      </c>
      <c r="BJ128" s="32">
        <v>2035</v>
      </c>
      <c r="BK128" s="53">
        <f t="shared" si="199"/>
        <v>308.03065523619068</v>
      </c>
      <c r="BL128" s="58">
        <f t="shared" si="216"/>
        <v>5.2544477113779875</v>
      </c>
      <c r="BM128" s="91">
        <v>1</v>
      </c>
      <c r="BN128" s="60">
        <f t="shared" si="200"/>
        <v>1618.5309714400639</v>
      </c>
      <c r="BO128" s="21"/>
      <c r="BP128" s="32">
        <v>2035</v>
      </c>
      <c r="BQ128" s="59">
        <v>166.70022986007223</v>
      </c>
      <c r="BR128" s="58">
        <f t="shared" si="217"/>
        <v>5.2544477113779875</v>
      </c>
      <c r="BS128" s="58">
        <f t="shared" si="217"/>
        <v>1.0900000000000001</v>
      </c>
      <c r="BT128" s="27">
        <f t="shared" si="201"/>
        <v>954.75022898914074</v>
      </c>
      <c r="BV128" s="32">
        <v>2035</v>
      </c>
      <c r="BW128" s="27">
        <v>146.24954797916726</v>
      </c>
      <c r="BX128" s="53">
        <f t="shared" si="220"/>
        <v>88.749547979167261</v>
      </c>
      <c r="BY128" s="58">
        <f t="shared" si="218"/>
        <v>5.2544477113779875</v>
      </c>
      <c r="BZ128" s="58">
        <f t="shared" si="218"/>
        <v>2.36</v>
      </c>
      <c r="CA128" s="27">
        <f t="shared" si="202"/>
        <v>1100.5384678653204</v>
      </c>
      <c r="CC128" s="32">
        <v>2035</v>
      </c>
      <c r="CD128" s="27">
        <v>143.11173162914039</v>
      </c>
      <c r="CE128" s="27">
        <f t="shared" si="204"/>
        <v>43.111731629140394</v>
      </c>
      <c r="CF128" s="58">
        <f t="shared" si="219"/>
        <v>5.2544477113779875</v>
      </c>
      <c r="CG128" s="58">
        <f t="shared" si="219"/>
        <v>1</v>
      </c>
      <c r="CH128" s="27">
        <f t="shared" si="221"/>
        <v>751.97311073007745</v>
      </c>
      <c r="CI128" s="21"/>
    </row>
    <row r="129" spans="1:87" s="4" customFormat="1" ht="13.8" x14ac:dyDescent="0.45">
      <c r="A129" s="32">
        <v>2036</v>
      </c>
      <c r="B129" s="627">
        <f t="shared" si="187"/>
        <v>11952.457135981047</v>
      </c>
      <c r="C129" s="21"/>
      <c r="D129" s="32">
        <v>2036</v>
      </c>
      <c r="E129" s="27">
        <v>290.60026349872351</v>
      </c>
      <c r="F129" s="27">
        <f t="shared" si="188"/>
        <v>273.4395845550157</v>
      </c>
      <c r="G129" s="58">
        <f t="shared" si="205"/>
        <v>5.2544477113779875</v>
      </c>
      <c r="H129" s="58">
        <f t="shared" si="205"/>
        <v>1.0603</v>
      </c>
      <c r="I129" s="27">
        <f t="shared" si="189"/>
        <v>1523.4114714209447</v>
      </c>
      <c r="J129" s="65"/>
      <c r="K129" s="32">
        <v>2036</v>
      </c>
      <c r="L129" s="27">
        <v>0</v>
      </c>
      <c r="M129" s="58">
        <f t="shared" si="206"/>
        <v>5.2544477113779875</v>
      </c>
      <c r="N129" s="58">
        <f t="shared" si="206"/>
        <v>1</v>
      </c>
      <c r="O129" s="27">
        <f t="shared" si="190"/>
        <v>0</v>
      </c>
      <c r="P129" s="65"/>
      <c r="Q129" s="32">
        <v>2036</v>
      </c>
      <c r="R129" s="60">
        <v>240.14086163288871</v>
      </c>
      <c r="S129" s="58">
        <f t="shared" si="207"/>
        <v>5.2544477113779875</v>
      </c>
      <c r="T129" s="58">
        <f t="shared" si="207"/>
        <v>0.98980000000000001</v>
      </c>
      <c r="U129" s="27">
        <f t="shared" si="191"/>
        <v>1248.9371632869543</v>
      </c>
      <c r="W129" s="32">
        <v>2036</v>
      </c>
      <c r="X129" s="59">
        <v>99.162980668523232</v>
      </c>
      <c r="Y129" s="58">
        <f t="shared" si="208"/>
        <v>5.2544477113779875</v>
      </c>
      <c r="Z129" s="58">
        <f t="shared" si="209"/>
        <v>1.0451999999999999</v>
      </c>
      <c r="AA129" s="27">
        <f t="shared" si="192"/>
        <v>544.59800752372826</v>
      </c>
      <c r="AB129" s="65"/>
      <c r="AC129" s="32">
        <v>2036</v>
      </c>
      <c r="AD129" s="59">
        <v>50.409180841205988</v>
      </c>
      <c r="AE129" s="58">
        <f t="shared" si="210"/>
        <v>5.2544477113779875</v>
      </c>
      <c r="AF129" s="58">
        <f t="shared" si="210"/>
        <v>1.3522000000000001</v>
      </c>
      <c r="AG129" s="27">
        <f t="shared" si="193"/>
        <v>358.16046591053151</v>
      </c>
      <c r="AH129" s="65"/>
      <c r="AI129" s="32">
        <v>2036</v>
      </c>
      <c r="AJ129" s="59">
        <v>430.68955772164463</v>
      </c>
      <c r="AK129" s="58">
        <f t="shared" si="211"/>
        <v>5.2544477113779875</v>
      </c>
      <c r="AL129" s="58">
        <f t="shared" si="211"/>
        <v>1.3105</v>
      </c>
      <c r="AM129" s="27">
        <f t="shared" si="194"/>
        <v>2965.7083646396522</v>
      </c>
      <c r="AO129" s="32">
        <v>2036</v>
      </c>
      <c r="AP129" s="27">
        <f t="shared" si="212"/>
        <v>51.473569828142544</v>
      </c>
      <c r="AQ129" s="58">
        <f t="shared" si="213"/>
        <v>5.2544477113779875</v>
      </c>
      <c r="AR129" s="58">
        <f t="shared" si="213"/>
        <v>2.36</v>
      </c>
      <c r="AS129" s="27">
        <f t="shared" si="213"/>
        <v>638.29782758465512</v>
      </c>
      <c r="AU129" s="32">
        <v>2036</v>
      </c>
      <c r="AV129" s="27">
        <v>171606789.43707818</v>
      </c>
      <c r="AW129" s="48">
        <v>10</v>
      </c>
      <c r="AX129" s="552">
        <f t="shared" si="195"/>
        <v>17.160678943707815</v>
      </c>
      <c r="AY129" s="59">
        <f t="shared" si="196"/>
        <v>17.160678943707815</v>
      </c>
      <c r="AZ129" s="58">
        <f t="shared" si="214"/>
        <v>5.2544477113779875</v>
      </c>
      <c r="BA129" s="58">
        <f t="shared" si="214"/>
        <v>1.18</v>
      </c>
      <c r="BB129" s="27">
        <f t="shared" si="197"/>
        <v>106.40047043772037</v>
      </c>
      <c r="BC129" s="68"/>
      <c r="BD129" s="32">
        <v>2036</v>
      </c>
      <c r="BE129" s="27">
        <v>18.022038456650815</v>
      </c>
      <c r="BF129" s="58">
        <f t="shared" si="215"/>
        <v>5.2544477113779875</v>
      </c>
      <c r="BG129" s="58">
        <v>1.1599999999999999</v>
      </c>
      <c r="BH129" s="27">
        <f t="shared" si="198"/>
        <v>109.84719611858134</v>
      </c>
      <c r="BJ129" s="32">
        <v>2036</v>
      </c>
      <c r="BK129" s="53">
        <f t="shared" si="199"/>
        <v>292.5015473522206</v>
      </c>
      <c r="BL129" s="58">
        <f t="shared" si="216"/>
        <v>5.2544477113779875</v>
      </c>
      <c r="BM129" s="91">
        <v>1</v>
      </c>
      <c r="BN129" s="60">
        <f t="shared" si="200"/>
        <v>1536.9340860593957</v>
      </c>
      <c r="BO129" s="21"/>
      <c r="BP129" s="32">
        <v>2036</v>
      </c>
      <c r="BQ129" s="59">
        <v>175.32791379301682</v>
      </c>
      <c r="BR129" s="58">
        <f t="shared" si="217"/>
        <v>5.2544477113779875</v>
      </c>
      <c r="BS129" s="58">
        <f t="shared" si="217"/>
        <v>1.0900000000000001</v>
      </c>
      <c r="BT129" s="27">
        <f t="shared" si="201"/>
        <v>1004.1639773537299</v>
      </c>
      <c r="BV129" s="32">
        <v>2036</v>
      </c>
      <c r="BW129" s="27">
        <v>150.72242581686677</v>
      </c>
      <c r="BX129" s="53">
        <f t="shared" si="220"/>
        <v>93.222425816866775</v>
      </c>
      <c r="BY129" s="58">
        <f t="shared" si="218"/>
        <v>5.2544477113779875</v>
      </c>
      <c r="BZ129" s="58">
        <f t="shared" si="218"/>
        <v>2.36</v>
      </c>
      <c r="CA129" s="27">
        <f t="shared" si="202"/>
        <v>1156.0043742787939</v>
      </c>
      <c r="CC129" s="32">
        <v>2036</v>
      </c>
      <c r="CD129" s="27">
        <v>144.63817571553091</v>
      </c>
      <c r="CE129" s="27">
        <f t="shared" si="204"/>
        <v>44.638175715530906</v>
      </c>
      <c r="CF129" s="58">
        <f t="shared" si="219"/>
        <v>5.2544477113779875</v>
      </c>
      <c r="CG129" s="58">
        <f t="shared" si="219"/>
        <v>1</v>
      </c>
      <c r="CH129" s="27">
        <f t="shared" si="221"/>
        <v>759.99373136635859</v>
      </c>
      <c r="CI129" s="21"/>
    </row>
    <row r="130" spans="1:87" s="4" customFormat="1" ht="13.8" x14ac:dyDescent="0.45">
      <c r="A130" s="32">
        <v>2037</v>
      </c>
      <c r="B130" s="627">
        <f t="shared" si="187"/>
        <v>12073.772363404863</v>
      </c>
      <c r="C130" s="21"/>
      <c r="D130" s="32">
        <v>2037</v>
      </c>
      <c r="E130" s="27">
        <v>291.83294018357992</v>
      </c>
      <c r="F130" s="27">
        <f t="shared" si="188"/>
        <v>273.88871710160345</v>
      </c>
      <c r="G130" s="58">
        <f t="shared" si="205"/>
        <v>5.2544477113779875</v>
      </c>
      <c r="H130" s="58">
        <f t="shared" si="205"/>
        <v>1.0603</v>
      </c>
      <c r="I130" s="27">
        <f t="shared" si="189"/>
        <v>1525.9137194944037</v>
      </c>
      <c r="J130" s="65"/>
      <c r="K130" s="32">
        <v>2037</v>
      </c>
      <c r="L130" s="27">
        <v>0</v>
      </c>
      <c r="M130" s="58">
        <f t="shared" si="206"/>
        <v>5.2544477113779875</v>
      </c>
      <c r="N130" s="58">
        <f t="shared" si="206"/>
        <v>1</v>
      </c>
      <c r="O130" s="27">
        <f t="shared" si="190"/>
        <v>0</v>
      </c>
      <c r="P130" s="65"/>
      <c r="Q130" s="32">
        <v>2037</v>
      </c>
      <c r="R130" s="60">
        <v>246.8182817549868</v>
      </c>
      <c r="S130" s="58">
        <f t="shared" si="207"/>
        <v>5.2544477113779875</v>
      </c>
      <c r="T130" s="58">
        <f t="shared" si="207"/>
        <v>0.98980000000000001</v>
      </c>
      <c r="U130" s="27">
        <f t="shared" si="191"/>
        <v>1283.6654393856616</v>
      </c>
      <c r="W130" s="32">
        <v>2037</v>
      </c>
      <c r="X130" s="59">
        <v>99.991669812976141</v>
      </c>
      <c r="Y130" s="58">
        <f t="shared" si="208"/>
        <v>5.2544477113779875</v>
      </c>
      <c r="Z130" s="58">
        <f t="shared" si="209"/>
        <v>1.0451999999999999</v>
      </c>
      <c r="AA130" s="27">
        <f t="shared" si="192"/>
        <v>549.14912583303146</v>
      </c>
      <c r="AB130" s="65"/>
      <c r="AC130" s="32">
        <v>2037</v>
      </c>
      <c r="AD130" s="59">
        <v>50.809366726639311</v>
      </c>
      <c r="AE130" s="58">
        <f t="shared" si="210"/>
        <v>5.2544477113779875</v>
      </c>
      <c r="AF130" s="58">
        <f t="shared" si="210"/>
        <v>1.3522000000000001</v>
      </c>
      <c r="AG130" s="27">
        <f t="shared" si="193"/>
        <v>361.00381231659838</v>
      </c>
      <c r="AH130" s="65"/>
      <c r="AI130" s="32">
        <v>2037</v>
      </c>
      <c r="AJ130" s="59">
        <v>434.43474992028769</v>
      </c>
      <c r="AK130" s="58">
        <f t="shared" si="211"/>
        <v>5.2544477113779875</v>
      </c>
      <c r="AL130" s="58">
        <f t="shared" si="211"/>
        <v>1.3105</v>
      </c>
      <c r="AM130" s="27">
        <f t="shared" si="194"/>
        <v>2991.4975848135891</v>
      </c>
      <c r="AO130" s="32">
        <v>2037</v>
      </c>
      <c r="AP130" s="27">
        <f t="shared" si="212"/>
        <v>51.473569828142544</v>
      </c>
      <c r="AQ130" s="58">
        <f t="shared" si="213"/>
        <v>5.2544477113779875</v>
      </c>
      <c r="AR130" s="58">
        <f t="shared" si="213"/>
        <v>2.36</v>
      </c>
      <c r="AS130" s="27">
        <f t="shared" si="213"/>
        <v>638.29782758465512</v>
      </c>
      <c r="AU130" s="32">
        <v>2037</v>
      </c>
      <c r="AV130" s="27">
        <v>179442230.81976503</v>
      </c>
      <c r="AW130" s="48">
        <v>10</v>
      </c>
      <c r="AX130" s="552">
        <f t="shared" si="195"/>
        <v>17.944223081976503</v>
      </c>
      <c r="AY130" s="59">
        <f t="shared" si="196"/>
        <v>17.944223081976503</v>
      </c>
      <c r="AZ130" s="58">
        <f t="shared" si="214"/>
        <v>5.2544477113779875</v>
      </c>
      <c r="BA130" s="58">
        <f t="shared" si="214"/>
        <v>1.18</v>
      </c>
      <c r="BB130" s="27">
        <f t="shared" si="197"/>
        <v>111.25863864854604</v>
      </c>
      <c r="BC130" s="68"/>
      <c r="BD130" s="32">
        <v>2037</v>
      </c>
      <c r="BE130" s="27">
        <v>19.023262815353789</v>
      </c>
      <c r="BF130" s="58">
        <f t="shared" si="215"/>
        <v>5.2544477113779875</v>
      </c>
      <c r="BG130" s="58">
        <v>1.1599999999999999</v>
      </c>
      <c r="BH130" s="27">
        <f t="shared" si="198"/>
        <v>115.94981812517011</v>
      </c>
      <c r="BJ130" s="32">
        <v>2037</v>
      </c>
      <c r="BK130" s="53">
        <f t="shared" si="199"/>
        <v>278.61615895803362</v>
      </c>
      <c r="BL130" s="58">
        <f t="shared" si="216"/>
        <v>5.2544477113779875</v>
      </c>
      <c r="BM130" s="91">
        <v>1</v>
      </c>
      <c r="BN130" s="60">
        <f t="shared" si="200"/>
        <v>1463.9740387899653</v>
      </c>
      <c r="BO130" s="21"/>
      <c r="BP130" s="32">
        <v>2037</v>
      </c>
      <c r="BQ130" s="59">
        <v>183.95559772596266</v>
      </c>
      <c r="BR130" s="58">
        <f t="shared" si="217"/>
        <v>5.2544477113779875</v>
      </c>
      <c r="BS130" s="58">
        <f t="shared" si="217"/>
        <v>1.0900000000000001</v>
      </c>
      <c r="BT130" s="27">
        <f t="shared" si="201"/>
        <v>1053.5777257183261</v>
      </c>
      <c r="BV130" s="32">
        <v>2037</v>
      </c>
      <c r="BW130" s="27">
        <v>155.19530365456703</v>
      </c>
      <c r="BX130" s="53">
        <f t="shared" si="220"/>
        <v>97.695303654567027</v>
      </c>
      <c r="BY130" s="58">
        <f t="shared" si="218"/>
        <v>5.2544477113779875</v>
      </c>
      <c r="BZ130" s="58">
        <f t="shared" si="218"/>
        <v>2.36</v>
      </c>
      <c r="CA130" s="27">
        <f t="shared" si="202"/>
        <v>1211.4702806922767</v>
      </c>
      <c r="CC130" s="32">
        <v>2037</v>
      </c>
      <c r="CD130" s="27">
        <v>146.16461980192156</v>
      </c>
      <c r="CE130" s="27">
        <f t="shared" si="204"/>
        <v>46.16461980192156</v>
      </c>
      <c r="CF130" s="58">
        <f t="shared" si="219"/>
        <v>5.2544477113779875</v>
      </c>
      <c r="CG130" s="58">
        <f t="shared" si="219"/>
        <v>1</v>
      </c>
      <c r="CH130" s="27">
        <f t="shared" si="221"/>
        <v>768.01435200264041</v>
      </c>
      <c r="CI130" s="21"/>
    </row>
    <row r="131" spans="1:87" s="4" customFormat="1" ht="13.8" x14ac:dyDescent="0.45">
      <c r="A131" s="32">
        <v>2038</v>
      </c>
      <c r="B131" s="627">
        <f t="shared" si="187"/>
        <v>12194.682524430196</v>
      </c>
      <c r="C131" s="21"/>
      <c r="D131" s="32">
        <v>2038</v>
      </c>
      <c r="E131" s="27">
        <v>292.54667637497187</v>
      </c>
      <c r="F131" s="27">
        <f t="shared" si="188"/>
        <v>273.81841942208405</v>
      </c>
      <c r="G131" s="58">
        <f t="shared" si="205"/>
        <v>5.2544477113779875</v>
      </c>
      <c r="H131" s="58">
        <f t="shared" si="205"/>
        <v>1.0603</v>
      </c>
      <c r="I131" s="27">
        <f t="shared" si="189"/>
        <v>1525.5220706716175</v>
      </c>
      <c r="J131" s="65"/>
      <c r="K131" s="32">
        <v>2038</v>
      </c>
      <c r="L131" s="27">
        <v>0</v>
      </c>
      <c r="M131" s="58">
        <f t="shared" si="206"/>
        <v>5.2544477113779875</v>
      </c>
      <c r="N131" s="58">
        <f t="shared" si="206"/>
        <v>1</v>
      </c>
      <c r="O131" s="27">
        <f t="shared" si="190"/>
        <v>0</v>
      </c>
      <c r="P131" s="65"/>
      <c r="Q131" s="32">
        <v>2038</v>
      </c>
      <c r="R131" s="60">
        <v>253.48771961081658</v>
      </c>
      <c r="S131" s="58">
        <f t="shared" si="207"/>
        <v>5.2544477113779875</v>
      </c>
      <c r="T131" s="58">
        <f t="shared" si="207"/>
        <v>0.98980000000000001</v>
      </c>
      <c r="U131" s="27">
        <f t="shared" si="191"/>
        <v>1318.3522008961311</v>
      </c>
      <c r="W131" s="32">
        <v>2038</v>
      </c>
      <c r="X131" s="59">
        <v>100.84185650271537</v>
      </c>
      <c r="Y131" s="58">
        <f t="shared" si="208"/>
        <v>5.2544477113779875</v>
      </c>
      <c r="Z131" s="58">
        <f t="shared" si="209"/>
        <v>1.0451999999999999</v>
      </c>
      <c r="AA131" s="27">
        <f t="shared" si="192"/>
        <v>553.81830755925353</v>
      </c>
      <c r="AB131" s="65"/>
      <c r="AC131" s="32">
        <v>2038</v>
      </c>
      <c r="AD131" s="59">
        <v>50.993139883363767</v>
      </c>
      <c r="AE131" s="58">
        <f t="shared" si="210"/>
        <v>5.2544477113779875</v>
      </c>
      <c r="AF131" s="58">
        <f t="shared" si="210"/>
        <v>1.3522000000000001</v>
      </c>
      <c r="AG131" s="27">
        <f t="shared" si="193"/>
        <v>362.30953239250323</v>
      </c>
      <c r="AH131" s="65"/>
      <c r="AI131" s="32">
        <v>2038</v>
      </c>
      <c r="AJ131" s="59">
        <v>438.27434067186624</v>
      </c>
      <c r="AK131" s="58">
        <f t="shared" si="211"/>
        <v>5.2544477113779875</v>
      </c>
      <c r="AL131" s="58">
        <f t="shared" si="211"/>
        <v>1.3105</v>
      </c>
      <c r="AM131" s="27">
        <f t="shared" si="194"/>
        <v>3017.9368290548182</v>
      </c>
      <c r="AO131" s="32">
        <v>2038</v>
      </c>
      <c r="AP131" s="27">
        <f t="shared" si="212"/>
        <v>51.473569828142544</v>
      </c>
      <c r="AQ131" s="58">
        <f t="shared" si="213"/>
        <v>5.2544477113779875</v>
      </c>
      <c r="AR131" s="58">
        <f t="shared" si="213"/>
        <v>2.36</v>
      </c>
      <c r="AS131" s="27">
        <f t="shared" si="213"/>
        <v>638.29782758465512</v>
      </c>
      <c r="AU131" s="32">
        <v>2038</v>
      </c>
      <c r="AV131" s="27">
        <v>187282569.52887833</v>
      </c>
      <c r="AW131" s="48">
        <v>10</v>
      </c>
      <c r="AX131" s="552">
        <f t="shared" si="195"/>
        <v>18.728256952887833</v>
      </c>
      <c r="AY131" s="59">
        <f t="shared" si="196"/>
        <v>18.728256952887833</v>
      </c>
      <c r="AZ131" s="58">
        <f t="shared" si="214"/>
        <v>5.2544477113779875</v>
      </c>
      <c r="BA131" s="58">
        <f t="shared" si="214"/>
        <v>1.18</v>
      </c>
      <c r="BB131" s="27">
        <f t="shared" si="197"/>
        <v>116.11984332335642</v>
      </c>
      <c r="BC131" s="68"/>
      <c r="BD131" s="32">
        <v>2038</v>
      </c>
      <c r="BE131" s="27">
        <v>20.024487174056436</v>
      </c>
      <c r="BF131" s="58">
        <f t="shared" si="215"/>
        <v>5.2544477113779875</v>
      </c>
      <c r="BG131" s="58">
        <v>1.1599999999999999</v>
      </c>
      <c r="BH131" s="27">
        <f t="shared" si="198"/>
        <v>122.05244013175688</v>
      </c>
      <c r="BJ131" s="32">
        <v>2038</v>
      </c>
      <c r="BK131" s="53">
        <f t="shared" si="199"/>
        <v>265.35820995406721</v>
      </c>
      <c r="BL131" s="58">
        <f t="shared" si="216"/>
        <v>5.2544477113779875</v>
      </c>
      <c r="BM131" s="91">
        <v>1</v>
      </c>
      <c r="BN131" s="60">
        <f t="shared" si="200"/>
        <v>1394.3108389885078</v>
      </c>
      <c r="BO131" s="21"/>
      <c r="BP131" s="32">
        <v>2038</v>
      </c>
      <c r="BQ131" s="59">
        <v>192.5832816589085</v>
      </c>
      <c r="BR131" s="58">
        <f t="shared" si="217"/>
        <v>5.2544477113779875</v>
      </c>
      <c r="BS131" s="58">
        <f t="shared" si="217"/>
        <v>1.0900000000000001</v>
      </c>
      <c r="BT131" s="27">
        <f t="shared" si="201"/>
        <v>1102.9914740829224</v>
      </c>
      <c r="BV131" s="32">
        <v>2038</v>
      </c>
      <c r="BW131" s="27">
        <v>159.66818149226657</v>
      </c>
      <c r="BX131" s="53">
        <f t="shared" si="220"/>
        <v>102.16818149226657</v>
      </c>
      <c r="BY131" s="58">
        <f t="shared" si="218"/>
        <v>5.2544477113779875</v>
      </c>
      <c r="BZ131" s="58">
        <f t="shared" si="218"/>
        <v>2.36</v>
      </c>
      <c r="CA131" s="27">
        <f t="shared" si="202"/>
        <v>1266.9361871057506</v>
      </c>
      <c r="CC131" s="32">
        <v>2038</v>
      </c>
      <c r="CD131" s="27">
        <v>147.69106388831239</v>
      </c>
      <c r="CE131" s="27">
        <f t="shared" si="204"/>
        <v>47.691063888312385</v>
      </c>
      <c r="CF131" s="58">
        <f t="shared" si="219"/>
        <v>5.2544477113779875</v>
      </c>
      <c r="CG131" s="58">
        <f t="shared" si="219"/>
        <v>1</v>
      </c>
      <c r="CH131" s="27">
        <f t="shared" si="221"/>
        <v>776.03497263892314</v>
      </c>
      <c r="CI131" s="21"/>
    </row>
    <row r="132" spans="1:87" s="4" customFormat="1" ht="13.8" x14ac:dyDescent="0.45">
      <c r="A132" s="32">
        <v>2039</v>
      </c>
      <c r="B132" s="627">
        <f t="shared" si="187"/>
        <v>12315.625820934658</v>
      </c>
      <c r="C132" s="21"/>
      <c r="D132" s="32">
        <v>2039</v>
      </c>
      <c r="E132" s="27">
        <v>292.7692631855607</v>
      </c>
      <c r="F132" s="27">
        <f t="shared" si="188"/>
        <v>273.25646752409295</v>
      </c>
      <c r="G132" s="58">
        <f t="shared" si="205"/>
        <v>5.2544477113779875</v>
      </c>
      <c r="H132" s="58">
        <f t="shared" si="205"/>
        <v>1.0603</v>
      </c>
      <c r="I132" s="27">
        <f t="shared" si="189"/>
        <v>1522.3912731713961</v>
      </c>
      <c r="J132" s="65"/>
      <c r="K132" s="32">
        <v>2039</v>
      </c>
      <c r="L132" s="27">
        <v>0</v>
      </c>
      <c r="M132" s="58">
        <f t="shared" si="206"/>
        <v>5.2544477113779875</v>
      </c>
      <c r="N132" s="58">
        <f t="shared" si="206"/>
        <v>1</v>
      </c>
      <c r="O132" s="27">
        <f t="shared" si="190"/>
        <v>0</v>
      </c>
      <c r="P132" s="65"/>
      <c r="Q132" s="32">
        <v>2039</v>
      </c>
      <c r="R132" s="60">
        <v>260.14917521660902</v>
      </c>
      <c r="S132" s="58">
        <f t="shared" si="207"/>
        <v>5.2544477113779875</v>
      </c>
      <c r="T132" s="58">
        <f t="shared" si="207"/>
        <v>0.98980000000000001</v>
      </c>
      <c r="U132" s="27">
        <f t="shared" si="191"/>
        <v>1352.9974479027778</v>
      </c>
      <c r="W132" s="32">
        <v>2039</v>
      </c>
      <c r="X132" s="59">
        <v>101.71420357420389</v>
      </c>
      <c r="Y132" s="58">
        <f t="shared" si="208"/>
        <v>5.2544477113779875</v>
      </c>
      <c r="Z132" s="58">
        <f t="shared" si="209"/>
        <v>1.0451999999999999</v>
      </c>
      <c r="AA132" s="27">
        <f t="shared" si="192"/>
        <v>558.60919296627731</v>
      </c>
      <c r="AB132" s="65"/>
      <c r="AC132" s="32">
        <v>2039</v>
      </c>
      <c r="AD132" s="59">
        <v>51.192775854346266</v>
      </c>
      <c r="AE132" s="58">
        <f t="shared" si="210"/>
        <v>5.2544477113779875</v>
      </c>
      <c r="AF132" s="58">
        <f t="shared" si="210"/>
        <v>1.3522000000000001</v>
      </c>
      <c r="AG132" s="27">
        <f t="shared" si="193"/>
        <v>363.72795878202993</v>
      </c>
      <c r="AH132" s="65"/>
      <c r="AI132" s="32">
        <v>2039</v>
      </c>
      <c r="AJ132" s="59">
        <v>442.20794786323268</v>
      </c>
      <c r="AK132" s="58">
        <f t="shared" si="211"/>
        <v>5.2544477113779875</v>
      </c>
      <c r="AL132" s="58">
        <f t="shared" si="211"/>
        <v>1.3105</v>
      </c>
      <c r="AM132" s="27">
        <f t="shared" si="194"/>
        <v>3045.0234661498876</v>
      </c>
      <c r="AO132" s="32">
        <v>2039</v>
      </c>
      <c r="AP132" s="27">
        <f t="shared" si="212"/>
        <v>51.473569828142544</v>
      </c>
      <c r="AQ132" s="58">
        <f t="shared" si="213"/>
        <v>5.2544477113779875</v>
      </c>
      <c r="AR132" s="58">
        <f t="shared" si="213"/>
        <v>2.36</v>
      </c>
      <c r="AS132" s="27">
        <f t="shared" si="213"/>
        <v>638.29782758465512</v>
      </c>
      <c r="AU132" s="32">
        <v>2039</v>
      </c>
      <c r="AV132" s="27">
        <v>195127956.61467758</v>
      </c>
      <c r="AW132" s="48">
        <v>10</v>
      </c>
      <c r="AX132" s="552">
        <f t="shared" si="195"/>
        <v>19.512795661467756</v>
      </c>
      <c r="AY132" s="59">
        <f t="shared" si="196"/>
        <v>19.512795661467756</v>
      </c>
      <c r="AZ132" s="58">
        <f t="shared" si="214"/>
        <v>5.2544477113779875</v>
      </c>
      <c r="BA132" s="58">
        <f t="shared" si="214"/>
        <v>1.18</v>
      </c>
      <c r="BB132" s="27">
        <f t="shared" si="197"/>
        <v>120.98417811706297</v>
      </c>
      <c r="BC132" s="68"/>
      <c r="BD132" s="32">
        <v>2039</v>
      </c>
      <c r="BE132" s="27">
        <v>21.025711532759367</v>
      </c>
      <c r="BF132" s="58">
        <f t="shared" si="215"/>
        <v>5.2544477113779875</v>
      </c>
      <c r="BG132" s="58">
        <v>1.1599999999999999</v>
      </c>
      <c r="BH132" s="27">
        <f t="shared" si="198"/>
        <v>128.15506213834541</v>
      </c>
      <c r="BJ132" s="32">
        <v>2039</v>
      </c>
      <c r="BK132" s="53">
        <f t="shared" si="199"/>
        <v>252.46735294514565</v>
      </c>
      <c r="BL132" s="58">
        <f t="shared" si="216"/>
        <v>5.2544477113779875</v>
      </c>
      <c r="BM132" s="91">
        <v>1</v>
      </c>
      <c r="BN132" s="60">
        <f t="shared" si="200"/>
        <v>1326.5765048802791</v>
      </c>
      <c r="BO132" s="21"/>
      <c r="BP132" s="32">
        <v>2039</v>
      </c>
      <c r="BQ132" s="59">
        <v>201.2109655918527</v>
      </c>
      <c r="BR132" s="58">
        <f t="shared" si="217"/>
        <v>5.2544477113779875</v>
      </c>
      <c r="BS132" s="58">
        <f t="shared" si="217"/>
        <v>1.0900000000000001</v>
      </c>
      <c r="BT132" s="27">
        <f t="shared" si="201"/>
        <v>1152.4052224475095</v>
      </c>
      <c r="BV132" s="32">
        <v>2039</v>
      </c>
      <c r="BW132" s="27">
        <v>164.14105932996682</v>
      </c>
      <c r="BX132" s="53">
        <f t="shared" si="220"/>
        <v>106.64105932996682</v>
      </c>
      <c r="BY132" s="58">
        <f t="shared" si="218"/>
        <v>5.2544477113779875</v>
      </c>
      <c r="BZ132" s="58">
        <f t="shared" si="218"/>
        <v>2.36</v>
      </c>
      <c r="CA132" s="27">
        <f t="shared" si="202"/>
        <v>1322.4020935192332</v>
      </c>
      <c r="CC132" s="32">
        <v>2039</v>
      </c>
      <c r="CD132" s="27">
        <v>149.21750797470304</v>
      </c>
      <c r="CE132" s="27">
        <f t="shared" si="204"/>
        <v>49.21750797470304</v>
      </c>
      <c r="CF132" s="58">
        <f t="shared" si="219"/>
        <v>5.2544477113779875</v>
      </c>
      <c r="CG132" s="58">
        <f t="shared" si="219"/>
        <v>1</v>
      </c>
      <c r="CH132" s="27">
        <f t="shared" si="221"/>
        <v>784.05559327520496</v>
      </c>
      <c r="CI132" s="21"/>
    </row>
    <row r="133" spans="1:87" s="4" customFormat="1" ht="13.8" x14ac:dyDescent="0.45">
      <c r="A133" s="32">
        <v>2040</v>
      </c>
      <c r="B133" s="627">
        <f t="shared" si="187"/>
        <v>12436.608884150797</v>
      </c>
      <c r="C133" s="21"/>
      <c r="D133" s="32">
        <v>2040</v>
      </c>
      <c r="E133" s="27">
        <v>292.52849189192057</v>
      </c>
      <c r="F133" s="27">
        <f t="shared" si="188"/>
        <v>272.2306374752896</v>
      </c>
      <c r="G133" s="58">
        <f t="shared" si="205"/>
        <v>5.2544477113779875</v>
      </c>
      <c r="H133" s="58">
        <f t="shared" si="205"/>
        <v>1.0603</v>
      </c>
      <c r="I133" s="27">
        <f t="shared" si="189"/>
        <v>1516.6760755469611</v>
      </c>
      <c r="J133" s="65"/>
      <c r="K133" s="32">
        <v>2040</v>
      </c>
      <c r="L133" s="27">
        <v>0</v>
      </c>
      <c r="M133" s="58">
        <f t="shared" si="206"/>
        <v>5.2544477113779875</v>
      </c>
      <c r="N133" s="58">
        <f t="shared" si="206"/>
        <v>1</v>
      </c>
      <c r="O133" s="27">
        <f t="shared" si="190"/>
        <v>0</v>
      </c>
      <c r="P133" s="65"/>
      <c r="Q133" s="32">
        <v>2040</v>
      </c>
      <c r="R133" s="60">
        <v>266.84253396983326</v>
      </c>
      <c r="S133" s="58">
        <f t="shared" si="207"/>
        <v>5.2544477113779875</v>
      </c>
      <c r="T133" s="58">
        <f t="shared" si="207"/>
        <v>0.98980000000000001</v>
      </c>
      <c r="U133" s="27">
        <f t="shared" si="191"/>
        <v>1387.808618468549</v>
      </c>
      <c r="W133" s="32">
        <v>2040</v>
      </c>
      <c r="X133" s="59">
        <v>102.60932450085764</v>
      </c>
      <c r="Y133" s="58">
        <f t="shared" si="208"/>
        <v>5.2544477113779875</v>
      </c>
      <c r="Z133" s="58">
        <f t="shared" si="209"/>
        <v>1.0451999999999999</v>
      </c>
      <c r="AA133" s="27">
        <f t="shared" si="192"/>
        <v>563.52515121866134</v>
      </c>
      <c r="AB133" s="65"/>
      <c r="AC133" s="32">
        <v>2040</v>
      </c>
      <c r="AD133" s="59">
        <v>51.408857038295835</v>
      </c>
      <c r="AE133" s="58">
        <f t="shared" si="210"/>
        <v>5.2544477113779875</v>
      </c>
      <c r="AF133" s="58">
        <f t="shared" si="210"/>
        <v>1.3522000000000001</v>
      </c>
      <c r="AG133" s="27">
        <f t="shared" si="193"/>
        <v>365.26322946539358</v>
      </c>
      <c r="AH133" s="65"/>
      <c r="AI133" s="32">
        <v>2040</v>
      </c>
      <c r="AJ133" s="59">
        <v>446.23479329630084</v>
      </c>
      <c r="AK133" s="58">
        <f t="shared" si="211"/>
        <v>5.2544477113779875</v>
      </c>
      <c r="AL133" s="58">
        <f t="shared" si="211"/>
        <v>1.3105</v>
      </c>
      <c r="AM133" s="27">
        <f t="shared" si="194"/>
        <v>3072.7521374627868</v>
      </c>
      <c r="AO133" s="32">
        <v>2040</v>
      </c>
      <c r="AP133" s="27">
        <f t="shared" si="212"/>
        <v>51.473569828142544</v>
      </c>
      <c r="AQ133" s="58">
        <f t="shared" si="213"/>
        <v>5.2544477113779875</v>
      </c>
      <c r="AR133" s="58">
        <f t="shared" si="213"/>
        <v>2.36</v>
      </c>
      <c r="AS133" s="27">
        <f t="shared" si="213"/>
        <v>638.29782758465512</v>
      </c>
      <c r="AU133" s="32">
        <v>2040</v>
      </c>
      <c r="AV133" s="27">
        <v>202978544.16630989</v>
      </c>
      <c r="AW133" s="48">
        <v>10</v>
      </c>
      <c r="AX133" s="552">
        <f t="shared" si="195"/>
        <v>20.29785441663099</v>
      </c>
      <c r="AY133" s="59">
        <f t="shared" si="196"/>
        <v>20.29785441663099</v>
      </c>
      <c r="AZ133" s="58">
        <f t="shared" si="214"/>
        <v>5.2544477113779875</v>
      </c>
      <c r="BA133" s="58">
        <f t="shared" si="214"/>
        <v>1.18</v>
      </c>
      <c r="BB133" s="27">
        <f t="shared" si="197"/>
        <v>125.85173732871331</v>
      </c>
      <c r="BC133" s="68"/>
      <c r="BD133" s="32">
        <v>2040</v>
      </c>
      <c r="BE133" s="27">
        <v>22.02693589146201</v>
      </c>
      <c r="BF133" s="58">
        <f t="shared" si="215"/>
        <v>5.2544477113779875</v>
      </c>
      <c r="BG133" s="58">
        <v>1.1599999999999999</v>
      </c>
      <c r="BH133" s="27">
        <f t="shared" si="198"/>
        <v>134.25768414493217</v>
      </c>
      <c r="BJ133" s="32">
        <v>2040</v>
      </c>
      <c r="BK133" s="53">
        <f t="shared" si="199"/>
        <v>239.87549358318728</v>
      </c>
      <c r="BL133" s="58">
        <f t="shared" si="216"/>
        <v>5.2544477113779875</v>
      </c>
      <c r="BM133" s="91">
        <v>1</v>
      </c>
      <c r="BN133" s="60">
        <f t="shared" si="200"/>
        <v>1260.4132382738435</v>
      </c>
      <c r="BO133" s="21"/>
      <c r="BP133" s="32">
        <v>2040</v>
      </c>
      <c r="BQ133" s="59">
        <v>209.83864952479891</v>
      </c>
      <c r="BR133" s="58">
        <f t="shared" si="217"/>
        <v>5.2544477113779875</v>
      </c>
      <c r="BS133" s="58">
        <f t="shared" si="217"/>
        <v>1.0900000000000001</v>
      </c>
      <c r="BT133" s="27">
        <f t="shared" si="201"/>
        <v>1201.8189708121076</v>
      </c>
      <c r="BV133" s="32">
        <v>2040</v>
      </c>
      <c r="BW133" s="27">
        <v>168.61393716766617</v>
      </c>
      <c r="BX133" s="53">
        <f t="shared" si="220"/>
        <v>111.11393716766617</v>
      </c>
      <c r="BY133" s="58">
        <f t="shared" si="218"/>
        <v>5.2544477113779875</v>
      </c>
      <c r="BZ133" s="58">
        <f t="shared" si="218"/>
        <v>2.36</v>
      </c>
      <c r="CA133" s="27">
        <f t="shared" si="202"/>
        <v>1377.8679999327046</v>
      </c>
      <c r="CC133" s="32">
        <v>2040</v>
      </c>
      <c r="CD133" s="27">
        <v>150.74395206109355</v>
      </c>
      <c r="CE133" s="27">
        <f t="shared" si="204"/>
        <v>50.743952061093552</v>
      </c>
      <c r="CF133" s="58">
        <f t="shared" si="219"/>
        <v>5.2544477113779875</v>
      </c>
      <c r="CG133" s="58">
        <f t="shared" si="219"/>
        <v>1</v>
      </c>
      <c r="CH133" s="27">
        <f t="shared" si="221"/>
        <v>792.07621391148609</v>
      </c>
      <c r="CI133" s="21"/>
    </row>
    <row r="134" spans="1:87" s="4" customFormat="1" ht="13.8" x14ac:dyDescent="0.45">
      <c r="A134" s="32">
        <v>2041</v>
      </c>
      <c r="B134" s="627">
        <f t="shared" si="187"/>
        <v>12557.711638885568</v>
      </c>
      <c r="C134" s="21"/>
      <c r="D134" s="32">
        <v>2041</v>
      </c>
      <c r="E134" s="27">
        <v>291.85215362161398</v>
      </c>
      <c r="F134" s="27">
        <f t="shared" si="188"/>
        <v>270.76870509050224</v>
      </c>
      <c r="G134" s="58">
        <f t="shared" si="205"/>
        <v>5.2544477113779875</v>
      </c>
      <c r="H134" s="58">
        <f t="shared" si="205"/>
        <v>1.0603</v>
      </c>
      <c r="I134" s="27">
        <f t="shared" si="189"/>
        <v>1508.5312249429376</v>
      </c>
      <c r="J134" s="65"/>
      <c r="K134" s="32">
        <v>2041</v>
      </c>
      <c r="L134" s="27">
        <v>0</v>
      </c>
      <c r="M134" s="58">
        <f t="shared" si="206"/>
        <v>5.2544477113779875</v>
      </c>
      <c r="N134" s="58">
        <f t="shared" si="206"/>
        <v>1</v>
      </c>
      <c r="O134" s="27">
        <f t="shared" si="190"/>
        <v>0</v>
      </c>
      <c r="P134" s="65"/>
      <c r="Q134" s="32">
        <v>2041</v>
      </c>
      <c r="R134" s="60">
        <v>272.22733773958424</v>
      </c>
      <c r="S134" s="58">
        <f t="shared" si="207"/>
        <v>5.2544477113779875</v>
      </c>
      <c r="T134" s="58">
        <f t="shared" si="207"/>
        <v>0.98980000000000001</v>
      </c>
      <c r="U134" s="27">
        <f t="shared" si="191"/>
        <v>1415.8141877803262</v>
      </c>
      <c r="W134" s="32">
        <v>2041</v>
      </c>
      <c r="X134" s="59">
        <v>103.52777401337347</v>
      </c>
      <c r="Y134" s="58">
        <f t="shared" si="208"/>
        <v>5.2544477113779875</v>
      </c>
      <c r="Z134" s="58">
        <f t="shared" si="209"/>
        <v>1.0451999999999999</v>
      </c>
      <c r="AA134" s="27">
        <f t="shared" si="192"/>
        <v>568.56922886896166</v>
      </c>
      <c r="AB134" s="65"/>
      <c r="AC134" s="32">
        <v>2041</v>
      </c>
      <c r="AD134" s="59">
        <v>51.641937237841226</v>
      </c>
      <c r="AE134" s="58">
        <f t="shared" si="210"/>
        <v>5.2544477113779875</v>
      </c>
      <c r="AF134" s="58">
        <f t="shared" si="210"/>
        <v>1.3522000000000001</v>
      </c>
      <c r="AG134" s="27">
        <f t="shared" si="193"/>
        <v>366.91927924582279</v>
      </c>
      <c r="AH134" s="65"/>
      <c r="AI134" s="32">
        <v>2041</v>
      </c>
      <c r="AJ134" s="59">
        <v>450.35371900769945</v>
      </c>
      <c r="AK134" s="58">
        <f t="shared" si="211"/>
        <v>5.2544477113779875</v>
      </c>
      <c r="AL134" s="58">
        <f t="shared" si="211"/>
        <v>1.3105</v>
      </c>
      <c r="AM134" s="27">
        <f t="shared" si="194"/>
        <v>3101.1148693113241</v>
      </c>
      <c r="AO134" s="32">
        <v>2041</v>
      </c>
      <c r="AP134" s="27">
        <f t="shared" si="212"/>
        <v>51.473569828142544</v>
      </c>
      <c r="AQ134" s="58">
        <f t="shared" si="213"/>
        <v>5.2544477113779875</v>
      </c>
      <c r="AR134" s="58">
        <f t="shared" si="213"/>
        <v>2.36</v>
      </c>
      <c r="AS134" s="27">
        <f t="shared" si="213"/>
        <v>638.29782758465512</v>
      </c>
      <c r="AU134" s="32">
        <v>2041</v>
      </c>
      <c r="AV134" s="27">
        <v>210834485.3111172</v>
      </c>
      <c r="AW134" s="48">
        <v>10</v>
      </c>
      <c r="AX134" s="552">
        <f t="shared" si="195"/>
        <v>21.083448531111721</v>
      </c>
      <c r="AY134" s="59">
        <f t="shared" si="196"/>
        <v>21.083448531111721</v>
      </c>
      <c r="AZ134" s="58">
        <f t="shared" si="214"/>
        <v>5.2544477113779875</v>
      </c>
      <c r="BA134" s="58">
        <f t="shared" si="214"/>
        <v>1.18</v>
      </c>
      <c r="BB134" s="27">
        <f t="shared" si="197"/>
        <v>130.72261590106157</v>
      </c>
      <c r="BC134" s="68"/>
      <c r="BD134" s="32">
        <v>2041</v>
      </c>
      <c r="BE134" s="27">
        <v>23.028160250164937</v>
      </c>
      <c r="BF134" s="58">
        <f t="shared" si="215"/>
        <v>5.2544477113779875</v>
      </c>
      <c r="BG134" s="58">
        <v>1.1599999999999999</v>
      </c>
      <c r="BH134" s="27">
        <f t="shared" si="198"/>
        <v>140.36030615152063</v>
      </c>
      <c r="BJ134" s="32">
        <v>2041</v>
      </c>
      <c r="BK134" s="53">
        <f t="shared" si="199"/>
        <v>228.89534830158013</v>
      </c>
      <c r="BL134" s="58">
        <f t="shared" si="216"/>
        <v>5.2544477113779875</v>
      </c>
      <c r="BM134" s="91">
        <v>1</v>
      </c>
      <c r="BN134" s="60">
        <f t="shared" si="200"/>
        <v>1202.718639028305</v>
      </c>
      <c r="BO134" s="21"/>
      <c r="BP134" s="32">
        <v>2041</v>
      </c>
      <c r="BQ134" s="59">
        <v>218.46633345774438</v>
      </c>
      <c r="BR134" s="58">
        <f t="shared" si="217"/>
        <v>5.2544477113779875</v>
      </c>
      <c r="BS134" s="58">
        <f t="shared" si="217"/>
        <v>1.0900000000000001</v>
      </c>
      <c r="BT134" s="27">
        <f t="shared" si="201"/>
        <v>1251.2327191767022</v>
      </c>
      <c r="BV134" s="32">
        <v>2041</v>
      </c>
      <c r="BW134" s="27">
        <v>173.08681500536622</v>
      </c>
      <c r="BX134" s="53">
        <f t="shared" si="220"/>
        <v>115.58681500536622</v>
      </c>
      <c r="BY134" s="58">
        <f t="shared" si="218"/>
        <v>5.2544477113779875</v>
      </c>
      <c r="BZ134" s="58">
        <f t="shared" si="218"/>
        <v>2.36</v>
      </c>
      <c r="CA134" s="27">
        <f t="shared" si="202"/>
        <v>1433.3339063461849</v>
      </c>
      <c r="CC134" s="32">
        <v>2041</v>
      </c>
      <c r="CD134" s="27">
        <v>152.27039614748415</v>
      </c>
      <c r="CE134" s="27">
        <f t="shared" si="204"/>
        <v>52.270396147484149</v>
      </c>
      <c r="CF134" s="58">
        <f t="shared" si="219"/>
        <v>5.2544477113779875</v>
      </c>
      <c r="CG134" s="58">
        <f t="shared" si="219"/>
        <v>1</v>
      </c>
      <c r="CH134" s="27">
        <f t="shared" si="221"/>
        <v>800.09683454776757</v>
      </c>
      <c r="CI134" s="21"/>
    </row>
    <row r="135" spans="1:87" s="4" customFormat="1" ht="13.8" x14ac:dyDescent="0.45">
      <c r="A135" s="32">
        <v>2042</v>
      </c>
      <c r="B135" s="627">
        <f t="shared" si="187"/>
        <v>12678.872057868426</v>
      </c>
      <c r="C135" s="21"/>
      <c r="D135" s="32">
        <v>2042</v>
      </c>
      <c r="E135" s="27">
        <v>290.76803963631392</v>
      </c>
      <c r="F135" s="27">
        <f t="shared" si="188"/>
        <v>268.89844621494007</v>
      </c>
      <c r="G135" s="58">
        <f t="shared" si="205"/>
        <v>5.2544477113779875</v>
      </c>
      <c r="H135" s="58">
        <f t="shared" si="205"/>
        <v>1.0603</v>
      </c>
      <c r="I135" s="27">
        <f t="shared" si="189"/>
        <v>1498.1114686732124</v>
      </c>
      <c r="J135" s="65"/>
      <c r="K135" s="32">
        <v>2042</v>
      </c>
      <c r="L135" s="27">
        <v>0</v>
      </c>
      <c r="M135" s="58">
        <f t="shared" si="206"/>
        <v>5.2544477113779875</v>
      </c>
      <c r="N135" s="58">
        <f t="shared" si="206"/>
        <v>1</v>
      </c>
      <c r="O135" s="27">
        <f t="shared" si="190"/>
        <v>0</v>
      </c>
      <c r="P135" s="65"/>
      <c r="Q135" s="32">
        <v>2042</v>
      </c>
      <c r="R135" s="60">
        <v>277.59931463022525</v>
      </c>
      <c r="S135" s="58">
        <f t="shared" si="207"/>
        <v>5.2544477113779875</v>
      </c>
      <c r="T135" s="58">
        <f t="shared" si="207"/>
        <v>0.98980000000000001</v>
      </c>
      <c r="U135" s="27">
        <f t="shared" si="191"/>
        <v>1443.7530463878081</v>
      </c>
      <c r="W135" s="32">
        <v>2042</v>
      </c>
      <c r="X135" s="59">
        <v>104.47003909041686</v>
      </c>
      <c r="Y135" s="58">
        <f t="shared" si="208"/>
        <v>5.2544477113779875</v>
      </c>
      <c r="Z135" s="58">
        <f t="shared" si="209"/>
        <v>1.0451999999999999</v>
      </c>
      <c r="AA135" s="27">
        <f t="shared" si="192"/>
        <v>573.74410037905045</v>
      </c>
      <c r="AB135" s="65"/>
      <c r="AC135" s="32">
        <v>2042</v>
      </c>
      <c r="AD135" s="59">
        <v>51.892533591562334</v>
      </c>
      <c r="AE135" s="58">
        <f t="shared" si="210"/>
        <v>5.2544477113779875</v>
      </c>
      <c r="AF135" s="58">
        <f t="shared" si="210"/>
        <v>1.3522000000000001</v>
      </c>
      <c r="AG135" s="27">
        <f t="shared" si="193"/>
        <v>368.69978242612575</v>
      </c>
      <c r="AH135" s="65"/>
      <c r="AI135" s="32">
        <v>2042</v>
      </c>
      <c r="AJ135" s="59">
        <v>454.56321099790756</v>
      </c>
      <c r="AK135" s="58">
        <f t="shared" si="211"/>
        <v>5.2544477113779875</v>
      </c>
      <c r="AL135" s="58">
        <f t="shared" si="211"/>
        <v>1.3105</v>
      </c>
      <c r="AM135" s="27">
        <f t="shared" si="194"/>
        <v>3130.1012363648583</v>
      </c>
      <c r="AO135" s="32">
        <v>2042</v>
      </c>
      <c r="AP135" s="27">
        <f t="shared" si="212"/>
        <v>51.473569828142544</v>
      </c>
      <c r="AQ135" s="58">
        <f t="shared" si="213"/>
        <v>5.2544477113779875</v>
      </c>
      <c r="AR135" s="58">
        <f t="shared" si="213"/>
        <v>2.36</v>
      </c>
      <c r="AS135" s="27">
        <f t="shared" si="213"/>
        <v>638.29782758465512</v>
      </c>
      <c r="AU135" s="32">
        <v>2042</v>
      </c>
      <c r="AV135" s="27">
        <v>218695934.2137385</v>
      </c>
      <c r="AW135" s="48">
        <v>10</v>
      </c>
      <c r="AX135" s="552">
        <f t="shared" si="195"/>
        <v>21.869593421373853</v>
      </c>
      <c r="AY135" s="59">
        <f t="shared" si="196"/>
        <v>21.869593421373853</v>
      </c>
      <c r="AZ135" s="58">
        <f t="shared" si="214"/>
        <v>5.2544477113779875</v>
      </c>
      <c r="BA135" s="58">
        <f t="shared" si="214"/>
        <v>1.18</v>
      </c>
      <c r="BB135" s="27">
        <f t="shared" si="197"/>
        <v>135.59690942001183</v>
      </c>
      <c r="BC135" s="68"/>
      <c r="BD135" s="32">
        <v>2042</v>
      </c>
      <c r="BE135" s="27">
        <v>24.029384608867908</v>
      </c>
      <c r="BF135" s="58">
        <f t="shared" si="215"/>
        <v>5.2544477113779875</v>
      </c>
      <c r="BG135" s="58">
        <v>1.1599999999999999</v>
      </c>
      <c r="BH135" s="27">
        <f t="shared" si="198"/>
        <v>146.46292815810941</v>
      </c>
      <c r="BJ135" s="32">
        <v>2042</v>
      </c>
      <c r="BK135" s="53">
        <f t="shared" si="199"/>
        <v>218.20390761656344</v>
      </c>
      <c r="BL135" s="58">
        <f t="shared" si="216"/>
        <v>5.2544477113779875</v>
      </c>
      <c r="BM135" s="91">
        <v>1</v>
      </c>
      <c r="BN135" s="60">
        <f t="shared" si="200"/>
        <v>1146.5410229895856</v>
      </c>
      <c r="BO135" s="21"/>
      <c r="BP135" s="32">
        <v>2042</v>
      </c>
      <c r="BQ135" s="59">
        <v>227.0940173906902</v>
      </c>
      <c r="BR135" s="58">
        <f t="shared" si="217"/>
        <v>5.2544477113779875</v>
      </c>
      <c r="BS135" s="58">
        <f t="shared" si="217"/>
        <v>1.0900000000000001</v>
      </c>
      <c r="BT135" s="27">
        <f t="shared" si="201"/>
        <v>1300.6464675412983</v>
      </c>
      <c r="BV135" s="32">
        <v>2042</v>
      </c>
      <c r="BW135" s="27">
        <v>177.55969284306593</v>
      </c>
      <c r="BX135" s="53">
        <f t="shared" si="220"/>
        <v>120.05969284306593</v>
      </c>
      <c r="BY135" s="58">
        <f t="shared" si="218"/>
        <v>5.2544477113779875</v>
      </c>
      <c r="BZ135" s="58">
        <f t="shared" si="218"/>
        <v>2.36</v>
      </c>
      <c r="CA135" s="27">
        <f t="shared" si="202"/>
        <v>1488.7998127596609</v>
      </c>
      <c r="CC135" s="32">
        <v>2042</v>
      </c>
      <c r="CD135" s="27">
        <v>153.7968402338748</v>
      </c>
      <c r="CE135" s="27">
        <f t="shared" si="204"/>
        <v>53.796840233874804</v>
      </c>
      <c r="CF135" s="58">
        <f t="shared" si="219"/>
        <v>5.2544477113779875</v>
      </c>
      <c r="CG135" s="58">
        <f t="shared" si="219"/>
        <v>1</v>
      </c>
      <c r="CH135" s="27">
        <f t="shared" si="221"/>
        <v>808.1174551840495</v>
      </c>
      <c r="CI135" s="21"/>
    </row>
    <row r="136" spans="1:87" s="4" customFormat="1" ht="13.8" x14ac:dyDescent="0.45">
      <c r="A136" s="32">
        <v>2043</v>
      </c>
      <c r="B136" s="627">
        <f t="shared" si="187"/>
        <v>12799.798757594714</v>
      </c>
      <c r="C136" s="21"/>
      <c r="D136" s="32">
        <v>2043</v>
      </c>
      <c r="E136" s="27">
        <v>289.30394110828638</v>
      </c>
      <c r="F136" s="27">
        <f t="shared" si="188"/>
        <v>266.64763650078817</v>
      </c>
      <c r="G136" s="58">
        <f t="shared" si="205"/>
        <v>5.2544477113779875</v>
      </c>
      <c r="H136" s="58">
        <f t="shared" si="205"/>
        <v>1.0603</v>
      </c>
      <c r="I136" s="27">
        <f t="shared" si="189"/>
        <v>1485.5715529762776</v>
      </c>
      <c r="J136" s="65"/>
      <c r="K136" s="32">
        <v>2043</v>
      </c>
      <c r="L136" s="27">
        <v>0</v>
      </c>
      <c r="M136" s="58">
        <f t="shared" si="206"/>
        <v>5.2544477113779875</v>
      </c>
      <c r="N136" s="58">
        <f t="shared" si="206"/>
        <v>1</v>
      </c>
      <c r="O136" s="27">
        <f t="shared" si="190"/>
        <v>0</v>
      </c>
      <c r="P136" s="65"/>
      <c r="Q136" s="32">
        <v>2043</v>
      </c>
      <c r="R136" s="60">
        <v>282.95846466490684</v>
      </c>
      <c r="S136" s="58">
        <f t="shared" si="207"/>
        <v>5.2544477113779875</v>
      </c>
      <c r="T136" s="58">
        <f t="shared" si="207"/>
        <v>0.98980000000000001</v>
      </c>
      <c r="U136" s="27">
        <f t="shared" si="191"/>
        <v>1471.6251944113988</v>
      </c>
      <c r="W136" s="32">
        <v>2043</v>
      </c>
      <c r="X136" s="59">
        <v>105.43653063058468</v>
      </c>
      <c r="Y136" s="58">
        <f t="shared" si="208"/>
        <v>5.2544477113779875</v>
      </c>
      <c r="Z136" s="58">
        <f t="shared" si="209"/>
        <v>1.0451999999999999</v>
      </c>
      <c r="AA136" s="27">
        <f t="shared" si="192"/>
        <v>579.05202238296215</v>
      </c>
      <c r="AB136" s="65"/>
      <c r="AC136" s="32">
        <v>2043</v>
      </c>
      <c r="AD136" s="59">
        <v>52.000000000000007</v>
      </c>
      <c r="AE136" s="58">
        <f t="shared" si="210"/>
        <v>5.2544477113779875</v>
      </c>
      <c r="AF136" s="58">
        <f t="shared" si="210"/>
        <v>1.3522000000000001</v>
      </c>
      <c r="AG136" s="27">
        <f t="shared" si="193"/>
        <v>369.46333815691645</v>
      </c>
      <c r="AH136" s="65"/>
      <c r="AI136" s="32">
        <v>2043</v>
      </c>
      <c r="AJ136" s="59">
        <v>458.86142926276182</v>
      </c>
      <c r="AK136" s="58">
        <f t="shared" si="211"/>
        <v>5.2544477113779875</v>
      </c>
      <c r="AL136" s="58">
        <f t="shared" si="211"/>
        <v>1.3105</v>
      </c>
      <c r="AM136" s="27">
        <f t="shared" si="194"/>
        <v>3159.6985684398646</v>
      </c>
      <c r="AO136" s="32">
        <v>2043</v>
      </c>
      <c r="AP136" s="27">
        <f t="shared" si="212"/>
        <v>51.473569828142544</v>
      </c>
      <c r="AQ136" s="58">
        <f t="shared" si="213"/>
        <v>5.2544477113779875</v>
      </c>
      <c r="AR136" s="58">
        <f t="shared" si="213"/>
        <v>2.36</v>
      </c>
      <c r="AS136" s="27">
        <f t="shared" si="213"/>
        <v>638.29782758465512</v>
      </c>
      <c r="AU136" s="32">
        <v>2043</v>
      </c>
      <c r="AV136" s="27">
        <v>226563046.07498232</v>
      </c>
      <c r="AW136" s="48">
        <v>10</v>
      </c>
      <c r="AX136" s="552">
        <f t="shared" si="195"/>
        <v>22.656304607498232</v>
      </c>
      <c r="AY136" s="59">
        <f t="shared" si="196"/>
        <v>22.656304607498232</v>
      </c>
      <c r="AZ136" s="58">
        <f t="shared" si="214"/>
        <v>5.2544477113779875</v>
      </c>
      <c r="BA136" s="58">
        <f t="shared" si="214"/>
        <v>1.18</v>
      </c>
      <c r="BB136" s="27">
        <f t="shared" si="197"/>
        <v>140.47471411391894</v>
      </c>
      <c r="BC136" s="68"/>
      <c r="BD136" s="32">
        <v>2043</v>
      </c>
      <c r="BE136" s="27">
        <v>25.030608967570558</v>
      </c>
      <c r="BF136" s="58">
        <f t="shared" si="215"/>
        <v>5.2544477113779875</v>
      </c>
      <c r="BG136" s="58">
        <v>1.1599999999999999</v>
      </c>
      <c r="BH136" s="27">
        <f t="shared" si="198"/>
        <v>152.56555016469619</v>
      </c>
      <c r="BJ136" s="32">
        <v>2043</v>
      </c>
      <c r="BK136" s="53">
        <f t="shared" si="199"/>
        <v>207.93545553774715</v>
      </c>
      <c r="BL136" s="58">
        <f t="shared" si="216"/>
        <v>5.2544477113779875</v>
      </c>
      <c r="BM136" s="91">
        <v>1</v>
      </c>
      <c r="BN136" s="60">
        <f t="shared" si="200"/>
        <v>1092.5859784646548</v>
      </c>
      <c r="BO136" s="21"/>
      <c r="BP136" s="32">
        <v>2043</v>
      </c>
      <c r="BQ136" s="59">
        <v>235.72170132363482</v>
      </c>
      <c r="BR136" s="58">
        <f t="shared" si="217"/>
        <v>5.2544477113779875</v>
      </c>
      <c r="BS136" s="58">
        <f t="shared" si="217"/>
        <v>1.0900000000000001</v>
      </c>
      <c r="BT136" s="27">
        <f t="shared" si="201"/>
        <v>1350.0602159058874</v>
      </c>
      <c r="BV136" s="32">
        <v>2043</v>
      </c>
      <c r="BW136" s="27">
        <v>182.03257068076672</v>
      </c>
      <c r="BX136" s="53">
        <f t="shared" si="220"/>
        <v>124.53257068076672</v>
      </c>
      <c r="BY136" s="58">
        <f t="shared" si="218"/>
        <v>5.2544477113779875</v>
      </c>
      <c r="BZ136" s="58">
        <f t="shared" si="218"/>
        <v>2.36</v>
      </c>
      <c r="CA136" s="27">
        <f t="shared" si="202"/>
        <v>1544.2657191731503</v>
      </c>
      <c r="CC136" s="32">
        <v>2043</v>
      </c>
      <c r="CD136" s="27">
        <v>155.32328432026529</v>
      </c>
      <c r="CE136" s="27">
        <f t="shared" si="204"/>
        <v>55.323284320265287</v>
      </c>
      <c r="CF136" s="58">
        <f t="shared" si="219"/>
        <v>5.2544477113779875</v>
      </c>
      <c r="CG136" s="58">
        <f t="shared" si="219"/>
        <v>1</v>
      </c>
      <c r="CH136" s="27">
        <f t="shared" si="221"/>
        <v>816.13807582033041</v>
      </c>
      <c r="CI136" s="21"/>
    </row>
    <row r="137" spans="1:87" s="4" customFormat="1" ht="13.8" x14ac:dyDescent="0.45">
      <c r="A137" s="32">
        <v>2044</v>
      </c>
      <c r="B137" s="627">
        <f t="shared" si="187"/>
        <v>12920.562932616409</v>
      </c>
      <c r="C137" s="21"/>
      <c r="D137" s="32">
        <v>2044</v>
      </c>
      <c r="E137" s="27">
        <v>287.48764920979738</v>
      </c>
      <c r="F137" s="27">
        <f t="shared" si="188"/>
        <v>264.04405149674568</v>
      </c>
      <c r="G137" s="58">
        <f t="shared" si="205"/>
        <v>5.2544477113779875</v>
      </c>
      <c r="H137" s="58">
        <f t="shared" si="205"/>
        <v>1.0603</v>
      </c>
      <c r="I137" s="27">
        <f t="shared" si="189"/>
        <v>1471.0662235140767</v>
      </c>
      <c r="J137" s="65"/>
      <c r="K137" s="32">
        <v>2044</v>
      </c>
      <c r="L137" s="27">
        <v>0</v>
      </c>
      <c r="M137" s="58">
        <f t="shared" si="206"/>
        <v>5.2544477113779875</v>
      </c>
      <c r="N137" s="58">
        <f t="shared" si="206"/>
        <v>1</v>
      </c>
      <c r="O137" s="27">
        <f t="shared" si="190"/>
        <v>0</v>
      </c>
      <c r="P137" s="65"/>
      <c r="Q137" s="32">
        <v>2044</v>
      </c>
      <c r="R137" s="60">
        <v>288.30891629894535</v>
      </c>
      <c r="S137" s="58">
        <f t="shared" si="207"/>
        <v>5.2544477113779875</v>
      </c>
      <c r="T137" s="58">
        <f t="shared" si="207"/>
        <v>0.98980000000000001</v>
      </c>
      <c r="U137" s="27">
        <f t="shared" si="191"/>
        <v>1499.4521033376093</v>
      </c>
      <c r="W137" s="32">
        <v>2044</v>
      </c>
      <c r="X137" s="59">
        <v>106.42757611695644</v>
      </c>
      <c r="Y137" s="58">
        <f t="shared" si="208"/>
        <v>5.2544477113779875</v>
      </c>
      <c r="Z137" s="58">
        <f t="shared" si="209"/>
        <v>1.0451999999999999</v>
      </c>
      <c r="AA137" s="27">
        <f t="shared" si="192"/>
        <v>584.49479340098549</v>
      </c>
      <c r="AB137" s="65"/>
      <c r="AC137" s="32">
        <v>2044</v>
      </c>
      <c r="AD137" s="59">
        <v>52.000000000000007</v>
      </c>
      <c r="AE137" s="58">
        <f t="shared" si="210"/>
        <v>5.2544477113779875</v>
      </c>
      <c r="AF137" s="58">
        <f t="shared" si="210"/>
        <v>1.3522000000000001</v>
      </c>
      <c r="AG137" s="27">
        <f t="shared" si="193"/>
        <v>369.46333815691645</v>
      </c>
      <c r="AH137" s="65"/>
      <c r="AI137" s="32">
        <v>2044</v>
      </c>
      <c r="AJ137" s="59">
        <v>463.24624279014313</v>
      </c>
      <c r="AK137" s="58">
        <f t="shared" si="211"/>
        <v>5.2544477113779875</v>
      </c>
      <c r="AL137" s="58">
        <f t="shared" si="211"/>
        <v>1.3105</v>
      </c>
      <c r="AM137" s="27">
        <f t="shared" si="194"/>
        <v>3189.8921914855027</v>
      </c>
      <c r="AO137" s="32">
        <v>2044</v>
      </c>
      <c r="AP137" s="27">
        <f t="shared" si="212"/>
        <v>51.473569828142544</v>
      </c>
      <c r="AQ137" s="58">
        <f t="shared" si="213"/>
        <v>5.2544477113779875</v>
      </c>
      <c r="AR137" s="58">
        <f t="shared" si="213"/>
        <v>2.36</v>
      </c>
      <c r="AS137" s="27">
        <f t="shared" si="213"/>
        <v>638.29782758465512</v>
      </c>
      <c r="AU137" s="32">
        <v>2044</v>
      </c>
      <c r="AV137" s="27">
        <v>234435977.13051707</v>
      </c>
      <c r="AW137" s="48">
        <v>10</v>
      </c>
      <c r="AX137" s="552">
        <f t="shared" si="195"/>
        <v>23.443597713051705</v>
      </c>
      <c r="AY137" s="59">
        <f t="shared" si="196"/>
        <v>23.443597713051705</v>
      </c>
      <c r="AZ137" s="58">
        <f t="shared" si="214"/>
        <v>5.2544477113779875</v>
      </c>
      <c r="BA137" s="58">
        <f t="shared" si="214"/>
        <v>1.18</v>
      </c>
      <c r="BB137" s="27">
        <f t="shared" si="197"/>
        <v>145.35612685277667</v>
      </c>
      <c r="BC137" s="68"/>
      <c r="BD137" s="32">
        <v>2044</v>
      </c>
      <c r="BE137" s="27">
        <v>26.031833326273549</v>
      </c>
      <c r="BF137" s="58">
        <f t="shared" si="215"/>
        <v>5.2544477113779875</v>
      </c>
      <c r="BG137" s="58">
        <v>1.1599999999999999</v>
      </c>
      <c r="BH137" s="27">
        <f t="shared" si="198"/>
        <v>158.66817217128505</v>
      </c>
      <c r="BJ137" s="32">
        <v>2044</v>
      </c>
      <c r="BK137" s="53">
        <f t="shared" si="199"/>
        <v>198.02421242974162</v>
      </c>
      <c r="BL137" s="58">
        <f t="shared" si="216"/>
        <v>5.2544477113779875</v>
      </c>
      <c r="BM137" s="91">
        <v>1</v>
      </c>
      <c r="BN137" s="60">
        <f t="shared" si="200"/>
        <v>1040.5078697988843</v>
      </c>
      <c r="BO137" s="21"/>
      <c r="BP137" s="32">
        <v>2044</v>
      </c>
      <c r="BQ137" s="59">
        <v>244.34938525658018</v>
      </c>
      <c r="BR137" s="58">
        <f t="shared" si="217"/>
        <v>5.2544477113779875</v>
      </c>
      <c r="BS137" s="58">
        <f t="shared" si="217"/>
        <v>1.0900000000000001</v>
      </c>
      <c r="BT137" s="27">
        <f t="shared" si="201"/>
        <v>1399.473964270481</v>
      </c>
      <c r="BV137" s="32">
        <v>2044</v>
      </c>
      <c r="BW137" s="27">
        <v>186.50544851846627</v>
      </c>
      <c r="BX137" s="53">
        <f t="shared" si="220"/>
        <v>129.00544851846627</v>
      </c>
      <c r="BY137" s="58">
        <f t="shared" si="218"/>
        <v>5.2544477113779875</v>
      </c>
      <c r="BZ137" s="58">
        <f t="shared" si="218"/>
        <v>2.36</v>
      </c>
      <c r="CA137" s="27">
        <f t="shared" si="202"/>
        <v>1599.7316255866242</v>
      </c>
      <c r="CC137" s="32">
        <v>2044</v>
      </c>
      <c r="CD137" s="27">
        <v>156.84972840665588</v>
      </c>
      <c r="CE137" s="27">
        <f t="shared" si="204"/>
        <v>56.849728406655885</v>
      </c>
      <c r="CF137" s="58">
        <f t="shared" si="219"/>
        <v>5.2544477113779875</v>
      </c>
      <c r="CG137" s="58">
        <f t="shared" si="219"/>
        <v>1</v>
      </c>
      <c r="CH137" s="27">
        <f t="shared" si="221"/>
        <v>824.15869645661189</v>
      </c>
      <c r="CI137" s="21"/>
    </row>
    <row r="138" spans="1:87" s="4" customFormat="1" ht="13.8" x14ac:dyDescent="0.45">
      <c r="A138" s="32">
        <v>2045</v>
      </c>
      <c r="B138" s="627">
        <f t="shared" si="187"/>
        <v>13041.368540240808</v>
      </c>
      <c r="C138" s="21"/>
      <c r="D138" s="32">
        <v>2045</v>
      </c>
      <c r="E138" s="27">
        <v>285.34695520251989</v>
      </c>
      <c r="F138" s="27">
        <f t="shared" si="188"/>
        <v>261.11546673758903</v>
      </c>
      <c r="G138" s="58">
        <f t="shared" si="205"/>
        <v>5.2544477113779875</v>
      </c>
      <c r="H138" s="58">
        <f t="shared" si="205"/>
        <v>1.0603</v>
      </c>
      <c r="I138" s="27">
        <f t="shared" si="189"/>
        <v>1454.7502258709842</v>
      </c>
      <c r="J138" s="65"/>
      <c r="K138" s="32">
        <v>2045</v>
      </c>
      <c r="L138" s="27">
        <v>0</v>
      </c>
      <c r="M138" s="58">
        <f t="shared" si="206"/>
        <v>5.2544477113779875</v>
      </c>
      <c r="N138" s="58">
        <f t="shared" si="206"/>
        <v>1</v>
      </c>
      <c r="O138" s="27">
        <f t="shared" si="190"/>
        <v>0</v>
      </c>
      <c r="P138" s="65"/>
      <c r="Q138" s="32">
        <v>2045</v>
      </c>
      <c r="R138" s="60">
        <v>293.64889626143065</v>
      </c>
      <c r="S138" s="58">
        <f t="shared" si="207"/>
        <v>5.2544477113779875</v>
      </c>
      <c r="T138" s="58">
        <f t="shared" si="207"/>
        <v>0.98980000000000001</v>
      </c>
      <c r="U138" s="27">
        <f t="shared" si="191"/>
        <v>1527.2245506462691</v>
      </c>
      <c r="W138" s="32">
        <v>2045</v>
      </c>
      <c r="X138" s="59">
        <v>107.44341356659871</v>
      </c>
      <c r="Y138" s="58">
        <f t="shared" si="208"/>
        <v>5.2544477113779875</v>
      </c>
      <c r="Z138" s="58">
        <f t="shared" si="209"/>
        <v>1.0451999999999999</v>
      </c>
      <c r="AA138" s="27">
        <f t="shared" si="192"/>
        <v>590.07372061065109</v>
      </c>
      <c r="AB138" s="65"/>
      <c r="AC138" s="32">
        <v>2045</v>
      </c>
      <c r="AD138" s="59">
        <v>52.000000000000007</v>
      </c>
      <c r="AE138" s="58">
        <f t="shared" si="210"/>
        <v>5.2544477113779875</v>
      </c>
      <c r="AF138" s="58">
        <f t="shared" si="210"/>
        <v>1.3522000000000001</v>
      </c>
      <c r="AG138" s="27">
        <f t="shared" si="193"/>
        <v>369.46333815691645</v>
      </c>
      <c r="AH138" s="65"/>
      <c r="AI138" s="32">
        <v>2045</v>
      </c>
      <c r="AJ138" s="59">
        <v>467.71526805723721</v>
      </c>
      <c r="AK138" s="58">
        <f t="shared" si="211"/>
        <v>5.2544477113779875</v>
      </c>
      <c r="AL138" s="58">
        <f t="shared" si="211"/>
        <v>1.3105</v>
      </c>
      <c r="AM138" s="27">
        <f t="shared" si="194"/>
        <v>3220.6656926739688</v>
      </c>
      <c r="AO138" s="32">
        <v>2045</v>
      </c>
      <c r="AP138" s="27">
        <f t="shared" si="212"/>
        <v>51.473569828142544</v>
      </c>
      <c r="AQ138" s="58">
        <f t="shared" si="213"/>
        <v>5.2544477113779875</v>
      </c>
      <c r="AR138" s="58">
        <f t="shared" si="213"/>
        <v>2.36</v>
      </c>
      <c r="AS138" s="27">
        <f t="shared" si="213"/>
        <v>638.29782758465512</v>
      </c>
      <c r="AU138" s="32">
        <v>2045</v>
      </c>
      <c r="AV138" s="27">
        <v>242314884.64930877</v>
      </c>
      <c r="AW138" s="48">
        <v>10</v>
      </c>
      <c r="AX138" s="552">
        <f t="shared" si="195"/>
        <v>24.231488464930877</v>
      </c>
      <c r="AY138" s="59">
        <f t="shared" si="196"/>
        <v>24.231488464930877</v>
      </c>
      <c r="AZ138" s="58">
        <f t="shared" si="214"/>
        <v>5.2544477113779875</v>
      </c>
      <c r="BA138" s="58">
        <f t="shared" si="214"/>
        <v>1.18</v>
      </c>
      <c r="BB138" s="27">
        <f t="shared" si="197"/>
        <v>150.241245147249</v>
      </c>
      <c r="BC138" s="68"/>
      <c r="BD138" s="32">
        <v>2045</v>
      </c>
      <c r="BE138" s="27">
        <v>27.033057684976193</v>
      </c>
      <c r="BF138" s="58">
        <f t="shared" si="215"/>
        <v>5.2544477113779875</v>
      </c>
      <c r="BG138" s="58">
        <v>1.1599999999999999</v>
      </c>
      <c r="BH138" s="27">
        <f t="shared" si="198"/>
        <v>164.77079417787181</v>
      </c>
      <c r="BJ138" s="32">
        <v>2045</v>
      </c>
      <c r="BK138" s="53">
        <f t="shared" si="199"/>
        <v>188.33883939909481</v>
      </c>
      <c r="BL138" s="58">
        <f t="shared" si="216"/>
        <v>5.2544477113779875</v>
      </c>
      <c r="BM138" s="91">
        <v>1</v>
      </c>
      <c r="BN138" s="60">
        <f t="shared" si="200"/>
        <v>989.61658364416007</v>
      </c>
      <c r="BO138" s="21"/>
      <c r="BP138" s="32">
        <v>2045</v>
      </c>
      <c r="BQ138" s="59">
        <v>252.97706918952645</v>
      </c>
      <c r="BR138" s="58">
        <f t="shared" si="217"/>
        <v>5.2544477113779875</v>
      </c>
      <c r="BS138" s="58">
        <f t="shared" si="217"/>
        <v>1.0900000000000001</v>
      </c>
      <c r="BT138" s="27">
        <f t="shared" si="201"/>
        <v>1448.8877126350797</v>
      </c>
      <c r="BV138" s="32">
        <v>2045</v>
      </c>
      <c r="BW138" s="27">
        <v>190.97832635616652</v>
      </c>
      <c r="BX138" s="53">
        <f t="shared" si="220"/>
        <v>133.47832635616652</v>
      </c>
      <c r="BY138" s="58">
        <f t="shared" si="218"/>
        <v>5.2544477113779875</v>
      </c>
      <c r="BZ138" s="58">
        <f t="shared" si="218"/>
        <v>2.36</v>
      </c>
      <c r="CA138" s="27">
        <f t="shared" si="202"/>
        <v>1655.1975320001068</v>
      </c>
      <c r="CC138" s="32">
        <v>2045</v>
      </c>
      <c r="CD138" s="27">
        <v>158.37617249304677</v>
      </c>
      <c r="CE138" s="27">
        <f t="shared" si="204"/>
        <v>58.376172493046766</v>
      </c>
      <c r="CF138" s="58">
        <f t="shared" si="219"/>
        <v>5.2544477113779875</v>
      </c>
      <c r="CG138" s="58">
        <f t="shared" si="219"/>
        <v>1</v>
      </c>
      <c r="CH138" s="27">
        <f t="shared" si="221"/>
        <v>832.17931709289496</v>
      </c>
      <c r="CI138" s="21"/>
    </row>
    <row r="139" spans="1:87" s="4" customFormat="1" ht="13.8" x14ac:dyDescent="0.45">
      <c r="A139" s="32">
        <v>2046</v>
      </c>
      <c r="B139" s="627">
        <f t="shared" si="187"/>
        <v>13162.220281060363</v>
      </c>
      <c r="C139" s="21"/>
      <c r="D139" s="32">
        <v>2046</v>
      </c>
      <c r="E139" s="27">
        <v>282.90965019911528</v>
      </c>
      <c r="F139" s="27">
        <f t="shared" si="188"/>
        <v>257.88965750592951</v>
      </c>
      <c r="G139" s="58">
        <f t="shared" si="205"/>
        <v>5.2544477113779875</v>
      </c>
      <c r="H139" s="58">
        <f t="shared" si="205"/>
        <v>1.0603</v>
      </c>
      <c r="I139" s="27">
        <f t="shared" si="189"/>
        <v>1436.7783042264905</v>
      </c>
      <c r="J139" s="65"/>
      <c r="K139" s="32">
        <v>2046</v>
      </c>
      <c r="L139" s="27">
        <v>0</v>
      </c>
      <c r="M139" s="58">
        <f t="shared" si="206"/>
        <v>5.2544477113779875</v>
      </c>
      <c r="N139" s="58">
        <f t="shared" si="206"/>
        <v>1</v>
      </c>
      <c r="O139" s="27">
        <f t="shared" si="190"/>
        <v>0</v>
      </c>
      <c r="P139" s="65"/>
      <c r="Q139" s="32">
        <v>2046</v>
      </c>
      <c r="R139" s="60">
        <v>298.97680710078481</v>
      </c>
      <c r="S139" s="58">
        <f t="shared" si="207"/>
        <v>5.2544477113779875</v>
      </c>
      <c r="T139" s="58">
        <f t="shared" si="207"/>
        <v>0.98980000000000001</v>
      </c>
      <c r="U139" s="27">
        <f t="shared" si="191"/>
        <v>1554.9342282275936</v>
      </c>
      <c r="W139" s="32">
        <v>2046</v>
      </c>
      <c r="X139" s="59">
        <v>108.48418701847513</v>
      </c>
      <c r="Y139" s="58">
        <f t="shared" si="208"/>
        <v>5.2544477113779875</v>
      </c>
      <c r="Z139" s="58">
        <f t="shared" si="209"/>
        <v>1.0451999999999999</v>
      </c>
      <c r="AA139" s="27">
        <f t="shared" si="192"/>
        <v>595.78959506656497</v>
      </c>
      <c r="AB139" s="65"/>
      <c r="AC139" s="32">
        <v>2046</v>
      </c>
      <c r="AD139" s="59">
        <v>52.000000000000007</v>
      </c>
      <c r="AE139" s="58">
        <f t="shared" si="210"/>
        <v>5.2544477113779875</v>
      </c>
      <c r="AF139" s="58">
        <f t="shared" si="210"/>
        <v>1.3522000000000001</v>
      </c>
      <c r="AG139" s="27">
        <f t="shared" si="193"/>
        <v>369.46333815691645</v>
      </c>
      <c r="AH139" s="65"/>
      <c r="AI139" s="32">
        <v>2046</v>
      </c>
      <c r="AJ139" s="59">
        <v>472.26590953923693</v>
      </c>
      <c r="AK139" s="58">
        <f t="shared" si="211"/>
        <v>5.2544477113779875</v>
      </c>
      <c r="AL139" s="58">
        <f t="shared" si="211"/>
        <v>1.3105</v>
      </c>
      <c r="AM139" s="27">
        <f t="shared" si="194"/>
        <v>3252.001199341546</v>
      </c>
      <c r="AO139" s="32">
        <v>2046</v>
      </c>
      <c r="AP139" s="27">
        <f t="shared" si="212"/>
        <v>51.473569828142544</v>
      </c>
      <c r="AQ139" s="58">
        <f t="shared" si="213"/>
        <v>5.2544477113779875</v>
      </c>
      <c r="AR139" s="58">
        <f t="shared" si="213"/>
        <v>2.36</v>
      </c>
      <c r="AS139" s="27">
        <f t="shared" si="213"/>
        <v>638.29782758465512</v>
      </c>
      <c r="AU139" s="32">
        <v>2046</v>
      </c>
      <c r="AV139" s="27">
        <v>250199926.93185779</v>
      </c>
      <c r="AW139" s="48">
        <v>10</v>
      </c>
      <c r="AX139" s="552">
        <f t="shared" si="195"/>
        <v>25.019992693185781</v>
      </c>
      <c r="AY139" s="59">
        <f t="shared" si="196"/>
        <v>25.019992693185781</v>
      </c>
      <c r="AZ139" s="58">
        <f t="shared" si="214"/>
        <v>5.2544477113779875</v>
      </c>
      <c r="BA139" s="58">
        <f t="shared" si="214"/>
        <v>1.18</v>
      </c>
      <c r="BB139" s="27">
        <f t="shared" si="197"/>
        <v>155.13016714757671</v>
      </c>
      <c r="BC139" s="68"/>
      <c r="BD139" s="32">
        <v>2046</v>
      </c>
      <c r="BE139" s="27">
        <v>28.034282043679163</v>
      </c>
      <c r="BF139" s="58">
        <f t="shared" si="215"/>
        <v>5.2544477113779875</v>
      </c>
      <c r="BG139" s="58">
        <v>1.1599999999999999</v>
      </c>
      <c r="BH139" s="27">
        <f t="shared" si="198"/>
        <v>170.87341618446058</v>
      </c>
      <c r="BJ139" s="32">
        <v>2046</v>
      </c>
      <c r="BK139" s="53">
        <f t="shared" si="199"/>
        <v>178.85559427056612</v>
      </c>
      <c r="BL139" s="58">
        <f t="shared" si="216"/>
        <v>5.2544477113779875</v>
      </c>
      <c r="BM139" s="91">
        <v>1</v>
      </c>
      <c r="BN139" s="60">
        <f t="shared" si="200"/>
        <v>939.78736798212606</v>
      </c>
      <c r="BO139" s="21"/>
      <c r="BP139" s="32">
        <v>2046</v>
      </c>
      <c r="BQ139" s="59">
        <v>261.6047531224724</v>
      </c>
      <c r="BR139" s="58">
        <f t="shared" si="217"/>
        <v>5.2544477113779875</v>
      </c>
      <c r="BS139" s="58">
        <f t="shared" si="217"/>
        <v>1.0900000000000001</v>
      </c>
      <c r="BT139" s="27">
        <f t="shared" si="201"/>
        <v>1498.3014609996769</v>
      </c>
      <c r="BV139" s="32">
        <v>2046</v>
      </c>
      <c r="BW139" s="27">
        <v>195.45120419386603</v>
      </c>
      <c r="BX139" s="53">
        <f t="shared" si="220"/>
        <v>137.95120419386603</v>
      </c>
      <c r="BY139" s="58">
        <f t="shared" si="218"/>
        <v>5.2544477113779875</v>
      </c>
      <c r="BZ139" s="58">
        <f t="shared" si="218"/>
        <v>2.36</v>
      </c>
      <c r="CA139" s="27">
        <f t="shared" si="202"/>
        <v>1710.6634384135803</v>
      </c>
      <c r="CC139" s="32">
        <v>2046</v>
      </c>
      <c r="CD139" s="27">
        <v>159.90261657943742</v>
      </c>
      <c r="CE139" s="27">
        <f t="shared" si="204"/>
        <v>59.902616579437421</v>
      </c>
      <c r="CF139" s="58">
        <f t="shared" si="219"/>
        <v>5.2544477113779875</v>
      </c>
      <c r="CG139" s="58">
        <f t="shared" si="219"/>
        <v>1</v>
      </c>
      <c r="CH139" s="27">
        <f t="shared" si="221"/>
        <v>840.19993772917678</v>
      </c>
      <c r="CI139" s="21"/>
    </row>
    <row r="140" spans="1:87" s="4" customFormat="1" ht="13.8" x14ac:dyDescent="0.45">
      <c r="A140" s="32">
        <v>2047</v>
      </c>
      <c r="B140" s="627">
        <f t="shared" si="187"/>
        <v>13283.121312288959</v>
      </c>
      <c r="C140" s="21"/>
      <c r="D140" s="32">
        <v>2047</v>
      </c>
      <c r="E140" s="27">
        <v>280.20352549105883</v>
      </c>
      <c r="F140" s="27">
        <f t="shared" si="188"/>
        <v>254.39439916023909</v>
      </c>
      <c r="G140" s="58">
        <f t="shared" si="205"/>
        <v>5.2544477113779875</v>
      </c>
      <c r="H140" s="58">
        <f t="shared" si="205"/>
        <v>1.0603</v>
      </c>
      <c r="I140" s="27">
        <f t="shared" si="189"/>
        <v>1417.3052031827269</v>
      </c>
      <c r="J140" s="65"/>
      <c r="K140" s="32">
        <v>2047</v>
      </c>
      <c r="L140" s="27">
        <v>0</v>
      </c>
      <c r="M140" s="58">
        <f t="shared" si="206"/>
        <v>5.2544477113779875</v>
      </c>
      <c r="N140" s="58">
        <f t="shared" si="206"/>
        <v>1</v>
      </c>
      <c r="O140" s="27">
        <f t="shared" si="190"/>
        <v>0</v>
      </c>
      <c r="P140" s="65"/>
      <c r="Q140" s="32">
        <v>2047</v>
      </c>
      <c r="R140" s="60">
        <v>304.31421926164467</v>
      </c>
      <c r="S140" s="58">
        <f t="shared" si="207"/>
        <v>5.2544477113779875</v>
      </c>
      <c r="T140" s="58">
        <f t="shared" si="207"/>
        <v>0.98980000000000001</v>
      </c>
      <c r="U140" s="27">
        <f t="shared" si="191"/>
        <v>1582.6933207791487</v>
      </c>
      <c r="W140" s="32">
        <v>2047</v>
      </c>
      <c r="X140" s="59">
        <v>109.5499437558082</v>
      </c>
      <c r="Y140" s="58">
        <f t="shared" si="208"/>
        <v>5.2544477113779875</v>
      </c>
      <c r="Z140" s="58">
        <f t="shared" si="209"/>
        <v>1.0451999999999999</v>
      </c>
      <c r="AA140" s="27">
        <f t="shared" si="192"/>
        <v>601.64267644576171</v>
      </c>
      <c r="AB140" s="65"/>
      <c r="AC140" s="32">
        <v>2047</v>
      </c>
      <c r="AD140" s="59">
        <v>52.000000000000007</v>
      </c>
      <c r="AE140" s="58">
        <f t="shared" si="210"/>
        <v>5.2544477113779875</v>
      </c>
      <c r="AF140" s="58">
        <f t="shared" si="210"/>
        <v>1.3522000000000001</v>
      </c>
      <c r="AG140" s="27">
        <f t="shared" si="193"/>
        <v>369.46333815691645</v>
      </c>
      <c r="AH140" s="65"/>
      <c r="AI140" s="32">
        <v>2047</v>
      </c>
      <c r="AJ140" s="59">
        <v>476.89540080878169</v>
      </c>
      <c r="AK140" s="58">
        <f t="shared" si="211"/>
        <v>5.2544477113779875</v>
      </c>
      <c r="AL140" s="58">
        <f t="shared" si="211"/>
        <v>1.3105</v>
      </c>
      <c r="AM140" s="27">
        <f t="shared" si="194"/>
        <v>3283.8796619974455</v>
      </c>
      <c r="AO140" s="32">
        <v>2047</v>
      </c>
      <c r="AP140" s="27">
        <f t="shared" si="212"/>
        <v>51.473569828142544</v>
      </c>
      <c r="AQ140" s="58">
        <f t="shared" si="213"/>
        <v>5.2544477113779875</v>
      </c>
      <c r="AR140" s="58">
        <f t="shared" si="213"/>
        <v>2.36</v>
      </c>
      <c r="AS140" s="27">
        <f t="shared" si="213"/>
        <v>638.29782758465512</v>
      </c>
      <c r="AU140" s="32">
        <v>2047</v>
      </c>
      <c r="AV140" s="27">
        <v>258091263.30819744</v>
      </c>
      <c r="AW140" s="48">
        <v>10</v>
      </c>
      <c r="AX140" s="552">
        <f t="shared" si="195"/>
        <v>25.809126330819744</v>
      </c>
      <c r="AY140" s="59">
        <f t="shared" si="196"/>
        <v>25.809126330819744</v>
      </c>
      <c r="AZ140" s="58">
        <f t="shared" si="214"/>
        <v>5.2544477113779875</v>
      </c>
      <c r="BA140" s="58">
        <f t="shared" si="214"/>
        <v>1.18</v>
      </c>
      <c r="BB140" s="27">
        <f t="shared" si="197"/>
        <v>160.02299164233656</v>
      </c>
      <c r="BC140" s="68"/>
      <c r="BD140" s="32">
        <v>2047</v>
      </c>
      <c r="BE140" s="27">
        <v>29.035506402381809</v>
      </c>
      <c r="BF140" s="58">
        <f t="shared" si="215"/>
        <v>5.2544477113779875</v>
      </c>
      <c r="BG140" s="58">
        <v>1.1599999999999999</v>
      </c>
      <c r="BH140" s="27">
        <f t="shared" si="198"/>
        <v>176.97603819104734</v>
      </c>
      <c r="BJ140" s="32">
        <v>2047</v>
      </c>
      <c r="BK140" s="53">
        <f t="shared" si="199"/>
        <v>169.52783445218228</v>
      </c>
      <c r="BL140" s="58">
        <f t="shared" si="216"/>
        <v>5.2544477113779875</v>
      </c>
      <c r="BM140" s="91">
        <v>1</v>
      </c>
      <c r="BN140" s="60">
        <f t="shared" si="200"/>
        <v>890.77514175213548</v>
      </c>
      <c r="BO140" s="21"/>
      <c r="BP140" s="32">
        <v>2047</v>
      </c>
      <c r="BQ140" s="59">
        <v>270.23243705541654</v>
      </c>
      <c r="BR140" s="58">
        <f t="shared" si="217"/>
        <v>5.2544477113779875</v>
      </c>
      <c r="BS140" s="58">
        <f t="shared" si="217"/>
        <v>1.0900000000000001</v>
      </c>
      <c r="BT140" s="27">
        <f t="shared" si="201"/>
        <v>1547.7152093642633</v>
      </c>
      <c r="BV140" s="32">
        <v>2047</v>
      </c>
      <c r="BW140" s="27">
        <v>199.92408203156629</v>
      </c>
      <c r="BX140" s="53">
        <f t="shared" si="220"/>
        <v>142.42408203156629</v>
      </c>
      <c r="BY140" s="58">
        <f t="shared" si="218"/>
        <v>5.2544477113779875</v>
      </c>
      <c r="BZ140" s="58">
        <f t="shared" si="218"/>
        <v>2.36</v>
      </c>
      <c r="CA140" s="27">
        <f t="shared" si="202"/>
        <v>1766.1293448270633</v>
      </c>
      <c r="CC140" s="32">
        <v>2047</v>
      </c>
      <c r="CD140" s="27">
        <v>161.42906066582788</v>
      </c>
      <c r="CE140" s="27">
        <f t="shared" si="204"/>
        <v>61.429060665827876</v>
      </c>
      <c r="CF140" s="58">
        <f t="shared" si="219"/>
        <v>5.2544477113779875</v>
      </c>
      <c r="CG140" s="58">
        <f t="shared" si="219"/>
        <v>1</v>
      </c>
      <c r="CH140" s="27">
        <f t="shared" si="221"/>
        <v>848.22055836545758</v>
      </c>
      <c r="CI140" s="21"/>
    </row>
    <row r="141" spans="1:87" s="4" customFormat="1" ht="13.8" x14ac:dyDescent="0.45">
      <c r="A141" s="32">
        <v>2048</v>
      </c>
      <c r="B141" s="627">
        <f t="shared" si="187"/>
        <v>13404.073196344465</v>
      </c>
      <c r="C141" s="21"/>
      <c r="D141" s="32">
        <v>2048</v>
      </c>
      <c r="E141" s="27">
        <v>277.25637220591307</v>
      </c>
      <c r="F141" s="27">
        <f t="shared" si="188"/>
        <v>250.65746679234582</v>
      </c>
      <c r="G141" s="58">
        <f t="shared" si="205"/>
        <v>5.2544477113779875</v>
      </c>
      <c r="H141" s="58">
        <f t="shared" si="205"/>
        <v>1.0603</v>
      </c>
      <c r="I141" s="27">
        <f t="shared" si="189"/>
        <v>1396.4856658562742</v>
      </c>
      <c r="J141" s="65"/>
      <c r="K141" s="32">
        <v>2048</v>
      </c>
      <c r="L141" s="27">
        <v>0</v>
      </c>
      <c r="M141" s="58">
        <f t="shared" si="206"/>
        <v>5.2544477113779875</v>
      </c>
      <c r="N141" s="58">
        <f t="shared" si="206"/>
        <v>1</v>
      </c>
      <c r="O141" s="27">
        <f t="shared" si="190"/>
        <v>0</v>
      </c>
      <c r="P141" s="65"/>
      <c r="Q141" s="32">
        <v>2048</v>
      </c>
      <c r="R141" s="60">
        <v>309.70805456239742</v>
      </c>
      <c r="S141" s="58">
        <f t="shared" si="207"/>
        <v>5.2544477113779875</v>
      </c>
      <c r="T141" s="58">
        <f t="shared" si="207"/>
        <v>0.98980000000000001</v>
      </c>
      <c r="U141" s="27">
        <f t="shared" si="191"/>
        <v>1610.7458617501127</v>
      </c>
      <c r="W141" s="32">
        <v>2048</v>
      </c>
      <c r="X141" s="59">
        <v>110.64063338650807</v>
      </c>
      <c r="Y141" s="58">
        <f t="shared" si="208"/>
        <v>5.2544477113779875</v>
      </c>
      <c r="Z141" s="58">
        <f t="shared" si="209"/>
        <v>1.0451999999999999</v>
      </c>
      <c r="AA141" s="27">
        <f t="shared" si="192"/>
        <v>607.63268799746652</v>
      </c>
      <c r="AB141" s="65"/>
      <c r="AC141" s="32">
        <v>2048</v>
      </c>
      <c r="AD141" s="59">
        <v>52.000000000000007</v>
      </c>
      <c r="AE141" s="58">
        <f t="shared" si="210"/>
        <v>5.2544477113779875</v>
      </c>
      <c r="AF141" s="58">
        <f t="shared" si="210"/>
        <v>1.3522000000000001</v>
      </c>
      <c r="AG141" s="27">
        <f t="shared" si="193"/>
        <v>369.46333815691645</v>
      </c>
      <c r="AH141" s="65"/>
      <c r="AI141" s="32">
        <v>2048</v>
      </c>
      <c r="AJ141" s="59">
        <v>481.6008449489438</v>
      </c>
      <c r="AK141" s="58">
        <f t="shared" si="211"/>
        <v>5.2544477113779875</v>
      </c>
      <c r="AL141" s="58">
        <f t="shared" si="211"/>
        <v>1.3105</v>
      </c>
      <c r="AM141" s="27">
        <f t="shared" si="194"/>
        <v>3316.281132605754</v>
      </c>
      <c r="AO141" s="32">
        <v>2048</v>
      </c>
      <c r="AP141" s="27">
        <f t="shared" si="212"/>
        <v>51.473569828142544</v>
      </c>
      <c r="AQ141" s="58">
        <f t="shared" si="213"/>
        <v>5.2544477113779875</v>
      </c>
      <c r="AR141" s="58">
        <f t="shared" si="213"/>
        <v>2.36</v>
      </c>
      <c r="AS141" s="27">
        <f t="shared" si="213"/>
        <v>638.29782758465512</v>
      </c>
      <c r="AU141" s="32">
        <v>2048</v>
      </c>
      <c r="AV141" s="27">
        <v>265989054.13567251</v>
      </c>
      <c r="AW141" s="48">
        <v>10</v>
      </c>
      <c r="AX141" s="552">
        <f t="shared" si="195"/>
        <v>26.598905413567252</v>
      </c>
      <c r="AY141" s="59">
        <f t="shared" si="196"/>
        <v>26.598905413567252</v>
      </c>
      <c r="AZ141" s="58">
        <f t="shared" si="214"/>
        <v>5.2544477113779875</v>
      </c>
      <c r="BA141" s="58">
        <f t="shared" si="214"/>
        <v>1.18</v>
      </c>
      <c r="BB141" s="27">
        <f t="shared" si="197"/>
        <v>164.91981805706405</v>
      </c>
      <c r="BC141" s="68"/>
      <c r="BD141" s="32">
        <v>2048</v>
      </c>
      <c r="BE141" s="27">
        <v>30.03673076108474</v>
      </c>
      <c r="BF141" s="58">
        <f t="shared" si="215"/>
        <v>5.2544477113779875</v>
      </c>
      <c r="BG141" s="58">
        <v>1.1599999999999999</v>
      </c>
      <c r="BH141" s="27">
        <f t="shared" si="198"/>
        <v>183.07866019763588</v>
      </c>
      <c r="BJ141" s="32">
        <v>2048</v>
      </c>
      <c r="BK141" s="53">
        <f t="shared" si="199"/>
        <v>160.28379430701045</v>
      </c>
      <c r="BL141" s="58">
        <f t="shared" si="216"/>
        <v>5.2544477113779875</v>
      </c>
      <c r="BM141" s="91">
        <v>1</v>
      </c>
      <c r="BN141" s="60">
        <f t="shared" si="200"/>
        <v>842.20281616745115</v>
      </c>
      <c r="BO141" s="21"/>
      <c r="BP141" s="32">
        <v>2048</v>
      </c>
      <c r="BQ141" s="59">
        <v>278.86012098836233</v>
      </c>
      <c r="BR141" s="58">
        <f t="shared" si="217"/>
        <v>5.2544477113779875</v>
      </c>
      <c r="BS141" s="58">
        <f t="shared" si="217"/>
        <v>1.0900000000000001</v>
      </c>
      <c r="BT141" s="27">
        <f t="shared" si="201"/>
        <v>1597.1289577288592</v>
      </c>
      <c r="BV141" s="32">
        <v>2048</v>
      </c>
      <c r="BW141" s="27">
        <v>204.3969598692658</v>
      </c>
      <c r="BX141" s="53">
        <f t="shared" si="220"/>
        <v>146.8969598692658</v>
      </c>
      <c r="BY141" s="58">
        <f t="shared" si="218"/>
        <v>5.2544477113779875</v>
      </c>
      <c r="BZ141" s="58">
        <f t="shared" si="218"/>
        <v>2.36</v>
      </c>
      <c r="CA141" s="27">
        <f t="shared" si="202"/>
        <v>1821.5952512405368</v>
      </c>
      <c r="CC141" s="32">
        <v>2048</v>
      </c>
      <c r="CD141" s="27">
        <v>162.95550475221853</v>
      </c>
      <c r="CE141" s="27">
        <f t="shared" si="204"/>
        <v>62.95550475221853</v>
      </c>
      <c r="CF141" s="58">
        <f t="shared" si="219"/>
        <v>5.2544477113779875</v>
      </c>
      <c r="CG141" s="58">
        <f t="shared" si="219"/>
        <v>1</v>
      </c>
      <c r="CH141" s="27">
        <f t="shared" si="221"/>
        <v>856.2411790017394</v>
      </c>
      <c r="CI141" s="21"/>
    </row>
    <row r="142" spans="1:87" s="4" customFormat="1" ht="13.8" x14ac:dyDescent="0.45">
      <c r="A142" s="32">
        <v>2049</v>
      </c>
      <c r="B142" s="627">
        <f t="shared" si="187"/>
        <v>13524.904069997099</v>
      </c>
      <c r="C142" s="21"/>
      <c r="D142" s="32">
        <v>2049</v>
      </c>
      <c r="E142" s="27">
        <v>274.09598157554865</v>
      </c>
      <c r="F142" s="27">
        <f t="shared" si="188"/>
        <v>246.70663549590103</v>
      </c>
      <c r="G142" s="58">
        <f t="shared" si="205"/>
        <v>5.2544477113779875</v>
      </c>
      <c r="H142" s="58">
        <f t="shared" si="205"/>
        <v>1.0603</v>
      </c>
      <c r="I142" s="27">
        <f t="shared" si="189"/>
        <v>1374.4744353738715</v>
      </c>
      <c r="J142" s="65"/>
      <c r="K142" s="32">
        <v>2049</v>
      </c>
      <c r="L142" s="27">
        <v>0</v>
      </c>
      <c r="M142" s="58">
        <f t="shared" si="206"/>
        <v>5.2544477113779875</v>
      </c>
      <c r="N142" s="58">
        <f t="shared" si="206"/>
        <v>1</v>
      </c>
      <c r="O142" s="27">
        <f t="shared" si="190"/>
        <v>0</v>
      </c>
      <c r="P142" s="65"/>
      <c r="Q142" s="32">
        <v>2049</v>
      </c>
      <c r="R142" s="60">
        <v>315.08724527547156</v>
      </c>
      <c r="S142" s="58">
        <f t="shared" si="207"/>
        <v>5.2544477113779875</v>
      </c>
      <c r="T142" s="58">
        <f t="shared" si="207"/>
        <v>0.98980000000000001</v>
      </c>
      <c r="U142" s="27">
        <f t="shared" si="191"/>
        <v>1638.7222383829107</v>
      </c>
      <c r="W142" s="32">
        <v>2049</v>
      </c>
      <c r="X142" s="59">
        <v>111.00000000000001</v>
      </c>
      <c r="Y142" s="58">
        <f t="shared" si="208"/>
        <v>5.2544477113779875</v>
      </c>
      <c r="Z142" s="58">
        <f t="shared" si="209"/>
        <v>1.0451999999999999</v>
      </c>
      <c r="AA142" s="27">
        <f t="shared" si="192"/>
        <v>609.60631102048228</v>
      </c>
      <c r="AB142" s="65"/>
      <c r="AC142" s="32">
        <v>2049</v>
      </c>
      <c r="AD142" s="59">
        <v>52.000000000000007</v>
      </c>
      <c r="AE142" s="58">
        <f t="shared" si="210"/>
        <v>5.2544477113779875</v>
      </c>
      <c r="AF142" s="58">
        <f t="shared" si="210"/>
        <v>1.3522000000000001</v>
      </c>
      <c r="AG142" s="27">
        <f t="shared" si="193"/>
        <v>369.46333815691645</v>
      </c>
      <c r="AH142" s="65"/>
      <c r="AI142" s="32">
        <v>2049</v>
      </c>
      <c r="AJ142" s="59">
        <v>486.37925319902831</v>
      </c>
      <c r="AK142" s="58">
        <f t="shared" si="211"/>
        <v>5.2544477113779875</v>
      </c>
      <c r="AL142" s="58">
        <f t="shared" si="211"/>
        <v>1.3105</v>
      </c>
      <c r="AM142" s="27">
        <f t="shared" si="194"/>
        <v>3349.1850306986303</v>
      </c>
      <c r="AO142" s="32">
        <v>2049</v>
      </c>
      <c r="AP142" s="27">
        <f t="shared" si="212"/>
        <v>51.473569828142544</v>
      </c>
      <c r="AQ142" s="58">
        <f t="shared" si="213"/>
        <v>5.2544477113779875</v>
      </c>
      <c r="AR142" s="58">
        <f t="shared" si="213"/>
        <v>2.36</v>
      </c>
      <c r="AS142" s="27">
        <f t="shared" si="213"/>
        <v>638.29782758465512</v>
      </c>
      <c r="AU142" s="32">
        <v>2049</v>
      </c>
      <c r="AV142" s="27">
        <v>273893460.79647607</v>
      </c>
      <c r="AW142" s="48">
        <v>10</v>
      </c>
      <c r="AX142" s="552">
        <f t="shared" si="195"/>
        <v>27.389346079647609</v>
      </c>
      <c r="AY142" s="59">
        <f t="shared" si="196"/>
        <v>27.389346079647609</v>
      </c>
      <c r="AZ142" s="58">
        <f t="shared" si="214"/>
        <v>5.2544477113779875</v>
      </c>
      <c r="BA142" s="58">
        <f t="shared" si="214"/>
        <v>1.18</v>
      </c>
      <c r="BB142" s="27">
        <f t="shared" si="197"/>
        <v>169.82074645272596</v>
      </c>
      <c r="BC142" s="68"/>
      <c r="BD142" s="32">
        <v>2049</v>
      </c>
      <c r="BE142" s="27">
        <v>31.037955119787668</v>
      </c>
      <c r="BF142" s="58">
        <f t="shared" si="215"/>
        <v>5.2544477113779875</v>
      </c>
      <c r="BG142" s="58">
        <v>1.1599999999999999</v>
      </c>
      <c r="BH142" s="27">
        <f t="shared" si="198"/>
        <v>189.18128220422435</v>
      </c>
      <c r="BJ142" s="32">
        <v>2049</v>
      </c>
      <c r="BK142" s="53">
        <f t="shared" si="199"/>
        <v>151.92599500202118</v>
      </c>
      <c r="BL142" s="58">
        <f t="shared" si="216"/>
        <v>5.2544477113779875</v>
      </c>
      <c r="BM142" s="91">
        <v>1</v>
      </c>
      <c r="BN142" s="60">
        <f t="shared" si="200"/>
        <v>798.28719673719377</v>
      </c>
      <c r="BO142" s="21"/>
      <c r="BP142" s="32">
        <v>2049</v>
      </c>
      <c r="BQ142" s="59">
        <v>287.48780492130817</v>
      </c>
      <c r="BR142" s="58">
        <f t="shared" si="217"/>
        <v>5.2544477113779875</v>
      </c>
      <c r="BS142" s="58">
        <f t="shared" si="217"/>
        <v>1.0900000000000001</v>
      </c>
      <c r="BT142" s="27">
        <f t="shared" si="201"/>
        <v>1646.5427060934555</v>
      </c>
      <c r="BV142" s="32">
        <v>2049</v>
      </c>
      <c r="BW142" s="27">
        <v>208.86983770696534</v>
      </c>
      <c r="BX142" s="53">
        <f t="shared" si="220"/>
        <v>151.36983770696534</v>
      </c>
      <c r="BY142" s="58">
        <f t="shared" si="218"/>
        <v>5.2544477113779875</v>
      </c>
      <c r="BZ142" s="58">
        <f t="shared" si="218"/>
        <v>2.36</v>
      </c>
      <c r="CA142" s="27">
        <f t="shared" si="202"/>
        <v>1877.0611576540105</v>
      </c>
      <c r="CC142" s="32">
        <v>2049</v>
      </c>
      <c r="CD142" s="27">
        <v>164.48194883860918</v>
      </c>
      <c r="CE142" s="27">
        <f t="shared" si="204"/>
        <v>64.481948838609185</v>
      </c>
      <c r="CF142" s="58">
        <f t="shared" si="219"/>
        <v>5.2544477113779875</v>
      </c>
      <c r="CG142" s="58">
        <f t="shared" si="219"/>
        <v>1</v>
      </c>
      <c r="CH142" s="27">
        <f t="shared" si="221"/>
        <v>864.26179963802122</v>
      </c>
      <c r="CI142" s="21"/>
    </row>
    <row r="143" spans="1:87" s="179" customFormat="1" ht="14.1" x14ac:dyDescent="0.5">
      <c r="A143" s="632">
        <v>2050</v>
      </c>
      <c r="B143" s="666">
        <f t="shared" si="187"/>
        <v>13644.398858232998</v>
      </c>
      <c r="C143" s="667"/>
      <c r="D143" s="632">
        <v>2050</v>
      </c>
      <c r="E143" s="643">
        <v>270.7501448020339</v>
      </c>
      <c r="F143" s="643">
        <f t="shared" si="188"/>
        <v>242.56968023253836</v>
      </c>
      <c r="G143" s="668">
        <f t="shared" si="205"/>
        <v>5.2544477113779875</v>
      </c>
      <c r="H143" s="668">
        <f t="shared" si="205"/>
        <v>1.0603</v>
      </c>
      <c r="I143" s="643">
        <f t="shared" si="189"/>
        <v>1351.426254126749</v>
      </c>
      <c r="J143" s="669"/>
      <c r="K143" s="632">
        <v>2050</v>
      </c>
      <c r="L143" s="27">
        <v>0</v>
      </c>
      <c r="M143" s="668">
        <f t="shared" si="206"/>
        <v>5.2544477113779875</v>
      </c>
      <c r="N143" s="668">
        <f t="shared" si="206"/>
        <v>1</v>
      </c>
      <c r="O143" s="639">
        <f t="shared" si="190"/>
        <v>0</v>
      </c>
      <c r="P143" s="669"/>
      <c r="Q143" s="632">
        <v>2050</v>
      </c>
      <c r="R143" s="670">
        <v>320.45179139554386</v>
      </c>
      <c r="S143" s="668">
        <f t="shared" si="207"/>
        <v>5.2544477113779875</v>
      </c>
      <c r="T143" s="668">
        <f t="shared" si="207"/>
        <v>0.98980000000000001</v>
      </c>
      <c r="U143" s="639">
        <f t="shared" si="191"/>
        <v>1666.6224506498579</v>
      </c>
      <c r="W143" s="632">
        <v>2050</v>
      </c>
      <c r="X143" s="671">
        <v>111.00000000000001</v>
      </c>
      <c r="Y143" s="668">
        <f t="shared" si="208"/>
        <v>5.2544477113779875</v>
      </c>
      <c r="Z143" s="668">
        <f t="shared" si="209"/>
        <v>1.0451999999999999</v>
      </c>
      <c r="AA143" s="643">
        <f t="shared" si="192"/>
        <v>609.60631102048228</v>
      </c>
      <c r="AB143" s="669"/>
      <c r="AC143" s="632">
        <v>2050</v>
      </c>
      <c r="AD143" s="671">
        <v>52.000000000000007</v>
      </c>
      <c r="AE143" s="668">
        <f t="shared" si="210"/>
        <v>5.2544477113779875</v>
      </c>
      <c r="AF143" s="668">
        <f t="shared" si="210"/>
        <v>1.3522000000000001</v>
      </c>
      <c r="AG143" s="643">
        <f t="shared" si="193"/>
        <v>369.46333815691645</v>
      </c>
      <c r="AH143" s="669"/>
      <c r="AI143" s="632">
        <v>2050</v>
      </c>
      <c r="AJ143" s="673">
        <v>490.42631916858295</v>
      </c>
      <c r="AK143" s="668">
        <f t="shared" si="211"/>
        <v>5.2544477113779875</v>
      </c>
      <c r="AL143" s="668">
        <f t="shared" si="211"/>
        <v>1.3105</v>
      </c>
      <c r="AM143" s="639">
        <f t="shared" si="194"/>
        <v>3377.0529396900847</v>
      </c>
      <c r="AO143" s="632">
        <v>2050</v>
      </c>
      <c r="AP143" s="639">
        <f t="shared" si="212"/>
        <v>51.473569828142544</v>
      </c>
      <c r="AQ143" s="668">
        <f t="shared" si="213"/>
        <v>5.2544477113779875</v>
      </c>
      <c r="AR143" s="668">
        <f t="shared" si="213"/>
        <v>2.36</v>
      </c>
      <c r="AS143" s="639">
        <f t="shared" si="213"/>
        <v>638.29782758465512</v>
      </c>
      <c r="AU143" s="632">
        <v>2050</v>
      </c>
      <c r="AV143" s="639">
        <v>281804645.69495547</v>
      </c>
      <c r="AW143" s="640">
        <v>10</v>
      </c>
      <c r="AX143" s="672">
        <f t="shared" si="195"/>
        <v>28.180464569495548</v>
      </c>
      <c r="AY143" s="673">
        <f t="shared" si="196"/>
        <v>28.180464569495548</v>
      </c>
      <c r="AZ143" s="668">
        <f t="shared" si="214"/>
        <v>5.2544477113779875</v>
      </c>
      <c r="BA143" s="668">
        <f t="shared" si="214"/>
        <v>1.18</v>
      </c>
      <c r="BB143" s="643">
        <f t="shared" si="197"/>
        <v>174.72587752405011</v>
      </c>
      <c r="BC143" s="674"/>
      <c r="BD143" s="632">
        <v>2050</v>
      </c>
      <c r="BE143" s="639">
        <v>32.039179478490311</v>
      </c>
      <c r="BF143" s="668">
        <f t="shared" si="215"/>
        <v>5.2544477113779875</v>
      </c>
      <c r="BG143" s="668">
        <v>1.1599999999999999</v>
      </c>
      <c r="BH143" s="643">
        <f t="shared" si="198"/>
        <v>195.2839042108111</v>
      </c>
      <c r="BJ143" s="632">
        <v>2050</v>
      </c>
      <c r="BK143" s="643">
        <f t="shared" si="199"/>
        <v>144.85899532720646</v>
      </c>
      <c r="BL143" s="668">
        <f t="shared" si="216"/>
        <v>5.2544477113779875</v>
      </c>
      <c r="BM143" s="675">
        <v>1</v>
      </c>
      <c r="BN143" s="670">
        <f t="shared" si="200"/>
        <v>761.15401646955456</v>
      </c>
      <c r="BO143" s="667"/>
      <c r="BP143" s="632">
        <v>2050</v>
      </c>
      <c r="BQ143" s="671">
        <v>296.11548885425231</v>
      </c>
      <c r="BR143" s="668">
        <f t="shared" si="217"/>
        <v>5.2544477113779875</v>
      </c>
      <c r="BS143" s="668">
        <f t="shared" si="217"/>
        <v>1.0900000000000001</v>
      </c>
      <c r="BT143" s="643">
        <f t="shared" si="201"/>
        <v>1695.9564544580419</v>
      </c>
      <c r="BV143" s="632">
        <v>2050</v>
      </c>
      <c r="BW143" s="643">
        <v>213.34271554466559</v>
      </c>
      <c r="BX143" s="53">
        <f t="shared" si="220"/>
        <v>155.84271554466559</v>
      </c>
      <c r="BY143" s="668">
        <f t="shared" si="218"/>
        <v>5.2544477113779875</v>
      </c>
      <c r="BZ143" s="668">
        <f t="shared" si="218"/>
        <v>2.36</v>
      </c>
      <c r="CA143" s="639">
        <f t="shared" si="202"/>
        <v>1932.527064067493</v>
      </c>
      <c r="CC143" s="632">
        <v>2050</v>
      </c>
      <c r="CD143" s="643">
        <v>166.00839292499961</v>
      </c>
      <c r="CE143" s="27">
        <f t="shared" si="204"/>
        <v>66.008392924999612</v>
      </c>
      <c r="CF143" s="668">
        <f t="shared" si="219"/>
        <v>5.2544477113779875</v>
      </c>
      <c r="CG143" s="668">
        <f t="shared" si="219"/>
        <v>1</v>
      </c>
      <c r="CH143" s="27">
        <f t="shared" si="221"/>
        <v>872.2824202743019</v>
      </c>
      <c r="CI143" s="667"/>
    </row>
    <row r="144" spans="1:87" s="4" customFormat="1" ht="13.8" x14ac:dyDescent="0.45">
      <c r="A144" s="32">
        <v>2051</v>
      </c>
      <c r="B144" s="627">
        <f t="shared" si="187"/>
        <v>13705.36235982646</v>
      </c>
      <c r="C144" s="21"/>
      <c r="D144" s="32">
        <v>2051</v>
      </c>
      <c r="E144" s="417">
        <v>267.24665305763483</v>
      </c>
      <c r="F144" s="27">
        <f t="shared" si="188"/>
        <v>238.27437583216692</v>
      </c>
      <c r="G144" s="58">
        <f t="shared" ref="G144:G153" si="222">G143</f>
        <v>5.2544477113779875</v>
      </c>
      <c r="H144" s="58">
        <f t="shared" ref="H144:H153" si="223">H143</f>
        <v>1.0603</v>
      </c>
      <c r="I144" s="27">
        <f t="shared" si="189"/>
        <v>1327.4958637722602</v>
      </c>
      <c r="J144" s="65"/>
      <c r="K144" s="32">
        <v>2051</v>
      </c>
      <c r="L144" s="27">
        <v>0</v>
      </c>
      <c r="M144" s="58">
        <f t="shared" ref="M144:N144" si="224">M143</f>
        <v>5.2544477113779875</v>
      </c>
      <c r="N144" s="58">
        <f t="shared" si="224"/>
        <v>1</v>
      </c>
      <c r="O144" s="27">
        <f t="shared" ref="O144:O153" si="225">L144*M144*N144</f>
        <v>0</v>
      </c>
      <c r="P144" s="65"/>
      <c r="Q144" s="32">
        <v>2051</v>
      </c>
      <c r="R144" s="27">
        <v>325.8081383517723</v>
      </c>
      <c r="S144" s="58">
        <f t="shared" ref="S144:S153" si="226">S143</f>
        <v>5.2544477113779875</v>
      </c>
      <c r="T144" s="58">
        <f t="shared" ref="T144:T153" si="227">T143</f>
        <v>0.98980000000000001</v>
      </c>
      <c r="U144" s="27">
        <f t="shared" si="191"/>
        <v>1694.4800202763026</v>
      </c>
      <c r="W144" s="32">
        <v>2051</v>
      </c>
      <c r="X144" s="417">
        <v>111.00000000000001</v>
      </c>
      <c r="Y144" s="58">
        <f t="shared" si="208"/>
        <v>5.2544477113779875</v>
      </c>
      <c r="Z144" s="58">
        <f t="shared" si="209"/>
        <v>1.0451999999999999</v>
      </c>
      <c r="AA144" s="27">
        <f t="shared" si="192"/>
        <v>609.60631102048228</v>
      </c>
      <c r="AB144" s="65"/>
      <c r="AC144" s="32">
        <v>2051</v>
      </c>
      <c r="AD144" s="27">
        <v>52.000000000000007</v>
      </c>
      <c r="AE144" s="58">
        <f t="shared" ref="AE144:AE153" si="228">AE143</f>
        <v>5.2544477113779875</v>
      </c>
      <c r="AF144" s="58">
        <f t="shared" ref="AF144:AF153" si="229">AF143</f>
        <v>1.3522000000000001</v>
      </c>
      <c r="AG144" s="27">
        <f t="shared" si="193"/>
        <v>369.46333815691645</v>
      </c>
      <c r="AH144" s="65"/>
      <c r="AI144" s="32">
        <v>2051</v>
      </c>
      <c r="AJ144" s="59">
        <v>491.15947769320741</v>
      </c>
      <c r="AK144" s="58">
        <f t="shared" ref="AK144:AK153" si="230">AK143</f>
        <v>5.2544477113779875</v>
      </c>
      <c r="AL144" s="58">
        <f t="shared" ref="AL144:AL153" si="231">AL143</f>
        <v>1.3105</v>
      </c>
      <c r="AM144" s="27">
        <f t="shared" si="194"/>
        <v>3382.1014353642959</v>
      </c>
      <c r="AO144" s="32">
        <v>2051</v>
      </c>
      <c r="AP144" s="27">
        <f t="shared" si="212"/>
        <v>51.473569828142544</v>
      </c>
      <c r="AQ144" s="58">
        <f t="shared" ref="AQ144:AS144" si="232">AQ143</f>
        <v>5.2544477113779875</v>
      </c>
      <c r="AR144" s="58">
        <f t="shared" si="232"/>
        <v>2.36</v>
      </c>
      <c r="AS144" s="27">
        <f t="shared" si="232"/>
        <v>638.29782758465512</v>
      </c>
      <c r="AU144" s="32">
        <v>2051</v>
      </c>
      <c r="AV144" s="27">
        <v>289722772.25467908</v>
      </c>
      <c r="AW144" s="58">
        <f t="shared" ref="AW144:AW153" si="233">AW143</f>
        <v>10</v>
      </c>
      <c r="AX144" s="552">
        <f t="shared" si="195"/>
        <v>28.972277225467909</v>
      </c>
      <c r="AY144" s="59">
        <f t="shared" si="196"/>
        <v>28.972277225467909</v>
      </c>
      <c r="AZ144" s="58">
        <f t="shared" ref="AZ144:AZ153" si="234">AZ143</f>
        <v>5.2544477113779875</v>
      </c>
      <c r="BA144" s="58">
        <f t="shared" ref="BA144:BA153" si="235">BA143</f>
        <v>1.18</v>
      </c>
      <c r="BB144" s="27">
        <f t="shared" si="197"/>
        <v>179.63531259770676</v>
      </c>
      <c r="BC144" s="68"/>
      <c r="BD144" s="32">
        <v>2051</v>
      </c>
      <c r="BE144" s="27">
        <v>33.040403837193281</v>
      </c>
      <c r="BF144" s="58">
        <f t="shared" si="215"/>
        <v>5.2544477113779875</v>
      </c>
      <c r="BG144" s="58">
        <v>1.1599999999999999</v>
      </c>
      <c r="BH144" s="53">
        <f t="shared" si="198"/>
        <v>201.38652621739988</v>
      </c>
      <c r="BJ144" s="32">
        <v>2051</v>
      </c>
      <c r="BK144" s="53">
        <f t="shared" si="199"/>
        <v>141.27175723204962</v>
      </c>
      <c r="BL144" s="58">
        <f t="shared" si="216"/>
        <v>5.2544477113779875</v>
      </c>
      <c r="BM144" s="58">
        <f t="shared" si="216"/>
        <v>1</v>
      </c>
      <c r="BN144" s="27">
        <f t="shared" si="200"/>
        <v>742.30506147028984</v>
      </c>
      <c r="BO144" s="21"/>
      <c r="BP144" s="32">
        <v>2051</v>
      </c>
      <c r="BQ144" s="59">
        <v>299.84072482658104</v>
      </c>
      <c r="BR144" s="58">
        <f t="shared" ref="BR144:BR153" si="236">BR143</f>
        <v>5.2544477113779875</v>
      </c>
      <c r="BS144" s="58">
        <f t="shared" ref="BS144:BS153" si="237">BS143</f>
        <v>1.0900000000000001</v>
      </c>
      <c r="BT144" s="27">
        <f t="shared" si="201"/>
        <v>1717.2921772738109</v>
      </c>
      <c r="BV144" s="32">
        <v>2051</v>
      </c>
      <c r="BW144" s="27">
        <v>215.79974465405485</v>
      </c>
      <c r="BX144" s="53">
        <f t="shared" si="220"/>
        <v>158.29974465405485</v>
      </c>
      <c r="BY144" s="58">
        <f t="shared" ref="BY144:BY153" si="238">BY143</f>
        <v>5.2544477113779875</v>
      </c>
      <c r="BZ144" s="58">
        <f t="shared" ref="BZ144:BZ153" si="239">BZ143</f>
        <v>2.36</v>
      </c>
      <c r="CA144" s="27">
        <f t="shared" si="202"/>
        <v>1962.995445181755</v>
      </c>
      <c r="CC144" s="32">
        <v>2051</v>
      </c>
      <c r="CD144" s="27">
        <v>167.53483701139027</v>
      </c>
      <c r="CE144" s="27">
        <f t="shared" si="204"/>
        <v>67.534837011390266</v>
      </c>
      <c r="CF144" s="58">
        <f t="shared" ref="CF144:CF153" si="240">CF143</f>
        <v>5.2544477113779875</v>
      </c>
      <c r="CG144" s="58">
        <f t="shared" ref="CG144:CG153" si="241">CG143</f>
        <v>1</v>
      </c>
      <c r="CH144" s="27">
        <f t="shared" si="221"/>
        <v>880.30304091058372</v>
      </c>
      <c r="CI144" s="21"/>
    </row>
    <row r="145" spans="1:91" s="4" customFormat="1" ht="13.8" x14ac:dyDescent="0.45">
      <c r="A145" s="32">
        <v>2052</v>
      </c>
      <c r="B145" s="627">
        <f t="shared" si="187"/>
        <v>13766.703884718843</v>
      </c>
      <c r="C145" s="21"/>
      <c r="D145" s="32">
        <v>2052</v>
      </c>
      <c r="E145" s="417">
        <v>263.61329757422209</v>
      </c>
      <c r="F145" s="27">
        <f t="shared" si="188"/>
        <v>233.84849708269672</v>
      </c>
      <c r="G145" s="58">
        <f t="shared" si="222"/>
        <v>5.2544477113779875</v>
      </c>
      <c r="H145" s="58">
        <f t="shared" si="223"/>
        <v>1.0603</v>
      </c>
      <c r="I145" s="27">
        <f t="shared" si="189"/>
        <v>1302.8380057337708</v>
      </c>
      <c r="J145" s="65"/>
      <c r="K145" s="32">
        <v>2052</v>
      </c>
      <c r="L145" s="27">
        <v>0</v>
      </c>
      <c r="M145" s="58">
        <f t="shared" ref="M145:N145" si="242">M144</f>
        <v>5.2544477113779875</v>
      </c>
      <c r="N145" s="58">
        <f t="shared" si="242"/>
        <v>1</v>
      </c>
      <c r="O145" s="27">
        <f t="shared" si="225"/>
        <v>0</v>
      </c>
      <c r="P145" s="65"/>
      <c r="Q145" s="32">
        <v>2052</v>
      </c>
      <c r="R145" s="27">
        <v>331.17403541111935</v>
      </c>
      <c r="S145" s="58">
        <f t="shared" si="226"/>
        <v>5.2544477113779875</v>
      </c>
      <c r="T145" s="58">
        <f t="shared" si="227"/>
        <v>0.98980000000000001</v>
      </c>
      <c r="U145" s="27">
        <f t="shared" si="191"/>
        <v>1722.3872585789443</v>
      </c>
      <c r="W145" s="32">
        <v>2052</v>
      </c>
      <c r="X145" s="417">
        <v>111.00000000000001</v>
      </c>
      <c r="Y145" s="58">
        <f t="shared" si="208"/>
        <v>5.2544477113779875</v>
      </c>
      <c r="Z145" s="58">
        <f t="shared" si="209"/>
        <v>1.0451999999999999</v>
      </c>
      <c r="AA145" s="27">
        <f t="shared" si="192"/>
        <v>609.60631102048228</v>
      </c>
      <c r="AB145" s="65"/>
      <c r="AC145" s="32">
        <v>2052</v>
      </c>
      <c r="AD145" s="27">
        <v>52.000000000000007</v>
      </c>
      <c r="AE145" s="58">
        <f t="shared" si="228"/>
        <v>5.2544477113779875</v>
      </c>
      <c r="AF145" s="58">
        <f t="shared" si="229"/>
        <v>1.3522000000000001</v>
      </c>
      <c r="AG145" s="27">
        <f t="shared" si="193"/>
        <v>369.46333815691645</v>
      </c>
      <c r="AH145" s="65"/>
      <c r="AI145" s="32">
        <v>2052</v>
      </c>
      <c r="AJ145" s="59">
        <v>491.91971657072156</v>
      </c>
      <c r="AK145" s="58">
        <f t="shared" si="230"/>
        <v>5.2544477113779875</v>
      </c>
      <c r="AL145" s="58">
        <f t="shared" si="231"/>
        <v>1.3105</v>
      </c>
      <c r="AM145" s="27">
        <f t="shared" si="194"/>
        <v>3387.3364050953824</v>
      </c>
      <c r="AO145" s="32">
        <v>2052</v>
      </c>
      <c r="AP145" s="27">
        <f t="shared" si="212"/>
        <v>51.473569828142544</v>
      </c>
      <c r="AQ145" s="58">
        <f t="shared" ref="AQ145:AS145" si="243">AQ144</f>
        <v>5.2544477113779875</v>
      </c>
      <c r="AR145" s="58">
        <f t="shared" si="243"/>
        <v>2.36</v>
      </c>
      <c r="AS145" s="27">
        <f t="shared" si="243"/>
        <v>638.29782758465512</v>
      </c>
      <c r="AU145" s="32">
        <v>2052</v>
      </c>
      <c r="AV145" s="27">
        <v>297648004.9152537</v>
      </c>
      <c r="AW145" s="58">
        <f t="shared" si="233"/>
        <v>10</v>
      </c>
      <c r="AX145" s="552">
        <f t="shared" si="195"/>
        <v>29.764800491525371</v>
      </c>
      <c r="AY145" s="59">
        <f t="shared" si="196"/>
        <v>29.764800491525371</v>
      </c>
      <c r="AZ145" s="58">
        <f t="shared" si="234"/>
        <v>5.2544477113779875</v>
      </c>
      <c r="BA145" s="58">
        <f t="shared" si="235"/>
        <v>1.18</v>
      </c>
      <c r="BB145" s="27">
        <f t="shared" si="197"/>
        <v>184.5491536303351</v>
      </c>
      <c r="BC145" s="68"/>
      <c r="BD145" s="32">
        <v>2052</v>
      </c>
      <c r="BE145" s="27">
        <v>34.041628195895932</v>
      </c>
      <c r="BF145" s="58">
        <f t="shared" si="215"/>
        <v>5.2544477113779875</v>
      </c>
      <c r="BG145" s="58">
        <v>1.1599999999999999</v>
      </c>
      <c r="BH145" s="53">
        <f t="shared" si="198"/>
        <v>207.48914822398666</v>
      </c>
      <c r="BJ145" s="32">
        <v>2052</v>
      </c>
      <c r="BK145" s="53">
        <f t="shared" si="199"/>
        <v>137.77775241989858</v>
      </c>
      <c r="BL145" s="58">
        <f t="shared" ref="BL145:BL153" si="244">BL144</f>
        <v>5.2544477113779875</v>
      </c>
      <c r="BM145" s="58">
        <f t="shared" ref="BM145:BM153" si="245">BM144</f>
        <v>1</v>
      </c>
      <c r="BN145" s="27">
        <f t="shared" si="200"/>
        <v>723.94599588153903</v>
      </c>
      <c r="BO145" s="21"/>
      <c r="BP145" s="32">
        <v>2052</v>
      </c>
      <c r="BQ145" s="59">
        <v>303.6314453617494</v>
      </c>
      <c r="BR145" s="58">
        <f t="shared" si="236"/>
        <v>5.2544477113779875</v>
      </c>
      <c r="BS145" s="58">
        <f t="shared" si="237"/>
        <v>1.0900000000000001</v>
      </c>
      <c r="BT145" s="27">
        <f t="shared" si="201"/>
        <v>1739.0029529699439</v>
      </c>
      <c r="BV145" s="32">
        <v>2052</v>
      </c>
      <c r="BW145" s="27">
        <v>218.2567737634443</v>
      </c>
      <c r="BX145" s="53">
        <f t="shared" si="220"/>
        <v>160.7567737634443</v>
      </c>
      <c r="BY145" s="58">
        <f t="shared" si="238"/>
        <v>5.2544477113779875</v>
      </c>
      <c r="BZ145" s="58">
        <f t="shared" si="239"/>
        <v>2.36</v>
      </c>
      <c r="CA145" s="27">
        <f t="shared" si="202"/>
        <v>1993.4638262960195</v>
      </c>
      <c r="CC145" s="32">
        <v>2052</v>
      </c>
      <c r="CD145" s="27">
        <v>169.06128109778115</v>
      </c>
      <c r="CE145" s="27">
        <f t="shared" si="204"/>
        <v>69.061281097781148</v>
      </c>
      <c r="CF145" s="58">
        <f t="shared" si="240"/>
        <v>5.2544477113779875</v>
      </c>
      <c r="CG145" s="58">
        <f t="shared" si="241"/>
        <v>1</v>
      </c>
      <c r="CH145" s="27">
        <f t="shared" si="221"/>
        <v>888.32366154686679</v>
      </c>
      <c r="CI145" s="21"/>
    </row>
    <row r="146" spans="1:91" s="4" customFormat="1" ht="13.8" x14ac:dyDescent="0.45">
      <c r="A146" s="32">
        <v>2053</v>
      </c>
      <c r="B146" s="627">
        <f t="shared" si="187"/>
        <v>13828.431913682303</v>
      </c>
      <c r="C146" s="21"/>
      <c r="D146" s="32">
        <v>2053</v>
      </c>
      <c r="E146" s="417">
        <v>259.87786952406168</v>
      </c>
      <c r="F146" s="27">
        <f t="shared" si="188"/>
        <v>229.31981861117114</v>
      </c>
      <c r="G146" s="58">
        <f t="shared" si="222"/>
        <v>5.2544477113779875</v>
      </c>
      <c r="H146" s="58">
        <f t="shared" si="223"/>
        <v>1.0603</v>
      </c>
      <c r="I146" s="27">
        <f t="shared" si="189"/>
        <v>1277.6074205384109</v>
      </c>
      <c r="J146" s="65"/>
      <c r="K146" s="32">
        <v>2053</v>
      </c>
      <c r="L146" s="27">
        <v>0</v>
      </c>
      <c r="M146" s="58">
        <f t="shared" ref="M146:N146" si="246">M145</f>
        <v>5.2544477113779875</v>
      </c>
      <c r="N146" s="58">
        <f t="shared" si="246"/>
        <v>1</v>
      </c>
      <c r="O146" s="27">
        <f t="shared" si="225"/>
        <v>0</v>
      </c>
      <c r="P146" s="65"/>
      <c r="Q146" s="32">
        <v>2053</v>
      </c>
      <c r="R146" s="27">
        <v>336.52658424549406</v>
      </c>
      <c r="S146" s="58">
        <f t="shared" si="226"/>
        <v>5.2544477113779875</v>
      </c>
      <c r="T146" s="58">
        <f t="shared" si="227"/>
        <v>0.98980000000000001</v>
      </c>
      <c r="U146" s="27">
        <f t="shared" si="191"/>
        <v>1750.2250747344406</v>
      </c>
      <c r="W146" s="32">
        <v>2053</v>
      </c>
      <c r="X146" s="417">
        <v>111.00000000000001</v>
      </c>
      <c r="Y146" s="58">
        <f t="shared" si="208"/>
        <v>5.2544477113779875</v>
      </c>
      <c r="Z146" s="58">
        <f t="shared" si="209"/>
        <v>1.0451999999999999</v>
      </c>
      <c r="AA146" s="27">
        <f t="shared" si="192"/>
        <v>609.60631102048228</v>
      </c>
      <c r="AB146" s="65"/>
      <c r="AC146" s="32">
        <v>2053</v>
      </c>
      <c r="AD146" s="27">
        <v>52.000000000000007</v>
      </c>
      <c r="AE146" s="58">
        <f t="shared" si="228"/>
        <v>5.2544477113779875</v>
      </c>
      <c r="AF146" s="58">
        <f t="shared" si="229"/>
        <v>1.3522000000000001</v>
      </c>
      <c r="AG146" s="27">
        <f t="shared" si="193"/>
        <v>369.46333815691645</v>
      </c>
      <c r="AH146" s="65"/>
      <c r="AI146" s="32">
        <v>2053</v>
      </c>
      <c r="AJ146" s="59">
        <v>492.70814132618364</v>
      </c>
      <c r="AK146" s="58">
        <f t="shared" si="230"/>
        <v>5.2544477113779875</v>
      </c>
      <c r="AL146" s="58">
        <f t="shared" si="231"/>
        <v>1.3105</v>
      </c>
      <c r="AM146" s="27">
        <f t="shared" si="194"/>
        <v>3392.7654614777389</v>
      </c>
      <c r="AO146" s="32">
        <v>2053</v>
      </c>
      <c r="AP146" s="27">
        <f t="shared" si="212"/>
        <v>51.473569828142544</v>
      </c>
      <c r="AQ146" s="58">
        <f t="shared" ref="AQ146:AS146" si="247">AQ145</f>
        <v>5.2544477113779875</v>
      </c>
      <c r="AR146" s="58">
        <f t="shared" si="247"/>
        <v>2.36</v>
      </c>
      <c r="AS146" s="27">
        <f t="shared" si="247"/>
        <v>638.29782758465512</v>
      </c>
      <c r="AU146" s="32">
        <v>2053</v>
      </c>
      <c r="AV146" s="27">
        <v>305580509.12890542</v>
      </c>
      <c r="AW146" s="58">
        <f t="shared" si="233"/>
        <v>10</v>
      </c>
      <c r="AX146" s="552">
        <f t="shared" si="195"/>
        <v>30.558050912890543</v>
      </c>
      <c r="AY146" s="59">
        <f t="shared" si="196"/>
        <v>30.558050912890543</v>
      </c>
      <c r="AZ146" s="58">
        <f t="shared" si="234"/>
        <v>5.2544477113779875</v>
      </c>
      <c r="BA146" s="58">
        <f t="shared" si="235"/>
        <v>1.18</v>
      </c>
      <c r="BB146" s="27">
        <f t="shared" si="197"/>
        <v>189.46750320642349</v>
      </c>
      <c r="BC146" s="68"/>
      <c r="BD146" s="32">
        <v>2053</v>
      </c>
      <c r="BE146" s="27">
        <v>35.042852554598923</v>
      </c>
      <c r="BF146" s="58">
        <f t="shared" si="215"/>
        <v>5.2544477113779875</v>
      </c>
      <c r="BG146" s="58">
        <v>1.1599999999999999</v>
      </c>
      <c r="BH146" s="53">
        <f t="shared" si="198"/>
        <v>213.59177023057552</v>
      </c>
      <c r="BJ146" s="32">
        <v>2053</v>
      </c>
      <c r="BK146" s="53">
        <f t="shared" si="199"/>
        <v>134.37098252151924</v>
      </c>
      <c r="BL146" s="58">
        <f t="shared" si="244"/>
        <v>5.2544477113779875</v>
      </c>
      <c r="BM146" s="58">
        <f t="shared" si="245"/>
        <v>1</v>
      </c>
      <c r="BN146" s="27">
        <f t="shared" si="200"/>
        <v>706.04530158580837</v>
      </c>
      <c r="BO146" s="21"/>
      <c r="BP146" s="32">
        <v>2053</v>
      </c>
      <c r="BQ146" s="59">
        <v>307.48706275441629</v>
      </c>
      <c r="BR146" s="58">
        <f t="shared" si="236"/>
        <v>5.2544477113779875</v>
      </c>
      <c r="BS146" s="58">
        <f t="shared" si="237"/>
        <v>1.0900000000000001</v>
      </c>
      <c r="BT146" s="27">
        <f t="shared" si="201"/>
        <v>1761.085415553428</v>
      </c>
      <c r="BV146" s="32">
        <v>2053</v>
      </c>
      <c r="BW146" s="27">
        <v>220.71380287283301</v>
      </c>
      <c r="BX146" s="53">
        <f t="shared" si="220"/>
        <v>163.21380287283301</v>
      </c>
      <c r="BY146" s="58">
        <f t="shared" si="238"/>
        <v>5.2544477113779875</v>
      </c>
      <c r="BZ146" s="58">
        <f t="shared" si="239"/>
        <v>2.36</v>
      </c>
      <c r="CA146" s="27">
        <f t="shared" si="202"/>
        <v>2023.9322074102747</v>
      </c>
      <c r="CC146" s="32">
        <v>2053</v>
      </c>
      <c r="CD146" s="27">
        <v>170.58772518417175</v>
      </c>
      <c r="CE146" s="27">
        <f t="shared" si="204"/>
        <v>70.587725184171745</v>
      </c>
      <c r="CF146" s="58">
        <f t="shared" si="240"/>
        <v>5.2544477113779875</v>
      </c>
      <c r="CG146" s="58">
        <f t="shared" si="241"/>
        <v>1</v>
      </c>
      <c r="CH146" s="27">
        <f t="shared" si="221"/>
        <v>896.34428218314827</v>
      </c>
      <c r="CI146" s="21"/>
    </row>
    <row r="147" spans="1:91" s="4" customFormat="1" ht="13.8" x14ac:dyDescent="0.45">
      <c r="A147" s="32">
        <v>2054</v>
      </c>
      <c r="B147" s="627">
        <f t="shared" si="187"/>
        <v>13890.553116766143</v>
      </c>
      <c r="C147" s="21"/>
      <c r="D147" s="32">
        <v>2054</v>
      </c>
      <c r="E147" s="417">
        <v>256.06816010922194</v>
      </c>
      <c r="F147" s="27">
        <f t="shared" si="188"/>
        <v>224.71611497354181</v>
      </c>
      <c r="G147" s="58">
        <f t="shared" si="222"/>
        <v>5.2544477113779875</v>
      </c>
      <c r="H147" s="58">
        <f t="shared" si="223"/>
        <v>1.0603</v>
      </c>
      <c r="I147" s="27">
        <f t="shared" si="189"/>
        <v>1251.9588483172381</v>
      </c>
      <c r="J147" s="65"/>
      <c r="K147" s="32">
        <v>2054</v>
      </c>
      <c r="L147" s="27">
        <v>0</v>
      </c>
      <c r="M147" s="58">
        <f t="shared" ref="M147:N147" si="248">M146</f>
        <v>5.2544477113779875</v>
      </c>
      <c r="N147" s="58">
        <f t="shared" si="248"/>
        <v>1</v>
      </c>
      <c r="O147" s="27">
        <f t="shared" si="225"/>
        <v>0</v>
      </c>
      <c r="P147" s="65"/>
      <c r="Q147" s="32">
        <v>2054</v>
      </c>
      <c r="R147" s="27">
        <v>341.8657848548977</v>
      </c>
      <c r="S147" s="58">
        <f t="shared" si="226"/>
        <v>5.2544477113779875</v>
      </c>
      <c r="T147" s="58">
        <f t="shared" si="227"/>
        <v>0.98980000000000001</v>
      </c>
      <c r="U147" s="27">
        <f t="shared" si="191"/>
        <v>1777.9934687427983</v>
      </c>
      <c r="W147" s="32">
        <v>2054</v>
      </c>
      <c r="X147" s="417">
        <v>111.00000000000001</v>
      </c>
      <c r="Y147" s="58">
        <f t="shared" si="208"/>
        <v>5.2544477113779875</v>
      </c>
      <c r="Z147" s="58">
        <f t="shared" si="209"/>
        <v>1.0451999999999999</v>
      </c>
      <c r="AA147" s="27">
        <f t="shared" si="192"/>
        <v>609.60631102048228</v>
      </c>
      <c r="AB147" s="65"/>
      <c r="AC147" s="32">
        <v>2054</v>
      </c>
      <c r="AD147" s="27">
        <v>52.000000000000007</v>
      </c>
      <c r="AE147" s="58">
        <f t="shared" si="228"/>
        <v>5.2544477113779875</v>
      </c>
      <c r="AF147" s="58">
        <f t="shared" si="229"/>
        <v>1.3522000000000001</v>
      </c>
      <c r="AG147" s="27">
        <f t="shared" si="193"/>
        <v>369.46333815691645</v>
      </c>
      <c r="AH147" s="65"/>
      <c r="AI147" s="32">
        <v>2054</v>
      </c>
      <c r="AJ147" s="59">
        <v>493.52588334151244</v>
      </c>
      <c r="AK147" s="58">
        <f t="shared" si="230"/>
        <v>5.2544477113779875</v>
      </c>
      <c r="AL147" s="58">
        <f t="shared" si="231"/>
        <v>1.3105</v>
      </c>
      <c r="AM147" s="27">
        <f t="shared" si="194"/>
        <v>3398.3963951549031</v>
      </c>
      <c r="AO147" s="32">
        <v>2054</v>
      </c>
      <c r="AP147" s="27">
        <f t="shared" si="212"/>
        <v>51.473569828142544</v>
      </c>
      <c r="AQ147" s="58">
        <f t="shared" ref="AQ147:AS147" si="249">AQ146</f>
        <v>5.2544477113779875</v>
      </c>
      <c r="AR147" s="58">
        <f t="shared" si="249"/>
        <v>2.36</v>
      </c>
      <c r="AS147" s="27">
        <f t="shared" si="249"/>
        <v>638.29782758465512</v>
      </c>
      <c r="AU147" s="32">
        <v>2054</v>
      </c>
      <c r="AV147" s="27">
        <v>313520451.35680127</v>
      </c>
      <c r="AW147" s="58">
        <f t="shared" si="233"/>
        <v>10</v>
      </c>
      <c r="AX147" s="552">
        <f t="shared" si="195"/>
        <v>31.352045135680129</v>
      </c>
      <c r="AY147" s="59">
        <f t="shared" si="196"/>
        <v>31.352045135680129</v>
      </c>
      <c r="AZ147" s="58">
        <f t="shared" si="234"/>
        <v>5.2544477113779875</v>
      </c>
      <c r="BA147" s="58">
        <f t="shared" si="235"/>
        <v>1.18</v>
      </c>
      <c r="BB147" s="27">
        <f t="shared" si="197"/>
        <v>194.39046453602867</v>
      </c>
      <c r="BC147" s="68"/>
      <c r="BD147" s="32">
        <v>2054</v>
      </c>
      <c r="BE147" s="27">
        <v>36.044076913301566</v>
      </c>
      <c r="BF147" s="58">
        <f t="shared" si="215"/>
        <v>5.2544477113779875</v>
      </c>
      <c r="BG147" s="58">
        <v>1.1599999999999999</v>
      </c>
      <c r="BH147" s="53">
        <f t="shared" si="198"/>
        <v>219.6943922371623</v>
      </c>
      <c r="BJ147" s="32">
        <v>2054</v>
      </c>
      <c r="BK147" s="53">
        <f t="shared" si="199"/>
        <v>131.02252495292379</v>
      </c>
      <c r="BL147" s="58">
        <f t="shared" si="244"/>
        <v>5.2544477113779875</v>
      </c>
      <c r="BM147" s="58">
        <f t="shared" si="245"/>
        <v>1</v>
      </c>
      <c r="BN147" s="27">
        <f t="shared" si="200"/>
        <v>688.45100637785561</v>
      </c>
      <c r="BO147" s="21"/>
      <c r="BP147" s="32">
        <v>2054</v>
      </c>
      <c r="BQ147" s="59">
        <v>311.40688004498986</v>
      </c>
      <c r="BR147" s="58">
        <f t="shared" si="236"/>
        <v>5.2544477113779875</v>
      </c>
      <c r="BS147" s="58">
        <f t="shared" si="237"/>
        <v>1.0900000000000001</v>
      </c>
      <c r="BT147" s="27">
        <f t="shared" si="201"/>
        <v>1783.5355732941346</v>
      </c>
      <c r="BV147" s="32">
        <v>2054</v>
      </c>
      <c r="BW147" s="27">
        <v>223.17083198222227</v>
      </c>
      <c r="BX147" s="53">
        <f t="shared" si="220"/>
        <v>165.67083198222227</v>
      </c>
      <c r="BY147" s="58">
        <f t="shared" si="238"/>
        <v>5.2544477113779875</v>
      </c>
      <c r="BZ147" s="58">
        <f t="shared" si="239"/>
        <v>2.36</v>
      </c>
      <c r="CA147" s="27">
        <f t="shared" si="202"/>
        <v>2054.4005885245365</v>
      </c>
      <c r="CC147" s="32">
        <v>2054</v>
      </c>
      <c r="CD147" s="27">
        <v>172.11416927056229</v>
      </c>
      <c r="CE147" s="27">
        <f t="shared" si="204"/>
        <v>72.114169270562286</v>
      </c>
      <c r="CF147" s="58">
        <f t="shared" si="240"/>
        <v>5.2544477113779875</v>
      </c>
      <c r="CG147" s="58">
        <f t="shared" si="241"/>
        <v>1</v>
      </c>
      <c r="CH147" s="27">
        <f t="shared" si="221"/>
        <v>904.36490281942952</v>
      </c>
      <c r="CI147" s="21"/>
    </row>
    <row r="148" spans="1:91" s="4" customFormat="1" ht="13.8" x14ac:dyDescent="0.45">
      <c r="A148" s="32">
        <v>2055</v>
      </c>
      <c r="B148" s="627">
        <f t="shared" si="187"/>
        <v>13952.092325135734</v>
      </c>
      <c r="C148" s="21"/>
      <c r="D148" s="32">
        <v>2055</v>
      </c>
      <c r="E148" s="417">
        <v>252.21196054667234</v>
      </c>
      <c r="F148" s="27">
        <f t="shared" si="188"/>
        <v>220.06516064015926</v>
      </c>
      <c r="G148" s="58">
        <f t="shared" si="222"/>
        <v>5.2544477113779875</v>
      </c>
      <c r="H148" s="58">
        <f t="shared" si="223"/>
        <v>1.0603</v>
      </c>
      <c r="I148" s="27">
        <f t="shared" si="189"/>
        <v>1226.0470287244007</v>
      </c>
      <c r="J148" s="65"/>
      <c r="K148" s="32">
        <v>2055</v>
      </c>
      <c r="L148" s="27">
        <v>0</v>
      </c>
      <c r="M148" s="58">
        <f t="shared" ref="M148:N148" si="250">M147</f>
        <v>5.2544477113779875</v>
      </c>
      <c r="N148" s="58">
        <f t="shared" si="250"/>
        <v>1</v>
      </c>
      <c r="O148" s="27">
        <f t="shared" si="225"/>
        <v>0</v>
      </c>
      <c r="P148" s="65"/>
      <c r="Q148" s="32">
        <v>2055</v>
      </c>
      <c r="R148" s="27">
        <v>347.1916372350716</v>
      </c>
      <c r="S148" s="58">
        <f t="shared" si="226"/>
        <v>5.2544477113779875</v>
      </c>
      <c r="T148" s="58">
        <f t="shared" si="227"/>
        <v>0.98980000000000001</v>
      </c>
      <c r="U148" s="27">
        <f t="shared" si="191"/>
        <v>1805.6924405818686</v>
      </c>
      <c r="W148" s="32">
        <v>2055</v>
      </c>
      <c r="X148" s="417">
        <v>111.00000000000001</v>
      </c>
      <c r="Y148" s="58">
        <f t="shared" si="208"/>
        <v>5.2544477113779875</v>
      </c>
      <c r="Z148" s="58">
        <f t="shared" si="209"/>
        <v>1.0451999999999999</v>
      </c>
      <c r="AA148" s="27">
        <f t="shared" si="192"/>
        <v>609.60631102048228</v>
      </c>
      <c r="AB148" s="65"/>
      <c r="AC148" s="32">
        <v>2055</v>
      </c>
      <c r="AD148" s="27">
        <v>52.000000000000007</v>
      </c>
      <c r="AE148" s="58">
        <f t="shared" si="228"/>
        <v>5.2544477113779875</v>
      </c>
      <c r="AF148" s="58">
        <f t="shared" si="229"/>
        <v>1.3522000000000001</v>
      </c>
      <c r="AG148" s="27">
        <f t="shared" si="193"/>
        <v>369.46333815691645</v>
      </c>
      <c r="AH148" s="65"/>
      <c r="AI148" s="32">
        <v>2055</v>
      </c>
      <c r="AJ148" s="59">
        <v>493.77263700000066</v>
      </c>
      <c r="AK148" s="58">
        <f t="shared" si="230"/>
        <v>5.2544477113779875</v>
      </c>
      <c r="AL148" s="58">
        <f t="shared" si="231"/>
        <v>1.3105</v>
      </c>
      <c r="AM148" s="27">
        <f t="shared" si="194"/>
        <v>3400.0955294289151</v>
      </c>
      <c r="AO148" s="32">
        <v>2055</v>
      </c>
      <c r="AP148" s="27">
        <f t="shared" si="212"/>
        <v>51.473569828142544</v>
      </c>
      <c r="AQ148" s="58">
        <f t="shared" ref="AQ148:AS148" si="251">AQ147</f>
        <v>5.2544477113779875</v>
      </c>
      <c r="AR148" s="58">
        <f t="shared" si="251"/>
        <v>2.36</v>
      </c>
      <c r="AS148" s="27">
        <f t="shared" si="251"/>
        <v>638.29782758465512</v>
      </c>
      <c r="AU148" s="32">
        <v>2055</v>
      </c>
      <c r="AV148" s="27">
        <v>321467999.06513083</v>
      </c>
      <c r="AW148" s="58">
        <f t="shared" si="233"/>
        <v>10</v>
      </c>
      <c r="AX148" s="552">
        <f t="shared" si="195"/>
        <v>32.146799906513081</v>
      </c>
      <c r="AY148" s="59">
        <f t="shared" si="196"/>
        <v>32.146799906513081</v>
      </c>
      <c r="AZ148" s="58">
        <f t="shared" si="234"/>
        <v>5.2544477113779875</v>
      </c>
      <c r="BA148" s="58">
        <f t="shared" si="235"/>
        <v>1.18</v>
      </c>
      <c r="BB148" s="27">
        <f t="shared" si="197"/>
        <v>199.31814145234642</v>
      </c>
      <c r="BC148" s="68"/>
      <c r="BD148" s="32">
        <v>2055</v>
      </c>
      <c r="BE148" s="27">
        <v>37.045301272004544</v>
      </c>
      <c r="BF148" s="58">
        <f t="shared" si="215"/>
        <v>5.2544477113779875</v>
      </c>
      <c r="BG148" s="58">
        <v>1.1599999999999999</v>
      </c>
      <c r="BH148" s="53">
        <f t="shared" si="198"/>
        <v>225.79701424375108</v>
      </c>
      <c r="BJ148" s="32">
        <v>2055</v>
      </c>
      <c r="BK148" s="53">
        <f t="shared" si="199"/>
        <v>128.30489411810831</v>
      </c>
      <c r="BL148" s="58">
        <f t="shared" si="244"/>
        <v>5.2544477113779875</v>
      </c>
      <c r="BM148" s="58">
        <f t="shared" si="245"/>
        <v>1</v>
      </c>
      <c r="BN148" s="27">
        <f t="shared" si="200"/>
        <v>674.17135725748926</v>
      </c>
      <c r="BO148" s="21"/>
      <c r="BP148" s="32">
        <v>2055</v>
      </c>
      <c r="BQ148" s="59">
        <v>315.39009710718886</v>
      </c>
      <c r="BR148" s="58">
        <f t="shared" si="236"/>
        <v>5.2544477113779875</v>
      </c>
      <c r="BS148" s="58">
        <f t="shared" si="237"/>
        <v>1.0900000000000001</v>
      </c>
      <c r="BT148" s="27">
        <f t="shared" si="201"/>
        <v>1806.3488435904032</v>
      </c>
      <c r="BV148" s="32">
        <v>2055</v>
      </c>
      <c r="BW148" s="27">
        <v>225.62786109161115</v>
      </c>
      <c r="BX148" s="53">
        <f t="shared" si="220"/>
        <v>168.12786109161115</v>
      </c>
      <c r="BY148" s="58">
        <f t="shared" si="238"/>
        <v>5.2544477113779875</v>
      </c>
      <c r="BZ148" s="58">
        <f t="shared" si="239"/>
        <v>2.36</v>
      </c>
      <c r="CA148" s="27">
        <f t="shared" si="202"/>
        <v>2084.8689696387937</v>
      </c>
      <c r="CC148" s="32">
        <v>2055</v>
      </c>
      <c r="CD148" s="27">
        <v>173.64061335695294</v>
      </c>
      <c r="CE148" s="27">
        <f t="shared" si="204"/>
        <v>73.64061335695294</v>
      </c>
      <c r="CF148" s="58">
        <f t="shared" si="240"/>
        <v>5.2544477113779875</v>
      </c>
      <c r="CG148" s="58">
        <f t="shared" si="241"/>
        <v>1</v>
      </c>
      <c r="CH148" s="27">
        <f t="shared" si="221"/>
        <v>912.38552345571134</v>
      </c>
      <c r="CI148" s="21"/>
    </row>
    <row r="149" spans="1:91" s="4" customFormat="1" ht="13.8" x14ac:dyDescent="0.45">
      <c r="A149" s="32">
        <v>2056</v>
      </c>
      <c r="B149" s="627">
        <f t="shared" si="187"/>
        <v>14013.582211203298</v>
      </c>
      <c r="C149" s="21"/>
      <c r="D149" s="32">
        <v>2056</v>
      </c>
      <c r="E149" s="417">
        <v>248.33706202358007</v>
      </c>
      <c r="F149" s="27">
        <f t="shared" si="188"/>
        <v>215.39472995148896</v>
      </c>
      <c r="G149" s="58">
        <f t="shared" si="222"/>
        <v>5.2544477113779875</v>
      </c>
      <c r="H149" s="58">
        <f t="shared" si="223"/>
        <v>1.0603</v>
      </c>
      <c r="I149" s="27">
        <f t="shared" si="189"/>
        <v>1200.0267006904207</v>
      </c>
      <c r="J149" s="65"/>
      <c r="K149" s="32">
        <v>2056</v>
      </c>
      <c r="L149" s="27">
        <v>0</v>
      </c>
      <c r="M149" s="58">
        <f t="shared" ref="M149:N149" si="252">M148</f>
        <v>5.2544477113779875</v>
      </c>
      <c r="N149" s="58">
        <f t="shared" si="252"/>
        <v>1</v>
      </c>
      <c r="O149" s="27">
        <f t="shared" si="225"/>
        <v>0</v>
      </c>
      <c r="P149" s="65"/>
      <c r="Q149" s="32">
        <v>2056</v>
      </c>
      <c r="R149" s="27">
        <v>352.50414139453039</v>
      </c>
      <c r="S149" s="58">
        <f t="shared" si="226"/>
        <v>5.2544477113779875</v>
      </c>
      <c r="T149" s="58">
        <f t="shared" si="227"/>
        <v>0.98980000000000001</v>
      </c>
      <c r="U149" s="27">
        <f t="shared" si="191"/>
        <v>1833.3219902959349</v>
      </c>
      <c r="W149" s="32">
        <v>2056</v>
      </c>
      <c r="X149" s="417">
        <v>111.00000000000001</v>
      </c>
      <c r="Y149" s="58">
        <f t="shared" si="208"/>
        <v>5.2544477113779875</v>
      </c>
      <c r="Z149" s="58">
        <f t="shared" si="209"/>
        <v>1.0451999999999999</v>
      </c>
      <c r="AA149" s="27">
        <f t="shared" si="192"/>
        <v>609.60631102048228</v>
      </c>
      <c r="AB149" s="65"/>
      <c r="AC149" s="32">
        <v>2056</v>
      </c>
      <c r="AD149" s="27">
        <v>52.000000000000007</v>
      </c>
      <c r="AE149" s="58">
        <f t="shared" si="228"/>
        <v>5.2544477113779875</v>
      </c>
      <c r="AF149" s="58">
        <f t="shared" si="229"/>
        <v>1.3522000000000001</v>
      </c>
      <c r="AG149" s="27">
        <f t="shared" si="193"/>
        <v>369.46333815691645</v>
      </c>
      <c r="AH149" s="65"/>
      <c r="AI149" s="32">
        <v>2056</v>
      </c>
      <c r="AJ149" s="59">
        <v>493.77263700000066</v>
      </c>
      <c r="AK149" s="58">
        <f t="shared" si="230"/>
        <v>5.2544477113779875</v>
      </c>
      <c r="AL149" s="58">
        <f t="shared" si="231"/>
        <v>1.3105</v>
      </c>
      <c r="AM149" s="27">
        <f t="shared" si="194"/>
        <v>3400.0955294289151</v>
      </c>
      <c r="AO149" s="32">
        <v>2056</v>
      </c>
      <c r="AP149" s="27">
        <f t="shared" si="212"/>
        <v>51.473569828142544</v>
      </c>
      <c r="AQ149" s="58">
        <f t="shared" ref="AQ149:AS149" si="253">AQ148</f>
        <v>5.2544477113779875</v>
      </c>
      <c r="AR149" s="58">
        <f t="shared" si="253"/>
        <v>2.36</v>
      </c>
      <c r="AS149" s="27">
        <f t="shared" si="253"/>
        <v>638.29782758465512</v>
      </c>
      <c r="AU149" s="32">
        <v>2056</v>
      </c>
      <c r="AV149" s="27">
        <v>329423320.72091103</v>
      </c>
      <c r="AW149" s="58">
        <f t="shared" si="233"/>
        <v>10</v>
      </c>
      <c r="AX149" s="552">
        <f t="shared" si="195"/>
        <v>32.942332072091105</v>
      </c>
      <c r="AY149" s="59">
        <f t="shared" si="196"/>
        <v>32.942332072091105</v>
      </c>
      <c r="AZ149" s="58">
        <f t="shared" si="234"/>
        <v>5.2544477113779875</v>
      </c>
      <c r="BA149" s="58">
        <f t="shared" si="235"/>
        <v>1.18</v>
      </c>
      <c r="BB149" s="27">
        <f t="shared" si="197"/>
        <v>204.25063840911028</v>
      </c>
      <c r="BC149" s="68"/>
      <c r="BD149" s="32">
        <v>2056</v>
      </c>
      <c r="BE149" s="27">
        <v>38.046525630707471</v>
      </c>
      <c r="BF149" s="58">
        <f t="shared" si="215"/>
        <v>5.2544477113779875</v>
      </c>
      <c r="BG149" s="58">
        <v>1.1599999999999999</v>
      </c>
      <c r="BH149" s="53">
        <f t="shared" si="198"/>
        <v>231.89963625033957</v>
      </c>
      <c r="BJ149" s="32">
        <v>2056</v>
      </c>
      <c r="BK149" s="53">
        <f t="shared" si="199"/>
        <v>125.86606412303891</v>
      </c>
      <c r="BL149" s="58">
        <f t="shared" si="244"/>
        <v>5.2544477113779875</v>
      </c>
      <c r="BM149" s="58">
        <f t="shared" si="245"/>
        <v>1</v>
      </c>
      <c r="BN149" s="27">
        <f t="shared" si="200"/>
        <v>661.35665257145683</v>
      </c>
      <c r="BO149" s="21"/>
      <c r="BP149" s="32">
        <v>2056</v>
      </c>
      <c r="BQ149" s="59">
        <v>319.43581745415571</v>
      </c>
      <c r="BR149" s="58">
        <f t="shared" si="236"/>
        <v>5.2544477113779875</v>
      </c>
      <c r="BS149" s="58">
        <f t="shared" si="237"/>
        <v>1.0900000000000001</v>
      </c>
      <c r="BT149" s="27">
        <f t="shared" si="201"/>
        <v>1829.5200919500182</v>
      </c>
      <c r="BV149" s="32">
        <v>2056</v>
      </c>
      <c r="BW149" s="27">
        <v>228.08489020100041</v>
      </c>
      <c r="BX149" s="53">
        <f t="shared" si="220"/>
        <v>170.58489020100041</v>
      </c>
      <c r="BY149" s="58">
        <f t="shared" si="238"/>
        <v>5.2544477113779875</v>
      </c>
      <c r="BZ149" s="58">
        <f t="shared" si="239"/>
        <v>2.36</v>
      </c>
      <c r="CA149" s="27">
        <f t="shared" si="202"/>
        <v>2115.3373507530559</v>
      </c>
      <c r="CC149" s="32">
        <v>2056</v>
      </c>
      <c r="CD149" s="27">
        <v>175.16705744334354</v>
      </c>
      <c r="CE149" s="27">
        <f t="shared" si="204"/>
        <v>75.167057443343538</v>
      </c>
      <c r="CF149" s="58">
        <f t="shared" si="240"/>
        <v>5.2544477113779875</v>
      </c>
      <c r="CG149" s="58">
        <f t="shared" si="241"/>
        <v>1</v>
      </c>
      <c r="CH149" s="27">
        <f t="shared" si="221"/>
        <v>920.40614409199293</v>
      </c>
      <c r="CI149" s="21"/>
    </row>
    <row r="150" spans="1:91" s="4" customFormat="1" ht="13.8" x14ac:dyDescent="0.45">
      <c r="A150" s="32">
        <v>2057</v>
      </c>
      <c r="B150" s="627">
        <f t="shared" si="187"/>
        <v>14075.428527129743</v>
      </c>
      <c r="C150" s="21"/>
      <c r="D150" s="32">
        <v>2057</v>
      </c>
      <c r="E150" s="417">
        <v>244.47125572711229</v>
      </c>
      <c r="F150" s="27">
        <f t="shared" si="188"/>
        <v>210.73259714835561</v>
      </c>
      <c r="G150" s="58">
        <f t="shared" si="222"/>
        <v>5.2544477113779875</v>
      </c>
      <c r="H150" s="58">
        <f t="shared" si="223"/>
        <v>1.0603</v>
      </c>
      <c r="I150" s="27">
        <f t="shared" si="189"/>
        <v>1174.0526025906911</v>
      </c>
      <c r="J150" s="65"/>
      <c r="K150" s="32">
        <v>2057</v>
      </c>
      <c r="L150" s="27">
        <v>0</v>
      </c>
      <c r="M150" s="58">
        <f t="shared" ref="M150:N150" si="254">M149</f>
        <v>5.2544477113779875</v>
      </c>
      <c r="N150" s="58">
        <f t="shared" si="254"/>
        <v>1</v>
      </c>
      <c r="O150" s="27">
        <f t="shared" si="225"/>
        <v>0</v>
      </c>
      <c r="P150" s="65"/>
      <c r="Q150" s="32">
        <v>2057</v>
      </c>
      <c r="R150" s="27">
        <v>357.80329731518077</v>
      </c>
      <c r="S150" s="58">
        <f t="shared" si="226"/>
        <v>5.2544477113779875</v>
      </c>
      <c r="T150" s="58">
        <f t="shared" si="227"/>
        <v>0.98980000000000001</v>
      </c>
      <c r="U150" s="27">
        <f t="shared" si="191"/>
        <v>1860.8821177908965</v>
      </c>
      <c r="W150" s="32">
        <v>2057</v>
      </c>
      <c r="X150" s="417">
        <v>111.00000000000001</v>
      </c>
      <c r="Y150" s="58">
        <f t="shared" si="208"/>
        <v>5.2544477113779875</v>
      </c>
      <c r="Z150" s="58">
        <f t="shared" si="209"/>
        <v>1.0451999999999999</v>
      </c>
      <c r="AA150" s="27">
        <f t="shared" si="192"/>
        <v>609.60631102048228</v>
      </c>
      <c r="AB150" s="65"/>
      <c r="AC150" s="32">
        <v>2057</v>
      </c>
      <c r="AD150" s="27">
        <v>52.000000000000007</v>
      </c>
      <c r="AE150" s="58">
        <f t="shared" si="228"/>
        <v>5.2544477113779875</v>
      </c>
      <c r="AF150" s="58">
        <f t="shared" si="229"/>
        <v>1.3522000000000001</v>
      </c>
      <c r="AG150" s="27">
        <f t="shared" si="193"/>
        <v>369.46333815691645</v>
      </c>
      <c r="AH150" s="65"/>
      <c r="AI150" s="32">
        <v>2057</v>
      </c>
      <c r="AJ150" s="59">
        <v>493.77263700000066</v>
      </c>
      <c r="AK150" s="58">
        <f t="shared" si="230"/>
        <v>5.2544477113779875</v>
      </c>
      <c r="AL150" s="58">
        <f t="shared" si="231"/>
        <v>1.3105</v>
      </c>
      <c r="AM150" s="27">
        <f t="shared" si="194"/>
        <v>3400.0955294289151</v>
      </c>
      <c r="AO150" s="32">
        <v>2057</v>
      </c>
      <c r="AP150" s="27">
        <f t="shared" si="212"/>
        <v>51.473569828142544</v>
      </c>
      <c r="AQ150" s="58">
        <f t="shared" ref="AQ150:AS150" si="255">AQ149</f>
        <v>5.2544477113779875</v>
      </c>
      <c r="AR150" s="58">
        <f t="shared" si="255"/>
        <v>2.36</v>
      </c>
      <c r="AS150" s="27">
        <f t="shared" si="255"/>
        <v>638.29782758465512</v>
      </c>
      <c r="AU150" s="32">
        <v>2057</v>
      </c>
      <c r="AV150" s="27">
        <v>337386585.78756678</v>
      </c>
      <c r="AW150" s="58">
        <f t="shared" si="233"/>
        <v>10</v>
      </c>
      <c r="AX150" s="552">
        <f t="shared" si="195"/>
        <v>33.738658578756677</v>
      </c>
      <c r="AY150" s="59">
        <f t="shared" si="196"/>
        <v>33.738658578756677</v>
      </c>
      <c r="AZ150" s="58">
        <f t="shared" si="234"/>
        <v>5.2544477113779875</v>
      </c>
      <c r="BA150" s="58">
        <f t="shared" si="235"/>
        <v>1.18</v>
      </c>
      <c r="BB150" s="27">
        <f t="shared" si="197"/>
        <v>209.18806047785137</v>
      </c>
      <c r="BC150" s="68"/>
      <c r="BD150" s="32">
        <v>2057</v>
      </c>
      <c r="BE150" s="27">
        <v>39.047749989410114</v>
      </c>
      <c r="BF150" s="58">
        <f t="shared" si="215"/>
        <v>5.2544477113779875</v>
      </c>
      <c r="BG150" s="58">
        <v>1.1599999999999999</v>
      </c>
      <c r="BH150" s="53">
        <f t="shared" si="198"/>
        <v>238.00225825692632</v>
      </c>
      <c r="BJ150" s="32">
        <v>2057</v>
      </c>
      <c r="BK150" s="53">
        <f t="shared" si="199"/>
        <v>123.43149014015364</v>
      </c>
      <c r="BL150" s="58">
        <f t="shared" si="244"/>
        <v>5.2544477113779875</v>
      </c>
      <c r="BM150" s="58">
        <f t="shared" si="245"/>
        <v>1</v>
      </c>
      <c r="BN150" s="27">
        <f t="shared" si="200"/>
        <v>648.56431087890496</v>
      </c>
      <c r="BO150" s="21"/>
      <c r="BP150" s="32">
        <v>2057</v>
      </c>
      <c r="BQ150" s="59">
        <v>323.54305563415062</v>
      </c>
      <c r="BR150" s="58">
        <f t="shared" si="236"/>
        <v>5.2544477113779875</v>
      </c>
      <c r="BS150" s="58">
        <f t="shared" si="237"/>
        <v>1.0900000000000001</v>
      </c>
      <c r="BT150" s="27">
        <f t="shared" si="201"/>
        <v>1853.0436743479229</v>
      </c>
      <c r="BV150" s="32">
        <v>2057</v>
      </c>
      <c r="BW150" s="27">
        <v>230.54191931038895</v>
      </c>
      <c r="BX150" s="53">
        <f t="shared" si="220"/>
        <v>173.04191931038895</v>
      </c>
      <c r="BY150" s="58">
        <f t="shared" si="238"/>
        <v>5.2544477113779875</v>
      </c>
      <c r="BZ150" s="58">
        <f t="shared" si="239"/>
        <v>2.36</v>
      </c>
      <c r="CA150" s="27">
        <f t="shared" si="202"/>
        <v>2145.8057318673091</v>
      </c>
      <c r="CC150" s="32">
        <v>2057</v>
      </c>
      <c r="CD150" s="27">
        <v>176.69350152973402</v>
      </c>
      <c r="CE150" s="27">
        <f t="shared" si="204"/>
        <v>76.693501529734021</v>
      </c>
      <c r="CF150" s="58">
        <f t="shared" si="240"/>
        <v>5.2544477113779875</v>
      </c>
      <c r="CG150" s="58">
        <f t="shared" si="241"/>
        <v>1</v>
      </c>
      <c r="CH150" s="27">
        <f t="shared" si="221"/>
        <v>928.42676472827384</v>
      </c>
      <c r="CI150" s="21"/>
    </row>
    <row r="151" spans="1:91" s="4" customFormat="1" ht="13.8" x14ac:dyDescent="0.45">
      <c r="A151" s="32">
        <v>2058</v>
      </c>
      <c r="B151" s="627">
        <f t="shared" si="187"/>
        <v>14137.633980503495</v>
      </c>
      <c r="C151" s="21"/>
      <c r="D151" s="32">
        <v>2058</v>
      </c>
      <c r="E151" s="417">
        <v>240.64233287423849</v>
      </c>
      <c r="F151" s="27">
        <f t="shared" si="188"/>
        <v>206.10653640221676</v>
      </c>
      <c r="G151" s="58">
        <f t="shared" si="222"/>
        <v>5.2544477113779875</v>
      </c>
      <c r="H151" s="58">
        <f t="shared" si="223"/>
        <v>1.0603</v>
      </c>
      <c r="I151" s="27">
        <f t="shared" si="189"/>
        <v>1148.2794724141415</v>
      </c>
      <c r="J151" s="65"/>
      <c r="K151" s="32">
        <v>2058</v>
      </c>
      <c r="L151" s="27">
        <v>0</v>
      </c>
      <c r="M151" s="58">
        <f t="shared" ref="M151:N151" si="256">M150</f>
        <v>5.2544477113779875</v>
      </c>
      <c r="N151" s="58">
        <f t="shared" si="256"/>
        <v>1</v>
      </c>
      <c r="O151" s="27">
        <f t="shared" si="225"/>
        <v>0</v>
      </c>
      <c r="P151" s="65"/>
      <c r="Q151" s="32">
        <v>2058</v>
      </c>
      <c r="R151" s="27">
        <v>363.08910500979545</v>
      </c>
      <c r="S151" s="58">
        <f t="shared" si="226"/>
        <v>5.2544477113779875</v>
      </c>
      <c r="T151" s="58">
        <f t="shared" si="227"/>
        <v>0.98980000000000001</v>
      </c>
      <c r="U151" s="27">
        <f t="shared" si="191"/>
        <v>1888.3728231331825</v>
      </c>
      <c r="W151" s="32">
        <v>2058</v>
      </c>
      <c r="X151" s="417">
        <v>111.00000000000001</v>
      </c>
      <c r="Y151" s="58">
        <f t="shared" si="208"/>
        <v>5.2544477113779875</v>
      </c>
      <c r="Z151" s="58">
        <f t="shared" si="209"/>
        <v>1.0451999999999999</v>
      </c>
      <c r="AA151" s="27">
        <f t="shared" si="192"/>
        <v>609.60631102048228</v>
      </c>
      <c r="AB151" s="65"/>
      <c r="AC151" s="32">
        <v>2058</v>
      </c>
      <c r="AD151" s="27">
        <v>52.000000000000007</v>
      </c>
      <c r="AE151" s="58">
        <f t="shared" si="228"/>
        <v>5.2544477113779875</v>
      </c>
      <c r="AF151" s="58">
        <f t="shared" si="229"/>
        <v>1.3522000000000001</v>
      </c>
      <c r="AG151" s="27">
        <f t="shared" si="193"/>
        <v>369.46333815691645</v>
      </c>
      <c r="AH151" s="65"/>
      <c r="AI151" s="32">
        <v>2058</v>
      </c>
      <c r="AJ151" s="59">
        <v>493.77263700000066</v>
      </c>
      <c r="AK151" s="58">
        <f t="shared" si="230"/>
        <v>5.2544477113779875</v>
      </c>
      <c r="AL151" s="58">
        <f t="shared" si="231"/>
        <v>1.3105</v>
      </c>
      <c r="AM151" s="27">
        <f t="shared" si="194"/>
        <v>3400.0955294289151</v>
      </c>
      <c r="AO151" s="32">
        <v>2058</v>
      </c>
      <c r="AP151" s="27">
        <f t="shared" si="212"/>
        <v>51.473569828142544</v>
      </c>
      <c r="AQ151" s="58">
        <f t="shared" ref="AQ151:AS151" si="257">AQ150</f>
        <v>5.2544477113779875</v>
      </c>
      <c r="AR151" s="58">
        <f t="shared" si="257"/>
        <v>2.36</v>
      </c>
      <c r="AS151" s="27">
        <f t="shared" si="257"/>
        <v>638.29782758465512</v>
      </c>
      <c r="AU151" s="32">
        <v>2058</v>
      </c>
      <c r="AV151" s="27">
        <v>345357964.72021735</v>
      </c>
      <c r="AW151" s="58">
        <f t="shared" si="233"/>
        <v>10</v>
      </c>
      <c r="AX151" s="552">
        <f t="shared" si="195"/>
        <v>34.535796472021737</v>
      </c>
      <c r="AY151" s="59">
        <f t="shared" si="196"/>
        <v>34.535796472021737</v>
      </c>
      <c r="AZ151" s="58">
        <f t="shared" si="234"/>
        <v>5.2544477113779875</v>
      </c>
      <c r="BA151" s="58">
        <f t="shared" si="235"/>
        <v>1.18</v>
      </c>
      <c r="BB151" s="27">
        <f t="shared" si="197"/>
        <v>214.13051334497607</v>
      </c>
      <c r="BC151" s="68"/>
      <c r="BD151" s="32">
        <v>2058</v>
      </c>
      <c r="BE151" s="27">
        <v>40.048974348113042</v>
      </c>
      <c r="BF151" s="58">
        <f t="shared" si="215"/>
        <v>5.2544477113779875</v>
      </c>
      <c r="BG151" s="58">
        <v>1.1599999999999999</v>
      </c>
      <c r="BH151" s="53">
        <f t="shared" si="198"/>
        <v>244.10488026351481</v>
      </c>
      <c r="BJ151" s="32">
        <v>2058</v>
      </c>
      <c r="BK151" s="53">
        <f t="shared" si="199"/>
        <v>120.97338093970976</v>
      </c>
      <c r="BL151" s="58">
        <f t="shared" si="244"/>
        <v>5.2544477113779875</v>
      </c>
      <c r="BM151" s="58">
        <f t="shared" si="245"/>
        <v>1</v>
      </c>
      <c r="BN151" s="27">
        <f t="shared" si="200"/>
        <v>635.64830461631539</v>
      </c>
      <c r="BO151" s="21"/>
      <c r="BP151" s="32">
        <v>2058</v>
      </c>
      <c r="BQ151" s="59">
        <v>327.71074508201184</v>
      </c>
      <c r="BR151" s="58">
        <f t="shared" si="236"/>
        <v>5.2544477113779875</v>
      </c>
      <c r="BS151" s="58">
        <f t="shared" si="237"/>
        <v>1.0900000000000001</v>
      </c>
      <c r="BT151" s="27">
        <f t="shared" si="201"/>
        <v>1876.913482194266</v>
      </c>
      <c r="BV151" s="32">
        <v>2058</v>
      </c>
      <c r="BW151" s="27">
        <v>232.9989484197784</v>
      </c>
      <c r="BX151" s="53">
        <f t="shared" si="220"/>
        <v>175.4989484197784</v>
      </c>
      <c r="BY151" s="58">
        <f t="shared" si="238"/>
        <v>5.2544477113779875</v>
      </c>
      <c r="BZ151" s="58">
        <f t="shared" si="239"/>
        <v>2.36</v>
      </c>
      <c r="CA151" s="27">
        <f t="shared" si="202"/>
        <v>2176.2741129815736</v>
      </c>
      <c r="CC151" s="32">
        <v>2058</v>
      </c>
      <c r="CD151" s="27">
        <v>178.21994561612468</v>
      </c>
      <c r="CE151" s="27">
        <f t="shared" si="204"/>
        <v>78.219945616124676</v>
      </c>
      <c r="CF151" s="58">
        <f t="shared" si="240"/>
        <v>5.2544477113779875</v>
      </c>
      <c r="CG151" s="58">
        <f t="shared" si="241"/>
        <v>1</v>
      </c>
      <c r="CH151" s="27">
        <f t="shared" si="221"/>
        <v>936.44738536455566</v>
      </c>
      <c r="CI151" s="21"/>
    </row>
    <row r="152" spans="1:91" s="4" customFormat="1" ht="13.8" x14ac:dyDescent="0.45">
      <c r="A152" s="32">
        <v>2059</v>
      </c>
      <c r="B152" s="627">
        <f t="shared" si="187"/>
        <v>14200.200861217894</v>
      </c>
      <c r="C152" s="21"/>
      <c r="D152" s="32">
        <v>2059</v>
      </c>
      <c r="E152" s="417">
        <v>236.87808468192816</v>
      </c>
      <c r="F152" s="27">
        <f t="shared" si="188"/>
        <v>201.5443217858564</v>
      </c>
      <c r="G152" s="58">
        <f t="shared" si="222"/>
        <v>5.2544477113779875</v>
      </c>
      <c r="H152" s="58">
        <f t="shared" si="223"/>
        <v>1.0603</v>
      </c>
      <c r="I152" s="27">
        <f t="shared" si="189"/>
        <v>1122.8620475999619</v>
      </c>
      <c r="J152" s="65"/>
      <c r="K152" s="32">
        <v>2059</v>
      </c>
      <c r="L152" s="27">
        <v>0</v>
      </c>
      <c r="M152" s="58">
        <f t="shared" ref="M152:N152" si="258">M151</f>
        <v>5.2544477113779875</v>
      </c>
      <c r="N152" s="58">
        <f t="shared" si="258"/>
        <v>1</v>
      </c>
      <c r="O152" s="27">
        <f t="shared" si="225"/>
        <v>0</v>
      </c>
      <c r="P152" s="65"/>
      <c r="Q152" s="32">
        <v>2059</v>
      </c>
      <c r="R152" s="27">
        <v>368.36156448475941</v>
      </c>
      <c r="S152" s="58">
        <f t="shared" si="226"/>
        <v>5.2544477113779875</v>
      </c>
      <c r="T152" s="58">
        <f t="shared" si="227"/>
        <v>0.98980000000000001</v>
      </c>
      <c r="U152" s="27">
        <f t="shared" si="191"/>
        <v>1915.7941063560002</v>
      </c>
      <c r="W152" s="32">
        <v>2059</v>
      </c>
      <c r="X152" s="417">
        <v>111.00000000000001</v>
      </c>
      <c r="Y152" s="58">
        <f t="shared" si="208"/>
        <v>5.2544477113779875</v>
      </c>
      <c r="Z152" s="58">
        <f t="shared" si="209"/>
        <v>1.0451999999999999</v>
      </c>
      <c r="AA152" s="27">
        <f t="shared" si="192"/>
        <v>609.60631102048228</v>
      </c>
      <c r="AB152" s="65"/>
      <c r="AC152" s="32">
        <v>2059</v>
      </c>
      <c r="AD152" s="27">
        <v>52.000000000000007</v>
      </c>
      <c r="AE152" s="58">
        <f t="shared" si="228"/>
        <v>5.2544477113779875</v>
      </c>
      <c r="AF152" s="58">
        <f t="shared" si="229"/>
        <v>1.3522000000000001</v>
      </c>
      <c r="AG152" s="27">
        <f t="shared" si="193"/>
        <v>369.46333815691645</v>
      </c>
      <c r="AH152" s="65"/>
      <c r="AI152" s="32">
        <v>2059</v>
      </c>
      <c r="AJ152" s="59">
        <v>493.77263700000066</v>
      </c>
      <c r="AK152" s="58">
        <f t="shared" si="230"/>
        <v>5.2544477113779875</v>
      </c>
      <c r="AL152" s="58">
        <f t="shared" si="231"/>
        <v>1.3105</v>
      </c>
      <c r="AM152" s="27">
        <f t="shared" si="194"/>
        <v>3400.0955294289151</v>
      </c>
      <c r="AO152" s="32">
        <v>2059</v>
      </c>
      <c r="AP152" s="27">
        <f t="shared" si="212"/>
        <v>51.473569828142544</v>
      </c>
      <c r="AQ152" s="58">
        <f t="shared" ref="AQ152:AS152" si="259">AQ151</f>
        <v>5.2544477113779875</v>
      </c>
      <c r="AR152" s="58">
        <f t="shared" si="259"/>
        <v>2.36</v>
      </c>
      <c r="AS152" s="27">
        <f t="shared" si="259"/>
        <v>638.29782758465512</v>
      </c>
      <c r="AU152" s="32">
        <v>2059</v>
      </c>
      <c r="AV152" s="27">
        <v>353337628.96071762</v>
      </c>
      <c r="AW152" s="58">
        <f t="shared" si="233"/>
        <v>10</v>
      </c>
      <c r="AX152" s="552">
        <f t="shared" si="195"/>
        <v>35.333762896071761</v>
      </c>
      <c r="AY152" s="59">
        <f t="shared" si="196"/>
        <v>35.333762896071761</v>
      </c>
      <c r="AZ152" s="58">
        <f t="shared" si="234"/>
        <v>5.2544477113779875</v>
      </c>
      <c r="BA152" s="58">
        <f t="shared" si="235"/>
        <v>1.18</v>
      </c>
      <c r="BB152" s="27">
        <f t="shared" si="197"/>
        <v>219.07810330869131</v>
      </c>
      <c r="BC152" s="68"/>
      <c r="BD152" s="32">
        <v>2059</v>
      </c>
      <c r="BE152" s="27">
        <v>41.050198706815692</v>
      </c>
      <c r="BF152" s="58">
        <f t="shared" si="215"/>
        <v>5.2544477113779875</v>
      </c>
      <c r="BG152" s="58">
        <v>1.1599999999999999</v>
      </c>
      <c r="BH152" s="53">
        <f t="shared" si="198"/>
        <v>250.20750227010163</v>
      </c>
      <c r="BJ152" s="32">
        <v>2059</v>
      </c>
      <c r="BK152" s="53">
        <f t="shared" si="199"/>
        <v>118.46394529835349</v>
      </c>
      <c r="BL152" s="58">
        <f t="shared" si="244"/>
        <v>5.2544477113779875</v>
      </c>
      <c r="BM152" s="58">
        <f t="shared" si="245"/>
        <v>1</v>
      </c>
      <c r="BN152" s="27">
        <f t="shared" si="200"/>
        <v>622.46260625374066</v>
      </c>
      <c r="BO152" s="21"/>
      <c r="BP152" s="32">
        <v>2059</v>
      </c>
      <c r="BQ152" s="59">
        <v>331.93774629176272</v>
      </c>
      <c r="BR152" s="58">
        <f t="shared" si="236"/>
        <v>5.2544477113779875</v>
      </c>
      <c r="BS152" s="58">
        <f t="shared" si="237"/>
        <v>1.0900000000000001</v>
      </c>
      <c r="BT152" s="27">
        <f t="shared" si="201"/>
        <v>1901.1229891417645</v>
      </c>
      <c r="BV152" s="32">
        <v>2059</v>
      </c>
      <c r="BW152" s="27">
        <v>235.45597752916711</v>
      </c>
      <c r="BX152" s="53">
        <f t="shared" si="220"/>
        <v>177.95597752916711</v>
      </c>
      <c r="BY152" s="58">
        <f t="shared" si="238"/>
        <v>5.2544477113779875</v>
      </c>
      <c r="BZ152" s="58">
        <f t="shared" si="239"/>
        <v>2.36</v>
      </c>
      <c r="CA152" s="27">
        <f t="shared" si="202"/>
        <v>2206.7424940958285</v>
      </c>
      <c r="CC152" s="32">
        <v>2059</v>
      </c>
      <c r="CD152" s="27">
        <v>179.7463897025155</v>
      </c>
      <c r="CE152" s="27">
        <f t="shared" si="204"/>
        <v>79.746389702515501</v>
      </c>
      <c r="CF152" s="58">
        <f t="shared" si="240"/>
        <v>5.2544477113779875</v>
      </c>
      <c r="CG152" s="58">
        <f t="shared" si="241"/>
        <v>1</v>
      </c>
      <c r="CH152" s="27">
        <f t="shared" si="221"/>
        <v>944.46800600083839</v>
      </c>
      <c r="CI152" s="21"/>
    </row>
    <row r="153" spans="1:91" s="4" customFormat="1" ht="13.8" x14ac:dyDescent="0.45">
      <c r="A153" s="32">
        <v>2060</v>
      </c>
      <c r="B153" s="627">
        <f t="shared" si="187"/>
        <v>14263.131089335344</v>
      </c>
      <c r="C153" s="21"/>
      <c r="D153" s="32">
        <v>2060</v>
      </c>
      <c r="E153" s="417">
        <v>233.20630227774382</v>
      </c>
      <c r="F153" s="27">
        <f t="shared" si="188"/>
        <v>197.07372718450074</v>
      </c>
      <c r="G153" s="58">
        <f t="shared" si="222"/>
        <v>5.2544477113779875</v>
      </c>
      <c r="H153" s="58">
        <f t="shared" si="223"/>
        <v>1.0603</v>
      </c>
      <c r="I153" s="27">
        <f t="shared" si="189"/>
        <v>1097.9550645424029</v>
      </c>
      <c r="J153" s="65"/>
      <c r="K153" s="32">
        <v>2060</v>
      </c>
      <c r="L153" s="27">
        <v>0</v>
      </c>
      <c r="M153" s="58">
        <f t="shared" ref="M153:N153" si="260">M152</f>
        <v>5.2544477113779875</v>
      </c>
      <c r="N153" s="58">
        <f t="shared" si="260"/>
        <v>1</v>
      </c>
      <c r="O153" s="27">
        <f t="shared" si="225"/>
        <v>0</v>
      </c>
      <c r="P153" s="65"/>
      <c r="Q153" s="32">
        <v>2060</v>
      </c>
      <c r="R153" s="27">
        <v>373.62067573262232</v>
      </c>
      <c r="S153" s="58">
        <f t="shared" si="226"/>
        <v>5.2544477113779875</v>
      </c>
      <c r="T153" s="58">
        <f t="shared" si="227"/>
        <v>0.98980000000000001</v>
      </c>
      <c r="U153" s="27">
        <f t="shared" si="191"/>
        <v>1943.1459674206014</v>
      </c>
      <c r="W153" s="32">
        <v>2060</v>
      </c>
      <c r="X153" s="417">
        <v>111.00000000000001</v>
      </c>
      <c r="Y153" s="58">
        <f t="shared" si="208"/>
        <v>5.2544477113779875</v>
      </c>
      <c r="Z153" s="58">
        <f t="shared" si="209"/>
        <v>1.0451999999999999</v>
      </c>
      <c r="AA153" s="27">
        <f t="shared" si="192"/>
        <v>609.60631102048228</v>
      </c>
      <c r="AB153" s="65"/>
      <c r="AC153" s="32">
        <v>2060</v>
      </c>
      <c r="AD153" s="27">
        <v>52.000000000000007</v>
      </c>
      <c r="AE153" s="58">
        <f t="shared" si="228"/>
        <v>5.2544477113779875</v>
      </c>
      <c r="AF153" s="58">
        <f t="shared" si="229"/>
        <v>1.3522000000000001</v>
      </c>
      <c r="AG153" s="27">
        <f t="shared" si="193"/>
        <v>369.46333815691645</v>
      </c>
      <c r="AH153" s="65"/>
      <c r="AI153" s="32">
        <v>2060</v>
      </c>
      <c r="AJ153" s="59">
        <v>493.77263700000066</v>
      </c>
      <c r="AK153" s="58">
        <f t="shared" si="230"/>
        <v>5.2544477113779875</v>
      </c>
      <c r="AL153" s="58">
        <f t="shared" si="231"/>
        <v>1.3105</v>
      </c>
      <c r="AM153" s="27">
        <f t="shared" si="194"/>
        <v>3400.0955294289151</v>
      </c>
      <c r="AO153" s="32">
        <v>2060</v>
      </c>
      <c r="AP153" s="27">
        <f t="shared" si="212"/>
        <v>51.473569828142544</v>
      </c>
      <c r="AQ153" s="58">
        <f t="shared" ref="AQ153:AS153" si="261">AQ152</f>
        <v>5.2544477113779875</v>
      </c>
      <c r="AR153" s="58">
        <f t="shared" si="261"/>
        <v>2.36</v>
      </c>
      <c r="AS153" s="27">
        <f t="shared" si="261"/>
        <v>638.29782758465512</v>
      </c>
      <c r="AU153" s="32">
        <v>2060</v>
      </c>
      <c r="AV153" s="27">
        <v>361325750.93243062</v>
      </c>
      <c r="AW153" s="58">
        <f t="shared" si="233"/>
        <v>10</v>
      </c>
      <c r="AX153" s="552">
        <f t="shared" si="195"/>
        <v>36.132575093243062</v>
      </c>
      <c r="AY153" s="59">
        <f t="shared" si="196"/>
        <v>36.132575093243062</v>
      </c>
      <c r="AZ153" s="58">
        <f t="shared" si="234"/>
        <v>5.2544477113779875</v>
      </c>
      <c r="BA153" s="58">
        <f t="shared" si="235"/>
        <v>1.18</v>
      </c>
      <c r="BB153" s="27">
        <f t="shared" si="197"/>
        <v>224.03093727576345</v>
      </c>
      <c r="BC153" s="68"/>
      <c r="BD153" s="32">
        <v>2060</v>
      </c>
      <c r="BE153" s="27">
        <v>42.051423065518662</v>
      </c>
      <c r="BF153" s="58">
        <f t="shared" si="215"/>
        <v>5.2544477113779875</v>
      </c>
      <c r="BG153" s="58">
        <v>1.1599999999999999</v>
      </c>
      <c r="BH153" s="53">
        <f t="shared" si="198"/>
        <v>256.31012427669037</v>
      </c>
      <c r="BJ153" s="32">
        <v>2060</v>
      </c>
      <c r="BK153" s="53">
        <f t="shared" si="199"/>
        <v>115.87539209597199</v>
      </c>
      <c r="BL153" s="58">
        <f t="shared" si="244"/>
        <v>5.2544477113779875</v>
      </c>
      <c r="BM153" s="58">
        <f t="shared" si="245"/>
        <v>1</v>
      </c>
      <c r="BN153" s="27">
        <f t="shared" si="200"/>
        <v>608.86118880370691</v>
      </c>
      <c r="BO153" s="21"/>
      <c r="BP153" s="32">
        <v>2060</v>
      </c>
      <c r="BQ153" s="59">
        <v>336.22285517864844</v>
      </c>
      <c r="BR153" s="58">
        <f t="shared" si="236"/>
        <v>5.2544477113779875</v>
      </c>
      <c r="BS153" s="58">
        <f t="shared" si="237"/>
        <v>1.0900000000000001</v>
      </c>
      <c r="BT153" s="27">
        <f t="shared" si="201"/>
        <v>1925.665298978</v>
      </c>
      <c r="BV153" s="32">
        <v>2060</v>
      </c>
      <c r="BW153" s="27">
        <v>237.91300663855654</v>
      </c>
      <c r="BX153" s="53">
        <f t="shared" si="220"/>
        <v>180.41300663855654</v>
      </c>
      <c r="BY153" s="58">
        <f t="shared" si="238"/>
        <v>5.2544477113779875</v>
      </c>
      <c r="BZ153" s="58">
        <f t="shared" si="239"/>
        <v>2.36</v>
      </c>
      <c r="CA153" s="27">
        <f t="shared" si="202"/>
        <v>2237.2108752100926</v>
      </c>
      <c r="CC153" s="32">
        <v>2060</v>
      </c>
      <c r="CD153" s="27">
        <v>181.27283378890615</v>
      </c>
      <c r="CE153" s="27">
        <f t="shared" si="204"/>
        <v>81.272833788906155</v>
      </c>
      <c r="CF153" s="58">
        <f t="shared" si="240"/>
        <v>5.2544477113779875</v>
      </c>
      <c r="CG153" s="58">
        <f t="shared" si="241"/>
        <v>1</v>
      </c>
      <c r="CH153" s="27">
        <f t="shared" si="221"/>
        <v>952.48862663712032</v>
      </c>
      <c r="CI153" s="21"/>
    </row>
    <row r="154" spans="1:91" s="21" customFormat="1" x14ac:dyDescent="0.4">
      <c r="A154" s="65"/>
      <c r="B154" s="69"/>
      <c r="C154" s="65"/>
      <c r="D154" s="65"/>
      <c r="E154" s="65"/>
      <c r="F154" s="65"/>
      <c r="G154" s="71"/>
      <c r="H154" s="65"/>
      <c r="I154" s="65"/>
      <c r="J154" s="65"/>
      <c r="K154" s="65"/>
      <c r="L154" s="65"/>
      <c r="M154" s="71"/>
      <c r="N154" s="65"/>
      <c r="O154" s="65"/>
      <c r="P154" s="65"/>
      <c r="Q154" s="65"/>
      <c r="R154" s="65"/>
      <c r="S154" s="71"/>
      <c r="T154" s="65"/>
      <c r="U154" s="65"/>
      <c r="W154" s="65"/>
      <c r="X154" s="65"/>
      <c r="Y154" s="71"/>
      <c r="Z154" s="65"/>
      <c r="AA154" s="65"/>
      <c r="AB154" s="65"/>
      <c r="AC154" s="65"/>
      <c r="AD154" s="65"/>
      <c r="AE154" s="71"/>
      <c r="AF154" s="65"/>
      <c r="AG154" s="65"/>
      <c r="AH154" s="65"/>
      <c r="AI154" s="65"/>
      <c r="AJ154" s="65"/>
      <c r="AK154" s="71"/>
      <c r="AL154" s="65"/>
      <c r="AM154" s="65"/>
      <c r="AO154" s="65"/>
      <c r="AP154" s="65"/>
      <c r="AQ154" s="71"/>
      <c r="AR154" s="65"/>
      <c r="AS154" s="65"/>
      <c r="AU154" s="65"/>
      <c r="AV154" s="65"/>
      <c r="AW154" s="65"/>
      <c r="AX154" s="553"/>
      <c r="AY154" s="129"/>
      <c r="AZ154" s="71"/>
      <c r="BA154" s="71"/>
      <c r="BB154" s="65"/>
      <c r="BC154" s="65"/>
      <c r="BD154" s="65"/>
      <c r="BE154" s="65"/>
      <c r="BF154" s="71"/>
      <c r="BG154" s="65"/>
      <c r="BH154" s="65"/>
      <c r="BJ154" s="65"/>
      <c r="BK154" s="69"/>
      <c r="BL154" s="71"/>
      <c r="BM154" s="129"/>
      <c r="BN154" s="86"/>
      <c r="BR154" s="71"/>
      <c r="BV154" s="65"/>
      <c r="BW154" s="65"/>
      <c r="BX154" s="65"/>
      <c r="BY154" s="71"/>
      <c r="BZ154" s="65"/>
      <c r="CA154" s="65"/>
      <c r="CC154" s="65"/>
      <c r="CD154" s="65"/>
      <c r="CE154" s="65"/>
      <c r="CF154" s="71"/>
      <c r="CG154" s="65"/>
      <c r="CH154" s="65"/>
    </row>
    <row r="155" spans="1:91" s="21" customFormat="1" x14ac:dyDescent="0.4">
      <c r="A155" s="65"/>
      <c r="B155" s="69"/>
      <c r="C155" s="65"/>
      <c r="D155" s="65"/>
      <c r="E155" s="65"/>
      <c r="F155" s="65"/>
      <c r="G155" s="71"/>
      <c r="H155" s="65"/>
      <c r="I155" s="65"/>
      <c r="J155" s="65"/>
      <c r="K155" s="65"/>
      <c r="L155" s="65"/>
      <c r="M155" s="71"/>
      <c r="N155" s="65"/>
      <c r="O155" s="65"/>
      <c r="P155" s="65"/>
      <c r="Q155" s="65"/>
      <c r="R155" s="65"/>
      <c r="S155" s="71"/>
      <c r="T155" s="65"/>
      <c r="U155" s="65"/>
      <c r="W155" s="65"/>
      <c r="X155" s="65"/>
      <c r="Y155" s="71"/>
      <c r="Z155" s="65"/>
      <c r="AA155" s="65"/>
      <c r="AB155" s="65"/>
      <c r="AC155" s="65"/>
      <c r="AD155" s="65"/>
      <c r="AE155" s="71"/>
      <c r="AF155" s="65"/>
      <c r="AG155" s="65"/>
      <c r="AH155" s="65"/>
      <c r="AI155" s="65"/>
      <c r="AJ155" s="65"/>
      <c r="AK155" s="71"/>
      <c r="AL155" s="65"/>
      <c r="AM155" s="65"/>
      <c r="AO155" s="65"/>
      <c r="AP155" s="65"/>
      <c r="AQ155" s="71"/>
      <c r="AR155" s="65"/>
      <c r="AS155" s="65"/>
      <c r="AU155" s="65"/>
      <c r="AV155" s="65"/>
      <c r="AW155" s="65"/>
      <c r="AX155" s="553"/>
      <c r="AY155" s="129"/>
      <c r="AZ155" s="71"/>
      <c r="BA155" s="71"/>
      <c r="BB155" s="65"/>
      <c r="BC155" s="65"/>
      <c r="BD155" s="65"/>
      <c r="BE155" s="65"/>
      <c r="BF155" s="71"/>
      <c r="BG155" s="65"/>
      <c r="BH155" s="65"/>
      <c r="BJ155" s="65"/>
      <c r="BK155" s="69"/>
      <c r="BL155" s="71"/>
      <c r="BM155" s="129"/>
      <c r="BN155" s="86"/>
      <c r="BR155" s="71"/>
      <c r="BV155" s="65"/>
      <c r="BW155" s="65"/>
      <c r="BX155" s="65"/>
      <c r="BY155" s="71"/>
      <c r="BZ155" s="65"/>
      <c r="CA155" s="65"/>
      <c r="CC155" s="65"/>
      <c r="CD155" s="65"/>
      <c r="CE155" s="65"/>
      <c r="CF155" s="71"/>
      <c r="CG155" s="65"/>
      <c r="CH155" s="65"/>
    </row>
    <row r="156" spans="1:91" s="73" customFormat="1" ht="18.600000000000001" x14ac:dyDescent="0.6">
      <c r="A156" s="73" t="s">
        <v>173</v>
      </c>
      <c r="B156" s="123"/>
      <c r="C156" s="74"/>
      <c r="D156" s="92" t="s">
        <v>496</v>
      </c>
      <c r="E156" s="76"/>
      <c r="F156" s="76"/>
      <c r="G156" s="76"/>
      <c r="H156" s="76"/>
      <c r="I156" s="76"/>
      <c r="J156" s="76"/>
      <c r="K156" s="92" t="s">
        <v>497</v>
      </c>
      <c r="L156" s="76"/>
      <c r="M156" s="93" t="s">
        <v>0</v>
      </c>
      <c r="N156" s="75"/>
      <c r="O156" s="75"/>
      <c r="P156" s="75"/>
      <c r="Q156" s="92" t="s">
        <v>498</v>
      </c>
      <c r="R156" s="75"/>
      <c r="S156" s="75"/>
      <c r="T156" s="75"/>
      <c r="U156" s="75"/>
      <c r="V156" s="75"/>
      <c r="W156" s="92" t="s">
        <v>0</v>
      </c>
      <c r="X156" s="75"/>
      <c r="Y156" s="75"/>
      <c r="Z156" s="75"/>
      <c r="AA156" s="75"/>
      <c r="AB156" s="75"/>
      <c r="AC156" s="92" t="s">
        <v>0</v>
      </c>
      <c r="AD156" s="75"/>
      <c r="AE156" s="75"/>
      <c r="AF156" s="75"/>
      <c r="AG156" s="75"/>
      <c r="AH156" s="75"/>
      <c r="AI156" s="92" t="s">
        <v>0</v>
      </c>
      <c r="AJ156" s="75"/>
      <c r="AK156" s="75"/>
      <c r="AL156" s="75"/>
      <c r="AM156" s="75"/>
      <c r="AN156" s="75"/>
      <c r="AO156" s="92" t="s">
        <v>499</v>
      </c>
      <c r="AP156" s="75"/>
      <c r="AQ156" s="117" t="s">
        <v>0</v>
      </c>
      <c r="AR156" s="117" t="s">
        <v>0</v>
      </c>
      <c r="AS156" s="93" t="s">
        <v>500</v>
      </c>
      <c r="AT156" s="75"/>
      <c r="AU156" s="92" t="s">
        <v>501</v>
      </c>
      <c r="AV156" s="76"/>
      <c r="AW156" s="76"/>
      <c r="AX156" s="550"/>
      <c r="AY156" s="128"/>
      <c r="AZ156" s="76"/>
      <c r="BA156" s="76"/>
      <c r="BB156" s="76"/>
      <c r="BC156" s="75"/>
      <c r="BD156" s="93" t="s">
        <v>0</v>
      </c>
      <c r="BE156" s="75"/>
      <c r="BF156" s="75"/>
      <c r="BG156" s="75"/>
      <c r="BH156" s="75"/>
      <c r="BI156" s="75"/>
      <c r="BJ156" s="93" t="s">
        <v>502</v>
      </c>
      <c r="BK156" s="103"/>
      <c r="BL156" s="75"/>
      <c r="BM156" s="128"/>
      <c r="BN156" s="75"/>
      <c r="BO156" s="75"/>
      <c r="BP156" s="93" t="s">
        <v>0</v>
      </c>
      <c r="BQ156" s="75"/>
      <c r="BR156" s="75"/>
      <c r="BS156" s="75"/>
      <c r="BT156" s="75"/>
      <c r="BU156" s="75"/>
      <c r="BV156" s="93" t="s">
        <v>503</v>
      </c>
      <c r="BW156" s="75" t="s">
        <v>0</v>
      </c>
      <c r="BX156" s="75"/>
      <c r="BY156" s="75"/>
      <c r="BZ156" s="75"/>
      <c r="CA156" s="75"/>
      <c r="CB156" s="75"/>
      <c r="CC156" s="93" t="s">
        <v>504</v>
      </c>
      <c r="CD156" s="75"/>
      <c r="CE156" s="75"/>
      <c r="CF156" s="75"/>
      <c r="CG156" s="75"/>
      <c r="CH156" s="75"/>
      <c r="CI156" s="75"/>
      <c r="CJ156" s="75"/>
      <c r="CK156" s="75"/>
      <c r="CL156" s="75"/>
      <c r="CM156" s="75"/>
    </row>
    <row r="157" spans="1:91" s="42" customFormat="1" ht="67" customHeight="1" x14ac:dyDescent="0.5">
      <c r="A157" s="26"/>
      <c r="B157" s="625" t="s">
        <v>20</v>
      </c>
      <c r="C157" s="80"/>
      <c r="D157" s="30" t="s">
        <v>22</v>
      </c>
      <c r="E157" s="26" t="s">
        <v>27</v>
      </c>
      <c r="F157" s="26" t="s">
        <v>36</v>
      </c>
      <c r="G157" s="82" t="s">
        <v>43</v>
      </c>
      <c r="H157" s="49" t="s">
        <v>7</v>
      </c>
      <c r="I157" s="26" t="s">
        <v>28</v>
      </c>
      <c r="J157" s="80"/>
      <c r="K157" s="30" t="s">
        <v>506</v>
      </c>
      <c r="L157" s="26" t="s">
        <v>468</v>
      </c>
      <c r="M157" s="82" t="s">
        <v>43</v>
      </c>
      <c r="N157" s="49" t="s">
        <v>7</v>
      </c>
      <c r="O157" s="26" t="s">
        <v>37</v>
      </c>
      <c r="P157" s="80"/>
      <c r="Q157" s="30" t="s">
        <v>29</v>
      </c>
      <c r="R157" s="26" t="s">
        <v>27</v>
      </c>
      <c r="S157" s="82" t="s">
        <v>43</v>
      </c>
      <c r="T157" s="49" t="s">
        <v>7</v>
      </c>
      <c r="U157" s="26" t="s">
        <v>28</v>
      </c>
      <c r="W157" s="30" t="s">
        <v>507</v>
      </c>
      <c r="X157" s="26" t="s">
        <v>27</v>
      </c>
      <c r="Y157" s="82" t="s">
        <v>43</v>
      </c>
      <c r="Z157" s="49" t="s">
        <v>7</v>
      </c>
      <c r="AA157" s="26" t="s">
        <v>28</v>
      </c>
      <c r="AB157" s="80"/>
      <c r="AC157" s="30" t="s">
        <v>1</v>
      </c>
      <c r="AD157" s="26" t="s">
        <v>27</v>
      </c>
      <c r="AE157" s="82" t="s">
        <v>43</v>
      </c>
      <c r="AF157" s="49" t="s">
        <v>7</v>
      </c>
      <c r="AG157" s="26" t="s">
        <v>28</v>
      </c>
      <c r="AH157" s="80"/>
      <c r="AI157" s="30" t="s">
        <v>26</v>
      </c>
      <c r="AJ157" s="30" t="s">
        <v>27</v>
      </c>
      <c r="AK157" s="82" t="s">
        <v>43</v>
      </c>
      <c r="AL157" s="49" t="s">
        <v>7</v>
      </c>
      <c r="AM157" s="26" t="s">
        <v>28</v>
      </c>
      <c r="AO157" s="30" t="s">
        <v>24</v>
      </c>
      <c r="AP157" s="26" t="s">
        <v>541</v>
      </c>
      <c r="AQ157" s="82" t="s">
        <v>43</v>
      </c>
      <c r="AR157" s="49" t="s">
        <v>7</v>
      </c>
      <c r="AS157" s="26" t="s">
        <v>37</v>
      </c>
      <c r="AU157" s="30" t="s">
        <v>23</v>
      </c>
      <c r="AV157" s="26" t="s">
        <v>152</v>
      </c>
      <c r="AW157" s="49" t="s">
        <v>153</v>
      </c>
      <c r="AX157" s="551" t="s">
        <v>154</v>
      </c>
      <c r="AY157" s="585" t="s">
        <v>27</v>
      </c>
      <c r="AZ157" s="82" t="s">
        <v>43</v>
      </c>
      <c r="BA157" s="82" t="s">
        <v>7</v>
      </c>
      <c r="BB157" s="26" t="s">
        <v>28</v>
      </c>
      <c r="BC157" s="68"/>
      <c r="BD157" s="30" t="s">
        <v>768</v>
      </c>
      <c r="BE157" s="26" t="s">
        <v>27</v>
      </c>
      <c r="BF157" s="82" t="s">
        <v>43</v>
      </c>
      <c r="BG157" s="49" t="s">
        <v>7</v>
      </c>
      <c r="BH157" s="26" t="s">
        <v>28</v>
      </c>
      <c r="BJ157" s="30" t="s">
        <v>508</v>
      </c>
      <c r="BK157" s="54" t="s">
        <v>27</v>
      </c>
      <c r="BL157" s="82" t="s">
        <v>43</v>
      </c>
      <c r="BM157" s="90" t="s">
        <v>7</v>
      </c>
      <c r="BN157" s="83" t="s">
        <v>28</v>
      </c>
      <c r="BO157" s="81"/>
      <c r="BP157" s="30" t="s">
        <v>505</v>
      </c>
      <c r="BQ157" s="26" t="s">
        <v>27</v>
      </c>
      <c r="BR157" s="82" t="s">
        <v>43</v>
      </c>
      <c r="BS157" s="49" t="s">
        <v>7</v>
      </c>
      <c r="BT157" s="83" t="s">
        <v>28</v>
      </c>
      <c r="BV157" s="30" t="s">
        <v>38</v>
      </c>
      <c r="BW157" s="26" t="s">
        <v>467</v>
      </c>
      <c r="BX157" s="26" t="s">
        <v>466</v>
      </c>
      <c r="BY157" s="82" t="s">
        <v>43</v>
      </c>
      <c r="BZ157" s="49" t="s">
        <v>7</v>
      </c>
      <c r="CA157" s="26" t="s">
        <v>39</v>
      </c>
      <c r="CC157" s="30" t="s">
        <v>40</v>
      </c>
      <c r="CD157" s="26" t="s">
        <v>775</v>
      </c>
      <c r="CE157" s="26" t="s">
        <v>776</v>
      </c>
      <c r="CF157" s="82" t="s">
        <v>43</v>
      </c>
      <c r="CG157" s="49" t="s">
        <v>7</v>
      </c>
      <c r="CH157" s="26" t="s">
        <v>41</v>
      </c>
      <c r="CI157" s="81"/>
    </row>
    <row r="158" spans="1:91" s="4" customFormat="1" ht="13.8" x14ac:dyDescent="0.45">
      <c r="A158" s="32">
        <v>2014</v>
      </c>
      <c r="B158" s="627">
        <f t="shared" ref="B158:B204" si="262">I158+O158+U158+AA158+AG158+AM158+AS158+BB158+BH158+BN158+BT158+CA158+CH158</f>
        <v>8695.0951353655328</v>
      </c>
      <c r="C158" s="65"/>
      <c r="D158" s="32">
        <v>2014</v>
      </c>
      <c r="E158" s="27">
        <v>108.92617004012791</v>
      </c>
      <c r="F158" s="27">
        <f t="shared" ref="F158:F204" si="263">E158-AY158</f>
        <v>108.92542434012792</v>
      </c>
      <c r="G158" s="58">
        <f>G143</f>
        <v>5.2544477113779875</v>
      </c>
      <c r="H158" s="58">
        <f>H143</f>
        <v>1.0603</v>
      </c>
      <c r="I158" s="27">
        <f t="shared" ref="I158:I204" si="264">F158*G158*H158</f>
        <v>606.85522631694346</v>
      </c>
      <c r="J158" s="65"/>
      <c r="K158" s="32">
        <v>2014</v>
      </c>
      <c r="L158" s="27">
        <v>0</v>
      </c>
      <c r="M158" s="58">
        <f>M143</f>
        <v>5.2544477113779875</v>
      </c>
      <c r="N158" s="58">
        <f>N143</f>
        <v>1</v>
      </c>
      <c r="O158" s="27">
        <f t="shared" ref="O158:O195" si="265">L158*M158*N158</f>
        <v>0</v>
      </c>
      <c r="P158" s="65"/>
      <c r="Q158" s="32">
        <v>2014</v>
      </c>
      <c r="R158" s="63">
        <v>10.042500000000004</v>
      </c>
      <c r="S158" s="58">
        <f>S143</f>
        <v>5.2544477113779875</v>
      </c>
      <c r="T158" s="58">
        <f>T143</f>
        <v>0.98980000000000001</v>
      </c>
      <c r="U158" s="27">
        <f t="shared" ref="U158:U204" si="266">R158*S158*T158</f>
        <v>52.229559671870028</v>
      </c>
      <c r="W158" s="32">
        <v>2014</v>
      </c>
      <c r="X158" s="59">
        <v>31.275333523840935</v>
      </c>
      <c r="Y158" s="58">
        <f>Y143</f>
        <v>5.2544477113779875</v>
      </c>
      <c r="Z158" s="58">
        <f>Z143</f>
        <v>1.0451999999999999</v>
      </c>
      <c r="AA158" s="27">
        <f t="shared" ref="AA158:AA204" si="267">X158*Y158*Z158</f>
        <v>171.76252878742244</v>
      </c>
      <c r="AB158" s="65"/>
      <c r="AC158" s="32">
        <v>2014</v>
      </c>
      <c r="AD158" s="59">
        <v>4.1525926126817403</v>
      </c>
      <c r="AE158" s="58">
        <f>AE143</f>
        <v>5.2544477113779875</v>
      </c>
      <c r="AF158" s="58">
        <f>AF143</f>
        <v>1.3522000000000001</v>
      </c>
      <c r="AG158" s="27">
        <f t="shared" ref="AG158:AG204" si="268">AD158*AE158*AF158</f>
        <v>29.504437090137433</v>
      </c>
      <c r="AH158" s="65"/>
      <c r="AI158" s="32">
        <v>2014</v>
      </c>
      <c r="AJ158" s="59">
        <v>259.67233072301707</v>
      </c>
      <c r="AK158" s="58">
        <f>AK143</f>
        <v>5.2544477113779875</v>
      </c>
      <c r="AL158" s="58">
        <f>AL143</f>
        <v>1.3105</v>
      </c>
      <c r="AM158" s="27">
        <f t="shared" ref="AM158:AM204" si="269">AJ158*AK158*AL158</f>
        <v>1788.0916532191636</v>
      </c>
      <c r="AO158" s="32">
        <v>2014</v>
      </c>
      <c r="AP158" s="27">
        <f>AP153</f>
        <v>51.473569828142544</v>
      </c>
      <c r="AQ158" s="58">
        <f>AQ143</f>
        <v>5.2544477113779875</v>
      </c>
      <c r="AR158" s="58">
        <f>AR143</f>
        <v>2.36</v>
      </c>
      <c r="AS158" s="27">
        <f>AS143</f>
        <v>638.29782758465512</v>
      </c>
      <c r="AU158" s="32">
        <v>2014</v>
      </c>
      <c r="AV158" s="27">
        <v>7457</v>
      </c>
      <c r="AW158" s="48">
        <v>10</v>
      </c>
      <c r="AX158" s="552">
        <f t="shared" ref="AX158:AX204" si="270">(AV158/AW158)/1000000</f>
        <v>7.4570000000000007E-4</v>
      </c>
      <c r="AY158" s="59">
        <f t="shared" ref="AY158:AY204" si="271">AX158</f>
        <v>7.4570000000000007E-4</v>
      </c>
      <c r="AZ158" s="58">
        <f>AZ143</f>
        <v>5.2544477113779875</v>
      </c>
      <c r="BA158" s="58">
        <f>BA143</f>
        <v>1.18</v>
      </c>
      <c r="BB158" s="27">
        <f t="shared" ref="BB158:BB204" si="272">AY158*AZ158*BA158</f>
        <v>4.6235251568819873E-3</v>
      </c>
      <c r="BC158" s="68"/>
      <c r="BD158" s="32">
        <v>2014</v>
      </c>
      <c r="BE158" s="27">
        <v>0</v>
      </c>
      <c r="BF158" s="58">
        <f>BF143</f>
        <v>5.2544477113779875</v>
      </c>
      <c r="BG158" s="58">
        <v>1.1599999999999999</v>
      </c>
      <c r="BH158" s="27">
        <f t="shared" ref="BH158:BH204" si="273">BE158*BF158*BG158</f>
        <v>0</v>
      </c>
      <c r="BJ158" s="32">
        <v>2014</v>
      </c>
      <c r="BK158" s="53">
        <f t="shared" ref="BK158:BK204" si="274">1473-F158-L158-R158-X158-AD158-AJ158-AP158-AY158-BE158</f>
        <v>1007.4575032721898</v>
      </c>
      <c r="BL158" s="58">
        <f>BL143</f>
        <v>5.2544477113779875</v>
      </c>
      <c r="BM158" s="91">
        <v>1</v>
      </c>
      <c r="BN158" s="60">
        <f t="shared" ref="BN158:BN204" si="275">BK158*BL158*BM158</f>
        <v>5293.6327723791392</v>
      </c>
      <c r="BO158" s="21"/>
      <c r="BP158" s="32">
        <v>2014</v>
      </c>
      <c r="BQ158" s="59">
        <v>20.029602999999998</v>
      </c>
      <c r="BR158" s="58">
        <f>BR143</f>
        <v>5.2544477113779875</v>
      </c>
      <c r="BS158" s="58">
        <f>BS143</f>
        <v>1.0900000000000001</v>
      </c>
      <c r="BT158" s="27">
        <f t="shared" ref="BT158:BT204" si="276">BQ158*BR158*BS158</f>
        <v>114.71650679104404</v>
      </c>
      <c r="BV158" s="32">
        <v>2014</v>
      </c>
      <c r="BW158" s="27">
        <v>51.473569828142544</v>
      </c>
      <c r="BX158" s="53">
        <v>0</v>
      </c>
      <c r="BY158" s="58">
        <f>BY143</f>
        <v>5.2544477113779875</v>
      </c>
      <c r="BZ158" s="58">
        <f>BZ143</f>
        <v>2.36</v>
      </c>
      <c r="CA158" s="27">
        <f t="shared" ref="CA158:CA204" si="277">BX158*BY158*BZ158</f>
        <v>0</v>
      </c>
      <c r="CC158" s="32">
        <v>2014</v>
      </c>
      <c r="CD158" s="27">
        <v>100</v>
      </c>
      <c r="CE158" s="27">
        <f>CD158-100</f>
        <v>0</v>
      </c>
      <c r="CF158" s="58">
        <f>CF143</f>
        <v>5.2544477113779875</v>
      </c>
      <c r="CG158" s="58">
        <f>CG143</f>
        <v>1</v>
      </c>
      <c r="CH158" s="27">
        <f t="shared" ref="CH158:CH162" si="278">CE158*CF158*CG158</f>
        <v>0</v>
      </c>
      <c r="CI158" s="21"/>
    </row>
    <row r="159" spans="1:91" s="4" customFormat="1" ht="13.8" x14ac:dyDescent="0.45">
      <c r="A159" s="32">
        <v>2015</v>
      </c>
      <c r="B159" s="627">
        <f t="shared" si="262"/>
        <v>8703.2459383114565</v>
      </c>
      <c r="C159" s="65"/>
      <c r="D159" s="32">
        <v>2015</v>
      </c>
      <c r="E159" s="27">
        <v>118.52263464920156</v>
      </c>
      <c r="F159" s="27">
        <f t="shared" si="263"/>
        <v>118.51413464920157</v>
      </c>
      <c r="G159" s="58">
        <f>G158</f>
        <v>5.2544477113779875</v>
      </c>
      <c r="H159" s="58">
        <f>H158</f>
        <v>1.0603</v>
      </c>
      <c r="I159" s="27">
        <f t="shared" si="264"/>
        <v>660.27672088491818</v>
      </c>
      <c r="J159" s="65"/>
      <c r="K159" s="32">
        <v>2015</v>
      </c>
      <c r="L159" s="27">
        <v>0</v>
      </c>
      <c r="M159" s="58">
        <f>M158</f>
        <v>5.2544477113779875</v>
      </c>
      <c r="N159" s="58">
        <f>N158</f>
        <v>1</v>
      </c>
      <c r="O159" s="27">
        <f t="shared" si="265"/>
        <v>0</v>
      </c>
      <c r="P159" s="65"/>
      <c r="Q159" s="32">
        <v>2015</v>
      </c>
      <c r="R159" s="63">
        <v>10.482100000000001</v>
      </c>
      <c r="S159" s="58">
        <f>S158</f>
        <v>5.2544477113779875</v>
      </c>
      <c r="T159" s="58">
        <f>T158</f>
        <v>0.98980000000000001</v>
      </c>
      <c r="U159" s="27">
        <f t="shared" si="266"/>
        <v>54.515854362609765</v>
      </c>
      <c r="W159" s="32">
        <v>2015</v>
      </c>
      <c r="X159" s="59">
        <v>33.625735894625947</v>
      </c>
      <c r="Y159" s="58">
        <f>Y158</f>
        <v>5.2544477113779875</v>
      </c>
      <c r="Z159" s="58">
        <f>Z158</f>
        <v>1.0451999999999999</v>
      </c>
      <c r="AA159" s="27">
        <f t="shared" si="267"/>
        <v>184.67081814479224</v>
      </c>
      <c r="AB159" s="65"/>
      <c r="AC159" s="32">
        <v>2015</v>
      </c>
      <c r="AD159" s="59">
        <v>4.7961033342130461</v>
      </c>
      <c r="AE159" s="58">
        <f>AE158</f>
        <v>5.2544477113779875</v>
      </c>
      <c r="AF159" s="58">
        <f>AF158</f>
        <v>1.3522000000000001</v>
      </c>
      <c r="AG159" s="27">
        <f t="shared" si="268"/>
        <v>34.076622076997474</v>
      </c>
      <c r="AH159" s="65"/>
      <c r="AI159" s="32">
        <v>2015</v>
      </c>
      <c r="AJ159" s="59">
        <v>261.74391197382204</v>
      </c>
      <c r="AK159" s="58">
        <f>AK158</f>
        <v>5.2544477113779875</v>
      </c>
      <c r="AL159" s="58">
        <f>AL158</f>
        <v>1.3105</v>
      </c>
      <c r="AM159" s="27">
        <f t="shared" si="269"/>
        <v>1802.3564658513603</v>
      </c>
      <c r="AO159" s="32">
        <v>2015</v>
      </c>
      <c r="AP159" s="27">
        <f>AP158</f>
        <v>51.473569828142544</v>
      </c>
      <c r="AQ159" s="58">
        <f>AQ158</f>
        <v>5.2544477113779875</v>
      </c>
      <c r="AR159" s="58">
        <f>AR158</f>
        <v>2.36</v>
      </c>
      <c r="AS159" s="27">
        <f>AS158</f>
        <v>638.29782758465512</v>
      </c>
      <c r="AU159" s="32">
        <v>2015</v>
      </c>
      <c r="AV159" s="27">
        <v>85000</v>
      </c>
      <c r="AW159" s="48">
        <v>10</v>
      </c>
      <c r="AX159" s="552">
        <f t="shared" si="270"/>
        <v>8.5000000000000006E-3</v>
      </c>
      <c r="AY159" s="59">
        <f t="shared" si="271"/>
        <v>8.5000000000000006E-3</v>
      </c>
      <c r="AZ159" s="58">
        <f>AZ158</f>
        <v>5.2544477113779875</v>
      </c>
      <c r="BA159" s="58">
        <f>BA158</f>
        <v>1.18</v>
      </c>
      <c r="BB159" s="27">
        <f t="shared" si="272"/>
        <v>5.2702110545121215E-2</v>
      </c>
      <c r="BC159" s="68"/>
      <c r="BD159" s="32">
        <v>2015</v>
      </c>
      <c r="BE159" s="27">
        <v>0</v>
      </c>
      <c r="BF159" s="58">
        <f>BF158</f>
        <v>5.2544477113779875</v>
      </c>
      <c r="BG159" s="58">
        <v>1.1599999999999999</v>
      </c>
      <c r="BH159" s="27">
        <f t="shared" si="273"/>
        <v>0</v>
      </c>
      <c r="BJ159" s="32">
        <v>2015</v>
      </c>
      <c r="BK159" s="53">
        <f t="shared" si="274"/>
        <v>992.35594431999493</v>
      </c>
      <c r="BL159" s="58">
        <f>BL158</f>
        <v>5.2544477113779875</v>
      </c>
      <c r="BM159" s="91">
        <v>1</v>
      </c>
      <c r="BN159" s="60">
        <f t="shared" si="275"/>
        <v>5214.282420504539</v>
      </c>
      <c r="BO159" s="21"/>
      <c r="BP159" s="32">
        <v>2015</v>
      </c>
      <c r="BQ159" s="59">
        <v>20.029602999999</v>
      </c>
      <c r="BR159" s="58">
        <f>BR158</f>
        <v>5.2544477113779875</v>
      </c>
      <c r="BS159" s="58">
        <f>BS158</f>
        <v>1.0900000000000001</v>
      </c>
      <c r="BT159" s="27">
        <f t="shared" si="276"/>
        <v>114.71650679103833</v>
      </c>
      <c r="BV159" s="32">
        <v>2015</v>
      </c>
      <c r="BW159" s="27">
        <v>52.9064295258298</v>
      </c>
      <c r="BX159" s="53">
        <v>0</v>
      </c>
      <c r="BY159" s="58">
        <f>BY158</f>
        <v>5.2544477113779875</v>
      </c>
      <c r="BZ159" s="58">
        <f>BZ158</f>
        <v>2.36</v>
      </c>
      <c r="CA159" s="27">
        <f t="shared" si="277"/>
        <v>0</v>
      </c>
      <c r="CC159" s="32">
        <v>2015</v>
      </c>
      <c r="CD159" s="27">
        <v>100</v>
      </c>
      <c r="CE159" s="27">
        <f t="shared" ref="CE159:CE204" si="279">CD159-100</f>
        <v>0</v>
      </c>
      <c r="CF159" s="58">
        <f>CF158</f>
        <v>5.2544477113779875</v>
      </c>
      <c r="CG159" s="58">
        <f>CG158</f>
        <v>1</v>
      </c>
      <c r="CH159" s="27">
        <f t="shared" si="278"/>
        <v>0</v>
      </c>
      <c r="CI159" s="21"/>
    </row>
    <row r="160" spans="1:91" s="4" customFormat="1" ht="13.8" x14ac:dyDescent="0.45">
      <c r="A160" s="32">
        <v>2016</v>
      </c>
      <c r="B160" s="627">
        <f t="shared" si="262"/>
        <v>8711.4388451736704</v>
      </c>
      <c r="C160" s="65"/>
      <c r="D160" s="32">
        <v>2016</v>
      </c>
      <c r="E160" s="27">
        <v>128.23155748232614</v>
      </c>
      <c r="F160" s="27">
        <f t="shared" si="263"/>
        <v>128.22003071565948</v>
      </c>
      <c r="G160" s="58">
        <f t="shared" ref="G160:H194" si="280">G159</f>
        <v>5.2544477113779875</v>
      </c>
      <c r="H160" s="58">
        <f t="shared" si="280"/>
        <v>1.0603</v>
      </c>
      <c r="I160" s="27">
        <f t="shared" si="264"/>
        <v>714.35109139759891</v>
      </c>
      <c r="J160" s="65"/>
      <c r="K160" s="32">
        <v>2016</v>
      </c>
      <c r="L160" s="27">
        <v>0</v>
      </c>
      <c r="M160" s="58">
        <f t="shared" ref="M160:N194" si="281">M159</f>
        <v>5.2544477113779875</v>
      </c>
      <c r="N160" s="58">
        <f t="shared" si="281"/>
        <v>1</v>
      </c>
      <c r="O160" s="27">
        <f t="shared" si="265"/>
        <v>0</v>
      </c>
      <c r="P160" s="65"/>
      <c r="Q160" s="32">
        <v>2016</v>
      </c>
      <c r="R160" s="63">
        <v>10.9217</v>
      </c>
      <c r="S160" s="58">
        <f t="shared" ref="S160:T194" si="282">S159</f>
        <v>5.2544477113779875</v>
      </c>
      <c r="T160" s="58">
        <f t="shared" si="282"/>
        <v>0.98980000000000001</v>
      </c>
      <c r="U160" s="27">
        <f t="shared" si="266"/>
        <v>56.802149053349524</v>
      </c>
      <c r="W160" s="32">
        <v>2016</v>
      </c>
      <c r="X160" s="59">
        <v>35.976138265410967</v>
      </c>
      <c r="Y160" s="58">
        <f t="shared" ref="Y160:Y204" si="283">Y159</f>
        <v>5.2544477113779875</v>
      </c>
      <c r="Z160" s="58">
        <f t="shared" ref="Z160:Z204" si="284">Z159</f>
        <v>1.0451999999999999</v>
      </c>
      <c r="AA160" s="27">
        <f t="shared" si="267"/>
        <v>197.57910750216206</v>
      </c>
      <c r="AB160" s="65"/>
      <c r="AC160" s="32">
        <v>2016</v>
      </c>
      <c r="AD160" s="59">
        <v>5.4402460568943827</v>
      </c>
      <c r="AE160" s="58">
        <f t="shared" ref="AE160:AF194" si="285">AE159</f>
        <v>5.2544477113779875</v>
      </c>
      <c r="AF160" s="58">
        <f t="shared" si="285"/>
        <v>1.3522000000000001</v>
      </c>
      <c r="AG160" s="27">
        <f t="shared" si="268"/>
        <v>38.653297472600002</v>
      </c>
      <c r="AH160" s="65"/>
      <c r="AI160" s="32">
        <v>2016</v>
      </c>
      <c r="AJ160" s="59">
        <v>263.82056591100468</v>
      </c>
      <c r="AK160" s="58">
        <f t="shared" ref="AK160:AL194" si="286">AK159</f>
        <v>5.2544477113779875</v>
      </c>
      <c r="AL160" s="58">
        <f t="shared" si="286"/>
        <v>1.3105</v>
      </c>
      <c r="AM160" s="27">
        <f t="shared" si="269"/>
        <v>1816.6562087672191</v>
      </c>
      <c r="AO160" s="32">
        <v>2016</v>
      </c>
      <c r="AP160" s="27">
        <f t="shared" ref="AP160:AP204" si="287">AP159</f>
        <v>51.473569828142544</v>
      </c>
      <c r="AQ160" s="58">
        <f t="shared" ref="AQ160:AS194" si="288">AQ159</f>
        <v>5.2544477113779875</v>
      </c>
      <c r="AR160" s="58">
        <f t="shared" si="288"/>
        <v>2.36</v>
      </c>
      <c r="AS160" s="27">
        <f t="shared" si="288"/>
        <v>638.29782758465512</v>
      </c>
      <c r="AU160" s="32">
        <v>2016</v>
      </c>
      <c r="AV160" s="27">
        <v>115267.66666666667</v>
      </c>
      <c r="AW160" s="48">
        <v>10</v>
      </c>
      <c r="AX160" s="552">
        <f t="shared" si="270"/>
        <v>1.1526766666666667E-2</v>
      </c>
      <c r="AY160" s="59">
        <f t="shared" si="271"/>
        <v>1.1526766666666667E-2</v>
      </c>
      <c r="AZ160" s="58">
        <f t="shared" ref="AZ160:BA194" si="289">AZ159</f>
        <v>5.2544477113779875</v>
      </c>
      <c r="BA160" s="58">
        <f t="shared" si="289"/>
        <v>1.18</v>
      </c>
      <c r="BB160" s="27">
        <f t="shared" si="272"/>
        <v>7.1468815422880597E-2</v>
      </c>
      <c r="BC160" s="68"/>
      <c r="BD160" s="32">
        <v>2016</v>
      </c>
      <c r="BE160" s="27">
        <v>0</v>
      </c>
      <c r="BF160" s="58">
        <f t="shared" ref="BF160:BF204" si="290">BF159</f>
        <v>5.2544477113779875</v>
      </c>
      <c r="BG160" s="58">
        <v>1.1599999999999999</v>
      </c>
      <c r="BH160" s="27">
        <f t="shared" si="273"/>
        <v>0</v>
      </c>
      <c r="BJ160" s="32">
        <v>2016</v>
      </c>
      <c r="BK160" s="53">
        <f t="shared" si="274"/>
        <v>977.13622245622105</v>
      </c>
      <c r="BL160" s="58">
        <f t="shared" ref="BL160:BM195" si="291">BL159</f>
        <v>5.2544477113779875</v>
      </c>
      <c r="BM160" s="91">
        <v>1</v>
      </c>
      <c r="BN160" s="60">
        <f t="shared" si="275"/>
        <v>5134.3111877896226</v>
      </c>
      <c r="BO160" s="21"/>
      <c r="BP160" s="32">
        <v>2016</v>
      </c>
      <c r="BQ160" s="59">
        <v>20.029602999999</v>
      </c>
      <c r="BR160" s="58">
        <f t="shared" ref="BR160:BS194" si="292">BR159</f>
        <v>5.2544477113779875</v>
      </c>
      <c r="BS160" s="58">
        <f t="shared" si="292"/>
        <v>1.0900000000000001</v>
      </c>
      <c r="BT160" s="27">
        <f t="shared" si="276"/>
        <v>114.71650679103833</v>
      </c>
      <c r="BV160" s="32">
        <v>2016</v>
      </c>
      <c r="BW160" s="27">
        <v>54.3890761558172</v>
      </c>
      <c r="BX160" s="53">
        <v>0</v>
      </c>
      <c r="BY160" s="58">
        <f t="shared" ref="BY160:BZ194" si="293">BY159</f>
        <v>5.2544477113779875</v>
      </c>
      <c r="BZ160" s="58">
        <f t="shared" si="293"/>
        <v>2.36</v>
      </c>
      <c r="CA160" s="27">
        <f t="shared" si="277"/>
        <v>0</v>
      </c>
      <c r="CC160" s="32">
        <v>2016</v>
      </c>
      <c r="CD160" s="27">
        <v>100</v>
      </c>
      <c r="CE160" s="27">
        <f t="shared" si="279"/>
        <v>0</v>
      </c>
      <c r="CF160" s="58">
        <f t="shared" ref="CF160:CG194" si="294">CF159</f>
        <v>5.2544477113779875</v>
      </c>
      <c r="CG160" s="58">
        <f t="shared" si="294"/>
        <v>1</v>
      </c>
      <c r="CH160" s="27">
        <f t="shared" si="278"/>
        <v>0</v>
      </c>
      <c r="CI160" s="21"/>
    </row>
    <row r="161" spans="1:87" s="4" customFormat="1" ht="13.8" x14ac:dyDescent="0.45">
      <c r="A161" s="32">
        <v>2017</v>
      </c>
      <c r="B161" s="627">
        <f t="shared" si="262"/>
        <v>8719.6759362861394</v>
      </c>
      <c r="C161" s="21"/>
      <c r="D161" s="32">
        <v>2017</v>
      </c>
      <c r="E161" s="27">
        <v>138.05406510322041</v>
      </c>
      <c r="F161" s="27">
        <f t="shared" si="263"/>
        <v>138.03832968655374</v>
      </c>
      <c r="G161" s="58">
        <f t="shared" si="280"/>
        <v>5.2544477113779875</v>
      </c>
      <c r="H161" s="58">
        <f t="shared" si="280"/>
        <v>1.0603</v>
      </c>
      <c r="I161" s="27">
        <f t="shared" si="264"/>
        <v>769.05169118984077</v>
      </c>
      <c r="J161" s="65"/>
      <c r="K161" s="32">
        <v>2017</v>
      </c>
      <c r="L161" s="27">
        <v>0</v>
      </c>
      <c r="M161" s="58">
        <f t="shared" si="281"/>
        <v>5.2544477113779875</v>
      </c>
      <c r="N161" s="58">
        <f t="shared" si="281"/>
        <v>1</v>
      </c>
      <c r="O161" s="27">
        <f t="shared" si="265"/>
        <v>0</v>
      </c>
      <c r="P161" s="65"/>
      <c r="Q161" s="32">
        <v>2017</v>
      </c>
      <c r="R161" s="63">
        <v>11.3613</v>
      </c>
      <c r="S161" s="58">
        <f t="shared" si="282"/>
        <v>5.2544477113779875</v>
      </c>
      <c r="T161" s="58">
        <f t="shared" si="282"/>
        <v>0.98980000000000001</v>
      </c>
      <c r="U161" s="27">
        <f t="shared" si="266"/>
        <v>59.088443744089282</v>
      </c>
      <c r="W161" s="32">
        <v>2017</v>
      </c>
      <c r="X161" s="59">
        <v>38.326540636195979</v>
      </c>
      <c r="Y161" s="58">
        <f t="shared" si="283"/>
        <v>5.2544477113779875</v>
      </c>
      <c r="Z161" s="58">
        <f t="shared" si="284"/>
        <v>1.0451999999999999</v>
      </c>
      <c r="AA161" s="27">
        <f t="shared" si="267"/>
        <v>210.48739685953183</v>
      </c>
      <c r="AB161" s="65"/>
      <c r="AC161" s="32">
        <v>2017</v>
      </c>
      <c r="AD161" s="59">
        <v>6.0850366522175801</v>
      </c>
      <c r="AE161" s="58">
        <f t="shared" si="285"/>
        <v>5.2544477113779875</v>
      </c>
      <c r="AF161" s="58">
        <f t="shared" si="285"/>
        <v>1.3522000000000001</v>
      </c>
      <c r="AG161" s="27">
        <f t="shared" si="268"/>
        <v>43.234576044913354</v>
      </c>
      <c r="AH161" s="65"/>
      <c r="AI161" s="32">
        <v>2017</v>
      </c>
      <c r="AJ161" s="59">
        <v>265.90105272704949</v>
      </c>
      <c r="AK161" s="58">
        <f t="shared" si="286"/>
        <v>5.2544477113779875</v>
      </c>
      <c r="AL161" s="58">
        <f t="shared" si="286"/>
        <v>1.3105</v>
      </c>
      <c r="AM161" s="27">
        <f t="shared" si="269"/>
        <v>1830.9823447095594</v>
      </c>
      <c r="AO161" s="32">
        <v>2017</v>
      </c>
      <c r="AP161" s="27">
        <f t="shared" si="287"/>
        <v>51.473569828142544</v>
      </c>
      <c r="AQ161" s="58">
        <f t="shared" si="288"/>
        <v>5.2544477113779875</v>
      </c>
      <c r="AR161" s="58">
        <f t="shared" si="288"/>
        <v>2.36</v>
      </c>
      <c r="AS161" s="27">
        <f t="shared" si="288"/>
        <v>638.29782758465512</v>
      </c>
      <c r="AU161" s="32">
        <v>2017</v>
      </c>
      <c r="AV161" s="27">
        <v>157354.16666666666</v>
      </c>
      <c r="AW161" s="48">
        <v>10</v>
      </c>
      <c r="AX161" s="552">
        <f t="shared" si="270"/>
        <v>1.5735416666666665E-2</v>
      </c>
      <c r="AY161" s="59">
        <f t="shared" si="271"/>
        <v>1.5735416666666665E-2</v>
      </c>
      <c r="AZ161" s="58">
        <f t="shared" si="289"/>
        <v>5.2544477113779875</v>
      </c>
      <c r="BA161" s="58">
        <f t="shared" si="289"/>
        <v>1.18</v>
      </c>
      <c r="BB161" s="27">
        <f t="shared" si="272"/>
        <v>9.7563490428259916E-2</v>
      </c>
      <c r="BC161" s="68"/>
      <c r="BD161" s="32">
        <v>2017</v>
      </c>
      <c r="BE161" s="27">
        <v>0</v>
      </c>
      <c r="BF161" s="58">
        <f t="shared" si="290"/>
        <v>5.2544477113779875</v>
      </c>
      <c r="BG161" s="58">
        <v>1.1599999999999999</v>
      </c>
      <c r="BH161" s="27">
        <f t="shared" si="273"/>
        <v>0</v>
      </c>
      <c r="BJ161" s="32">
        <v>2017</v>
      </c>
      <c r="BK161" s="53">
        <f t="shared" si="274"/>
        <v>961.79843505317422</v>
      </c>
      <c r="BL161" s="58">
        <f t="shared" si="291"/>
        <v>5.2544477113779875</v>
      </c>
      <c r="BM161" s="91">
        <v>1</v>
      </c>
      <c r="BN161" s="60">
        <f t="shared" si="275"/>
        <v>5053.7195858720816</v>
      </c>
      <c r="BO161" s="21"/>
      <c r="BP161" s="32">
        <v>2017</v>
      </c>
      <c r="BQ161" s="59">
        <v>20.029602999999042</v>
      </c>
      <c r="BR161" s="58">
        <f t="shared" si="292"/>
        <v>5.2544477113779875</v>
      </c>
      <c r="BS161" s="58">
        <f t="shared" si="292"/>
        <v>1.0900000000000001</v>
      </c>
      <c r="BT161" s="27">
        <f t="shared" si="276"/>
        <v>114.71650679103855</v>
      </c>
      <c r="BV161" s="32">
        <v>2017</v>
      </c>
      <c r="BW161" s="27">
        <v>55.922119188746521</v>
      </c>
      <c r="BX161" s="53">
        <v>0</v>
      </c>
      <c r="BY161" s="58">
        <f t="shared" si="293"/>
        <v>5.2544477113779875</v>
      </c>
      <c r="BZ161" s="58">
        <f t="shared" si="293"/>
        <v>2.36</v>
      </c>
      <c r="CA161" s="27">
        <f t="shared" si="277"/>
        <v>0</v>
      </c>
      <c r="CC161" s="32">
        <v>2017</v>
      </c>
      <c r="CD161" s="27">
        <v>100</v>
      </c>
      <c r="CE161" s="27">
        <f t="shared" si="279"/>
        <v>0</v>
      </c>
      <c r="CF161" s="58">
        <f t="shared" si="294"/>
        <v>5.2544477113779875</v>
      </c>
      <c r="CG161" s="58">
        <f t="shared" si="294"/>
        <v>1</v>
      </c>
      <c r="CH161" s="27">
        <f t="shared" si="278"/>
        <v>0</v>
      </c>
      <c r="CI161" s="21"/>
    </row>
    <row r="162" spans="1:87" s="4" customFormat="1" ht="13.8" x14ac:dyDescent="0.45">
      <c r="A162" s="32">
        <v>2018</v>
      </c>
      <c r="B162" s="627">
        <f t="shared" si="262"/>
        <v>8727.9557037842787</v>
      </c>
      <c r="C162" s="21"/>
      <c r="D162" s="32">
        <v>2018</v>
      </c>
      <c r="E162" s="27">
        <v>147.99128407560309</v>
      </c>
      <c r="F162" s="27">
        <f t="shared" si="263"/>
        <v>147.97134000893644</v>
      </c>
      <c r="G162" s="58">
        <f t="shared" si="280"/>
        <v>5.2544477113779875</v>
      </c>
      <c r="H162" s="58">
        <f t="shared" si="280"/>
        <v>1.0603</v>
      </c>
      <c r="I162" s="27">
        <f t="shared" si="264"/>
        <v>824.39138129171738</v>
      </c>
      <c r="J162" s="65"/>
      <c r="K162" s="32">
        <v>2018</v>
      </c>
      <c r="L162" s="27">
        <v>0</v>
      </c>
      <c r="M162" s="58">
        <f t="shared" si="281"/>
        <v>5.2544477113779875</v>
      </c>
      <c r="N162" s="58">
        <f t="shared" si="281"/>
        <v>1</v>
      </c>
      <c r="O162" s="27">
        <f t="shared" si="265"/>
        <v>0</v>
      </c>
      <c r="P162" s="65"/>
      <c r="Q162" s="32">
        <v>2018</v>
      </c>
      <c r="R162" s="63">
        <v>11.8009</v>
      </c>
      <c r="S162" s="58">
        <f t="shared" si="282"/>
        <v>5.2544477113779875</v>
      </c>
      <c r="T162" s="58">
        <f t="shared" si="282"/>
        <v>0.98980000000000001</v>
      </c>
      <c r="U162" s="27">
        <f t="shared" si="266"/>
        <v>61.374738434829048</v>
      </c>
      <c r="W162" s="32">
        <v>2018</v>
      </c>
      <c r="X162" s="59">
        <v>40.676943006980991</v>
      </c>
      <c r="Y162" s="58">
        <f t="shared" si="283"/>
        <v>5.2544477113779875</v>
      </c>
      <c r="Z162" s="58">
        <f t="shared" si="284"/>
        <v>1.0451999999999999</v>
      </c>
      <c r="AA162" s="27">
        <f t="shared" si="267"/>
        <v>223.39568621690162</v>
      </c>
      <c r="AB162" s="65"/>
      <c r="AC162" s="32">
        <v>2018</v>
      </c>
      <c r="AD162" s="59">
        <v>6.7304460147385905</v>
      </c>
      <c r="AE162" s="58">
        <f t="shared" si="285"/>
        <v>5.2544477113779875</v>
      </c>
      <c r="AF162" s="58">
        <f t="shared" si="285"/>
        <v>1.3522000000000001</v>
      </c>
      <c r="AG162" s="27">
        <f t="shared" si="268"/>
        <v>47.820250997889119</v>
      </c>
      <c r="AH162" s="65"/>
      <c r="AI162" s="32">
        <v>2018</v>
      </c>
      <c r="AJ162" s="59">
        <v>267.98471806252093</v>
      </c>
      <c r="AK162" s="58">
        <f t="shared" si="286"/>
        <v>5.2544477113779875</v>
      </c>
      <c r="AL162" s="58">
        <f t="shared" si="286"/>
        <v>1.3105</v>
      </c>
      <c r="AM162" s="27">
        <f t="shared" si="269"/>
        <v>1845.3303677895879</v>
      </c>
      <c r="AO162" s="32">
        <v>2018</v>
      </c>
      <c r="AP162" s="27">
        <f t="shared" si="287"/>
        <v>51.473569828142544</v>
      </c>
      <c r="AQ162" s="58">
        <f t="shared" si="288"/>
        <v>5.2544477113779875</v>
      </c>
      <c r="AR162" s="58">
        <f t="shared" si="288"/>
        <v>2.36</v>
      </c>
      <c r="AS162" s="27">
        <f t="shared" si="288"/>
        <v>638.29782758465512</v>
      </c>
      <c r="AU162" s="32">
        <v>2018</v>
      </c>
      <c r="AV162" s="27">
        <v>199440.66666666666</v>
      </c>
      <c r="AW162" s="48">
        <v>10</v>
      </c>
      <c r="AX162" s="552">
        <f t="shared" si="270"/>
        <v>1.9944066666666666E-2</v>
      </c>
      <c r="AY162" s="59">
        <f t="shared" si="271"/>
        <v>1.9944066666666666E-2</v>
      </c>
      <c r="AZ162" s="58">
        <f t="shared" si="289"/>
        <v>5.2544477113779875</v>
      </c>
      <c r="BA162" s="58">
        <f t="shared" si="289"/>
        <v>1.18</v>
      </c>
      <c r="BB162" s="27">
        <f t="shared" si="272"/>
        <v>0.12365816543363928</v>
      </c>
      <c r="BC162" s="68"/>
      <c r="BD162" s="32">
        <v>2018</v>
      </c>
      <c r="BE162" s="27">
        <v>0</v>
      </c>
      <c r="BF162" s="58">
        <f t="shared" si="290"/>
        <v>5.2544477113779875</v>
      </c>
      <c r="BG162" s="58">
        <v>1.1599999999999999</v>
      </c>
      <c r="BH162" s="27">
        <f t="shared" si="273"/>
        <v>0</v>
      </c>
      <c r="BJ162" s="32">
        <v>2018</v>
      </c>
      <c r="BK162" s="53">
        <f t="shared" si="274"/>
        <v>946.34213901201383</v>
      </c>
      <c r="BL162" s="58">
        <f t="shared" si="291"/>
        <v>5.2544477113779875</v>
      </c>
      <c r="BM162" s="91">
        <v>1</v>
      </c>
      <c r="BN162" s="60">
        <f t="shared" si="275"/>
        <v>4972.5052865122252</v>
      </c>
      <c r="BO162" s="21"/>
      <c r="BP162" s="32">
        <v>2018</v>
      </c>
      <c r="BQ162" s="59">
        <v>20.029602999999042</v>
      </c>
      <c r="BR162" s="58">
        <f t="shared" si="292"/>
        <v>5.2544477113779875</v>
      </c>
      <c r="BS162" s="58">
        <f t="shared" si="292"/>
        <v>1.0900000000000001</v>
      </c>
      <c r="BT162" s="27">
        <f t="shared" si="276"/>
        <v>114.71650679103855</v>
      </c>
      <c r="BV162" s="32">
        <v>2018</v>
      </c>
      <c r="BW162" s="27">
        <v>57.506168095259618</v>
      </c>
      <c r="BX162" s="53">
        <v>0</v>
      </c>
      <c r="BY162" s="58">
        <f t="shared" si="293"/>
        <v>5.2544477113779875</v>
      </c>
      <c r="BZ162" s="58">
        <f t="shared" si="293"/>
        <v>2.36</v>
      </c>
      <c r="CA162" s="27">
        <f t="shared" si="277"/>
        <v>0</v>
      </c>
      <c r="CC162" s="32">
        <v>2018</v>
      </c>
      <c r="CD162" s="27">
        <v>100</v>
      </c>
      <c r="CE162" s="27">
        <f t="shared" si="279"/>
        <v>0</v>
      </c>
      <c r="CF162" s="58">
        <f t="shared" si="294"/>
        <v>5.2544477113779875</v>
      </c>
      <c r="CG162" s="58">
        <f t="shared" si="294"/>
        <v>1</v>
      </c>
      <c r="CH162" s="27">
        <f t="shared" si="278"/>
        <v>0</v>
      </c>
      <c r="CI162" s="21"/>
    </row>
    <row r="163" spans="1:87" s="4" customFormat="1" ht="13.8" x14ac:dyDescent="0.45">
      <c r="A163" s="32">
        <v>2019</v>
      </c>
      <c r="B163" s="627">
        <f t="shared" si="262"/>
        <v>9487.8462610550814</v>
      </c>
      <c r="C163" s="21"/>
      <c r="D163" s="32">
        <v>2019</v>
      </c>
      <c r="E163" s="27">
        <v>160.21870957301664</v>
      </c>
      <c r="F163" s="27">
        <f t="shared" si="263"/>
        <v>155.28277671582021</v>
      </c>
      <c r="G163" s="58">
        <f t="shared" si="280"/>
        <v>5.2544477113779875</v>
      </c>
      <c r="H163" s="58">
        <f t="shared" si="280"/>
        <v>1.0603</v>
      </c>
      <c r="I163" s="27">
        <f t="shared" si="264"/>
        <v>865.12552214393145</v>
      </c>
      <c r="J163" s="65"/>
      <c r="K163" s="32">
        <v>2019</v>
      </c>
      <c r="L163" s="27">
        <v>0</v>
      </c>
      <c r="M163" s="58">
        <f t="shared" si="281"/>
        <v>5.2544477113779875</v>
      </c>
      <c r="N163" s="58">
        <f t="shared" si="281"/>
        <v>1</v>
      </c>
      <c r="O163" s="27">
        <f t="shared" si="265"/>
        <v>0</v>
      </c>
      <c r="P163" s="65"/>
      <c r="Q163" s="32">
        <v>2019</v>
      </c>
      <c r="R163" s="63">
        <v>34.016521599832302</v>
      </c>
      <c r="S163" s="58">
        <f t="shared" si="282"/>
        <v>5.2544477113779875</v>
      </c>
      <c r="T163" s="58">
        <f t="shared" si="282"/>
        <v>0.98980000000000001</v>
      </c>
      <c r="U163" s="27">
        <f t="shared" si="266"/>
        <v>176.91490612177208</v>
      </c>
      <c r="W163" s="32">
        <v>2019</v>
      </c>
      <c r="X163" s="59">
        <v>44.729966167534258</v>
      </c>
      <c r="Y163" s="58">
        <f t="shared" si="283"/>
        <v>5.2544477113779875</v>
      </c>
      <c r="Z163" s="58">
        <f t="shared" si="284"/>
        <v>1.0451999999999999</v>
      </c>
      <c r="AA163" s="27">
        <f t="shared" si="267"/>
        <v>245.65468168884266</v>
      </c>
      <c r="AB163" s="65"/>
      <c r="AC163" s="32">
        <v>2019</v>
      </c>
      <c r="AD163" s="59">
        <v>13.273147096797402</v>
      </c>
      <c r="AE163" s="58">
        <f t="shared" si="285"/>
        <v>5.2544477113779875</v>
      </c>
      <c r="AF163" s="58">
        <f t="shared" si="285"/>
        <v>1.3522000000000001</v>
      </c>
      <c r="AG163" s="27">
        <f t="shared" si="268"/>
        <v>94.306562196741368</v>
      </c>
      <c r="AH163" s="65"/>
      <c r="AI163" s="32">
        <v>2019</v>
      </c>
      <c r="AJ163" s="59">
        <v>281.80365315860399</v>
      </c>
      <c r="AK163" s="58">
        <f t="shared" si="286"/>
        <v>5.2544477113779875</v>
      </c>
      <c r="AL163" s="58">
        <f t="shared" si="286"/>
        <v>1.3105</v>
      </c>
      <c r="AM163" s="27">
        <f t="shared" si="269"/>
        <v>1940.4869154005082</v>
      </c>
      <c r="AO163" s="32">
        <v>2019</v>
      </c>
      <c r="AP163" s="27">
        <f t="shared" si="287"/>
        <v>51.473569828142544</v>
      </c>
      <c r="AQ163" s="58">
        <f t="shared" si="288"/>
        <v>5.2544477113779875</v>
      </c>
      <c r="AR163" s="58">
        <f t="shared" si="288"/>
        <v>2.36</v>
      </c>
      <c r="AS163" s="27">
        <f t="shared" si="288"/>
        <v>638.29782758465512</v>
      </c>
      <c r="AU163" s="32">
        <v>2019</v>
      </c>
      <c r="AV163" s="27">
        <v>49359328.571964264</v>
      </c>
      <c r="AW163" s="48">
        <v>10</v>
      </c>
      <c r="AX163" s="552">
        <f t="shared" si="270"/>
        <v>4.935932857196426</v>
      </c>
      <c r="AY163" s="59">
        <f t="shared" si="271"/>
        <v>4.935932857196426</v>
      </c>
      <c r="AZ163" s="58">
        <f t="shared" si="289"/>
        <v>5.2544477113779875</v>
      </c>
      <c r="BA163" s="58">
        <f t="shared" si="289"/>
        <v>1.18</v>
      </c>
      <c r="BB163" s="27">
        <f t="shared" si="272"/>
        <v>30.604009303913184</v>
      </c>
      <c r="BC163" s="68"/>
      <c r="BD163" s="32">
        <v>2019</v>
      </c>
      <c r="BE163" s="27">
        <v>0</v>
      </c>
      <c r="BF163" s="58">
        <f t="shared" si="290"/>
        <v>5.2544477113779875</v>
      </c>
      <c r="BG163" s="58">
        <v>1.1599999999999999</v>
      </c>
      <c r="BH163" s="27">
        <f t="shared" si="273"/>
        <v>0</v>
      </c>
      <c r="BJ163" s="32">
        <v>2019</v>
      </c>
      <c r="BK163" s="53">
        <f t="shared" si="274"/>
        <v>887.484432576073</v>
      </c>
      <c r="BL163" s="58">
        <f t="shared" si="291"/>
        <v>5.2544477113779875</v>
      </c>
      <c r="BM163" s="91">
        <v>1</v>
      </c>
      <c r="BN163" s="60">
        <f t="shared" si="275"/>
        <v>4663.2405456329388</v>
      </c>
      <c r="BO163" s="21"/>
      <c r="BP163" s="32">
        <v>2019</v>
      </c>
      <c r="BQ163" s="59">
        <v>30.992848976562527</v>
      </c>
      <c r="BR163" s="58">
        <f t="shared" si="292"/>
        <v>5.2544477113779875</v>
      </c>
      <c r="BS163" s="58">
        <f t="shared" si="292"/>
        <v>1.0900000000000001</v>
      </c>
      <c r="BT163" s="27">
        <f t="shared" si="276"/>
        <v>177.50683176764102</v>
      </c>
      <c r="BV163" s="32">
        <v>2019</v>
      </c>
      <c r="BW163" s="27">
        <v>65.518929369356414</v>
      </c>
      <c r="BX163" s="53">
        <f>BW163-57.5</f>
        <v>8.0189293693564139</v>
      </c>
      <c r="BY163" s="58">
        <f t="shared" si="293"/>
        <v>5.2544477113779875</v>
      </c>
      <c r="BZ163" s="58">
        <f t="shared" si="293"/>
        <v>2.36</v>
      </c>
      <c r="CA163" s="27">
        <f t="shared" si="277"/>
        <v>99.438706371139034</v>
      </c>
      <c r="CC163" s="32">
        <v>2019</v>
      </c>
      <c r="CD163" s="27">
        <v>105.86645512495075</v>
      </c>
      <c r="CE163" s="27">
        <f t="shared" si="279"/>
        <v>5.8664551249507468</v>
      </c>
      <c r="CF163" s="58">
        <f t="shared" si="294"/>
        <v>5.2544477113779875</v>
      </c>
      <c r="CG163" s="58">
        <f t="shared" si="294"/>
        <v>1</v>
      </c>
      <c r="CH163" s="27">
        <f>CD163*CF163*CG163</f>
        <v>556.26975284299783</v>
      </c>
      <c r="CI163" s="21"/>
    </row>
    <row r="164" spans="1:87" s="4" customFormat="1" ht="13.8" x14ac:dyDescent="0.45">
      <c r="A164" s="32">
        <v>2020</v>
      </c>
      <c r="B164" s="627">
        <f t="shared" si="262"/>
        <v>9719.7514193361385</v>
      </c>
      <c r="C164" s="21"/>
      <c r="D164" s="32">
        <v>2020</v>
      </c>
      <c r="E164" s="27">
        <v>171.5231499660627</v>
      </c>
      <c r="F164" s="27">
        <f t="shared" si="263"/>
        <v>165.6042773607534</v>
      </c>
      <c r="G164" s="58">
        <f t="shared" si="280"/>
        <v>5.2544477113779875</v>
      </c>
      <c r="H164" s="58">
        <f t="shared" si="280"/>
        <v>1.0603</v>
      </c>
      <c r="I164" s="27">
        <f t="shared" si="264"/>
        <v>922.62960484782491</v>
      </c>
      <c r="J164" s="65"/>
      <c r="K164" s="32">
        <v>2020</v>
      </c>
      <c r="L164" s="27">
        <v>0</v>
      </c>
      <c r="M164" s="58">
        <f t="shared" si="281"/>
        <v>5.2544477113779875</v>
      </c>
      <c r="N164" s="58">
        <f t="shared" si="281"/>
        <v>1</v>
      </c>
      <c r="O164" s="27">
        <f t="shared" si="265"/>
        <v>0</v>
      </c>
      <c r="P164" s="65"/>
      <c r="Q164" s="32">
        <v>2020</v>
      </c>
      <c r="R164" s="63">
        <v>55.975698269984278</v>
      </c>
      <c r="S164" s="58">
        <f t="shared" si="282"/>
        <v>5.2544477113779875</v>
      </c>
      <c r="T164" s="58">
        <f t="shared" si="282"/>
        <v>0.98980000000000001</v>
      </c>
      <c r="U164" s="27">
        <f t="shared" si="266"/>
        <v>291.12134159489511</v>
      </c>
      <c r="W164" s="32">
        <v>2020</v>
      </c>
      <c r="X164" s="59">
        <v>48.782989328087751</v>
      </c>
      <c r="Y164" s="58">
        <f t="shared" si="283"/>
        <v>5.2544477113779875</v>
      </c>
      <c r="Z164" s="58">
        <f t="shared" si="284"/>
        <v>1.0451999999999999</v>
      </c>
      <c r="AA164" s="27">
        <f t="shared" si="267"/>
        <v>267.91367716078491</v>
      </c>
      <c r="AB164" s="65"/>
      <c r="AC164" s="32">
        <v>2020</v>
      </c>
      <c r="AD164" s="59">
        <v>19.872053600181971</v>
      </c>
      <c r="AE164" s="58">
        <f t="shared" si="285"/>
        <v>5.2544477113779875</v>
      </c>
      <c r="AF164" s="58">
        <f t="shared" si="285"/>
        <v>1.3522000000000001</v>
      </c>
      <c r="AG164" s="27">
        <f t="shared" si="268"/>
        <v>141.19221652223845</v>
      </c>
      <c r="AH164" s="65"/>
      <c r="AI164" s="32">
        <v>2020</v>
      </c>
      <c r="AJ164" s="59">
        <v>295.73552836481031</v>
      </c>
      <c r="AK164" s="58">
        <f t="shared" si="286"/>
        <v>5.2544477113779875</v>
      </c>
      <c r="AL164" s="58">
        <f t="shared" si="286"/>
        <v>1.3105</v>
      </c>
      <c r="AM164" s="27">
        <f t="shared" si="269"/>
        <v>2036.4211633835198</v>
      </c>
      <c r="AO164" s="32">
        <v>2020</v>
      </c>
      <c r="AP164" s="27">
        <f t="shared" si="287"/>
        <v>51.473569828142544</v>
      </c>
      <c r="AQ164" s="58">
        <f t="shared" si="288"/>
        <v>5.2544477113779875</v>
      </c>
      <c r="AR164" s="58">
        <f t="shared" si="288"/>
        <v>2.36</v>
      </c>
      <c r="AS164" s="27">
        <f t="shared" si="288"/>
        <v>638.29782758465512</v>
      </c>
      <c r="AU164" s="32">
        <v>2020</v>
      </c>
      <c r="AV164" s="27">
        <v>59188726.053092957</v>
      </c>
      <c r="AW164" s="48">
        <v>10</v>
      </c>
      <c r="AX164" s="552">
        <f t="shared" si="270"/>
        <v>5.9188726053092955</v>
      </c>
      <c r="AY164" s="59">
        <f t="shared" si="271"/>
        <v>5.9188726053092955</v>
      </c>
      <c r="AZ164" s="58">
        <f t="shared" si="289"/>
        <v>5.2544477113779875</v>
      </c>
      <c r="BA164" s="58">
        <f t="shared" si="289"/>
        <v>1.18</v>
      </c>
      <c r="BB164" s="27">
        <f t="shared" si="272"/>
        <v>36.698479805588242</v>
      </c>
      <c r="BC164" s="68"/>
      <c r="BD164" s="32">
        <v>2020</v>
      </c>
      <c r="BE164" s="27">
        <v>0</v>
      </c>
      <c r="BF164" s="58">
        <f t="shared" si="290"/>
        <v>5.2544477113779875</v>
      </c>
      <c r="BG164" s="58">
        <v>1.1599999999999999</v>
      </c>
      <c r="BH164" s="27">
        <f t="shared" si="273"/>
        <v>0</v>
      </c>
      <c r="BJ164" s="32">
        <v>2020</v>
      </c>
      <c r="BK164" s="53">
        <f t="shared" si="274"/>
        <v>829.63701064273027</v>
      </c>
      <c r="BL164" s="58">
        <f t="shared" si="291"/>
        <v>5.2544477113779875</v>
      </c>
      <c r="BM164" s="91">
        <v>1</v>
      </c>
      <c r="BN164" s="60">
        <f t="shared" si="275"/>
        <v>4359.2842918461693</v>
      </c>
      <c r="BO164" s="21"/>
      <c r="BP164" s="32">
        <v>2020</v>
      </c>
      <c r="BQ164" s="59">
        <v>41.956094953126012</v>
      </c>
      <c r="BR164" s="58">
        <f t="shared" si="292"/>
        <v>5.2544477113779875</v>
      </c>
      <c r="BS164" s="58">
        <f t="shared" si="292"/>
        <v>1.0900000000000001</v>
      </c>
      <c r="BT164" s="27">
        <f t="shared" si="276"/>
        <v>240.29715674424347</v>
      </c>
      <c r="BV164" s="32">
        <v>2020</v>
      </c>
      <c r="BW164" s="27">
        <v>73.531690643455775</v>
      </c>
      <c r="BX164" s="53">
        <f t="shared" ref="BX164:BX204" si="295">BW164-57.5</f>
        <v>16.031690643455775</v>
      </c>
      <c r="BY164" s="58">
        <f t="shared" si="293"/>
        <v>5.2544477113779875</v>
      </c>
      <c r="BZ164" s="58">
        <f t="shared" si="293"/>
        <v>2.36</v>
      </c>
      <c r="CA164" s="27">
        <f t="shared" si="277"/>
        <v>198.80092529802155</v>
      </c>
      <c r="CC164" s="32">
        <v>2020</v>
      </c>
      <c r="CD164" s="27">
        <v>111.73291024990165</v>
      </c>
      <c r="CE164" s="27">
        <f t="shared" si="279"/>
        <v>11.73291024990165</v>
      </c>
      <c r="CF164" s="58">
        <f t="shared" si="294"/>
        <v>5.2544477113779875</v>
      </c>
      <c r="CG164" s="58">
        <f t="shared" si="294"/>
        <v>1</v>
      </c>
      <c r="CH164" s="27">
        <f t="shared" ref="CH164:CH204" si="296">CD164*CF164*CG164</f>
        <v>587.09473454819783</v>
      </c>
      <c r="CI164" s="21"/>
    </row>
    <row r="165" spans="1:87" s="4" customFormat="1" ht="13.8" x14ac:dyDescent="0.45">
      <c r="A165" s="32">
        <v>2021</v>
      </c>
      <c r="B165" s="627">
        <f t="shared" si="262"/>
        <v>9951.3724134021704</v>
      </c>
      <c r="C165" s="21"/>
      <c r="D165" s="32">
        <v>2021</v>
      </c>
      <c r="E165" s="27">
        <v>181.93266606636877</v>
      </c>
      <c r="F165" s="27">
        <f t="shared" si="263"/>
        <v>175.03085371294659</v>
      </c>
      <c r="G165" s="58">
        <f t="shared" si="280"/>
        <v>5.2544477113779875</v>
      </c>
      <c r="H165" s="58">
        <f t="shared" si="280"/>
        <v>1.0603</v>
      </c>
      <c r="I165" s="27">
        <f t="shared" si="264"/>
        <v>975.147803975893</v>
      </c>
      <c r="J165" s="65"/>
      <c r="K165" s="32">
        <v>2021</v>
      </c>
      <c r="L165" s="27">
        <v>0</v>
      </c>
      <c r="M165" s="58">
        <f t="shared" si="281"/>
        <v>5.2544477113779875</v>
      </c>
      <c r="N165" s="58">
        <f t="shared" si="281"/>
        <v>1</v>
      </c>
      <c r="O165" s="27">
        <f t="shared" si="265"/>
        <v>0</v>
      </c>
      <c r="P165" s="65"/>
      <c r="Q165" s="32">
        <v>2021</v>
      </c>
      <c r="R165" s="63">
        <v>77.946322590845313</v>
      </c>
      <c r="S165" s="58">
        <f t="shared" si="282"/>
        <v>5.2544477113779875</v>
      </c>
      <c r="T165" s="58">
        <f t="shared" si="282"/>
        <v>0.98980000000000001</v>
      </c>
      <c r="U165" s="27">
        <f t="shared" si="266"/>
        <v>405.38731460904989</v>
      </c>
      <c r="W165" s="32">
        <v>2021</v>
      </c>
      <c r="X165" s="59">
        <v>52.836012488641245</v>
      </c>
      <c r="Y165" s="58">
        <f t="shared" si="283"/>
        <v>5.2544477113779875</v>
      </c>
      <c r="Z165" s="58">
        <f t="shared" si="284"/>
        <v>1.0451999999999999</v>
      </c>
      <c r="AA165" s="27">
        <f t="shared" si="267"/>
        <v>290.17267263272714</v>
      </c>
      <c r="AB165" s="65"/>
      <c r="AC165" s="32">
        <v>2021</v>
      </c>
      <c r="AD165" s="59">
        <v>26.470960103564721</v>
      </c>
      <c r="AE165" s="58">
        <f t="shared" si="285"/>
        <v>5.2544477113779875</v>
      </c>
      <c r="AF165" s="58">
        <f t="shared" si="285"/>
        <v>1.3522000000000001</v>
      </c>
      <c r="AG165" s="27">
        <f t="shared" si="268"/>
        <v>188.07787084772261</v>
      </c>
      <c r="AH165" s="65"/>
      <c r="AI165" s="32">
        <v>2021</v>
      </c>
      <c r="AJ165" s="59">
        <v>309.66740357101298</v>
      </c>
      <c r="AK165" s="58">
        <f t="shared" si="286"/>
        <v>5.2544477113779875</v>
      </c>
      <c r="AL165" s="58">
        <f t="shared" si="286"/>
        <v>1.3105</v>
      </c>
      <c r="AM165" s="27">
        <f t="shared" si="269"/>
        <v>2132.3554113665064</v>
      </c>
      <c r="AO165" s="32">
        <v>2021</v>
      </c>
      <c r="AP165" s="27">
        <f t="shared" si="287"/>
        <v>51.473569828142544</v>
      </c>
      <c r="AQ165" s="58">
        <f t="shared" si="288"/>
        <v>5.2544477113779875</v>
      </c>
      <c r="AR165" s="58">
        <f t="shared" si="288"/>
        <v>2.36</v>
      </c>
      <c r="AS165" s="27">
        <f t="shared" si="288"/>
        <v>638.29782758465512</v>
      </c>
      <c r="AU165" s="32">
        <v>2021</v>
      </c>
      <c r="AV165" s="27">
        <v>69018123.534221649</v>
      </c>
      <c r="AW165" s="48">
        <v>10</v>
      </c>
      <c r="AX165" s="552">
        <f t="shared" si="270"/>
        <v>6.9018123534221649</v>
      </c>
      <c r="AY165" s="59">
        <f t="shared" si="271"/>
        <v>6.9018123534221649</v>
      </c>
      <c r="AZ165" s="58">
        <f t="shared" si="289"/>
        <v>5.2544477113779875</v>
      </c>
      <c r="BA165" s="58">
        <f t="shared" si="289"/>
        <v>1.18</v>
      </c>
      <c r="BB165" s="27">
        <f t="shared" si="272"/>
        <v>42.792950307263311</v>
      </c>
      <c r="BC165" s="68"/>
      <c r="BD165" s="32">
        <v>2021</v>
      </c>
      <c r="BE165" s="27">
        <v>0</v>
      </c>
      <c r="BF165" s="58">
        <f t="shared" si="290"/>
        <v>5.2544477113779875</v>
      </c>
      <c r="BG165" s="58">
        <v>1.1599999999999999</v>
      </c>
      <c r="BH165" s="27">
        <f t="shared" si="273"/>
        <v>0</v>
      </c>
      <c r="BJ165" s="32">
        <v>2021</v>
      </c>
      <c r="BK165" s="53">
        <f t="shared" si="274"/>
        <v>772.6730653514245</v>
      </c>
      <c r="BL165" s="58">
        <f t="shared" si="291"/>
        <v>5.2544477113779875</v>
      </c>
      <c r="BM165" s="91">
        <v>1</v>
      </c>
      <c r="BN165" s="60">
        <f t="shared" si="275"/>
        <v>4059.9702198792065</v>
      </c>
      <c r="BO165" s="21"/>
      <c r="BP165" s="32">
        <v>2021</v>
      </c>
      <c r="BQ165" s="59">
        <v>52.919340929685859</v>
      </c>
      <c r="BR165" s="58">
        <f t="shared" si="292"/>
        <v>5.2544477113779875</v>
      </c>
      <c r="BS165" s="58">
        <f t="shared" si="292"/>
        <v>1.0900000000000001</v>
      </c>
      <c r="BT165" s="27">
        <f t="shared" si="276"/>
        <v>303.08748172082505</v>
      </c>
      <c r="BV165" s="32">
        <v>2021</v>
      </c>
      <c r="BW165" s="27">
        <v>81.544451917556415</v>
      </c>
      <c r="BX165" s="53">
        <f t="shared" si="295"/>
        <v>24.044451917556415</v>
      </c>
      <c r="BY165" s="58">
        <f t="shared" si="293"/>
        <v>5.2544477113779875</v>
      </c>
      <c r="BZ165" s="58">
        <f t="shared" si="293"/>
        <v>2.36</v>
      </c>
      <c r="CA165" s="27">
        <f t="shared" si="277"/>
        <v>298.16314422491996</v>
      </c>
      <c r="CC165" s="32">
        <v>2021</v>
      </c>
      <c r="CD165" s="27">
        <v>117.59936537485342</v>
      </c>
      <c r="CE165" s="27">
        <f t="shared" si="279"/>
        <v>17.59936537485342</v>
      </c>
      <c r="CF165" s="58">
        <f t="shared" si="294"/>
        <v>5.2544477113779875</v>
      </c>
      <c r="CG165" s="58">
        <f t="shared" si="294"/>
        <v>1</v>
      </c>
      <c r="CH165" s="27">
        <f t="shared" si="296"/>
        <v>617.91971625340227</v>
      </c>
      <c r="CI165" s="21"/>
    </row>
    <row r="166" spans="1:87" s="4" customFormat="1" ht="13.8" x14ac:dyDescent="0.45">
      <c r="A166" s="32">
        <v>2022</v>
      </c>
      <c r="B166" s="627">
        <f t="shared" si="262"/>
        <v>10182.718626228307</v>
      </c>
      <c r="C166" s="21"/>
      <c r="D166" s="32">
        <v>2022</v>
      </c>
      <c r="E166" s="27">
        <v>191.47531868850015</v>
      </c>
      <c r="F166" s="27">
        <f t="shared" si="263"/>
        <v>183.59056658696511</v>
      </c>
      <c r="G166" s="58">
        <f t="shared" si="280"/>
        <v>5.2544477113779875</v>
      </c>
      <c r="H166" s="58">
        <f t="shared" si="280"/>
        <v>1.0603</v>
      </c>
      <c r="I166" s="27">
        <f t="shared" si="264"/>
        <v>1022.8364544892049</v>
      </c>
      <c r="J166" s="65"/>
      <c r="K166" s="32">
        <v>2022</v>
      </c>
      <c r="L166" s="27">
        <v>0</v>
      </c>
      <c r="M166" s="58">
        <f t="shared" si="281"/>
        <v>5.2544477113779875</v>
      </c>
      <c r="N166" s="58">
        <f t="shared" si="281"/>
        <v>1</v>
      </c>
      <c r="O166" s="27">
        <f t="shared" si="265"/>
        <v>0</v>
      </c>
      <c r="P166" s="65"/>
      <c r="Q166" s="32">
        <v>2022</v>
      </c>
      <c r="R166" s="63">
        <v>99.91921285592332</v>
      </c>
      <c r="S166" s="58">
        <f t="shared" si="282"/>
        <v>5.2544477113779875</v>
      </c>
      <c r="T166" s="58">
        <f t="shared" si="282"/>
        <v>0.98980000000000001</v>
      </c>
      <c r="U166" s="27">
        <f t="shared" si="266"/>
        <v>519.66507246449862</v>
      </c>
      <c r="W166" s="32">
        <v>2022</v>
      </c>
      <c r="X166" s="59">
        <v>56.889035649194739</v>
      </c>
      <c r="Y166" s="58">
        <f t="shared" si="283"/>
        <v>5.2544477113779875</v>
      </c>
      <c r="Z166" s="58">
        <f t="shared" si="284"/>
        <v>1.0451999999999999</v>
      </c>
      <c r="AA166" s="27">
        <f t="shared" si="267"/>
        <v>312.43166810466943</v>
      </c>
      <c r="AB166" s="65"/>
      <c r="AC166" s="32">
        <v>2022</v>
      </c>
      <c r="AD166" s="59">
        <v>33.069866606947471</v>
      </c>
      <c r="AE166" s="58">
        <f t="shared" si="285"/>
        <v>5.2544477113779875</v>
      </c>
      <c r="AF166" s="58">
        <f t="shared" si="285"/>
        <v>1.3522000000000001</v>
      </c>
      <c r="AG166" s="27">
        <f t="shared" si="268"/>
        <v>234.96352517320676</v>
      </c>
      <c r="AH166" s="65"/>
      <c r="AI166" s="32">
        <v>2022</v>
      </c>
      <c r="AJ166" s="59">
        <v>323.5992787772193</v>
      </c>
      <c r="AK166" s="58">
        <f t="shared" si="286"/>
        <v>5.2544477113779875</v>
      </c>
      <c r="AL166" s="58">
        <f t="shared" si="286"/>
        <v>1.3105</v>
      </c>
      <c r="AM166" s="27">
        <f t="shared" si="269"/>
        <v>2228.2896593495179</v>
      </c>
      <c r="AO166" s="32">
        <v>2022</v>
      </c>
      <c r="AP166" s="27">
        <f t="shared" si="287"/>
        <v>51.473569828142544</v>
      </c>
      <c r="AQ166" s="58">
        <f t="shared" si="288"/>
        <v>5.2544477113779875</v>
      </c>
      <c r="AR166" s="58">
        <f t="shared" si="288"/>
        <v>2.36</v>
      </c>
      <c r="AS166" s="27">
        <f t="shared" si="288"/>
        <v>638.29782758465512</v>
      </c>
      <c r="AU166" s="32">
        <v>2022</v>
      </c>
      <c r="AV166" s="27">
        <v>78847521.015350342</v>
      </c>
      <c r="AW166" s="48">
        <v>10</v>
      </c>
      <c r="AX166" s="552">
        <f t="shared" si="270"/>
        <v>7.8847521015350344</v>
      </c>
      <c r="AY166" s="59">
        <f t="shared" si="271"/>
        <v>7.8847521015350344</v>
      </c>
      <c r="AZ166" s="58">
        <f t="shared" si="289"/>
        <v>5.2544477113779875</v>
      </c>
      <c r="BA166" s="58">
        <f t="shared" si="289"/>
        <v>1.18</v>
      </c>
      <c r="BB166" s="27">
        <f t="shared" si="272"/>
        <v>48.88742080893838</v>
      </c>
      <c r="BC166" s="68"/>
      <c r="BD166" s="32">
        <v>2022</v>
      </c>
      <c r="BE166" s="27">
        <v>0</v>
      </c>
      <c r="BF166" s="58">
        <f t="shared" si="290"/>
        <v>5.2544477113779875</v>
      </c>
      <c r="BG166" s="58">
        <v>1.1599999999999999</v>
      </c>
      <c r="BH166" s="27">
        <f t="shared" si="273"/>
        <v>0</v>
      </c>
      <c r="BJ166" s="32">
        <v>2022</v>
      </c>
      <c r="BK166" s="53">
        <f t="shared" si="274"/>
        <v>716.57371759407249</v>
      </c>
      <c r="BL166" s="58">
        <f t="shared" si="291"/>
        <v>5.2544477113779875</v>
      </c>
      <c r="BM166" s="91">
        <v>1</v>
      </c>
      <c r="BN166" s="60">
        <f t="shared" si="275"/>
        <v>3765.1991304457906</v>
      </c>
      <c r="BO166" s="21"/>
      <c r="BP166" s="32">
        <v>2022</v>
      </c>
      <c r="BQ166" s="59">
        <v>63.882586906249344</v>
      </c>
      <c r="BR166" s="58">
        <f t="shared" si="292"/>
        <v>5.2544477113779875</v>
      </c>
      <c r="BS166" s="58">
        <f t="shared" si="292"/>
        <v>1.0900000000000001</v>
      </c>
      <c r="BT166" s="27">
        <f t="shared" si="276"/>
        <v>365.87780669742756</v>
      </c>
      <c r="BV166" s="32">
        <v>2022</v>
      </c>
      <c r="BW166" s="27">
        <v>89.557213191655137</v>
      </c>
      <c r="BX166" s="53">
        <f t="shared" si="295"/>
        <v>32.057213191655137</v>
      </c>
      <c r="BY166" s="58">
        <f t="shared" si="293"/>
        <v>5.2544477113779875</v>
      </c>
      <c r="BZ166" s="58">
        <f t="shared" si="293"/>
        <v>2.36</v>
      </c>
      <c r="CA166" s="27">
        <f t="shared" si="277"/>
        <v>397.52536315179458</v>
      </c>
      <c r="CC166" s="32">
        <v>2022</v>
      </c>
      <c r="CD166" s="27">
        <v>123.46582049980415</v>
      </c>
      <c r="CE166" s="27">
        <f t="shared" si="279"/>
        <v>23.465820499804153</v>
      </c>
      <c r="CF166" s="58">
        <f t="shared" si="294"/>
        <v>5.2544477113779875</v>
      </c>
      <c r="CG166" s="58">
        <f t="shared" si="294"/>
        <v>1</v>
      </c>
      <c r="CH166" s="27">
        <f t="shared" si="296"/>
        <v>648.74469795860136</v>
      </c>
      <c r="CI166" s="21"/>
    </row>
    <row r="167" spans="1:87" s="4" customFormat="1" ht="13.8" x14ac:dyDescent="0.45">
      <c r="A167" s="32">
        <v>2023</v>
      </c>
      <c r="B167" s="627">
        <f t="shared" si="262"/>
        <v>10413.799046146019</v>
      </c>
      <c r="C167" s="21"/>
      <c r="D167" s="32">
        <v>2023</v>
      </c>
      <c r="E167" s="27">
        <v>200.17916866305418</v>
      </c>
      <c r="F167" s="27">
        <f t="shared" si="263"/>
        <v>191.31147681340627</v>
      </c>
      <c r="G167" s="58">
        <f t="shared" si="280"/>
        <v>5.2544477113779875</v>
      </c>
      <c r="H167" s="58">
        <f t="shared" si="280"/>
        <v>1.0603</v>
      </c>
      <c r="I167" s="27">
        <f t="shared" si="264"/>
        <v>1065.8518914381489</v>
      </c>
      <c r="J167" s="65"/>
      <c r="K167" s="32">
        <v>2023</v>
      </c>
      <c r="L167" s="27">
        <v>0</v>
      </c>
      <c r="M167" s="58">
        <f t="shared" si="281"/>
        <v>5.2544477113779875</v>
      </c>
      <c r="N167" s="58">
        <f t="shared" si="281"/>
        <v>1</v>
      </c>
      <c r="O167" s="27">
        <f t="shared" si="265"/>
        <v>0</v>
      </c>
      <c r="P167" s="65"/>
      <c r="Q167" s="32">
        <v>2023</v>
      </c>
      <c r="R167" s="63">
        <v>121.8925508447855</v>
      </c>
      <c r="S167" s="58">
        <f t="shared" si="282"/>
        <v>5.2544477113779875</v>
      </c>
      <c r="T167" s="58">
        <f t="shared" si="282"/>
        <v>0.98980000000000001</v>
      </c>
      <c r="U167" s="27">
        <f t="shared" si="266"/>
        <v>633.94515886524005</v>
      </c>
      <c r="W167" s="32">
        <v>2023</v>
      </c>
      <c r="X167" s="59">
        <v>60.942058809748232</v>
      </c>
      <c r="Y167" s="58">
        <f t="shared" si="283"/>
        <v>5.2544477113779875</v>
      </c>
      <c r="Z167" s="58">
        <f t="shared" si="284"/>
        <v>1.0451999999999999</v>
      </c>
      <c r="AA167" s="27">
        <f t="shared" si="267"/>
        <v>334.69066357661171</v>
      </c>
      <c r="AB167" s="65"/>
      <c r="AC167" s="32">
        <v>2023</v>
      </c>
      <c r="AD167" s="59">
        <v>39.66877311033204</v>
      </c>
      <c r="AE167" s="58">
        <f t="shared" si="285"/>
        <v>5.2544477113779875</v>
      </c>
      <c r="AF167" s="58">
        <f t="shared" si="285"/>
        <v>1.3522000000000001</v>
      </c>
      <c r="AG167" s="27">
        <f t="shared" si="268"/>
        <v>281.84917949870379</v>
      </c>
      <c r="AH167" s="65"/>
      <c r="AI167" s="32">
        <v>2023</v>
      </c>
      <c r="AJ167" s="59">
        <v>337.53115398342561</v>
      </c>
      <c r="AK167" s="58">
        <f t="shared" si="286"/>
        <v>5.2544477113779875</v>
      </c>
      <c r="AL167" s="58">
        <f t="shared" si="286"/>
        <v>1.3105</v>
      </c>
      <c r="AM167" s="27">
        <f t="shared" si="269"/>
        <v>2324.2239073325295</v>
      </c>
      <c r="AO167" s="32">
        <v>2023</v>
      </c>
      <c r="AP167" s="27">
        <f t="shared" si="287"/>
        <v>51.473569828142544</v>
      </c>
      <c r="AQ167" s="58">
        <f t="shared" si="288"/>
        <v>5.2544477113779875</v>
      </c>
      <c r="AR167" s="58">
        <f t="shared" si="288"/>
        <v>2.36</v>
      </c>
      <c r="AS167" s="27">
        <f t="shared" si="288"/>
        <v>638.29782758465512</v>
      </c>
      <c r="AU167" s="32">
        <v>2023</v>
      </c>
      <c r="AV167" s="27">
        <v>88676918.496479034</v>
      </c>
      <c r="AW167" s="48">
        <v>10</v>
      </c>
      <c r="AX167" s="552">
        <f t="shared" si="270"/>
        <v>8.8676918496479047</v>
      </c>
      <c r="AY167" s="59">
        <f t="shared" si="271"/>
        <v>8.8676918496479047</v>
      </c>
      <c r="AZ167" s="58">
        <f t="shared" si="289"/>
        <v>5.2544477113779875</v>
      </c>
      <c r="BA167" s="58">
        <f t="shared" si="289"/>
        <v>1.18</v>
      </c>
      <c r="BB167" s="27">
        <f t="shared" si="272"/>
        <v>54.981891310613442</v>
      </c>
      <c r="BC167" s="68"/>
      <c r="BD167" s="32">
        <v>2023</v>
      </c>
      <c r="BE167" s="27">
        <v>0</v>
      </c>
      <c r="BF167" s="58">
        <f t="shared" si="290"/>
        <v>5.2544477113779875</v>
      </c>
      <c r="BG167" s="58">
        <v>1.1599999999999999</v>
      </c>
      <c r="BH167" s="27">
        <f t="shared" si="273"/>
        <v>0</v>
      </c>
      <c r="BJ167" s="32">
        <v>2023</v>
      </c>
      <c r="BK167" s="53">
        <f t="shared" si="274"/>
        <v>661.31272476051186</v>
      </c>
      <c r="BL167" s="58">
        <f t="shared" si="291"/>
        <v>5.2544477113779875</v>
      </c>
      <c r="BM167" s="91">
        <v>1</v>
      </c>
      <c r="BN167" s="60">
        <f t="shared" si="275"/>
        <v>3474.8331331230124</v>
      </c>
      <c r="BO167" s="21"/>
      <c r="BP167" s="32">
        <v>2023</v>
      </c>
      <c r="BQ167" s="59">
        <v>74.845832882812829</v>
      </c>
      <c r="BR167" s="58">
        <f t="shared" si="292"/>
        <v>5.2544477113779875</v>
      </c>
      <c r="BS167" s="58">
        <f t="shared" si="292"/>
        <v>1.0900000000000001</v>
      </c>
      <c r="BT167" s="27">
        <f t="shared" si="276"/>
        <v>428.66813167403001</v>
      </c>
      <c r="BV167" s="32">
        <v>2023</v>
      </c>
      <c r="BW167" s="27">
        <v>97.569974465753887</v>
      </c>
      <c r="BX167" s="53">
        <f t="shared" si="295"/>
        <v>40.069974465753887</v>
      </c>
      <c r="BY167" s="58">
        <f t="shared" si="293"/>
        <v>5.2544477113779875</v>
      </c>
      <c r="BZ167" s="58">
        <f t="shared" si="293"/>
        <v>2.36</v>
      </c>
      <c r="CA167" s="27">
        <f t="shared" si="277"/>
        <v>496.88758207866954</v>
      </c>
      <c r="CC167" s="32">
        <v>2023</v>
      </c>
      <c r="CD167" s="27">
        <v>129.3322756247556</v>
      </c>
      <c r="CE167" s="27">
        <f t="shared" si="279"/>
        <v>29.332275624755596</v>
      </c>
      <c r="CF167" s="58">
        <f t="shared" si="294"/>
        <v>5.2544477113779875</v>
      </c>
      <c r="CG167" s="58">
        <f t="shared" si="294"/>
        <v>1</v>
      </c>
      <c r="CH167" s="27">
        <f t="shared" si="296"/>
        <v>679.5696796638041</v>
      </c>
      <c r="CI167" s="21"/>
    </row>
    <row r="168" spans="1:87" s="4" customFormat="1" ht="13.8" x14ac:dyDescent="0.45">
      <c r="A168" s="32">
        <v>2024</v>
      </c>
      <c r="B168" s="627">
        <f t="shared" si="262"/>
        <v>10644.622596314341</v>
      </c>
      <c r="C168" s="21"/>
      <c r="D168" s="32">
        <v>2024</v>
      </c>
      <c r="E168" s="27">
        <v>208.07227678044833</v>
      </c>
      <c r="F168" s="27">
        <f t="shared" si="263"/>
        <v>198.22164518268755</v>
      </c>
      <c r="G168" s="58">
        <f t="shared" si="280"/>
        <v>5.2544477113779875</v>
      </c>
      <c r="H168" s="58">
        <f t="shared" si="280"/>
        <v>1.0603</v>
      </c>
      <c r="I168" s="27">
        <f t="shared" si="264"/>
        <v>1104.3504496492601</v>
      </c>
      <c r="J168" s="65"/>
      <c r="K168" s="32">
        <v>2024</v>
      </c>
      <c r="L168" s="27">
        <v>0</v>
      </c>
      <c r="M168" s="58">
        <f t="shared" si="281"/>
        <v>5.2544477113779875</v>
      </c>
      <c r="N168" s="58">
        <f t="shared" si="281"/>
        <v>1</v>
      </c>
      <c r="O168" s="27">
        <f t="shared" si="265"/>
        <v>0</v>
      </c>
      <c r="P168" s="65"/>
      <c r="Q168" s="32">
        <v>2024</v>
      </c>
      <c r="R168" s="63">
        <v>143.86573410765158</v>
      </c>
      <c r="S168" s="58">
        <f t="shared" si="282"/>
        <v>5.2544477113779875</v>
      </c>
      <c r="T168" s="58">
        <f t="shared" si="282"/>
        <v>0.98980000000000001</v>
      </c>
      <c r="U168" s="27">
        <f t="shared" si="266"/>
        <v>748.22444055892174</v>
      </c>
      <c r="W168" s="32">
        <v>2024</v>
      </c>
      <c r="X168" s="59">
        <v>64.995081970301726</v>
      </c>
      <c r="Y168" s="58">
        <f t="shared" si="283"/>
        <v>5.2544477113779875</v>
      </c>
      <c r="Z168" s="58">
        <f t="shared" si="284"/>
        <v>1.0451999999999999</v>
      </c>
      <c r="AA168" s="27">
        <f t="shared" si="267"/>
        <v>356.949659048554</v>
      </c>
      <c r="AB168" s="65"/>
      <c r="AC168" s="32">
        <v>2024</v>
      </c>
      <c r="AD168" s="59">
        <v>46.26767961371479</v>
      </c>
      <c r="AE168" s="58">
        <f t="shared" si="285"/>
        <v>5.2544477113779875</v>
      </c>
      <c r="AF168" s="58">
        <f t="shared" si="285"/>
        <v>1.3522000000000001</v>
      </c>
      <c r="AG168" s="27">
        <f t="shared" si="268"/>
        <v>328.73483382418794</v>
      </c>
      <c r="AH168" s="65"/>
      <c r="AI168" s="32">
        <v>2024</v>
      </c>
      <c r="AJ168" s="59">
        <v>351.46302918962829</v>
      </c>
      <c r="AK168" s="58">
        <f t="shared" si="286"/>
        <v>5.2544477113779875</v>
      </c>
      <c r="AL168" s="58">
        <f t="shared" si="286"/>
        <v>1.3105</v>
      </c>
      <c r="AM168" s="27">
        <f t="shared" si="269"/>
        <v>2420.1581553155165</v>
      </c>
      <c r="AO168" s="32">
        <v>2024</v>
      </c>
      <c r="AP168" s="27">
        <f t="shared" si="287"/>
        <v>51.473569828142544</v>
      </c>
      <c r="AQ168" s="58">
        <f t="shared" si="288"/>
        <v>5.2544477113779875</v>
      </c>
      <c r="AR168" s="58">
        <f t="shared" si="288"/>
        <v>2.36</v>
      </c>
      <c r="AS168" s="27">
        <f t="shared" si="288"/>
        <v>638.29782758465512</v>
      </c>
      <c r="AU168" s="32">
        <v>2024</v>
      </c>
      <c r="AV168" s="27">
        <v>98506315.977607727</v>
      </c>
      <c r="AW168" s="48">
        <v>10</v>
      </c>
      <c r="AX168" s="552">
        <f t="shared" si="270"/>
        <v>9.8506315977607724</v>
      </c>
      <c r="AY168" s="59">
        <f t="shared" si="271"/>
        <v>9.8506315977607724</v>
      </c>
      <c r="AZ168" s="58">
        <f t="shared" si="289"/>
        <v>5.2544477113779875</v>
      </c>
      <c r="BA168" s="58">
        <f t="shared" si="289"/>
        <v>1.18</v>
      </c>
      <c r="BB168" s="27">
        <f t="shared" si="272"/>
        <v>61.076361812288496</v>
      </c>
      <c r="BC168" s="68"/>
      <c r="BD168" s="32">
        <v>2024</v>
      </c>
      <c r="BE168" s="27">
        <v>0</v>
      </c>
      <c r="BF168" s="58">
        <f t="shared" si="290"/>
        <v>5.2544477113779875</v>
      </c>
      <c r="BG168" s="58">
        <v>1.1599999999999999</v>
      </c>
      <c r="BH168" s="27">
        <f t="shared" si="273"/>
        <v>0</v>
      </c>
      <c r="BJ168" s="32">
        <v>2024</v>
      </c>
      <c r="BK168" s="53">
        <f t="shared" si="274"/>
        <v>606.8626285101127</v>
      </c>
      <c r="BL168" s="58">
        <f t="shared" si="291"/>
        <v>5.2544477113779875</v>
      </c>
      <c r="BM168" s="91">
        <v>1</v>
      </c>
      <c r="BN168" s="60">
        <f t="shared" si="275"/>
        <v>3188.7279494957916</v>
      </c>
      <c r="BO168" s="21"/>
      <c r="BP168" s="32">
        <v>2024</v>
      </c>
      <c r="BQ168" s="59">
        <v>85.809078859372676</v>
      </c>
      <c r="BR168" s="58">
        <f t="shared" si="292"/>
        <v>5.2544477113779875</v>
      </c>
      <c r="BS168" s="58">
        <f t="shared" si="292"/>
        <v>1.0900000000000001</v>
      </c>
      <c r="BT168" s="27">
        <f t="shared" si="276"/>
        <v>491.45845665061159</v>
      </c>
      <c r="BV168" s="32">
        <v>2024</v>
      </c>
      <c r="BW168" s="27">
        <v>105.58273573985306</v>
      </c>
      <c r="BX168" s="53">
        <f t="shared" si="295"/>
        <v>48.082735739853064</v>
      </c>
      <c r="BY168" s="58">
        <f t="shared" si="293"/>
        <v>5.2544477113779875</v>
      </c>
      <c r="BZ168" s="58">
        <f t="shared" si="293"/>
        <v>2.36</v>
      </c>
      <c r="CA168" s="27">
        <f t="shared" si="277"/>
        <v>596.24980100554978</v>
      </c>
      <c r="CC168" s="32">
        <v>2024</v>
      </c>
      <c r="CD168" s="27">
        <v>135.19873074970656</v>
      </c>
      <c r="CE168" s="27">
        <f t="shared" si="279"/>
        <v>35.198730749706556</v>
      </c>
      <c r="CF168" s="58">
        <f t="shared" si="294"/>
        <v>5.2544477113779875</v>
      </c>
      <c r="CG168" s="58">
        <f t="shared" si="294"/>
        <v>1</v>
      </c>
      <c r="CH168" s="27">
        <f t="shared" si="296"/>
        <v>710.39466136900433</v>
      </c>
      <c r="CI168" s="21"/>
    </row>
    <row r="169" spans="1:87" s="4" customFormat="1" ht="13.8" x14ac:dyDescent="0.45">
      <c r="A169" s="32">
        <v>2025</v>
      </c>
      <c r="B169" s="627">
        <f t="shared" si="262"/>
        <v>10873.594462828512</v>
      </c>
      <c r="C169" s="21"/>
      <c r="D169" s="32">
        <v>2025</v>
      </c>
      <c r="E169" s="27">
        <v>215.18270388072622</v>
      </c>
      <c r="F169" s="27">
        <f t="shared" si="263"/>
        <v>204.34913253485257</v>
      </c>
      <c r="G169" s="58">
        <f t="shared" si="280"/>
        <v>5.2544477113779875</v>
      </c>
      <c r="H169" s="58">
        <f t="shared" si="280"/>
        <v>1.0603</v>
      </c>
      <c r="I169" s="27">
        <f t="shared" si="264"/>
        <v>1138.4884642255543</v>
      </c>
      <c r="J169" s="65"/>
      <c r="K169" s="32">
        <v>2025</v>
      </c>
      <c r="L169" s="27">
        <v>0</v>
      </c>
      <c r="M169" s="58">
        <f t="shared" si="281"/>
        <v>5.2544477113779875</v>
      </c>
      <c r="N169" s="58">
        <f t="shared" si="281"/>
        <v>1</v>
      </c>
      <c r="O169" s="27">
        <f t="shared" si="265"/>
        <v>0</v>
      </c>
      <c r="P169" s="65"/>
      <c r="Q169" s="32">
        <v>2025</v>
      </c>
      <c r="R169" s="63">
        <v>165.83850586884995</v>
      </c>
      <c r="S169" s="58">
        <f t="shared" si="282"/>
        <v>5.2544477113779875</v>
      </c>
      <c r="T169" s="58">
        <f t="shared" si="282"/>
        <v>0.98980000000000001</v>
      </c>
      <c r="U169" s="27">
        <f t="shared" si="266"/>
        <v>862.50158209319011</v>
      </c>
      <c r="W169" s="32">
        <v>2025</v>
      </c>
      <c r="X169" s="59">
        <v>69.04810513085522</v>
      </c>
      <c r="Y169" s="58">
        <f t="shared" si="283"/>
        <v>5.2544477113779875</v>
      </c>
      <c r="Z169" s="58">
        <f t="shared" si="284"/>
        <v>1.0451999999999999</v>
      </c>
      <c r="AA169" s="27">
        <f t="shared" si="267"/>
        <v>379.20865452049622</v>
      </c>
      <c r="AB169" s="65"/>
      <c r="AC169" s="32">
        <v>2025</v>
      </c>
      <c r="AD169" s="59">
        <v>52.000000000000007</v>
      </c>
      <c r="AE169" s="58">
        <f t="shared" si="285"/>
        <v>5.2544477113779875</v>
      </c>
      <c r="AF169" s="58">
        <f t="shared" si="285"/>
        <v>1.3522000000000001</v>
      </c>
      <c r="AG169" s="27">
        <f t="shared" si="268"/>
        <v>369.46333815691645</v>
      </c>
      <c r="AH169" s="65"/>
      <c r="AI169" s="32">
        <v>2025</v>
      </c>
      <c r="AJ169" s="59">
        <v>365.3949043958346</v>
      </c>
      <c r="AK169" s="58">
        <f t="shared" si="286"/>
        <v>5.2544477113779875</v>
      </c>
      <c r="AL169" s="58">
        <f t="shared" si="286"/>
        <v>1.3105</v>
      </c>
      <c r="AM169" s="27">
        <f t="shared" si="269"/>
        <v>2516.0924032985276</v>
      </c>
      <c r="AO169" s="32">
        <v>2025</v>
      </c>
      <c r="AP169" s="27">
        <f t="shared" si="287"/>
        <v>51.473569828142544</v>
      </c>
      <c r="AQ169" s="58">
        <f t="shared" si="288"/>
        <v>5.2544477113779875</v>
      </c>
      <c r="AR169" s="58">
        <f t="shared" si="288"/>
        <v>2.36</v>
      </c>
      <c r="AS169" s="27">
        <f t="shared" si="288"/>
        <v>638.29782758465512</v>
      </c>
      <c r="AU169" s="32">
        <v>2025</v>
      </c>
      <c r="AV169" s="27">
        <v>108335713.45873642</v>
      </c>
      <c r="AW169" s="48">
        <v>10</v>
      </c>
      <c r="AX169" s="552">
        <f t="shared" si="270"/>
        <v>10.833571345873644</v>
      </c>
      <c r="AY169" s="59">
        <f t="shared" si="271"/>
        <v>10.833571345873644</v>
      </c>
      <c r="AZ169" s="58">
        <f t="shared" si="289"/>
        <v>5.2544477113779875</v>
      </c>
      <c r="BA169" s="58">
        <f t="shared" si="289"/>
        <v>1.18</v>
      </c>
      <c r="BB169" s="27">
        <f t="shared" si="272"/>
        <v>67.170832313963572</v>
      </c>
      <c r="BC169" s="68"/>
      <c r="BD169" s="32">
        <v>2025</v>
      </c>
      <c r="BE169" s="27">
        <v>0</v>
      </c>
      <c r="BF169" s="58">
        <f t="shared" si="290"/>
        <v>5.2544477113779875</v>
      </c>
      <c r="BG169" s="58">
        <v>1.1599999999999999</v>
      </c>
      <c r="BH169" s="27">
        <f t="shared" si="273"/>
        <v>0</v>
      </c>
      <c r="BJ169" s="32">
        <v>2025</v>
      </c>
      <c r="BK169" s="53">
        <f t="shared" si="274"/>
        <v>554.06221089559142</v>
      </c>
      <c r="BL169" s="58">
        <f t="shared" si="291"/>
        <v>5.2544477113779875</v>
      </c>
      <c r="BM169" s="91">
        <v>1</v>
      </c>
      <c r="BN169" s="60">
        <f t="shared" si="275"/>
        <v>2911.2909160013683</v>
      </c>
      <c r="BO169" s="21"/>
      <c r="BP169" s="32">
        <v>2025</v>
      </c>
      <c r="BQ169" s="59">
        <v>96.772324835936161</v>
      </c>
      <c r="BR169" s="58">
        <f t="shared" si="292"/>
        <v>5.2544477113779875</v>
      </c>
      <c r="BS169" s="58">
        <f t="shared" si="292"/>
        <v>1.0900000000000001</v>
      </c>
      <c r="BT169" s="27">
        <f t="shared" si="276"/>
        <v>554.24878162721404</v>
      </c>
      <c r="BV169" s="32">
        <v>2025</v>
      </c>
      <c r="BW169" s="27">
        <v>113.59549701395164</v>
      </c>
      <c r="BX169" s="53">
        <f t="shared" si="295"/>
        <v>56.095497013951643</v>
      </c>
      <c r="BY169" s="58">
        <f t="shared" si="293"/>
        <v>5.2544477113779875</v>
      </c>
      <c r="BZ169" s="58">
        <f t="shared" si="293"/>
        <v>2.36</v>
      </c>
      <c r="CA169" s="27">
        <f t="shared" si="277"/>
        <v>695.61201993242264</v>
      </c>
      <c r="CC169" s="32">
        <v>2025</v>
      </c>
      <c r="CD169" s="27">
        <v>141.06518587465746</v>
      </c>
      <c r="CE169" s="27">
        <f t="shared" si="279"/>
        <v>41.065185874657459</v>
      </c>
      <c r="CF169" s="58">
        <f t="shared" si="294"/>
        <v>5.2544477113779875</v>
      </c>
      <c r="CG169" s="58">
        <f t="shared" si="294"/>
        <v>1</v>
      </c>
      <c r="CH169" s="27">
        <f t="shared" si="296"/>
        <v>741.21964307420433</v>
      </c>
      <c r="CI169" s="21"/>
    </row>
    <row r="170" spans="1:87" s="4" customFormat="1" ht="13.8" x14ac:dyDescent="0.45">
      <c r="A170" s="32">
        <v>2026</v>
      </c>
      <c r="B170" s="627">
        <f t="shared" si="262"/>
        <v>11091.718935352981</v>
      </c>
      <c r="C170" s="21"/>
      <c r="D170" s="32">
        <v>2026</v>
      </c>
      <c r="E170" s="27">
        <v>221.53851076248768</v>
      </c>
      <c r="F170" s="27">
        <f t="shared" si="263"/>
        <v>209.72199966850116</v>
      </c>
      <c r="G170" s="58">
        <f t="shared" si="280"/>
        <v>5.2544477113779875</v>
      </c>
      <c r="H170" s="58">
        <f t="shared" si="280"/>
        <v>1.0603</v>
      </c>
      <c r="I170" s="27">
        <f t="shared" si="264"/>
        <v>1168.4222700391524</v>
      </c>
      <c r="J170" s="65"/>
      <c r="K170" s="32">
        <v>2026</v>
      </c>
      <c r="L170" s="27">
        <v>0</v>
      </c>
      <c r="M170" s="58">
        <f t="shared" si="281"/>
        <v>5.2544477113779875</v>
      </c>
      <c r="N170" s="58">
        <f t="shared" si="281"/>
        <v>1</v>
      </c>
      <c r="O170" s="27">
        <f t="shared" si="265"/>
        <v>0</v>
      </c>
      <c r="P170" s="65"/>
      <c r="Q170" s="32">
        <v>2026</v>
      </c>
      <c r="R170" s="63">
        <v>187.81073857284235</v>
      </c>
      <c r="S170" s="58">
        <f t="shared" si="282"/>
        <v>5.2544477113779875</v>
      </c>
      <c r="T170" s="58">
        <f t="shared" si="282"/>
        <v>0.98980000000000001</v>
      </c>
      <c r="U170" s="27">
        <f t="shared" si="266"/>
        <v>976.77592007052499</v>
      </c>
      <c r="W170" s="32">
        <v>2026</v>
      </c>
      <c r="X170" s="59">
        <v>73.101128291408713</v>
      </c>
      <c r="Y170" s="58">
        <f t="shared" si="283"/>
        <v>5.2544477113779875</v>
      </c>
      <c r="Z170" s="58">
        <f t="shared" si="284"/>
        <v>1.0451999999999999</v>
      </c>
      <c r="AA170" s="27">
        <f t="shared" si="267"/>
        <v>401.46764999243845</v>
      </c>
      <c r="AB170" s="65"/>
      <c r="AC170" s="32">
        <v>2026</v>
      </c>
      <c r="AD170" s="59">
        <v>52.000000000000007</v>
      </c>
      <c r="AE170" s="58">
        <f t="shared" si="285"/>
        <v>5.2544477113779875</v>
      </c>
      <c r="AF170" s="58">
        <f t="shared" si="285"/>
        <v>1.3522000000000001</v>
      </c>
      <c r="AG170" s="27">
        <f t="shared" si="268"/>
        <v>369.46333815691645</v>
      </c>
      <c r="AH170" s="65"/>
      <c r="AI170" s="32">
        <v>2026</v>
      </c>
      <c r="AJ170" s="59">
        <v>379.32677960204092</v>
      </c>
      <c r="AK170" s="58">
        <f t="shared" si="286"/>
        <v>5.2544477113779875</v>
      </c>
      <c r="AL170" s="58">
        <f t="shared" si="286"/>
        <v>1.3105</v>
      </c>
      <c r="AM170" s="27">
        <f t="shared" si="269"/>
        <v>2612.0266512815392</v>
      </c>
      <c r="AO170" s="32">
        <v>2026</v>
      </c>
      <c r="AP170" s="27">
        <f t="shared" si="287"/>
        <v>51.473569828142544</v>
      </c>
      <c r="AQ170" s="58">
        <f t="shared" si="288"/>
        <v>5.2544477113779875</v>
      </c>
      <c r="AR170" s="58">
        <f t="shared" si="288"/>
        <v>2.36</v>
      </c>
      <c r="AS170" s="27">
        <f t="shared" si="288"/>
        <v>638.29782758465512</v>
      </c>
      <c r="AU170" s="32">
        <v>2026</v>
      </c>
      <c r="AV170" s="27">
        <v>118165110.93986511</v>
      </c>
      <c r="AW170" s="48">
        <v>10</v>
      </c>
      <c r="AX170" s="552">
        <f t="shared" si="270"/>
        <v>11.816511093986511</v>
      </c>
      <c r="AY170" s="59">
        <f t="shared" si="271"/>
        <v>11.816511093986511</v>
      </c>
      <c r="AZ170" s="58">
        <f t="shared" si="289"/>
        <v>5.2544477113779875</v>
      </c>
      <c r="BA170" s="58">
        <f t="shared" si="289"/>
        <v>1.18</v>
      </c>
      <c r="BB170" s="27">
        <f t="shared" si="272"/>
        <v>73.26530281563862</v>
      </c>
      <c r="BC170" s="68"/>
      <c r="BD170" s="32">
        <v>2026</v>
      </c>
      <c r="BE170" s="27">
        <v>0</v>
      </c>
      <c r="BF170" s="58">
        <f t="shared" si="290"/>
        <v>5.2544477113779875</v>
      </c>
      <c r="BG170" s="58">
        <v>1.1599999999999999</v>
      </c>
      <c r="BH170" s="27">
        <f t="shared" si="273"/>
        <v>0</v>
      </c>
      <c r="BJ170" s="32">
        <v>2026</v>
      </c>
      <c r="BK170" s="53">
        <f t="shared" si="274"/>
        <v>507.7492729430777</v>
      </c>
      <c r="BL170" s="58">
        <f t="shared" si="291"/>
        <v>5.2544477113779875</v>
      </c>
      <c r="BM170" s="91">
        <v>1</v>
      </c>
      <c r="BN170" s="60">
        <f t="shared" si="275"/>
        <v>2667.9420051695915</v>
      </c>
      <c r="BO170" s="21"/>
      <c r="BP170" s="32">
        <v>2026</v>
      </c>
      <c r="BQ170" s="59">
        <v>107.73557081249965</v>
      </c>
      <c r="BR170" s="58">
        <f t="shared" si="292"/>
        <v>5.2544477113779875</v>
      </c>
      <c r="BS170" s="58">
        <f t="shared" si="292"/>
        <v>1.0900000000000001</v>
      </c>
      <c r="BT170" s="27">
        <f t="shared" si="276"/>
        <v>617.03910660381655</v>
      </c>
      <c r="BV170" s="32">
        <v>2026</v>
      </c>
      <c r="BW170" s="27">
        <v>121.60825828805054</v>
      </c>
      <c r="BX170" s="53">
        <f t="shared" si="295"/>
        <v>64.108258288050536</v>
      </c>
      <c r="BY170" s="58">
        <f t="shared" si="293"/>
        <v>5.2544477113779875</v>
      </c>
      <c r="BZ170" s="58">
        <f t="shared" si="293"/>
        <v>2.36</v>
      </c>
      <c r="CA170" s="27">
        <f t="shared" si="277"/>
        <v>794.97423885929936</v>
      </c>
      <c r="CC170" s="32">
        <v>2026</v>
      </c>
      <c r="CD170" s="27">
        <v>146.93164099960907</v>
      </c>
      <c r="CE170" s="27">
        <f t="shared" si="279"/>
        <v>46.931640999609073</v>
      </c>
      <c r="CF170" s="58">
        <f t="shared" si="294"/>
        <v>5.2544477113779875</v>
      </c>
      <c r="CG170" s="58">
        <f t="shared" si="294"/>
        <v>1</v>
      </c>
      <c r="CH170" s="27">
        <f t="shared" si="296"/>
        <v>772.04462477940797</v>
      </c>
      <c r="CI170" s="21"/>
    </row>
    <row r="171" spans="1:87" s="4" customFormat="1" ht="13.8" x14ac:dyDescent="0.45">
      <c r="A171" s="32">
        <v>2027</v>
      </c>
      <c r="B171" s="627">
        <f t="shared" si="262"/>
        <v>11309.613235135752</v>
      </c>
      <c r="C171" s="21"/>
      <c r="D171" s="32">
        <v>2027</v>
      </c>
      <c r="E171" s="27">
        <v>227.16775826271623</v>
      </c>
      <c r="F171" s="27">
        <f t="shared" si="263"/>
        <v>214.36830742061684</v>
      </c>
      <c r="G171" s="58">
        <f t="shared" si="280"/>
        <v>5.2544477113779875</v>
      </c>
      <c r="H171" s="58">
        <f t="shared" si="280"/>
        <v>1.0603</v>
      </c>
      <c r="I171" s="27">
        <f t="shared" si="264"/>
        <v>1194.3082021760226</v>
      </c>
      <c r="J171" s="65"/>
      <c r="K171" s="32">
        <v>2027</v>
      </c>
      <c r="L171" s="27">
        <v>0</v>
      </c>
      <c r="M171" s="58">
        <f t="shared" si="281"/>
        <v>5.2544477113779875</v>
      </c>
      <c r="N171" s="58">
        <f t="shared" si="281"/>
        <v>1</v>
      </c>
      <c r="O171" s="27">
        <f t="shared" si="265"/>
        <v>0</v>
      </c>
      <c r="P171" s="65"/>
      <c r="Q171" s="32">
        <v>2027</v>
      </c>
      <c r="R171" s="63">
        <v>209.78236197861901</v>
      </c>
      <c r="S171" s="58">
        <f t="shared" si="282"/>
        <v>5.2544477113779875</v>
      </c>
      <c r="T171" s="58">
        <f t="shared" si="282"/>
        <v>0.98980000000000001</v>
      </c>
      <c r="U171" s="27">
        <f t="shared" si="266"/>
        <v>1091.0470891778057</v>
      </c>
      <c r="W171" s="32">
        <v>2027</v>
      </c>
      <c r="X171" s="59">
        <v>77.154151451964026</v>
      </c>
      <c r="Y171" s="58">
        <f t="shared" si="283"/>
        <v>5.2544477113779875</v>
      </c>
      <c r="Z171" s="58">
        <f t="shared" si="284"/>
        <v>1.0451999999999999</v>
      </c>
      <c r="AA171" s="27">
        <f t="shared" si="267"/>
        <v>423.72664546439069</v>
      </c>
      <c r="AB171" s="65"/>
      <c r="AC171" s="32">
        <v>2027</v>
      </c>
      <c r="AD171" s="59">
        <v>52.000000000000007</v>
      </c>
      <c r="AE171" s="58">
        <f t="shared" si="285"/>
        <v>5.2544477113779875</v>
      </c>
      <c r="AF171" s="58">
        <f t="shared" si="285"/>
        <v>1.3522000000000001</v>
      </c>
      <c r="AG171" s="27">
        <f t="shared" si="268"/>
        <v>369.46333815691645</v>
      </c>
      <c r="AH171" s="65"/>
      <c r="AI171" s="32">
        <v>2027</v>
      </c>
      <c r="AJ171" s="59">
        <v>393.25865480824723</v>
      </c>
      <c r="AK171" s="58">
        <f t="shared" si="286"/>
        <v>5.2544477113779875</v>
      </c>
      <c r="AL171" s="58">
        <f t="shared" si="286"/>
        <v>1.3105</v>
      </c>
      <c r="AM171" s="27">
        <f t="shared" si="269"/>
        <v>2707.9608992645512</v>
      </c>
      <c r="AO171" s="32">
        <v>2027</v>
      </c>
      <c r="AP171" s="27">
        <f t="shared" si="287"/>
        <v>51.473569828142544</v>
      </c>
      <c r="AQ171" s="58">
        <f t="shared" si="288"/>
        <v>5.2544477113779875</v>
      </c>
      <c r="AR171" s="58">
        <f t="shared" si="288"/>
        <v>2.36</v>
      </c>
      <c r="AS171" s="27">
        <f t="shared" si="288"/>
        <v>638.29782758465512</v>
      </c>
      <c r="AU171" s="32">
        <v>2027</v>
      </c>
      <c r="AV171" s="27">
        <v>127994508.4209938</v>
      </c>
      <c r="AW171" s="48">
        <v>10</v>
      </c>
      <c r="AX171" s="552">
        <f t="shared" si="270"/>
        <v>12.799450842099379</v>
      </c>
      <c r="AY171" s="59">
        <f t="shared" si="271"/>
        <v>12.799450842099379</v>
      </c>
      <c r="AZ171" s="58">
        <f t="shared" si="289"/>
        <v>5.2544477113779875</v>
      </c>
      <c r="BA171" s="58">
        <f t="shared" si="289"/>
        <v>1.18</v>
      </c>
      <c r="BB171" s="27">
        <f t="shared" si="272"/>
        <v>79.359773317313682</v>
      </c>
      <c r="BC171" s="68"/>
      <c r="BD171" s="32">
        <v>2027</v>
      </c>
      <c r="BE171" s="27">
        <v>0</v>
      </c>
      <c r="BF171" s="58">
        <f t="shared" si="290"/>
        <v>5.2544477113779875</v>
      </c>
      <c r="BG171" s="58">
        <v>1.1599999999999999</v>
      </c>
      <c r="BH171" s="27">
        <f t="shared" si="273"/>
        <v>0</v>
      </c>
      <c r="BJ171" s="32">
        <v>2027</v>
      </c>
      <c r="BK171" s="53">
        <f t="shared" si="274"/>
        <v>462.16350367031083</v>
      </c>
      <c r="BL171" s="58">
        <f t="shared" si="291"/>
        <v>5.2544477113779875</v>
      </c>
      <c r="BM171" s="91">
        <v>1</v>
      </c>
      <c r="BN171" s="60">
        <f t="shared" si="275"/>
        <v>2428.4139641428969</v>
      </c>
      <c r="BO171" s="21"/>
      <c r="BP171" s="32">
        <v>2027</v>
      </c>
      <c r="BQ171" s="59">
        <v>118.69881678906313</v>
      </c>
      <c r="BR171" s="58">
        <f t="shared" si="292"/>
        <v>5.2544477113779875</v>
      </c>
      <c r="BS171" s="58">
        <f t="shared" si="292"/>
        <v>1.0900000000000001</v>
      </c>
      <c r="BT171" s="27">
        <f t="shared" si="276"/>
        <v>679.82943158041894</v>
      </c>
      <c r="BV171" s="32">
        <v>2027</v>
      </c>
      <c r="BW171" s="27">
        <v>129.62101956214912</v>
      </c>
      <c r="BX171" s="53">
        <f t="shared" si="295"/>
        <v>72.121019562149115</v>
      </c>
      <c r="BY171" s="58">
        <f t="shared" si="293"/>
        <v>5.2544477113779875</v>
      </c>
      <c r="BZ171" s="58">
        <f t="shared" si="293"/>
        <v>2.36</v>
      </c>
      <c r="CA171" s="27">
        <f t="shared" si="277"/>
        <v>894.33645778617222</v>
      </c>
      <c r="CC171" s="32">
        <v>2027</v>
      </c>
      <c r="CD171" s="27">
        <v>152.79809612455998</v>
      </c>
      <c r="CE171" s="27">
        <f t="shared" si="279"/>
        <v>52.798096124559976</v>
      </c>
      <c r="CF171" s="58">
        <f t="shared" si="294"/>
        <v>5.2544477113779875</v>
      </c>
      <c r="CG171" s="58">
        <f t="shared" si="294"/>
        <v>1</v>
      </c>
      <c r="CH171" s="27">
        <f t="shared" si="296"/>
        <v>802.86960648460786</v>
      </c>
      <c r="CI171" s="21"/>
    </row>
    <row r="172" spans="1:87" s="4" customFormat="1" ht="13.8" x14ac:dyDescent="0.45">
      <c r="A172" s="32">
        <v>2028</v>
      </c>
      <c r="B172" s="627">
        <f t="shared" si="262"/>
        <v>11527.286255282601</v>
      </c>
      <c r="C172" s="21"/>
      <c r="D172" s="32">
        <v>2028</v>
      </c>
      <c r="E172" s="27">
        <v>232.09850718426918</v>
      </c>
      <c r="F172" s="27">
        <f t="shared" si="263"/>
        <v>218.31611659405692</v>
      </c>
      <c r="G172" s="58">
        <f t="shared" si="280"/>
        <v>5.2544477113779875</v>
      </c>
      <c r="H172" s="58">
        <f t="shared" si="280"/>
        <v>1.0603</v>
      </c>
      <c r="I172" s="27">
        <f t="shared" si="264"/>
        <v>1216.3025955320049</v>
      </c>
      <c r="J172" s="65"/>
      <c r="K172" s="32">
        <v>2028</v>
      </c>
      <c r="L172" s="27">
        <v>0</v>
      </c>
      <c r="M172" s="58">
        <f t="shared" si="281"/>
        <v>5.2544477113779875</v>
      </c>
      <c r="N172" s="58">
        <f t="shared" si="281"/>
        <v>1</v>
      </c>
      <c r="O172" s="27">
        <f t="shared" si="265"/>
        <v>0</v>
      </c>
      <c r="P172" s="65"/>
      <c r="Q172" s="32">
        <v>2028</v>
      </c>
      <c r="R172" s="63">
        <v>231.75333445381548</v>
      </c>
      <c r="S172" s="58">
        <f t="shared" si="282"/>
        <v>5.2544477113779875</v>
      </c>
      <c r="T172" s="58">
        <f t="shared" si="282"/>
        <v>0.98980000000000001</v>
      </c>
      <c r="U172" s="27">
        <f t="shared" si="266"/>
        <v>1205.3148728912522</v>
      </c>
      <c r="W172" s="32">
        <v>2028</v>
      </c>
      <c r="X172" s="59">
        <v>81.20717461251752</v>
      </c>
      <c r="Y172" s="58">
        <f t="shared" si="283"/>
        <v>5.2544477113779875</v>
      </c>
      <c r="Z172" s="58">
        <f t="shared" si="284"/>
        <v>1.0451999999999999</v>
      </c>
      <c r="AA172" s="27">
        <f t="shared" si="267"/>
        <v>445.98564093633303</v>
      </c>
      <c r="AB172" s="65"/>
      <c r="AC172" s="32">
        <v>2028</v>
      </c>
      <c r="AD172" s="59">
        <v>52.000000000000007</v>
      </c>
      <c r="AE172" s="58">
        <f t="shared" si="285"/>
        <v>5.2544477113779875</v>
      </c>
      <c r="AF172" s="58">
        <f t="shared" si="285"/>
        <v>1.3522000000000001</v>
      </c>
      <c r="AG172" s="27">
        <f t="shared" si="268"/>
        <v>369.46333815691645</v>
      </c>
      <c r="AH172" s="65"/>
      <c r="AI172" s="32">
        <v>2028</v>
      </c>
      <c r="AJ172" s="59">
        <v>407.19053001444991</v>
      </c>
      <c r="AK172" s="58">
        <f t="shared" si="286"/>
        <v>5.2544477113779875</v>
      </c>
      <c r="AL172" s="58">
        <f t="shared" si="286"/>
        <v>1.3105</v>
      </c>
      <c r="AM172" s="27">
        <f t="shared" si="269"/>
        <v>2803.8951472475378</v>
      </c>
      <c r="AO172" s="32">
        <v>2028</v>
      </c>
      <c r="AP172" s="27">
        <f t="shared" si="287"/>
        <v>51.473569828142544</v>
      </c>
      <c r="AQ172" s="58">
        <f t="shared" si="288"/>
        <v>5.2544477113779875</v>
      </c>
      <c r="AR172" s="58">
        <f t="shared" si="288"/>
        <v>2.36</v>
      </c>
      <c r="AS172" s="27">
        <f t="shared" si="288"/>
        <v>638.29782758465512</v>
      </c>
      <c r="AU172" s="32">
        <v>2028</v>
      </c>
      <c r="AV172" s="27">
        <v>137823905.9021225</v>
      </c>
      <c r="AW172" s="48">
        <v>10</v>
      </c>
      <c r="AX172" s="552">
        <f t="shared" si="270"/>
        <v>13.78239059021225</v>
      </c>
      <c r="AY172" s="59">
        <f t="shared" si="271"/>
        <v>13.78239059021225</v>
      </c>
      <c r="AZ172" s="58">
        <f t="shared" si="289"/>
        <v>5.2544477113779875</v>
      </c>
      <c r="BA172" s="58">
        <f t="shared" si="289"/>
        <v>1.18</v>
      </c>
      <c r="BB172" s="27">
        <f t="shared" si="272"/>
        <v>85.454243818988743</v>
      </c>
      <c r="BC172" s="68"/>
      <c r="BD172" s="32">
        <v>2028</v>
      </c>
      <c r="BE172" s="27">
        <v>0</v>
      </c>
      <c r="BF172" s="58">
        <f t="shared" si="290"/>
        <v>5.2544477113779875</v>
      </c>
      <c r="BG172" s="58">
        <v>1.1599999999999999</v>
      </c>
      <c r="BH172" s="27">
        <f t="shared" si="273"/>
        <v>0</v>
      </c>
      <c r="BJ172" s="32">
        <v>2028</v>
      </c>
      <c r="BK172" s="53">
        <f t="shared" si="274"/>
        <v>417.27688390680544</v>
      </c>
      <c r="BL172" s="58">
        <f t="shared" si="291"/>
        <v>5.2544477113779875</v>
      </c>
      <c r="BM172" s="91">
        <v>1</v>
      </c>
      <c r="BN172" s="60">
        <f t="shared" si="275"/>
        <v>2192.559567655052</v>
      </c>
      <c r="BO172" s="21"/>
      <c r="BP172" s="32">
        <v>2028</v>
      </c>
      <c r="BQ172" s="59">
        <v>129.66206276562298</v>
      </c>
      <c r="BR172" s="58">
        <f t="shared" si="292"/>
        <v>5.2544477113779875</v>
      </c>
      <c r="BS172" s="58">
        <f t="shared" si="292"/>
        <v>1.0900000000000001</v>
      </c>
      <c r="BT172" s="27">
        <f t="shared" si="276"/>
        <v>742.61975655700064</v>
      </c>
      <c r="BV172" s="32">
        <v>2028</v>
      </c>
      <c r="BW172" s="27">
        <v>137.63378083624826</v>
      </c>
      <c r="BX172" s="53">
        <f t="shared" si="295"/>
        <v>80.133780836248263</v>
      </c>
      <c r="BY172" s="58">
        <f t="shared" si="293"/>
        <v>5.2544477113779875</v>
      </c>
      <c r="BZ172" s="58">
        <f t="shared" si="293"/>
        <v>2.36</v>
      </c>
      <c r="CA172" s="27">
        <f t="shared" si="277"/>
        <v>993.69867671305212</v>
      </c>
      <c r="CC172" s="32">
        <v>2028</v>
      </c>
      <c r="CD172" s="27">
        <v>158.66455124951088</v>
      </c>
      <c r="CE172" s="27">
        <f t="shared" si="279"/>
        <v>58.664551249510879</v>
      </c>
      <c r="CF172" s="58">
        <f t="shared" si="294"/>
        <v>5.2544477113779875</v>
      </c>
      <c r="CG172" s="58">
        <f t="shared" si="294"/>
        <v>1</v>
      </c>
      <c r="CH172" s="27">
        <f t="shared" si="296"/>
        <v>833.69458818980786</v>
      </c>
      <c r="CI172" s="21"/>
    </row>
    <row r="173" spans="1:87" s="4" customFormat="1" ht="13.8" x14ac:dyDescent="0.45">
      <c r="A173" s="32">
        <v>2029</v>
      </c>
      <c r="B173" s="627">
        <f t="shared" si="262"/>
        <v>11744.746950748158</v>
      </c>
      <c r="C173" s="21"/>
      <c r="D173" s="32">
        <v>2029</v>
      </c>
      <c r="E173" s="27">
        <v>236.35881835781038</v>
      </c>
      <c r="F173" s="27">
        <f t="shared" si="263"/>
        <v>221.59348801948488</v>
      </c>
      <c r="G173" s="58">
        <f t="shared" si="280"/>
        <v>5.2544477113779875</v>
      </c>
      <c r="H173" s="58">
        <f t="shared" si="280"/>
        <v>1.0603</v>
      </c>
      <c r="I173" s="27">
        <f t="shared" si="264"/>
        <v>1234.5617851578568</v>
      </c>
      <c r="J173" s="65"/>
      <c r="K173" s="32">
        <v>2029</v>
      </c>
      <c r="L173" s="27">
        <v>0</v>
      </c>
      <c r="M173" s="58">
        <f t="shared" si="281"/>
        <v>5.2544477113779875</v>
      </c>
      <c r="N173" s="58">
        <f t="shared" si="281"/>
        <v>1</v>
      </c>
      <c r="O173" s="27">
        <f t="shared" si="265"/>
        <v>0</v>
      </c>
      <c r="P173" s="65"/>
      <c r="Q173" s="32">
        <v>2029</v>
      </c>
      <c r="R173" s="63">
        <v>253.72246053516099</v>
      </c>
      <c r="S173" s="58">
        <f t="shared" si="282"/>
        <v>5.2544477113779875</v>
      </c>
      <c r="T173" s="58">
        <f t="shared" si="282"/>
        <v>0.98980000000000001</v>
      </c>
      <c r="U173" s="27">
        <f t="shared" si="266"/>
        <v>1319.5730537829099</v>
      </c>
      <c r="W173" s="32">
        <v>2029</v>
      </c>
      <c r="X173" s="59">
        <v>85.260197773071013</v>
      </c>
      <c r="Y173" s="58">
        <f t="shared" si="283"/>
        <v>5.2544477113779875</v>
      </c>
      <c r="Z173" s="58">
        <f t="shared" si="284"/>
        <v>1.0451999999999999</v>
      </c>
      <c r="AA173" s="27">
        <f t="shared" si="267"/>
        <v>468.24463640827526</v>
      </c>
      <c r="AB173" s="65"/>
      <c r="AC173" s="32">
        <v>2029</v>
      </c>
      <c r="AD173" s="59">
        <v>52.000000000000007</v>
      </c>
      <c r="AE173" s="58">
        <f t="shared" si="285"/>
        <v>5.2544477113779875</v>
      </c>
      <c r="AF173" s="58">
        <f t="shared" si="285"/>
        <v>1.3522000000000001</v>
      </c>
      <c r="AG173" s="27">
        <f t="shared" si="268"/>
        <v>369.46333815691645</v>
      </c>
      <c r="AH173" s="65"/>
      <c r="AI173" s="32">
        <v>2029</v>
      </c>
      <c r="AJ173" s="59">
        <v>421.12240522065622</v>
      </c>
      <c r="AK173" s="58">
        <f t="shared" si="286"/>
        <v>5.2544477113779875</v>
      </c>
      <c r="AL173" s="58">
        <f t="shared" si="286"/>
        <v>1.3105</v>
      </c>
      <c r="AM173" s="27">
        <f t="shared" si="269"/>
        <v>2899.8293952305489</v>
      </c>
      <c r="AO173" s="32">
        <v>2029</v>
      </c>
      <c r="AP173" s="27">
        <f t="shared" si="287"/>
        <v>51.473569828142544</v>
      </c>
      <c r="AQ173" s="58">
        <f t="shared" si="288"/>
        <v>5.2544477113779875</v>
      </c>
      <c r="AR173" s="58">
        <f t="shared" si="288"/>
        <v>2.36</v>
      </c>
      <c r="AS173" s="27">
        <f t="shared" si="288"/>
        <v>638.29782758465512</v>
      </c>
      <c r="AU173" s="32">
        <v>2029</v>
      </c>
      <c r="AV173" s="27">
        <v>147653303.383255</v>
      </c>
      <c r="AW173" s="48">
        <v>10</v>
      </c>
      <c r="AX173" s="552">
        <f t="shared" si="270"/>
        <v>14.7653303383255</v>
      </c>
      <c r="AY173" s="59">
        <f t="shared" si="271"/>
        <v>14.7653303383255</v>
      </c>
      <c r="AZ173" s="58">
        <f t="shared" si="289"/>
        <v>5.2544477113779875</v>
      </c>
      <c r="BA173" s="58">
        <f t="shared" si="289"/>
        <v>1.18</v>
      </c>
      <c r="BB173" s="27">
        <f t="shared" si="272"/>
        <v>91.548714320666178</v>
      </c>
      <c r="BC173" s="68"/>
      <c r="BD173" s="32">
        <v>2029</v>
      </c>
      <c r="BE173" s="27">
        <v>0</v>
      </c>
      <c r="BF173" s="58">
        <f t="shared" si="290"/>
        <v>5.2544477113779875</v>
      </c>
      <c r="BG173" s="58">
        <v>1.1599999999999999</v>
      </c>
      <c r="BH173" s="27">
        <f t="shared" si="273"/>
        <v>0</v>
      </c>
      <c r="BJ173" s="32">
        <v>2029</v>
      </c>
      <c r="BK173" s="53">
        <f t="shared" si="274"/>
        <v>373.06254828515875</v>
      </c>
      <c r="BL173" s="58">
        <f t="shared" si="291"/>
        <v>5.2544477113779875</v>
      </c>
      <c r="BM173" s="91">
        <v>1</v>
      </c>
      <c r="BN173" s="60">
        <f t="shared" si="275"/>
        <v>1960.2376530377924</v>
      </c>
      <c r="BO173" s="21"/>
      <c r="BP173" s="32">
        <v>2029</v>
      </c>
      <c r="BQ173" s="59">
        <v>140.62530874218646</v>
      </c>
      <c r="BR173" s="58">
        <f t="shared" si="292"/>
        <v>5.2544477113779875</v>
      </c>
      <c r="BS173" s="58">
        <f t="shared" si="292"/>
        <v>1.0900000000000001</v>
      </c>
      <c r="BT173" s="27">
        <f t="shared" si="276"/>
        <v>805.41008153360303</v>
      </c>
      <c r="BV173" s="32">
        <v>2029</v>
      </c>
      <c r="BW173" s="27">
        <v>145.64654211034704</v>
      </c>
      <c r="BX173" s="53">
        <f t="shared" si="295"/>
        <v>88.146542110347042</v>
      </c>
      <c r="BY173" s="58">
        <f t="shared" si="293"/>
        <v>5.2544477113779875</v>
      </c>
      <c r="BZ173" s="58">
        <f t="shared" si="293"/>
        <v>2.36</v>
      </c>
      <c r="CA173" s="27">
        <f t="shared" si="277"/>
        <v>1093.0608956399276</v>
      </c>
      <c r="CC173" s="32">
        <v>2029</v>
      </c>
      <c r="CD173" s="27">
        <v>164.53100637446161</v>
      </c>
      <c r="CE173" s="27">
        <f t="shared" si="279"/>
        <v>64.531006374461612</v>
      </c>
      <c r="CF173" s="58">
        <f t="shared" si="294"/>
        <v>5.2544477113779875</v>
      </c>
      <c r="CG173" s="58">
        <f t="shared" si="294"/>
        <v>1</v>
      </c>
      <c r="CH173" s="27">
        <f t="shared" si="296"/>
        <v>864.51956989500684</v>
      </c>
      <c r="CI173" s="21"/>
    </row>
    <row r="174" spans="1:87" s="4" customFormat="1" ht="13.8" x14ac:dyDescent="0.45">
      <c r="A174" s="32">
        <v>2030</v>
      </c>
      <c r="B174" s="627">
        <f t="shared" si="262"/>
        <v>11962.004226811701</v>
      </c>
      <c r="C174" s="21"/>
      <c r="D174" s="32">
        <v>2030</v>
      </c>
      <c r="E174" s="27">
        <v>239.97675260123131</v>
      </c>
      <c r="F174" s="27">
        <f t="shared" si="263"/>
        <v>224.22848251479294</v>
      </c>
      <c r="G174" s="58">
        <f t="shared" si="280"/>
        <v>5.2544477113779875</v>
      </c>
      <c r="H174" s="58">
        <f t="shared" si="280"/>
        <v>1.0603</v>
      </c>
      <c r="I174" s="27">
        <f t="shared" si="264"/>
        <v>1249.2421060331824</v>
      </c>
      <c r="J174" s="65"/>
      <c r="K174" s="32">
        <v>2030</v>
      </c>
      <c r="L174" s="27">
        <v>0</v>
      </c>
      <c r="M174" s="58">
        <f t="shared" si="281"/>
        <v>5.2544477113779875</v>
      </c>
      <c r="N174" s="58">
        <f t="shared" si="281"/>
        <v>1</v>
      </c>
      <c r="O174" s="27">
        <f t="shared" si="265"/>
        <v>0</v>
      </c>
      <c r="P174" s="65"/>
      <c r="Q174" s="32">
        <v>2030</v>
      </c>
      <c r="R174" s="63">
        <v>275.68947154195962</v>
      </c>
      <c r="S174" s="58">
        <f t="shared" si="282"/>
        <v>5.2544477113779875</v>
      </c>
      <c r="T174" s="58">
        <f t="shared" si="282"/>
        <v>0.98980000000000001</v>
      </c>
      <c r="U174" s="27">
        <f t="shared" si="266"/>
        <v>1433.8202344841509</v>
      </c>
      <c r="W174" s="32">
        <v>2030</v>
      </c>
      <c r="X174" s="59">
        <v>89.313220933624507</v>
      </c>
      <c r="Y174" s="58">
        <f t="shared" si="283"/>
        <v>5.2544477113779875</v>
      </c>
      <c r="Z174" s="58">
        <f t="shared" si="284"/>
        <v>1.0451999999999999</v>
      </c>
      <c r="AA174" s="27">
        <f t="shared" si="267"/>
        <v>490.50363188021748</v>
      </c>
      <c r="AB174" s="65"/>
      <c r="AC174" s="32">
        <v>2030</v>
      </c>
      <c r="AD174" s="59">
        <v>52.000000000000007</v>
      </c>
      <c r="AE174" s="58">
        <f t="shared" si="285"/>
        <v>5.2544477113779875</v>
      </c>
      <c r="AF174" s="58">
        <f t="shared" si="285"/>
        <v>1.3522000000000001</v>
      </c>
      <c r="AG174" s="27">
        <f t="shared" si="268"/>
        <v>369.46333815691645</v>
      </c>
      <c r="AH174" s="65"/>
      <c r="AI174" s="32">
        <v>2030</v>
      </c>
      <c r="AJ174" s="59">
        <v>435.05428042686253</v>
      </c>
      <c r="AK174" s="58">
        <f t="shared" si="286"/>
        <v>5.2544477113779875</v>
      </c>
      <c r="AL174" s="58">
        <f t="shared" si="286"/>
        <v>1.3105</v>
      </c>
      <c r="AM174" s="27">
        <f t="shared" si="269"/>
        <v>2995.763643213561</v>
      </c>
      <c r="AO174" s="32">
        <v>2030</v>
      </c>
      <c r="AP174" s="27">
        <f t="shared" si="287"/>
        <v>51.473569828142544</v>
      </c>
      <c r="AQ174" s="58">
        <f t="shared" si="288"/>
        <v>5.2544477113779875</v>
      </c>
      <c r="AR174" s="58">
        <f t="shared" si="288"/>
        <v>2.36</v>
      </c>
      <c r="AS174" s="27">
        <f t="shared" si="288"/>
        <v>638.29782758465512</v>
      </c>
      <c r="AU174" s="32">
        <v>2030</v>
      </c>
      <c r="AV174" s="27">
        <v>157482700.8643837</v>
      </c>
      <c r="AW174" s="48">
        <v>10</v>
      </c>
      <c r="AX174" s="552">
        <f t="shared" si="270"/>
        <v>15.748270086438369</v>
      </c>
      <c r="AY174" s="59">
        <f t="shared" si="271"/>
        <v>15.748270086438369</v>
      </c>
      <c r="AZ174" s="58">
        <f t="shared" si="289"/>
        <v>5.2544477113779875</v>
      </c>
      <c r="BA174" s="58">
        <f t="shared" si="289"/>
        <v>1.18</v>
      </c>
      <c r="BB174" s="27">
        <f t="shared" si="272"/>
        <v>97.64318482234124</v>
      </c>
      <c r="BC174" s="68"/>
      <c r="BD174" s="32">
        <v>2030</v>
      </c>
      <c r="BE174" s="27">
        <v>0</v>
      </c>
      <c r="BF174" s="58">
        <f t="shared" si="290"/>
        <v>5.2544477113779875</v>
      </c>
      <c r="BG174" s="58">
        <v>1.1599999999999999</v>
      </c>
      <c r="BH174" s="27">
        <f t="shared" si="273"/>
        <v>0</v>
      </c>
      <c r="BJ174" s="32">
        <v>2030</v>
      </c>
      <c r="BK174" s="53">
        <f t="shared" si="274"/>
        <v>329.49270466817956</v>
      </c>
      <c r="BL174" s="58">
        <f t="shared" si="291"/>
        <v>5.2544477113779875</v>
      </c>
      <c r="BM174" s="91">
        <v>1</v>
      </c>
      <c r="BN174" s="60">
        <f t="shared" si="275"/>
        <v>1731.3021879594592</v>
      </c>
      <c r="BO174" s="21"/>
      <c r="BP174" s="32">
        <v>2030</v>
      </c>
      <c r="BQ174" s="59">
        <v>151.58855471874995</v>
      </c>
      <c r="BR174" s="58">
        <f t="shared" si="292"/>
        <v>5.2544477113779875</v>
      </c>
      <c r="BS174" s="58">
        <f t="shared" si="292"/>
        <v>1.0900000000000001</v>
      </c>
      <c r="BT174" s="27">
        <f t="shared" si="276"/>
        <v>868.20040651020543</v>
      </c>
      <c r="BV174" s="32">
        <v>2030</v>
      </c>
      <c r="BW174" s="27">
        <v>153.65930338444576</v>
      </c>
      <c r="BX174" s="53">
        <f t="shared" si="295"/>
        <v>96.159303384445764</v>
      </c>
      <c r="BY174" s="58">
        <f t="shared" si="293"/>
        <v>5.2544477113779875</v>
      </c>
      <c r="BZ174" s="58">
        <f t="shared" si="293"/>
        <v>2.36</v>
      </c>
      <c r="CA174" s="27">
        <f t="shared" si="277"/>
        <v>1192.423114566802</v>
      </c>
      <c r="CC174" s="32">
        <v>2030</v>
      </c>
      <c r="CD174" s="27">
        <v>170.39746149941305</v>
      </c>
      <c r="CE174" s="27">
        <f t="shared" si="279"/>
        <v>70.397461499413055</v>
      </c>
      <c r="CF174" s="58">
        <f t="shared" si="294"/>
        <v>5.2544477113779875</v>
      </c>
      <c r="CG174" s="58">
        <f t="shared" si="294"/>
        <v>1</v>
      </c>
      <c r="CH174" s="27">
        <f t="shared" si="296"/>
        <v>895.34455160020968</v>
      </c>
      <c r="CI174" s="21"/>
    </row>
    <row r="175" spans="1:87" s="4" customFormat="1" ht="13.8" x14ac:dyDescent="0.45">
      <c r="A175" s="32">
        <v>2031</v>
      </c>
      <c r="B175" s="627">
        <f t="shared" si="262"/>
        <v>12148.125816311192</v>
      </c>
      <c r="C175" s="21"/>
      <c r="D175" s="32">
        <v>2031</v>
      </c>
      <c r="E175" s="27">
        <v>242.98037069716625</v>
      </c>
      <c r="F175" s="27">
        <f t="shared" si="263"/>
        <v>226.24916086261501</v>
      </c>
      <c r="G175" s="58">
        <f t="shared" si="280"/>
        <v>5.2544477113779875</v>
      </c>
      <c r="H175" s="58">
        <f t="shared" si="280"/>
        <v>1.0603</v>
      </c>
      <c r="I175" s="27">
        <f t="shared" si="264"/>
        <v>1260.4998929411518</v>
      </c>
      <c r="J175" s="65"/>
      <c r="K175" s="32">
        <v>2031</v>
      </c>
      <c r="L175" s="27">
        <v>0</v>
      </c>
      <c r="M175" s="58">
        <f t="shared" si="281"/>
        <v>5.2544477113779875</v>
      </c>
      <c r="N175" s="58">
        <f t="shared" si="281"/>
        <v>1</v>
      </c>
      <c r="O175" s="27">
        <f t="shared" si="265"/>
        <v>0</v>
      </c>
      <c r="P175" s="65"/>
      <c r="Q175" s="32">
        <v>2031</v>
      </c>
      <c r="R175" s="63">
        <v>281.89210345732437</v>
      </c>
      <c r="S175" s="58">
        <f t="shared" si="282"/>
        <v>5.2544477113779875</v>
      </c>
      <c r="T175" s="58">
        <f t="shared" si="282"/>
        <v>0.98980000000000001</v>
      </c>
      <c r="U175" s="27">
        <f t="shared" si="266"/>
        <v>1466.0792072246229</v>
      </c>
      <c r="W175" s="32">
        <v>2031</v>
      </c>
      <c r="X175" s="59">
        <v>93.366244094178001</v>
      </c>
      <c r="Y175" s="58">
        <f t="shared" si="283"/>
        <v>5.2544477113779875</v>
      </c>
      <c r="Z175" s="58">
        <f t="shared" si="284"/>
        <v>1.0451999999999999</v>
      </c>
      <c r="AA175" s="27">
        <f t="shared" si="267"/>
        <v>512.76262735215971</v>
      </c>
      <c r="AB175" s="65"/>
      <c r="AC175" s="32">
        <v>2031</v>
      </c>
      <c r="AD175" s="59">
        <v>52.000000000000007</v>
      </c>
      <c r="AE175" s="58">
        <f t="shared" si="285"/>
        <v>5.2544477113779875</v>
      </c>
      <c r="AF175" s="58">
        <f t="shared" si="285"/>
        <v>1.3522000000000001</v>
      </c>
      <c r="AG175" s="27">
        <f t="shared" si="268"/>
        <v>369.46333815691645</v>
      </c>
      <c r="AH175" s="65"/>
      <c r="AI175" s="32">
        <v>2031</v>
      </c>
      <c r="AJ175" s="59">
        <v>448.98615563306521</v>
      </c>
      <c r="AK175" s="58">
        <f t="shared" si="286"/>
        <v>5.2544477113779875</v>
      </c>
      <c r="AL175" s="58">
        <f t="shared" si="286"/>
        <v>1.3105</v>
      </c>
      <c r="AM175" s="27">
        <f t="shared" si="269"/>
        <v>3091.6978911965471</v>
      </c>
      <c r="AO175" s="32">
        <v>2031</v>
      </c>
      <c r="AP175" s="27">
        <f t="shared" si="287"/>
        <v>51.473569828142544</v>
      </c>
      <c r="AQ175" s="58">
        <f t="shared" si="288"/>
        <v>5.2544477113779875</v>
      </c>
      <c r="AR175" s="58">
        <f t="shared" si="288"/>
        <v>2.36</v>
      </c>
      <c r="AS175" s="27">
        <f t="shared" si="288"/>
        <v>638.29782758465512</v>
      </c>
      <c r="AU175" s="32">
        <v>2031</v>
      </c>
      <c r="AV175" s="27">
        <v>167312098.34551239</v>
      </c>
      <c r="AW175" s="48">
        <v>10</v>
      </c>
      <c r="AX175" s="552">
        <f t="shared" si="270"/>
        <v>16.73120983455124</v>
      </c>
      <c r="AY175" s="59">
        <f t="shared" si="271"/>
        <v>16.73120983455124</v>
      </c>
      <c r="AZ175" s="58">
        <f t="shared" si="289"/>
        <v>5.2544477113779875</v>
      </c>
      <c r="BA175" s="58">
        <f t="shared" si="289"/>
        <v>1.18</v>
      </c>
      <c r="BB175" s="27">
        <f t="shared" si="272"/>
        <v>103.7376553240163</v>
      </c>
      <c r="BC175" s="68"/>
      <c r="BD175" s="32">
        <v>2031</v>
      </c>
      <c r="BE175" s="27">
        <v>0</v>
      </c>
      <c r="BF175" s="58">
        <f t="shared" si="290"/>
        <v>5.2544477113779875</v>
      </c>
      <c r="BG175" s="58">
        <v>1.1599999999999999</v>
      </c>
      <c r="BH175" s="27">
        <f t="shared" si="273"/>
        <v>0</v>
      </c>
      <c r="BJ175" s="32">
        <v>2031</v>
      </c>
      <c r="BK175" s="53">
        <f t="shared" si="274"/>
        <v>302.30155629012359</v>
      </c>
      <c r="BL175" s="58">
        <f t="shared" si="291"/>
        <v>5.2544477113779875</v>
      </c>
      <c r="BM175" s="91">
        <v>1</v>
      </c>
      <c r="BN175" s="60">
        <f t="shared" si="275"/>
        <v>1588.4277205946437</v>
      </c>
      <c r="BO175" s="21"/>
      <c r="BP175" s="32">
        <v>2031</v>
      </c>
      <c r="BQ175" s="59">
        <v>162.55180069531343</v>
      </c>
      <c r="BR175" s="58">
        <f t="shared" si="292"/>
        <v>5.2544477113779875</v>
      </c>
      <c r="BS175" s="58">
        <f t="shared" si="292"/>
        <v>1.0900000000000001</v>
      </c>
      <c r="BT175" s="27">
        <f t="shared" si="276"/>
        <v>930.99073148680793</v>
      </c>
      <c r="BV175" s="32">
        <v>2031</v>
      </c>
      <c r="BW175" s="27">
        <v>160.67242975883937</v>
      </c>
      <c r="BX175" s="53">
        <f t="shared" si="295"/>
        <v>103.17242975883937</v>
      </c>
      <c r="BY175" s="58">
        <f t="shared" si="293"/>
        <v>5.2544477113779875</v>
      </c>
      <c r="BZ175" s="58">
        <f t="shared" si="293"/>
        <v>2.36</v>
      </c>
      <c r="CA175" s="27">
        <f t="shared" si="277"/>
        <v>1279.3893643197896</v>
      </c>
      <c r="CC175" s="32">
        <v>2031</v>
      </c>
      <c r="CD175" s="27">
        <v>172.57371467725108</v>
      </c>
      <c r="CE175" s="27">
        <f t="shared" si="279"/>
        <v>72.573714677251075</v>
      </c>
      <c r="CF175" s="58">
        <f t="shared" si="294"/>
        <v>5.2544477113779875</v>
      </c>
      <c r="CG175" s="58">
        <f t="shared" si="294"/>
        <v>1</v>
      </c>
      <c r="CH175" s="27">
        <f t="shared" si="296"/>
        <v>906.77956012987977</v>
      </c>
      <c r="CI175" s="21"/>
    </row>
    <row r="176" spans="1:87" s="4" customFormat="1" ht="13.8" x14ac:dyDescent="0.45">
      <c r="A176" s="32">
        <v>2032</v>
      </c>
      <c r="B176" s="627">
        <f t="shared" si="262"/>
        <v>12334.913236525425</v>
      </c>
      <c r="C176" s="21"/>
      <c r="D176" s="32">
        <v>2032</v>
      </c>
      <c r="E176" s="27">
        <v>245.39773351339889</v>
      </c>
      <c r="F176" s="27">
        <f t="shared" si="263"/>
        <v>227.68358393073478</v>
      </c>
      <c r="G176" s="58">
        <f t="shared" si="280"/>
        <v>5.2544477113779875</v>
      </c>
      <c r="H176" s="58">
        <f t="shared" si="280"/>
        <v>1.0603</v>
      </c>
      <c r="I176" s="27">
        <f t="shared" si="264"/>
        <v>1268.4914811393296</v>
      </c>
      <c r="J176" s="65"/>
      <c r="K176" s="32">
        <v>2032</v>
      </c>
      <c r="L176" s="27">
        <v>0</v>
      </c>
      <c r="M176" s="58">
        <f t="shared" si="281"/>
        <v>5.2544477113779875</v>
      </c>
      <c r="N176" s="58">
        <f t="shared" si="281"/>
        <v>1</v>
      </c>
      <c r="O176" s="27">
        <f t="shared" si="265"/>
        <v>0</v>
      </c>
      <c r="P176" s="65"/>
      <c r="Q176" s="32">
        <v>2032</v>
      </c>
      <c r="R176" s="63">
        <v>288.39566069455145</v>
      </c>
      <c r="S176" s="58">
        <f t="shared" si="282"/>
        <v>5.2544477113779875</v>
      </c>
      <c r="T176" s="58">
        <f t="shared" si="282"/>
        <v>0.98980000000000001</v>
      </c>
      <c r="U176" s="27">
        <f t="shared" si="266"/>
        <v>1499.9032481308886</v>
      </c>
      <c r="W176" s="32">
        <v>2032</v>
      </c>
      <c r="X176" s="59">
        <v>97.419267254731494</v>
      </c>
      <c r="Y176" s="58">
        <f t="shared" si="283"/>
        <v>5.2544477113779875</v>
      </c>
      <c r="Z176" s="58">
        <f t="shared" si="284"/>
        <v>1.0451999999999999</v>
      </c>
      <c r="AA176" s="27">
        <f t="shared" si="267"/>
        <v>535.021622824102</v>
      </c>
      <c r="AB176" s="65"/>
      <c r="AC176" s="32">
        <v>2032</v>
      </c>
      <c r="AD176" s="59">
        <v>52.000000000000007</v>
      </c>
      <c r="AE176" s="58">
        <f t="shared" si="285"/>
        <v>5.2544477113779875</v>
      </c>
      <c r="AF176" s="58">
        <f t="shared" si="285"/>
        <v>1.3522000000000001</v>
      </c>
      <c r="AG176" s="27">
        <f t="shared" si="268"/>
        <v>369.46333815691645</v>
      </c>
      <c r="AH176" s="65"/>
      <c r="AI176" s="32">
        <v>2032</v>
      </c>
      <c r="AJ176" s="59">
        <v>462.91803083927152</v>
      </c>
      <c r="AK176" s="58">
        <f t="shared" si="286"/>
        <v>5.2544477113779875</v>
      </c>
      <c r="AL176" s="58">
        <f t="shared" si="286"/>
        <v>1.3105</v>
      </c>
      <c r="AM176" s="27">
        <f t="shared" si="269"/>
        <v>3187.6321391795591</v>
      </c>
      <c r="AO176" s="32">
        <v>2032</v>
      </c>
      <c r="AP176" s="27">
        <f t="shared" si="287"/>
        <v>51.473569828142544</v>
      </c>
      <c r="AQ176" s="58">
        <f t="shared" si="288"/>
        <v>5.2544477113779875</v>
      </c>
      <c r="AR176" s="58">
        <f t="shared" si="288"/>
        <v>2.36</v>
      </c>
      <c r="AS176" s="27">
        <f t="shared" si="288"/>
        <v>638.29782758465512</v>
      </c>
      <c r="AU176" s="32">
        <v>2032</v>
      </c>
      <c r="AV176" s="27">
        <v>177141495.82664108</v>
      </c>
      <c r="AW176" s="48">
        <v>10</v>
      </c>
      <c r="AX176" s="552">
        <f t="shared" si="270"/>
        <v>17.71414958266411</v>
      </c>
      <c r="AY176" s="59">
        <f t="shared" si="271"/>
        <v>17.71414958266411</v>
      </c>
      <c r="AZ176" s="58">
        <f t="shared" si="289"/>
        <v>5.2544477113779875</v>
      </c>
      <c r="BA176" s="58">
        <f t="shared" si="289"/>
        <v>1.18</v>
      </c>
      <c r="BB176" s="27">
        <f t="shared" si="272"/>
        <v>109.83212582569136</v>
      </c>
      <c r="BC176" s="68"/>
      <c r="BD176" s="32">
        <v>2032</v>
      </c>
      <c r="BE176" s="27">
        <v>0</v>
      </c>
      <c r="BF176" s="58">
        <f t="shared" si="290"/>
        <v>5.2544477113779875</v>
      </c>
      <c r="BG176" s="58">
        <v>1.1599999999999999</v>
      </c>
      <c r="BH176" s="27">
        <f t="shared" si="273"/>
        <v>0</v>
      </c>
      <c r="BJ176" s="32">
        <v>2032</v>
      </c>
      <c r="BK176" s="53">
        <f t="shared" si="274"/>
        <v>275.39573786990405</v>
      </c>
      <c r="BL176" s="58">
        <f t="shared" si="291"/>
        <v>5.2544477113779875</v>
      </c>
      <c r="BM176" s="91">
        <v>1</v>
      </c>
      <c r="BN176" s="60">
        <f t="shared" si="275"/>
        <v>1447.0525045737695</v>
      </c>
      <c r="BO176" s="21"/>
      <c r="BP176" s="32">
        <v>2032</v>
      </c>
      <c r="BQ176" s="59">
        <v>173.51504667187328</v>
      </c>
      <c r="BR176" s="58">
        <f t="shared" si="292"/>
        <v>5.2544477113779875</v>
      </c>
      <c r="BS176" s="58">
        <f t="shared" si="292"/>
        <v>1.0900000000000001</v>
      </c>
      <c r="BT176" s="27">
        <f t="shared" si="276"/>
        <v>993.78105646338952</v>
      </c>
      <c r="BV176" s="32">
        <v>2032</v>
      </c>
      <c r="BW176" s="27">
        <v>167.73493637307445</v>
      </c>
      <c r="BX176" s="53">
        <f t="shared" si="295"/>
        <v>110.23493637307445</v>
      </c>
      <c r="BY176" s="58">
        <f t="shared" si="293"/>
        <v>5.2544477113779875</v>
      </c>
      <c r="BZ176" s="58">
        <f t="shared" si="293"/>
        <v>2.36</v>
      </c>
      <c r="CA176" s="27">
        <f t="shared" si="277"/>
        <v>1366.967953568982</v>
      </c>
      <c r="CC176" s="32">
        <v>2032</v>
      </c>
      <c r="CD176" s="27">
        <v>174.79856866579613</v>
      </c>
      <c r="CE176" s="27">
        <f t="shared" si="279"/>
        <v>74.798568665796125</v>
      </c>
      <c r="CF176" s="58">
        <f t="shared" si="294"/>
        <v>5.2544477113779875</v>
      </c>
      <c r="CG176" s="58">
        <f t="shared" si="294"/>
        <v>1</v>
      </c>
      <c r="CH176" s="27">
        <f t="shared" si="296"/>
        <v>918.46993907814044</v>
      </c>
      <c r="CI176" s="21"/>
    </row>
    <row r="177" spans="1:87" s="4" customFormat="1" ht="13.8" x14ac:dyDescent="0.45">
      <c r="A177" s="32">
        <v>2033</v>
      </c>
      <c r="B177" s="627">
        <f t="shared" si="262"/>
        <v>12522.241294567668</v>
      </c>
      <c r="C177" s="21"/>
      <c r="D177" s="32">
        <v>2033</v>
      </c>
      <c r="E177" s="27">
        <v>247.25690182012372</v>
      </c>
      <c r="F177" s="27">
        <f t="shared" si="263"/>
        <v>228.55981248934674</v>
      </c>
      <c r="G177" s="58">
        <f t="shared" si="280"/>
        <v>5.2544477113779875</v>
      </c>
      <c r="H177" s="58">
        <f t="shared" si="280"/>
        <v>1.0603</v>
      </c>
      <c r="I177" s="27">
        <f t="shared" si="264"/>
        <v>1273.373205341582</v>
      </c>
      <c r="J177" s="65"/>
      <c r="K177" s="32">
        <v>2033</v>
      </c>
      <c r="L177" s="27">
        <v>0</v>
      </c>
      <c r="M177" s="58">
        <f t="shared" si="281"/>
        <v>5.2544477113779875</v>
      </c>
      <c r="N177" s="58">
        <f t="shared" si="281"/>
        <v>1</v>
      </c>
      <c r="O177" s="27">
        <f t="shared" si="265"/>
        <v>0</v>
      </c>
      <c r="P177" s="65"/>
      <c r="Q177" s="32">
        <v>2033</v>
      </c>
      <c r="R177" s="63">
        <v>295.20177930620423</v>
      </c>
      <c r="S177" s="58">
        <f t="shared" si="282"/>
        <v>5.2544477113779875</v>
      </c>
      <c r="T177" s="58">
        <f t="shared" si="282"/>
        <v>0.98980000000000001</v>
      </c>
      <c r="U177" s="27">
        <f t="shared" si="266"/>
        <v>1535.3008660707587</v>
      </c>
      <c r="W177" s="32">
        <v>2033</v>
      </c>
      <c r="X177" s="59">
        <v>101.47229041528499</v>
      </c>
      <c r="Y177" s="58">
        <f t="shared" si="283"/>
        <v>5.2544477113779875</v>
      </c>
      <c r="Z177" s="58">
        <f t="shared" si="284"/>
        <v>1.0451999999999999</v>
      </c>
      <c r="AA177" s="27">
        <f t="shared" si="267"/>
        <v>557.28061829604428</v>
      </c>
      <c r="AB177" s="65"/>
      <c r="AC177" s="32">
        <v>2033</v>
      </c>
      <c r="AD177" s="59">
        <v>52.000000000000007</v>
      </c>
      <c r="AE177" s="58">
        <f t="shared" si="285"/>
        <v>5.2544477113779875</v>
      </c>
      <c r="AF177" s="58">
        <f t="shared" si="285"/>
        <v>1.3522000000000001</v>
      </c>
      <c r="AG177" s="27">
        <f t="shared" si="268"/>
        <v>369.46333815691645</v>
      </c>
      <c r="AH177" s="65"/>
      <c r="AI177" s="32">
        <v>2033</v>
      </c>
      <c r="AJ177" s="59">
        <v>476.84990604547784</v>
      </c>
      <c r="AK177" s="58">
        <f t="shared" si="286"/>
        <v>5.2544477113779875</v>
      </c>
      <c r="AL177" s="58">
        <f t="shared" si="286"/>
        <v>1.3105</v>
      </c>
      <c r="AM177" s="27">
        <f t="shared" si="269"/>
        <v>3283.5663871625707</v>
      </c>
      <c r="AO177" s="32">
        <v>2033</v>
      </c>
      <c r="AP177" s="27">
        <f t="shared" si="287"/>
        <v>51.473569828142544</v>
      </c>
      <c r="AQ177" s="58">
        <f t="shared" si="288"/>
        <v>5.2544477113779875</v>
      </c>
      <c r="AR177" s="58">
        <f t="shared" si="288"/>
        <v>2.36</v>
      </c>
      <c r="AS177" s="27">
        <f t="shared" si="288"/>
        <v>638.29782758465512</v>
      </c>
      <c r="AU177" s="32">
        <v>2033</v>
      </c>
      <c r="AV177" s="27">
        <v>186970893.30776978</v>
      </c>
      <c r="AW177" s="48">
        <v>10</v>
      </c>
      <c r="AX177" s="552">
        <f t="shared" si="270"/>
        <v>18.697089330776979</v>
      </c>
      <c r="AY177" s="59">
        <f t="shared" si="271"/>
        <v>18.697089330776979</v>
      </c>
      <c r="AZ177" s="58">
        <f t="shared" si="289"/>
        <v>5.2544477113779875</v>
      </c>
      <c r="BA177" s="58">
        <f t="shared" si="289"/>
        <v>1.18</v>
      </c>
      <c r="BB177" s="27">
        <f t="shared" si="272"/>
        <v>115.92659632736644</v>
      </c>
      <c r="BC177" s="68"/>
      <c r="BD177" s="32">
        <v>2033</v>
      </c>
      <c r="BE177" s="27">
        <v>0</v>
      </c>
      <c r="BF177" s="58">
        <f t="shared" si="290"/>
        <v>5.2544477113779875</v>
      </c>
      <c r="BG177" s="58">
        <v>1.1599999999999999</v>
      </c>
      <c r="BH177" s="27">
        <f t="shared" si="273"/>
        <v>0</v>
      </c>
      <c r="BJ177" s="32">
        <v>2033</v>
      </c>
      <c r="BK177" s="53">
        <f t="shared" si="274"/>
        <v>248.74555258476664</v>
      </c>
      <c r="BL177" s="58">
        <f t="shared" si="291"/>
        <v>5.2544477113779875</v>
      </c>
      <c r="BM177" s="91">
        <v>1</v>
      </c>
      <c r="BN177" s="60">
        <f t="shared" si="275"/>
        <v>1307.02049949448</v>
      </c>
      <c r="BO177" s="21"/>
      <c r="BP177" s="32">
        <v>2033</v>
      </c>
      <c r="BQ177" s="59">
        <v>184.47829264843676</v>
      </c>
      <c r="BR177" s="58">
        <f t="shared" si="292"/>
        <v>5.2544477113779875</v>
      </c>
      <c r="BS177" s="58">
        <f t="shared" si="292"/>
        <v>1.0900000000000001</v>
      </c>
      <c r="BT177" s="27">
        <f t="shared" si="276"/>
        <v>1056.5713814399919</v>
      </c>
      <c r="BV177" s="32">
        <v>2033</v>
      </c>
      <c r="BW177" s="27">
        <v>174.83660344246783</v>
      </c>
      <c r="BX177" s="53">
        <f t="shared" si="295"/>
        <v>117.33660344246783</v>
      </c>
      <c r="BY177" s="58">
        <f t="shared" si="293"/>
        <v>5.2544477113779875</v>
      </c>
      <c r="BZ177" s="58">
        <f t="shared" si="293"/>
        <v>2.36</v>
      </c>
      <c r="CA177" s="27">
        <f t="shared" si="277"/>
        <v>1455.0321519091742</v>
      </c>
      <c r="CC177" s="32">
        <v>2033</v>
      </c>
      <c r="CD177" s="27">
        <v>177.07064070109996</v>
      </c>
      <c r="CE177" s="27">
        <f t="shared" si="279"/>
        <v>77.070640701099961</v>
      </c>
      <c r="CF177" s="58">
        <f t="shared" si="294"/>
        <v>5.2544477113779875</v>
      </c>
      <c r="CG177" s="58">
        <f t="shared" si="294"/>
        <v>1</v>
      </c>
      <c r="CH177" s="27">
        <f t="shared" si="296"/>
        <v>930.40842278412856</v>
      </c>
      <c r="CI177" s="21"/>
    </row>
    <row r="178" spans="1:87" s="4" customFormat="1" ht="13.8" x14ac:dyDescent="0.45">
      <c r="A178" s="32">
        <v>2034</v>
      </c>
      <c r="B178" s="627">
        <f t="shared" si="262"/>
        <v>12710.00951067845</v>
      </c>
      <c r="C178" s="21"/>
      <c r="D178" s="32">
        <v>2034</v>
      </c>
      <c r="E178" s="27">
        <v>248.58593647414818</v>
      </c>
      <c r="F178" s="27">
        <f t="shared" si="263"/>
        <v>228.90590739525834</v>
      </c>
      <c r="G178" s="58">
        <f t="shared" si="280"/>
        <v>5.2544477113779875</v>
      </c>
      <c r="H178" s="58">
        <f t="shared" si="280"/>
        <v>1.0603</v>
      </c>
      <c r="I178" s="27">
        <f t="shared" si="264"/>
        <v>1275.3014007443219</v>
      </c>
      <c r="J178" s="65"/>
      <c r="K178" s="32">
        <v>2034</v>
      </c>
      <c r="L178" s="27">
        <v>0</v>
      </c>
      <c r="M178" s="58">
        <f t="shared" si="281"/>
        <v>5.2544477113779875</v>
      </c>
      <c r="N178" s="58">
        <f t="shared" si="281"/>
        <v>1</v>
      </c>
      <c r="O178" s="27">
        <f t="shared" si="265"/>
        <v>0</v>
      </c>
      <c r="P178" s="65"/>
      <c r="Q178" s="32">
        <v>2034</v>
      </c>
      <c r="R178" s="63">
        <v>302.41748558827754</v>
      </c>
      <c r="S178" s="58">
        <f t="shared" si="282"/>
        <v>5.2544477113779875</v>
      </c>
      <c r="T178" s="58">
        <f t="shared" si="282"/>
        <v>0.98980000000000001</v>
      </c>
      <c r="U178" s="27">
        <f t="shared" si="266"/>
        <v>1572.8286890067043</v>
      </c>
      <c r="W178" s="32">
        <v>2034</v>
      </c>
      <c r="X178" s="59">
        <v>105.52531357583848</v>
      </c>
      <c r="Y178" s="58">
        <f t="shared" si="283"/>
        <v>5.2544477113779875</v>
      </c>
      <c r="Z178" s="58">
        <f t="shared" si="284"/>
        <v>1.0451999999999999</v>
      </c>
      <c r="AA178" s="27">
        <f t="shared" si="267"/>
        <v>579.53961376798657</v>
      </c>
      <c r="AB178" s="65"/>
      <c r="AC178" s="32">
        <v>2034</v>
      </c>
      <c r="AD178" s="59">
        <v>52.000000000000007</v>
      </c>
      <c r="AE178" s="58">
        <f t="shared" si="285"/>
        <v>5.2544477113779875</v>
      </c>
      <c r="AF178" s="58">
        <f t="shared" si="285"/>
        <v>1.3522000000000001</v>
      </c>
      <c r="AG178" s="27">
        <f t="shared" si="268"/>
        <v>369.46333815691645</v>
      </c>
      <c r="AH178" s="65"/>
      <c r="AI178" s="32">
        <v>2034</v>
      </c>
      <c r="AJ178" s="59">
        <v>490.78178125168051</v>
      </c>
      <c r="AK178" s="58">
        <f t="shared" si="286"/>
        <v>5.2544477113779875</v>
      </c>
      <c r="AL178" s="58">
        <f t="shared" si="286"/>
        <v>1.3105</v>
      </c>
      <c r="AM178" s="27">
        <f t="shared" si="269"/>
        <v>3379.5006351455577</v>
      </c>
      <c r="AO178" s="32">
        <v>2034</v>
      </c>
      <c r="AP178" s="27">
        <f t="shared" si="287"/>
        <v>51.473569828142544</v>
      </c>
      <c r="AQ178" s="58">
        <f t="shared" si="288"/>
        <v>5.2544477113779875</v>
      </c>
      <c r="AR178" s="58">
        <f t="shared" si="288"/>
        <v>2.36</v>
      </c>
      <c r="AS178" s="27">
        <f t="shared" si="288"/>
        <v>638.29782758465512</v>
      </c>
      <c r="AU178" s="32">
        <v>2034</v>
      </c>
      <c r="AV178" s="27">
        <v>196800290.78889847</v>
      </c>
      <c r="AW178" s="48">
        <v>10</v>
      </c>
      <c r="AX178" s="552">
        <f t="shared" si="270"/>
        <v>19.680029078889845</v>
      </c>
      <c r="AY178" s="59">
        <f t="shared" si="271"/>
        <v>19.680029078889845</v>
      </c>
      <c r="AZ178" s="58">
        <f t="shared" si="289"/>
        <v>5.2544477113779875</v>
      </c>
      <c r="BA178" s="58">
        <f t="shared" si="289"/>
        <v>1.18</v>
      </c>
      <c r="BB178" s="27">
        <f t="shared" si="272"/>
        <v>122.02106682904149</v>
      </c>
      <c r="BC178" s="68"/>
      <c r="BD178" s="32">
        <v>2034</v>
      </c>
      <c r="BE178" s="27">
        <v>0</v>
      </c>
      <c r="BF178" s="58">
        <f t="shared" si="290"/>
        <v>5.2544477113779875</v>
      </c>
      <c r="BG178" s="58">
        <v>1.1599999999999999</v>
      </c>
      <c r="BH178" s="27">
        <f t="shared" si="273"/>
        <v>0</v>
      </c>
      <c r="BJ178" s="32">
        <v>2034</v>
      </c>
      <c r="BK178" s="53">
        <f t="shared" si="274"/>
        <v>222.21591328191283</v>
      </c>
      <c r="BL178" s="58">
        <f t="shared" si="291"/>
        <v>5.2544477113779875</v>
      </c>
      <c r="BM178" s="91">
        <v>1</v>
      </c>
      <c r="BN178" s="60">
        <f t="shared" si="275"/>
        <v>1167.6218969759161</v>
      </c>
      <c r="BO178" s="21"/>
      <c r="BP178" s="32">
        <v>2034</v>
      </c>
      <c r="BQ178" s="59">
        <v>195.44153862500025</v>
      </c>
      <c r="BR178" s="58">
        <f t="shared" si="292"/>
        <v>5.2544477113779875</v>
      </c>
      <c r="BS178" s="58">
        <f t="shared" si="292"/>
        <v>1.0900000000000001</v>
      </c>
      <c r="BT178" s="27">
        <f t="shared" si="276"/>
        <v>1119.3617064165944</v>
      </c>
      <c r="BV178" s="32">
        <v>2034</v>
      </c>
      <c r="BW178" s="27">
        <v>181.96974794668685</v>
      </c>
      <c r="BX178" s="53">
        <f t="shared" si="295"/>
        <v>124.46974794668685</v>
      </c>
      <c r="BY178" s="58">
        <f t="shared" si="293"/>
        <v>5.2544477113779875</v>
      </c>
      <c r="BZ178" s="58">
        <f t="shared" si="293"/>
        <v>2.36</v>
      </c>
      <c r="CA178" s="27">
        <f t="shared" si="277"/>
        <v>1543.4866860728621</v>
      </c>
      <c r="CC178" s="32">
        <v>2034</v>
      </c>
      <c r="CD178" s="27">
        <v>179.38833950841604</v>
      </c>
      <c r="CE178" s="27">
        <f t="shared" si="279"/>
        <v>79.388339508416038</v>
      </c>
      <c r="CF178" s="58">
        <f t="shared" si="294"/>
        <v>5.2544477113779875</v>
      </c>
      <c r="CG178" s="58">
        <f t="shared" si="294"/>
        <v>1</v>
      </c>
      <c r="CH178" s="27">
        <f t="shared" si="296"/>
        <v>942.58664997789401</v>
      </c>
      <c r="CI178" s="21"/>
    </row>
    <row r="179" spans="1:87" s="4" customFormat="1" ht="13.8" x14ac:dyDescent="0.45">
      <c r="A179" s="32">
        <v>2035</v>
      </c>
      <c r="B179" s="627">
        <f t="shared" si="262"/>
        <v>12880.29739213764</v>
      </c>
      <c r="C179" s="21"/>
      <c r="D179" s="32">
        <v>2035</v>
      </c>
      <c r="E179" s="27">
        <v>249.41289826868368</v>
      </c>
      <c r="F179" s="27">
        <f t="shared" si="263"/>
        <v>228.74992944168096</v>
      </c>
      <c r="G179" s="58">
        <f t="shared" si="280"/>
        <v>5.2544477113779875</v>
      </c>
      <c r="H179" s="58">
        <f t="shared" si="280"/>
        <v>1.0603</v>
      </c>
      <c r="I179" s="27">
        <f t="shared" si="264"/>
        <v>1274.4324021896493</v>
      </c>
      <c r="J179" s="65"/>
      <c r="K179" s="32">
        <v>2035</v>
      </c>
      <c r="L179" s="27">
        <v>0</v>
      </c>
      <c r="M179" s="58">
        <f t="shared" si="281"/>
        <v>5.2544477113779875</v>
      </c>
      <c r="N179" s="58">
        <f t="shared" si="281"/>
        <v>1</v>
      </c>
      <c r="O179" s="27">
        <f t="shared" si="265"/>
        <v>0</v>
      </c>
      <c r="P179" s="65"/>
      <c r="Q179" s="32">
        <v>2035</v>
      </c>
      <c r="R179" s="63">
        <v>309.98967546473727</v>
      </c>
      <c r="S179" s="58">
        <f t="shared" si="282"/>
        <v>5.2544477113779875</v>
      </c>
      <c r="T179" s="58">
        <f t="shared" si="282"/>
        <v>0.98980000000000001</v>
      </c>
      <c r="U179" s="27">
        <f t="shared" si="266"/>
        <v>1612.2105304803697</v>
      </c>
      <c r="W179" s="32">
        <v>2035</v>
      </c>
      <c r="X179" s="59">
        <v>109.57833673639198</v>
      </c>
      <c r="Y179" s="58">
        <f t="shared" si="283"/>
        <v>5.2544477113779875</v>
      </c>
      <c r="Z179" s="58">
        <f t="shared" si="284"/>
        <v>1.0451999999999999</v>
      </c>
      <c r="AA179" s="27">
        <f t="shared" si="267"/>
        <v>601.79860923992885</v>
      </c>
      <c r="AB179" s="65"/>
      <c r="AC179" s="32">
        <v>2035</v>
      </c>
      <c r="AD179" s="59">
        <v>52.000000000000007</v>
      </c>
      <c r="AE179" s="58">
        <f t="shared" si="285"/>
        <v>5.2544477113779875</v>
      </c>
      <c r="AF179" s="58">
        <f t="shared" si="285"/>
        <v>1.3522000000000001</v>
      </c>
      <c r="AG179" s="27">
        <f t="shared" si="268"/>
        <v>369.46333815691645</v>
      </c>
      <c r="AH179" s="65"/>
      <c r="AI179" s="32">
        <v>2035</v>
      </c>
      <c r="AJ179" s="59">
        <v>493.77263700000026</v>
      </c>
      <c r="AK179" s="58">
        <f t="shared" si="286"/>
        <v>5.2544477113779875</v>
      </c>
      <c r="AL179" s="58">
        <f t="shared" si="286"/>
        <v>1.3105</v>
      </c>
      <c r="AM179" s="27">
        <f t="shared" si="269"/>
        <v>3400.0955294289129</v>
      </c>
      <c r="AO179" s="32">
        <v>2035</v>
      </c>
      <c r="AP179" s="27">
        <f t="shared" si="287"/>
        <v>51.473569828142544</v>
      </c>
      <c r="AQ179" s="58">
        <f t="shared" si="288"/>
        <v>5.2544477113779875</v>
      </c>
      <c r="AR179" s="58">
        <f t="shared" si="288"/>
        <v>2.36</v>
      </c>
      <c r="AS179" s="27">
        <f t="shared" si="288"/>
        <v>638.29782758465512</v>
      </c>
      <c r="AU179" s="32">
        <v>2035</v>
      </c>
      <c r="AV179" s="27">
        <v>206629688.27002716</v>
      </c>
      <c r="AW179" s="48">
        <v>10</v>
      </c>
      <c r="AX179" s="552">
        <f t="shared" si="270"/>
        <v>20.662968827002715</v>
      </c>
      <c r="AY179" s="59">
        <f t="shared" si="271"/>
        <v>20.662968827002715</v>
      </c>
      <c r="AZ179" s="58">
        <f t="shared" si="289"/>
        <v>5.2544477113779875</v>
      </c>
      <c r="BA179" s="58">
        <f t="shared" si="289"/>
        <v>1.18</v>
      </c>
      <c r="BB179" s="27">
        <f t="shared" si="272"/>
        <v>128.11553733071653</v>
      </c>
      <c r="BC179" s="68"/>
      <c r="BD179" s="32">
        <v>2035</v>
      </c>
      <c r="BE179" s="27">
        <v>0</v>
      </c>
      <c r="BF179" s="58">
        <f t="shared" si="290"/>
        <v>5.2544477113779875</v>
      </c>
      <c r="BG179" s="58">
        <v>1.1599999999999999</v>
      </c>
      <c r="BH179" s="27">
        <f t="shared" si="273"/>
        <v>0</v>
      </c>
      <c r="BJ179" s="32">
        <v>2035</v>
      </c>
      <c r="BK179" s="53">
        <f t="shared" si="274"/>
        <v>206.77288270204428</v>
      </c>
      <c r="BL179" s="58">
        <f t="shared" si="291"/>
        <v>5.2544477113779875</v>
      </c>
      <c r="BM179" s="91">
        <v>1</v>
      </c>
      <c r="BN179" s="60">
        <f t="shared" si="275"/>
        <v>1086.4773002887857</v>
      </c>
      <c r="BO179" s="21"/>
      <c r="BP179" s="32">
        <v>2035</v>
      </c>
      <c r="BQ179" s="59">
        <v>206.40478460156373</v>
      </c>
      <c r="BR179" s="58">
        <f t="shared" si="292"/>
        <v>5.2544477113779875</v>
      </c>
      <c r="BS179" s="58">
        <f t="shared" si="292"/>
        <v>1.0900000000000001</v>
      </c>
      <c r="BT179" s="27">
        <f t="shared" si="276"/>
        <v>1182.1520313931969</v>
      </c>
      <c r="BV179" s="32">
        <v>2035</v>
      </c>
      <c r="BW179" s="27">
        <v>189.12851158294441</v>
      </c>
      <c r="BX179" s="53">
        <f t="shared" si="295"/>
        <v>131.62851158294441</v>
      </c>
      <c r="BY179" s="58">
        <f t="shared" si="293"/>
        <v>5.2544477113779875</v>
      </c>
      <c r="BZ179" s="58">
        <f t="shared" si="293"/>
        <v>2.36</v>
      </c>
      <c r="CA179" s="27">
        <f t="shared" si="277"/>
        <v>1632.2589101962596</v>
      </c>
      <c r="CC179" s="32">
        <v>2035</v>
      </c>
      <c r="CD179" s="27">
        <v>181.74990566188382</v>
      </c>
      <c r="CE179" s="27">
        <f t="shared" si="279"/>
        <v>81.749905661883815</v>
      </c>
      <c r="CF179" s="58">
        <f t="shared" si="294"/>
        <v>5.2544477113779875</v>
      </c>
      <c r="CG179" s="58">
        <f t="shared" si="294"/>
        <v>1</v>
      </c>
      <c r="CH179" s="27">
        <f t="shared" si="296"/>
        <v>954.99537584825055</v>
      </c>
      <c r="CI179" s="21"/>
    </row>
    <row r="180" spans="1:87" s="4" customFormat="1" ht="13.8" x14ac:dyDescent="0.45">
      <c r="A180" s="32">
        <v>2036</v>
      </c>
      <c r="B180" s="627">
        <f t="shared" si="262"/>
        <v>13045.398405767744</v>
      </c>
      <c r="C180" s="21"/>
      <c r="D180" s="32">
        <v>2036</v>
      </c>
      <c r="E180" s="27">
        <v>249.76584802774181</v>
      </c>
      <c r="F180" s="27">
        <f t="shared" si="263"/>
        <v>228.11993945262623</v>
      </c>
      <c r="G180" s="58">
        <f t="shared" si="280"/>
        <v>5.2544477113779875</v>
      </c>
      <c r="H180" s="58">
        <f t="shared" si="280"/>
        <v>1.0603</v>
      </c>
      <c r="I180" s="27">
        <f t="shared" si="264"/>
        <v>1270.9225446912621</v>
      </c>
      <c r="J180" s="65"/>
      <c r="K180" s="32">
        <v>2036</v>
      </c>
      <c r="L180" s="27">
        <v>0</v>
      </c>
      <c r="M180" s="58">
        <f t="shared" si="281"/>
        <v>5.2544477113779875</v>
      </c>
      <c r="N180" s="58">
        <f t="shared" si="281"/>
        <v>1</v>
      </c>
      <c r="O180" s="27">
        <f t="shared" si="265"/>
        <v>0</v>
      </c>
      <c r="P180" s="65"/>
      <c r="Q180" s="32">
        <v>2036</v>
      </c>
      <c r="R180" s="63">
        <v>317.82782544722056</v>
      </c>
      <c r="S180" s="58">
        <f t="shared" si="282"/>
        <v>5.2544477113779875</v>
      </c>
      <c r="T180" s="58">
        <f t="shared" si="282"/>
        <v>0.98980000000000001</v>
      </c>
      <c r="U180" s="27">
        <f t="shared" si="266"/>
        <v>1652.9755911950501</v>
      </c>
      <c r="W180" s="32">
        <v>2036</v>
      </c>
      <c r="X180" s="59">
        <v>111</v>
      </c>
      <c r="Y180" s="58">
        <f t="shared" si="283"/>
        <v>5.2544477113779875</v>
      </c>
      <c r="Z180" s="58">
        <f t="shared" si="284"/>
        <v>1.0451999999999999</v>
      </c>
      <c r="AA180" s="27">
        <f t="shared" si="267"/>
        <v>609.60631102048217</v>
      </c>
      <c r="AB180" s="65"/>
      <c r="AC180" s="32">
        <v>2036</v>
      </c>
      <c r="AD180" s="59">
        <v>52.000000000000007</v>
      </c>
      <c r="AE180" s="58">
        <f t="shared" si="285"/>
        <v>5.2544477113779875</v>
      </c>
      <c r="AF180" s="58">
        <f t="shared" si="285"/>
        <v>1.3522000000000001</v>
      </c>
      <c r="AG180" s="27">
        <f t="shared" si="268"/>
        <v>369.46333815691645</v>
      </c>
      <c r="AH180" s="65"/>
      <c r="AI180" s="32">
        <v>2036</v>
      </c>
      <c r="AJ180" s="59">
        <v>493.77263700000026</v>
      </c>
      <c r="AK180" s="58">
        <f t="shared" si="286"/>
        <v>5.2544477113779875</v>
      </c>
      <c r="AL180" s="58">
        <f t="shared" si="286"/>
        <v>1.3105</v>
      </c>
      <c r="AM180" s="27">
        <f t="shared" si="269"/>
        <v>3400.0955294289129</v>
      </c>
      <c r="AO180" s="32">
        <v>2036</v>
      </c>
      <c r="AP180" s="27">
        <f t="shared" si="287"/>
        <v>51.473569828142544</v>
      </c>
      <c r="AQ180" s="58">
        <f t="shared" si="288"/>
        <v>5.2544477113779875</v>
      </c>
      <c r="AR180" s="58">
        <f t="shared" si="288"/>
        <v>2.36</v>
      </c>
      <c r="AS180" s="27">
        <f t="shared" si="288"/>
        <v>638.29782758465512</v>
      </c>
      <c r="AU180" s="32">
        <v>2036</v>
      </c>
      <c r="AV180" s="27">
        <v>216459085.75115585</v>
      </c>
      <c r="AW180" s="48">
        <v>10</v>
      </c>
      <c r="AX180" s="552">
        <f t="shared" si="270"/>
        <v>21.645908575115584</v>
      </c>
      <c r="AY180" s="59">
        <f t="shared" si="271"/>
        <v>21.645908575115584</v>
      </c>
      <c r="AZ180" s="58">
        <f t="shared" si="289"/>
        <v>5.2544477113779875</v>
      </c>
      <c r="BA180" s="58">
        <f t="shared" si="289"/>
        <v>1.18</v>
      </c>
      <c r="BB180" s="27">
        <f t="shared" si="272"/>
        <v>134.21000783239163</v>
      </c>
      <c r="BC180" s="68"/>
      <c r="BD180" s="32">
        <v>2036</v>
      </c>
      <c r="BE180" s="27">
        <v>0</v>
      </c>
      <c r="BF180" s="58">
        <f t="shared" si="290"/>
        <v>5.2544477113779875</v>
      </c>
      <c r="BG180" s="58">
        <v>1.1599999999999999</v>
      </c>
      <c r="BH180" s="27">
        <f t="shared" si="273"/>
        <v>0</v>
      </c>
      <c r="BJ180" s="32">
        <v>2036</v>
      </c>
      <c r="BK180" s="53">
        <f t="shared" si="274"/>
        <v>197.16011969689492</v>
      </c>
      <c r="BL180" s="58">
        <f t="shared" si="291"/>
        <v>5.2544477113779875</v>
      </c>
      <c r="BM180" s="91">
        <v>1</v>
      </c>
      <c r="BN180" s="60">
        <f t="shared" si="275"/>
        <v>1035.9675397163596</v>
      </c>
      <c r="BO180" s="21"/>
      <c r="BP180" s="32">
        <v>2036</v>
      </c>
      <c r="BQ180" s="59">
        <v>217.36803057812358</v>
      </c>
      <c r="BR180" s="58">
        <f t="shared" si="292"/>
        <v>5.2544477113779875</v>
      </c>
      <c r="BS180" s="58">
        <f t="shared" si="292"/>
        <v>1.0900000000000001</v>
      </c>
      <c r="BT180" s="27">
        <f t="shared" si="276"/>
        <v>1244.9423563697785</v>
      </c>
      <c r="BV180" s="32">
        <v>2036</v>
      </c>
      <c r="BW180" s="27">
        <v>196.30836620210187</v>
      </c>
      <c r="BX180" s="53">
        <f t="shared" si="295"/>
        <v>138.80836620210187</v>
      </c>
      <c r="BY180" s="58">
        <f t="shared" si="293"/>
        <v>5.2544477113779875</v>
      </c>
      <c r="BZ180" s="58">
        <f t="shared" si="293"/>
        <v>2.36</v>
      </c>
      <c r="CA180" s="27">
        <f t="shared" si="277"/>
        <v>1721.2926729813739</v>
      </c>
      <c r="CC180" s="32">
        <v>2036</v>
      </c>
      <c r="CD180" s="27">
        <v>184.15345245424498</v>
      </c>
      <c r="CE180" s="27">
        <f t="shared" si="279"/>
        <v>84.153452454244984</v>
      </c>
      <c r="CF180" s="58">
        <f t="shared" si="294"/>
        <v>5.2544477113779875</v>
      </c>
      <c r="CG180" s="58">
        <f t="shared" si="294"/>
        <v>1</v>
      </c>
      <c r="CH180" s="27">
        <f t="shared" si="296"/>
        <v>967.62468679056258</v>
      </c>
      <c r="CI180" s="21"/>
    </row>
    <row r="181" spans="1:87" s="4" customFormat="1" ht="13.8" x14ac:dyDescent="0.45">
      <c r="A181" s="32">
        <v>2037</v>
      </c>
      <c r="B181" s="627">
        <f t="shared" si="262"/>
        <v>13210.434601712413</v>
      </c>
      <c r="C181" s="21"/>
      <c r="D181" s="32">
        <v>2037</v>
      </c>
      <c r="E181" s="27">
        <v>249.67284656375912</v>
      </c>
      <c r="F181" s="27">
        <f t="shared" si="263"/>
        <v>227.04399824053067</v>
      </c>
      <c r="G181" s="58">
        <f t="shared" si="280"/>
        <v>5.2544477113779875</v>
      </c>
      <c r="H181" s="58">
        <f t="shared" si="280"/>
        <v>1.0603</v>
      </c>
      <c r="I181" s="27">
        <f t="shared" si="264"/>
        <v>1264.9281631983692</v>
      </c>
      <c r="J181" s="65"/>
      <c r="K181" s="32">
        <v>2037</v>
      </c>
      <c r="L181" s="27">
        <v>0</v>
      </c>
      <c r="M181" s="58">
        <f t="shared" si="281"/>
        <v>5.2544477113779875</v>
      </c>
      <c r="N181" s="58">
        <f t="shared" si="281"/>
        <v>1</v>
      </c>
      <c r="O181" s="27">
        <f t="shared" si="265"/>
        <v>0</v>
      </c>
      <c r="P181" s="65"/>
      <c r="Q181" s="32">
        <v>2037</v>
      </c>
      <c r="R181" s="63">
        <v>325.9208665694008</v>
      </c>
      <c r="S181" s="58">
        <f t="shared" si="282"/>
        <v>5.2544477113779875</v>
      </c>
      <c r="T181" s="58">
        <f t="shared" si="282"/>
        <v>0.98980000000000001</v>
      </c>
      <c r="U181" s="27">
        <f t="shared" si="266"/>
        <v>1695.0663030912719</v>
      </c>
      <c r="W181" s="32">
        <v>2037</v>
      </c>
      <c r="X181" s="59">
        <v>111</v>
      </c>
      <c r="Y181" s="58">
        <f t="shared" si="283"/>
        <v>5.2544477113779875</v>
      </c>
      <c r="Z181" s="58">
        <f t="shared" si="284"/>
        <v>1.0451999999999999</v>
      </c>
      <c r="AA181" s="27">
        <f t="shared" si="267"/>
        <v>609.60631102048217</v>
      </c>
      <c r="AB181" s="65"/>
      <c r="AC181" s="32">
        <v>2037</v>
      </c>
      <c r="AD181" s="59">
        <v>52.000000000000007</v>
      </c>
      <c r="AE181" s="58">
        <f t="shared" si="285"/>
        <v>5.2544477113779875</v>
      </c>
      <c r="AF181" s="58">
        <f t="shared" si="285"/>
        <v>1.3522000000000001</v>
      </c>
      <c r="AG181" s="27">
        <f t="shared" si="268"/>
        <v>369.46333815691645</v>
      </c>
      <c r="AH181" s="65"/>
      <c r="AI181" s="32">
        <v>2037</v>
      </c>
      <c r="AJ181" s="59">
        <v>493.77263700000026</v>
      </c>
      <c r="AK181" s="58">
        <f t="shared" si="286"/>
        <v>5.2544477113779875</v>
      </c>
      <c r="AL181" s="58">
        <f t="shared" si="286"/>
        <v>1.3105</v>
      </c>
      <c r="AM181" s="27">
        <f t="shared" si="269"/>
        <v>3400.0955294289129</v>
      </c>
      <c r="AO181" s="32">
        <v>2037</v>
      </c>
      <c r="AP181" s="27">
        <f t="shared" si="287"/>
        <v>51.473569828142544</v>
      </c>
      <c r="AQ181" s="58">
        <f t="shared" si="288"/>
        <v>5.2544477113779875</v>
      </c>
      <c r="AR181" s="58">
        <f t="shared" si="288"/>
        <v>2.36</v>
      </c>
      <c r="AS181" s="27">
        <f t="shared" si="288"/>
        <v>638.29782758465512</v>
      </c>
      <c r="AU181" s="32">
        <v>2037</v>
      </c>
      <c r="AV181" s="27">
        <v>226288483.23228455</v>
      </c>
      <c r="AW181" s="48">
        <v>10</v>
      </c>
      <c r="AX181" s="552">
        <f t="shared" si="270"/>
        <v>22.628848323228457</v>
      </c>
      <c r="AY181" s="59">
        <f t="shared" si="271"/>
        <v>22.628848323228457</v>
      </c>
      <c r="AZ181" s="58">
        <f t="shared" si="289"/>
        <v>5.2544477113779875</v>
      </c>
      <c r="BA181" s="58">
        <f t="shared" si="289"/>
        <v>1.18</v>
      </c>
      <c r="BB181" s="27">
        <f t="shared" si="272"/>
        <v>140.30447833406669</v>
      </c>
      <c r="BC181" s="68"/>
      <c r="BD181" s="32">
        <v>2037</v>
      </c>
      <c r="BE181" s="27">
        <v>0</v>
      </c>
      <c r="BF181" s="58">
        <f t="shared" si="290"/>
        <v>5.2544477113779875</v>
      </c>
      <c r="BG181" s="58">
        <v>1.1599999999999999</v>
      </c>
      <c r="BH181" s="27">
        <f t="shared" si="273"/>
        <v>0</v>
      </c>
      <c r="BJ181" s="32">
        <v>2037</v>
      </c>
      <c r="BK181" s="53">
        <f t="shared" si="274"/>
        <v>189.16008003869717</v>
      </c>
      <c r="BL181" s="58">
        <f t="shared" si="291"/>
        <v>5.2544477113779875</v>
      </c>
      <c r="BM181" s="91">
        <v>1</v>
      </c>
      <c r="BN181" s="60">
        <f t="shared" si="275"/>
        <v>993.93174964340926</v>
      </c>
      <c r="BO181" s="21"/>
      <c r="BP181" s="32">
        <v>2037</v>
      </c>
      <c r="BQ181" s="59">
        <v>228.33127655468707</v>
      </c>
      <c r="BR181" s="58">
        <f t="shared" si="292"/>
        <v>5.2544477113779875</v>
      </c>
      <c r="BS181" s="58">
        <f t="shared" si="292"/>
        <v>1.0900000000000001</v>
      </c>
      <c r="BT181" s="27">
        <f t="shared" si="276"/>
        <v>1307.7326813463808</v>
      </c>
      <c r="BV181" s="32">
        <v>2037</v>
      </c>
      <c r="BW181" s="27">
        <v>203.50576656554401</v>
      </c>
      <c r="BX181" s="53">
        <f t="shared" si="295"/>
        <v>146.00576656554401</v>
      </c>
      <c r="BY181" s="58">
        <f t="shared" si="293"/>
        <v>5.2544477113779875</v>
      </c>
      <c r="BZ181" s="58">
        <f t="shared" si="293"/>
        <v>2.36</v>
      </c>
      <c r="CA181" s="27">
        <f t="shared" si="277"/>
        <v>1810.5440117088149</v>
      </c>
      <c r="CC181" s="32">
        <v>2037</v>
      </c>
      <c r="CD181" s="27">
        <v>186.59700544284328</v>
      </c>
      <c r="CE181" s="27">
        <f t="shared" si="279"/>
        <v>86.597005442843283</v>
      </c>
      <c r="CF181" s="58">
        <f t="shared" si="294"/>
        <v>5.2544477113779875</v>
      </c>
      <c r="CG181" s="58">
        <f t="shared" si="294"/>
        <v>1</v>
      </c>
      <c r="CH181" s="27">
        <f t="shared" si="296"/>
        <v>980.46420819913374</v>
      </c>
      <c r="CI181" s="21"/>
    </row>
    <row r="182" spans="1:87" s="4" customFormat="1" ht="13.8" x14ac:dyDescent="0.45">
      <c r="A182" s="32">
        <v>2038</v>
      </c>
      <c r="B182" s="627">
        <f t="shared" si="262"/>
        <v>13375.707732588398</v>
      </c>
      <c r="C182" s="21"/>
      <c r="D182" s="32">
        <v>2038</v>
      </c>
      <c r="E182" s="27">
        <v>249.16195470613562</v>
      </c>
      <c r="F182" s="27">
        <f t="shared" si="263"/>
        <v>225.55016663479429</v>
      </c>
      <c r="G182" s="58">
        <f t="shared" si="280"/>
        <v>5.2544477113779875</v>
      </c>
      <c r="H182" s="58">
        <f t="shared" si="280"/>
        <v>1.0603</v>
      </c>
      <c r="I182" s="27">
        <f t="shared" si="264"/>
        <v>1256.6055927546881</v>
      </c>
      <c r="J182" s="65"/>
      <c r="K182" s="32">
        <v>2038</v>
      </c>
      <c r="L182" s="27">
        <v>0</v>
      </c>
      <c r="M182" s="58">
        <f t="shared" si="281"/>
        <v>5.2544477113779875</v>
      </c>
      <c r="N182" s="58">
        <f t="shared" si="281"/>
        <v>1</v>
      </c>
      <c r="O182" s="27">
        <f t="shared" si="265"/>
        <v>0</v>
      </c>
      <c r="P182" s="65"/>
      <c r="Q182" s="32">
        <v>2038</v>
      </c>
      <c r="R182" s="63">
        <v>334.25587300889288</v>
      </c>
      <c r="S182" s="58">
        <f t="shared" si="282"/>
        <v>5.2544477113779875</v>
      </c>
      <c r="T182" s="58">
        <f t="shared" si="282"/>
        <v>0.98980000000000001</v>
      </c>
      <c r="U182" s="27">
        <f t="shared" si="266"/>
        <v>1738.4154408753768</v>
      </c>
      <c r="W182" s="32">
        <v>2038</v>
      </c>
      <c r="X182" s="59">
        <v>111</v>
      </c>
      <c r="Y182" s="58">
        <f t="shared" si="283"/>
        <v>5.2544477113779875</v>
      </c>
      <c r="Z182" s="58">
        <f t="shared" si="284"/>
        <v>1.0451999999999999</v>
      </c>
      <c r="AA182" s="27">
        <f t="shared" si="267"/>
        <v>609.60631102048217</v>
      </c>
      <c r="AB182" s="65"/>
      <c r="AC182" s="32">
        <v>2038</v>
      </c>
      <c r="AD182" s="59">
        <v>52.000000000000007</v>
      </c>
      <c r="AE182" s="58">
        <f t="shared" si="285"/>
        <v>5.2544477113779875</v>
      </c>
      <c r="AF182" s="58">
        <f t="shared" si="285"/>
        <v>1.3522000000000001</v>
      </c>
      <c r="AG182" s="27">
        <f t="shared" si="268"/>
        <v>369.46333815691645</v>
      </c>
      <c r="AH182" s="65"/>
      <c r="AI182" s="32">
        <v>2038</v>
      </c>
      <c r="AJ182" s="59">
        <v>493.77263700000026</v>
      </c>
      <c r="AK182" s="58">
        <f t="shared" si="286"/>
        <v>5.2544477113779875</v>
      </c>
      <c r="AL182" s="58">
        <f t="shared" si="286"/>
        <v>1.3105</v>
      </c>
      <c r="AM182" s="27">
        <f t="shared" si="269"/>
        <v>3400.0955294289129</v>
      </c>
      <c r="AO182" s="32">
        <v>2038</v>
      </c>
      <c r="AP182" s="27">
        <f t="shared" si="287"/>
        <v>51.473569828142544</v>
      </c>
      <c r="AQ182" s="58">
        <f t="shared" si="288"/>
        <v>5.2544477113779875</v>
      </c>
      <c r="AR182" s="58">
        <f t="shared" si="288"/>
        <v>2.36</v>
      </c>
      <c r="AS182" s="27">
        <f t="shared" si="288"/>
        <v>638.29782758465512</v>
      </c>
      <c r="AU182" s="32">
        <v>2038</v>
      </c>
      <c r="AV182" s="27">
        <v>236117880.71341324</v>
      </c>
      <c r="AW182" s="48">
        <v>10</v>
      </c>
      <c r="AX182" s="552">
        <f t="shared" si="270"/>
        <v>23.611788071341323</v>
      </c>
      <c r="AY182" s="59">
        <f t="shared" si="271"/>
        <v>23.611788071341323</v>
      </c>
      <c r="AZ182" s="58">
        <f t="shared" si="289"/>
        <v>5.2544477113779875</v>
      </c>
      <c r="BA182" s="58">
        <f t="shared" si="289"/>
        <v>1.18</v>
      </c>
      <c r="BB182" s="27">
        <f t="shared" si="272"/>
        <v>146.39894883574175</v>
      </c>
      <c r="BC182" s="68"/>
      <c r="BD182" s="32">
        <v>2038</v>
      </c>
      <c r="BE182" s="27">
        <v>0</v>
      </c>
      <c r="BF182" s="58">
        <f t="shared" si="290"/>
        <v>5.2544477113779875</v>
      </c>
      <c r="BG182" s="58">
        <v>1.1599999999999999</v>
      </c>
      <c r="BH182" s="27">
        <f t="shared" si="273"/>
        <v>0</v>
      </c>
      <c r="BJ182" s="32">
        <v>2038</v>
      </c>
      <c r="BK182" s="53">
        <f t="shared" si="274"/>
        <v>181.33596545682866</v>
      </c>
      <c r="BL182" s="58">
        <f t="shared" si="291"/>
        <v>5.2544477113779875</v>
      </c>
      <c r="BM182" s="91">
        <v>1</v>
      </c>
      <c r="BN182" s="60">
        <f t="shared" si="275"/>
        <v>952.8203486851512</v>
      </c>
      <c r="BO182" s="21"/>
      <c r="BP182" s="32">
        <v>2038</v>
      </c>
      <c r="BQ182" s="59">
        <v>239.29452253125055</v>
      </c>
      <c r="BR182" s="58">
        <f t="shared" si="292"/>
        <v>5.2544477113779875</v>
      </c>
      <c r="BS182" s="58">
        <f t="shared" si="292"/>
        <v>1.0900000000000001</v>
      </c>
      <c r="BT182" s="27">
        <f t="shared" si="276"/>
        <v>1370.5230063229833</v>
      </c>
      <c r="BV182" s="32">
        <v>2038</v>
      </c>
      <c r="BW182" s="27">
        <v>210.71790350261759</v>
      </c>
      <c r="BX182" s="53">
        <f t="shared" si="295"/>
        <v>153.21790350261759</v>
      </c>
      <c r="BY182" s="58">
        <f t="shared" si="293"/>
        <v>5.2544477113779875</v>
      </c>
      <c r="BZ182" s="58">
        <f t="shared" si="293"/>
        <v>2.36</v>
      </c>
      <c r="CA182" s="27">
        <f t="shared" si="277"/>
        <v>1899.978091267451</v>
      </c>
      <c r="CC182" s="32">
        <v>2038</v>
      </c>
      <c r="CD182" s="27">
        <v>189.07853921634941</v>
      </c>
      <c r="CE182" s="27">
        <f t="shared" si="279"/>
        <v>89.078539216349412</v>
      </c>
      <c r="CF182" s="58">
        <f t="shared" si="294"/>
        <v>5.2544477113779875</v>
      </c>
      <c r="CG182" s="58">
        <f t="shared" si="294"/>
        <v>1</v>
      </c>
      <c r="CH182" s="27">
        <f t="shared" si="296"/>
        <v>993.50329765604022</v>
      </c>
      <c r="CI182" s="21"/>
    </row>
    <row r="183" spans="1:87" s="4" customFormat="1" ht="13.8" x14ac:dyDescent="0.45">
      <c r="A183" s="32">
        <v>2039</v>
      </c>
      <c r="B183" s="627">
        <f t="shared" si="262"/>
        <v>13541.188802815193</v>
      </c>
      <c r="C183" s="21"/>
      <c r="D183" s="32">
        <v>2039</v>
      </c>
      <c r="E183" s="27">
        <v>248.26123325420278</v>
      </c>
      <c r="F183" s="27">
        <f t="shared" si="263"/>
        <v>223.66650543474859</v>
      </c>
      <c r="G183" s="58">
        <f t="shared" si="280"/>
        <v>5.2544477113779875</v>
      </c>
      <c r="H183" s="58">
        <f t="shared" si="280"/>
        <v>1.0603</v>
      </c>
      <c r="I183" s="27">
        <f t="shared" si="264"/>
        <v>1246.1111682364165</v>
      </c>
      <c r="J183" s="65"/>
      <c r="K183" s="32">
        <v>2039</v>
      </c>
      <c r="L183" s="27">
        <v>0</v>
      </c>
      <c r="M183" s="58">
        <f t="shared" si="281"/>
        <v>5.2544477113779875</v>
      </c>
      <c r="N183" s="58">
        <f t="shared" si="281"/>
        <v>1</v>
      </c>
      <c r="O183" s="27">
        <f t="shared" si="265"/>
        <v>0</v>
      </c>
      <c r="P183" s="65"/>
      <c r="Q183" s="32">
        <v>2039</v>
      </c>
      <c r="R183" s="63">
        <v>342.8186205652658</v>
      </c>
      <c r="S183" s="58">
        <f t="shared" si="282"/>
        <v>5.2544477113779875</v>
      </c>
      <c r="T183" s="58">
        <f t="shared" si="282"/>
        <v>0.98980000000000001</v>
      </c>
      <c r="U183" s="27">
        <f t="shared" si="266"/>
        <v>1782.949026581201</v>
      </c>
      <c r="W183" s="32">
        <v>2039</v>
      </c>
      <c r="X183" s="59">
        <v>111</v>
      </c>
      <c r="Y183" s="58">
        <f t="shared" si="283"/>
        <v>5.2544477113779875</v>
      </c>
      <c r="Z183" s="58">
        <f t="shared" si="284"/>
        <v>1.0451999999999999</v>
      </c>
      <c r="AA183" s="27">
        <f t="shared" si="267"/>
        <v>609.60631102048217</v>
      </c>
      <c r="AB183" s="65"/>
      <c r="AC183" s="32">
        <v>2039</v>
      </c>
      <c r="AD183" s="59">
        <v>52.000000000000007</v>
      </c>
      <c r="AE183" s="58">
        <f t="shared" si="285"/>
        <v>5.2544477113779875</v>
      </c>
      <c r="AF183" s="58">
        <f t="shared" si="285"/>
        <v>1.3522000000000001</v>
      </c>
      <c r="AG183" s="27">
        <f t="shared" si="268"/>
        <v>369.46333815691645</v>
      </c>
      <c r="AH183" s="65"/>
      <c r="AI183" s="32">
        <v>2039</v>
      </c>
      <c r="AJ183" s="59">
        <v>493.77263700000026</v>
      </c>
      <c r="AK183" s="58">
        <f t="shared" si="286"/>
        <v>5.2544477113779875</v>
      </c>
      <c r="AL183" s="58">
        <f t="shared" si="286"/>
        <v>1.3105</v>
      </c>
      <c r="AM183" s="27">
        <f t="shared" si="269"/>
        <v>3400.0955294289129</v>
      </c>
      <c r="AO183" s="32">
        <v>2039</v>
      </c>
      <c r="AP183" s="27">
        <f t="shared" si="287"/>
        <v>51.473569828142544</v>
      </c>
      <c r="AQ183" s="58">
        <f t="shared" si="288"/>
        <v>5.2544477113779875</v>
      </c>
      <c r="AR183" s="58">
        <f t="shared" si="288"/>
        <v>2.36</v>
      </c>
      <c r="AS183" s="27">
        <f t="shared" si="288"/>
        <v>638.29782758465512</v>
      </c>
      <c r="AU183" s="32">
        <v>2039</v>
      </c>
      <c r="AV183" s="27">
        <v>245947278.19454193</v>
      </c>
      <c r="AW183" s="48">
        <v>10</v>
      </c>
      <c r="AX183" s="552">
        <f t="shared" si="270"/>
        <v>24.594727819454192</v>
      </c>
      <c r="AY183" s="59">
        <f t="shared" si="271"/>
        <v>24.594727819454192</v>
      </c>
      <c r="AZ183" s="58">
        <f t="shared" si="289"/>
        <v>5.2544477113779875</v>
      </c>
      <c r="BA183" s="58">
        <f t="shared" si="289"/>
        <v>1.18</v>
      </c>
      <c r="BB183" s="27">
        <f t="shared" si="272"/>
        <v>152.49341933741681</v>
      </c>
      <c r="BC183" s="68"/>
      <c r="BD183" s="32">
        <v>2039</v>
      </c>
      <c r="BE183" s="27">
        <v>0</v>
      </c>
      <c r="BF183" s="58">
        <f t="shared" si="290"/>
        <v>5.2544477113779875</v>
      </c>
      <c r="BG183" s="58">
        <v>1.1599999999999999</v>
      </c>
      <c r="BH183" s="27">
        <f t="shared" si="273"/>
        <v>0</v>
      </c>
      <c r="BJ183" s="32">
        <v>2039</v>
      </c>
      <c r="BK183" s="53">
        <f t="shared" si="274"/>
        <v>173.67393935238863</v>
      </c>
      <c r="BL183" s="58">
        <f t="shared" si="291"/>
        <v>5.2544477113779875</v>
      </c>
      <c r="BM183" s="91">
        <v>1</v>
      </c>
      <c r="BN183" s="60">
        <f t="shared" si="275"/>
        <v>912.56063315615779</v>
      </c>
      <c r="BO183" s="21"/>
      <c r="BP183" s="32">
        <v>2039</v>
      </c>
      <c r="BQ183" s="59">
        <v>250.2577685078104</v>
      </c>
      <c r="BR183" s="58">
        <f t="shared" si="292"/>
        <v>5.2544477113779875</v>
      </c>
      <c r="BS183" s="58">
        <f t="shared" si="292"/>
        <v>1.0900000000000001</v>
      </c>
      <c r="BT183" s="27">
        <f t="shared" si="276"/>
        <v>1433.3133312995649</v>
      </c>
      <c r="BV183" s="32">
        <v>2039</v>
      </c>
      <c r="BW183" s="27">
        <v>217.94252615746007</v>
      </c>
      <c r="BX183" s="53">
        <f t="shared" si="295"/>
        <v>160.44252615746007</v>
      </c>
      <c r="BY183" s="58">
        <f t="shared" si="293"/>
        <v>5.2544477113779875</v>
      </c>
      <c r="BZ183" s="58">
        <f t="shared" si="293"/>
        <v>2.36</v>
      </c>
      <c r="CA183" s="27">
        <f t="shared" si="277"/>
        <v>1989.5669999268146</v>
      </c>
      <c r="CC183" s="32">
        <v>2039</v>
      </c>
      <c r="CD183" s="27">
        <v>191.5960103488477</v>
      </c>
      <c r="CE183" s="27">
        <f t="shared" si="279"/>
        <v>91.596010348847699</v>
      </c>
      <c r="CF183" s="58">
        <f t="shared" si="294"/>
        <v>5.2544477113779875</v>
      </c>
      <c r="CG183" s="58">
        <f t="shared" si="294"/>
        <v>1</v>
      </c>
      <c r="CH183" s="27">
        <f t="shared" si="296"/>
        <v>1006.731218086656</v>
      </c>
      <c r="CI183" s="21"/>
    </row>
    <row r="184" spans="1:87" s="4" customFormat="1" ht="13.8" x14ac:dyDescent="0.45">
      <c r="A184" s="32">
        <v>2040</v>
      </c>
      <c r="B184" s="627">
        <f t="shared" si="262"/>
        <v>13706.852979130461</v>
      </c>
      <c r="C184" s="21"/>
      <c r="D184" s="32">
        <v>2040</v>
      </c>
      <c r="E184" s="27">
        <v>246.99874304813733</v>
      </c>
      <c r="F184" s="27">
        <f t="shared" si="263"/>
        <v>221.42107548057027</v>
      </c>
      <c r="G184" s="58">
        <f t="shared" si="280"/>
        <v>5.2544477113779875</v>
      </c>
      <c r="H184" s="58">
        <f t="shared" si="280"/>
        <v>1.0603</v>
      </c>
      <c r="I184" s="27">
        <f t="shared" si="264"/>
        <v>1233.601224747312</v>
      </c>
      <c r="J184" s="65"/>
      <c r="K184" s="32">
        <v>2040</v>
      </c>
      <c r="L184" s="27">
        <v>0</v>
      </c>
      <c r="M184" s="58">
        <f t="shared" si="281"/>
        <v>5.2544477113779875</v>
      </c>
      <c r="N184" s="58">
        <f t="shared" si="281"/>
        <v>1</v>
      </c>
      <c r="O184" s="27">
        <f t="shared" si="265"/>
        <v>0</v>
      </c>
      <c r="P184" s="65"/>
      <c r="Q184" s="32">
        <v>2040</v>
      </c>
      <c r="R184" s="63">
        <v>351.61743196758636</v>
      </c>
      <c r="S184" s="58">
        <f t="shared" si="282"/>
        <v>5.2544477113779875</v>
      </c>
      <c r="T184" s="58">
        <f t="shared" si="282"/>
        <v>0.98980000000000001</v>
      </c>
      <c r="U184" s="27">
        <f t="shared" si="266"/>
        <v>1828.710345493726</v>
      </c>
      <c r="W184" s="32">
        <v>2040</v>
      </c>
      <c r="X184" s="59">
        <v>111</v>
      </c>
      <c r="Y184" s="58">
        <f t="shared" si="283"/>
        <v>5.2544477113779875</v>
      </c>
      <c r="Z184" s="58">
        <f t="shared" si="284"/>
        <v>1.0451999999999999</v>
      </c>
      <c r="AA184" s="27">
        <f t="shared" si="267"/>
        <v>609.60631102048217</v>
      </c>
      <c r="AB184" s="65"/>
      <c r="AC184" s="32">
        <v>2040</v>
      </c>
      <c r="AD184" s="59">
        <v>52.000000000000007</v>
      </c>
      <c r="AE184" s="58">
        <f t="shared" si="285"/>
        <v>5.2544477113779875</v>
      </c>
      <c r="AF184" s="58">
        <f t="shared" si="285"/>
        <v>1.3522000000000001</v>
      </c>
      <c r="AG184" s="27">
        <f t="shared" si="268"/>
        <v>369.46333815691645</v>
      </c>
      <c r="AH184" s="65"/>
      <c r="AI184" s="32">
        <v>2040</v>
      </c>
      <c r="AJ184" s="59">
        <v>493.77263700000026</v>
      </c>
      <c r="AK184" s="58">
        <f t="shared" si="286"/>
        <v>5.2544477113779875</v>
      </c>
      <c r="AL184" s="58">
        <f t="shared" si="286"/>
        <v>1.3105</v>
      </c>
      <c r="AM184" s="27">
        <f t="shared" si="269"/>
        <v>3400.0955294289129</v>
      </c>
      <c r="AO184" s="32">
        <v>2040</v>
      </c>
      <c r="AP184" s="27">
        <f t="shared" si="287"/>
        <v>51.473569828142544</v>
      </c>
      <c r="AQ184" s="58">
        <f t="shared" si="288"/>
        <v>5.2544477113779875</v>
      </c>
      <c r="AR184" s="58">
        <f t="shared" si="288"/>
        <v>2.36</v>
      </c>
      <c r="AS184" s="27">
        <f t="shared" si="288"/>
        <v>638.29782758465512</v>
      </c>
      <c r="AU184" s="32">
        <v>2040</v>
      </c>
      <c r="AV184" s="27">
        <v>255776675.67567062</v>
      </c>
      <c r="AW184" s="48">
        <v>10</v>
      </c>
      <c r="AX184" s="552">
        <f t="shared" si="270"/>
        <v>25.577667567567062</v>
      </c>
      <c r="AY184" s="59">
        <f t="shared" si="271"/>
        <v>25.577667567567062</v>
      </c>
      <c r="AZ184" s="58">
        <f t="shared" si="289"/>
        <v>5.2544477113779875</v>
      </c>
      <c r="BA184" s="58">
        <f t="shared" si="289"/>
        <v>1.18</v>
      </c>
      <c r="BB184" s="27">
        <f t="shared" si="272"/>
        <v>158.58788983909184</v>
      </c>
      <c r="BC184" s="68"/>
      <c r="BD184" s="32">
        <v>2040</v>
      </c>
      <c r="BE184" s="27">
        <v>0</v>
      </c>
      <c r="BF184" s="58">
        <f t="shared" si="290"/>
        <v>5.2544477113779875</v>
      </c>
      <c r="BG184" s="58">
        <v>1.1599999999999999</v>
      </c>
      <c r="BH184" s="27">
        <f t="shared" si="273"/>
        <v>0</v>
      </c>
      <c r="BJ184" s="32">
        <v>2040</v>
      </c>
      <c r="BK184" s="53">
        <f t="shared" si="274"/>
        <v>166.13761815613344</v>
      </c>
      <c r="BL184" s="58">
        <f t="shared" si="291"/>
        <v>5.2544477113779875</v>
      </c>
      <c r="BM184" s="91">
        <v>1</v>
      </c>
      <c r="BN184" s="60">
        <f t="shared" si="275"/>
        <v>872.96142749428532</v>
      </c>
      <c r="BO184" s="21"/>
      <c r="BP184" s="32">
        <v>2040</v>
      </c>
      <c r="BQ184" s="59">
        <v>261.22101448437388</v>
      </c>
      <c r="BR184" s="58">
        <f t="shared" si="292"/>
        <v>5.2544477113779875</v>
      </c>
      <c r="BS184" s="58">
        <f t="shared" si="292"/>
        <v>1.0900000000000001</v>
      </c>
      <c r="BT184" s="27">
        <f t="shared" si="276"/>
        <v>1496.1036562761674</v>
      </c>
      <c r="BV184" s="32">
        <v>2040</v>
      </c>
      <c r="BW184" s="27">
        <v>225.17781232699537</v>
      </c>
      <c r="BX184" s="53">
        <f t="shared" si="295"/>
        <v>167.67781232699537</v>
      </c>
      <c r="BY184" s="58">
        <f t="shared" si="293"/>
        <v>5.2544477113779875</v>
      </c>
      <c r="BZ184" s="58">
        <f t="shared" si="293"/>
        <v>2.36</v>
      </c>
      <c r="CA184" s="27">
        <f t="shared" si="277"/>
        <v>2079.2881414638582</v>
      </c>
      <c r="CC184" s="32">
        <v>2040</v>
      </c>
      <c r="CD184" s="27">
        <v>194.14738592146352</v>
      </c>
      <c r="CE184" s="27">
        <f t="shared" si="279"/>
        <v>94.147385921463524</v>
      </c>
      <c r="CF184" s="58">
        <f t="shared" si="294"/>
        <v>5.2544477113779875</v>
      </c>
      <c r="CG184" s="58">
        <f t="shared" si="294"/>
        <v>1</v>
      </c>
      <c r="CH184" s="27">
        <f t="shared" si="296"/>
        <v>1020.137287625053</v>
      </c>
      <c r="CI184" s="21"/>
    </row>
    <row r="185" spans="1:87" s="4" customFormat="1" ht="13.8" x14ac:dyDescent="0.45">
      <c r="A185" s="32">
        <v>2041</v>
      </c>
      <c r="B185" s="627">
        <f t="shared" si="262"/>
        <v>13872.802947816916</v>
      </c>
      <c r="C185" s="21"/>
      <c r="D185" s="32">
        <v>2041</v>
      </c>
      <c r="E185" s="27">
        <v>245.40254487256919</v>
      </c>
      <c r="F185" s="27">
        <f t="shared" si="263"/>
        <v>218.84193755688926</v>
      </c>
      <c r="G185" s="58">
        <f t="shared" si="280"/>
        <v>5.2544477113779875</v>
      </c>
      <c r="H185" s="58">
        <f t="shared" si="280"/>
        <v>1.0603</v>
      </c>
      <c r="I185" s="27">
        <f t="shared" si="264"/>
        <v>1219.2320970816654</v>
      </c>
      <c r="J185" s="65"/>
      <c r="K185" s="32">
        <v>2041</v>
      </c>
      <c r="L185" s="27">
        <v>0</v>
      </c>
      <c r="M185" s="58">
        <f t="shared" si="281"/>
        <v>5.2544477113779875</v>
      </c>
      <c r="N185" s="58">
        <f t="shared" si="281"/>
        <v>1</v>
      </c>
      <c r="O185" s="27">
        <f t="shared" si="265"/>
        <v>0</v>
      </c>
      <c r="P185" s="65"/>
      <c r="Q185" s="32">
        <v>2041</v>
      </c>
      <c r="R185" s="63">
        <v>358.36171355444253</v>
      </c>
      <c r="S185" s="58">
        <f t="shared" si="282"/>
        <v>5.2544477113779875</v>
      </c>
      <c r="T185" s="58">
        <f t="shared" si="282"/>
        <v>0.98980000000000001</v>
      </c>
      <c r="U185" s="27">
        <f t="shared" si="266"/>
        <v>1863.7863581981917</v>
      </c>
      <c r="W185" s="32">
        <v>2041</v>
      </c>
      <c r="X185" s="59">
        <v>111</v>
      </c>
      <c r="Y185" s="58">
        <f t="shared" si="283"/>
        <v>5.2544477113779875</v>
      </c>
      <c r="Z185" s="58">
        <f t="shared" si="284"/>
        <v>1.0451999999999999</v>
      </c>
      <c r="AA185" s="27">
        <f t="shared" si="267"/>
        <v>609.60631102048217</v>
      </c>
      <c r="AB185" s="65"/>
      <c r="AC185" s="32">
        <v>2041</v>
      </c>
      <c r="AD185" s="59">
        <v>52.000000000000007</v>
      </c>
      <c r="AE185" s="58">
        <f t="shared" si="285"/>
        <v>5.2544477113779875</v>
      </c>
      <c r="AF185" s="58">
        <f t="shared" si="285"/>
        <v>1.3522000000000001</v>
      </c>
      <c r="AG185" s="27">
        <f t="shared" si="268"/>
        <v>369.46333815691645</v>
      </c>
      <c r="AH185" s="65"/>
      <c r="AI185" s="32">
        <v>2041</v>
      </c>
      <c r="AJ185" s="59">
        <v>493.77263700000026</v>
      </c>
      <c r="AK185" s="58">
        <f t="shared" si="286"/>
        <v>5.2544477113779875</v>
      </c>
      <c r="AL185" s="58">
        <f t="shared" si="286"/>
        <v>1.3105</v>
      </c>
      <c r="AM185" s="27">
        <f t="shared" si="269"/>
        <v>3400.0955294289129</v>
      </c>
      <c r="AO185" s="32">
        <v>2041</v>
      </c>
      <c r="AP185" s="27">
        <f t="shared" si="287"/>
        <v>51.473569828142544</v>
      </c>
      <c r="AQ185" s="58">
        <f t="shared" si="288"/>
        <v>5.2544477113779875</v>
      </c>
      <c r="AR185" s="58">
        <f t="shared" si="288"/>
        <v>2.36</v>
      </c>
      <c r="AS185" s="27">
        <f t="shared" si="288"/>
        <v>638.29782758465512</v>
      </c>
      <c r="AU185" s="32">
        <v>2041</v>
      </c>
      <c r="AV185" s="27">
        <v>265606073.15679932</v>
      </c>
      <c r="AW185" s="48">
        <v>10</v>
      </c>
      <c r="AX185" s="552">
        <f t="shared" si="270"/>
        <v>26.560607315679931</v>
      </c>
      <c r="AY185" s="59">
        <f t="shared" si="271"/>
        <v>26.560607315679931</v>
      </c>
      <c r="AZ185" s="58">
        <f t="shared" si="289"/>
        <v>5.2544477113779875</v>
      </c>
      <c r="BA185" s="58">
        <f t="shared" si="289"/>
        <v>1.18</v>
      </c>
      <c r="BB185" s="27">
        <f t="shared" si="272"/>
        <v>164.68236034076693</v>
      </c>
      <c r="BC185" s="68"/>
      <c r="BD185" s="32">
        <v>2041</v>
      </c>
      <c r="BE185" s="27">
        <v>0</v>
      </c>
      <c r="BF185" s="58">
        <f t="shared" si="290"/>
        <v>5.2544477113779875</v>
      </c>
      <c r="BG185" s="58">
        <v>1.1599999999999999</v>
      </c>
      <c r="BH185" s="27">
        <f t="shared" si="273"/>
        <v>0</v>
      </c>
      <c r="BJ185" s="32">
        <v>2041</v>
      </c>
      <c r="BK185" s="53">
        <f t="shared" si="274"/>
        <v>160.98953474484551</v>
      </c>
      <c r="BL185" s="58">
        <f t="shared" si="291"/>
        <v>5.2544477113779875</v>
      </c>
      <c r="BM185" s="91">
        <v>1</v>
      </c>
      <c r="BN185" s="60">
        <f t="shared" si="275"/>
        <v>845.91109239586046</v>
      </c>
      <c r="BO185" s="21"/>
      <c r="BP185" s="32">
        <v>2041</v>
      </c>
      <c r="BQ185" s="59">
        <v>272.18426046093737</v>
      </c>
      <c r="BR185" s="58">
        <f t="shared" si="292"/>
        <v>5.2544477113779875</v>
      </c>
      <c r="BS185" s="58">
        <f t="shared" si="292"/>
        <v>1.0900000000000001</v>
      </c>
      <c r="BT185" s="27">
        <f t="shared" si="276"/>
        <v>1558.8939812527701</v>
      </c>
      <c r="BV185" s="32">
        <v>2041</v>
      </c>
      <c r="BW185" s="27">
        <v>232.42227268528129</v>
      </c>
      <c r="BX185" s="53">
        <f t="shared" si="295"/>
        <v>174.92227268528129</v>
      </c>
      <c r="BY185" s="58">
        <f t="shared" si="293"/>
        <v>5.2544477113779875</v>
      </c>
      <c r="BZ185" s="58">
        <f t="shared" si="293"/>
        <v>2.36</v>
      </c>
      <c r="CA185" s="27">
        <f t="shared" si="277"/>
        <v>2169.1230474973013</v>
      </c>
      <c r="CC185" s="32">
        <v>2041</v>
      </c>
      <c r="CD185" s="27">
        <v>196.73066735843497</v>
      </c>
      <c r="CE185" s="27">
        <f t="shared" si="279"/>
        <v>96.730667358434971</v>
      </c>
      <c r="CF185" s="58">
        <f t="shared" si="294"/>
        <v>5.2544477113779875</v>
      </c>
      <c r="CG185" s="58">
        <f t="shared" si="294"/>
        <v>1</v>
      </c>
      <c r="CH185" s="27">
        <f t="shared" si="296"/>
        <v>1033.7110048593927</v>
      </c>
      <c r="CI185" s="21"/>
    </row>
    <row r="186" spans="1:87" s="4" customFormat="1" ht="13.8" x14ac:dyDescent="0.45">
      <c r="A186" s="32">
        <v>2042</v>
      </c>
      <c r="B186" s="627">
        <f t="shared" si="262"/>
        <v>14038.909029255788</v>
      </c>
      <c r="C186" s="21"/>
      <c r="D186" s="32">
        <v>2042</v>
      </c>
      <c r="E186" s="27">
        <v>243.50069957958269</v>
      </c>
      <c r="F186" s="27">
        <f t="shared" si="263"/>
        <v>215.95715251578952</v>
      </c>
      <c r="G186" s="58">
        <f t="shared" si="280"/>
        <v>5.2544477113779875</v>
      </c>
      <c r="H186" s="58">
        <f t="shared" si="280"/>
        <v>1.0603</v>
      </c>
      <c r="I186" s="27">
        <f t="shared" si="264"/>
        <v>1203.1601204095728</v>
      </c>
      <c r="J186" s="65"/>
      <c r="K186" s="32">
        <v>2042</v>
      </c>
      <c r="L186" s="27">
        <v>0</v>
      </c>
      <c r="M186" s="58">
        <f t="shared" si="281"/>
        <v>5.2544477113779875</v>
      </c>
      <c r="N186" s="58">
        <f t="shared" si="281"/>
        <v>1</v>
      </c>
      <c r="O186" s="27">
        <f t="shared" si="265"/>
        <v>0</v>
      </c>
      <c r="P186" s="65"/>
      <c r="Q186" s="32">
        <v>2042</v>
      </c>
      <c r="R186" s="63">
        <v>365.1621324916531</v>
      </c>
      <c r="S186" s="58">
        <f t="shared" si="282"/>
        <v>5.2544477113779875</v>
      </c>
      <c r="T186" s="58">
        <f t="shared" si="282"/>
        <v>0.98980000000000001</v>
      </c>
      <c r="U186" s="27">
        <f t="shared" si="266"/>
        <v>1899.154332972875</v>
      </c>
      <c r="W186" s="32">
        <v>2042</v>
      </c>
      <c r="X186" s="59">
        <v>111</v>
      </c>
      <c r="Y186" s="58">
        <f t="shared" si="283"/>
        <v>5.2544477113779875</v>
      </c>
      <c r="Z186" s="58">
        <f t="shared" si="284"/>
        <v>1.0451999999999999</v>
      </c>
      <c r="AA186" s="27">
        <f t="shared" si="267"/>
        <v>609.60631102048217</v>
      </c>
      <c r="AB186" s="65"/>
      <c r="AC186" s="32">
        <v>2042</v>
      </c>
      <c r="AD186" s="59">
        <v>52.000000000000007</v>
      </c>
      <c r="AE186" s="58">
        <f t="shared" si="285"/>
        <v>5.2544477113779875</v>
      </c>
      <c r="AF186" s="58">
        <f t="shared" si="285"/>
        <v>1.3522000000000001</v>
      </c>
      <c r="AG186" s="27">
        <f t="shared" si="268"/>
        <v>369.46333815691645</v>
      </c>
      <c r="AH186" s="65"/>
      <c r="AI186" s="32">
        <v>2042</v>
      </c>
      <c r="AJ186" s="59">
        <v>493.77263700000026</v>
      </c>
      <c r="AK186" s="58">
        <f t="shared" si="286"/>
        <v>5.2544477113779875</v>
      </c>
      <c r="AL186" s="58">
        <f t="shared" si="286"/>
        <v>1.3105</v>
      </c>
      <c r="AM186" s="27">
        <f t="shared" si="269"/>
        <v>3400.0955294289129</v>
      </c>
      <c r="AO186" s="32">
        <v>2042</v>
      </c>
      <c r="AP186" s="27">
        <f t="shared" si="287"/>
        <v>51.473569828142544</v>
      </c>
      <c r="AQ186" s="58">
        <f t="shared" si="288"/>
        <v>5.2544477113779875</v>
      </c>
      <c r="AR186" s="58">
        <f t="shared" si="288"/>
        <v>2.36</v>
      </c>
      <c r="AS186" s="27">
        <f t="shared" si="288"/>
        <v>638.29782758465512</v>
      </c>
      <c r="AU186" s="32">
        <v>2042</v>
      </c>
      <c r="AV186" s="27">
        <v>275435470.63793182</v>
      </c>
      <c r="AW186" s="48">
        <v>10</v>
      </c>
      <c r="AX186" s="552">
        <f t="shared" si="270"/>
        <v>27.543547063793181</v>
      </c>
      <c r="AY186" s="59">
        <f t="shared" si="271"/>
        <v>27.543547063793181</v>
      </c>
      <c r="AZ186" s="58">
        <f t="shared" si="289"/>
        <v>5.2544477113779875</v>
      </c>
      <c r="BA186" s="58">
        <f t="shared" si="289"/>
        <v>1.18</v>
      </c>
      <c r="BB186" s="27">
        <f t="shared" si="272"/>
        <v>170.77683084244435</v>
      </c>
      <c r="BC186" s="68"/>
      <c r="BD186" s="32">
        <v>2042</v>
      </c>
      <c r="BE186" s="27">
        <v>0</v>
      </c>
      <c r="BF186" s="58">
        <f t="shared" si="290"/>
        <v>5.2544477113779875</v>
      </c>
      <c r="BG186" s="58">
        <v>1.1599999999999999</v>
      </c>
      <c r="BH186" s="27">
        <f t="shared" si="273"/>
        <v>0</v>
      </c>
      <c r="BJ186" s="32">
        <v>2042</v>
      </c>
      <c r="BK186" s="53">
        <f t="shared" si="274"/>
        <v>156.09096110062151</v>
      </c>
      <c r="BL186" s="58">
        <f t="shared" si="291"/>
        <v>5.2544477113779875</v>
      </c>
      <c r="BM186" s="91">
        <v>1</v>
      </c>
      <c r="BN186" s="60">
        <f t="shared" si="275"/>
        <v>820.17179332195121</v>
      </c>
      <c r="BO186" s="21"/>
      <c r="BP186" s="32">
        <v>2042</v>
      </c>
      <c r="BQ186" s="59">
        <v>283.14750643750085</v>
      </c>
      <c r="BR186" s="58">
        <f t="shared" si="292"/>
        <v>5.2544477113779875</v>
      </c>
      <c r="BS186" s="58">
        <f t="shared" si="292"/>
        <v>1.0900000000000001</v>
      </c>
      <c r="BT186" s="27">
        <f t="shared" si="276"/>
        <v>1621.6843062293724</v>
      </c>
      <c r="BV186" s="32">
        <v>2042</v>
      </c>
      <c r="BW186" s="27">
        <v>239.67467918230912</v>
      </c>
      <c r="BX186" s="53">
        <f t="shared" si="295"/>
        <v>182.17467918230912</v>
      </c>
      <c r="BY186" s="58">
        <f t="shared" si="293"/>
        <v>5.2544477113779875</v>
      </c>
      <c r="BZ186" s="58">
        <f t="shared" si="293"/>
        <v>2.36</v>
      </c>
      <c r="CA186" s="27">
        <f t="shared" si="277"/>
        <v>2259.0564895971875</v>
      </c>
      <c r="CC186" s="32">
        <v>2042</v>
      </c>
      <c r="CD186" s="27">
        <v>199.34390962218259</v>
      </c>
      <c r="CE186" s="27">
        <f t="shared" si="279"/>
        <v>99.343909622182593</v>
      </c>
      <c r="CF186" s="58">
        <f t="shared" si="294"/>
        <v>5.2544477113779875</v>
      </c>
      <c r="CG186" s="58">
        <f t="shared" si="294"/>
        <v>1</v>
      </c>
      <c r="CH186" s="27">
        <f t="shared" si="296"/>
        <v>1047.4421496914176</v>
      </c>
      <c r="CI186" s="21"/>
    </row>
    <row r="187" spans="1:87" s="4" customFormat="1" ht="13.8" x14ac:dyDescent="0.45">
      <c r="A187" s="32">
        <v>2043</v>
      </c>
      <c r="B187" s="627">
        <f t="shared" si="262"/>
        <v>14205.157752527153</v>
      </c>
      <c r="C187" s="21"/>
      <c r="D187" s="32">
        <v>2043</v>
      </c>
      <c r="E187" s="27">
        <v>241.32126796252228</v>
      </c>
      <c r="F187" s="27">
        <f t="shared" si="263"/>
        <v>212.79478115061625</v>
      </c>
      <c r="G187" s="58">
        <f t="shared" si="280"/>
        <v>5.2544477113779875</v>
      </c>
      <c r="H187" s="58">
        <f t="shared" si="280"/>
        <v>1.0603</v>
      </c>
      <c r="I187" s="27">
        <f t="shared" si="264"/>
        <v>1185.5416295738805</v>
      </c>
      <c r="J187" s="65"/>
      <c r="K187" s="32">
        <v>2043</v>
      </c>
      <c r="L187" s="27">
        <v>0</v>
      </c>
      <c r="M187" s="58">
        <f t="shared" si="281"/>
        <v>5.2544477113779875</v>
      </c>
      <c r="N187" s="58">
        <f t="shared" si="281"/>
        <v>1</v>
      </c>
      <c r="O187" s="27">
        <f t="shared" si="265"/>
        <v>0</v>
      </c>
      <c r="P187" s="65"/>
      <c r="Q187" s="32">
        <v>2043</v>
      </c>
      <c r="R187" s="63">
        <v>372.01572182694139</v>
      </c>
      <c r="S187" s="58">
        <f t="shared" si="282"/>
        <v>5.2544477113779875</v>
      </c>
      <c r="T187" s="58">
        <f t="shared" si="282"/>
        <v>0.98980000000000001</v>
      </c>
      <c r="U187" s="27">
        <f t="shared" si="266"/>
        <v>1934.7988391370702</v>
      </c>
      <c r="W187" s="32">
        <v>2043</v>
      </c>
      <c r="X187" s="59">
        <v>111</v>
      </c>
      <c r="Y187" s="58">
        <f t="shared" si="283"/>
        <v>5.2544477113779875</v>
      </c>
      <c r="Z187" s="58">
        <f t="shared" si="284"/>
        <v>1.0451999999999999</v>
      </c>
      <c r="AA187" s="27">
        <f t="shared" si="267"/>
        <v>609.60631102048217</v>
      </c>
      <c r="AB187" s="65"/>
      <c r="AC187" s="32">
        <v>2043</v>
      </c>
      <c r="AD187" s="59">
        <v>52.000000000000007</v>
      </c>
      <c r="AE187" s="58">
        <f t="shared" si="285"/>
        <v>5.2544477113779875</v>
      </c>
      <c r="AF187" s="58">
        <f t="shared" si="285"/>
        <v>1.3522000000000001</v>
      </c>
      <c r="AG187" s="27">
        <f t="shared" si="268"/>
        <v>369.46333815691645</v>
      </c>
      <c r="AH187" s="65"/>
      <c r="AI187" s="32">
        <v>2043</v>
      </c>
      <c r="AJ187" s="59">
        <v>493.77263700000026</v>
      </c>
      <c r="AK187" s="58">
        <f t="shared" si="286"/>
        <v>5.2544477113779875</v>
      </c>
      <c r="AL187" s="58">
        <f t="shared" si="286"/>
        <v>1.3105</v>
      </c>
      <c r="AM187" s="27">
        <f t="shared" si="269"/>
        <v>3400.0955294289129</v>
      </c>
      <c r="AO187" s="32">
        <v>2043</v>
      </c>
      <c r="AP187" s="27">
        <f t="shared" si="287"/>
        <v>51.473569828142544</v>
      </c>
      <c r="AQ187" s="58">
        <f t="shared" si="288"/>
        <v>5.2544477113779875</v>
      </c>
      <c r="AR187" s="58">
        <f t="shared" si="288"/>
        <v>2.36</v>
      </c>
      <c r="AS187" s="27">
        <f t="shared" si="288"/>
        <v>638.29782758465512</v>
      </c>
      <c r="AU187" s="32">
        <v>2043</v>
      </c>
      <c r="AV187" s="27">
        <v>285264868.11906052</v>
      </c>
      <c r="AW187" s="48">
        <v>10</v>
      </c>
      <c r="AX187" s="552">
        <f t="shared" si="270"/>
        <v>28.52648681190605</v>
      </c>
      <c r="AY187" s="59">
        <f t="shared" si="271"/>
        <v>28.52648681190605</v>
      </c>
      <c r="AZ187" s="58">
        <f t="shared" si="289"/>
        <v>5.2544477113779875</v>
      </c>
      <c r="BA187" s="58">
        <f t="shared" si="289"/>
        <v>1.18</v>
      </c>
      <c r="BB187" s="27">
        <f t="shared" si="272"/>
        <v>176.87130134411942</v>
      </c>
      <c r="BC187" s="68"/>
      <c r="BD187" s="32">
        <v>2043</v>
      </c>
      <c r="BE187" s="27">
        <v>0</v>
      </c>
      <c r="BF187" s="58">
        <f t="shared" si="290"/>
        <v>5.2544477113779875</v>
      </c>
      <c r="BG187" s="58">
        <v>1.1599999999999999</v>
      </c>
      <c r="BH187" s="27">
        <f t="shared" si="273"/>
        <v>0</v>
      </c>
      <c r="BJ187" s="32">
        <v>2043</v>
      </c>
      <c r="BK187" s="53">
        <f t="shared" si="274"/>
        <v>151.41680338239345</v>
      </c>
      <c r="BL187" s="58">
        <f t="shared" si="291"/>
        <v>5.2544477113779875</v>
      </c>
      <c r="BM187" s="91">
        <v>1</v>
      </c>
      <c r="BN187" s="60">
        <f t="shared" si="275"/>
        <v>795.61167599678799</v>
      </c>
      <c r="BO187" s="21"/>
      <c r="BP187" s="32">
        <v>2043</v>
      </c>
      <c r="BQ187" s="59">
        <v>294.1107524140607</v>
      </c>
      <c r="BR187" s="58">
        <f t="shared" si="292"/>
        <v>5.2544477113779875</v>
      </c>
      <c r="BS187" s="58">
        <f t="shared" si="292"/>
        <v>1.0900000000000001</v>
      </c>
      <c r="BT187" s="27">
        <f t="shared" si="276"/>
        <v>1684.4746312059542</v>
      </c>
      <c r="BV187" s="32">
        <v>2043</v>
      </c>
      <c r="BW187" s="27">
        <v>246.93401090021359</v>
      </c>
      <c r="BX187" s="53">
        <f t="shared" si="295"/>
        <v>189.43401090021359</v>
      </c>
      <c r="BY187" s="58">
        <f t="shared" si="293"/>
        <v>5.2544477113779875</v>
      </c>
      <c r="BZ187" s="58">
        <f t="shared" si="293"/>
        <v>2.36</v>
      </c>
      <c r="CA187" s="27">
        <f t="shared" si="277"/>
        <v>2349.0758078750009</v>
      </c>
      <c r="CC187" s="32">
        <v>2043</v>
      </c>
      <c r="CD187" s="27">
        <v>201.98523603254955</v>
      </c>
      <c r="CE187" s="27">
        <f t="shared" si="279"/>
        <v>101.98523603254955</v>
      </c>
      <c r="CF187" s="58">
        <f t="shared" si="294"/>
        <v>5.2544477113779875</v>
      </c>
      <c r="CG187" s="58">
        <f t="shared" si="294"/>
        <v>1</v>
      </c>
      <c r="CH187" s="27">
        <f t="shared" si="296"/>
        <v>1061.3208612033727</v>
      </c>
      <c r="CI187" s="21"/>
    </row>
    <row r="188" spans="1:87" s="4" customFormat="1" ht="13.8" x14ac:dyDescent="0.45">
      <c r="A188" s="32">
        <v>2044</v>
      </c>
      <c r="B188" s="627">
        <f t="shared" si="262"/>
        <v>14371.538294454751</v>
      </c>
      <c r="C188" s="21"/>
      <c r="D188" s="32">
        <v>2044</v>
      </c>
      <c r="E188" s="27">
        <v>238.89231084806048</v>
      </c>
      <c r="F188" s="27">
        <f t="shared" si="263"/>
        <v>209.38288428804157</v>
      </c>
      <c r="G188" s="58">
        <f t="shared" si="280"/>
        <v>5.2544477113779875</v>
      </c>
      <c r="H188" s="58">
        <f t="shared" si="280"/>
        <v>1.0603</v>
      </c>
      <c r="I188" s="27">
        <f t="shared" si="264"/>
        <v>1166.5329596031081</v>
      </c>
      <c r="J188" s="65"/>
      <c r="K188" s="32">
        <v>2044</v>
      </c>
      <c r="L188" s="27">
        <v>0</v>
      </c>
      <c r="M188" s="58">
        <f t="shared" si="281"/>
        <v>5.2544477113779875</v>
      </c>
      <c r="N188" s="58">
        <f t="shared" si="281"/>
        <v>1</v>
      </c>
      <c r="O188" s="27">
        <f t="shared" si="265"/>
        <v>0</v>
      </c>
      <c r="P188" s="65"/>
      <c r="Q188" s="32">
        <v>2044</v>
      </c>
      <c r="R188" s="63">
        <v>378.91622702931272</v>
      </c>
      <c r="S188" s="58">
        <f t="shared" si="282"/>
        <v>5.2544477113779875</v>
      </c>
      <c r="T188" s="58">
        <f t="shared" si="282"/>
        <v>0.98980000000000001</v>
      </c>
      <c r="U188" s="27">
        <f t="shared" si="266"/>
        <v>1970.6873477985889</v>
      </c>
      <c r="W188" s="32">
        <v>2044</v>
      </c>
      <c r="X188" s="59">
        <v>111</v>
      </c>
      <c r="Y188" s="58">
        <f t="shared" si="283"/>
        <v>5.2544477113779875</v>
      </c>
      <c r="Z188" s="58">
        <f t="shared" si="284"/>
        <v>1.0451999999999999</v>
      </c>
      <c r="AA188" s="27">
        <f t="shared" si="267"/>
        <v>609.60631102048217</v>
      </c>
      <c r="AB188" s="65"/>
      <c r="AC188" s="32">
        <v>2044</v>
      </c>
      <c r="AD188" s="59">
        <v>52.000000000000007</v>
      </c>
      <c r="AE188" s="58">
        <f t="shared" si="285"/>
        <v>5.2544477113779875</v>
      </c>
      <c r="AF188" s="58">
        <f t="shared" si="285"/>
        <v>1.3522000000000001</v>
      </c>
      <c r="AG188" s="27">
        <f t="shared" si="268"/>
        <v>369.46333815691645</v>
      </c>
      <c r="AH188" s="65"/>
      <c r="AI188" s="32">
        <v>2044</v>
      </c>
      <c r="AJ188" s="59">
        <v>493.77263700000026</v>
      </c>
      <c r="AK188" s="58">
        <f t="shared" si="286"/>
        <v>5.2544477113779875</v>
      </c>
      <c r="AL188" s="58">
        <f t="shared" si="286"/>
        <v>1.3105</v>
      </c>
      <c r="AM188" s="27">
        <f t="shared" si="269"/>
        <v>3400.0955294289129</v>
      </c>
      <c r="AO188" s="32">
        <v>2044</v>
      </c>
      <c r="AP188" s="27">
        <f t="shared" si="287"/>
        <v>51.473569828142544</v>
      </c>
      <c r="AQ188" s="58">
        <f t="shared" si="288"/>
        <v>5.2544477113779875</v>
      </c>
      <c r="AR188" s="58">
        <f t="shared" si="288"/>
        <v>2.36</v>
      </c>
      <c r="AS188" s="27">
        <f t="shared" si="288"/>
        <v>638.29782758465512</v>
      </c>
      <c r="AU188" s="32">
        <v>2044</v>
      </c>
      <c r="AV188" s="27">
        <v>295094265.60018921</v>
      </c>
      <c r="AW188" s="48">
        <v>10</v>
      </c>
      <c r="AX188" s="552">
        <f t="shared" si="270"/>
        <v>29.50942656001892</v>
      </c>
      <c r="AY188" s="59">
        <f t="shared" si="271"/>
        <v>29.50942656001892</v>
      </c>
      <c r="AZ188" s="58">
        <f t="shared" si="289"/>
        <v>5.2544477113779875</v>
      </c>
      <c r="BA188" s="58">
        <f t="shared" si="289"/>
        <v>1.18</v>
      </c>
      <c r="BB188" s="27">
        <f t="shared" si="272"/>
        <v>182.96577184579451</v>
      </c>
      <c r="BC188" s="68"/>
      <c r="BD188" s="32">
        <v>2044</v>
      </c>
      <c r="BE188" s="27">
        <v>0</v>
      </c>
      <c r="BF188" s="58">
        <f t="shared" si="290"/>
        <v>5.2544477113779875</v>
      </c>
      <c r="BG188" s="58">
        <v>1.1599999999999999</v>
      </c>
      <c r="BH188" s="27">
        <f t="shared" si="273"/>
        <v>0</v>
      </c>
      <c r="BJ188" s="32">
        <v>2044</v>
      </c>
      <c r="BK188" s="53">
        <f t="shared" si="274"/>
        <v>146.94525529448393</v>
      </c>
      <c r="BL188" s="58">
        <f t="shared" si="291"/>
        <v>5.2544477113779875</v>
      </c>
      <c r="BM188" s="91">
        <v>1</v>
      </c>
      <c r="BN188" s="60">
        <f t="shared" si="275"/>
        <v>772.1161603799552</v>
      </c>
      <c r="BO188" s="21"/>
      <c r="BP188" s="32">
        <v>2044</v>
      </c>
      <c r="BQ188" s="59">
        <v>305.07399839062418</v>
      </c>
      <c r="BR188" s="58">
        <f t="shared" si="292"/>
        <v>5.2544477113779875</v>
      </c>
      <c r="BS188" s="58">
        <f t="shared" si="292"/>
        <v>1.0900000000000001</v>
      </c>
      <c r="BT188" s="27">
        <f t="shared" si="276"/>
        <v>1747.2649561825565</v>
      </c>
      <c r="BV188" s="32">
        <v>2044</v>
      </c>
      <c r="BW188" s="27">
        <v>254.19941266584721</v>
      </c>
      <c r="BX188" s="53">
        <f t="shared" si="295"/>
        <v>196.69941266584721</v>
      </c>
      <c r="BY188" s="58">
        <f t="shared" si="293"/>
        <v>5.2544477113779875</v>
      </c>
      <c r="BZ188" s="58">
        <f t="shared" si="293"/>
        <v>2.36</v>
      </c>
      <c r="CA188" s="27">
        <f t="shared" si="277"/>
        <v>2439.1703977590337</v>
      </c>
      <c r="CC188" s="32">
        <v>2044</v>
      </c>
      <c r="CD188" s="27">
        <v>204.65284912174695</v>
      </c>
      <c r="CE188" s="27">
        <f t="shared" si="279"/>
        <v>104.65284912174695</v>
      </c>
      <c r="CF188" s="58">
        <f t="shared" si="294"/>
        <v>5.2544477113779875</v>
      </c>
      <c r="CG188" s="58">
        <f t="shared" si="294"/>
        <v>1</v>
      </c>
      <c r="CH188" s="27">
        <f t="shared" si="296"/>
        <v>1075.3376946947478</v>
      </c>
      <c r="CI188" s="21"/>
    </row>
    <row r="189" spans="1:87" s="4" customFormat="1" ht="13.8" x14ac:dyDescent="0.45">
      <c r="A189" s="32">
        <v>2045</v>
      </c>
      <c r="B189" s="627">
        <f t="shared" si="262"/>
        <v>14538.041683520154</v>
      </c>
      <c r="C189" s="21"/>
      <c r="D189" s="32">
        <v>2045</v>
      </c>
      <c r="E189" s="27">
        <v>236.24188906286977</v>
      </c>
      <c r="F189" s="27">
        <f t="shared" si="263"/>
        <v>205.749522754738</v>
      </c>
      <c r="G189" s="58">
        <f t="shared" si="280"/>
        <v>5.2544477113779875</v>
      </c>
      <c r="H189" s="58">
        <f t="shared" si="280"/>
        <v>1.0603</v>
      </c>
      <c r="I189" s="27">
        <f t="shared" si="264"/>
        <v>1146.2904455257778</v>
      </c>
      <c r="J189" s="65"/>
      <c r="K189" s="32">
        <v>2045</v>
      </c>
      <c r="L189" s="27">
        <v>0</v>
      </c>
      <c r="M189" s="58">
        <f t="shared" si="281"/>
        <v>5.2544477113779875</v>
      </c>
      <c r="N189" s="58">
        <f t="shared" si="281"/>
        <v>1</v>
      </c>
      <c r="O189" s="27">
        <f t="shared" si="265"/>
        <v>0</v>
      </c>
      <c r="P189" s="65"/>
      <c r="Q189" s="32">
        <v>2045</v>
      </c>
      <c r="R189" s="63">
        <v>385.86228864636672</v>
      </c>
      <c r="S189" s="58">
        <f t="shared" si="282"/>
        <v>5.2544477113779875</v>
      </c>
      <c r="T189" s="58">
        <f t="shared" si="282"/>
        <v>0.98980000000000001</v>
      </c>
      <c r="U189" s="27">
        <f t="shared" si="266"/>
        <v>2006.8127886462273</v>
      </c>
      <c r="W189" s="32">
        <v>2045</v>
      </c>
      <c r="X189" s="59">
        <v>111</v>
      </c>
      <c r="Y189" s="58">
        <f t="shared" si="283"/>
        <v>5.2544477113779875</v>
      </c>
      <c r="Z189" s="58">
        <f t="shared" si="284"/>
        <v>1.0451999999999999</v>
      </c>
      <c r="AA189" s="27">
        <f t="shared" si="267"/>
        <v>609.60631102048217</v>
      </c>
      <c r="AB189" s="65"/>
      <c r="AC189" s="32">
        <v>2045</v>
      </c>
      <c r="AD189" s="59">
        <v>52.000000000000007</v>
      </c>
      <c r="AE189" s="58">
        <f t="shared" si="285"/>
        <v>5.2544477113779875</v>
      </c>
      <c r="AF189" s="58">
        <f t="shared" si="285"/>
        <v>1.3522000000000001</v>
      </c>
      <c r="AG189" s="27">
        <f t="shared" si="268"/>
        <v>369.46333815691645</v>
      </c>
      <c r="AH189" s="65"/>
      <c r="AI189" s="32">
        <v>2045</v>
      </c>
      <c r="AJ189" s="59">
        <v>493.77263700000026</v>
      </c>
      <c r="AK189" s="58">
        <f t="shared" si="286"/>
        <v>5.2544477113779875</v>
      </c>
      <c r="AL189" s="58">
        <f t="shared" si="286"/>
        <v>1.3105</v>
      </c>
      <c r="AM189" s="27">
        <f t="shared" si="269"/>
        <v>3400.0955294289129</v>
      </c>
      <c r="AO189" s="32">
        <v>2045</v>
      </c>
      <c r="AP189" s="27">
        <f t="shared" si="287"/>
        <v>51.473569828142544</v>
      </c>
      <c r="AQ189" s="58">
        <f t="shared" si="288"/>
        <v>5.2544477113779875</v>
      </c>
      <c r="AR189" s="58">
        <f t="shared" si="288"/>
        <v>2.36</v>
      </c>
      <c r="AS189" s="27">
        <f t="shared" si="288"/>
        <v>638.29782758465512</v>
      </c>
      <c r="AU189" s="32">
        <v>2045</v>
      </c>
      <c r="AV189" s="27">
        <v>304923663.0813179</v>
      </c>
      <c r="AW189" s="48">
        <v>10</v>
      </c>
      <c r="AX189" s="552">
        <f t="shared" si="270"/>
        <v>30.492366308131793</v>
      </c>
      <c r="AY189" s="59">
        <f t="shared" si="271"/>
        <v>30.492366308131793</v>
      </c>
      <c r="AZ189" s="58">
        <f t="shared" si="289"/>
        <v>5.2544477113779875</v>
      </c>
      <c r="BA189" s="58">
        <f t="shared" si="289"/>
        <v>1.18</v>
      </c>
      <c r="BB189" s="27">
        <f t="shared" si="272"/>
        <v>189.06024234746957</v>
      </c>
      <c r="BC189" s="68"/>
      <c r="BD189" s="32">
        <v>2045</v>
      </c>
      <c r="BE189" s="27">
        <v>0</v>
      </c>
      <c r="BF189" s="58">
        <f t="shared" si="290"/>
        <v>5.2544477113779875</v>
      </c>
      <c r="BG189" s="58">
        <v>1.1599999999999999</v>
      </c>
      <c r="BH189" s="27">
        <f t="shared" si="273"/>
        <v>0</v>
      </c>
      <c r="BJ189" s="32">
        <v>2045</v>
      </c>
      <c r="BK189" s="53">
        <f t="shared" si="274"/>
        <v>142.64961546262072</v>
      </c>
      <c r="BL189" s="58">
        <f t="shared" si="291"/>
        <v>5.2544477113779875</v>
      </c>
      <c r="BM189" s="91">
        <v>1</v>
      </c>
      <c r="BN189" s="60">
        <f t="shared" si="275"/>
        <v>749.54494549651736</v>
      </c>
      <c r="BO189" s="21"/>
      <c r="BP189" s="32">
        <v>2045</v>
      </c>
      <c r="BQ189" s="59">
        <v>316.03724436718767</v>
      </c>
      <c r="BR189" s="58">
        <f t="shared" si="292"/>
        <v>5.2544477113779875</v>
      </c>
      <c r="BS189" s="58">
        <f t="shared" si="292"/>
        <v>1.0900000000000001</v>
      </c>
      <c r="BT189" s="27">
        <f t="shared" si="276"/>
        <v>1810.055281159159</v>
      </c>
      <c r="BV189" s="32">
        <v>2045</v>
      </c>
      <c r="BW189" s="27">
        <v>261.47016309071228</v>
      </c>
      <c r="BX189" s="53">
        <f t="shared" si="295"/>
        <v>203.97016309071228</v>
      </c>
      <c r="BY189" s="58">
        <f t="shared" si="293"/>
        <v>5.2544477113779875</v>
      </c>
      <c r="BZ189" s="58">
        <f t="shared" si="293"/>
        <v>2.36</v>
      </c>
      <c r="CA189" s="27">
        <f t="shared" si="277"/>
        <v>2529.3313136736751</v>
      </c>
      <c r="CC189" s="32">
        <v>2045</v>
      </c>
      <c r="CD189" s="27">
        <v>207.34503801820918</v>
      </c>
      <c r="CE189" s="27">
        <f t="shared" si="279"/>
        <v>107.34503801820918</v>
      </c>
      <c r="CF189" s="58">
        <f t="shared" si="294"/>
        <v>5.2544477113779875</v>
      </c>
      <c r="CG189" s="58">
        <f t="shared" si="294"/>
        <v>1</v>
      </c>
      <c r="CH189" s="27">
        <f t="shared" si="296"/>
        <v>1089.4836604803611</v>
      </c>
      <c r="CI189" s="21"/>
    </row>
    <row r="190" spans="1:87" s="4" customFormat="1" ht="13.8" x14ac:dyDescent="0.45">
      <c r="A190" s="32">
        <v>2046</v>
      </c>
      <c r="B190" s="627">
        <f t="shared" si="262"/>
        <v>14704.660780128583</v>
      </c>
      <c r="C190" s="21"/>
      <c r="D190" s="32">
        <v>2046</v>
      </c>
      <c r="E190" s="27">
        <v>233.39806339789979</v>
      </c>
      <c r="F190" s="27">
        <f t="shared" si="263"/>
        <v>201.92275734165514</v>
      </c>
      <c r="G190" s="58">
        <f t="shared" si="280"/>
        <v>5.2544477113779875</v>
      </c>
      <c r="H190" s="58">
        <f t="shared" si="280"/>
        <v>1.0603</v>
      </c>
      <c r="I190" s="27">
        <f t="shared" si="264"/>
        <v>1124.9704221713889</v>
      </c>
      <c r="J190" s="65"/>
      <c r="K190" s="32">
        <v>2046</v>
      </c>
      <c r="L190" s="27">
        <v>0</v>
      </c>
      <c r="M190" s="58">
        <f t="shared" si="281"/>
        <v>5.2544477113779875</v>
      </c>
      <c r="N190" s="58">
        <f t="shared" si="281"/>
        <v>1</v>
      </c>
      <c r="O190" s="27">
        <f t="shared" si="265"/>
        <v>0</v>
      </c>
      <c r="P190" s="65"/>
      <c r="Q190" s="32">
        <v>2046</v>
      </c>
      <c r="R190" s="63">
        <v>392.85247997549857</v>
      </c>
      <c r="S190" s="58">
        <f t="shared" si="282"/>
        <v>5.2544477113779875</v>
      </c>
      <c r="T190" s="58">
        <f t="shared" si="282"/>
        <v>0.98980000000000001</v>
      </c>
      <c r="U190" s="27">
        <f t="shared" si="266"/>
        <v>2043.1677416103978</v>
      </c>
      <c r="W190" s="32">
        <v>2046</v>
      </c>
      <c r="X190" s="59">
        <v>111</v>
      </c>
      <c r="Y190" s="58">
        <f t="shared" si="283"/>
        <v>5.2544477113779875</v>
      </c>
      <c r="Z190" s="58">
        <f t="shared" si="284"/>
        <v>1.0451999999999999</v>
      </c>
      <c r="AA190" s="27">
        <f t="shared" si="267"/>
        <v>609.60631102048217</v>
      </c>
      <c r="AB190" s="65"/>
      <c r="AC190" s="32">
        <v>2046</v>
      </c>
      <c r="AD190" s="59">
        <v>52.000000000000007</v>
      </c>
      <c r="AE190" s="58">
        <f t="shared" si="285"/>
        <v>5.2544477113779875</v>
      </c>
      <c r="AF190" s="58">
        <f t="shared" si="285"/>
        <v>1.3522000000000001</v>
      </c>
      <c r="AG190" s="27">
        <f t="shared" si="268"/>
        <v>369.46333815691645</v>
      </c>
      <c r="AH190" s="65"/>
      <c r="AI190" s="32">
        <v>2046</v>
      </c>
      <c r="AJ190" s="59">
        <v>493.77263700000026</v>
      </c>
      <c r="AK190" s="58">
        <f t="shared" si="286"/>
        <v>5.2544477113779875</v>
      </c>
      <c r="AL190" s="58">
        <f t="shared" si="286"/>
        <v>1.3105</v>
      </c>
      <c r="AM190" s="27">
        <f t="shared" si="269"/>
        <v>3400.0955294289129</v>
      </c>
      <c r="AO190" s="32">
        <v>2046</v>
      </c>
      <c r="AP190" s="27">
        <f t="shared" si="287"/>
        <v>51.473569828142544</v>
      </c>
      <c r="AQ190" s="58">
        <f t="shared" si="288"/>
        <v>5.2544477113779875</v>
      </c>
      <c r="AR190" s="58">
        <f t="shared" si="288"/>
        <v>2.36</v>
      </c>
      <c r="AS190" s="27">
        <f t="shared" si="288"/>
        <v>638.29782758465512</v>
      </c>
      <c r="AU190" s="32">
        <v>2046</v>
      </c>
      <c r="AV190" s="27">
        <v>314753060.56244659</v>
      </c>
      <c r="AW190" s="48">
        <v>10</v>
      </c>
      <c r="AX190" s="552">
        <f t="shared" si="270"/>
        <v>31.475306056244658</v>
      </c>
      <c r="AY190" s="59">
        <f t="shared" si="271"/>
        <v>31.475306056244658</v>
      </c>
      <c r="AZ190" s="58">
        <f t="shared" si="289"/>
        <v>5.2544477113779875</v>
      </c>
      <c r="BA190" s="58">
        <f t="shared" si="289"/>
        <v>1.18</v>
      </c>
      <c r="BB190" s="27">
        <f t="shared" si="272"/>
        <v>195.15471284914463</v>
      </c>
      <c r="BC190" s="68"/>
      <c r="BD190" s="32">
        <v>2046</v>
      </c>
      <c r="BE190" s="27">
        <v>0</v>
      </c>
      <c r="BF190" s="58">
        <f t="shared" si="290"/>
        <v>5.2544477113779875</v>
      </c>
      <c r="BG190" s="58">
        <v>1.1599999999999999</v>
      </c>
      <c r="BH190" s="27">
        <f t="shared" si="273"/>
        <v>0</v>
      </c>
      <c r="BJ190" s="32">
        <v>2046</v>
      </c>
      <c r="BK190" s="53">
        <f t="shared" si="274"/>
        <v>138.50324979845882</v>
      </c>
      <c r="BL190" s="58">
        <f t="shared" si="291"/>
        <v>5.2544477113779875</v>
      </c>
      <c r="BM190" s="91">
        <v>1</v>
      </c>
      <c r="BN190" s="60">
        <f t="shared" si="275"/>
        <v>727.75808392192573</v>
      </c>
      <c r="BO190" s="21"/>
      <c r="BP190" s="32">
        <v>2046</v>
      </c>
      <c r="BQ190" s="59">
        <v>327.00049034375115</v>
      </c>
      <c r="BR190" s="58">
        <f t="shared" si="292"/>
        <v>5.2544477113779875</v>
      </c>
      <c r="BS190" s="58">
        <f t="shared" si="292"/>
        <v>1.0900000000000001</v>
      </c>
      <c r="BT190" s="27">
        <f t="shared" si="276"/>
        <v>1872.8456061357615</v>
      </c>
      <c r="BV190" s="32">
        <v>2046</v>
      </c>
      <c r="BW190" s="27">
        <v>268.74564965344626</v>
      </c>
      <c r="BX190" s="53">
        <f t="shared" si="295"/>
        <v>211.24564965344626</v>
      </c>
      <c r="BY190" s="58">
        <f t="shared" si="293"/>
        <v>5.2544477113779875</v>
      </c>
      <c r="BZ190" s="58">
        <f t="shared" si="293"/>
        <v>2.36</v>
      </c>
      <c r="CA190" s="27">
        <f t="shared" si="277"/>
        <v>2619.5509600498522</v>
      </c>
      <c r="CC190" s="32">
        <v>2046</v>
      </c>
      <c r="CD190" s="27">
        <v>210.06018288260483</v>
      </c>
      <c r="CE190" s="27">
        <f t="shared" si="279"/>
        <v>110.06018288260483</v>
      </c>
      <c r="CF190" s="58">
        <f t="shared" si="294"/>
        <v>5.2544477113779875</v>
      </c>
      <c r="CG190" s="58">
        <f t="shared" si="294"/>
        <v>1</v>
      </c>
      <c r="CH190" s="27">
        <f t="shared" si="296"/>
        <v>1103.7502471991445</v>
      </c>
      <c r="CI190" s="21"/>
    </row>
    <row r="191" spans="1:87" s="4" customFormat="1" ht="13.8" x14ac:dyDescent="0.45">
      <c r="A191" s="32">
        <v>2047</v>
      </c>
      <c r="B191" s="627">
        <f t="shared" si="262"/>
        <v>14871.387806805478</v>
      </c>
      <c r="C191" s="21"/>
      <c r="D191" s="32">
        <v>2047</v>
      </c>
      <c r="E191" s="27">
        <v>230.38889468374796</v>
      </c>
      <c r="F191" s="27">
        <f t="shared" si="263"/>
        <v>197.93064887939045</v>
      </c>
      <c r="G191" s="58">
        <f t="shared" si="280"/>
        <v>5.2544477113779875</v>
      </c>
      <c r="H191" s="58">
        <f t="shared" si="280"/>
        <v>1.0603</v>
      </c>
      <c r="I191" s="27">
        <f t="shared" si="264"/>
        <v>1102.7292245903304</v>
      </c>
      <c r="J191" s="65"/>
      <c r="K191" s="32">
        <v>2047</v>
      </c>
      <c r="L191" s="27">
        <v>0</v>
      </c>
      <c r="M191" s="58">
        <f t="shared" si="281"/>
        <v>5.2544477113779875</v>
      </c>
      <c r="N191" s="58">
        <f t="shared" si="281"/>
        <v>1</v>
      </c>
      <c r="O191" s="27">
        <f t="shared" si="265"/>
        <v>0</v>
      </c>
      <c r="P191" s="65"/>
      <c r="Q191" s="32">
        <v>2047</v>
      </c>
      <c r="R191" s="63">
        <v>399.92705087036865</v>
      </c>
      <c r="S191" s="58">
        <f t="shared" si="282"/>
        <v>5.2544477113779875</v>
      </c>
      <c r="T191" s="58">
        <f t="shared" si="282"/>
        <v>0.98980000000000001</v>
      </c>
      <c r="U191" s="27">
        <f t="shared" si="266"/>
        <v>2079.9615402368845</v>
      </c>
      <c r="W191" s="32">
        <v>2047</v>
      </c>
      <c r="X191" s="59">
        <v>111</v>
      </c>
      <c r="Y191" s="58">
        <f t="shared" si="283"/>
        <v>5.2544477113779875</v>
      </c>
      <c r="Z191" s="58">
        <f t="shared" si="284"/>
        <v>1.0451999999999999</v>
      </c>
      <c r="AA191" s="27">
        <f t="shared" si="267"/>
        <v>609.60631102048217</v>
      </c>
      <c r="AB191" s="65"/>
      <c r="AC191" s="32">
        <v>2047</v>
      </c>
      <c r="AD191" s="59">
        <v>52.000000000000007</v>
      </c>
      <c r="AE191" s="58">
        <f t="shared" si="285"/>
        <v>5.2544477113779875</v>
      </c>
      <c r="AF191" s="58">
        <f t="shared" si="285"/>
        <v>1.3522000000000001</v>
      </c>
      <c r="AG191" s="27">
        <f t="shared" si="268"/>
        <v>369.46333815691645</v>
      </c>
      <c r="AH191" s="65"/>
      <c r="AI191" s="32">
        <v>2047</v>
      </c>
      <c r="AJ191" s="59">
        <v>493.77263700000026</v>
      </c>
      <c r="AK191" s="58">
        <f t="shared" si="286"/>
        <v>5.2544477113779875</v>
      </c>
      <c r="AL191" s="58">
        <f t="shared" si="286"/>
        <v>1.3105</v>
      </c>
      <c r="AM191" s="27">
        <f t="shared" si="269"/>
        <v>3400.0955294289129</v>
      </c>
      <c r="AO191" s="32">
        <v>2047</v>
      </c>
      <c r="AP191" s="27">
        <f t="shared" si="287"/>
        <v>51.473569828142544</v>
      </c>
      <c r="AQ191" s="58">
        <f t="shared" si="288"/>
        <v>5.2544477113779875</v>
      </c>
      <c r="AR191" s="58">
        <f t="shared" si="288"/>
        <v>2.36</v>
      </c>
      <c r="AS191" s="27">
        <f t="shared" si="288"/>
        <v>638.29782758465512</v>
      </c>
      <c r="AU191" s="32">
        <v>2047</v>
      </c>
      <c r="AV191" s="27">
        <v>324582458.04357529</v>
      </c>
      <c r="AW191" s="48">
        <v>10</v>
      </c>
      <c r="AX191" s="552">
        <f t="shared" si="270"/>
        <v>32.458245804357531</v>
      </c>
      <c r="AY191" s="59">
        <f t="shared" si="271"/>
        <v>32.458245804357531</v>
      </c>
      <c r="AZ191" s="58">
        <f t="shared" si="289"/>
        <v>5.2544477113779875</v>
      </c>
      <c r="BA191" s="58">
        <f t="shared" si="289"/>
        <v>1.18</v>
      </c>
      <c r="BB191" s="27">
        <f t="shared" si="272"/>
        <v>201.24918335081969</v>
      </c>
      <c r="BC191" s="68"/>
      <c r="BD191" s="32">
        <v>2047</v>
      </c>
      <c r="BE191" s="27">
        <v>0</v>
      </c>
      <c r="BF191" s="58">
        <f t="shared" si="290"/>
        <v>5.2544477113779875</v>
      </c>
      <c r="BG191" s="58">
        <v>1.1599999999999999</v>
      </c>
      <c r="BH191" s="27">
        <f t="shared" si="273"/>
        <v>0</v>
      </c>
      <c r="BJ191" s="32">
        <v>2047</v>
      </c>
      <c r="BK191" s="53">
        <f t="shared" si="274"/>
        <v>134.43784761774049</v>
      </c>
      <c r="BL191" s="58">
        <f t="shared" si="291"/>
        <v>5.2544477113779875</v>
      </c>
      <c r="BM191" s="91">
        <v>1</v>
      </c>
      <c r="BN191" s="60">
        <f t="shared" si="275"/>
        <v>706.39664073761912</v>
      </c>
      <c r="BO191" s="21"/>
      <c r="BP191" s="32">
        <v>2047</v>
      </c>
      <c r="BQ191" s="59">
        <v>337.963736320311</v>
      </c>
      <c r="BR191" s="58">
        <f t="shared" si="292"/>
        <v>5.2544477113779875</v>
      </c>
      <c r="BS191" s="58">
        <f t="shared" si="292"/>
        <v>1.0900000000000001</v>
      </c>
      <c r="BT191" s="27">
        <f t="shared" si="276"/>
        <v>1935.6359311123431</v>
      </c>
      <c r="BV191" s="32">
        <v>2047</v>
      </c>
      <c r="BW191" s="27">
        <v>276.02534909749238</v>
      </c>
      <c r="BX191" s="53">
        <f t="shared" si="295"/>
        <v>218.52534909749238</v>
      </c>
      <c r="BY191" s="58">
        <f t="shared" si="293"/>
        <v>5.2544477113779875</v>
      </c>
      <c r="BZ191" s="58">
        <f t="shared" si="293"/>
        <v>2.36</v>
      </c>
      <c r="CA191" s="27">
        <f t="shared" si="277"/>
        <v>2709.822848246411</v>
      </c>
      <c r="CC191" s="32">
        <v>2047</v>
      </c>
      <c r="CD191" s="27">
        <v>212.79675691108446</v>
      </c>
      <c r="CE191" s="27">
        <f t="shared" si="279"/>
        <v>112.79675691108446</v>
      </c>
      <c r="CF191" s="58">
        <f t="shared" si="294"/>
        <v>5.2544477113779875</v>
      </c>
      <c r="CG191" s="58">
        <f t="shared" si="294"/>
        <v>1</v>
      </c>
      <c r="CH191" s="27">
        <f t="shared" si="296"/>
        <v>1118.1294323401057</v>
      </c>
      <c r="CI191" s="21"/>
    </row>
    <row r="192" spans="1:87" s="4" customFormat="1" ht="13.8" x14ac:dyDescent="0.45">
      <c r="A192" s="32">
        <v>2048</v>
      </c>
      <c r="B192" s="627">
        <f t="shared" si="262"/>
        <v>15038.213849379777</v>
      </c>
      <c r="C192" s="21"/>
      <c r="D192" s="32">
        <v>2048</v>
      </c>
      <c r="E192" s="27">
        <v>227.24244375639995</v>
      </c>
      <c r="F192" s="27">
        <f t="shared" si="263"/>
        <v>193.80125820392956</v>
      </c>
      <c r="G192" s="58">
        <f t="shared" si="280"/>
        <v>5.2544477113779875</v>
      </c>
      <c r="H192" s="58">
        <f t="shared" si="280"/>
        <v>1.0603</v>
      </c>
      <c r="I192" s="27">
        <f t="shared" si="264"/>
        <v>1079.7231878630105</v>
      </c>
      <c r="J192" s="65"/>
      <c r="K192" s="32">
        <v>2048</v>
      </c>
      <c r="L192" s="27">
        <v>0</v>
      </c>
      <c r="M192" s="58">
        <f t="shared" si="281"/>
        <v>5.2544477113779875</v>
      </c>
      <c r="N192" s="58">
        <f t="shared" si="281"/>
        <v>1</v>
      </c>
      <c r="O192" s="27">
        <f t="shared" si="265"/>
        <v>0</v>
      </c>
      <c r="P192" s="65"/>
      <c r="Q192" s="32">
        <v>2048</v>
      </c>
      <c r="R192" s="63">
        <v>407.17364143004829</v>
      </c>
      <c r="S192" s="58">
        <f t="shared" si="282"/>
        <v>5.2544477113779875</v>
      </c>
      <c r="T192" s="58">
        <f t="shared" si="282"/>
        <v>0.98980000000000001</v>
      </c>
      <c r="U192" s="27">
        <f t="shared" si="266"/>
        <v>2117.649987740434</v>
      </c>
      <c r="W192" s="32">
        <v>2048</v>
      </c>
      <c r="X192" s="59">
        <v>111</v>
      </c>
      <c r="Y192" s="58">
        <f t="shared" si="283"/>
        <v>5.2544477113779875</v>
      </c>
      <c r="Z192" s="58">
        <f t="shared" si="284"/>
        <v>1.0451999999999999</v>
      </c>
      <c r="AA192" s="27">
        <f t="shared" si="267"/>
        <v>609.60631102048217</v>
      </c>
      <c r="AB192" s="65"/>
      <c r="AC192" s="32">
        <v>2048</v>
      </c>
      <c r="AD192" s="59">
        <v>52.000000000000007</v>
      </c>
      <c r="AE192" s="58">
        <f t="shared" si="285"/>
        <v>5.2544477113779875</v>
      </c>
      <c r="AF192" s="58">
        <f t="shared" si="285"/>
        <v>1.3522000000000001</v>
      </c>
      <c r="AG192" s="27">
        <f t="shared" si="268"/>
        <v>369.46333815691645</v>
      </c>
      <c r="AH192" s="65"/>
      <c r="AI192" s="32">
        <v>2048</v>
      </c>
      <c r="AJ192" s="59">
        <v>493.77263700000026</v>
      </c>
      <c r="AK192" s="58">
        <f t="shared" si="286"/>
        <v>5.2544477113779875</v>
      </c>
      <c r="AL192" s="58">
        <f t="shared" si="286"/>
        <v>1.3105</v>
      </c>
      <c r="AM192" s="27">
        <f t="shared" si="269"/>
        <v>3400.0955294289129</v>
      </c>
      <c r="AO192" s="32">
        <v>2048</v>
      </c>
      <c r="AP192" s="27">
        <f t="shared" si="287"/>
        <v>51.473569828142544</v>
      </c>
      <c r="AQ192" s="58">
        <f t="shared" si="288"/>
        <v>5.2544477113779875</v>
      </c>
      <c r="AR192" s="58">
        <f t="shared" si="288"/>
        <v>2.36</v>
      </c>
      <c r="AS192" s="27">
        <f t="shared" si="288"/>
        <v>638.29782758465512</v>
      </c>
      <c r="AU192" s="32">
        <v>2048</v>
      </c>
      <c r="AV192" s="27">
        <v>334411855.52470398</v>
      </c>
      <c r="AW192" s="48">
        <v>10</v>
      </c>
      <c r="AX192" s="552">
        <f t="shared" si="270"/>
        <v>33.441185552470394</v>
      </c>
      <c r="AY192" s="59">
        <f t="shared" si="271"/>
        <v>33.441185552470394</v>
      </c>
      <c r="AZ192" s="58">
        <f t="shared" si="289"/>
        <v>5.2544477113779875</v>
      </c>
      <c r="BA192" s="58">
        <f t="shared" si="289"/>
        <v>1.18</v>
      </c>
      <c r="BB192" s="27">
        <f t="shared" si="272"/>
        <v>207.34365385249473</v>
      </c>
      <c r="BC192" s="68"/>
      <c r="BD192" s="32">
        <v>2048</v>
      </c>
      <c r="BE192" s="27">
        <v>0</v>
      </c>
      <c r="BF192" s="58">
        <f t="shared" si="290"/>
        <v>5.2544477113779875</v>
      </c>
      <c r="BG192" s="58">
        <v>1.1599999999999999</v>
      </c>
      <c r="BH192" s="27">
        <f t="shared" si="273"/>
        <v>0</v>
      </c>
      <c r="BJ192" s="32">
        <v>2048</v>
      </c>
      <c r="BK192" s="53">
        <f t="shared" si="274"/>
        <v>130.33770798540891</v>
      </c>
      <c r="BL192" s="58">
        <f t="shared" si="291"/>
        <v>5.2544477113779875</v>
      </c>
      <c r="BM192" s="91">
        <v>1</v>
      </c>
      <c r="BN192" s="60">
        <f t="shared" si="275"/>
        <v>684.85267143018427</v>
      </c>
      <c r="BO192" s="21"/>
      <c r="BP192" s="32">
        <v>2048</v>
      </c>
      <c r="BQ192" s="59">
        <v>348.92698229687448</v>
      </c>
      <c r="BR192" s="58">
        <f t="shared" si="292"/>
        <v>5.2544477113779875</v>
      </c>
      <c r="BS192" s="58">
        <f t="shared" si="292"/>
        <v>1.0900000000000001</v>
      </c>
      <c r="BT192" s="27">
        <f t="shared" si="276"/>
        <v>1998.4262560889454</v>
      </c>
      <c r="BV192" s="32">
        <v>2048</v>
      </c>
      <c r="BW192" s="27">
        <v>283.30881187925229</v>
      </c>
      <c r="BX192" s="53">
        <f t="shared" si="295"/>
        <v>225.80881187925229</v>
      </c>
      <c r="BY192" s="58">
        <f t="shared" si="293"/>
        <v>5.2544477113779875</v>
      </c>
      <c r="BZ192" s="58">
        <f t="shared" si="293"/>
        <v>2.36</v>
      </c>
      <c r="CA192" s="27">
        <f t="shared" si="277"/>
        <v>2800.1414036994902</v>
      </c>
      <c r="CC192" s="32">
        <v>2048</v>
      </c>
      <c r="CD192" s="27">
        <v>215.55332638703209</v>
      </c>
      <c r="CE192" s="27">
        <f t="shared" si="279"/>
        <v>115.55332638703209</v>
      </c>
      <c r="CF192" s="58">
        <f t="shared" si="294"/>
        <v>5.2544477113779875</v>
      </c>
      <c r="CG192" s="58">
        <f t="shared" si="294"/>
        <v>1</v>
      </c>
      <c r="CH192" s="27">
        <f t="shared" si="296"/>
        <v>1132.613682514253</v>
      </c>
      <c r="CI192" s="21"/>
    </row>
    <row r="193" spans="1:87" s="4" customFormat="1" ht="13.8" x14ac:dyDescent="0.45">
      <c r="A193" s="32">
        <v>2049</v>
      </c>
      <c r="B193" s="627">
        <f t="shared" si="262"/>
        <v>15205.143721013243</v>
      </c>
      <c r="C193" s="21"/>
      <c r="D193" s="32">
        <v>2049</v>
      </c>
      <c r="E193" s="27">
        <v>223.9867714053419</v>
      </c>
      <c r="F193" s="27">
        <f t="shared" si="263"/>
        <v>189.56264610475864</v>
      </c>
      <c r="G193" s="58">
        <f t="shared" si="280"/>
        <v>5.2544477113779875</v>
      </c>
      <c r="H193" s="58">
        <f t="shared" si="280"/>
        <v>1.0603</v>
      </c>
      <c r="I193" s="27">
        <f t="shared" si="264"/>
        <v>1056.1086468107751</v>
      </c>
      <c r="J193" s="65"/>
      <c r="K193" s="32">
        <v>2049</v>
      </c>
      <c r="L193" s="27">
        <v>0</v>
      </c>
      <c r="M193" s="58">
        <f t="shared" si="281"/>
        <v>5.2544477113779875</v>
      </c>
      <c r="N193" s="58">
        <f t="shared" si="281"/>
        <v>1</v>
      </c>
      <c r="O193" s="27">
        <f t="shared" si="265"/>
        <v>0</v>
      </c>
      <c r="P193" s="65"/>
      <c r="Q193" s="32">
        <v>2049</v>
      </c>
      <c r="R193" s="63">
        <v>414.44692234040167</v>
      </c>
      <c r="S193" s="58">
        <f t="shared" si="282"/>
        <v>5.2544477113779875</v>
      </c>
      <c r="T193" s="58">
        <f t="shared" si="282"/>
        <v>0.98980000000000001</v>
      </c>
      <c r="U193" s="27">
        <f t="shared" si="266"/>
        <v>2155.4772478168666</v>
      </c>
      <c r="W193" s="32">
        <v>2049</v>
      </c>
      <c r="X193" s="59">
        <v>111</v>
      </c>
      <c r="Y193" s="58">
        <f t="shared" si="283"/>
        <v>5.2544477113779875</v>
      </c>
      <c r="Z193" s="58">
        <f t="shared" si="284"/>
        <v>1.0451999999999999</v>
      </c>
      <c r="AA193" s="27">
        <f t="shared" si="267"/>
        <v>609.60631102048217</v>
      </c>
      <c r="AB193" s="65"/>
      <c r="AC193" s="32">
        <v>2049</v>
      </c>
      <c r="AD193" s="59">
        <v>52.000000000000007</v>
      </c>
      <c r="AE193" s="58">
        <f t="shared" si="285"/>
        <v>5.2544477113779875</v>
      </c>
      <c r="AF193" s="58">
        <f t="shared" si="285"/>
        <v>1.3522000000000001</v>
      </c>
      <c r="AG193" s="27">
        <f t="shared" si="268"/>
        <v>369.46333815691645</v>
      </c>
      <c r="AH193" s="65"/>
      <c r="AI193" s="32">
        <v>2049</v>
      </c>
      <c r="AJ193" s="59">
        <v>493.77263700000026</v>
      </c>
      <c r="AK193" s="58">
        <f t="shared" si="286"/>
        <v>5.2544477113779875</v>
      </c>
      <c r="AL193" s="58">
        <f t="shared" si="286"/>
        <v>1.3105</v>
      </c>
      <c r="AM193" s="27">
        <f t="shared" si="269"/>
        <v>3400.0955294289129</v>
      </c>
      <c r="AO193" s="32">
        <v>2049</v>
      </c>
      <c r="AP193" s="27">
        <f t="shared" si="287"/>
        <v>51.473569828142544</v>
      </c>
      <c r="AQ193" s="58">
        <f t="shared" si="288"/>
        <v>5.2544477113779875</v>
      </c>
      <c r="AR193" s="58">
        <f t="shared" si="288"/>
        <v>2.36</v>
      </c>
      <c r="AS193" s="27">
        <f t="shared" si="288"/>
        <v>638.29782758465512</v>
      </c>
      <c r="AU193" s="32">
        <v>2049</v>
      </c>
      <c r="AV193" s="27">
        <v>344241253.00583267</v>
      </c>
      <c r="AW193" s="48">
        <v>10</v>
      </c>
      <c r="AX193" s="552">
        <f t="shared" si="270"/>
        <v>34.424125300583263</v>
      </c>
      <c r="AY193" s="59">
        <f t="shared" si="271"/>
        <v>34.424125300583263</v>
      </c>
      <c r="AZ193" s="58">
        <f t="shared" si="289"/>
        <v>5.2544477113779875</v>
      </c>
      <c r="BA193" s="58">
        <f t="shared" si="289"/>
        <v>1.18</v>
      </c>
      <c r="BB193" s="27">
        <f t="shared" si="272"/>
        <v>213.43812435416976</v>
      </c>
      <c r="BC193" s="68"/>
      <c r="BD193" s="32">
        <v>2049</v>
      </c>
      <c r="BE193" s="27">
        <v>0</v>
      </c>
      <c r="BF193" s="58">
        <f t="shared" si="290"/>
        <v>5.2544477113779875</v>
      </c>
      <c r="BG193" s="58">
        <v>1.1599999999999999</v>
      </c>
      <c r="BH193" s="27">
        <f t="shared" si="273"/>
        <v>0</v>
      </c>
      <c r="BJ193" s="32">
        <v>2049</v>
      </c>
      <c r="BK193" s="53">
        <f t="shared" si="274"/>
        <v>126.32009942611361</v>
      </c>
      <c r="BL193" s="58">
        <f t="shared" si="291"/>
        <v>5.2544477113779875</v>
      </c>
      <c r="BM193" s="91">
        <v>1</v>
      </c>
      <c r="BN193" s="60">
        <f t="shared" si="275"/>
        <v>663.74235733058254</v>
      </c>
      <c r="BO193" s="21"/>
      <c r="BP193" s="32">
        <v>2049</v>
      </c>
      <c r="BQ193" s="59">
        <v>359.89022827343797</v>
      </c>
      <c r="BR193" s="58">
        <f t="shared" si="292"/>
        <v>5.2544477113779875</v>
      </c>
      <c r="BS193" s="58">
        <f t="shared" si="292"/>
        <v>1.0900000000000001</v>
      </c>
      <c r="BT193" s="27">
        <f t="shared" si="276"/>
        <v>2061.2165810655479</v>
      </c>
      <c r="BV193" s="32">
        <v>2049</v>
      </c>
      <c r="BW193" s="27">
        <v>290.59564973136276</v>
      </c>
      <c r="BX193" s="53">
        <f t="shared" si="295"/>
        <v>233.09564973136276</v>
      </c>
      <c r="BY193" s="58">
        <f t="shared" si="293"/>
        <v>5.2544477113779875</v>
      </c>
      <c r="BZ193" s="58">
        <f t="shared" si="293"/>
        <v>2.36</v>
      </c>
      <c r="CA193" s="27">
        <f t="shared" si="277"/>
        <v>2890.5018117009727</v>
      </c>
      <c r="CC193" s="32">
        <v>2049</v>
      </c>
      <c r="CD193" s="27">
        <v>218.32854921350221</v>
      </c>
      <c r="CE193" s="27">
        <f t="shared" si="279"/>
        <v>118.32854921350221</v>
      </c>
      <c r="CF193" s="58">
        <f t="shared" si="294"/>
        <v>5.2544477113779875</v>
      </c>
      <c r="CG193" s="58">
        <f t="shared" si="294"/>
        <v>1</v>
      </c>
      <c r="CH193" s="27">
        <f t="shared" si="296"/>
        <v>1147.1959457433629</v>
      </c>
      <c r="CI193" s="21"/>
    </row>
    <row r="194" spans="1:87" s="4" customFormat="1" ht="13.8" x14ac:dyDescent="0.45">
      <c r="A194" s="32">
        <v>2050</v>
      </c>
      <c r="B194" s="627">
        <f t="shared" si="262"/>
        <v>15372.175652496135</v>
      </c>
      <c r="C194" s="21"/>
      <c r="D194" s="32">
        <v>2050</v>
      </c>
      <c r="E194" s="27">
        <v>220.64993846130423</v>
      </c>
      <c r="F194" s="27">
        <f t="shared" si="263"/>
        <v>185.24287341260811</v>
      </c>
      <c r="G194" s="58">
        <f t="shared" si="280"/>
        <v>5.2544477113779875</v>
      </c>
      <c r="H194" s="58">
        <f t="shared" si="280"/>
        <v>1.0603</v>
      </c>
      <c r="I194" s="27">
        <f t="shared" si="264"/>
        <v>1032.0419364847542</v>
      </c>
      <c r="J194" s="65"/>
      <c r="K194" s="32">
        <v>2050</v>
      </c>
      <c r="L194" s="27">
        <v>0</v>
      </c>
      <c r="M194" s="58">
        <f t="shared" si="281"/>
        <v>5.2544477113779875</v>
      </c>
      <c r="N194" s="58">
        <f t="shared" si="281"/>
        <v>1</v>
      </c>
      <c r="O194" s="27">
        <f t="shared" si="265"/>
        <v>0</v>
      </c>
      <c r="P194" s="65"/>
      <c r="Q194" s="32">
        <v>2050</v>
      </c>
      <c r="R194" s="63">
        <v>421.7449661685057</v>
      </c>
      <c r="S194" s="58">
        <f t="shared" si="282"/>
        <v>5.2544477113779875</v>
      </c>
      <c r="T194" s="58">
        <f t="shared" si="282"/>
        <v>0.98980000000000001</v>
      </c>
      <c r="U194" s="27">
        <f t="shared" si="266"/>
        <v>2193.4332961721448</v>
      </c>
      <c r="W194" s="32">
        <v>2050</v>
      </c>
      <c r="X194" s="59">
        <v>111</v>
      </c>
      <c r="Y194" s="58">
        <f t="shared" si="283"/>
        <v>5.2544477113779875</v>
      </c>
      <c r="Z194" s="58">
        <f t="shared" si="284"/>
        <v>1.0451999999999999</v>
      </c>
      <c r="AA194" s="27">
        <f t="shared" si="267"/>
        <v>609.60631102048217</v>
      </c>
      <c r="AB194" s="65"/>
      <c r="AC194" s="32">
        <v>2050</v>
      </c>
      <c r="AD194" s="59">
        <v>52.000000000000007</v>
      </c>
      <c r="AE194" s="58">
        <f t="shared" si="285"/>
        <v>5.2544477113779875</v>
      </c>
      <c r="AF194" s="58">
        <f t="shared" si="285"/>
        <v>1.3522000000000001</v>
      </c>
      <c r="AG194" s="27">
        <f t="shared" si="268"/>
        <v>369.46333815691645</v>
      </c>
      <c r="AH194" s="65"/>
      <c r="AI194" s="32">
        <v>2050</v>
      </c>
      <c r="AJ194" s="59">
        <v>493.77263700000026</v>
      </c>
      <c r="AK194" s="58">
        <f t="shared" si="286"/>
        <v>5.2544477113779875</v>
      </c>
      <c r="AL194" s="58">
        <f t="shared" si="286"/>
        <v>1.3105</v>
      </c>
      <c r="AM194" s="27">
        <f t="shared" si="269"/>
        <v>3400.0955294289129</v>
      </c>
      <c r="AO194" s="32">
        <v>2050</v>
      </c>
      <c r="AP194" s="27">
        <f t="shared" si="287"/>
        <v>51.473569828142544</v>
      </c>
      <c r="AQ194" s="58">
        <f t="shared" si="288"/>
        <v>5.2544477113779875</v>
      </c>
      <c r="AR194" s="58">
        <f t="shared" si="288"/>
        <v>2.36</v>
      </c>
      <c r="AS194" s="27">
        <f t="shared" si="288"/>
        <v>638.29782758465512</v>
      </c>
      <c r="AU194" s="32">
        <v>2050</v>
      </c>
      <c r="AV194" s="27">
        <v>354070650.48696136</v>
      </c>
      <c r="AW194" s="48">
        <v>10</v>
      </c>
      <c r="AX194" s="552">
        <f t="shared" si="270"/>
        <v>35.40706504869614</v>
      </c>
      <c r="AY194" s="59">
        <f t="shared" si="271"/>
        <v>35.40706504869614</v>
      </c>
      <c r="AZ194" s="58">
        <f t="shared" si="289"/>
        <v>5.2544477113779875</v>
      </c>
      <c r="BA194" s="58">
        <f t="shared" si="289"/>
        <v>1.18</v>
      </c>
      <c r="BB194" s="27">
        <f t="shared" si="272"/>
        <v>219.53259485584488</v>
      </c>
      <c r="BC194" s="68"/>
      <c r="BD194" s="32">
        <v>2050</v>
      </c>
      <c r="BE194" s="27">
        <v>0</v>
      </c>
      <c r="BF194" s="58">
        <f t="shared" si="290"/>
        <v>5.2544477113779875</v>
      </c>
      <c r="BG194" s="58">
        <v>1.1599999999999999</v>
      </c>
      <c r="BH194" s="27">
        <f t="shared" si="273"/>
        <v>0</v>
      </c>
      <c r="BJ194" s="32">
        <v>2050</v>
      </c>
      <c r="BK194" s="53">
        <f t="shared" si="274"/>
        <v>122.35888854204724</v>
      </c>
      <c r="BL194" s="58">
        <f t="shared" si="291"/>
        <v>5.2544477113779875</v>
      </c>
      <c r="BM194" s="130">
        <v>1</v>
      </c>
      <c r="BN194" s="62">
        <f t="shared" si="275"/>
        <v>642.92838186651443</v>
      </c>
      <c r="BO194" s="21"/>
      <c r="BP194" s="32">
        <v>2050</v>
      </c>
      <c r="BQ194" s="691">
        <v>370.85347424999782</v>
      </c>
      <c r="BR194" s="58">
        <f t="shared" si="292"/>
        <v>5.2544477113779875</v>
      </c>
      <c r="BS194" s="58">
        <f t="shared" si="292"/>
        <v>1.0900000000000001</v>
      </c>
      <c r="BT194" s="53">
        <f t="shared" si="276"/>
        <v>2124.0069060421297</v>
      </c>
      <c r="BV194" s="32">
        <v>2050</v>
      </c>
      <c r="BW194" s="53">
        <v>297.88552564252529</v>
      </c>
      <c r="BX194" s="53">
        <f t="shared" si="295"/>
        <v>240.38552564252529</v>
      </c>
      <c r="BY194" s="58">
        <f t="shared" si="293"/>
        <v>5.2544477113779875</v>
      </c>
      <c r="BZ194" s="58">
        <f t="shared" si="293"/>
        <v>2.36</v>
      </c>
      <c r="CA194" s="27">
        <f t="shared" si="277"/>
        <v>2980.8998931433971</v>
      </c>
      <c r="CC194" s="32">
        <v>2050</v>
      </c>
      <c r="CD194" s="27">
        <v>221.12117230217552</v>
      </c>
      <c r="CE194" s="27">
        <f t="shared" si="279"/>
        <v>121.12117230217552</v>
      </c>
      <c r="CF194" s="58">
        <f t="shared" si="294"/>
        <v>5.2544477113779875</v>
      </c>
      <c r="CG194" s="58">
        <f t="shared" si="294"/>
        <v>1</v>
      </c>
      <c r="CH194" s="27">
        <f t="shared" si="296"/>
        <v>1161.8696377403837</v>
      </c>
      <c r="CI194" s="21"/>
    </row>
    <row r="195" spans="1:87" s="4" customFormat="1" ht="13.8" x14ac:dyDescent="0.45">
      <c r="A195" s="32">
        <v>2051</v>
      </c>
      <c r="B195" s="627">
        <f t="shared" si="262"/>
        <v>15402.251530222607</v>
      </c>
      <c r="C195" s="21"/>
      <c r="D195" s="32">
        <v>2051</v>
      </c>
      <c r="E195" s="417">
        <v>217.26000573778791</v>
      </c>
      <c r="F195" s="27">
        <f t="shared" si="263"/>
        <v>180.87000094097891</v>
      </c>
      <c r="G195" s="58">
        <f t="shared" ref="G195:G204" si="297">G194</f>
        <v>5.2544477113779875</v>
      </c>
      <c r="H195" s="58">
        <f t="shared" ref="H195:H204" si="298">H194</f>
        <v>1.0603</v>
      </c>
      <c r="I195" s="27">
        <f t="shared" si="264"/>
        <v>1007.6793918400872</v>
      </c>
      <c r="J195" s="65"/>
      <c r="K195" s="32">
        <v>2051</v>
      </c>
      <c r="L195" s="27">
        <v>0</v>
      </c>
      <c r="M195" s="58">
        <f t="shared" ref="M195:N195" si="299">M194</f>
        <v>5.2544477113779875</v>
      </c>
      <c r="N195" s="58">
        <f t="shared" si="299"/>
        <v>1</v>
      </c>
      <c r="O195" s="27">
        <f t="shared" si="265"/>
        <v>0</v>
      </c>
      <c r="P195" s="65"/>
      <c r="Q195" s="32">
        <v>2051</v>
      </c>
      <c r="R195" s="27">
        <v>429.06528385698539</v>
      </c>
      <c r="S195" s="58">
        <f t="shared" ref="S195:S204" si="300">S194</f>
        <v>5.2544477113779875</v>
      </c>
      <c r="T195" s="58">
        <f>T194</f>
        <v>0.98980000000000001</v>
      </c>
      <c r="U195" s="27">
        <f t="shared" si="266"/>
        <v>2231.5051875863842</v>
      </c>
      <c r="W195" s="32">
        <v>2051</v>
      </c>
      <c r="X195" s="417">
        <v>111</v>
      </c>
      <c r="Y195" s="58">
        <f t="shared" si="283"/>
        <v>5.2544477113779875</v>
      </c>
      <c r="Z195" s="58">
        <f t="shared" si="284"/>
        <v>1.0451999999999999</v>
      </c>
      <c r="AA195" s="27">
        <f t="shared" si="267"/>
        <v>609.60631102048217</v>
      </c>
      <c r="AB195" s="65"/>
      <c r="AC195" s="32">
        <v>2051</v>
      </c>
      <c r="AD195" s="27">
        <v>52.000000000000007</v>
      </c>
      <c r="AE195" s="58">
        <f t="shared" ref="AE195:AE204" si="301">AE194</f>
        <v>5.2544477113779875</v>
      </c>
      <c r="AF195" s="58">
        <f t="shared" ref="AF195:AF204" si="302">AF194</f>
        <v>1.3522000000000001</v>
      </c>
      <c r="AG195" s="27">
        <f t="shared" si="268"/>
        <v>369.46333815691645</v>
      </c>
      <c r="AH195" s="65"/>
      <c r="AI195" s="32">
        <v>2051</v>
      </c>
      <c r="AJ195" s="59">
        <v>493.77263700000026</v>
      </c>
      <c r="AK195" s="58">
        <f t="shared" ref="AK195:AK204" si="303">AK194</f>
        <v>5.2544477113779875</v>
      </c>
      <c r="AL195" s="58">
        <f t="shared" ref="AL195:AL204" si="304">AL194</f>
        <v>1.3105</v>
      </c>
      <c r="AM195" s="27">
        <f t="shared" si="269"/>
        <v>3400.0955294289129</v>
      </c>
      <c r="AO195" s="32">
        <v>2051</v>
      </c>
      <c r="AP195" s="27">
        <f t="shared" si="287"/>
        <v>51.473569828142544</v>
      </c>
      <c r="AQ195" s="58">
        <f t="shared" ref="AQ195:AS195" si="305">AQ194</f>
        <v>5.2544477113779875</v>
      </c>
      <c r="AR195" s="58">
        <f t="shared" si="305"/>
        <v>2.36</v>
      </c>
      <c r="AS195" s="27">
        <f t="shared" si="305"/>
        <v>638.29782758465512</v>
      </c>
      <c r="AU195" s="32">
        <v>2051</v>
      </c>
      <c r="AV195" s="27">
        <v>363900047.96809006</v>
      </c>
      <c r="AW195" s="58">
        <f t="shared" ref="AW195:AW204" si="306">AW194</f>
        <v>10</v>
      </c>
      <c r="AX195" s="552">
        <f t="shared" si="270"/>
        <v>36.390004796809002</v>
      </c>
      <c r="AY195" s="59">
        <f t="shared" si="271"/>
        <v>36.390004796809002</v>
      </c>
      <c r="AZ195" s="58">
        <f t="shared" ref="AZ195:AZ204" si="307">AZ194</f>
        <v>5.2544477113779875</v>
      </c>
      <c r="BA195" s="58">
        <f t="shared" ref="BA195:BA204" si="308">BA194</f>
        <v>1.18</v>
      </c>
      <c r="BB195" s="27">
        <f t="shared" si="272"/>
        <v>225.62706535751988</v>
      </c>
      <c r="BC195" s="68"/>
      <c r="BD195" s="32">
        <v>2051</v>
      </c>
      <c r="BE195" s="27">
        <v>0</v>
      </c>
      <c r="BF195" s="58">
        <f t="shared" si="290"/>
        <v>5.2544477113779875</v>
      </c>
      <c r="BG195" s="58">
        <v>1.1599999999999999</v>
      </c>
      <c r="BH195" s="53">
        <f t="shared" si="273"/>
        <v>0</v>
      </c>
      <c r="BJ195" s="32">
        <v>2051</v>
      </c>
      <c r="BK195" s="53">
        <f t="shared" si="274"/>
        <v>118.42850357708377</v>
      </c>
      <c r="BL195" s="58">
        <f t="shared" si="291"/>
        <v>5.2544477113779875</v>
      </c>
      <c r="BM195" s="58">
        <f t="shared" si="291"/>
        <v>1</v>
      </c>
      <c r="BN195" s="27">
        <f t="shared" si="275"/>
        <v>622.27637958252762</v>
      </c>
      <c r="BO195" s="21"/>
      <c r="BP195" s="32">
        <v>2051</v>
      </c>
      <c r="BQ195" s="59">
        <v>370.85347425000003</v>
      </c>
      <c r="BR195" s="58">
        <f t="shared" ref="BR195:BR204" si="309">BR194</f>
        <v>5.2544477113779875</v>
      </c>
      <c r="BS195" s="58">
        <f t="shared" ref="BS195:BS204" si="310">BS194</f>
        <v>1.0900000000000001</v>
      </c>
      <c r="BT195" s="27">
        <f t="shared" si="276"/>
        <v>2124.006906042142</v>
      </c>
      <c r="BV195" s="32">
        <v>2051</v>
      </c>
      <c r="BW195" s="27">
        <v>299.18910864806003</v>
      </c>
      <c r="BX195" s="53">
        <f t="shared" si="295"/>
        <v>241.68910864806003</v>
      </c>
      <c r="BY195" s="58">
        <f t="shared" ref="BY195:BY204" si="311">BY194</f>
        <v>5.2544477113779875</v>
      </c>
      <c r="BZ195" s="58">
        <f t="shared" ref="BZ195:BZ204" si="312">BZ194</f>
        <v>2.36</v>
      </c>
      <c r="CA195" s="27">
        <f t="shared" si="277"/>
        <v>2997.0649697698518</v>
      </c>
      <c r="CC195" s="32">
        <v>2051</v>
      </c>
      <c r="CD195" s="27">
        <v>223.93002813697399</v>
      </c>
      <c r="CE195" s="27">
        <f t="shared" si="279"/>
        <v>123.93002813697399</v>
      </c>
      <c r="CF195" s="58">
        <f t="shared" ref="CF195:CF204" si="313">CF194</f>
        <v>5.2544477113779875</v>
      </c>
      <c r="CG195" s="58">
        <f t="shared" ref="CG195:CG204" si="314">CG194</f>
        <v>1</v>
      </c>
      <c r="CH195" s="27">
        <f t="shared" si="296"/>
        <v>1176.6286238531313</v>
      </c>
      <c r="CI195" s="21"/>
    </row>
    <row r="196" spans="1:87" s="4" customFormat="1" ht="13.8" x14ac:dyDescent="0.45">
      <c r="A196" s="32">
        <v>2052</v>
      </c>
      <c r="B196" s="627">
        <f t="shared" si="262"/>
        <v>15432.472899742777</v>
      </c>
      <c r="C196" s="21"/>
      <c r="D196" s="32">
        <v>2052</v>
      </c>
      <c r="E196" s="417">
        <v>213.8450340507552</v>
      </c>
      <c r="F196" s="27">
        <f t="shared" si="263"/>
        <v>176.47208950583334</v>
      </c>
      <c r="G196" s="58">
        <f t="shared" si="297"/>
        <v>5.2544477113779875</v>
      </c>
      <c r="H196" s="58">
        <f t="shared" si="298"/>
        <v>1.0603</v>
      </c>
      <c r="I196" s="27">
        <f t="shared" si="264"/>
        <v>983.17734784562617</v>
      </c>
      <c r="J196" s="65"/>
      <c r="K196" s="32">
        <v>2052</v>
      </c>
      <c r="L196" s="27">
        <v>0</v>
      </c>
      <c r="M196" s="58">
        <f t="shared" ref="M196:N196" si="315">M195</f>
        <v>5.2544477113779875</v>
      </c>
      <c r="N196" s="58">
        <f t="shared" si="315"/>
        <v>1</v>
      </c>
      <c r="O196" s="27">
        <f t="shared" ref="O196:O204" si="316">L196*M196*N196</f>
        <v>0</v>
      </c>
      <c r="P196" s="65"/>
      <c r="Q196" s="32">
        <v>2052</v>
      </c>
      <c r="R196" s="27">
        <v>436.40390888646283</v>
      </c>
      <c r="S196" s="58">
        <f t="shared" si="300"/>
        <v>5.2544477113779875</v>
      </c>
      <c r="T196" s="58">
        <f t="shared" ref="T196:T204" si="317">T195</f>
        <v>0.98980000000000001</v>
      </c>
      <c r="U196" s="27">
        <f t="shared" si="266"/>
        <v>2269.672292777977</v>
      </c>
      <c r="W196" s="32">
        <v>2052</v>
      </c>
      <c r="X196" s="417">
        <v>111</v>
      </c>
      <c r="Y196" s="58">
        <f t="shared" si="283"/>
        <v>5.2544477113779875</v>
      </c>
      <c r="Z196" s="58">
        <f t="shared" si="284"/>
        <v>1.0451999999999999</v>
      </c>
      <c r="AA196" s="27">
        <f t="shared" si="267"/>
        <v>609.60631102048217</v>
      </c>
      <c r="AB196" s="65"/>
      <c r="AC196" s="32">
        <v>2052</v>
      </c>
      <c r="AD196" s="27">
        <v>52.000000000000007</v>
      </c>
      <c r="AE196" s="58">
        <f t="shared" si="301"/>
        <v>5.2544477113779875</v>
      </c>
      <c r="AF196" s="58">
        <f t="shared" si="302"/>
        <v>1.3522000000000001</v>
      </c>
      <c r="AG196" s="27">
        <f t="shared" si="268"/>
        <v>369.46333815691645</v>
      </c>
      <c r="AH196" s="65"/>
      <c r="AI196" s="32">
        <v>2052</v>
      </c>
      <c r="AJ196" s="59">
        <v>493.77263700000026</v>
      </c>
      <c r="AK196" s="58">
        <f t="shared" si="303"/>
        <v>5.2544477113779875</v>
      </c>
      <c r="AL196" s="58">
        <f t="shared" si="304"/>
        <v>1.3105</v>
      </c>
      <c r="AM196" s="27">
        <f t="shared" si="269"/>
        <v>3400.0955294289129</v>
      </c>
      <c r="AO196" s="32">
        <v>2052</v>
      </c>
      <c r="AP196" s="27">
        <f t="shared" si="287"/>
        <v>51.473569828142544</v>
      </c>
      <c r="AQ196" s="58">
        <f t="shared" ref="AQ196:AS196" si="318">AQ195</f>
        <v>5.2544477113779875</v>
      </c>
      <c r="AR196" s="58">
        <f t="shared" si="318"/>
        <v>2.36</v>
      </c>
      <c r="AS196" s="27">
        <f t="shared" si="318"/>
        <v>638.29782758465512</v>
      </c>
      <c r="AU196" s="32">
        <v>2052</v>
      </c>
      <c r="AV196" s="27">
        <v>373729445.44921875</v>
      </c>
      <c r="AW196" s="58">
        <f t="shared" si="306"/>
        <v>10</v>
      </c>
      <c r="AX196" s="552">
        <f t="shared" si="270"/>
        <v>37.372944544921872</v>
      </c>
      <c r="AY196" s="59">
        <f t="shared" si="271"/>
        <v>37.372944544921872</v>
      </c>
      <c r="AZ196" s="58">
        <f t="shared" si="307"/>
        <v>5.2544477113779875</v>
      </c>
      <c r="BA196" s="58">
        <f t="shared" si="308"/>
        <v>1.18</v>
      </c>
      <c r="BB196" s="27">
        <f t="shared" si="272"/>
        <v>231.72153585919497</v>
      </c>
      <c r="BC196" s="68"/>
      <c r="BD196" s="32">
        <v>2052</v>
      </c>
      <c r="BE196" s="27">
        <v>0</v>
      </c>
      <c r="BF196" s="58">
        <f t="shared" si="290"/>
        <v>5.2544477113779875</v>
      </c>
      <c r="BG196" s="58">
        <v>1.1599999999999999</v>
      </c>
      <c r="BH196" s="53">
        <f t="shared" si="273"/>
        <v>0</v>
      </c>
      <c r="BJ196" s="32">
        <v>2052</v>
      </c>
      <c r="BK196" s="53">
        <f t="shared" si="274"/>
        <v>114.50485023463912</v>
      </c>
      <c r="BL196" s="58">
        <f t="shared" ref="BL196:BL204" si="319">BL195</f>
        <v>5.2544477113779875</v>
      </c>
      <c r="BM196" s="58">
        <f t="shared" ref="BM196:BM204" si="320">BM195</f>
        <v>1</v>
      </c>
      <c r="BN196" s="27">
        <f t="shared" si="275"/>
        <v>601.65974825707872</v>
      </c>
      <c r="BO196" s="21"/>
      <c r="BP196" s="32">
        <v>2052</v>
      </c>
      <c r="BQ196" s="59">
        <v>370.85347425000003</v>
      </c>
      <c r="BR196" s="58">
        <f t="shared" si="309"/>
        <v>5.2544477113779875</v>
      </c>
      <c r="BS196" s="58">
        <f t="shared" si="310"/>
        <v>1.0900000000000001</v>
      </c>
      <c r="BT196" s="27">
        <f t="shared" si="276"/>
        <v>2124.006906042142</v>
      </c>
      <c r="BV196" s="32">
        <v>2052</v>
      </c>
      <c r="BW196" s="27">
        <v>300.49872514751468</v>
      </c>
      <c r="BX196" s="53">
        <f t="shared" si="295"/>
        <v>242.99872514751468</v>
      </c>
      <c r="BY196" s="58">
        <f t="shared" si="311"/>
        <v>5.2544477113779875</v>
      </c>
      <c r="BZ196" s="58">
        <f t="shared" si="312"/>
        <v>2.36</v>
      </c>
      <c r="CA196" s="27">
        <f t="shared" si="277"/>
        <v>3013.3048647171395</v>
      </c>
      <c r="CC196" s="32">
        <v>2052</v>
      </c>
      <c r="CD196" s="27">
        <v>226.75403077523205</v>
      </c>
      <c r="CE196" s="27">
        <f t="shared" si="279"/>
        <v>126.75403077523205</v>
      </c>
      <c r="CF196" s="58">
        <f t="shared" si="313"/>
        <v>5.2544477113779875</v>
      </c>
      <c r="CG196" s="58">
        <f t="shared" si="314"/>
        <v>1</v>
      </c>
      <c r="CH196" s="27">
        <f t="shared" si="296"/>
        <v>1191.4671980526518</v>
      </c>
      <c r="CI196" s="21"/>
    </row>
    <row r="197" spans="1:87" s="4" customFormat="1" ht="13.8" x14ac:dyDescent="0.45">
      <c r="A197" s="32">
        <v>2053</v>
      </c>
      <c r="B197" s="627">
        <f t="shared" si="262"/>
        <v>15462.846499968064</v>
      </c>
      <c r="C197" s="21"/>
      <c r="D197" s="32">
        <v>2053</v>
      </c>
      <c r="E197" s="417">
        <v>210.43308422222202</v>
      </c>
      <c r="F197" s="27">
        <f t="shared" si="263"/>
        <v>172.07719992918726</v>
      </c>
      <c r="G197" s="58">
        <f t="shared" si="297"/>
        <v>5.2544477113779875</v>
      </c>
      <c r="H197" s="58">
        <f t="shared" si="298"/>
        <v>1.0603</v>
      </c>
      <c r="I197" s="27">
        <f t="shared" si="264"/>
        <v>958.69213950394999</v>
      </c>
      <c r="J197" s="65"/>
      <c r="K197" s="32">
        <v>2053</v>
      </c>
      <c r="L197" s="27">
        <v>0</v>
      </c>
      <c r="M197" s="58">
        <f t="shared" ref="M197:N197" si="321">M196</f>
        <v>5.2544477113779875</v>
      </c>
      <c r="N197" s="58">
        <f t="shared" si="321"/>
        <v>1</v>
      </c>
      <c r="O197" s="27">
        <f t="shared" si="316"/>
        <v>0</v>
      </c>
      <c r="P197" s="65"/>
      <c r="Q197" s="32">
        <v>2053</v>
      </c>
      <c r="R197" s="27">
        <v>443.76135065145598</v>
      </c>
      <c r="S197" s="58">
        <f t="shared" si="300"/>
        <v>5.2544477113779875</v>
      </c>
      <c r="T197" s="58">
        <f t="shared" si="317"/>
        <v>0.98980000000000001</v>
      </c>
      <c r="U197" s="27">
        <f t="shared" si="266"/>
        <v>2307.9372610325963</v>
      </c>
      <c r="W197" s="32">
        <v>2053</v>
      </c>
      <c r="X197" s="417">
        <v>111</v>
      </c>
      <c r="Y197" s="58">
        <f t="shared" si="283"/>
        <v>5.2544477113779875</v>
      </c>
      <c r="Z197" s="58">
        <f t="shared" si="284"/>
        <v>1.0451999999999999</v>
      </c>
      <c r="AA197" s="27">
        <f t="shared" si="267"/>
        <v>609.60631102048217</v>
      </c>
      <c r="AB197" s="65"/>
      <c r="AC197" s="32">
        <v>2053</v>
      </c>
      <c r="AD197" s="27">
        <v>52.000000000000007</v>
      </c>
      <c r="AE197" s="58">
        <f t="shared" si="301"/>
        <v>5.2544477113779875</v>
      </c>
      <c r="AF197" s="58">
        <f t="shared" si="302"/>
        <v>1.3522000000000001</v>
      </c>
      <c r="AG197" s="27">
        <f t="shared" si="268"/>
        <v>369.46333815691645</v>
      </c>
      <c r="AH197" s="65"/>
      <c r="AI197" s="32">
        <v>2053</v>
      </c>
      <c r="AJ197" s="59">
        <v>493.77263700000026</v>
      </c>
      <c r="AK197" s="58">
        <f t="shared" si="303"/>
        <v>5.2544477113779875</v>
      </c>
      <c r="AL197" s="58">
        <f t="shared" si="304"/>
        <v>1.3105</v>
      </c>
      <c r="AM197" s="27">
        <f t="shared" si="269"/>
        <v>3400.0955294289129</v>
      </c>
      <c r="AO197" s="32">
        <v>2053</v>
      </c>
      <c r="AP197" s="27">
        <f t="shared" si="287"/>
        <v>51.473569828142544</v>
      </c>
      <c r="AQ197" s="58">
        <f t="shared" ref="AQ197:AS197" si="322">AQ196</f>
        <v>5.2544477113779875</v>
      </c>
      <c r="AR197" s="58">
        <f t="shared" si="322"/>
        <v>2.36</v>
      </c>
      <c r="AS197" s="27">
        <f t="shared" si="322"/>
        <v>638.29782758465512</v>
      </c>
      <c r="AU197" s="32">
        <v>2053</v>
      </c>
      <c r="AV197" s="27">
        <v>383558842.93034744</v>
      </c>
      <c r="AW197" s="58">
        <f t="shared" si="306"/>
        <v>10</v>
      </c>
      <c r="AX197" s="552">
        <f t="shared" si="270"/>
        <v>38.355884293034748</v>
      </c>
      <c r="AY197" s="59">
        <f t="shared" si="271"/>
        <v>38.355884293034748</v>
      </c>
      <c r="AZ197" s="58">
        <f t="shared" si="307"/>
        <v>5.2544477113779875</v>
      </c>
      <c r="BA197" s="58">
        <f t="shared" si="308"/>
        <v>1.18</v>
      </c>
      <c r="BB197" s="27">
        <f t="shared" si="272"/>
        <v>237.81600636087009</v>
      </c>
      <c r="BC197" s="68"/>
      <c r="BD197" s="32">
        <v>2053</v>
      </c>
      <c r="BE197" s="27">
        <v>0</v>
      </c>
      <c r="BF197" s="58">
        <f t="shared" si="290"/>
        <v>5.2544477113779875</v>
      </c>
      <c r="BG197" s="58">
        <v>1.1599999999999999</v>
      </c>
      <c r="BH197" s="53">
        <f t="shared" si="273"/>
        <v>0</v>
      </c>
      <c r="BJ197" s="32">
        <v>2053</v>
      </c>
      <c r="BK197" s="53">
        <f t="shared" si="274"/>
        <v>110.55935829817902</v>
      </c>
      <c r="BL197" s="58">
        <f t="shared" si="319"/>
        <v>5.2544477113779875</v>
      </c>
      <c r="BM197" s="58">
        <f t="shared" si="320"/>
        <v>1</v>
      </c>
      <c r="BN197" s="27">
        <f t="shared" si="275"/>
        <v>580.92836718128569</v>
      </c>
      <c r="BO197" s="21"/>
      <c r="BP197" s="32">
        <v>2053</v>
      </c>
      <c r="BQ197" s="59">
        <v>370.85347425000003</v>
      </c>
      <c r="BR197" s="58">
        <f t="shared" si="309"/>
        <v>5.2544477113779875</v>
      </c>
      <c r="BS197" s="58">
        <f t="shared" si="310"/>
        <v>1.0900000000000001</v>
      </c>
      <c r="BT197" s="27">
        <f t="shared" si="276"/>
        <v>2124.006906042142</v>
      </c>
      <c r="BV197" s="32">
        <v>2053</v>
      </c>
      <c r="BW197" s="27">
        <v>301.81463122648404</v>
      </c>
      <c r="BX197" s="53">
        <f t="shared" si="295"/>
        <v>244.31463122648404</v>
      </c>
      <c r="BY197" s="58">
        <f t="shared" si="311"/>
        <v>5.2544477113779875</v>
      </c>
      <c r="BZ197" s="58">
        <f t="shared" si="312"/>
        <v>2.36</v>
      </c>
      <c r="CA197" s="27">
        <f t="shared" si="277"/>
        <v>3029.622753573808</v>
      </c>
      <c r="CC197" s="32">
        <v>2053</v>
      </c>
      <c r="CD197" s="27">
        <v>229.592171498852</v>
      </c>
      <c r="CE197" s="27">
        <f t="shared" si="279"/>
        <v>129.592171498852</v>
      </c>
      <c r="CF197" s="58">
        <f t="shared" si="313"/>
        <v>5.2544477113779875</v>
      </c>
      <c r="CG197" s="58">
        <f t="shared" si="314"/>
        <v>1</v>
      </c>
      <c r="CH197" s="27">
        <f t="shared" si="296"/>
        <v>1206.3800600824452</v>
      </c>
      <c r="CI197" s="21"/>
    </row>
    <row r="198" spans="1:87" s="4" customFormat="1" ht="13.8" x14ac:dyDescent="0.45">
      <c r="A198" s="32">
        <v>2054</v>
      </c>
      <c r="B198" s="627">
        <f t="shared" si="262"/>
        <v>15493.379722315891</v>
      </c>
      <c r="C198" s="21"/>
      <c r="D198" s="32">
        <v>2054</v>
      </c>
      <c r="E198" s="417">
        <v>207.05221705038898</v>
      </c>
      <c r="F198" s="27">
        <f t="shared" si="263"/>
        <v>167.71339300924137</v>
      </c>
      <c r="G198" s="58">
        <f t="shared" si="297"/>
        <v>5.2544477113779875</v>
      </c>
      <c r="H198" s="58">
        <f t="shared" si="298"/>
        <v>1.0603</v>
      </c>
      <c r="I198" s="27">
        <f t="shared" si="264"/>
        <v>934.38010168495543</v>
      </c>
      <c r="J198" s="65"/>
      <c r="K198" s="32">
        <v>2054</v>
      </c>
      <c r="L198" s="27">
        <v>0</v>
      </c>
      <c r="M198" s="58">
        <f t="shared" ref="M198:N198" si="323">M197</f>
        <v>5.2544477113779875</v>
      </c>
      <c r="N198" s="58">
        <f t="shared" si="323"/>
        <v>1</v>
      </c>
      <c r="O198" s="27">
        <f t="shared" si="316"/>
        <v>0</v>
      </c>
      <c r="P198" s="65"/>
      <c r="Q198" s="32">
        <v>2054</v>
      </c>
      <c r="R198" s="27">
        <v>451.13611839338171</v>
      </c>
      <c r="S198" s="58">
        <f t="shared" si="300"/>
        <v>5.2544477113779875</v>
      </c>
      <c r="T198" s="58">
        <f t="shared" si="317"/>
        <v>0.98980000000000001</v>
      </c>
      <c r="U198" s="27">
        <f t="shared" si="266"/>
        <v>2346.2923391349705</v>
      </c>
      <c r="W198" s="32">
        <v>2054</v>
      </c>
      <c r="X198" s="417">
        <v>111</v>
      </c>
      <c r="Y198" s="58">
        <f t="shared" si="283"/>
        <v>5.2544477113779875</v>
      </c>
      <c r="Z198" s="58">
        <f t="shared" si="284"/>
        <v>1.0451999999999999</v>
      </c>
      <c r="AA198" s="27">
        <f t="shared" si="267"/>
        <v>609.60631102048217</v>
      </c>
      <c r="AB198" s="65"/>
      <c r="AC198" s="32">
        <v>2054</v>
      </c>
      <c r="AD198" s="27">
        <v>52.000000000000007</v>
      </c>
      <c r="AE198" s="58">
        <f t="shared" si="301"/>
        <v>5.2544477113779875</v>
      </c>
      <c r="AF198" s="58">
        <f t="shared" si="302"/>
        <v>1.3522000000000001</v>
      </c>
      <c r="AG198" s="27">
        <f t="shared" si="268"/>
        <v>369.46333815691645</v>
      </c>
      <c r="AH198" s="65"/>
      <c r="AI198" s="32">
        <v>2054</v>
      </c>
      <c r="AJ198" s="59">
        <v>493.77263700000026</v>
      </c>
      <c r="AK198" s="58">
        <f t="shared" si="303"/>
        <v>5.2544477113779875</v>
      </c>
      <c r="AL198" s="58">
        <f t="shared" si="304"/>
        <v>1.3105</v>
      </c>
      <c r="AM198" s="27">
        <f t="shared" si="269"/>
        <v>3400.0955294289129</v>
      </c>
      <c r="AO198" s="32">
        <v>2054</v>
      </c>
      <c r="AP198" s="27">
        <f t="shared" si="287"/>
        <v>51.473569828142544</v>
      </c>
      <c r="AQ198" s="58">
        <f t="shared" ref="AQ198:AS198" si="324">AQ197</f>
        <v>5.2544477113779875</v>
      </c>
      <c r="AR198" s="58">
        <f t="shared" si="324"/>
        <v>2.36</v>
      </c>
      <c r="AS198" s="27">
        <f t="shared" si="324"/>
        <v>638.29782758465512</v>
      </c>
      <c r="AU198" s="32">
        <v>2054</v>
      </c>
      <c r="AV198" s="27">
        <v>393388240.41147614</v>
      </c>
      <c r="AW198" s="58">
        <f t="shared" si="306"/>
        <v>10</v>
      </c>
      <c r="AX198" s="552">
        <f t="shared" si="270"/>
        <v>39.33882404114761</v>
      </c>
      <c r="AY198" s="59">
        <f t="shared" si="271"/>
        <v>39.33882404114761</v>
      </c>
      <c r="AZ198" s="58">
        <f t="shared" si="307"/>
        <v>5.2544477113779875</v>
      </c>
      <c r="BA198" s="58">
        <f t="shared" si="308"/>
        <v>1.18</v>
      </c>
      <c r="BB198" s="27">
        <f t="shared" si="272"/>
        <v>243.9104768625451</v>
      </c>
      <c r="BC198" s="68"/>
      <c r="BD198" s="32">
        <v>2054</v>
      </c>
      <c r="BE198" s="27">
        <v>0</v>
      </c>
      <c r="BF198" s="58">
        <f t="shared" si="290"/>
        <v>5.2544477113779875</v>
      </c>
      <c r="BG198" s="58">
        <v>1.1599999999999999</v>
      </c>
      <c r="BH198" s="53">
        <f t="shared" si="273"/>
        <v>0</v>
      </c>
      <c r="BJ198" s="32">
        <v>2054</v>
      </c>
      <c r="BK198" s="53">
        <f t="shared" si="274"/>
        <v>106.5654577280865</v>
      </c>
      <c r="BL198" s="58">
        <f t="shared" si="319"/>
        <v>5.2544477113779875</v>
      </c>
      <c r="BM198" s="58">
        <f t="shared" si="320"/>
        <v>1</v>
      </c>
      <c r="BN198" s="27">
        <f t="shared" si="275"/>
        <v>559.94262547129176</v>
      </c>
      <c r="BO198" s="21"/>
      <c r="BP198" s="32">
        <v>2054</v>
      </c>
      <c r="BQ198" s="59">
        <v>370.85347425000003</v>
      </c>
      <c r="BR198" s="58">
        <f t="shared" si="309"/>
        <v>5.2544477113779875</v>
      </c>
      <c r="BS198" s="58">
        <f t="shared" si="310"/>
        <v>1.0900000000000001</v>
      </c>
      <c r="BT198" s="27">
        <f t="shared" si="276"/>
        <v>2124.006906042142</v>
      </c>
      <c r="BV198" s="32">
        <v>2054</v>
      </c>
      <c r="BW198" s="27">
        <v>303.13709614336904</v>
      </c>
      <c r="BX198" s="53">
        <f t="shared" si="295"/>
        <v>245.63709614336904</v>
      </c>
      <c r="BY198" s="58">
        <f t="shared" si="311"/>
        <v>5.2544477113779875</v>
      </c>
      <c r="BZ198" s="58">
        <f t="shared" si="312"/>
        <v>2.36</v>
      </c>
      <c r="CA198" s="27">
        <f t="shared" si="277"/>
        <v>3046.0219752777416</v>
      </c>
      <c r="CC198" s="32">
        <v>2054</v>
      </c>
      <c r="CD198" s="27">
        <v>232.44351428343955</v>
      </c>
      <c r="CE198" s="27">
        <f t="shared" si="279"/>
        <v>132.44351428343955</v>
      </c>
      <c r="CF198" s="58">
        <f t="shared" si="313"/>
        <v>5.2544477113779875</v>
      </c>
      <c r="CG198" s="58">
        <f t="shared" si="314"/>
        <v>1</v>
      </c>
      <c r="CH198" s="27">
        <f t="shared" si="296"/>
        <v>1221.3622916512754</v>
      </c>
      <c r="CI198" s="21"/>
    </row>
    <row r="199" spans="1:87" s="4" customFormat="1" ht="13.8" x14ac:dyDescent="0.45">
      <c r="A199" s="32">
        <v>2055</v>
      </c>
      <c r="B199" s="627">
        <f t="shared" si="262"/>
        <v>15524.080483713085</v>
      </c>
      <c r="C199" s="21"/>
      <c r="D199" s="32">
        <v>2055</v>
      </c>
      <c r="E199" s="417">
        <v>203.7304933929949</v>
      </c>
      <c r="F199" s="27">
        <f t="shared" si="263"/>
        <v>163.40872960373403</v>
      </c>
      <c r="G199" s="58">
        <f t="shared" si="297"/>
        <v>5.2544477113779875</v>
      </c>
      <c r="H199" s="58">
        <f t="shared" si="298"/>
        <v>1.0603</v>
      </c>
      <c r="I199" s="27">
        <f t="shared" si="264"/>
        <v>910.3975695902418</v>
      </c>
      <c r="J199" s="65"/>
      <c r="K199" s="32">
        <v>2055</v>
      </c>
      <c r="L199" s="27">
        <v>0</v>
      </c>
      <c r="M199" s="58">
        <f t="shared" ref="M199:N199" si="325">M198</f>
        <v>5.2544477113779875</v>
      </c>
      <c r="N199" s="58">
        <f t="shared" si="325"/>
        <v>1</v>
      </c>
      <c r="O199" s="27">
        <f t="shared" si="316"/>
        <v>0</v>
      </c>
      <c r="P199" s="65"/>
      <c r="Q199" s="32">
        <v>2055</v>
      </c>
      <c r="R199" s="27">
        <v>458.52681167795186</v>
      </c>
      <c r="S199" s="58">
        <f t="shared" si="300"/>
        <v>5.2544477113779875</v>
      </c>
      <c r="T199" s="58">
        <f t="shared" si="317"/>
        <v>0.98980000000000001</v>
      </c>
      <c r="U199" s="27">
        <f t="shared" si="266"/>
        <v>2384.7302436331479</v>
      </c>
      <c r="W199" s="32">
        <v>2055</v>
      </c>
      <c r="X199" s="417">
        <v>111</v>
      </c>
      <c r="Y199" s="58">
        <f t="shared" si="283"/>
        <v>5.2544477113779875</v>
      </c>
      <c r="Z199" s="58">
        <f t="shared" si="284"/>
        <v>1.0451999999999999</v>
      </c>
      <c r="AA199" s="27">
        <f t="shared" si="267"/>
        <v>609.60631102048217</v>
      </c>
      <c r="AB199" s="65"/>
      <c r="AC199" s="32">
        <v>2055</v>
      </c>
      <c r="AD199" s="27">
        <v>52.000000000000007</v>
      </c>
      <c r="AE199" s="58">
        <f t="shared" si="301"/>
        <v>5.2544477113779875</v>
      </c>
      <c r="AF199" s="58">
        <f t="shared" si="302"/>
        <v>1.3522000000000001</v>
      </c>
      <c r="AG199" s="27">
        <f t="shared" si="268"/>
        <v>369.46333815691645</v>
      </c>
      <c r="AH199" s="65"/>
      <c r="AI199" s="32">
        <v>2055</v>
      </c>
      <c r="AJ199" s="59">
        <v>493.77263700000026</v>
      </c>
      <c r="AK199" s="58">
        <f t="shared" si="303"/>
        <v>5.2544477113779875</v>
      </c>
      <c r="AL199" s="58">
        <f t="shared" si="304"/>
        <v>1.3105</v>
      </c>
      <c r="AM199" s="27">
        <f t="shared" si="269"/>
        <v>3400.0955294289129</v>
      </c>
      <c r="AO199" s="32">
        <v>2055</v>
      </c>
      <c r="AP199" s="27">
        <f t="shared" si="287"/>
        <v>51.473569828142544</v>
      </c>
      <c r="AQ199" s="58">
        <f t="shared" ref="AQ199:AS199" si="326">AQ198</f>
        <v>5.2544477113779875</v>
      </c>
      <c r="AR199" s="58">
        <f t="shared" si="326"/>
        <v>2.36</v>
      </c>
      <c r="AS199" s="27">
        <f t="shared" si="326"/>
        <v>638.29782758465512</v>
      </c>
      <c r="AU199" s="32">
        <v>2055</v>
      </c>
      <c r="AV199" s="27">
        <v>403217637.89260864</v>
      </c>
      <c r="AW199" s="58">
        <f t="shared" si="306"/>
        <v>10</v>
      </c>
      <c r="AX199" s="552">
        <f t="shared" si="270"/>
        <v>40.321763789260864</v>
      </c>
      <c r="AY199" s="59">
        <f t="shared" si="271"/>
        <v>40.321763789260864</v>
      </c>
      <c r="AZ199" s="58">
        <f t="shared" si="307"/>
        <v>5.2544477113779875</v>
      </c>
      <c r="BA199" s="58">
        <f t="shared" si="308"/>
        <v>1.18</v>
      </c>
      <c r="BB199" s="27">
        <f t="shared" si="272"/>
        <v>250.00494736422255</v>
      </c>
      <c r="BC199" s="68"/>
      <c r="BD199" s="32">
        <v>2055</v>
      </c>
      <c r="BE199" s="27">
        <v>0</v>
      </c>
      <c r="BF199" s="58">
        <f t="shared" si="290"/>
        <v>5.2544477113779875</v>
      </c>
      <c r="BG199" s="58">
        <v>1.1599999999999999</v>
      </c>
      <c r="BH199" s="53">
        <f t="shared" si="273"/>
        <v>0</v>
      </c>
      <c r="BJ199" s="32">
        <v>2055</v>
      </c>
      <c r="BK199" s="53">
        <f t="shared" si="274"/>
        <v>102.49648810091051</v>
      </c>
      <c r="BL199" s="58">
        <f t="shared" si="319"/>
        <v>5.2544477113779875</v>
      </c>
      <c r="BM199" s="58">
        <f t="shared" si="320"/>
        <v>1</v>
      </c>
      <c r="BN199" s="27">
        <f t="shared" si="275"/>
        <v>538.5624373261104</v>
      </c>
      <c r="BO199" s="21"/>
      <c r="BP199" s="32">
        <v>2055</v>
      </c>
      <c r="BQ199" s="59">
        <v>370.85347425000003</v>
      </c>
      <c r="BR199" s="58">
        <f t="shared" si="309"/>
        <v>5.2544477113779875</v>
      </c>
      <c r="BS199" s="58">
        <f t="shared" si="310"/>
        <v>1.0900000000000001</v>
      </c>
      <c r="BT199" s="27">
        <f t="shared" si="276"/>
        <v>2124.006906042142</v>
      </c>
      <c r="BV199" s="32">
        <v>2055</v>
      </c>
      <c r="BW199" s="27">
        <v>304.46640306307137</v>
      </c>
      <c r="BX199" s="53">
        <f t="shared" si="295"/>
        <v>246.96640306307137</v>
      </c>
      <c r="BY199" s="58">
        <f t="shared" si="311"/>
        <v>5.2544477113779875</v>
      </c>
      <c r="BZ199" s="58">
        <f t="shared" si="312"/>
        <v>2.36</v>
      </c>
      <c r="CA199" s="27">
        <f t="shared" si="277"/>
        <v>3062.5060412143407</v>
      </c>
      <c r="CC199" s="32">
        <v>2055</v>
      </c>
      <c r="CD199" s="27">
        <v>235.30719121528057</v>
      </c>
      <c r="CE199" s="27">
        <f t="shared" si="279"/>
        <v>135.30719121528057</v>
      </c>
      <c r="CF199" s="58">
        <f t="shared" si="313"/>
        <v>5.2544477113779875</v>
      </c>
      <c r="CG199" s="58">
        <f t="shared" si="314"/>
        <v>1</v>
      </c>
      <c r="CH199" s="27">
        <f t="shared" si="296"/>
        <v>1236.4093323519135</v>
      </c>
      <c r="CI199" s="21"/>
    </row>
    <row r="200" spans="1:87" s="4" customFormat="1" ht="13.8" x14ac:dyDescent="0.45">
      <c r="A200" s="32">
        <v>2056</v>
      </c>
      <c r="B200" s="627">
        <f t="shared" si="262"/>
        <v>15554.957212504445</v>
      </c>
      <c r="C200" s="21"/>
      <c r="D200" s="32">
        <v>2056</v>
      </c>
      <c r="E200" s="417">
        <v>200.49597403653232</v>
      </c>
      <c r="F200" s="27">
        <f t="shared" si="263"/>
        <v>159.19127049915858</v>
      </c>
      <c r="G200" s="58">
        <f t="shared" si="297"/>
        <v>5.2544477113779875</v>
      </c>
      <c r="H200" s="58">
        <f t="shared" si="298"/>
        <v>1.0603</v>
      </c>
      <c r="I200" s="27">
        <f t="shared" si="264"/>
        <v>886.90087802448113</v>
      </c>
      <c r="J200" s="65"/>
      <c r="K200" s="32">
        <v>2056</v>
      </c>
      <c r="L200" s="27">
        <v>0</v>
      </c>
      <c r="M200" s="58">
        <f t="shared" ref="M200:N200" si="327">M199</f>
        <v>5.2544477113779875</v>
      </c>
      <c r="N200" s="58">
        <f t="shared" si="327"/>
        <v>1</v>
      </c>
      <c r="O200" s="27">
        <f t="shared" si="316"/>
        <v>0</v>
      </c>
      <c r="P200" s="65"/>
      <c r="Q200" s="32">
        <v>2056</v>
      </c>
      <c r="R200" s="27">
        <v>465.9321160309413</v>
      </c>
      <c r="S200" s="58">
        <f t="shared" si="300"/>
        <v>5.2544477113779875</v>
      </c>
      <c r="T200" s="58">
        <f t="shared" si="317"/>
        <v>0.98980000000000001</v>
      </c>
      <c r="U200" s="27">
        <f t="shared" si="266"/>
        <v>2423.2441381407725</v>
      </c>
      <c r="W200" s="32">
        <v>2056</v>
      </c>
      <c r="X200" s="417">
        <v>111</v>
      </c>
      <c r="Y200" s="58">
        <f t="shared" si="283"/>
        <v>5.2544477113779875</v>
      </c>
      <c r="Z200" s="58">
        <f t="shared" si="284"/>
        <v>1.0451999999999999</v>
      </c>
      <c r="AA200" s="27">
        <f t="shared" si="267"/>
        <v>609.60631102048217</v>
      </c>
      <c r="AB200" s="65"/>
      <c r="AC200" s="32">
        <v>2056</v>
      </c>
      <c r="AD200" s="27">
        <v>52.000000000000007</v>
      </c>
      <c r="AE200" s="58">
        <f t="shared" si="301"/>
        <v>5.2544477113779875</v>
      </c>
      <c r="AF200" s="58">
        <f t="shared" si="302"/>
        <v>1.3522000000000001</v>
      </c>
      <c r="AG200" s="27">
        <f t="shared" si="268"/>
        <v>369.46333815691645</v>
      </c>
      <c r="AH200" s="65"/>
      <c r="AI200" s="32">
        <v>2056</v>
      </c>
      <c r="AJ200" s="59">
        <v>493.77263700000026</v>
      </c>
      <c r="AK200" s="58">
        <f t="shared" si="303"/>
        <v>5.2544477113779875</v>
      </c>
      <c r="AL200" s="58">
        <f t="shared" si="304"/>
        <v>1.3105</v>
      </c>
      <c r="AM200" s="27">
        <f t="shared" si="269"/>
        <v>3400.0955294289129</v>
      </c>
      <c r="AO200" s="32">
        <v>2056</v>
      </c>
      <c r="AP200" s="27">
        <f t="shared" si="287"/>
        <v>51.473569828142544</v>
      </c>
      <c r="AQ200" s="58">
        <f t="shared" ref="AQ200:AS200" si="328">AQ199</f>
        <v>5.2544477113779875</v>
      </c>
      <c r="AR200" s="58">
        <f t="shared" si="328"/>
        <v>2.36</v>
      </c>
      <c r="AS200" s="27">
        <f t="shared" si="328"/>
        <v>638.29782758465512</v>
      </c>
      <c r="AU200" s="32">
        <v>2056</v>
      </c>
      <c r="AV200" s="27">
        <v>413047035.37373734</v>
      </c>
      <c r="AW200" s="58">
        <f t="shared" si="306"/>
        <v>10</v>
      </c>
      <c r="AX200" s="552">
        <f t="shared" si="270"/>
        <v>41.304703537373733</v>
      </c>
      <c r="AY200" s="59">
        <f t="shared" si="271"/>
        <v>41.304703537373733</v>
      </c>
      <c r="AZ200" s="58">
        <f t="shared" si="307"/>
        <v>5.2544477113779875</v>
      </c>
      <c r="BA200" s="58">
        <f t="shared" si="308"/>
        <v>1.18</v>
      </c>
      <c r="BB200" s="27">
        <f t="shared" si="272"/>
        <v>256.09941786589764</v>
      </c>
      <c r="BC200" s="68"/>
      <c r="BD200" s="32">
        <v>2056</v>
      </c>
      <c r="BE200" s="27">
        <v>0</v>
      </c>
      <c r="BF200" s="58">
        <f t="shared" si="290"/>
        <v>5.2544477113779875</v>
      </c>
      <c r="BG200" s="58">
        <v>1.1599999999999999</v>
      </c>
      <c r="BH200" s="53">
        <f t="shared" si="273"/>
        <v>0</v>
      </c>
      <c r="BJ200" s="32">
        <v>2056</v>
      </c>
      <c r="BK200" s="53">
        <f t="shared" si="274"/>
        <v>98.32570310438345</v>
      </c>
      <c r="BL200" s="58">
        <f t="shared" si="319"/>
        <v>5.2544477113779875</v>
      </c>
      <c r="BM200" s="58">
        <f t="shared" si="320"/>
        <v>1</v>
      </c>
      <c r="BN200" s="27">
        <f t="shared" si="275"/>
        <v>516.64726564645912</v>
      </c>
      <c r="BO200" s="21"/>
      <c r="BP200" s="32">
        <v>2056</v>
      </c>
      <c r="BQ200" s="59">
        <v>370.85347425000003</v>
      </c>
      <c r="BR200" s="58">
        <f t="shared" si="309"/>
        <v>5.2544477113779875</v>
      </c>
      <c r="BS200" s="58">
        <f t="shared" si="310"/>
        <v>1.0900000000000001</v>
      </c>
      <c r="BT200" s="27">
        <f t="shared" si="276"/>
        <v>2124.006906042142</v>
      </c>
      <c r="BV200" s="32">
        <v>2056</v>
      </c>
      <c r="BW200" s="27">
        <v>305.80284982768171</v>
      </c>
      <c r="BX200" s="53">
        <f t="shared" si="295"/>
        <v>248.30284982768171</v>
      </c>
      <c r="BY200" s="58">
        <f t="shared" si="311"/>
        <v>5.2544477113779875</v>
      </c>
      <c r="BZ200" s="58">
        <f t="shared" si="312"/>
        <v>2.36</v>
      </c>
      <c r="CA200" s="27">
        <f t="shared" si="277"/>
        <v>3079.0786447734381</v>
      </c>
      <c r="CC200" s="32">
        <v>2056</v>
      </c>
      <c r="CD200" s="27">
        <v>238.18239795407015</v>
      </c>
      <c r="CE200" s="27">
        <f t="shared" si="279"/>
        <v>138.18239795407015</v>
      </c>
      <c r="CF200" s="58">
        <f t="shared" si="313"/>
        <v>5.2544477113779875</v>
      </c>
      <c r="CG200" s="58">
        <f t="shared" si="314"/>
        <v>1</v>
      </c>
      <c r="CH200" s="27">
        <f t="shared" si="296"/>
        <v>1251.5169558202849</v>
      </c>
      <c r="CI200" s="21"/>
    </row>
    <row r="201" spans="1:87" s="4" customFormat="1" ht="13.8" x14ac:dyDescent="0.45">
      <c r="A201" s="32">
        <v>2057</v>
      </c>
      <c r="B201" s="627">
        <f t="shared" si="262"/>
        <v>15586.018835522433</v>
      </c>
      <c r="C201" s="21"/>
      <c r="D201" s="32">
        <v>2057</v>
      </c>
      <c r="E201" s="417">
        <v>197.376719793837</v>
      </c>
      <c r="F201" s="27">
        <f t="shared" si="263"/>
        <v>155.08907650835039</v>
      </c>
      <c r="G201" s="58">
        <f t="shared" si="297"/>
        <v>5.2544477113779875</v>
      </c>
      <c r="H201" s="58">
        <f t="shared" si="298"/>
        <v>1.0603</v>
      </c>
      <c r="I201" s="27">
        <f t="shared" si="264"/>
        <v>864.04636193910471</v>
      </c>
      <c r="J201" s="65"/>
      <c r="K201" s="32">
        <v>2057</v>
      </c>
      <c r="L201" s="27">
        <v>0</v>
      </c>
      <c r="M201" s="58">
        <f t="shared" ref="M201:N201" si="329">M200</f>
        <v>5.2544477113779875</v>
      </c>
      <c r="N201" s="58">
        <f t="shared" si="329"/>
        <v>1</v>
      </c>
      <c r="O201" s="27">
        <f t="shared" si="316"/>
        <v>0</v>
      </c>
      <c r="P201" s="65"/>
      <c r="Q201" s="32">
        <v>2057</v>
      </c>
      <c r="R201" s="27">
        <v>473.35079846283026</v>
      </c>
      <c r="S201" s="58">
        <f t="shared" si="300"/>
        <v>5.2544477113779875</v>
      </c>
      <c r="T201" s="58">
        <f t="shared" si="317"/>
        <v>0.98980000000000001</v>
      </c>
      <c r="U201" s="27">
        <f t="shared" si="266"/>
        <v>2461.8276100614094</v>
      </c>
      <c r="W201" s="32">
        <v>2057</v>
      </c>
      <c r="X201" s="417">
        <v>111</v>
      </c>
      <c r="Y201" s="58">
        <f t="shared" si="283"/>
        <v>5.2544477113779875</v>
      </c>
      <c r="Z201" s="58">
        <f t="shared" si="284"/>
        <v>1.0451999999999999</v>
      </c>
      <c r="AA201" s="27">
        <f t="shared" si="267"/>
        <v>609.60631102048217</v>
      </c>
      <c r="AB201" s="65"/>
      <c r="AC201" s="32">
        <v>2057</v>
      </c>
      <c r="AD201" s="27">
        <v>52.000000000000007</v>
      </c>
      <c r="AE201" s="58">
        <f t="shared" si="301"/>
        <v>5.2544477113779875</v>
      </c>
      <c r="AF201" s="58">
        <f t="shared" si="302"/>
        <v>1.3522000000000001</v>
      </c>
      <c r="AG201" s="27">
        <f t="shared" si="268"/>
        <v>369.46333815691645</v>
      </c>
      <c r="AH201" s="65"/>
      <c r="AI201" s="32">
        <v>2057</v>
      </c>
      <c r="AJ201" s="59">
        <v>493.77263700000026</v>
      </c>
      <c r="AK201" s="58">
        <f t="shared" si="303"/>
        <v>5.2544477113779875</v>
      </c>
      <c r="AL201" s="58">
        <f t="shared" si="304"/>
        <v>1.3105</v>
      </c>
      <c r="AM201" s="27">
        <f t="shared" si="269"/>
        <v>3400.0955294289129</v>
      </c>
      <c r="AO201" s="32">
        <v>2057</v>
      </c>
      <c r="AP201" s="27">
        <f t="shared" si="287"/>
        <v>51.473569828142544</v>
      </c>
      <c r="AQ201" s="58">
        <f t="shared" ref="AQ201:AS201" si="330">AQ200</f>
        <v>5.2544477113779875</v>
      </c>
      <c r="AR201" s="58">
        <f t="shared" si="330"/>
        <v>2.36</v>
      </c>
      <c r="AS201" s="27">
        <f t="shared" si="330"/>
        <v>638.29782758465512</v>
      </c>
      <c r="AU201" s="32">
        <v>2057</v>
      </c>
      <c r="AV201" s="27">
        <v>422876432.85486603</v>
      </c>
      <c r="AW201" s="58">
        <f t="shared" si="306"/>
        <v>10</v>
      </c>
      <c r="AX201" s="552">
        <f t="shared" si="270"/>
        <v>42.287643285486602</v>
      </c>
      <c r="AY201" s="59">
        <f t="shared" si="271"/>
        <v>42.287643285486602</v>
      </c>
      <c r="AZ201" s="58">
        <f t="shared" si="307"/>
        <v>5.2544477113779875</v>
      </c>
      <c r="BA201" s="58">
        <f t="shared" si="308"/>
        <v>1.18</v>
      </c>
      <c r="BB201" s="27">
        <f t="shared" si="272"/>
        <v>262.19388836757264</v>
      </c>
      <c r="BC201" s="68"/>
      <c r="BD201" s="32">
        <v>2057</v>
      </c>
      <c r="BE201" s="27">
        <v>0</v>
      </c>
      <c r="BF201" s="58">
        <f t="shared" si="290"/>
        <v>5.2544477113779875</v>
      </c>
      <c r="BG201" s="58">
        <v>1.1599999999999999</v>
      </c>
      <c r="BH201" s="53">
        <f t="shared" si="273"/>
        <v>0</v>
      </c>
      <c r="BJ201" s="32">
        <v>2057</v>
      </c>
      <c r="BK201" s="53">
        <f t="shared" si="274"/>
        <v>94.02627491518993</v>
      </c>
      <c r="BL201" s="58">
        <f t="shared" si="319"/>
        <v>5.2544477113779875</v>
      </c>
      <c r="BM201" s="58">
        <f t="shared" si="320"/>
        <v>1</v>
      </c>
      <c r="BN201" s="27">
        <f t="shared" si="275"/>
        <v>494.05614503751718</v>
      </c>
      <c r="BO201" s="21"/>
      <c r="BP201" s="32">
        <v>2057</v>
      </c>
      <c r="BQ201" s="59">
        <v>370.85347425000003</v>
      </c>
      <c r="BR201" s="58">
        <f t="shared" si="309"/>
        <v>5.2544477113779875</v>
      </c>
      <c r="BS201" s="58">
        <f t="shared" si="310"/>
        <v>1.0900000000000001</v>
      </c>
      <c r="BT201" s="27">
        <f t="shared" si="276"/>
        <v>2124.006906042142</v>
      </c>
      <c r="BV201" s="32">
        <v>2057</v>
      </c>
      <c r="BW201" s="27">
        <v>307.1467497647194</v>
      </c>
      <c r="BX201" s="53">
        <f t="shared" si="295"/>
        <v>249.6467497647194</v>
      </c>
      <c r="BY201" s="58">
        <f t="shared" si="311"/>
        <v>5.2544477113779875</v>
      </c>
      <c r="BZ201" s="58">
        <f t="shared" si="312"/>
        <v>2.36</v>
      </c>
      <c r="CA201" s="27">
        <f t="shared" si="277"/>
        <v>3095.7436713718721</v>
      </c>
      <c r="CC201" s="32">
        <v>2057</v>
      </c>
      <c r="CD201" s="27">
        <v>241.06838931311023</v>
      </c>
      <c r="CE201" s="27">
        <f t="shared" si="279"/>
        <v>141.06838931311023</v>
      </c>
      <c r="CF201" s="58">
        <f t="shared" si="313"/>
        <v>5.2544477113779875</v>
      </c>
      <c r="CG201" s="58">
        <f t="shared" si="314"/>
        <v>1</v>
      </c>
      <c r="CH201" s="27">
        <f t="shared" si="296"/>
        <v>1266.6812465118498</v>
      </c>
      <c r="CI201" s="21"/>
    </row>
    <row r="202" spans="1:87" s="4" customFormat="1" ht="13.8" x14ac:dyDescent="0.45">
      <c r="A202" s="32">
        <v>2058</v>
      </c>
      <c r="B202" s="627">
        <f t="shared" si="262"/>
        <v>15617.274766469111</v>
      </c>
      <c r="C202" s="21"/>
      <c r="D202" s="32">
        <v>2058</v>
      </c>
      <c r="E202" s="417">
        <v>194.40079150308989</v>
      </c>
      <c r="F202" s="27">
        <f t="shared" si="263"/>
        <v>151.13020846949041</v>
      </c>
      <c r="G202" s="58">
        <f t="shared" si="297"/>
        <v>5.2544477113779875</v>
      </c>
      <c r="H202" s="58">
        <f t="shared" si="298"/>
        <v>1.0603</v>
      </c>
      <c r="I202" s="27">
        <f t="shared" si="264"/>
        <v>841.99035642675142</v>
      </c>
      <c r="J202" s="65"/>
      <c r="K202" s="32">
        <v>2058</v>
      </c>
      <c r="L202" s="27">
        <v>0</v>
      </c>
      <c r="M202" s="58">
        <f t="shared" ref="M202:N202" si="331">M201</f>
        <v>5.2544477113779875</v>
      </c>
      <c r="N202" s="58">
        <f t="shared" si="331"/>
        <v>1</v>
      </c>
      <c r="O202" s="27">
        <f t="shared" si="316"/>
        <v>0</v>
      </c>
      <c r="P202" s="65"/>
      <c r="Q202" s="32">
        <v>2058</v>
      </c>
      <c r="R202" s="27">
        <v>480.78170314818698</v>
      </c>
      <c r="S202" s="58">
        <f t="shared" si="300"/>
        <v>5.2544477113779875</v>
      </c>
      <c r="T202" s="58">
        <f t="shared" si="317"/>
        <v>0.98980000000000001</v>
      </c>
      <c r="U202" s="27">
        <f t="shared" si="266"/>
        <v>2500.4746481176521</v>
      </c>
      <c r="W202" s="32">
        <v>2058</v>
      </c>
      <c r="X202" s="417">
        <v>111</v>
      </c>
      <c r="Y202" s="58">
        <f t="shared" si="283"/>
        <v>5.2544477113779875</v>
      </c>
      <c r="Z202" s="58">
        <f t="shared" si="284"/>
        <v>1.0451999999999999</v>
      </c>
      <c r="AA202" s="27">
        <f t="shared" si="267"/>
        <v>609.60631102048217</v>
      </c>
      <c r="AB202" s="65"/>
      <c r="AC202" s="32">
        <v>2058</v>
      </c>
      <c r="AD202" s="27">
        <v>52.000000000000007</v>
      </c>
      <c r="AE202" s="58">
        <f t="shared" si="301"/>
        <v>5.2544477113779875</v>
      </c>
      <c r="AF202" s="58">
        <f t="shared" si="302"/>
        <v>1.3522000000000001</v>
      </c>
      <c r="AG202" s="27">
        <f t="shared" si="268"/>
        <v>369.46333815691645</v>
      </c>
      <c r="AH202" s="65"/>
      <c r="AI202" s="32">
        <v>2058</v>
      </c>
      <c r="AJ202" s="59">
        <v>493.77263700000026</v>
      </c>
      <c r="AK202" s="58">
        <f t="shared" si="303"/>
        <v>5.2544477113779875</v>
      </c>
      <c r="AL202" s="58">
        <f t="shared" si="304"/>
        <v>1.3105</v>
      </c>
      <c r="AM202" s="27">
        <f t="shared" si="269"/>
        <v>3400.0955294289129</v>
      </c>
      <c r="AO202" s="32">
        <v>2058</v>
      </c>
      <c r="AP202" s="27">
        <f t="shared" si="287"/>
        <v>51.473569828142544</v>
      </c>
      <c r="AQ202" s="58">
        <f t="shared" ref="AQ202:AS202" si="332">AQ201</f>
        <v>5.2544477113779875</v>
      </c>
      <c r="AR202" s="58">
        <f t="shared" si="332"/>
        <v>2.36</v>
      </c>
      <c r="AS202" s="27">
        <f t="shared" si="332"/>
        <v>638.29782758465512</v>
      </c>
      <c r="AU202" s="32">
        <v>2058</v>
      </c>
      <c r="AV202" s="27">
        <v>432705830.33599472</v>
      </c>
      <c r="AW202" s="58">
        <f t="shared" si="306"/>
        <v>10</v>
      </c>
      <c r="AX202" s="552">
        <f t="shared" si="270"/>
        <v>43.270583033599472</v>
      </c>
      <c r="AY202" s="59">
        <f t="shared" si="271"/>
        <v>43.270583033599472</v>
      </c>
      <c r="AZ202" s="58">
        <f t="shared" si="307"/>
        <v>5.2544477113779875</v>
      </c>
      <c r="BA202" s="58">
        <f t="shared" si="308"/>
        <v>1.18</v>
      </c>
      <c r="BB202" s="27">
        <f t="shared" si="272"/>
        <v>268.28835886924776</v>
      </c>
      <c r="BC202" s="68"/>
      <c r="BD202" s="32">
        <v>2058</v>
      </c>
      <c r="BE202" s="27">
        <v>0</v>
      </c>
      <c r="BF202" s="58">
        <f t="shared" si="290"/>
        <v>5.2544477113779875</v>
      </c>
      <c r="BG202" s="58">
        <v>1.1599999999999999</v>
      </c>
      <c r="BH202" s="53">
        <f t="shared" si="273"/>
        <v>0</v>
      </c>
      <c r="BJ202" s="32">
        <v>2058</v>
      </c>
      <c r="BK202" s="53">
        <f t="shared" si="274"/>
        <v>89.57129852058037</v>
      </c>
      <c r="BL202" s="58">
        <f t="shared" si="319"/>
        <v>5.2544477113779875</v>
      </c>
      <c r="BM202" s="58">
        <f t="shared" si="320"/>
        <v>1</v>
      </c>
      <c r="BN202" s="27">
        <f t="shared" si="275"/>
        <v>470.64770451661803</v>
      </c>
      <c r="BO202" s="21"/>
      <c r="BP202" s="32">
        <v>2058</v>
      </c>
      <c r="BQ202" s="59">
        <v>370.85347425000003</v>
      </c>
      <c r="BR202" s="58">
        <f t="shared" si="309"/>
        <v>5.2544477113779875</v>
      </c>
      <c r="BS202" s="58">
        <f t="shared" si="310"/>
        <v>1.0900000000000001</v>
      </c>
      <c r="BT202" s="27">
        <f t="shared" si="276"/>
        <v>2124.006906042142</v>
      </c>
      <c r="BV202" s="32">
        <v>2058</v>
      </c>
      <c r="BW202" s="27">
        <v>308.49843253319676</v>
      </c>
      <c r="BX202" s="53">
        <f t="shared" si="295"/>
        <v>250.99843253319676</v>
      </c>
      <c r="BY202" s="58">
        <f t="shared" si="311"/>
        <v>5.2544477113779875</v>
      </c>
      <c r="BZ202" s="58">
        <f t="shared" si="312"/>
        <v>2.36</v>
      </c>
      <c r="CA202" s="27">
        <f t="shared" si="277"/>
        <v>3112.5052089451024</v>
      </c>
      <c r="CC202" s="32">
        <v>2058</v>
      </c>
      <c r="CD202" s="27">
        <v>243.96447500748852</v>
      </c>
      <c r="CE202" s="27">
        <f t="shared" si="279"/>
        <v>143.96447500748852</v>
      </c>
      <c r="CF202" s="58">
        <f t="shared" si="313"/>
        <v>5.2544477113779875</v>
      </c>
      <c r="CG202" s="58">
        <f t="shared" si="314"/>
        <v>1</v>
      </c>
      <c r="CH202" s="27">
        <f t="shared" si="296"/>
        <v>1281.8985773606303</v>
      </c>
      <c r="CI202" s="21"/>
    </row>
    <row r="203" spans="1:87" s="4" customFormat="1" ht="13.8" x14ac:dyDescent="0.45">
      <c r="A203" s="32">
        <v>2059</v>
      </c>
      <c r="B203" s="627">
        <f t="shared" si="262"/>
        <v>15648.734895808599</v>
      </c>
      <c r="C203" s="21"/>
      <c r="D203" s="32">
        <v>2059</v>
      </c>
      <c r="E203" s="417">
        <v>191.59624997313534</v>
      </c>
      <c r="F203" s="27">
        <f t="shared" si="263"/>
        <v>147.34272719142299</v>
      </c>
      <c r="G203" s="58">
        <f t="shared" si="297"/>
        <v>5.2544477113779875</v>
      </c>
      <c r="H203" s="58">
        <f t="shared" si="298"/>
        <v>1.0603</v>
      </c>
      <c r="I203" s="27">
        <f t="shared" si="264"/>
        <v>820.88919641661732</v>
      </c>
      <c r="J203" s="65"/>
      <c r="K203" s="32">
        <v>2059</v>
      </c>
      <c r="L203" s="27">
        <v>0</v>
      </c>
      <c r="M203" s="58">
        <f t="shared" ref="M203:N203" si="333">M202</f>
        <v>5.2544477113779875</v>
      </c>
      <c r="N203" s="58">
        <f t="shared" si="333"/>
        <v>1</v>
      </c>
      <c r="O203" s="27">
        <f t="shared" si="316"/>
        <v>0</v>
      </c>
      <c r="P203" s="65"/>
      <c r="Q203" s="32">
        <v>2059</v>
      </c>
      <c r="R203" s="27">
        <v>488.22374710596512</v>
      </c>
      <c r="S203" s="58">
        <f t="shared" si="300"/>
        <v>5.2544477113779875</v>
      </c>
      <c r="T203" s="58">
        <f t="shared" si="317"/>
        <v>0.98980000000000001</v>
      </c>
      <c r="U203" s="27">
        <f t="shared" si="266"/>
        <v>2539.1796198849866</v>
      </c>
      <c r="W203" s="32">
        <v>2059</v>
      </c>
      <c r="X203" s="417">
        <v>111</v>
      </c>
      <c r="Y203" s="58">
        <f t="shared" si="283"/>
        <v>5.2544477113779875</v>
      </c>
      <c r="Z203" s="58">
        <f t="shared" si="284"/>
        <v>1.0451999999999999</v>
      </c>
      <c r="AA203" s="27">
        <f t="shared" si="267"/>
        <v>609.60631102048217</v>
      </c>
      <c r="AB203" s="65"/>
      <c r="AC203" s="32">
        <v>2059</v>
      </c>
      <c r="AD203" s="27">
        <v>52.000000000000007</v>
      </c>
      <c r="AE203" s="58">
        <f t="shared" si="301"/>
        <v>5.2544477113779875</v>
      </c>
      <c r="AF203" s="58">
        <f t="shared" si="302"/>
        <v>1.3522000000000001</v>
      </c>
      <c r="AG203" s="27">
        <f t="shared" si="268"/>
        <v>369.46333815691645</v>
      </c>
      <c r="AH203" s="65"/>
      <c r="AI203" s="32">
        <v>2059</v>
      </c>
      <c r="AJ203" s="59">
        <v>493.77263700000026</v>
      </c>
      <c r="AK203" s="58">
        <f t="shared" si="303"/>
        <v>5.2544477113779875</v>
      </c>
      <c r="AL203" s="58">
        <f t="shared" si="304"/>
        <v>1.3105</v>
      </c>
      <c r="AM203" s="27">
        <f t="shared" si="269"/>
        <v>3400.0955294289129</v>
      </c>
      <c r="AO203" s="32">
        <v>2059</v>
      </c>
      <c r="AP203" s="27">
        <f t="shared" si="287"/>
        <v>51.473569828142544</v>
      </c>
      <c r="AQ203" s="58">
        <f t="shared" ref="AQ203:AS203" si="334">AQ202</f>
        <v>5.2544477113779875</v>
      </c>
      <c r="AR203" s="58">
        <f t="shared" si="334"/>
        <v>2.36</v>
      </c>
      <c r="AS203" s="27">
        <f t="shared" si="334"/>
        <v>638.29782758465512</v>
      </c>
      <c r="AU203" s="32">
        <v>2059</v>
      </c>
      <c r="AV203" s="27">
        <v>442535227.81712341</v>
      </c>
      <c r="AW203" s="58">
        <f t="shared" si="306"/>
        <v>10</v>
      </c>
      <c r="AX203" s="552">
        <f t="shared" si="270"/>
        <v>44.253522781712341</v>
      </c>
      <c r="AY203" s="59">
        <f t="shared" si="271"/>
        <v>44.253522781712341</v>
      </c>
      <c r="AZ203" s="58">
        <f t="shared" si="307"/>
        <v>5.2544477113779875</v>
      </c>
      <c r="BA203" s="58">
        <f t="shared" si="308"/>
        <v>1.18</v>
      </c>
      <c r="BB203" s="27">
        <f t="shared" si="272"/>
        <v>274.38282937092276</v>
      </c>
      <c r="BC203" s="68"/>
      <c r="BD203" s="32">
        <v>2059</v>
      </c>
      <c r="BE203" s="27">
        <v>0</v>
      </c>
      <c r="BF203" s="58">
        <f t="shared" si="290"/>
        <v>5.2544477113779875</v>
      </c>
      <c r="BG203" s="58">
        <v>1.1599999999999999</v>
      </c>
      <c r="BH203" s="53">
        <f t="shared" si="273"/>
        <v>0</v>
      </c>
      <c r="BJ203" s="32">
        <v>2059</v>
      </c>
      <c r="BK203" s="53">
        <f t="shared" si="274"/>
        <v>84.933796092756808</v>
      </c>
      <c r="BL203" s="58">
        <f t="shared" si="319"/>
        <v>5.2544477113779875</v>
      </c>
      <c r="BM203" s="58">
        <f t="shared" si="320"/>
        <v>1</v>
      </c>
      <c r="BN203" s="27">
        <f t="shared" si="275"/>
        <v>446.28019049823064</v>
      </c>
      <c r="BO203" s="21"/>
      <c r="BP203" s="32">
        <v>2059</v>
      </c>
      <c r="BQ203" s="59">
        <v>370.85347425000003</v>
      </c>
      <c r="BR203" s="58">
        <f t="shared" si="309"/>
        <v>5.2544477113779875</v>
      </c>
      <c r="BS203" s="58">
        <f t="shared" si="310"/>
        <v>1.0900000000000001</v>
      </c>
      <c r="BT203" s="27">
        <f t="shared" si="276"/>
        <v>2124.006906042142</v>
      </c>
      <c r="BV203" s="32">
        <v>2059</v>
      </c>
      <c r="BW203" s="27">
        <v>309.85824500739227</v>
      </c>
      <c r="BX203" s="53">
        <f t="shared" si="295"/>
        <v>252.35824500739227</v>
      </c>
      <c r="BY203" s="58">
        <f t="shared" si="311"/>
        <v>5.2544477113779875</v>
      </c>
      <c r="BZ203" s="58">
        <f t="shared" si="312"/>
        <v>2.36</v>
      </c>
      <c r="CA203" s="27">
        <f t="shared" si="277"/>
        <v>3129.3675589064401</v>
      </c>
      <c r="CC203" s="32">
        <v>2059</v>
      </c>
      <c r="CD203" s="27">
        <v>246.87001560400103</v>
      </c>
      <c r="CE203" s="27">
        <f t="shared" si="279"/>
        <v>146.87001560400103</v>
      </c>
      <c r="CF203" s="58">
        <f t="shared" si="313"/>
        <v>5.2544477113779875</v>
      </c>
      <c r="CG203" s="58">
        <f t="shared" si="314"/>
        <v>1</v>
      </c>
      <c r="CH203" s="27">
        <f t="shared" si="296"/>
        <v>1297.1655884982913</v>
      </c>
      <c r="CI203" s="21"/>
    </row>
    <row r="204" spans="1:87" s="4" customFormat="1" ht="13.8" x14ac:dyDescent="0.45">
      <c r="A204" s="32">
        <v>2060</v>
      </c>
      <c r="B204" s="627">
        <f t="shared" si="262"/>
        <v>15680.409582307231</v>
      </c>
      <c r="C204" s="21"/>
      <c r="D204" s="32">
        <v>2060</v>
      </c>
      <c r="E204" s="417">
        <v>188.99115600802801</v>
      </c>
      <c r="F204" s="27">
        <f t="shared" si="263"/>
        <v>143.7546934782028</v>
      </c>
      <c r="G204" s="58">
        <f t="shared" si="297"/>
        <v>5.2544477113779875</v>
      </c>
      <c r="H204" s="58">
        <f t="shared" si="298"/>
        <v>1.0603</v>
      </c>
      <c r="I204" s="27">
        <f t="shared" si="264"/>
        <v>800.89921681121393</v>
      </c>
      <c r="J204" s="65"/>
      <c r="K204" s="32">
        <v>2060</v>
      </c>
      <c r="L204" s="27">
        <v>0</v>
      </c>
      <c r="M204" s="58">
        <f t="shared" ref="M204:N204" si="335">M203</f>
        <v>5.2544477113779875</v>
      </c>
      <c r="N204" s="58">
        <f t="shared" si="335"/>
        <v>1</v>
      </c>
      <c r="O204" s="27">
        <f t="shared" si="316"/>
        <v>0</v>
      </c>
      <c r="P204" s="65"/>
      <c r="Q204" s="32">
        <v>2060</v>
      </c>
      <c r="R204" s="27">
        <v>495.67591600615293</v>
      </c>
      <c r="S204" s="58">
        <f t="shared" si="300"/>
        <v>5.2544477113779875</v>
      </c>
      <c r="T204" s="58">
        <f t="shared" si="317"/>
        <v>0.98980000000000001</v>
      </c>
      <c r="U204" s="27">
        <f t="shared" si="266"/>
        <v>2577.9372499827919</v>
      </c>
      <c r="W204" s="32">
        <v>2060</v>
      </c>
      <c r="X204" s="417">
        <v>111</v>
      </c>
      <c r="Y204" s="58">
        <f t="shared" si="283"/>
        <v>5.2544477113779875</v>
      </c>
      <c r="Z204" s="58">
        <f t="shared" si="284"/>
        <v>1.0451999999999999</v>
      </c>
      <c r="AA204" s="27">
        <f t="shared" si="267"/>
        <v>609.60631102048217</v>
      </c>
      <c r="AB204" s="65"/>
      <c r="AC204" s="32">
        <v>2060</v>
      </c>
      <c r="AD204" s="27">
        <v>52.000000000000007</v>
      </c>
      <c r="AE204" s="58">
        <f t="shared" si="301"/>
        <v>5.2544477113779875</v>
      </c>
      <c r="AF204" s="58">
        <f t="shared" si="302"/>
        <v>1.3522000000000001</v>
      </c>
      <c r="AG204" s="27">
        <f t="shared" si="268"/>
        <v>369.46333815691645</v>
      </c>
      <c r="AH204" s="65"/>
      <c r="AI204" s="32">
        <v>2060</v>
      </c>
      <c r="AJ204" s="59">
        <v>493.77263700000026</v>
      </c>
      <c r="AK204" s="58">
        <f t="shared" si="303"/>
        <v>5.2544477113779875</v>
      </c>
      <c r="AL204" s="58">
        <f t="shared" si="304"/>
        <v>1.3105</v>
      </c>
      <c r="AM204" s="27">
        <f t="shared" si="269"/>
        <v>3400.0955294289129</v>
      </c>
      <c r="AO204" s="32">
        <v>2060</v>
      </c>
      <c r="AP204" s="27">
        <f t="shared" si="287"/>
        <v>51.473569828142544</v>
      </c>
      <c r="AQ204" s="58">
        <f t="shared" ref="AQ204:AS204" si="336">AQ203</f>
        <v>5.2544477113779875</v>
      </c>
      <c r="AR204" s="58">
        <f t="shared" si="336"/>
        <v>2.36</v>
      </c>
      <c r="AS204" s="27">
        <f t="shared" si="336"/>
        <v>638.29782758465512</v>
      </c>
      <c r="AU204" s="32">
        <v>2060</v>
      </c>
      <c r="AV204" s="27">
        <v>452364625.29825211</v>
      </c>
      <c r="AW204" s="58">
        <f t="shared" si="306"/>
        <v>10</v>
      </c>
      <c r="AX204" s="552">
        <f t="shared" si="270"/>
        <v>45.236462529825211</v>
      </c>
      <c r="AY204" s="59">
        <f t="shared" si="271"/>
        <v>45.236462529825211</v>
      </c>
      <c r="AZ204" s="58">
        <f t="shared" si="307"/>
        <v>5.2544477113779875</v>
      </c>
      <c r="BA204" s="58">
        <f t="shared" si="308"/>
        <v>1.18</v>
      </c>
      <c r="BB204" s="27">
        <f t="shared" si="272"/>
        <v>280.47729987259788</v>
      </c>
      <c r="BC204" s="68"/>
      <c r="BD204" s="32">
        <v>2060</v>
      </c>
      <c r="BE204" s="27">
        <v>0</v>
      </c>
      <c r="BF204" s="58">
        <f t="shared" si="290"/>
        <v>5.2544477113779875</v>
      </c>
      <c r="BG204" s="58">
        <v>1.1599999999999999</v>
      </c>
      <c r="BH204" s="53">
        <f t="shared" si="273"/>
        <v>0</v>
      </c>
      <c r="BJ204" s="32">
        <v>2060</v>
      </c>
      <c r="BK204" s="53">
        <f t="shared" si="274"/>
        <v>80.086721157676266</v>
      </c>
      <c r="BL204" s="58">
        <f t="shared" si="319"/>
        <v>5.2544477113779875</v>
      </c>
      <c r="BM204" s="58">
        <f t="shared" si="320"/>
        <v>1</v>
      </c>
      <c r="BN204" s="27">
        <f t="shared" si="275"/>
        <v>420.81148869871913</v>
      </c>
      <c r="BO204" s="21"/>
      <c r="BP204" s="32">
        <v>2060</v>
      </c>
      <c r="BQ204" s="59">
        <v>370.85347425000003</v>
      </c>
      <c r="BR204" s="58">
        <f t="shared" si="309"/>
        <v>5.2544477113779875</v>
      </c>
      <c r="BS204" s="58">
        <f t="shared" si="310"/>
        <v>1.0900000000000001</v>
      </c>
      <c r="BT204" s="27">
        <f t="shared" si="276"/>
        <v>2124.006906042142</v>
      </c>
      <c r="BV204" s="32">
        <v>2060</v>
      </c>
      <c r="BW204" s="27">
        <v>311.2265521977763</v>
      </c>
      <c r="BX204" s="53">
        <f t="shared" si="295"/>
        <v>253.7265521977763</v>
      </c>
      <c r="BY204" s="58">
        <f t="shared" si="311"/>
        <v>5.2544477113779875</v>
      </c>
      <c r="BZ204" s="58">
        <f t="shared" si="312"/>
        <v>2.36</v>
      </c>
      <c r="CA204" s="27">
        <f t="shared" si="277"/>
        <v>3146.3352475669817</v>
      </c>
      <c r="CC204" s="32">
        <v>2060</v>
      </c>
      <c r="CD204" s="27">
        <v>249.78441869347625</v>
      </c>
      <c r="CE204" s="27">
        <f t="shared" si="279"/>
        <v>149.78441869347625</v>
      </c>
      <c r="CF204" s="58">
        <f t="shared" si="313"/>
        <v>5.2544477113779875</v>
      </c>
      <c r="CG204" s="58">
        <f t="shared" si="314"/>
        <v>1</v>
      </c>
      <c r="CH204" s="27">
        <f t="shared" si="296"/>
        <v>1312.4791671418172</v>
      </c>
      <c r="CI204" s="21"/>
    </row>
    <row r="205" spans="1:87" s="21" customFormat="1" x14ac:dyDescent="0.4">
      <c r="A205" s="65"/>
      <c r="B205" s="69"/>
      <c r="C205" s="65"/>
      <c r="D205" s="65"/>
      <c r="E205" s="65"/>
      <c r="F205" s="65"/>
      <c r="G205" s="71"/>
      <c r="H205" s="65"/>
      <c r="I205" s="65"/>
      <c r="J205" s="65"/>
      <c r="K205" s="65"/>
      <c r="L205" s="65"/>
      <c r="M205" s="71"/>
      <c r="N205" s="65"/>
      <c r="O205" s="65"/>
      <c r="P205" s="65"/>
      <c r="Q205" s="65"/>
      <c r="R205" s="65"/>
      <c r="S205" s="71"/>
      <c r="T205" s="65"/>
      <c r="U205" s="65"/>
      <c r="W205" s="65"/>
      <c r="X205" s="65"/>
      <c r="Y205" s="71"/>
      <c r="Z205" s="65"/>
      <c r="AA205" s="65"/>
      <c r="AB205" s="65"/>
      <c r="AC205" s="65"/>
      <c r="AD205" s="65"/>
      <c r="AE205" s="71"/>
      <c r="AF205" s="65"/>
      <c r="AG205" s="65"/>
      <c r="AH205" s="65"/>
      <c r="AI205" s="65"/>
      <c r="AJ205" s="65"/>
      <c r="AK205" s="71"/>
      <c r="AL205" s="65"/>
      <c r="AM205" s="65"/>
      <c r="AO205" s="65"/>
      <c r="AP205" s="65"/>
      <c r="AQ205" s="71"/>
      <c r="AR205" s="65"/>
      <c r="AS205" s="65"/>
      <c r="AU205" s="65"/>
      <c r="AV205" s="65"/>
      <c r="AW205" s="65"/>
      <c r="AX205" s="553"/>
      <c r="AY205" s="129"/>
      <c r="AZ205" s="71"/>
      <c r="BA205" s="71"/>
      <c r="BB205" s="65"/>
      <c r="BC205" s="65"/>
      <c r="BD205" s="65"/>
      <c r="BE205" s="65"/>
      <c r="BF205" s="71"/>
      <c r="BG205" s="65"/>
      <c r="BH205" s="65"/>
      <c r="BJ205" s="65"/>
      <c r="BK205" s="69"/>
      <c r="BL205" s="71"/>
      <c r="BM205" s="129"/>
      <c r="BN205" s="86"/>
      <c r="BR205" s="71"/>
      <c r="BV205" s="65"/>
      <c r="BW205" s="65"/>
      <c r="BX205" s="65"/>
      <c r="BY205" s="71"/>
      <c r="BZ205" s="65"/>
      <c r="CA205" s="65"/>
      <c r="CC205" s="65"/>
      <c r="CD205" s="65"/>
      <c r="CE205" s="65"/>
      <c r="CF205" s="71"/>
      <c r="CG205" s="65"/>
      <c r="CH205" s="65"/>
    </row>
    <row r="206" spans="1:87" s="21" customFormat="1" x14ac:dyDescent="0.4">
      <c r="A206" s="65"/>
      <c r="B206" s="69"/>
      <c r="C206" s="65"/>
      <c r="D206" s="65"/>
      <c r="E206" s="65"/>
      <c r="F206" s="65"/>
      <c r="G206" s="71"/>
      <c r="H206" s="65"/>
      <c r="I206" s="65"/>
      <c r="J206" s="65"/>
      <c r="K206" s="65"/>
      <c r="L206" s="65"/>
      <c r="M206" s="71"/>
      <c r="N206" s="65"/>
      <c r="O206" s="65"/>
      <c r="P206" s="65"/>
      <c r="Q206" s="65"/>
      <c r="R206" s="65"/>
      <c r="S206" s="71"/>
      <c r="T206" s="65"/>
      <c r="U206" s="65"/>
      <c r="W206" s="65"/>
      <c r="X206" s="65"/>
      <c r="Y206" s="71"/>
      <c r="Z206" s="65"/>
      <c r="AA206" s="65"/>
      <c r="AB206" s="65"/>
      <c r="AC206" s="65"/>
      <c r="AD206" s="65"/>
      <c r="AE206" s="71"/>
      <c r="AF206" s="65"/>
      <c r="AG206" s="65"/>
      <c r="AH206" s="65"/>
      <c r="AI206" s="65"/>
      <c r="AJ206" s="65"/>
      <c r="AK206" s="71"/>
      <c r="AL206" s="65"/>
      <c r="AM206" s="65"/>
      <c r="AO206" s="65"/>
      <c r="AP206" s="65"/>
      <c r="AQ206" s="71"/>
      <c r="AR206" s="65"/>
      <c r="AS206" s="65"/>
      <c r="AU206" s="65"/>
      <c r="AV206" s="65"/>
      <c r="AW206" s="65"/>
      <c r="AX206" s="553"/>
      <c r="AY206" s="129"/>
      <c r="AZ206" s="71"/>
      <c r="BA206" s="71"/>
      <c r="BB206" s="65"/>
      <c r="BC206" s="65"/>
      <c r="BD206" s="65"/>
      <c r="BE206" s="65"/>
      <c r="BF206" s="71"/>
      <c r="BG206" s="65"/>
      <c r="BH206" s="65"/>
      <c r="BJ206" s="65"/>
      <c r="BK206" s="69"/>
      <c r="BL206" s="71"/>
      <c r="BM206" s="129"/>
      <c r="BN206" s="86"/>
      <c r="BR206" s="71"/>
      <c r="BV206" s="65"/>
      <c r="BW206" s="65"/>
      <c r="BX206" s="65"/>
      <c r="BY206" s="71"/>
      <c r="BZ206" s="65"/>
      <c r="CA206" s="65"/>
      <c r="CC206" s="65"/>
      <c r="CD206" s="65"/>
      <c r="CE206" s="65"/>
      <c r="CF206" s="71"/>
      <c r="CG206" s="65"/>
      <c r="CH206" s="65"/>
    </row>
    <row r="207" spans="1:87" s="21" customFormat="1" x14ac:dyDescent="0.4">
      <c r="A207" s="65"/>
      <c r="B207" s="69"/>
      <c r="C207" s="65"/>
      <c r="D207" s="65"/>
      <c r="E207" s="65"/>
      <c r="F207" s="65"/>
      <c r="G207" s="71"/>
      <c r="H207" s="65"/>
      <c r="I207" s="65"/>
      <c r="J207" s="65"/>
      <c r="K207" s="65"/>
      <c r="L207" s="65"/>
      <c r="M207" s="71"/>
      <c r="N207" s="65"/>
      <c r="O207" s="65"/>
      <c r="P207" s="65"/>
      <c r="Q207" s="65"/>
      <c r="R207" s="65"/>
      <c r="S207" s="71"/>
      <c r="T207" s="65"/>
      <c r="U207" s="65"/>
      <c r="W207" s="65"/>
      <c r="X207" s="65"/>
      <c r="Y207" s="71"/>
      <c r="Z207" s="65"/>
      <c r="AA207" s="65"/>
      <c r="AB207" s="65"/>
      <c r="AC207" s="65"/>
      <c r="AD207" s="65"/>
      <c r="AE207" s="71"/>
      <c r="AF207" s="65"/>
      <c r="AG207" s="65"/>
      <c r="AH207" s="65"/>
      <c r="AI207" s="65"/>
      <c r="AJ207" s="65"/>
      <c r="AK207" s="71"/>
      <c r="AL207" s="65"/>
      <c r="AM207" s="65"/>
      <c r="AO207" s="65"/>
      <c r="AP207" s="65"/>
      <c r="AQ207" s="71"/>
      <c r="AR207" s="65"/>
      <c r="AS207" s="65"/>
      <c r="AU207" s="65"/>
      <c r="AV207" s="65"/>
      <c r="AW207" s="65"/>
      <c r="AX207" s="553"/>
      <c r="AY207" s="129"/>
      <c r="AZ207" s="71"/>
      <c r="BA207" s="71"/>
      <c r="BB207" s="65"/>
      <c r="BC207" s="65"/>
      <c r="BD207" s="65"/>
      <c r="BE207" s="65"/>
      <c r="BF207" s="71"/>
      <c r="BG207" s="65"/>
      <c r="BH207" s="65"/>
      <c r="BJ207" s="65"/>
      <c r="BK207" s="69"/>
      <c r="BL207" s="71"/>
      <c r="BM207" s="129"/>
      <c r="BN207" s="86"/>
      <c r="BR207" s="71"/>
      <c r="BV207" s="65"/>
      <c r="BW207" s="65"/>
      <c r="BX207" s="65"/>
      <c r="BY207" s="71"/>
      <c r="BZ207" s="65"/>
      <c r="CA207" s="65"/>
      <c r="CC207" s="65"/>
      <c r="CD207" s="65"/>
      <c r="CE207" s="65"/>
      <c r="CF207" s="71"/>
      <c r="CG207" s="65"/>
      <c r="CH207" s="65"/>
    </row>
    <row r="208" spans="1:87" s="21" customFormat="1" x14ac:dyDescent="0.4">
      <c r="A208" s="65"/>
      <c r="B208" s="69"/>
      <c r="C208" s="65"/>
      <c r="D208" s="65"/>
      <c r="E208" s="65"/>
      <c r="F208" s="65"/>
      <c r="G208" s="71"/>
      <c r="H208" s="65"/>
      <c r="I208" s="65"/>
      <c r="J208" s="65"/>
      <c r="K208" s="65"/>
      <c r="L208" s="65"/>
      <c r="M208" s="71"/>
      <c r="N208" s="65"/>
      <c r="O208" s="65"/>
      <c r="P208" s="65"/>
      <c r="Q208" s="65"/>
      <c r="R208" s="65"/>
      <c r="S208" s="71"/>
      <c r="T208" s="65"/>
      <c r="U208" s="65"/>
      <c r="W208" s="65"/>
      <c r="X208" s="65"/>
      <c r="Y208" s="71"/>
      <c r="Z208" s="65"/>
      <c r="AA208" s="65"/>
      <c r="AB208" s="65"/>
      <c r="AC208" s="65"/>
      <c r="AD208" s="65"/>
      <c r="AE208" s="71"/>
      <c r="AF208" s="65"/>
      <c r="AG208" s="65"/>
      <c r="AH208" s="65"/>
      <c r="AI208" s="65"/>
      <c r="AJ208" s="65"/>
      <c r="AK208" s="71"/>
      <c r="AL208" s="65"/>
      <c r="AM208" s="65"/>
      <c r="AO208" s="65"/>
      <c r="AP208" s="65"/>
      <c r="AQ208" s="71"/>
      <c r="AR208" s="65"/>
      <c r="AS208" s="65"/>
      <c r="AU208" s="65"/>
      <c r="AV208" s="65"/>
      <c r="AW208" s="65"/>
      <c r="AX208" s="553"/>
      <c r="AY208" s="129"/>
      <c r="AZ208" s="71"/>
      <c r="BA208" s="71"/>
      <c r="BB208" s="65"/>
      <c r="BC208" s="65"/>
      <c r="BD208" s="65"/>
      <c r="BE208" s="65"/>
      <c r="BF208" s="71"/>
      <c r="BG208" s="65"/>
      <c r="BH208" s="65"/>
      <c r="BJ208" s="65"/>
      <c r="BK208" s="69"/>
      <c r="BL208" s="71"/>
      <c r="BM208" s="129"/>
      <c r="BN208" s="86"/>
      <c r="BR208" s="71"/>
      <c r="BV208" s="65"/>
      <c r="BW208" s="65"/>
      <c r="BX208" s="65"/>
      <c r="BY208" s="71"/>
      <c r="BZ208" s="65"/>
      <c r="CA208" s="65"/>
      <c r="CC208" s="65"/>
      <c r="CD208" s="65"/>
      <c r="CE208" s="65"/>
      <c r="CF208" s="71"/>
      <c r="CG208" s="65"/>
      <c r="CH208" s="65"/>
    </row>
    <row r="209" spans="1:86" s="21" customFormat="1" x14ac:dyDescent="0.4">
      <c r="A209" s="65"/>
      <c r="B209" s="69"/>
      <c r="C209" s="65"/>
      <c r="D209" s="65"/>
      <c r="E209" s="65"/>
      <c r="F209" s="65"/>
      <c r="G209" s="71"/>
      <c r="H209" s="65"/>
      <c r="I209" s="65"/>
      <c r="J209" s="65"/>
      <c r="K209" s="65"/>
      <c r="L209" s="65"/>
      <c r="M209" s="71"/>
      <c r="N209" s="65"/>
      <c r="O209" s="65"/>
      <c r="P209" s="65"/>
      <c r="Q209" s="65"/>
      <c r="R209" s="65"/>
      <c r="S209" s="71"/>
      <c r="T209" s="65"/>
      <c r="U209" s="65"/>
      <c r="W209" s="65"/>
      <c r="X209" s="65"/>
      <c r="Y209" s="71"/>
      <c r="Z209" s="65"/>
      <c r="AA209" s="65"/>
      <c r="AB209" s="65"/>
      <c r="AC209" s="65"/>
      <c r="AD209" s="65"/>
      <c r="AE209" s="71"/>
      <c r="AF209" s="65"/>
      <c r="AG209" s="65"/>
      <c r="AH209" s="65"/>
      <c r="AI209" s="65"/>
      <c r="AJ209" s="65"/>
      <c r="AK209" s="71"/>
      <c r="AL209" s="65"/>
      <c r="AM209" s="65"/>
      <c r="AO209" s="65"/>
      <c r="AP209" s="65"/>
      <c r="AQ209" s="71"/>
      <c r="AR209" s="65"/>
      <c r="AS209" s="65"/>
      <c r="AU209" s="65"/>
      <c r="AV209" s="65"/>
      <c r="AW209" s="65"/>
      <c r="AX209" s="553"/>
      <c r="AY209" s="129"/>
      <c r="AZ209" s="71"/>
      <c r="BA209" s="71"/>
      <c r="BB209" s="65"/>
      <c r="BC209" s="65"/>
      <c r="BD209" s="65"/>
      <c r="BE209" s="65"/>
      <c r="BF209" s="71"/>
      <c r="BG209" s="65"/>
      <c r="BH209" s="65"/>
      <c r="BJ209" s="65"/>
      <c r="BK209" s="69"/>
      <c r="BL209" s="71"/>
      <c r="BM209" s="129"/>
      <c r="BN209" s="86"/>
      <c r="BR209" s="71"/>
      <c r="BV209" s="65"/>
      <c r="BW209" s="65"/>
      <c r="BX209" s="65"/>
      <c r="BY209" s="71"/>
      <c r="BZ209" s="65"/>
      <c r="CA209" s="65"/>
      <c r="CC209" s="65"/>
      <c r="CD209" s="65"/>
      <c r="CE209" s="65"/>
      <c r="CF209" s="71"/>
      <c r="CG209" s="65"/>
      <c r="CH209" s="65"/>
    </row>
    <row r="210" spans="1:86" s="21" customFormat="1" x14ac:dyDescent="0.4">
      <c r="A210" s="65"/>
      <c r="B210" s="69"/>
      <c r="C210" s="65"/>
      <c r="D210" s="65"/>
      <c r="E210" s="65"/>
      <c r="F210" s="65"/>
      <c r="G210" s="71"/>
      <c r="H210" s="65"/>
      <c r="I210" s="65"/>
      <c r="J210" s="65"/>
      <c r="K210" s="65"/>
      <c r="L210" s="65"/>
      <c r="M210" s="71"/>
      <c r="N210" s="65"/>
      <c r="O210" s="65"/>
      <c r="P210" s="65"/>
      <c r="Q210" s="65"/>
      <c r="R210" s="65"/>
      <c r="S210" s="71"/>
      <c r="T210" s="65"/>
      <c r="U210" s="65"/>
      <c r="W210" s="65"/>
      <c r="X210" s="65"/>
      <c r="Y210" s="71"/>
      <c r="Z210" s="65"/>
      <c r="AA210" s="65"/>
      <c r="AB210" s="65"/>
      <c r="AC210" s="65"/>
      <c r="AD210" s="65"/>
      <c r="AE210" s="71"/>
      <c r="AF210" s="65"/>
      <c r="AG210" s="65"/>
      <c r="AH210" s="65"/>
      <c r="AI210" s="65"/>
      <c r="AJ210" s="65"/>
      <c r="AK210" s="71"/>
      <c r="AL210" s="65"/>
      <c r="AM210" s="65"/>
      <c r="AO210" s="65"/>
      <c r="AP210" s="65"/>
      <c r="AQ210" s="71"/>
      <c r="AR210" s="65"/>
      <c r="AS210" s="65"/>
      <c r="AU210" s="65"/>
      <c r="AV210" s="65"/>
      <c r="AW210" s="65"/>
      <c r="AX210" s="553"/>
      <c r="AY210" s="129"/>
      <c r="AZ210" s="71"/>
      <c r="BA210" s="71"/>
      <c r="BB210" s="65"/>
      <c r="BC210" s="65"/>
      <c r="BD210" s="65"/>
      <c r="BE210" s="65"/>
      <c r="BF210" s="71"/>
      <c r="BG210" s="65"/>
      <c r="BH210" s="65"/>
      <c r="BJ210" s="65"/>
      <c r="BK210" s="69"/>
      <c r="BL210" s="71"/>
      <c r="BM210" s="129"/>
      <c r="BN210" s="86"/>
      <c r="BR210" s="71"/>
      <c r="BV210" s="65"/>
      <c r="BW210" s="65"/>
      <c r="BX210" s="65"/>
      <c r="BY210" s="71"/>
      <c r="BZ210" s="65"/>
      <c r="CA210" s="65"/>
      <c r="CC210" s="65"/>
      <c r="CD210" s="65"/>
      <c r="CE210" s="65"/>
      <c r="CF210" s="71"/>
      <c r="CG210" s="65"/>
      <c r="CH210" s="65"/>
    </row>
    <row r="211" spans="1:86" s="21" customFormat="1" x14ac:dyDescent="0.4">
      <c r="A211" s="65"/>
      <c r="B211" s="69"/>
      <c r="C211" s="65"/>
      <c r="D211" s="65"/>
      <c r="E211" s="65"/>
      <c r="F211" s="65"/>
      <c r="G211" s="71"/>
      <c r="H211" s="65"/>
      <c r="I211" s="65"/>
      <c r="J211" s="65"/>
      <c r="K211" s="65"/>
      <c r="L211" s="65"/>
      <c r="M211" s="71"/>
      <c r="N211" s="65"/>
      <c r="O211" s="65"/>
      <c r="P211" s="65"/>
      <c r="Q211" s="65"/>
      <c r="R211" s="65"/>
      <c r="S211" s="71"/>
      <c r="T211" s="65"/>
      <c r="U211" s="65"/>
      <c r="W211" s="65"/>
      <c r="X211" s="65"/>
      <c r="Y211" s="71"/>
      <c r="Z211" s="65"/>
      <c r="AA211" s="65"/>
      <c r="AB211" s="65"/>
      <c r="AC211" s="65"/>
      <c r="AD211" s="65"/>
      <c r="AE211" s="71"/>
      <c r="AF211" s="65"/>
      <c r="AG211" s="65"/>
      <c r="AH211" s="65"/>
      <c r="AI211" s="65"/>
      <c r="AJ211" s="65"/>
      <c r="AK211" s="71"/>
      <c r="AL211" s="65"/>
      <c r="AM211" s="65"/>
      <c r="AO211" s="65"/>
      <c r="AP211" s="65"/>
      <c r="AQ211" s="71"/>
      <c r="AR211" s="65"/>
      <c r="AS211" s="65"/>
      <c r="AU211" s="65"/>
      <c r="AV211" s="65"/>
      <c r="AW211" s="65"/>
      <c r="AX211" s="553"/>
      <c r="AY211" s="129"/>
      <c r="AZ211" s="71"/>
      <c r="BA211" s="71"/>
      <c r="BB211" s="65"/>
      <c r="BC211" s="65"/>
      <c r="BD211" s="65"/>
      <c r="BE211" s="65"/>
      <c r="BF211" s="71"/>
      <c r="BG211" s="65"/>
      <c r="BH211" s="65"/>
      <c r="BJ211" s="65"/>
      <c r="BK211" s="69"/>
      <c r="BL211" s="71"/>
      <c r="BM211" s="129"/>
      <c r="BN211" s="86"/>
      <c r="BR211" s="71"/>
      <c r="BV211" s="65"/>
      <c r="BW211" s="65"/>
      <c r="BX211" s="65"/>
      <c r="BY211" s="71"/>
      <c r="BZ211" s="65"/>
      <c r="CA211" s="65"/>
      <c r="CC211" s="65"/>
      <c r="CD211" s="65"/>
      <c r="CE211" s="65"/>
      <c r="CF211" s="71"/>
      <c r="CG211" s="65"/>
      <c r="CH211" s="65"/>
    </row>
    <row r="212" spans="1:86" s="21" customFormat="1" x14ac:dyDescent="0.4">
      <c r="A212" s="65"/>
      <c r="B212" s="69"/>
      <c r="C212" s="65"/>
      <c r="D212" s="65"/>
      <c r="E212" s="65"/>
      <c r="F212" s="65"/>
      <c r="G212" s="71"/>
      <c r="H212" s="65"/>
      <c r="I212" s="65"/>
      <c r="J212" s="65"/>
      <c r="K212" s="65"/>
      <c r="L212" s="65"/>
      <c r="M212" s="71"/>
      <c r="N212" s="65"/>
      <c r="O212" s="65"/>
      <c r="P212" s="65"/>
      <c r="Q212" s="65"/>
      <c r="R212" s="65"/>
      <c r="S212" s="71"/>
      <c r="T212" s="65"/>
      <c r="U212" s="65"/>
      <c r="W212" s="65"/>
      <c r="X212" s="65"/>
      <c r="Y212" s="71"/>
      <c r="Z212" s="65"/>
      <c r="AA212" s="65"/>
      <c r="AB212" s="65"/>
      <c r="AC212" s="65"/>
      <c r="AD212" s="65"/>
      <c r="AE212" s="71"/>
      <c r="AF212" s="65"/>
      <c r="AG212" s="65"/>
      <c r="AH212" s="65"/>
      <c r="AI212" s="65"/>
      <c r="AJ212" s="65"/>
      <c r="AK212" s="71"/>
      <c r="AL212" s="65"/>
      <c r="AM212" s="65"/>
      <c r="AO212" s="65"/>
      <c r="AP212" s="65"/>
      <c r="AQ212" s="71"/>
      <c r="AR212" s="65"/>
      <c r="AS212" s="65"/>
      <c r="AU212" s="65"/>
      <c r="AV212" s="65"/>
      <c r="AW212" s="65"/>
      <c r="AX212" s="553"/>
      <c r="AY212" s="129"/>
      <c r="AZ212" s="71"/>
      <c r="BA212" s="71"/>
      <c r="BB212" s="65"/>
      <c r="BC212" s="65"/>
      <c r="BD212" s="65"/>
      <c r="BE212" s="65"/>
      <c r="BF212" s="71"/>
      <c r="BG212" s="65"/>
      <c r="BH212" s="65"/>
      <c r="BJ212" s="65"/>
      <c r="BK212" s="69"/>
      <c r="BL212" s="71"/>
      <c r="BM212" s="129"/>
      <c r="BN212" s="86"/>
      <c r="BR212" s="71"/>
      <c r="BV212" s="65"/>
      <c r="BW212" s="65"/>
      <c r="BX212" s="65"/>
      <c r="BY212" s="71"/>
      <c r="BZ212" s="65"/>
      <c r="CA212" s="65"/>
      <c r="CC212" s="65"/>
      <c r="CD212" s="65"/>
      <c r="CE212" s="65"/>
      <c r="CF212" s="71"/>
      <c r="CG212" s="65"/>
      <c r="CH212" s="65"/>
    </row>
    <row r="213" spans="1:86" s="21" customFormat="1" x14ac:dyDescent="0.4">
      <c r="A213" s="65"/>
      <c r="B213" s="69"/>
      <c r="C213" s="65"/>
      <c r="D213" s="65"/>
      <c r="E213" s="65"/>
      <c r="F213" s="65"/>
      <c r="G213" s="71"/>
      <c r="H213" s="65"/>
      <c r="I213" s="65"/>
      <c r="J213" s="65"/>
      <c r="K213" s="65"/>
      <c r="L213" s="65"/>
      <c r="M213" s="71"/>
      <c r="N213" s="65"/>
      <c r="O213" s="65"/>
      <c r="P213" s="65"/>
      <c r="Q213" s="65"/>
      <c r="R213" s="65"/>
      <c r="S213" s="71"/>
      <c r="T213" s="65"/>
      <c r="U213" s="65"/>
      <c r="W213" s="65"/>
      <c r="X213" s="65"/>
      <c r="Y213" s="71"/>
      <c r="Z213" s="65"/>
      <c r="AA213" s="65"/>
      <c r="AB213" s="65"/>
      <c r="AC213" s="65"/>
      <c r="AD213" s="65"/>
      <c r="AE213" s="71"/>
      <c r="AF213" s="65"/>
      <c r="AG213" s="65"/>
      <c r="AH213" s="65"/>
      <c r="AI213" s="65"/>
      <c r="AJ213" s="65"/>
      <c r="AK213" s="71"/>
      <c r="AL213" s="65"/>
      <c r="AM213" s="65"/>
      <c r="AO213" s="65"/>
      <c r="AP213" s="65"/>
      <c r="AQ213" s="71"/>
      <c r="AR213" s="65"/>
      <c r="AS213" s="65"/>
      <c r="AU213" s="65"/>
      <c r="AV213" s="65"/>
      <c r="AW213" s="65"/>
      <c r="AX213" s="553"/>
      <c r="AY213" s="129"/>
      <c r="AZ213" s="71"/>
      <c r="BA213" s="71"/>
      <c r="BB213" s="65"/>
      <c r="BC213" s="65"/>
      <c r="BD213" s="65"/>
      <c r="BE213" s="65"/>
      <c r="BF213" s="71"/>
      <c r="BG213" s="65"/>
      <c r="BH213" s="65"/>
      <c r="BJ213" s="65"/>
      <c r="BK213" s="69"/>
      <c r="BL213" s="71"/>
      <c r="BM213" s="129"/>
      <c r="BN213" s="86"/>
      <c r="BR213" s="71"/>
      <c r="BV213" s="65"/>
      <c r="BW213" s="65"/>
      <c r="BX213" s="65"/>
      <c r="BY213" s="71"/>
      <c r="BZ213" s="65"/>
      <c r="CA213" s="65"/>
      <c r="CC213" s="65"/>
      <c r="CD213" s="65"/>
      <c r="CE213" s="65"/>
      <c r="CF213" s="71"/>
      <c r="CG213" s="65"/>
      <c r="CH213" s="65"/>
    </row>
    <row r="214" spans="1:86" s="21" customFormat="1" x14ac:dyDescent="0.4">
      <c r="A214" s="65"/>
      <c r="B214" s="69"/>
      <c r="C214" s="65"/>
      <c r="D214" s="65"/>
      <c r="E214" s="65"/>
      <c r="F214" s="65"/>
      <c r="G214" s="71"/>
      <c r="H214" s="65"/>
      <c r="I214" s="65"/>
      <c r="J214" s="65"/>
      <c r="K214" s="65"/>
      <c r="L214" s="65"/>
      <c r="M214" s="71"/>
      <c r="N214" s="65"/>
      <c r="O214" s="65"/>
      <c r="P214" s="65"/>
      <c r="Q214" s="65"/>
      <c r="R214" s="65"/>
      <c r="S214" s="71"/>
      <c r="T214" s="65"/>
      <c r="U214" s="65"/>
      <c r="W214" s="65"/>
      <c r="X214" s="65"/>
      <c r="Y214" s="71"/>
      <c r="Z214" s="65"/>
      <c r="AA214" s="65"/>
      <c r="AB214" s="65"/>
      <c r="AC214" s="65"/>
      <c r="AD214" s="65"/>
      <c r="AE214" s="71"/>
      <c r="AF214" s="65"/>
      <c r="AG214" s="65"/>
      <c r="AH214" s="65"/>
      <c r="AI214" s="65"/>
      <c r="AJ214" s="65"/>
      <c r="AK214" s="71"/>
      <c r="AL214" s="65"/>
      <c r="AM214" s="65"/>
      <c r="AO214" s="65"/>
      <c r="AP214" s="65"/>
      <c r="AQ214" s="71"/>
      <c r="AR214" s="65"/>
      <c r="AS214" s="65"/>
      <c r="AU214" s="65"/>
      <c r="AV214" s="65"/>
      <c r="AW214" s="65"/>
      <c r="AX214" s="553"/>
      <c r="AY214" s="129"/>
      <c r="AZ214" s="71"/>
      <c r="BA214" s="71"/>
      <c r="BB214" s="65"/>
      <c r="BC214" s="65"/>
      <c r="BD214" s="65"/>
      <c r="BE214" s="65"/>
      <c r="BF214" s="71"/>
      <c r="BG214" s="65"/>
      <c r="BH214" s="65"/>
      <c r="BJ214" s="65"/>
      <c r="BK214" s="69"/>
      <c r="BL214" s="71"/>
      <c r="BM214" s="129"/>
      <c r="BN214" s="86"/>
      <c r="BR214" s="71"/>
      <c r="BV214" s="65"/>
      <c r="BW214" s="65"/>
      <c r="BX214" s="65"/>
      <c r="BY214" s="71"/>
      <c r="BZ214" s="65"/>
      <c r="CA214" s="65"/>
      <c r="CC214" s="65"/>
      <c r="CD214" s="65"/>
      <c r="CE214" s="65"/>
      <c r="CF214" s="71"/>
      <c r="CG214" s="65"/>
      <c r="CH214" s="65"/>
    </row>
    <row r="215" spans="1:86" s="21" customFormat="1" x14ac:dyDescent="0.4">
      <c r="A215" s="65"/>
      <c r="B215" s="69"/>
      <c r="C215" s="65"/>
      <c r="D215" s="65"/>
      <c r="E215" s="65"/>
      <c r="F215" s="65"/>
      <c r="G215" s="71"/>
      <c r="H215" s="65"/>
      <c r="I215" s="65"/>
      <c r="J215" s="65"/>
      <c r="K215" s="65"/>
      <c r="L215" s="65"/>
      <c r="M215" s="71"/>
      <c r="N215" s="65"/>
      <c r="O215" s="65"/>
      <c r="P215" s="65"/>
      <c r="Q215" s="65"/>
      <c r="R215" s="65"/>
      <c r="S215" s="71"/>
      <c r="T215" s="65"/>
      <c r="U215" s="65"/>
      <c r="W215" s="65"/>
      <c r="X215" s="65"/>
      <c r="Y215" s="71"/>
      <c r="Z215" s="65"/>
      <c r="AA215" s="65"/>
      <c r="AB215" s="65"/>
      <c r="AC215" s="65"/>
      <c r="AD215" s="65"/>
      <c r="AE215" s="71"/>
      <c r="AF215" s="65"/>
      <c r="AG215" s="65"/>
      <c r="AH215" s="65"/>
      <c r="AI215" s="65"/>
      <c r="AJ215" s="65"/>
      <c r="AK215" s="71"/>
      <c r="AL215" s="65"/>
      <c r="AM215" s="65"/>
      <c r="AO215" s="65"/>
      <c r="AP215" s="65"/>
      <c r="AQ215" s="71"/>
      <c r="AR215" s="65"/>
      <c r="AS215" s="65"/>
      <c r="AU215" s="65"/>
      <c r="AV215" s="65"/>
      <c r="AW215" s="65"/>
      <c r="AX215" s="553"/>
      <c r="AY215" s="129"/>
      <c r="AZ215" s="71"/>
      <c r="BA215" s="71"/>
      <c r="BB215" s="65"/>
      <c r="BC215" s="65"/>
      <c r="BD215" s="65"/>
      <c r="BE215" s="65"/>
      <c r="BF215" s="71"/>
      <c r="BG215" s="65"/>
      <c r="BH215" s="65"/>
      <c r="BJ215" s="65"/>
      <c r="BK215" s="69"/>
      <c r="BL215" s="71"/>
      <c r="BM215" s="129"/>
      <c r="BN215" s="86"/>
      <c r="BR215" s="71"/>
      <c r="BV215" s="65"/>
      <c r="BW215" s="65"/>
      <c r="BX215" s="65"/>
      <c r="BY215" s="71"/>
      <c r="BZ215" s="65"/>
      <c r="CA215" s="65"/>
      <c r="CC215" s="65"/>
      <c r="CD215" s="65"/>
      <c r="CE215" s="65"/>
      <c r="CF215" s="71"/>
      <c r="CG215" s="65"/>
      <c r="CH215" s="65"/>
    </row>
    <row r="216" spans="1:86" s="21" customFormat="1" x14ac:dyDescent="0.4">
      <c r="A216" s="65"/>
      <c r="B216" s="69"/>
      <c r="C216" s="65"/>
      <c r="D216" s="65"/>
      <c r="E216" s="65"/>
      <c r="F216" s="65"/>
      <c r="G216" s="71"/>
      <c r="H216" s="65"/>
      <c r="I216" s="65"/>
      <c r="J216" s="65"/>
      <c r="K216" s="65"/>
      <c r="L216" s="65"/>
      <c r="M216" s="71"/>
      <c r="N216" s="65"/>
      <c r="O216" s="65"/>
      <c r="P216" s="65"/>
      <c r="Q216" s="65"/>
      <c r="R216" s="65"/>
      <c r="S216" s="71"/>
      <c r="T216" s="65"/>
      <c r="U216" s="65"/>
      <c r="W216" s="65"/>
      <c r="X216" s="65"/>
      <c r="Y216" s="71"/>
      <c r="Z216" s="65"/>
      <c r="AA216" s="65"/>
      <c r="AB216" s="65"/>
      <c r="AC216" s="65"/>
      <c r="AD216" s="65"/>
      <c r="AE216" s="71"/>
      <c r="AF216" s="65"/>
      <c r="AG216" s="65"/>
      <c r="AH216" s="65"/>
      <c r="AI216" s="65"/>
      <c r="AJ216" s="65"/>
      <c r="AK216" s="71"/>
      <c r="AL216" s="65"/>
      <c r="AM216" s="65"/>
      <c r="AO216" s="65"/>
      <c r="AP216" s="65"/>
      <c r="AQ216" s="71"/>
      <c r="AR216" s="65"/>
      <c r="AS216" s="65"/>
      <c r="AU216" s="65"/>
      <c r="AV216" s="65"/>
      <c r="AW216" s="65"/>
      <c r="AX216" s="553"/>
      <c r="AY216" s="129"/>
      <c r="AZ216" s="71"/>
      <c r="BA216" s="71"/>
      <c r="BB216" s="65"/>
      <c r="BC216" s="65"/>
      <c r="BD216" s="65"/>
      <c r="BE216" s="65"/>
      <c r="BF216" s="71"/>
      <c r="BG216" s="65"/>
      <c r="BH216" s="65"/>
      <c r="BJ216" s="65"/>
      <c r="BK216" s="69"/>
      <c r="BL216" s="71"/>
      <c r="BM216" s="129"/>
      <c r="BN216" s="86"/>
      <c r="BR216" s="71"/>
      <c r="BV216" s="65"/>
      <c r="BW216" s="65"/>
      <c r="BX216" s="65"/>
      <c r="BY216" s="71"/>
      <c r="BZ216" s="65"/>
      <c r="CA216" s="65"/>
      <c r="CC216" s="65"/>
      <c r="CD216" s="65"/>
      <c r="CE216" s="65"/>
      <c r="CF216" s="71"/>
      <c r="CG216" s="65"/>
      <c r="CH216" s="65"/>
    </row>
    <row r="217" spans="1:86" s="21" customFormat="1" x14ac:dyDescent="0.4">
      <c r="A217" s="65"/>
      <c r="B217" s="69"/>
      <c r="C217" s="65"/>
      <c r="D217" s="65"/>
      <c r="E217" s="65"/>
      <c r="F217" s="65"/>
      <c r="G217" s="71"/>
      <c r="H217" s="65"/>
      <c r="I217" s="65"/>
      <c r="J217" s="65"/>
      <c r="K217" s="65"/>
      <c r="L217" s="65"/>
      <c r="M217" s="71"/>
      <c r="N217" s="65"/>
      <c r="O217" s="65"/>
      <c r="P217" s="65"/>
      <c r="Q217" s="65"/>
      <c r="R217" s="65"/>
      <c r="S217" s="71"/>
      <c r="T217" s="65"/>
      <c r="U217" s="65"/>
      <c r="W217" s="65"/>
      <c r="X217" s="65"/>
      <c r="Y217" s="71"/>
      <c r="Z217" s="65"/>
      <c r="AA217" s="65"/>
      <c r="AB217" s="65"/>
      <c r="AC217" s="65"/>
      <c r="AD217" s="65"/>
      <c r="AE217" s="71"/>
      <c r="AF217" s="65"/>
      <c r="AG217" s="65"/>
      <c r="AH217" s="65"/>
      <c r="AI217" s="65"/>
      <c r="AJ217" s="65"/>
      <c r="AK217" s="71"/>
      <c r="AL217" s="65"/>
      <c r="AM217" s="65"/>
      <c r="AO217" s="65"/>
      <c r="AP217" s="65"/>
      <c r="AQ217" s="71"/>
      <c r="AR217" s="65"/>
      <c r="AS217" s="65"/>
      <c r="AU217" s="65"/>
      <c r="AV217" s="65"/>
      <c r="AW217" s="65"/>
      <c r="AX217" s="553"/>
      <c r="AY217" s="129"/>
      <c r="AZ217" s="71"/>
      <c r="BA217" s="71"/>
      <c r="BB217" s="65"/>
      <c r="BC217" s="65"/>
      <c r="BD217" s="65"/>
      <c r="BE217" s="65"/>
      <c r="BF217" s="71"/>
      <c r="BG217" s="65"/>
      <c r="BH217" s="65"/>
      <c r="BJ217" s="65"/>
      <c r="BK217" s="69"/>
      <c r="BL217" s="71"/>
      <c r="BM217" s="129"/>
      <c r="BN217" s="86"/>
      <c r="BR217" s="71"/>
      <c r="BV217" s="65"/>
      <c r="BW217" s="65"/>
      <c r="BX217" s="65"/>
      <c r="BY217" s="71"/>
      <c r="BZ217" s="65"/>
      <c r="CA217" s="65"/>
      <c r="CC217" s="65"/>
      <c r="CD217" s="65"/>
      <c r="CE217" s="65"/>
      <c r="CF217" s="71"/>
      <c r="CG217" s="65"/>
      <c r="CH217" s="65"/>
    </row>
    <row r="218" spans="1:86" s="21" customFormat="1" x14ac:dyDescent="0.4">
      <c r="A218" s="65"/>
      <c r="B218" s="69"/>
      <c r="C218" s="65"/>
      <c r="D218" s="65"/>
      <c r="E218" s="65"/>
      <c r="F218" s="65"/>
      <c r="G218" s="71"/>
      <c r="H218" s="65"/>
      <c r="I218" s="65"/>
      <c r="J218" s="65"/>
      <c r="K218" s="65"/>
      <c r="L218" s="65"/>
      <c r="M218" s="71"/>
      <c r="N218" s="65"/>
      <c r="O218" s="65"/>
      <c r="P218" s="65"/>
      <c r="Q218" s="65"/>
      <c r="R218" s="65"/>
      <c r="S218" s="71"/>
      <c r="T218" s="65"/>
      <c r="U218" s="65"/>
      <c r="W218" s="65"/>
      <c r="X218" s="65"/>
      <c r="Y218" s="71"/>
      <c r="Z218" s="65"/>
      <c r="AA218" s="65"/>
      <c r="AB218" s="65"/>
      <c r="AC218" s="65"/>
      <c r="AD218" s="65"/>
      <c r="AE218" s="71"/>
      <c r="AF218" s="65"/>
      <c r="AG218" s="65"/>
      <c r="AH218" s="65"/>
      <c r="AI218" s="65"/>
      <c r="AJ218" s="65"/>
      <c r="AK218" s="71"/>
      <c r="AL218" s="65"/>
      <c r="AM218" s="65"/>
      <c r="AO218" s="65"/>
      <c r="AP218" s="65"/>
      <c r="AQ218" s="71"/>
      <c r="AR218" s="65"/>
      <c r="AS218" s="65"/>
      <c r="AU218" s="65"/>
      <c r="AV218" s="65"/>
      <c r="AW218" s="65"/>
      <c r="AX218" s="553"/>
      <c r="AY218" s="129"/>
      <c r="AZ218" s="71"/>
      <c r="BA218" s="71"/>
      <c r="BB218" s="65"/>
      <c r="BC218" s="65"/>
      <c r="BD218" s="65"/>
      <c r="BE218" s="65"/>
      <c r="BF218" s="71"/>
      <c r="BG218" s="65"/>
      <c r="BH218" s="65"/>
      <c r="BJ218" s="65"/>
      <c r="BK218" s="69"/>
      <c r="BL218" s="71"/>
      <c r="BM218" s="129"/>
      <c r="BN218" s="86"/>
      <c r="BR218" s="71"/>
      <c r="BV218" s="65"/>
      <c r="BW218" s="65"/>
      <c r="BX218" s="65"/>
      <c r="BY218" s="71"/>
      <c r="BZ218" s="65"/>
      <c r="CA218" s="65"/>
      <c r="CC218" s="65"/>
      <c r="CD218" s="65"/>
      <c r="CE218" s="65"/>
      <c r="CF218" s="71"/>
      <c r="CG218" s="65"/>
      <c r="CH218" s="65"/>
    </row>
    <row r="219" spans="1:86" s="21" customFormat="1" x14ac:dyDescent="0.4">
      <c r="A219" s="65"/>
      <c r="B219" s="69"/>
      <c r="C219" s="65"/>
      <c r="D219" s="65"/>
      <c r="E219" s="65"/>
      <c r="F219" s="65"/>
      <c r="G219" s="71"/>
      <c r="H219" s="65"/>
      <c r="I219" s="65"/>
      <c r="J219" s="65"/>
      <c r="K219" s="65"/>
      <c r="L219" s="65"/>
      <c r="M219" s="71"/>
      <c r="N219" s="65"/>
      <c r="O219" s="65"/>
      <c r="P219" s="65"/>
      <c r="Q219" s="65"/>
      <c r="R219" s="65"/>
      <c r="S219" s="71"/>
      <c r="T219" s="65"/>
      <c r="U219" s="65"/>
      <c r="W219" s="65"/>
      <c r="X219" s="65"/>
      <c r="Y219" s="71"/>
      <c r="Z219" s="65"/>
      <c r="AA219" s="65"/>
      <c r="AB219" s="65"/>
      <c r="AC219" s="65"/>
      <c r="AD219" s="65"/>
      <c r="AE219" s="71"/>
      <c r="AF219" s="65"/>
      <c r="AG219" s="65"/>
      <c r="AH219" s="65"/>
      <c r="AI219" s="65"/>
      <c r="AJ219" s="65"/>
      <c r="AK219" s="71"/>
      <c r="AL219" s="65"/>
      <c r="AM219" s="65"/>
      <c r="AO219" s="65"/>
      <c r="AP219" s="65"/>
      <c r="AQ219" s="71"/>
      <c r="AR219" s="65"/>
      <c r="AS219" s="65"/>
      <c r="AU219" s="65"/>
      <c r="AV219" s="65"/>
      <c r="AW219" s="65"/>
      <c r="AX219" s="553"/>
      <c r="AY219" s="129"/>
      <c r="AZ219" s="71"/>
      <c r="BA219" s="71"/>
      <c r="BB219" s="65"/>
      <c r="BC219" s="65"/>
      <c r="BD219" s="65"/>
      <c r="BE219" s="65"/>
      <c r="BF219" s="71"/>
      <c r="BG219" s="65"/>
      <c r="BH219" s="65"/>
      <c r="BJ219" s="65"/>
      <c r="BK219" s="69"/>
      <c r="BL219" s="71"/>
      <c r="BM219" s="129"/>
      <c r="BN219" s="86"/>
      <c r="BR219" s="71"/>
      <c r="BV219" s="65"/>
      <c r="BW219" s="65"/>
      <c r="BX219" s="65"/>
      <c r="BY219" s="71"/>
      <c r="BZ219" s="65"/>
      <c r="CA219" s="65"/>
      <c r="CC219" s="65"/>
      <c r="CD219" s="65"/>
      <c r="CE219" s="65"/>
      <c r="CF219" s="71"/>
      <c r="CG219" s="65"/>
      <c r="CH219" s="65"/>
    </row>
    <row r="220" spans="1:86" s="21" customFormat="1" x14ac:dyDescent="0.4">
      <c r="A220" s="65"/>
      <c r="B220" s="69"/>
      <c r="C220" s="65"/>
      <c r="D220" s="65"/>
      <c r="E220" s="65"/>
      <c r="F220" s="65"/>
      <c r="G220" s="71"/>
      <c r="H220" s="65"/>
      <c r="I220" s="65"/>
      <c r="J220" s="65"/>
      <c r="K220" s="65"/>
      <c r="L220" s="65"/>
      <c r="M220" s="71"/>
      <c r="N220" s="65"/>
      <c r="O220" s="65"/>
      <c r="P220" s="65"/>
      <c r="Q220" s="65"/>
      <c r="R220" s="65"/>
      <c r="S220" s="71"/>
      <c r="T220" s="65"/>
      <c r="U220" s="65"/>
      <c r="W220" s="65"/>
      <c r="X220" s="65"/>
      <c r="Y220" s="71"/>
      <c r="Z220" s="65"/>
      <c r="AA220" s="65"/>
      <c r="AB220" s="65"/>
      <c r="AC220" s="65"/>
      <c r="AD220" s="65"/>
      <c r="AE220" s="71"/>
      <c r="AF220" s="65"/>
      <c r="AG220" s="65"/>
      <c r="AH220" s="65"/>
      <c r="AI220" s="65"/>
      <c r="AJ220" s="65"/>
      <c r="AK220" s="71"/>
      <c r="AL220" s="65"/>
      <c r="AM220" s="65"/>
      <c r="AO220" s="65"/>
      <c r="AP220" s="65"/>
      <c r="AQ220" s="71"/>
      <c r="AR220" s="65"/>
      <c r="AS220" s="65"/>
      <c r="AU220" s="65"/>
      <c r="AV220" s="65"/>
      <c r="AW220" s="65"/>
      <c r="AX220" s="553"/>
      <c r="AY220" s="129"/>
      <c r="AZ220" s="71"/>
      <c r="BA220" s="71"/>
      <c r="BB220" s="65"/>
      <c r="BC220" s="65"/>
      <c r="BD220" s="65"/>
      <c r="BE220" s="65"/>
      <c r="BF220" s="71"/>
      <c r="BG220" s="65"/>
      <c r="BH220" s="65"/>
      <c r="BJ220" s="65"/>
      <c r="BK220" s="69"/>
      <c r="BL220" s="71"/>
      <c r="BM220" s="129"/>
      <c r="BN220" s="86"/>
      <c r="BR220" s="71"/>
      <c r="BV220" s="65"/>
      <c r="BW220" s="65"/>
      <c r="BX220" s="65"/>
      <c r="BY220" s="71"/>
      <c r="BZ220" s="65"/>
      <c r="CA220" s="65"/>
      <c r="CC220" s="65"/>
      <c r="CD220" s="65"/>
      <c r="CE220" s="65"/>
      <c r="CF220" s="71"/>
      <c r="CG220" s="65"/>
      <c r="CH220" s="65"/>
    </row>
    <row r="221" spans="1:86" s="21" customFormat="1" x14ac:dyDescent="0.4">
      <c r="A221" s="65"/>
      <c r="B221" s="69"/>
      <c r="C221" s="65"/>
      <c r="D221" s="65"/>
      <c r="E221" s="65"/>
      <c r="F221" s="65"/>
      <c r="G221" s="71"/>
      <c r="H221" s="65"/>
      <c r="I221" s="65"/>
      <c r="J221" s="65"/>
      <c r="K221" s="65"/>
      <c r="L221" s="65"/>
      <c r="M221" s="71"/>
      <c r="N221" s="65"/>
      <c r="O221" s="65"/>
      <c r="P221" s="65"/>
      <c r="Q221" s="65"/>
      <c r="R221" s="65"/>
      <c r="S221" s="71"/>
      <c r="T221" s="65"/>
      <c r="U221" s="65"/>
      <c r="W221" s="65"/>
      <c r="X221" s="65"/>
      <c r="Y221" s="71"/>
      <c r="Z221" s="65"/>
      <c r="AA221" s="65"/>
      <c r="AB221" s="65"/>
      <c r="AC221" s="65"/>
      <c r="AD221" s="65"/>
      <c r="AE221" s="71"/>
      <c r="AF221" s="65"/>
      <c r="AG221" s="65"/>
      <c r="AH221" s="65"/>
      <c r="AI221" s="65"/>
      <c r="AJ221" s="65"/>
      <c r="AK221" s="71"/>
      <c r="AL221" s="65"/>
      <c r="AM221" s="65"/>
      <c r="AO221" s="65"/>
      <c r="AP221" s="65"/>
      <c r="AQ221" s="71"/>
      <c r="AR221" s="65"/>
      <c r="AS221" s="65"/>
      <c r="AU221" s="65"/>
      <c r="AV221" s="65"/>
      <c r="AW221" s="65"/>
      <c r="AX221" s="553"/>
      <c r="AY221" s="129"/>
      <c r="AZ221" s="71"/>
      <c r="BA221" s="71"/>
      <c r="BB221" s="65"/>
      <c r="BC221" s="65"/>
      <c r="BD221" s="65"/>
      <c r="BE221" s="65"/>
      <c r="BF221" s="71"/>
      <c r="BG221" s="65"/>
      <c r="BH221" s="65"/>
      <c r="BJ221" s="65"/>
      <c r="BK221" s="69"/>
      <c r="BL221" s="71"/>
      <c r="BM221" s="129"/>
      <c r="BN221" s="86"/>
      <c r="BR221" s="71"/>
      <c r="BV221" s="65"/>
      <c r="BW221" s="65"/>
      <c r="BX221" s="65"/>
      <c r="BY221" s="71"/>
      <c r="BZ221" s="65"/>
      <c r="CA221" s="65"/>
      <c r="CC221" s="65"/>
      <c r="CD221" s="65"/>
      <c r="CE221" s="65"/>
      <c r="CF221" s="71"/>
      <c r="CG221" s="65"/>
      <c r="CH221" s="65"/>
    </row>
    <row r="222" spans="1:86" s="21" customFormat="1" x14ac:dyDescent="0.4">
      <c r="A222" s="65"/>
      <c r="B222" s="69"/>
      <c r="C222" s="65"/>
      <c r="D222" s="65"/>
      <c r="E222" s="65"/>
      <c r="F222" s="65"/>
      <c r="G222" s="71"/>
      <c r="H222" s="65"/>
      <c r="I222" s="65"/>
      <c r="J222" s="65"/>
      <c r="K222" s="65"/>
      <c r="L222" s="65"/>
      <c r="M222" s="71"/>
      <c r="N222" s="65"/>
      <c r="O222" s="65"/>
      <c r="P222" s="65"/>
      <c r="Q222" s="65"/>
      <c r="R222" s="65"/>
      <c r="S222" s="71"/>
      <c r="T222" s="65"/>
      <c r="U222" s="65"/>
      <c r="W222" s="65"/>
      <c r="X222" s="65"/>
      <c r="Y222" s="71"/>
      <c r="Z222" s="65"/>
      <c r="AA222" s="65"/>
      <c r="AB222" s="65"/>
      <c r="AC222" s="65"/>
      <c r="AD222" s="65"/>
      <c r="AE222" s="71"/>
      <c r="AF222" s="65"/>
      <c r="AG222" s="65"/>
      <c r="AH222" s="65"/>
      <c r="AI222" s="65"/>
      <c r="AJ222" s="65"/>
      <c r="AK222" s="71"/>
      <c r="AL222" s="65"/>
      <c r="AM222" s="65"/>
      <c r="AO222" s="65"/>
      <c r="AP222" s="65"/>
      <c r="AQ222" s="71"/>
      <c r="AR222" s="65"/>
      <c r="AS222" s="65"/>
      <c r="AU222" s="65"/>
      <c r="AV222" s="65"/>
      <c r="AW222" s="65"/>
      <c r="AX222" s="553"/>
      <c r="AY222" s="129"/>
      <c r="AZ222" s="71"/>
      <c r="BA222" s="71"/>
      <c r="BB222" s="65"/>
      <c r="BC222" s="65"/>
      <c r="BD222" s="65"/>
      <c r="BE222" s="65"/>
      <c r="BF222" s="71"/>
      <c r="BG222" s="65"/>
      <c r="BH222" s="65"/>
      <c r="BJ222" s="65"/>
      <c r="BK222" s="69"/>
      <c r="BL222" s="71"/>
      <c r="BM222" s="129"/>
      <c r="BN222" s="86"/>
      <c r="BR222" s="71"/>
      <c r="BV222" s="65"/>
      <c r="BW222" s="65"/>
      <c r="BX222" s="65"/>
      <c r="BY222" s="71"/>
      <c r="BZ222" s="65"/>
      <c r="CA222" s="65"/>
      <c r="CC222" s="65"/>
      <c r="CD222" s="65"/>
      <c r="CE222" s="65"/>
      <c r="CF222" s="71"/>
      <c r="CG222" s="65"/>
      <c r="CH222" s="65"/>
    </row>
    <row r="223" spans="1:86" s="21" customFormat="1" x14ac:dyDescent="0.4">
      <c r="A223" s="65"/>
      <c r="B223" s="69"/>
      <c r="C223" s="65"/>
      <c r="D223" s="65"/>
      <c r="E223" s="65"/>
      <c r="F223" s="65"/>
      <c r="G223" s="71"/>
      <c r="H223" s="65"/>
      <c r="I223" s="65"/>
      <c r="J223" s="65"/>
      <c r="K223" s="65"/>
      <c r="L223" s="65"/>
      <c r="M223" s="71"/>
      <c r="N223" s="65"/>
      <c r="O223" s="65"/>
      <c r="P223" s="65"/>
      <c r="Q223" s="65"/>
      <c r="R223" s="65"/>
      <c r="S223" s="71"/>
      <c r="T223" s="65"/>
      <c r="U223" s="65"/>
      <c r="W223" s="65"/>
      <c r="X223" s="65"/>
      <c r="Y223" s="71"/>
      <c r="Z223" s="65"/>
      <c r="AA223" s="65"/>
      <c r="AB223" s="65"/>
      <c r="AC223" s="65"/>
      <c r="AD223" s="65"/>
      <c r="AE223" s="71"/>
      <c r="AF223" s="65"/>
      <c r="AG223" s="65"/>
      <c r="AH223" s="65"/>
      <c r="AI223" s="65"/>
      <c r="AJ223" s="65"/>
      <c r="AK223" s="71"/>
      <c r="AL223" s="65"/>
      <c r="AM223" s="65"/>
      <c r="AO223" s="65"/>
      <c r="AP223" s="65"/>
      <c r="AQ223" s="71"/>
      <c r="AR223" s="65"/>
      <c r="AS223" s="65"/>
      <c r="AU223" s="65"/>
      <c r="AV223" s="65"/>
      <c r="AW223" s="65"/>
      <c r="AX223" s="553"/>
      <c r="AY223" s="129"/>
      <c r="AZ223" s="71"/>
      <c r="BA223" s="71"/>
      <c r="BB223" s="65"/>
      <c r="BC223" s="65"/>
      <c r="BD223" s="65"/>
      <c r="BE223" s="65"/>
      <c r="BF223" s="71"/>
      <c r="BG223" s="65"/>
      <c r="BH223" s="65"/>
      <c r="BJ223" s="65"/>
      <c r="BK223" s="69"/>
      <c r="BL223" s="71"/>
      <c r="BM223" s="129"/>
      <c r="BN223" s="86"/>
      <c r="BR223" s="71"/>
      <c r="BV223" s="65"/>
      <c r="BW223" s="65"/>
      <c r="BX223" s="65"/>
      <c r="BY223" s="71"/>
      <c r="BZ223" s="65"/>
      <c r="CA223" s="65"/>
      <c r="CC223" s="65"/>
      <c r="CD223" s="65"/>
      <c r="CE223" s="65"/>
      <c r="CF223" s="71"/>
      <c r="CG223" s="65"/>
      <c r="CH223" s="65"/>
    </row>
    <row r="224" spans="1:86" s="21" customFormat="1" x14ac:dyDescent="0.4">
      <c r="A224" s="65"/>
      <c r="B224" s="69"/>
      <c r="C224" s="65"/>
      <c r="D224" s="65"/>
      <c r="E224" s="65"/>
      <c r="F224" s="65"/>
      <c r="G224" s="71"/>
      <c r="H224" s="65"/>
      <c r="I224" s="65"/>
      <c r="J224" s="65"/>
      <c r="K224" s="65"/>
      <c r="L224" s="65"/>
      <c r="M224" s="71"/>
      <c r="N224" s="65"/>
      <c r="O224" s="65"/>
      <c r="P224" s="65"/>
      <c r="Q224" s="65"/>
      <c r="R224" s="65"/>
      <c r="S224" s="71"/>
      <c r="T224" s="65"/>
      <c r="U224" s="65"/>
      <c r="W224" s="65"/>
      <c r="X224" s="65"/>
      <c r="Y224" s="71"/>
      <c r="Z224" s="65"/>
      <c r="AA224" s="65"/>
      <c r="AB224" s="65"/>
      <c r="AC224" s="65"/>
      <c r="AD224" s="65"/>
      <c r="AE224" s="71"/>
      <c r="AF224" s="65"/>
      <c r="AG224" s="65"/>
      <c r="AH224" s="65"/>
      <c r="AI224" s="65"/>
      <c r="AJ224" s="65"/>
      <c r="AK224" s="71"/>
      <c r="AL224" s="65"/>
      <c r="AM224" s="65"/>
      <c r="AO224" s="65"/>
      <c r="AP224" s="65"/>
      <c r="AQ224" s="71"/>
      <c r="AR224" s="65"/>
      <c r="AS224" s="65"/>
      <c r="AU224" s="65"/>
      <c r="AV224" s="65"/>
      <c r="AW224" s="65"/>
      <c r="AX224" s="553"/>
      <c r="AY224" s="129"/>
      <c r="AZ224" s="71"/>
      <c r="BA224" s="71"/>
      <c r="BB224" s="65"/>
      <c r="BC224" s="65"/>
      <c r="BD224" s="65"/>
      <c r="BE224" s="65"/>
      <c r="BF224" s="71"/>
      <c r="BG224" s="65"/>
      <c r="BH224" s="65"/>
      <c r="BJ224" s="65"/>
      <c r="BK224" s="69"/>
      <c r="BL224" s="71"/>
      <c r="BM224" s="129"/>
      <c r="BN224" s="86"/>
      <c r="BR224" s="71"/>
      <c r="BV224" s="65"/>
      <c r="BW224" s="65"/>
      <c r="BX224" s="65"/>
      <c r="BY224" s="71"/>
      <c r="BZ224" s="65"/>
      <c r="CA224" s="65"/>
      <c r="CC224" s="65"/>
      <c r="CD224" s="65"/>
      <c r="CE224" s="65"/>
      <c r="CF224" s="71"/>
      <c r="CG224" s="65"/>
      <c r="CH224" s="65"/>
    </row>
    <row r="225" spans="1:86" s="21" customFormat="1" x14ac:dyDescent="0.4">
      <c r="A225" s="65"/>
      <c r="B225" s="69"/>
      <c r="C225" s="65"/>
      <c r="D225" s="65"/>
      <c r="E225" s="65"/>
      <c r="F225" s="65"/>
      <c r="G225" s="71"/>
      <c r="H225" s="65"/>
      <c r="I225" s="65"/>
      <c r="J225" s="65"/>
      <c r="K225" s="65"/>
      <c r="L225" s="65"/>
      <c r="M225" s="71"/>
      <c r="N225" s="65"/>
      <c r="O225" s="65"/>
      <c r="P225" s="65"/>
      <c r="Q225" s="65"/>
      <c r="R225" s="65"/>
      <c r="S225" s="71"/>
      <c r="T225" s="65"/>
      <c r="U225" s="65"/>
      <c r="W225" s="65"/>
      <c r="X225" s="65"/>
      <c r="Y225" s="71"/>
      <c r="Z225" s="65"/>
      <c r="AA225" s="65"/>
      <c r="AB225" s="65"/>
      <c r="AC225" s="65"/>
      <c r="AD225" s="65"/>
      <c r="AE225" s="71"/>
      <c r="AF225" s="65"/>
      <c r="AG225" s="65"/>
      <c r="AH225" s="65"/>
      <c r="AI225" s="65"/>
      <c r="AJ225" s="65"/>
      <c r="AK225" s="71"/>
      <c r="AL225" s="65"/>
      <c r="AM225" s="65"/>
      <c r="AO225" s="65"/>
      <c r="AP225" s="65"/>
      <c r="AQ225" s="71"/>
      <c r="AR225" s="65"/>
      <c r="AS225" s="65"/>
      <c r="AU225" s="65"/>
      <c r="AV225" s="65"/>
      <c r="AW225" s="65"/>
      <c r="AX225" s="553"/>
      <c r="AY225" s="129"/>
      <c r="AZ225" s="71"/>
      <c r="BA225" s="71"/>
      <c r="BB225" s="65"/>
      <c r="BC225" s="65"/>
      <c r="BD225" s="65"/>
      <c r="BE225" s="65"/>
      <c r="BF225" s="71"/>
      <c r="BG225" s="65"/>
      <c r="BH225" s="65"/>
      <c r="BJ225" s="65"/>
      <c r="BK225" s="69"/>
      <c r="BL225" s="71"/>
      <c r="BM225" s="129"/>
      <c r="BN225" s="86"/>
      <c r="BR225" s="71"/>
      <c r="BV225" s="65"/>
      <c r="BW225" s="65"/>
      <c r="BX225" s="65"/>
      <c r="BY225" s="71"/>
      <c r="BZ225" s="65"/>
      <c r="CA225" s="65"/>
      <c r="CC225" s="65"/>
      <c r="CD225" s="65"/>
      <c r="CE225" s="65"/>
      <c r="CF225" s="71"/>
      <c r="CG225" s="65"/>
      <c r="CH225" s="65"/>
    </row>
    <row r="226" spans="1:86" s="21" customFormat="1" x14ac:dyDescent="0.4">
      <c r="A226" s="65"/>
      <c r="B226" s="69"/>
      <c r="C226" s="65"/>
      <c r="D226" s="65"/>
      <c r="E226" s="65"/>
      <c r="F226" s="65"/>
      <c r="G226" s="71"/>
      <c r="H226" s="65"/>
      <c r="I226" s="65"/>
      <c r="J226" s="65"/>
      <c r="K226" s="65"/>
      <c r="L226" s="65"/>
      <c r="M226" s="71"/>
      <c r="N226" s="65"/>
      <c r="O226" s="65"/>
      <c r="P226" s="65"/>
      <c r="Q226" s="65"/>
      <c r="R226" s="65"/>
      <c r="S226" s="71"/>
      <c r="T226" s="65"/>
      <c r="U226" s="65"/>
      <c r="W226" s="65"/>
      <c r="X226" s="65"/>
      <c r="Y226" s="71"/>
      <c r="Z226" s="65"/>
      <c r="AA226" s="65"/>
      <c r="AB226" s="65"/>
      <c r="AC226" s="65"/>
      <c r="AD226" s="65"/>
      <c r="AE226" s="71"/>
      <c r="AF226" s="65"/>
      <c r="AG226" s="65"/>
      <c r="AH226" s="65"/>
      <c r="AI226" s="65"/>
      <c r="AJ226" s="65"/>
      <c r="AK226" s="71"/>
      <c r="AL226" s="65"/>
      <c r="AM226" s="65"/>
      <c r="AO226" s="65"/>
      <c r="AP226" s="65"/>
      <c r="AQ226" s="71"/>
      <c r="AR226" s="65"/>
      <c r="AS226" s="65"/>
      <c r="AU226" s="65"/>
      <c r="AV226" s="65"/>
      <c r="AW226" s="65"/>
      <c r="AX226" s="553"/>
      <c r="AY226" s="129"/>
      <c r="AZ226" s="71"/>
      <c r="BA226" s="71"/>
      <c r="BB226" s="65"/>
      <c r="BC226" s="65"/>
      <c r="BD226" s="65"/>
      <c r="BE226" s="65"/>
      <c r="BF226" s="71"/>
      <c r="BG226" s="65"/>
      <c r="BH226" s="65"/>
      <c r="BJ226" s="65"/>
      <c r="BK226" s="69"/>
      <c r="BL226" s="71"/>
      <c r="BM226" s="129"/>
      <c r="BN226" s="86"/>
      <c r="BR226" s="71"/>
      <c r="BV226" s="65"/>
      <c r="BW226" s="65"/>
      <c r="BX226" s="65"/>
      <c r="BY226" s="71"/>
      <c r="BZ226" s="65"/>
      <c r="CA226" s="65"/>
      <c r="CC226" s="65"/>
      <c r="CD226" s="65"/>
      <c r="CE226" s="65"/>
      <c r="CF226" s="71"/>
      <c r="CG226" s="65"/>
      <c r="CH226" s="65"/>
    </row>
    <row r="227" spans="1:86" s="21" customFormat="1" x14ac:dyDescent="0.4">
      <c r="A227" s="65"/>
      <c r="B227" s="69"/>
      <c r="C227" s="65"/>
      <c r="D227" s="65"/>
      <c r="E227" s="65"/>
      <c r="F227" s="65"/>
      <c r="G227" s="71"/>
      <c r="H227" s="65"/>
      <c r="I227" s="65"/>
      <c r="J227" s="65"/>
      <c r="K227" s="65"/>
      <c r="L227" s="65"/>
      <c r="M227" s="71"/>
      <c r="N227" s="65"/>
      <c r="O227" s="65"/>
      <c r="P227" s="65"/>
      <c r="Q227" s="65"/>
      <c r="R227" s="65"/>
      <c r="S227" s="71"/>
      <c r="T227" s="65"/>
      <c r="U227" s="65"/>
      <c r="W227" s="65"/>
      <c r="X227" s="65"/>
      <c r="Y227" s="71"/>
      <c r="Z227" s="65"/>
      <c r="AA227" s="65"/>
      <c r="AB227" s="65"/>
      <c r="AC227" s="65"/>
      <c r="AD227" s="65"/>
      <c r="AE227" s="71"/>
      <c r="AF227" s="65"/>
      <c r="AG227" s="65"/>
      <c r="AH227" s="65"/>
      <c r="AI227" s="65"/>
      <c r="AJ227" s="65"/>
      <c r="AK227" s="71"/>
      <c r="AL227" s="65"/>
      <c r="AM227" s="65"/>
      <c r="AO227" s="65"/>
      <c r="AP227" s="65"/>
      <c r="AQ227" s="71"/>
      <c r="AR227" s="65"/>
      <c r="AS227" s="65"/>
      <c r="AU227" s="65"/>
      <c r="AV227" s="65"/>
      <c r="AW227" s="65"/>
      <c r="AX227" s="553"/>
      <c r="AY227" s="129"/>
      <c r="AZ227" s="71"/>
      <c r="BA227" s="71"/>
      <c r="BB227" s="65"/>
      <c r="BC227" s="65"/>
      <c r="BD227" s="65"/>
      <c r="BE227" s="65"/>
      <c r="BF227" s="71"/>
      <c r="BG227" s="65"/>
      <c r="BH227" s="65"/>
      <c r="BJ227" s="65"/>
      <c r="BK227" s="69"/>
      <c r="BL227" s="71"/>
      <c r="BM227" s="129"/>
      <c r="BN227" s="86"/>
      <c r="BR227" s="71"/>
      <c r="BV227" s="65"/>
      <c r="BW227" s="65"/>
      <c r="BX227" s="65"/>
      <c r="BY227" s="71"/>
      <c r="BZ227" s="65"/>
      <c r="CA227" s="65"/>
      <c r="CC227" s="65"/>
      <c r="CD227" s="65"/>
      <c r="CE227" s="65"/>
      <c r="CF227" s="71"/>
      <c r="CG227" s="65"/>
      <c r="CH227" s="65"/>
    </row>
    <row r="228" spans="1:86" s="21" customFormat="1" x14ac:dyDescent="0.4">
      <c r="A228" s="65"/>
      <c r="B228" s="69"/>
      <c r="C228" s="65"/>
      <c r="D228" s="65"/>
      <c r="E228" s="65"/>
      <c r="F228" s="65"/>
      <c r="G228" s="71"/>
      <c r="H228" s="65"/>
      <c r="I228" s="65"/>
      <c r="J228" s="65"/>
      <c r="K228" s="65"/>
      <c r="L228" s="65"/>
      <c r="M228" s="71"/>
      <c r="N228" s="65"/>
      <c r="O228" s="65"/>
      <c r="P228" s="65"/>
      <c r="Q228" s="65"/>
      <c r="R228" s="65"/>
      <c r="S228" s="71"/>
      <c r="T228" s="65"/>
      <c r="U228" s="65"/>
      <c r="W228" s="65"/>
      <c r="X228" s="65"/>
      <c r="Y228" s="71"/>
      <c r="Z228" s="65"/>
      <c r="AA228" s="65"/>
      <c r="AB228" s="65"/>
      <c r="AC228" s="65"/>
      <c r="AD228" s="65"/>
      <c r="AE228" s="71"/>
      <c r="AF228" s="65"/>
      <c r="AG228" s="65"/>
      <c r="AH228" s="65"/>
      <c r="AI228" s="65"/>
      <c r="AJ228" s="65"/>
      <c r="AK228" s="71"/>
      <c r="AL228" s="65"/>
      <c r="AM228" s="65"/>
      <c r="AO228" s="65"/>
      <c r="AP228" s="65"/>
      <c r="AQ228" s="71"/>
      <c r="AR228" s="65"/>
      <c r="AS228" s="65"/>
      <c r="AU228" s="65"/>
      <c r="AV228" s="65"/>
      <c r="AW228" s="65"/>
      <c r="AX228" s="553"/>
      <c r="AY228" s="129"/>
      <c r="AZ228" s="71"/>
      <c r="BA228" s="71"/>
      <c r="BB228" s="65"/>
      <c r="BC228" s="65"/>
      <c r="BD228" s="65"/>
      <c r="BE228" s="65"/>
      <c r="BF228" s="71"/>
      <c r="BG228" s="65"/>
      <c r="BH228" s="65"/>
      <c r="BJ228" s="65"/>
      <c r="BK228" s="69"/>
      <c r="BL228" s="71"/>
      <c r="BM228" s="129"/>
      <c r="BN228" s="86"/>
      <c r="BR228" s="71"/>
      <c r="BV228" s="65"/>
      <c r="BW228" s="65"/>
      <c r="BX228" s="65"/>
      <c r="BY228" s="71"/>
      <c r="BZ228" s="65"/>
      <c r="CA228" s="65"/>
      <c r="CC228" s="65"/>
      <c r="CD228" s="65"/>
      <c r="CE228" s="65"/>
      <c r="CF228" s="71"/>
      <c r="CG228" s="65"/>
      <c r="CH228" s="65"/>
    </row>
    <row r="229" spans="1:86" s="21" customFormat="1" x14ac:dyDescent="0.4">
      <c r="A229" s="65"/>
      <c r="B229" s="69"/>
      <c r="C229" s="65"/>
      <c r="D229" s="65"/>
      <c r="E229" s="65"/>
      <c r="F229" s="65"/>
      <c r="G229" s="71"/>
      <c r="H229" s="65"/>
      <c r="I229" s="65"/>
      <c r="J229" s="65"/>
      <c r="K229" s="65"/>
      <c r="L229" s="65"/>
      <c r="M229" s="71"/>
      <c r="N229" s="65"/>
      <c r="O229" s="65"/>
      <c r="P229" s="65"/>
      <c r="Q229" s="65"/>
      <c r="R229" s="65"/>
      <c r="S229" s="71"/>
      <c r="T229" s="65"/>
      <c r="U229" s="65"/>
      <c r="W229" s="65"/>
      <c r="X229" s="65"/>
      <c r="Y229" s="71"/>
      <c r="Z229" s="65"/>
      <c r="AA229" s="65"/>
      <c r="AB229" s="65"/>
      <c r="AC229" s="65"/>
      <c r="AD229" s="65"/>
      <c r="AE229" s="71"/>
      <c r="AF229" s="65"/>
      <c r="AG229" s="65"/>
      <c r="AH229" s="65"/>
      <c r="AI229" s="65"/>
      <c r="AJ229" s="65"/>
      <c r="AK229" s="71"/>
      <c r="AL229" s="65"/>
      <c r="AM229" s="65"/>
      <c r="AO229" s="65"/>
      <c r="AP229" s="65"/>
      <c r="AQ229" s="71"/>
      <c r="AR229" s="65"/>
      <c r="AS229" s="65"/>
      <c r="AU229" s="65"/>
      <c r="AV229" s="65"/>
      <c r="AW229" s="65"/>
      <c r="AX229" s="553"/>
      <c r="AY229" s="129"/>
      <c r="AZ229" s="71"/>
      <c r="BA229" s="71"/>
      <c r="BB229" s="65"/>
      <c r="BC229" s="65"/>
      <c r="BD229" s="65"/>
      <c r="BE229" s="65"/>
      <c r="BF229" s="71"/>
      <c r="BG229" s="65"/>
      <c r="BH229" s="65"/>
      <c r="BJ229" s="65"/>
      <c r="BK229" s="69"/>
      <c r="BL229" s="71"/>
      <c r="BM229" s="129"/>
      <c r="BN229" s="86"/>
      <c r="BR229" s="71"/>
      <c r="BV229" s="65"/>
      <c r="BW229" s="65"/>
      <c r="BX229" s="65"/>
      <c r="BY229" s="71"/>
      <c r="BZ229" s="65"/>
      <c r="CA229" s="65"/>
      <c r="CC229" s="65"/>
      <c r="CD229" s="65"/>
      <c r="CE229" s="65"/>
      <c r="CF229" s="71"/>
      <c r="CG229" s="65"/>
      <c r="CH229" s="65"/>
    </row>
    <row r="230" spans="1:86" s="21" customFormat="1" x14ac:dyDescent="0.4">
      <c r="A230" s="65"/>
      <c r="B230" s="69"/>
      <c r="C230" s="65"/>
      <c r="D230" s="65"/>
      <c r="E230" s="65"/>
      <c r="F230" s="65"/>
      <c r="G230" s="71"/>
      <c r="H230" s="65"/>
      <c r="I230" s="65"/>
      <c r="J230" s="65"/>
      <c r="K230" s="65"/>
      <c r="L230" s="65"/>
      <c r="M230" s="71"/>
      <c r="N230" s="65"/>
      <c r="O230" s="65"/>
      <c r="P230" s="65"/>
      <c r="Q230" s="65"/>
      <c r="R230" s="65"/>
      <c r="S230" s="71"/>
      <c r="T230" s="65"/>
      <c r="U230" s="65"/>
      <c r="W230" s="65"/>
      <c r="X230" s="65"/>
      <c r="Y230" s="71"/>
      <c r="Z230" s="65"/>
      <c r="AA230" s="65"/>
      <c r="AB230" s="65"/>
      <c r="AC230" s="65"/>
      <c r="AD230" s="65"/>
      <c r="AE230" s="71"/>
      <c r="AF230" s="65"/>
      <c r="AG230" s="65"/>
      <c r="AH230" s="65"/>
      <c r="AI230" s="65"/>
      <c r="AJ230" s="65"/>
      <c r="AK230" s="71"/>
      <c r="AL230" s="65"/>
      <c r="AM230" s="65"/>
      <c r="AO230" s="65"/>
      <c r="AP230" s="65"/>
      <c r="AQ230" s="71"/>
      <c r="AR230" s="65"/>
      <c r="AS230" s="65"/>
      <c r="AU230" s="65"/>
      <c r="AV230" s="65"/>
      <c r="AW230" s="65"/>
      <c r="AX230" s="553"/>
      <c r="AY230" s="129"/>
      <c r="AZ230" s="71"/>
      <c r="BA230" s="71"/>
      <c r="BB230" s="65"/>
      <c r="BC230" s="65"/>
      <c r="BD230" s="65"/>
      <c r="BE230" s="65"/>
      <c r="BF230" s="71"/>
      <c r="BG230" s="65"/>
      <c r="BH230" s="65"/>
      <c r="BJ230" s="65"/>
      <c r="BK230" s="69"/>
      <c r="BL230" s="71"/>
      <c r="BM230" s="129"/>
      <c r="BN230" s="86"/>
      <c r="BR230" s="71"/>
      <c r="BV230" s="65"/>
      <c r="BW230" s="65"/>
      <c r="BX230" s="65"/>
      <c r="BY230" s="71"/>
      <c r="BZ230" s="65"/>
      <c r="CA230" s="65"/>
      <c r="CC230" s="65"/>
      <c r="CD230" s="65"/>
      <c r="CE230" s="65"/>
      <c r="CF230" s="71"/>
      <c r="CG230" s="65"/>
      <c r="CH230" s="65"/>
    </row>
    <row r="231" spans="1:86" s="21" customFormat="1" x14ac:dyDescent="0.4">
      <c r="A231" s="65"/>
      <c r="B231" s="69"/>
      <c r="C231" s="65"/>
      <c r="D231" s="65"/>
      <c r="E231" s="65"/>
      <c r="F231" s="65"/>
      <c r="G231" s="71"/>
      <c r="H231" s="65"/>
      <c r="I231" s="65"/>
      <c r="J231" s="65"/>
      <c r="K231" s="65"/>
      <c r="L231" s="65"/>
      <c r="M231" s="71"/>
      <c r="N231" s="65"/>
      <c r="O231" s="65"/>
      <c r="P231" s="65"/>
      <c r="Q231" s="65"/>
      <c r="R231" s="65"/>
      <c r="S231" s="71"/>
      <c r="T231" s="65"/>
      <c r="U231" s="65"/>
      <c r="W231" s="65"/>
      <c r="X231" s="65"/>
      <c r="Y231" s="71"/>
      <c r="Z231" s="65"/>
      <c r="AA231" s="65"/>
      <c r="AB231" s="65"/>
      <c r="AC231" s="65"/>
      <c r="AD231" s="65"/>
      <c r="AE231" s="71"/>
      <c r="AF231" s="65"/>
      <c r="AG231" s="65"/>
      <c r="AH231" s="65"/>
      <c r="AI231" s="65"/>
      <c r="AJ231" s="65"/>
      <c r="AK231" s="71"/>
      <c r="AL231" s="65"/>
      <c r="AM231" s="65"/>
      <c r="AO231" s="65"/>
      <c r="AP231" s="65"/>
      <c r="AQ231" s="71"/>
      <c r="AR231" s="65"/>
      <c r="AS231" s="65"/>
      <c r="AU231" s="65"/>
      <c r="AV231" s="65"/>
      <c r="AW231" s="65"/>
      <c r="AX231" s="553"/>
      <c r="AY231" s="129"/>
      <c r="AZ231" s="71"/>
      <c r="BA231" s="71"/>
      <c r="BB231" s="65"/>
      <c r="BC231" s="65"/>
      <c r="BD231" s="65"/>
      <c r="BE231" s="65"/>
      <c r="BF231" s="71"/>
      <c r="BG231" s="65"/>
      <c r="BH231" s="65"/>
      <c r="BJ231" s="65"/>
      <c r="BK231" s="69"/>
      <c r="BL231" s="71"/>
      <c r="BM231" s="129"/>
      <c r="BN231" s="86"/>
      <c r="BR231" s="71"/>
      <c r="BV231" s="65"/>
      <c r="BW231" s="65"/>
      <c r="BX231" s="65"/>
      <c r="BY231" s="71"/>
      <c r="BZ231" s="65"/>
      <c r="CA231" s="65"/>
      <c r="CC231" s="65"/>
      <c r="CD231" s="65"/>
      <c r="CE231" s="65"/>
      <c r="CF231" s="71"/>
      <c r="CG231" s="65"/>
      <c r="CH231" s="65"/>
    </row>
    <row r="232" spans="1:86" s="21" customFormat="1" x14ac:dyDescent="0.4">
      <c r="A232" s="65"/>
      <c r="B232" s="69"/>
      <c r="C232" s="65"/>
      <c r="D232" s="65"/>
      <c r="E232" s="65"/>
      <c r="F232" s="65"/>
      <c r="G232" s="71"/>
      <c r="H232" s="65"/>
      <c r="I232" s="65"/>
      <c r="J232" s="65"/>
      <c r="K232" s="65"/>
      <c r="L232" s="65"/>
      <c r="M232" s="71"/>
      <c r="N232" s="65"/>
      <c r="O232" s="65"/>
      <c r="P232" s="65"/>
      <c r="Q232" s="65"/>
      <c r="R232" s="65"/>
      <c r="S232" s="71"/>
      <c r="T232" s="65"/>
      <c r="U232" s="65"/>
      <c r="W232" s="65"/>
      <c r="X232" s="65"/>
      <c r="Y232" s="71"/>
      <c r="Z232" s="65"/>
      <c r="AA232" s="65"/>
      <c r="AB232" s="65"/>
      <c r="AC232" s="65"/>
      <c r="AD232" s="65"/>
      <c r="AE232" s="71"/>
      <c r="AF232" s="65"/>
      <c r="AG232" s="65"/>
      <c r="AH232" s="65"/>
      <c r="AI232" s="65"/>
      <c r="AJ232" s="65"/>
      <c r="AK232" s="71"/>
      <c r="AL232" s="65"/>
      <c r="AM232" s="65"/>
      <c r="AO232" s="65"/>
      <c r="AP232" s="65"/>
      <c r="AQ232" s="71"/>
      <c r="AR232" s="65"/>
      <c r="AS232" s="65"/>
      <c r="AU232" s="65"/>
      <c r="AV232" s="65"/>
      <c r="AW232" s="65"/>
      <c r="AX232" s="553"/>
      <c r="AY232" s="129"/>
      <c r="AZ232" s="71"/>
      <c r="BA232" s="71"/>
      <c r="BB232" s="65"/>
      <c r="BC232" s="65"/>
      <c r="BD232" s="65"/>
      <c r="BE232" s="65"/>
      <c r="BF232" s="71"/>
      <c r="BG232" s="65"/>
      <c r="BH232" s="65"/>
      <c r="BJ232" s="65"/>
      <c r="BK232" s="69"/>
      <c r="BL232" s="71"/>
      <c r="BM232" s="129"/>
      <c r="BN232" s="86"/>
      <c r="BR232" s="71"/>
      <c r="BV232" s="65"/>
      <c r="BW232" s="65"/>
      <c r="BX232" s="65"/>
      <c r="BY232" s="71"/>
      <c r="BZ232" s="65"/>
      <c r="CA232" s="65"/>
      <c r="CC232" s="65"/>
      <c r="CD232" s="65"/>
      <c r="CE232" s="65"/>
      <c r="CF232" s="71"/>
      <c r="CG232" s="65"/>
      <c r="CH232" s="65"/>
    </row>
    <row r="233" spans="1:86" s="21" customFormat="1" x14ac:dyDescent="0.4">
      <c r="A233" s="65"/>
      <c r="B233" s="69"/>
      <c r="C233" s="65"/>
      <c r="D233" s="65"/>
      <c r="E233" s="65"/>
      <c r="F233" s="65"/>
      <c r="G233" s="71"/>
      <c r="H233" s="65"/>
      <c r="I233" s="65"/>
      <c r="J233" s="65"/>
      <c r="K233" s="65"/>
      <c r="L233" s="65"/>
      <c r="M233" s="71"/>
      <c r="N233" s="65"/>
      <c r="O233" s="65"/>
      <c r="P233" s="65"/>
      <c r="Q233" s="65"/>
      <c r="R233" s="65"/>
      <c r="S233" s="71"/>
      <c r="T233" s="65"/>
      <c r="U233" s="65"/>
      <c r="W233" s="65"/>
      <c r="X233" s="65"/>
      <c r="Y233" s="71"/>
      <c r="Z233" s="65"/>
      <c r="AA233" s="65"/>
      <c r="AB233" s="65"/>
      <c r="AC233" s="65"/>
      <c r="AD233" s="65"/>
      <c r="AE233" s="71"/>
      <c r="AF233" s="65"/>
      <c r="AG233" s="65"/>
      <c r="AH233" s="65"/>
      <c r="AI233" s="65"/>
      <c r="AJ233" s="65"/>
      <c r="AK233" s="71"/>
      <c r="AL233" s="65"/>
      <c r="AM233" s="65"/>
      <c r="AO233" s="65"/>
      <c r="AP233" s="65"/>
      <c r="AQ233" s="71"/>
      <c r="AR233" s="65"/>
      <c r="AS233" s="65"/>
      <c r="AU233" s="65"/>
      <c r="AV233" s="65"/>
      <c r="AW233" s="65"/>
      <c r="AX233" s="553"/>
      <c r="AY233" s="129"/>
      <c r="AZ233" s="71"/>
      <c r="BA233" s="71"/>
      <c r="BB233" s="65"/>
      <c r="BC233" s="65"/>
      <c r="BD233" s="65"/>
      <c r="BE233" s="65"/>
      <c r="BF233" s="71"/>
      <c r="BG233" s="65"/>
      <c r="BH233" s="65"/>
      <c r="BJ233" s="65"/>
      <c r="BK233" s="69"/>
      <c r="BL233" s="71"/>
      <c r="BM233" s="129"/>
      <c r="BN233" s="86"/>
      <c r="BR233" s="71"/>
      <c r="BV233" s="65"/>
      <c r="BW233" s="65"/>
      <c r="BX233" s="65"/>
      <c r="BY233" s="71"/>
      <c r="BZ233" s="65"/>
      <c r="CA233" s="65"/>
      <c r="CC233" s="65"/>
      <c r="CD233" s="65"/>
      <c r="CE233" s="65"/>
      <c r="CF233" s="71"/>
      <c r="CG233" s="65"/>
      <c r="CH233" s="65"/>
    </row>
    <row r="234" spans="1:86" s="21" customFormat="1" x14ac:dyDescent="0.4">
      <c r="A234" s="65"/>
      <c r="B234" s="69"/>
      <c r="C234" s="65"/>
      <c r="D234" s="65"/>
      <c r="E234" s="65"/>
      <c r="F234" s="65"/>
      <c r="G234" s="71"/>
      <c r="H234" s="65"/>
      <c r="I234" s="65"/>
      <c r="J234" s="65"/>
      <c r="K234" s="65"/>
      <c r="L234" s="65"/>
      <c r="M234" s="71"/>
      <c r="N234" s="65"/>
      <c r="O234" s="65"/>
      <c r="P234" s="65"/>
      <c r="Q234" s="65"/>
      <c r="R234" s="65"/>
      <c r="S234" s="71"/>
      <c r="T234" s="65"/>
      <c r="U234" s="65"/>
      <c r="W234" s="65"/>
      <c r="X234" s="65"/>
      <c r="Y234" s="71"/>
      <c r="Z234" s="65"/>
      <c r="AA234" s="65"/>
      <c r="AB234" s="65"/>
      <c r="AC234" s="65"/>
      <c r="AD234" s="65"/>
      <c r="AE234" s="71"/>
      <c r="AF234" s="65"/>
      <c r="AG234" s="65"/>
      <c r="AH234" s="65"/>
      <c r="AI234" s="65"/>
      <c r="AJ234" s="65"/>
      <c r="AK234" s="71"/>
      <c r="AL234" s="65"/>
      <c r="AM234" s="65"/>
      <c r="AO234" s="65"/>
      <c r="AP234" s="65"/>
      <c r="AQ234" s="71"/>
      <c r="AR234" s="65"/>
      <c r="AS234" s="65"/>
      <c r="AU234" s="65"/>
      <c r="AV234" s="65"/>
      <c r="AW234" s="65"/>
      <c r="AX234" s="553"/>
      <c r="AY234" s="129"/>
      <c r="AZ234" s="71"/>
      <c r="BA234" s="71"/>
      <c r="BB234" s="65"/>
      <c r="BC234" s="65"/>
      <c r="BD234" s="65"/>
      <c r="BE234" s="65"/>
      <c r="BF234" s="71"/>
      <c r="BG234" s="65"/>
      <c r="BH234" s="65"/>
      <c r="BJ234" s="65"/>
      <c r="BK234" s="69"/>
      <c r="BL234" s="71"/>
      <c r="BM234" s="129"/>
      <c r="BN234" s="86"/>
      <c r="BR234" s="71"/>
      <c r="BV234" s="65"/>
      <c r="BW234" s="65"/>
      <c r="BX234" s="65"/>
      <c r="BY234" s="71"/>
      <c r="BZ234" s="65"/>
      <c r="CA234" s="65"/>
      <c r="CC234" s="65"/>
      <c r="CD234" s="65"/>
      <c r="CE234" s="65"/>
      <c r="CF234" s="71"/>
      <c r="CG234" s="65"/>
      <c r="CH234" s="65"/>
    </row>
    <row r="235" spans="1:86" s="21" customFormat="1" x14ac:dyDescent="0.4">
      <c r="A235" s="65"/>
      <c r="B235" s="69"/>
      <c r="C235" s="65"/>
      <c r="D235" s="65"/>
      <c r="E235" s="65"/>
      <c r="F235" s="65"/>
      <c r="G235" s="71"/>
      <c r="H235" s="65"/>
      <c r="I235" s="65"/>
      <c r="J235" s="65"/>
      <c r="K235" s="65"/>
      <c r="L235" s="65"/>
      <c r="M235" s="71"/>
      <c r="N235" s="65"/>
      <c r="O235" s="65"/>
      <c r="P235" s="65"/>
      <c r="Q235" s="65"/>
      <c r="R235" s="65"/>
      <c r="S235" s="71"/>
      <c r="T235" s="65"/>
      <c r="U235" s="65"/>
      <c r="W235" s="65"/>
      <c r="X235" s="65"/>
      <c r="Y235" s="71"/>
      <c r="Z235" s="65"/>
      <c r="AA235" s="65"/>
      <c r="AB235" s="65"/>
      <c r="AC235" s="65"/>
      <c r="AD235" s="65"/>
      <c r="AE235" s="71"/>
      <c r="AF235" s="65"/>
      <c r="AG235" s="65"/>
      <c r="AH235" s="65"/>
      <c r="AI235" s="65"/>
      <c r="AJ235" s="65"/>
      <c r="AK235" s="71"/>
      <c r="AL235" s="65"/>
      <c r="AM235" s="65"/>
      <c r="AO235" s="65"/>
      <c r="AP235" s="65"/>
      <c r="AQ235" s="71"/>
      <c r="AR235" s="65"/>
      <c r="AS235" s="65"/>
      <c r="AU235" s="65"/>
      <c r="AV235" s="65"/>
      <c r="AW235" s="65"/>
      <c r="AX235" s="553"/>
      <c r="AY235" s="129"/>
      <c r="AZ235" s="71"/>
      <c r="BA235" s="71"/>
      <c r="BB235" s="65"/>
      <c r="BC235" s="65"/>
      <c r="BD235" s="65"/>
      <c r="BE235" s="65"/>
      <c r="BF235" s="71"/>
      <c r="BG235" s="65"/>
      <c r="BH235" s="65"/>
      <c r="BJ235" s="65"/>
      <c r="BK235" s="69"/>
      <c r="BL235" s="71"/>
      <c r="BM235" s="129"/>
      <c r="BN235" s="86"/>
      <c r="BR235" s="71"/>
      <c r="BV235" s="65"/>
      <c r="BW235" s="65"/>
      <c r="BX235" s="65"/>
      <c r="BY235" s="71"/>
      <c r="BZ235" s="65"/>
      <c r="CA235" s="65"/>
      <c r="CC235" s="65"/>
      <c r="CD235" s="65"/>
      <c r="CE235" s="65"/>
      <c r="CF235" s="71"/>
      <c r="CG235" s="65"/>
      <c r="CH235" s="65"/>
    </row>
    <row r="236" spans="1:86" s="21" customFormat="1" x14ac:dyDescent="0.4">
      <c r="A236" s="65"/>
      <c r="B236" s="69"/>
      <c r="C236" s="65"/>
      <c r="D236" s="65"/>
      <c r="E236" s="65"/>
      <c r="F236" s="65"/>
      <c r="G236" s="71"/>
      <c r="H236" s="65"/>
      <c r="I236" s="65"/>
      <c r="J236" s="65"/>
      <c r="K236" s="65"/>
      <c r="L236" s="65"/>
      <c r="M236" s="71"/>
      <c r="N236" s="65"/>
      <c r="O236" s="65"/>
      <c r="P236" s="65"/>
      <c r="Q236" s="65"/>
      <c r="R236" s="65"/>
      <c r="S236" s="71"/>
      <c r="T236" s="65"/>
      <c r="U236" s="65"/>
      <c r="W236" s="65"/>
      <c r="X236" s="65"/>
      <c r="Y236" s="71"/>
      <c r="Z236" s="65"/>
      <c r="AA236" s="65"/>
      <c r="AB236" s="65"/>
      <c r="AC236" s="65"/>
      <c r="AD236" s="65"/>
      <c r="AE236" s="71"/>
      <c r="AF236" s="65"/>
      <c r="AG236" s="65"/>
      <c r="AH236" s="65"/>
      <c r="AI236" s="65"/>
      <c r="AJ236" s="65"/>
      <c r="AK236" s="71"/>
      <c r="AL236" s="65"/>
      <c r="AM236" s="65"/>
      <c r="AO236" s="65"/>
      <c r="AP236" s="65"/>
      <c r="AQ236" s="71"/>
      <c r="AR236" s="65"/>
      <c r="AS236" s="65"/>
      <c r="AU236" s="65"/>
      <c r="AV236" s="65"/>
      <c r="AW236" s="65"/>
      <c r="AX236" s="553"/>
      <c r="AY236" s="129"/>
      <c r="AZ236" s="71"/>
      <c r="BA236" s="71"/>
      <c r="BB236" s="65"/>
      <c r="BC236" s="65"/>
      <c r="BD236" s="65"/>
      <c r="BE236" s="65"/>
      <c r="BF236" s="71"/>
      <c r="BG236" s="65"/>
      <c r="BH236" s="65"/>
      <c r="BJ236" s="65"/>
      <c r="BK236" s="69"/>
      <c r="BL236" s="71"/>
      <c r="BM236" s="129"/>
      <c r="BN236" s="86"/>
      <c r="BR236" s="71"/>
      <c r="BV236" s="65"/>
      <c r="BW236" s="65"/>
      <c r="BX236" s="65"/>
      <c r="BY236" s="71"/>
      <c r="BZ236" s="65"/>
      <c r="CA236" s="65"/>
      <c r="CC236" s="65"/>
      <c r="CD236" s="65"/>
      <c r="CE236" s="65"/>
      <c r="CF236" s="71"/>
      <c r="CG236" s="65"/>
      <c r="CH236" s="65"/>
    </row>
    <row r="237" spans="1:86" s="21" customFormat="1" x14ac:dyDescent="0.4">
      <c r="A237" s="65"/>
      <c r="B237" s="69"/>
      <c r="C237" s="65"/>
      <c r="D237" s="65"/>
      <c r="E237" s="65"/>
      <c r="F237" s="65"/>
      <c r="G237" s="71"/>
      <c r="H237" s="65"/>
      <c r="I237" s="65"/>
      <c r="J237" s="65"/>
      <c r="K237" s="65"/>
      <c r="L237" s="65"/>
      <c r="M237" s="71"/>
      <c r="N237" s="65"/>
      <c r="O237" s="65"/>
      <c r="P237" s="65"/>
      <c r="Q237" s="65"/>
      <c r="R237" s="65"/>
      <c r="S237" s="71"/>
      <c r="T237" s="65"/>
      <c r="U237" s="65"/>
      <c r="W237" s="65"/>
      <c r="X237" s="65"/>
      <c r="Y237" s="71"/>
      <c r="Z237" s="65"/>
      <c r="AA237" s="65"/>
      <c r="AB237" s="65"/>
      <c r="AC237" s="65"/>
      <c r="AD237" s="65"/>
      <c r="AE237" s="71"/>
      <c r="AF237" s="65"/>
      <c r="AG237" s="65"/>
      <c r="AH237" s="65"/>
      <c r="AI237" s="65"/>
      <c r="AJ237" s="65"/>
      <c r="AK237" s="71"/>
      <c r="AL237" s="65"/>
      <c r="AM237" s="65"/>
      <c r="AO237" s="65"/>
      <c r="AP237" s="65"/>
      <c r="AQ237" s="71"/>
      <c r="AR237" s="65"/>
      <c r="AS237" s="65"/>
      <c r="AU237" s="65"/>
      <c r="AV237" s="65"/>
      <c r="AW237" s="65"/>
      <c r="AX237" s="553"/>
      <c r="AY237" s="129"/>
      <c r="AZ237" s="71"/>
      <c r="BA237" s="71"/>
      <c r="BB237" s="65"/>
      <c r="BC237" s="65"/>
      <c r="BD237" s="65"/>
      <c r="BE237" s="65"/>
      <c r="BF237" s="71"/>
      <c r="BG237" s="65"/>
      <c r="BH237" s="65"/>
      <c r="BJ237" s="65"/>
      <c r="BK237" s="69"/>
      <c r="BL237" s="71"/>
      <c r="BM237" s="129"/>
      <c r="BN237" s="86"/>
      <c r="BR237" s="71"/>
      <c r="BV237" s="65"/>
      <c r="BW237" s="65"/>
      <c r="BX237" s="65"/>
      <c r="BY237" s="71"/>
      <c r="BZ237" s="65"/>
      <c r="CA237" s="65"/>
      <c r="CC237" s="65"/>
      <c r="CD237" s="65"/>
      <c r="CE237" s="65"/>
      <c r="CF237" s="71"/>
      <c r="CG237" s="65"/>
      <c r="CH237" s="65"/>
    </row>
    <row r="238" spans="1:86" s="21" customFormat="1" x14ac:dyDescent="0.4">
      <c r="A238" s="65"/>
      <c r="B238" s="69"/>
      <c r="C238" s="65"/>
      <c r="D238" s="65"/>
      <c r="E238" s="65"/>
      <c r="F238" s="65"/>
      <c r="G238" s="71"/>
      <c r="H238" s="65"/>
      <c r="I238" s="65"/>
      <c r="J238" s="65"/>
      <c r="K238" s="65"/>
      <c r="L238" s="65"/>
      <c r="M238" s="71"/>
      <c r="N238" s="65"/>
      <c r="O238" s="65"/>
      <c r="P238" s="65"/>
      <c r="Q238" s="65"/>
      <c r="R238" s="65"/>
      <c r="S238" s="71"/>
      <c r="T238" s="65"/>
      <c r="U238" s="65"/>
      <c r="W238" s="65"/>
      <c r="X238" s="65"/>
      <c r="Y238" s="71"/>
      <c r="Z238" s="65"/>
      <c r="AA238" s="65"/>
      <c r="AB238" s="65"/>
      <c r="AC238" s="65"/>
      <c r="AD238" s="65"/>
      <c r="AE238" s="71"/>
      <c r="AF238" s="65"/>
      <c r="AG238" s="65"/>
      <c r="AH238" s="65"/>
      <c r="AI238" s="65"/>
      <c r="AJ238" s="65"/>
      <c r="AK238" s="71"/>
      <c r="AL238" s="65"/>
      <c r="AM238" s="65"/>
      <c r="AO238" s="65"/>
      <c r="AP238" s="65"/>
      <c r="AQ238" s="71"/>
      <c r="AR238" s="65"/>
      <c r="AS238" s="65"/>
      <c r="AU238" s="65"/>
      <c r="AV238" s="65"/>
      <c r="AW238" s="65"/>
      <c r="AX238" s="553"/>
      <c r="AY238" s="129"/>
      <c r="AZ238" s="71"/>
      <c r="BA238" s="71"/>
      <c r="BB238" s="65"/>
      <c r="BC238" s="65"/>
      <c r="BD238" s="65"/>
      <c r="BE238" s="65"/>
      <c r="BF238" s="71"/>
      <c r="BG238" s="65"/>
      <c r="BH238" s="65"/>
      <c r="BJ238" s="65"/>
      <c r="BK238" s="69"/>
      <c r="BL238" s="71"/>
      <c r="BM238" s="129"/>
      <c r="BN238" s="86"/>
      <c r="BR238" s="71"/>
      <c r="BV238" s="65"/>
      <c r="BW238" s="65"/>
      <c r="BX238" s="65"/>
      <c r="BY238" s="71"/>
      <c r="BZ238" s="65"/>
      <c r="CA238" s="65"/>
      <c r="CC238" s="65"/>
      <c r="CD238" s="65"/>
      <c r="CE238" s="65"/>
      <c r="CF238" s="71"/>
      <c r="CG238" s="65"/>
      <c r="CH238" s="65"/>
    </row>
    <row r="239" spans="1:86" s="21" customFormat="1" x14ac:dyDescent="0.4">
      <c r="A239" s="65"/>
      <c r="B239" s="69"/>
      <c r="C239" s="65"/>
      <c r="D239" s="65"/>
      <c r="E239" s="65"/>
      <c r="F239" s="65"/>
      <c r="G239" s="71"/>
      <c r="H239" s="65"/>
      <c r="I239" s="65"/>
      <c r="J239" s="65"/>
      <c r="K239" s="65"/>
      <c r="L239" s="65"/>
      <c r="M239" s="71"/>
      <c r="N239" s="65"/>
      <c r="O239" s="65"/>
      <c r="P239" s="65"/>
      <c r="Q239" s="65"/>
      <c r="R239" s="65"/>
      <c r="S239" s="71"/>
      <c r="T239" s="65"/>
      <c r="U239" s="65"/>
      <c r="W239" s="65"/>
      <c r="X239" s="65"/>
      <c r="Y239" s="71"/>
      <c r="Z239" s="65"/>
      <c r="AA239" s="65"/>
      <c r="AB239" s="65"/>
      <c r="AC239" s="65"/>
      <c r="AD239" s="65"/>
      <c r="AE239" s="71"/>
      <c r="AF239" s="65"/>
      <c r="AG239" s="65"/>
      <c r="AH239" s="65"/>
      <c r="AI239" s="65"/>
      <c r="AJ239" s="65"/>
      <c r="AK239" s="71"/>
      <c r="AL239" s="65"/>
      <c r="AM239" s="65"/>
      <c r="AO239" s="65"/>
      <c r="AP239" s="65"/>
      <c r="AQ239" s="71"/>
      <c r="AR239" s="65"/>
      <c r="AS239" s="65"/>
      <c r="AU239" s="65"/>
      <c r="AV239" s="65"/>
      <c r="AW239" s="65"/>
      <c r="AX239" s="553"/>
      <c r="AY239" s="129"/>
      <c r="AZ239" s="71"/>
      <c r="BA239" s="71"/>
      <c r="BB239" s="65"/>
      <c r="BC239" s="65"/>
      <c r="BD239" s="65"/>
      <c r="BE239" s="65"/>
      <c r="BF239" s="71"/>
      <c r="BG239" s="65"/>
      <c r="BH239" s="65"/>
      <c r="BJ239" s="65"/>
      <c r="BK239" s="69"/>
      <c r="BL239" s="71"/>
      <c r="BM239" s="129"/>
      <c r="BN239" s="86"/>
      <c r="BR239" s="71"/>
      <c r="BV239" s="65"/>
      <c r="BW239" s="65"/>
      <c r="BX239" s="65"/>
      <c r="BY239" s="71"/>
      <c r="BZ239" s="65"/>
      <c r="CA239" s="65"/>
      <c r="CC239" s="65"/>
      <c r="CD239" s="65"/>
      <c r="CE239" s="65"/>
      <c r="CF239" s="71"/>
      <c r="CG239" s="65"/>
      <c r="CH239" s="65"/>
    </row>
    <row r="240" spans="1:86" s="21" customFormat="1" x14ac:dyDescent="0.4">
      <c r="A240" s="65"/>
      <c r="B240" s="69"/>
      <c r="C240" s="65"/>
      <c r="D240" s="65"/>
      <c r="E240" s="65"/>
      <c r="F240" s="65"/>
      <c r="G240" s="71"/>
      <c r="H240" s="65"/>
      <c r="I240" s="65"/>
      <c r="J240" s="65"/>
      <c r="K240" s="65"/>
      <c r="L240" s="65"/>
      <c r="M240" s="71"/>
      <c r="N240" s="65"/>
      <c r="O240" s="65"/>
      <c r="P240" s="65"/>
      <c r="Q240" s="65"/>
      <c r="R240" s="65"/>
      <c r="S240" s="71"/>
      <c r="T240" s="65"/>
      <c r="U240" s="65"/>
      <c r="W240" s="65"/>
      <c r="X240" s="65"/>
      <c r="Y240" s="71"/>
      <c r="Z240" s="65"/>
      <c r="AA240" s="65"/>
      <c r="AB240" s="65"/>
      <c r="AC240" s="65"/>
      <c r="AD240" s="65"/>
      <c r="AE240" s="71"/>
      <c r="AF240" s="65"/>
      <c r="AG240" s="65"/>
      <c r="AH240" s="65"/>
      <c r="AI240" s="65"/>
      <c r="AJ240" s="65"/>
      <c r="AK240" s="71"/>
      <c r="AL240" s="65"/>
      <c r="AM240" s="65"/>
      <c r="AO240" s="65"/>
      <c r="AP240" s="65"/>
      <c r="AQ240" s="71"/>
      <c r="AR240" s="65"/>
      <c r="AS240" s="65"/>
      <c r="AU240" s="65"/>
      <c r="AV240" s="65"/>
      <c r="AW240" s="65"/>
      <c r="AX240" s="553"/>
      <c r="AY240" s="129"/>
      <c r="AZ240" s="71"/>
      <c r="BA240" s="71"/>
      <c r="BB240" s="65"/>
      <c r="BC240" s="65"/>
      <c r="BD240" s="65"/>
      <c r="BE240" s="65"/>
      <c r="BF240" s="71"/>
      <c r="BG240" s="65"/>
      <c r="BH240" s="65"/>
      <c r="BJ240" s="65"/>
      <c r="BK240" s="69"/>
      <c r="BL240" s="71"/>
      <c r="BM240" s="129"/>
      <c r="BN240" s="86"/>
      <c r="BR240" s="71"/>
      <c r="BV240" s="65"/>
      <c r="BW240" s="65"/>
      <c r="BX240" s="65"/>
      <c r="BY240" s="71"/>
      <c r="BZ240" s="65"/>
      <c r="CA240" s="65"/>
      <c r="CC240" s="65"/>
      <c r="CD240" s="65"/>
      <c r="CE240" s="65"/>
      <c r="CF240" s="71"/>
      <c r="CG240" s="65"/>
      <c r="CH240" s="65"/>
    </row>
    <row r="241" spans="1:86" s="21" customFormat="1" x14ac:dyDescent="0.4">
      <c r="A241" s="65"/>
      <c r="B241" s="69"/>
      <c r="C241" s="65"/>
      <c r="D241" s="65"/>
      <c r="E241" s="65"/>
      <c r="F241" s="65"/>
      <c r="G241" s="71"/>
      <c r="H241" s="65"/>
      <c r="I241" s="65"/>
      <c r="J241" s="65"/>
      <c r="K241" s="65"/>
      <c r="L241" s="65"/>
      <c r="M241" s="71"/>
      <c r="N241" s="65"/>
      <c r="O241" s="65"/>
      <c r="P241" s="65"/>
      <c r="Q241" s="65"/>
      <c r="R241" s="65"/>
      <c r="S241" s="71"/>
      <c r="T241" s="65"/>
      <c r="U241" s="65"/>
      <c r="W241" s="65"/>
      <c r="X241" s="65"/>
      <c r="Y241" s="71"/>
      <c r="Z241" s="65"/>
      <c r="AA241" s="65"/>
      <c r="AB241" s="65"/>
      <c r="AC241" s="65"/>
      <c r="AD241" s="65"/>
      <c r="AE241" s="71"/>
      <c r="AF241" s="65"/>
      <c r="AG241" s="65"/>
      <c r="AH241" s="65"/>
      <c r="AI241" s="65"/>
      <c r="AJ241" s="65"/>
      <c r="AK241" s="71"/>
      <c r="AL241" s="65"/>
      <c r="AM241" s="65"/>
      <c r="AO241" s="65"/>
      <c r="AP241" s="65"/>
      <c r="AQ241" s="71"/>
      <c r="AR241" s="65"/>
      <c r="AS241" s="65"/>
      <c r="AU241" s="65"/>
      <c r="AV241" s="65"/>
      <c r="AW241" s="65"/>
      <c r="AX241" s="553"/>
      <c r="AY241" s="129"/>
      <c r="AZ241" s="71"/>
      <c r="BA241" s="71"/>
      <c r="BB241" s="65"/>
      <c r="BC241" s="65"/>
      <c r="BD241" s="65"/>
      <c r="BE241" s="65"/>
      <c r="BF241" s="71"/>
      <c r="BG241" s="65"/>
      <c r="BH241" s="65"/>
      <c r="BJ241" s="65"/>
      <c r="BK241" s="69"/>
      <c r="BL241" s="71"/>
      <c r="BM241" s="129"/>
      <c r="BN241" s="86"/>
      <c r="BR241" s="71"/>
      <c r="BV241" s="65"/>
      <c r="BW241" s="65"/>
      <c r="BX241" s="65"/>
      <c r="BY241" s="71"/>
      <c r="BZ241" s="65"/>
      <c r="CA241" s="65"/>
      <c r="CC241" s="65"/>
      <c r="CD241" s="65"/>
      <c r="CE241" s="65"/>
      <c r="CF241" s="71"/>
      <c r="CG241" s="65"/>
      <c r="CH241" s="65"/>
    </row>
    <row r="242" spans="1:86" s="21" customFormat="1" x14ac:dyDescent="0.4">
      <c r="A242" s="65"/>
      <c r="B242" s="69"/>
      <c r="C242" s="65"/>
      <c r="D242" s="65"/>
      <c r="E242" s="65"/>
      <c r="F242" s="65"/>
      <c r="G242" s="71"/>
      <c r="H242" s="65"/>
      <c r="I242" s="65"/>
      <c r="J242" s="65"/>
      <c r="K242" s="65"/>
      <c r="L242" s="65"/>
      <c r="M242" s="71"/>
      <c r="N242" s="65"/>
      <c r="O242" s="65"/>
      <c r="P242" s="65"/>
      <c r="Q242" s="65"/>
      <c r="R242" s="65"/>
      <c r="S242" s="71"/>
      <c r="T242" s="65"/>
      <c r="U242" s="65"/>
      <c r="W242" s="65"/>
      <c r="X242" s="65"/>
      <c r="Y242" s="71"/>
      <c r="Z242" s="65"/>
      <c r="AA242" s="65"/>
      <c r="AB242" s="65"/>
      <c r="AC242" s="65"/>
      <c r="AD242" s="65"/>
      <c r="AE242" s="71"/>
      <c r="AF242" s="65"/>
      <c r="AG242" s="65"/>
      <c r="AH242" s="65"/>
      <c r="AI242" s="65"/>
      <c r="AJ242" s="65"/>
      <c r="AK242" s="71"/>
      <c r="AL242" s="65"/>
      <c r="AM242" s="65"/>
      <c r="AO242" s="65"/>
      <c r="AP242" s="65"/>
      <c r="AQ242" s="71"/>
      <c r="AR242" s="65"/>
      <c r="AS242" s="65"/>
      <c r="AU242" s="65"/>
      <c r="AV242" s="65"/>
      <c r="AW242" s="65"/>
      <c r="AX242" s="553"/>
      <c r="AY242" s="129"/>
      <c r="AZ242" s="71"/>
      <c r="BA242" s="71"/>
      <c r="BB242" s="65"/>
      <c r="BC242" s="65"/>
      <c r="BD242" s="65"/>
      <c r="BE242" s="65"/>
      <c r="BF242" s="71"/>
      <c r="BG242" s="65"/>
      <c r="BH242" s="65"/>
      <c r="BJ242" s="65"/>
      <c r="BK242" s="69"/>
      <c r="BL242" s="71"/>
      <c r="BM242" s="129"/>
      <c r="BN242" s="86"/>
      <c r="BR242" s="71"/>
      <c r="BV242" s="65"/>
      <c r="BW242" s="65"/>
      <c r="BX242" s="65"/>
      <c r="BY242" s="71"/>
      <c r="BZ242" s="65"/>
      <c r="CA242" s="65"/>
      <c r="CC242" s="65"/>
      <c r="CD242" s="65"/>
      <c r="CE242" s="65"/>
      <c r="CF242" s="71"/>
      <c r="CG242" s="65"/>
      <c r="CH242" s="65"/>
    </row>
    <row r="243" spans="1:86" s="21" customFormat="1" x14ac:dyDescent="0.4">
      <c r="A243" s="65"/>
      <c r="B243" s="69"/>
      <c r="C243" s="65"/>
      <c r="D243" s="65"/>
      <c r="E243" s="65"/>
      <c r="F243" s="65"/>
      <c r="G243" s="71"/>
      <c r="H243" s="65"/>
      <c r="I243" s="65"/>
      <c r="J243" s="65"/>
      <c r="K243" s="65"/>
      <c r="L243" s="65"/>
      <c r="M243" s="71"/>
      <c r="N243" s="65"/>
      <c r="O243" s="65"/>
      <c r="P243" s="65"/>
      <c r="Q243" s="65"/>
      <c r="R243" s="65"/>
      <c r="S243" s="71"/>
      <c r="T243" s="65"/>
      <c r="U243" s="65"/>
      <c r="W243" s="65"/>
      <c r="X243" s="65"/>
      <c r="Y243" s="71"/>
      <c r="Z243" s="65"/>
      <c r="AA243" s="65"/>
      <c r="AB243" s="65"/>
      <c r="AC243" s="65"/>
      <c r="AD243" s="65"/>
      <c r="AE243" s="71"/>
      <c r="AF243" s="65"/>
      <c r="AG243" s="65"/>
      <c r="AH243" s="65"/>
      <c r="AI243" s="65"/>
      <c r="AJ243" s="65"/>
      <c r="AK243" s="71"/>
      <c r="AL243" s="65"/>
      <c r="AM243" s="65"/>
      <c r="AO243" s="65"/>
      <c r="AP243" s="65"/>
      <c r="AQ243" s="71"/>
      <c r="AR243" s="65"/>
      <c r="AS243" s="65"/>
      <c r="AU243" s="65"/>
      <c r="AV243" s="65"/>
      <c r="AW243" s="65"/>
      <c r="AX243" s="553"/>
      <c r="AY243" s="129"/>
      <c r="AZ243" s="71"/>
      <c r="BA243" s="71"/>
      <c r="BB243" s="65"/>
      <c r="BC243" s="65"/>
      <c r="BD243" s="65"/>
      <c r="BE243" s="65"/>
      <c r="BF243" s="71"/>
      <c r="BG243" s="65"/>
      <c r="BH243" s="65"/>
      <c r="BJ243" s="65"/>
      <c r="BK243" s="69"/>
      <c r="BL243" s="71"/>
      <c r="BM243" s="129"/>
      <c r="BN243" s="86"/>
      <c r="BR243" s="71"/>
      <c r="BV243" s="65"/>
      <c r="BW243" s="65"/>
      <c r="BX243" s="65"/>
      <c r="BY243" s="71"/>
      <c r="BZ243" s="65"/>
      <c r="CA243" s="65"/>
      <c r="CC243" s="65"/>
      <c r="CD243" s="65"/>
      <c r="CE243" s="65"/>
      <c r="CF243" s="71"/>
      <c r="CG243" s="65"/>
      <c r="CH243" s="65"/>
    </row>
    <row r="244" spans="1:86" s="21" customFormat="1" x14ac:dyDescent="0.4">
      <c r="A244" s="65"/>
      <c r="B244" s="69"/>
      <c r="C244" s="65"/>
      <c r="D244" s="65"/>
      <c r="E244" s="65"/>
      <c r="F244" s="65"/>
      <c r="G244" s="71"/>
      <c r="H244" s="65"/>
      <c r="I244" s="65"/>
      <c r="J244" s="65"/>
      <c r="K244" s="65"/>
      <c r="L244" s="65"/>
      <c r="M244" s="71"/>
      <c r="N244" s="65"/>
      <c r="O244" s="65"/>
      <c r="P244" s="65"/>
      <c r="Q244" s="65"/>
      <c r="R244" s="65"/>
      <c r="S244" s="71"/>
      <c r="T244" s="65"/>
      <c r="U244" s="65"/>
      <c r="W244" s="65"/>
      <c r="X244" s="65"/>
      <c r="Y244" s="71"/>
      <c r="Z244" s="65"/>
      <c r="AA244" s="65"/>
      <c r="AB244" s="65"/>
      <c r="AC244" s="65"/>
      <c r="AD244" s="65"/>
      <c r="AE244" s="71"/>
      <c r="AF244" s="65"/>
      <c r="AG244" s="65"/>
      <c r="AH244" s="65"/>
      <c r="AI244" s="65"/>
      <c r="AJ244" s="65"/>
      <c r="AK244" s="71"/>
      <c r="AL244" s="65"/>
      <c r="AM244" s="65"/>
      <c r="AO244" s="65"/>
      <c r="AP244" s="65"/>
      <c r="AQ244" s="71"/>
      <c r="AR244" s="65"/>
      <c r="AS244" s="65"/>
      <c r="AU244" s="65"/>
      <c r="AV244" s="65"/>
      <c r="AW244" s="65"/>
      <c r="AX244" s="553"/>
      <c r="AY244" s="129"/>
      <c r="AZ244" s="71"/>
      <c r="BA244" s="71"/>
      <c r="BB244" s="65"/>
      <c r="BC244" s="65"/>
      <c r="BD244" s="65"/>
      <c r="BE244" s="65"/>
      <c r="BF244" s="71"/>
      <c r="BG244" s="65"/>
      <c r="BH244" s="65"/>
      <c r="BJ244" s="65"/>
      <c r="BK244" s="69"/>
      <c r="BL244" s="71"/>
      <c r="BM244" s="129"/>
      <c r="BN244" s="86"/>
      <c r="BR244" s="71"/>
      <c r="BV244" s="65"/>
      <c r="BW244" s="65"/>
      <c r="BX244" s="65"/>
      <c r="BY244" s="71"/>
      <c r="BZ244" s="65"/>
      <c r="CA244" s="65"/>
      <c r="CC244" s="65"/>
      <c r="CD244" s="65"/>
      <c r="CE244" s="65"/>
      <c r="CF244" s="71"/>
      <c r="CG244" s="65"/>
      <c r="CH244" s="65"/>
    </row>
    <row r="245" spans="1:86" s="21" customFormat="1" x14ac:dyDescent="0.4">
      <c r="A245" s="65"/>
      <c r="B245" s="69"/>
      <c r="C245" s="65"/>
      <c r="D245" s="65"/>
      <c r="E245" s="65"/>
      <c r="F245" s="65"/>
      <c r="G245" s="71"/>
      <c r="H245" s="65"/>
      <c r="I245" s="65"/>
      <c r="J245" s="65"/>
      <c r="K245" s="65"/>
      <c r="L245" s="65"/>
      <c r="M245" s="71"/>
      <c r="N245" s="65"/>
      <c r="O245" s="65"/>
      <c r="P245" s="65"/>
      <c r="Q245" s="65"/>
      <c r="R245" s="65"/>
      <c r="S245" s="71"/>
      <c r="T245" s="65"/>
      <c r="U245" s="65"/>
      <c r="W245" s="65"/>
      <c r="X245" s="65"/>
      <c r="Y245" s="71"/>
      <c r="Z245" s="65"/>
      <c r="AA245" s="65"/>
      <c r="AB245" s="65"/>
      <c r="AC245" s="65"/>
      <c r="AD245" s="65"/>
      <c r="AE245" s="71"/>
      <c r="AF245" s="65"/>
      <c r="AG245" s="65"/>
      <c r="AH245" s="65"/>
      <c r="AI245" s="65"/>
      <c r="AJ245" s="65"/>
      <c r="AK245" s="71"/>
      <c r="AL245" s="65"/>
      <c r="AM245" s="65"/>
      <c r="AO245" s="65"/>
      <c r="AP245" s="65"/>
      <c r="AQ245" s="71"/>
      <c r="AR245" s="65"/>
      <c r="AS245" s="65"/>
      <c r="AU245" s="65"/>
      <c r="AV245" s="65"/>
      <c r="AW245" s="65"/>
      <c r="AX245" s="553"/>
      <c r="AY245" s="129"/>
      <c r="AZ245" s="71"/>
      <c r="BA245" s="71"/>
      <c r="BB245" s="65"/>
      <c r="BC245" s="65"/>
      <c r="BD245" s="65"/>
      <c r="BE245" s="65"/>
      <c r="BF245" s="71"/>
      <c r="BG245" s="65"/>
      <c r="BH245" s="65"/>
      <c r="BJ245" s="65"/>
      <c r="BK245" s="69"/>
      <c r="BL245" s="71"/>
      <c r="BM245" s="129"/>
      <c r="BN245" s="86"/>
      <c r="BR245" s="71"/>
      <c r="BV245" s="65"/>
      <c r="BW245" s="65"/>
      <c r="BX245" s="65"/>
      <c r="BY245" s="71"/>
      <c r="BZ245" s="65"/>
      <c r="CA245" s="65"/>
      <c r="CC245" s="65"/>
      <c r="CD245" s="65"/>
      <c r="CE245" s="65"/>
      <c r="CF245" s="71"/>
      <c r="CG245" s="65"/>
      <c r="CH245" s="65"/>
    </row>
    <row r="246" spans="1:86" s="21" customFormat="1" x14ac:dyDescent="0.4">
      <c r="A246" s="65"/>
      <c r="B246" s="69"/>
      <c r="C246" s="65"/>
      <c r="D246" s="65"/>
      <c r="E246" s="65"/>
      <c r="F246" s="65"/>
      <c r="G246" s="71"/>
      <c r="H246" s="65"/>
      <c r="I246" s="65"/>
      <c r="J246" s="65"/>
      <c r="K246" s="65"/>
      <c r="L246" s="65"/>
      <c r="M246" s="71"/>
      <c r="N246" s="65"/>
      <c r="O246" s="65"/>
      <c r="P246" s="65"/>
      <c r="Q246" s="65"/>
      <c r="R246" s="65"/>
      <c r="S246" s="71"/>
      <c r="T246" s="65"/>
      <c r="U246" s="65"/>
      <c r="W246" s="65"/>
      <c r="X246" s="65"/>
      <c r="Y246" s="71"/>
      <c r="Z246" s="65"/>
      <c r="AA246" s="65"/>
      <c r="AB246" s="65"/>
      <c r="AC246" s="65"/>
      <c r="AD246" s="65"/>
      <c r="AE246" s="71"/>
      <c r="AF246" s="65"/>
      <c r="AG246" s="65"/>
      <c r="AH246" s="65"/>
      <c r="AI246" s="65"/>
      <c r="AJ246" s="65"/>
      <c r="AK246" s="71"/>
      <c r="AL246" s="65"/>
      <c r="AM246" s="65"/>
      <c r="AO246" s="65"/>
      <c r="AP246" s="65"/>
      <c r="AQ246" s="71"/>
      <c r="AR246" s="65"/>
      <c r="AS246" s="65"/>
      <c r="AU246" s="65"/>
      <c r="AV246" s="65"/>
      <c r="AW246" s="65"/>
      <c r="AX246" s="553"/>
      <c r="AY246" s="129"/>
      <c r="AZ246" s="71"/>
      <c r="BA246" s="71"/>
      <c r="BB246" s="65"/>
      <c r="BC246" s="65"/>
      <c r="BD246" s="65"/>
      <c r="BE246" s="65"/>
      <c r="BF246" s="71"/>
      <c r="BG246" s="65"/>
      <c r="BH246" s="65"/>
      <c r="BJ246" s="65"/>
      <c r="BK246" s="69"/>
      <c r="BL246" s="71"/>
      <c r="BM246" s="129"/>
      <c r="BN246" s="86"/>
      <c r="BR246" s="71"/>
      <c r="BV246" s="65"/>
      <c r="BW246" s="65"/>
      <c r="BX246" s="65"/>
      <c r="BY246" s="71"/>
      <c r="BZ246" s="65"/>
      <c r="CA246" s="65"/>
      <c r="CC246" s="65"/>
      <c r="CD246" s="65"/>
      <c r="CE246" s="65"/>
      <c r="CF246" s="71"/>
      <c r="CG246" s="65"/>
      <c r="CH246" s="65"/>
    </row>
    <row r="247" spans="1:86" s="21" customFormat="1" x14ac:dyDescent="0.4">
      <c r="A247" s="65"/>
      <c r="B247" s="69"/>
      <c r="C247" s="65"/>
      <c r="D247" s="65"/>
      <c r="E247" s="65"/>
      <c r="F247" s="65"/>
      <c r="G247" s="71"/>
      <c r="H247" s="65"/>
      <c r="I247" s="65"/>
      <c r="J247" s="65"/>
      <c r="K247" s="65"/>
      <c r="L247" s="65"/>
      <c r="M247" s="71"/>
      <c r="N247" s="65"/>
      <c r="O247" s="65"/>
      <c r="P247" s="65"/>
      <c r="Q247" s="65"/>
      <c r="R247" s="65"/>
      <c r="S247" s="71"/>
      <c r="T247" s="65"/>
      <c r="U247" s="65"/>
      <c r="W247" s="65"/>
      <c r="X247" s="65"/>
      <c r="Y247" s="71"/>
      <c r="Z247" s="65"/>
      <c r="AA247" s="65"/>
      <c r="AB247" s="65"/>
      <c r="AC247" s="65"/>
      <c r="AD247" s="65"/>
      <c r="AE247" s="71"/>
      <c r="AF247" s="65"/>
      <c r="AG247" s="65"/>
      <c r="AH247" s="65"/>
      <c r="AI247" s="65"/>
      <c r="AJ247" s="65"/>
      <c r="AK247" s="71"/>
      <c r="AL247" s="65"/>
      <c r="AM247" s="65"/>
      <c r="AO247" s="65"/>
      <c r="AP247" s="65"/>
      <c r="AQ247" s="71"/>
      <c r="AR247" s="65"/>
      <c r="AS247" s="65"/>
      <c r="AU247" s="65"/>
      <c r="AV247" s="65"/>
      <c r="AW247" s="65"/>
      <c r="AX247" s="553"/>
      <c r="AY247" s="129"/>
      <c r="AZ247" s="71"/>
      <c r="BA247" s="71"/>
      <c r="BB247" s="65"/>
      <c r="BC247" s="65"/>
      <c r="BD247" s="65"/>
      <c r="BE247" s="65"/>
      <c r="BF247" s="71"/>
      <c r="BG247" s="65"/>
      <c r="BH247" s="65"/>
      <c r="BJ247" s="65"/>
      <c r="BK247" s="69"/>
      <c r="BL247" s="71"/>
      <c r="BM247" s="129"/>
      <c r="BN247" s="86"/>
      <c r="BR247" s="71"/>
      <c r="BV247" s="65"/>
      <c r="BW247" s="65"/>
      <c r="BX247" s="65"/>
      <c r="BY247" s="71"/>
      <c r="BZ247" s="65"/>
      <c r="CA247" s="65"/>
      <c r="CC247" s="65"/>
      <c r="CD247" s="65"/>
      <c r="CE247" s="65"/>
      <c r="CF247" s="71"/>
      <c r="CG247" s="65"/>
      <c r="CH247" s="65"/>
    </row>
    <row r="248" spans="1:86" s="21" customFormat="1" x14ac:dyDescent="0.4">
      <c r="A248" s="65"/>
      <c r="B248" s="69"/>
      <c r="C248" s="65"/>
      <c r="D248" s="65"/>
      <c r="E248" s="65"/>
      <c r="F248" s="65"/>
      <c r="G248" s="71"/>
      <c r="H248" s="65"/>
      <c r="I248" s="65"/>
      <c r="J248" s="65"/>
      <c r="K248" s="65"/>
      <c r="L248" s="65"/>
      <c r="M248" s="71"/>
      <c r="N248" s="65"/>
      <c r="O248" s="65"/>
      <c r="P248" s="65"/>
      <c r="Q248" s="65"/>
      <c r="R248" s="65"/>
      <c r="S248" s="71"/>
      <c r="T248" s="65"/>
      <c r="U248" s="65"/>
      <c r="W248" s="65"/>
      <c r="X248" s="65"/>
      <c r="Y248" s="71"/>
      <c r="Z248" s="65"/>
      <c r="AA248" s="65"/>
      <c r="AB248" s="65"/>
      <c r="AC248" s="65"/>
      <c r="AD248" s="65"/>
      <c r="AE248" s="71"/>
      <c r="AF248" s="65"/>
      <c r="AG248" s="65"/>
      <c r="AH248" s="65"/>
      <c r="AI248" s="65"/>
      <c r="AJ248" s="65"/>
      <c r="AK248" s="71"/>
      <c r="AL248" s="65"/>
      <c r="AM248" s="65"/>
      <c r="AO248" s="65"/>
      <c r="AP248" s="65"/>
      <c r="AQ248" s="71"/>
      <c r="AR248" s="65"/>
      <c r="AS248" s="65"/>
      <c r="AU248" s="65"/>
      <c r="AV248" s="65"/>
      <c r="AW248" s="65"/>
      <c r="AX248" s="553"/>
      <c r="AY248" s="129"/>
      <c r="AZ248" s="71"/>
      <c r="BA248" s="71"/>
      <c r="BB248" s="65"/>
      <c r="BC248" s="65"/>
      <c r="BD248" s="65"/>
      <c r="BE248" s="65"/>
      <c r="BF248" s="71"/>
      <c r="BG248" s="65"/>
      <c r="BH248" s="65"/>
      <c r="BJ248" s="65"/>
      <c r="BK248" s="69"/>
      <c r="BL248" s="71"/>
      <c r="BM248" s="129"/>
      <c r="BN248" s="86"/>
      <c r="BR248" s="71"/>
      <c r="BV248" s="65"/>
      <c r="BW248" s="65"/>
      <c r="BX248" s="65"/>
      <c r="BY248" s="71"/>
      <c r="BZ248" s="65"/>
      <c r="CA248" s="65"/>
      <c r="CC248" s="65"/>
      <c r="CD248" s="65"/>
      <c r="CE248" s="65"/>
      <c r="CF248" s="71"/>
      <c r="CG248" s="65"/>
      <c r="CH248" s="65"/>
    </row>
    <row r="249" spans="1:86" s="21" customFormat="1" x14ac:dyDescent="0.4">
      <c r="A249" s="65"/>
      <c r="B249" s="69"/>
      <c r="C249" s="65"/>
      <c r="D249" s="65"/>
      <c r="E249" s="65"/>
      <c r="F249" s="65"/>
      <c r="G249" s="71"/>
      <c r="H249" s="65"/>
      <c r="I249" s="65"/>
      <c r="J249" s="65"/>
      <c r="K249" s="65"/>
      <c r="L249" s="65"/>
      <c r="M249" s="71"/>
      <c r="N249" s="65"/>
      <c r="O249" s="65"/>
      <c r="P249" s="65"/>
      <c r="Q249" s="65"/>
      <c r="R249" s="65"/>
      <c r="S249" s="71"/>
      <c r="T249" s="65"/>
      <c r="U249" s="65"/>
      <c r="W249" s="65"/>
      <c r="X249" s="65"/>
      <c r="Y249" s="71"/>
      <c r="Z249" s="65"/>
      <c r="AA249" s="65"/>
      <c r="AB249" s="65"/>
      <c r="AC249" s="65"/>
      <c r="AD249" s="65"/>
      <c r="AE249" s="71"/>
      <c r="AF249" s="65"/>
      <c r="AG249" s="65"/>
      <c r="AH249" s="65"/>
      <c r="AI249" s="65"/>
      <c r="AJ249" s="65"/>
      <c r="AK249" s="71"/>
      <c r="AL249" s="65"/>
      <c r="AM249" s="65"/>
      <c r="AO249" s="65"/>
      <c r="AP249" s="65"/>
      <c r="AQ249" s="71"/>
      <c r="AR249" s="65"/>
      <c r="AS249" s="65"/>
      <c r="AU249" s="65"/>
      <c r="AV249" s="65"/>
      <c r="AW249" s="65"/>
      <c r="AX249" s="553"/>
      <c r="AY249" s="129"/>
      <c r="AZ249" s="71"/>
      <c r="BA249" s="71"/>
      <c r="BB249" s="65"/>
      <c r="BC249" s="65"/>
      <c r="BD249" s="65"/>
      <c r="BE249" s="65"/>
      <c r="BF249" s="71"/>
      <c r="BG249" s="65"/>
      <c r="BH249" s="65"/>
      <c r="BJ249" s="65"/>
      <c r="BK249" s="69"/>
      <c r="BL249" s="71"/>
      <c r="BM249" s="129"/>
      <c r="BN249" s="86"/>
      <c r="BR249" s="71"/>
      <c r="BV249" s="65"/>
      <c r="BW249" s="65"/>
      <c r="BX249" s="65"/>
      <c r="BY249" s="71"/>
      <c r="BZ249" s="65"/>
      <c r="CA249" s="65"/>
      <c r="CC249" s="65"/>
      <c r="CD249" s="65"/>
      <c r="CE249" s="65"/>
      <c r="CF249" s="71"/>
      <c r="CG249" s="65"/>
      <c r="CH249" s="65"/>
    </row>
    <row r="250" spans="1:86" s="21" customFormat="1" x14ac:dyDescent="0.4">
      <c r="A250" s="65"/>
      <c r="B250" s="69"/>
      <c r="C250" s="65"/>
      <c r="D250" s="65"/>
      <c r="E250" s="65"/>
      <c r="F250" s="65"/>
      <c r="G250" s="71"/>
      <c r="H250" s="65"/>
      <c r="I250" s="65"/>
      <c r="J250" s="65"/>
      <c r="K250" s="65"/>
      <c r="L250" s="65"/>
      <c r="M250" s="71"/>
      <c r="N250" s="65"/>
      <c r="O250" s="65"/>
      <c r="P250" s="65"/>
      <c r="Q250" s="65"/>
      <c r="R250" s="65"/>
      <c r="S250" s="71"/>
      <c r="T250" s="65"/>
      <c r="U250" s="65"/>
      <c r="W250" s="65"/>
      <c r="X250" s="65"/>
      <c r="Y250" s="71"/>
      <c r="Z250" s="65"/>
      <c r="AA250" s="65"/>
      <c r="AB250" s="65"/>
      <c r="AC250" s="65"/>
      <c r="AD250" s="65"/>
      <c r="AE250" s="71"/>
      <c r="AF250" s="65"/>
      <c r="AG250" s="65"/>
      <c r="AH250" s="65"/>
      <c r="AI250" s="65"/>
      <c r="AJ250" s="65"/>
      <c r="AK250" s="71"/>
      <c r="AL250" s="65"/>
      <c r="AM250" s="65"/>
      <c r="AO250" s="65"/>
      <c r="AP250" s="65"/>
      <c r="AQ250" s="71"/>
      <c r="AR250" s="65"/>
      <c r="AS250" s="65"/>
      <c r="AU250" s="65"/>
      <c r="AV250" s="65"/>
      <c r="AW250" s="65"/>
      <c r="AX250" s="553"/>
      <c r="AY250" s="129"/>
      <c r="AZ250" s="71"/>
      <c r="BA250" s="71"/>
      <c r="BB250" s="65"/>
      <c r="BC250" s="65"/>
      <c r="BD250" s="65"/>
      <c r="BE250" s="65"/>
      <c r="BF250" s="71"/>
      <c r="BG250" s="65"/>
      <c r="BH250" s="65"/>
      <c r="BJ250" s="65"/>
      <c r="BK250" s="69"/>
      <c r="BL250" s="71"/>
      <c r="BM250" s="129"/>
      <c r="BN250" s="86"/>
      <c r="BR250" s="71"/>
      <c r="BV250" s="65"/>
      <c r="BW250" s="65"/>
      <c r="BX250" s="65"/>
      <c r="BY250" s="71"/>
      <c r="BZ250" s="65"/>
      <c r="CA250" s="65"/>
      <c r="CC250" s="65"/>
      <c r="CD250" s="65"/>
      <c r="CE250" s="65"/>
      <c r="CF250" s="71"/>
      <c r="CG250" s="65"/>
      <c r="CH250" s="65"/>
    </row>
    <row r="251" spans="1:86" s="21" customFormat="1" x14ac:dyDescent="0.4">
      <c r="A251" s="65"/>
      <c r="B251" s="69"/>
      <c r="C251" s="65"/>
      <c r="D251" s="65"/>
      <c r="E251" s="65"/>
      <c r="F251" s="65"/>
      <c r="G251" s="71"/>
      <c r="H251" s="65"/>
      <c r="I251" s="65"/>
      <c r="J251" s="65"/>
      <c r="K251" s="65"/>
      <c r="L251" s="65"/>
      <c r="M251" s="71"/>
      <c r="N251" s="65"/>
      <c r="O251" s="65"/>
      <c r="P251" s="65"/>
      <c r="Q251" s="65"/>
      <c r="R251" s="65"/>
      <c r="S251" s="71"/>
      <c r="T251" s="65"/>
      <c r="U251" s="65"/>
      <c r="W251" s="65"/>
      <c r="X251" s="65"/>
      <c r="Y251" s="71"/>
      <c r="Z251" s="65"/>
      <c r="AA251" s="65"/>
      <c r="AB251" s="65"/>
      <c r="AC251" s="65"/>
      <c r="AD251" s="65"/>
      <c r="AE251" s="71"/>
      <c r="AF251" s="65"/>
      <c r="AG251" s="65"/>
      <c r="AH251" s="65"/>
      <c r="AI251" s="65"/>
      <c r="AJ251" s="65"/>
      <c r="AK251" s="71"/>
      <c r="AL251" s="65"/>
      <c r="AM251" s="65"/>
      <c r="AO251" s="65"/>
      <c r="AP251" s="65"/>
      <c r="AQ251" s="71"/>
      <c r="AR251" s="65"/>
      <c r="AS251" s="65"/>
      <c r="AU251" s="65"/>
      <c r="AV251" s="65"/>
      <c r="AW251" s="65"/>
      <c r="AX251" s="553"/>
      <c r="AY251" s="129"/>
      <c r="AZ251" s="71"/>
      <c r="BA251" s="71"/>
      <c r="BB251" s="65"/>
      <c r="BC251" s="65"/>
      <c r="BD251" s="65"/>
      <c r="BE251" s="65"/>
      <c r="BF251" s="71"/>
      <c r="BG251" s="65"/>
      <c r="BH251" s="65"/>
      <c r="BJ251" s="65"/>
      <c r="BK251" s="69"/>
      <c r="BL251" s="71"/>
      <c r="BM251" s="129"/>
      <c r="BN251" s="86"/>
      <c r="BR251" s="71"/>
      <c r="BV251" s="65"/>
      <c r="BW251" s="65"/>
      <c r="BX251" s="65"/>
      <c r="BY251" s="71"/>
      <c r="BZ251" s="65"/>
      <c r="CA251" s="65"/>
      <c r="CC251" s="65"/>
      <c r="CD251" s="65"/>
      <c r="CE251" s="65"/>
      <c r="CF251" s="71"/>
      <c r="CG251" s="65"/>
      <c r="CH251" s="65"/>
    </row>
    <row r="252" spans="1:86" s="21" customFormat="1" x14ac:dyDescent="0.4">
      <c r="A252" s="65"/>
      <c r="B252" s="69"/>
      <c r="C252" s="65"/>
      <c r="D252" s="65"/>
      <c r="E252" s="65"/>
      <c r="F252" s="65"/>
      <c r="G252" s="71"/>
      <c r="H252" s="65"/>
      <c r="I252" s="65"/>
      <c r="J252" s="65"/>
      <c r="K252" s="65"/>
      <c r="L252" s="65"/>
      <c r="M252" s="71"/>
      <c r="N252" s="65"/>
      <c r="O252" s="65"/>
      <c r="P252" s="65"/>
      <c r="Q252" s="65"/>
      <c r="R252" s="65"/>
      <c r="S252" s="71"/>
      <c r="T252" s="65"/>
      <c r="U252" s="65"/>
      <c r="W252" s="65"/>
      <c r="X252" s="65"/>
      <c r="Y252" s="71"/>
      <c r="Z252" s="65"/>
      <c r="AA252" s="65"/>
      <c r="AB252" s="65"/>
      <c r="AC252" s="65"/>
      <c r="AD252" s="65"/>
      <c r="AE252" s="71"/>
      <c r="AF252" s="65"/>
      <c r="AG252" s="65"/>
      <c r="AH252" s="65"/>
      <c r="AI252" s="65"/>
      <c r="AJ252" s="65"/>
      <c r="AK252" s="71"/>
      <c r="AL252" s="65"/>
      <c r="AM252" s="65"/>
      <c r="AO252" s="65"/>
      <c r="AP252" s="65"/>
      <c r="AQ252" s="71"/>
      <c r="AR252" s="65"/>
      <c r="AS252" s="65"/>
      <c r="AU252" s="65"/>
      <c r="AV252" s="65"/>
      <c r="AW252" s="65"/>
      <c r="AX252" s="553"/>
      <c r="AY252" s="129"/>
      <c r="AZ252" s="71"/>
      <c r="BA252" s="71"/>
      <c r="BB252" s="65"/>
      <c r="BC252" s="65"/>
      <c r="BD252" s="65"/>
      <c r="BE252" s="65"/>
      <c r="BF252" s="71"/>
      <c r="BG252" s="65"/>
      <c r="BH252" s="65"/>
      <c r="BJ252" s="65"/>
      <c r="BK252" s="69"/>
      <c r="BL252" s="71"/>
      <c r="BM252" s="129"/>
      <c r="BN252" s="86"/>
      <c r="BR252" s="71"/>
      <c r="BV252" s="65"/>
      <c r="BW252" s="65"/>
      <c r="BX252" s="65"/>
      <c r="BY252" s="71"/>
      <c r="BZ252" s="65"/>
      <c r="CA252" s="65"/>
      <c r="CC252" s="65"/>
      <c r="CD252" s="65"/>
      <c r="CE252" s="65"/>
      <c r="CF252" s="71"/>
      <c r="CG252" s="65"/>
      <c r="CH252" s="65"/>
    </row>
    <row r="253" spans="1:86" s="21" customFormat="1" x14ac:dyDescent="0.4">
      <c r="A253" s="65"/>
      <c r="B253" s="69"/>
      <c r="C253" s="65"/>
      <c r="D253" s="65"/>
      <c r="E253" s="65"/>
      <c r="F253" s="65"/>
      <c r="G253" s="71"/>
      <c r="H253" s="65"/>
      <c r="I253" s="65"/>
      <c r="J253" s="65"/>
      <c r="K253" s="65"/>
      <c r="L253" s="65"/>
      <c r="M253" s="71"/>
      <c r="N253" s="65"/>
      <c r="O253" s="65"/>
      <c r="P253" s="65"/>
      <c r="Q253" s="65"/>
      <c r="R253" s="65"/>
      <c r="S253" s="71"/>
      <c r="T253" s="65"/>
      <c r="U253" s="65"/>
      <c r="W253" s="65"/>
      <c r="X253" s="65"/>
      <c r="Y253" s="71"/>
      <c r="Z253" s="65"/>
      <c r="AA253" s="65"/>
      <c r="AB253" s="65"/>
      <c r="AC253" s="65"/>
      <c r="AD253" s="65"/>
      <c r="AE253" s="71"/>
      <c r="AF253" s="65"/>
      <c r="AG253" s="65"/>
      <c r="AH253" s="65"/>
      <c r="AI253" s="65"/>
      <c r="AJ253" s="65"/>
      <c r="AK253" s="71"/>
      <c r="AL253" s="65"/>
      <c r="AM253" s="65"/>
      <c r="AO253" s="65"/>
      <c r="AP253" s="65"/>
      <c r="AQ253" s="71"/>
      <c r="AR253" s="65"/>
      <c r="AS253" s="65"/>
      <c r="AU253" s="65"/>
      <c r="AV253" s="65"/>
      <c r="AW253" s="65"/>
      <c r="AX253" s="553"/>
      <c r="AY253" s="129"/>
      <c r="AZ253" s="71"/>
      <c r="BA253" s="71"/>
      <c r="BB253" s="65"/>
      <c r="BC253" s="65"/>
      <c r="BD253" s="65"/>
      <c r="BE253" s="65"/>
      <c r="BF253" s="71"/>
      <c r="BG253" s="65"/>
      <c r="BH253" s="65"/>
      <c r="BJ253" s="65"/>
      <c r="BK253" s="69"/>
      <c r="BL253" s="71"/>
      <c r="BM253" s="129"/>
      <c r="BN253" s="86"/>
      <c r="BR253" s="71"/>
      <c r="BV253" s="65"/>
      <c r="BW253" s="65"/>
      <c r="BX253" s="65"/>
      <c r="BY253" s="71"/>
      <c r="BZ253" s="65"/>
      <c r="CA253" s="65"/>
      <c r="CC253" s="65"/>
      <c r="CD253" s="65"/>
      <c r="CE253" s="65"/>
      <c r="CF253" s="71"/>
      <c r="CG253" s="65"/>
      <c r="CH253" s="65"/>
    </row>
    <row r="254" spans="1:86" s="21" customFormat="1" x14ac:dyDescent="0.4">
      <c r="A254" s="65"/>
      <c r="B254" s="69"/>
      <c r="C254" s="65"/>
      <c r="D254" s="65"/>
      <c r="E254" s="65"/>
      <c r="F254" s="65"/>
      <c r="G254" s="71"/>
      <c r="H254" s="65"/>
      <c r="I254" s="65"/>
      <c r="J254" s="65"/>
      <c r="K254" s="65"/>
      <c r="L254" s="65"/>
      <c r="M254" s="71"/>
      <c r="N254" s="65"/>
      <c r="O254" s="65"/>
      <c r="P254" s="65"/>
      <c r="Q254" s="65"/>
      <c r="R254" s="65"/>
      <c r="S254" s="71"/>
      <c r="T254" s="65"/>
      <c r="U254" s="65"/>
      <c r="W254" s="65"/>
      <c r="X254" s="65"/>
      <c r="Y254" s="71"/>
      <c r="Z254" s="65"/>
      <c r="AA254" s="65"/>
      <c r="AB254" s="65"/>
      <c r="AC254" s="65"/>
      <c r="AD254" s="65"/>
      <c r="AE254" s="71"/>
      <c r="AF254" s="65"/>
      <c r="AG254" s="65"/>
      <c r="AH254" s="65"/>
      <c r="AI254" s="65"/>
      <c r="AJ254" s="65"/>
      <c r="AK254" s="71"/>
      <c r="AL254" s="65"/>
      <c r="AM254" s="65"/>
      <c r="AO254" s="65"/>
      <c r="AP254" s="65"/>
      <c r="AQ254" s="71"/>
      <c r="AR254" s="65"/>
      <c r="AS254" s="65"/>
      <c r="AU254" s="65"/>
      <c r="AV254" s="65"/>
      <c r="AW254" s="65"/>
      <c r="AX254" s="553"/>
      <c r="AY254" s="129"/>
      <c r="AZ254" s="71"/>
      <c r="BA254" s="71"/>
      <c r="BB254" s="65"/>
      <c r="BC254" s="65"/>
      <c r="BD254" s="65"/>
      <c r="BE254" s="65"/>
      <c r="BF254" s="71"/>
      <c r="BG254" s="65"/>
      <c r="BH254" s="65"/>
      <c r="BJ254" s="65"/>
      <c r="BK254" s="69"/>
      <c r="BL254" s="71"/>
      <c r="BM254" s="129"/>
      <c r="BN254" s="86"/>
      <c r="BR254" s="71"/>
      <c r="BV254" s="65"/>
      <c r="BW254" s="65"/>
      <c r="BX254" s="65"/>
      <c r="BY254" s="71"/>
      <c r="BZ254" s="65"/>
      <c r="CA254" s="65"/>
      <c r="CC254" s="65"/>
      <c r="CD254" s="65"/>
      <c r="CE254" s="65"/>
      <c r="CF254" s="71"/>
      <c r="CG254" s="65"/>
      <c r="CH254" s="65"/>
    </row>
    <row r="255" spans="1:86" s="21" customFormat="1" x14ac:dyDescent="0.4">
      <c r="A255" s="65"/>
      <c r="B255" s="69"/>
      <c r="C255" s="65"/>
      <c r="D255" s="65"/>
      <c r="E255" s="65"/>
      <c r="F255" s="65"/>
      <c r="G255" s="71"/>
      <c r="H255" s="65"/>
      <c r="I255" s="65"/>
      <c r="J255" s="65"/>
      <c r="K255" s="65"/>
      <c r="L255" s="65"/>
      <c r="M255" s="71"/>
      <c r="N255" s="65"/>
      <c r="O255" s="65"/>
      <c r="P255" s="65"/>
      <c r="Q255" s="65"/>
      <c r="R255" s="65"/>
      <c r="S255" s="71"/>
      <c r="T255" s="65"/>
      <c r="U255" s="65"/>
      <c r="W255" s="65"/>
      <c r="X255" s="65"/>
      <c r="Y255" s="71"/>
      <c r="Z255" s="65"/>
      <c r="AA255" s="65"/>
      <c r="AB255" s="65"/>
      <c r="AC255" s="65"/>
      <c r="AD255" s="65"/>
      <c r="AE255" s="71"/>
      <c r="AF255" s="65"/>
      <c r="AG255" s="65"/>
      <c r="AH255" s="65"/>
      <c r="AI255" s="65"/>
      <c r="AJ255" s="65"/>
      <c r="AK255" s="71"/>
      <c r="AL255" s="65"/>
      <c r="AM255" s="65"/>
      <c r="AO255" s="65"/>
      <c r="AP255" s="65"/>
      <c r="AQ255" s="71"/>
      <c r="AR255" s="65"/>
      <c r="AS255" s="65"/>
      <c r="AU255" s="65"/>
      <c r="AV255" s="65"/>
      <c r="AW255" s="65"/>
      <c r="AX255" s="553"/>
      <c r="AY255" s="129"/>
      <c r="AZ255" s="71"/>
      <c r="BA255" s="71"/>
      <c r="BB255" s="65"/>
      <c r="BC255" s="65"/>
      <c r="BD255" s="65"/>
      <c r="BE255" s="65"/>
      <c r="BF255" s="71"/>
      <c r="BG255" s="65"/>
      <c r="BH255" s="65"/>
      <c r="BJ255" s="65"/>
      <c r="BK255" s="69"/>
      <c r="BL255" s="71"/>
      <c r="BM255" s="129"/>
      <c r="BN255" s="86"/>
      <c r="BR255" s="71"/>
      <c r="BV255" s="65"/>
      <c r="BW255" s="65"/>
      <c r="BX255" s="65"/>
      <c r="BY255" s="71"/>
      <c r="BZ255" s="65"/>
      <c r="CA255" s="65"/>
      <c r="CC255" s="65"/>
      <c r="CD255" s="65"/>
      <c r="CE255" s="65"/>
      <c r="CF255" s="71"/>
      <c r="CG255" s="65"/>
      <c r="CH255" s="65"/>
    </row>
    <row r="256" spans="1:86" s="21" customFormat="1" x14ac:dyDescent="0.4">
      <c r="A256" s="65"/>
      <c r="B256" s="69"/>
      <c r="C256" s="65"/>
      <c r="D256" s="65"/>
      <c r="E256" s="65"/>
      <c r="F256" s="65"/>
      <c r="G256" s="71"/>
      <c r="H256" s="65"/>
      <c r="I256" s="65"/>
      <c r="J256" s="65"/>
      <c r="K256" s="65"/>
      <c r="L256" s="65"/>
      <c r="M256" s="71"/>
      <c r="N256" s="65"/>
      <c r="O256" s="65"/>
      <c r="P256" s="65"/>
      <c r="Q256" s="65"/>
      <c r="R256" s="65"/>
      <c r="S256" s="71"/>
      <c r="T256" s="65"/>
      <c r="U256" s="65"/>
      <c r="W256" s="65"/>
      <c r="X256" s="65"/>
      <c r="Y256" s="71"/>
      <c r="Z256" s="65"/>
      <c r="AA256" s="65"/>
      <c r="AB256" s="65"/>
      <c r="AC256" s="65"/>
      <c r="AD256" s="65"/>
      <c r="AE256" s="71"/>
      <c r="AF256" s="65"/>
      <c r="AG256" s="65"/>
      <c r="AH256" s="65"/>
      <c r="AI256" s="65"/>
      <c r="AJ256" s="65"/>
      <c r="AK256" s="71"/>
      <c r="AL256" s="65"/>
      <c r="AM256" s="65"/>
      <c r="AO256" s="65"/>
      <c r="AP256" s="65"/>
      <c r="AQ256" s="71"/>
      <c r="AR256" s="65"/>
      <c r="AS256" s="65"/>
      <c r="AU256" s="65"/>
      <c r="AV256" s="65"/>
      <c r="AW256" s="65"/>
      <c r="AX256" s="553"/>
      <c r="AY256" s="129"/>
      <c r="AZ256" s="71"/>
      <c r="BA256" s="71"/>
      <c r="BB256" s="65"/>
      <c r="BC256" s="65"/>
      <c r="BD256" s="65"/>
      <c r="BE256" s="65"/>
      <c r="BF256" s="71"/>
      <c r="BG256" s="65"/>
      <c r="BH256" s="65"/>
      <c r="BJ256" s="65"/>
      <c r="BK256" s="69"/>
      <c r="BL256" s="71"/>
      <c r="BM256" s="129"/>
      <c r="BN256" s="86"/>
      <c r="BR256" s="71"/>
      <c r="BV256" s="65"/>
      <c r="BW256" s="65"/>
      <c r="BX256" s="65"/>
      <c r="BY256" s="71"/>
      <c r="BZ256" s="65"/>
      <c r="CA256" s="65"/>
      <c r="CC256" s="65"/>
      <c r="CD256" s="65"/>
      <c r="CE256" s="65"/>
      <c r="CF256" s="71"/>
      <c r="CG256" s="65"/>
      <c r="CH256" s="65"/>
    </row>
    <row r="257" spans="1:86" s="21" customFormat="1" x14ac:dyDescent="0.4">
      <c r="A257" s="65"/>
      <c r="B257" s="69"/>
      <c r="C257" s="65"/>
      <c r="D257" s="65"/>
      <c r="E257" s="65"/>
      <c r="F257" s="65"/>
      <c r="G257" s="71"/>
      <c r="H257" s="65"/>
      <c r="I257" s="65"/>
      <c r="J257" s="65"/>
      <c r="K257" s="65"/>
      <c r="L257" s="65"/>
      <c r="M257" s="71"/>
      <c r="N257" s="65"/>
      <c r="O257" s="65"/>
      <c r="P257" s="65"/>
      <c r="Q257" s="65"/>
      <c r="R257" s="65"/>
      <c r="S257" s="71"/>
      <c r="T257" s="65"/>
      <c r="U257" s="65"/>
      <c r="W257" s="65"/>
      <c r="X257" s="65"/>
      <c r="Y257" s="71"/>
      <c r="Z257" s="65"/>
      <c r="AA257" s="65"/>
      <c r="AB257" s="65"/>
      <c r="AC257" s="65"/>
      <c r="AD257" s="65"/>
      <c r="AE257" s="71"/>
      <c r="AF257" s="65"/>
      <c r="AG257" s="65"/>
      <c r="AH257" s="65"/>
      <c r="AI257" s="65"/>
      <c r="AJ257" s="65"/>
      <c r="AK257" s="71"/>
      <c r="AL257" s="65"/>
      <c r="AM257" s="65"/>
      <c r="AO257" s="65"/>
      <c r="AP257" s="65"/>
      <c r="AQ257" s="71"/>
      <c r="AR257" s="65"/>
      <c r="AS257" s="65"/>
      <c r="AU257" s="65"/>
      <c r="AV257" s="65"/>
      <c r="AW257" s="65"/>
      <c r="AX257" s="553"/>
      <c r="AY257" s="129"/>
      <c r="AZ257" s="71"/>
      <c r="BA257" s="71"/>
      <c r="BB257" s="65"/>
      <c r="BC257" s="65"/>
      <c r="BD257" s="65"/>
      <c r="BE257" s="65"/>
      <c r="BF257" s="71"/>
      <c r="BG257" s="65"/>
      <c r="BH257" s="65"/>
      <c r="BJ257" s="65"/>
      <c r="BK257" s="69"/>
      <c r="BL257" s="71"/>
      <c r="BM257" s="129"/>
      <c r="BN257" s="86"/>
      <c r="BR257" s="71"/>
      <c r="BV257" s="65"/>
      <c r="BW257" s="65"/>
      <c r="BX257" s="65"/>
      <c r="BY257" s="71"/>
      <c r="BZ257" s="65"/>
      <c r="CA257" s="65"/>
      <c r="CC257" s="65"/>
      <c r="CD257" s="65"/>
      <c r="CE257" s="65"/>
      <c r="CF257" s="71"/>
      <c r="CG257" s="65"/>
      <c r="CH257" s="65"/>
    </row>
    <row r="258" spans="1:86" s="21" customFormat="1" x14ac:dyDescent="0.4">
      <c r="A258" s="65"/>
      <c r="B258" s="69"/>
      <c r="C258" s="65"/>
      <c r="D258" s="65"/>
      <c r="E258" s="65"/>
      <c r="F258" s="65"/>
      <c r="G258" s="71"/>
      <c r="H258" s="65"/>
      <c r="I258" s="65"/>
      <c r="J258" s="65"/>
      <c r="K258" s="65"/>
      <c r="L258" s="65"/>
      <c r="M258" s="71"/>
      <c r="N258" s="65"/>
      <c r="O258" s="65"/>
      <c r="P258" s="65"/>
      <c r="Q258" s="65"/>
      <c r="R258" s="65"/>
      <c r="S258" s="71"/>
      <c r="T258" s="65"/>
      <c r="U258" s="65"/>
      <c r="W258" s="65"/>
      <c r="X258" s="65"/>
      <c r="Y258" s="71"/>
      <c r="Z258" s="65"/>
      <c r="AA258" s="65"/>
      <c r="AB258" s="65"/>
      <c r="AC258" s="65"/>
      <c r="AD258" s="65"/>
      <c r="AE258" s="71"/>
      <c r="AF258" s="65"/>
      <c r="AG258" s="65"/>
      <c r="AH258" s="65"/>
      <c r="AI258" s="65"/>
      <c r="AJ258" s="65"/>
      <c r="AK258" s="71"/>
      <c r="AL258" s="65"/>
      <c r="AM258" s="65"/>
      <c r="AO258" s="65"/>
      <c r="AP258" s="65"/>
      <c r="AQ258" s="71"/>
      <c r="AR258" s="65"/>
      <c r="AS258" s="65"/>
      <c r="AU258" s="65"/>
      <c r="AV258" s="65"/>
      <c r="AW258" s="65"/>
      <c r="AX258" s="553"/>
      <c r="AY258" s="129"/>
      <c r="AZ258" s="71"/>
      <c r="BA258" s="71"/>
      <c r="BB258" s="65"/>
      <c r="BC258" s="65"/>
      <c r="BD258" s="65"/>
      <c r="BE258" s="65"/>
      <c r="BF258" s="71"/>
      <c r="BG258" s="65"/>
      <c r="BH258" s="65"/>
      <c r="BJ258" s="65"/>
      <c r="BK258" s="69"/>
      <c r="BL258" s="71"/>
      <c r="BM258" s="129"/>
      <c r="BN258" s="86"/>
      <c r="BR258" s="71"/>
      <c r="BV258" s="65"/>
      <c r="BW258" s="65"/>
      <c r="BX258" s="65"/>
      <c r="BY258" s="71"/>
      <c r="BZ258" s="65"/>
      <c r="CA258" s="65"/>
      <c r="CC258" s="65"/>
      <c r="CD258" s="65"/>
      <c r="CE258" s="65"/>
      <c r="CF258" s="71"/>
      <c r="CG258" s="65"/>
      <c r="CH258" s="65"/>
    </row>
    <row r="259" spans="1:86" s="21" customFormat="1" x14ac:dyDescent="0.4">
      <c r="A259" s="65"/>
      <c r="B259" s="69"/>
      <c r="C259" s="65"/>
      <c r="D259" s="65"/>
      <c r="E259" s="65"/>
      <c r="F259" s="65"/>
      <c r="G259" s="71"/>
      <c r="H259" s="65"/>
      <c r="I259" s="65"/>
      <c r="J259" s="65"/>
      <c r="K259" s="65"/>
      <c r="L259" s="65"/>
      <c r="M259" s="71"/>
      <c r="N259" s="65"/>
      <c r="O259" s="65"/>
      <c r="P259" s="65"/>
      <c r="Q259" s="65"/>
      <c r="R259" s="65"/>
      <c r="S259" s="71"/>
      <c r="T259" s="65"/>
      <c r="U259" s="65"/>
      <c r="W259" s="65"/>
      <c r="X259" s="65"/>
      <c r="Y259" s="71"/>
      <c r="Z259" s="65"/>
      <c r="AA259" s="65"/>
      <c r="AB259" s="65"/>
      <c r="AC259" s="65"/>
      <c r="AD259" s="65"/>
      <c r="AE259" s="71"/>
      <c r="AF259" s="65"/>
      <c r="AG259" s="65"/>
      <c r="AH259" s="65"/>
      <c r="AI259" s="65"/>
      <c r="AJ259" s="65"/>
      <c r="AK259" s="71"/>
      <c r="AL259" s="65"/>
      <c r="AM259" s="65"/>
      <c r="AO259" s="65"/>
      <c r="AP259" s="65"/>
      <c r="AQ259" s="71"/>
      <c r="AR259" s="65"/>
      <c r="AS259" s="65"/>
      <c r="AU259" s="65"/>
      <c r="AV259" s="65"/>
      <c r="AW259" s="65"/>
      <c r="AX259" s="553"/>
      <c r="AY259" s="129"/>
      <c r="AZ259" s="71"/>
      <c r="BA259" s="71"/>
      <c r="BB259" s="65"/>
      <c r="BC259" s="65"/>
      <c r="BD259" s="65"/>
      <c r="BE259" s="65"/>
      <c r="BF259" s="71"/>
      <c r="BG259" s="65"/>
      <c r="BH259" s="65"/>
      <c r="BJ259" s="65"/>
      <c r="BK259" s="69"/>
      <c r="BL259" s="71"/>
      <c r="BM259" s="129"/>
      <c r="BN259" s="86"/>
      <c r="BR259" s="71"/>
      <c r="BV259" s="65"/>
      <c r="BW259" s="65"/>
      <c r="BX259" s="65"/>
      <c r="BY259" s="71"/>
      <c r="BZ259" s="65"/>
      <c r="CA259" s="65"/>
      <c r="CC259" s="65"/>
      <c r="CD259" s="65"/>
      <c r="CE259" s="65"/>
      <c r="CF259" s="71"/>
      <c r="CG259" s="65"/>
      <c r="CH259" s="65"/>
    </row>
    <row r="260" spans="1:86" s="21" customFormat="1" x14ac:dyDescent="0.4">
      <c r="A260" s="65"/>
      <c r="B260" s="69"/>
      <c r="C260" s="65"/>
      <c r="D260" s="65"/>
      <c r="E260" s="65"/>
      <c r="F260" s="65"/>
      <c r="G260" s="71"/>
      <c r="H260" s="65"/>
      <c r="I260" s="65"/>
      <c r="J260" s="65"/>
      <c r="K260" s="65"/>
      <c r="L260" s="65"/>
      <c r="M260" s="71"/>
      <c r="N260" s="65"/>
      <c r="O260" s="65"/>
      <c r="P260" s="65"/>
      <c r="Q260" s="65"/>
      <c r="R260" s="65"/>
      <c r="S260" s="71"/>
      <c r="T260" s="65"/>
      <c r="U260" s="65"/>
      <c r="W260" s="65"/>
      <c r="X260" s="65"/>
      <c r="Y260" s="71"/>
      <c r="Z260" s="65"/>
      <c r="AA260" s="65"/>
      <c r="AB260" s="65"/>
      <c r="AC260" s="65"/>
      <c r="AD260" s="65"/>
      <c r="AE260" s="71"/>
      <c r="AF260" s="65"/>
      <c r="AG260" s="65"/>
      <c r="AH260" s="65"/>
      <c r="AI260" s="65"/>
      <c r="AJ260" s="65"/>
      <c r="AK260" s="71"/>
      <c r="AL260" s="65"/>
      <c r="AM260" s="65"/>
      <c r="AO260" s="65"/>
      <c r="AP260" s="65"/>
      <c r="AQ260" s="71"/>
      <c r="AR260" s="65"/>
      <c r="AS260" s="65"/>
      <c r="AU260" s="65"/>
      <c r="AV260" s="65"/>
      <c r="AW260" s="65"/>
      <c r="AX260" s="553"/>
      <c r="AY260" s="129"/>
      <c r="AZ260" s="71"/>
      <c r="BA260" s="71"/>
      <c r="BB260" s="65"/>
      <c r="BC260" s="65"/>
      <c r="BD260" s="65"/>
      <c r="BE260" s="65"/>
      <c r="BF260" s="71"/>
      <c r="BG260" s="65"/>
      <c r="BH260" s="65"/>
      <c r="BJ260" s="65"/>
      <c r="BK260" s="69"/>
      <c r="BL260" s="71"/>
      <c r="BM260" s="129"/>
      <c r="BN260" s="86"/>
      <c r="BR260" s="71"/>
      <c r="BV260" s="65"/>
      <c r="BW260" s="65"/>
      <c r="BX260" s="65"/>
      <c r="BY260" s="71"/>
      <c r="BZ260" s="65"/>
      <c r="CA260" s="65"/>
      <c r="CC260" s="65"/>
      <c r="CD260" s="65"/>
      <c r="CE260" s="65"/>
      <c r="CF260" s="71"/>
      <c r="CG260" s="65"/>
      <c r="CH260" s="65"/>
    </row>
    <row r="261" spans="1:86" s="21" customFormat="1" x14ac:dyDescent="0.4">
      <c r="A261" s="65"/>
      <c r="B261" s="69"/>
      <c r="C261" s="65"/>
      <c r="D261" s="65"/>
      <c r="E261" s="65"/>
      <c r="F261" s="65"/>
      <c r="G261" s="71"/>
      <c r="H261" s="65"/>
      <c r="I261" s="65"/>
      <c r="J261" s="65"/>
      <c r="K261" s="65"/>
      <c r="L261" s="65"/>
      <c r="M261" s="71"/>
      <c r="N261" s="65"/>
      <c r="O261" s="65"/>
      <c r="P261" s="65"/>
      <c r="Q261" s="65"/>
      <c r="R261" s="65"/>
      <c r="S261" s="71"/>
      <c r="T261" s="65"/>
      <c r="U261" s="65"/>
      <c r="W261" s="65"/>
      <c r="X261" s="65"/>
      <c r="Y261" s="71"/>
      <c r="Z261" s="65"/>
      <c r="AA261" s="65"/>
      <c r="AB261" s="65"/>
      <c r="AC261" s="65"/>
      <c r="AD261" s="65"/>
      <c r="AE261" s="71"/>
      <c r="AF261" s="65"/>
      <c r="AG261" s="65"/>
      <c r="AH261" s="65"/>
      <c r="AI261" s="65"/>
      <c r="AJ261" s="65"/>
      <c r="AK261" s="71"/>
      <c r="AL261" s="65"/>
      <c r="AM261" s="65"/>
      <c r="AO261" s="65"/>
      <c r="AP261" s="65"/>
      <c r="AQ261" s="71"/>
      <c r="AR261" s="65"/>
      <c r="AS261" s="65"/>
      <c r="AU261" s="65"/>
      <c r="AV261" s="65"/>
      <c r="AW261" s="65"/>
      <c r="AX261" s="553"/>
      <c r="AY261" s="129"/>
      <c r="AZ261" s="71"/>
      <c r="BA261" s="71"/>
      <c r="BB261" s="65"/>
      <c r="BC261" s="65"/>
      <c r="BD261" s="65"/>
      <c r="BE261" s="65"/>
      <c r="BF261" s="71"/>
      <c r="BG261" s="65"/>
      <c r="BH261" s="65"/>
      <c r="BJ261" s="65"/>
      <c r="BK261" s="69"/>
      <c r="BL261" s="71"/>
      <c r="BM261" s="129"/>
      <c r="BN261" s="86"/>
      <c r="BR261" s="71"/>
      <c r="BV261" s="65"/>
      <c r="BW261" s="65"/>
      <c r="BX261" s="65"/>
      <c r="BY261" s="71"/>
      <c r="BZ261" s="65"/>
      <c r="CA261" s="65"/>
      <c r="CC261" s="65"/>
      <c r="CD261" s="65"/>
      <c r="CE261" s="65"/>
      <c r="CF261" s="71"/>
      <c r="CG261" s="65"/>
      <c r="CH261" s="65"/>
    </row>
    <row r="262" spans="1:86" s="21" customFormat="1" x14ac:dyDescent="0.4">
      <c r="A262" s="65"/>
      <c r="B262" s="69"/>
      <c r="C262" s="65"/>
      <c r="D262" s="65"/>
      <c r="E262" s="65"/>
      <c r="F262" s="65"/>
      <c r="G262" s="71"/>
      <c r="H262" s="65"/>
      <c r="I262" s="65"/>
      <c r="J262" s="65"/>
      <c r="K262" s="65"/>
      <c r="L262" s="65"/>
      <c r="M262" s="71"/>
      <c r="N262" s="65"/>
      <c r="O262" s="65"/>
      <c r="P262" s="65"/>
      <c r="Q262" s="65"/>
      <c r="R262" s="65"/>
      <c r="S262" s="71"/>
      <c r="T262" s="65"/>
      <c r="U262" s="65"/>
      <c r="W262" s="65"/>
      <c r="X262" s="65"/>
      <c r="Y262" s="71"/>
      <c r="Z262" s="65"/>
      <c r="AA262" s="65"/>
      <c r="AB262" s="65"/>
      <c r="AC262" s="65"/>
      <c r="AD262" s="65"/>
      <c r="AE262" s="71"/>
      <c r="AF262" s="65"/>
      <c r="AG262" s="65"/>
      <c r="AH262" s="65"/>
      <c r="AI262" s="65"/>
      <c r="AJ262" s="65"/>
      <c r="AK262" s="71"/>
      <c r="AL262" s="65"/>
      <c r="AM262" s="65"/>
      <c r="AO262" s="65"/>
      <c r="AP262" s="65"/>
      <c r="AQ262" s="71"/>
      <c r="AR262" s="65"/>
      <c r="AS262" s="65"/>
      <c r="AU262" s="65"/>
      <c r="AV262" s="65"/>
      <c r="AW262" s="65"/>
      <c r="AX262" s="553"/>
      <c r="AY262" s="129"/>
      <c r="AZ262" s="71"/>
      <c r="BA262" s="71"/>
      <c r="BB262" s="65"/>
      <c r="BC262" s="65"/>
      <c r="BD262" s="65"/>
      <c r="BE262" s="65"/>
      <c r="BF262" s="71"/>
      <c r="BG262" s="65"/>
      <c r="BH262" s="65"/>
      <c r="BJ262" s="65"/>
      <c r="BK262" s="69"/>
      <c r="BL262" s="71"/>
      <c r="BM262" s="129"/>
      <c r="BN262" s="86"/>
      <c r="BR262" s="71"/>
      <c r="BV262" s="65"/>
      <c r="BW262" s="65"/>
      <c r="BX262" s="65"/>
      <c r="BY262" s="71"/>
      <c r="BZ262" s="65"/>
      <c r="CA262" s="65"/>
      <c r="CC262" s="65"/>
      <c r="CD262" s="65"/>
      <c r="CE262" s="65"/>
      <c r="CF262" s="71"/>
      <c r="CG262" s="65"/>
      <c r="CH262" s="65"/>
    </row>
    <row r="263" spans="1:86" s="21" customFormat="1" x14ac:dyDescent="0.4">
      <c r="A263" s="65"/>
      <c r="B263" s="69"/>
      <c r="C263" s="65"/>
      <c r="D263" s="65"/>
      <c r="E263" s="65"/>
      <c r="F263" s="65"/>
      <c r="G263" s="71"/>
      <c r="H263" s="65"/>
      <c r="I263" s="65"/>
      <c r="J263" s="65"/>
      <c r="K263" s="65"/>
      <c r="L263" s="65"/>
      <c r="M263" s="71"/>
      <c r="N263" s="65"/>
      <c r="O263" s="65"/>
      <c r="P263" s="65"/>
      <c r="Q263" s="65"/>
      <c r="R263" s="65"/>
      <c r="S263" s="71"/>
      <c r="T263" s="65"/>
      <c r="U263" s="65"/>
      <c r="W263" s="65"/>
      <c r="X263" s="65"/>
      <c r="Y263" s="71"/>
      <c r="Z263" s="65"/>
      <c r="AA263" s="65"/>
      <c r="AB263" s="65"/>
      <c r="AC263" s="65"/>
      <c r="AD263" s="65"/>
      <c r="AE263" s="71"/>
      <c r="AF263" s="65"/>
      <c r="AG263" s="65"/>
      <c r="AH263" s="65"/>
      <c r="AI263" s="65"/>
      <c r="AJ263" s="65"/>
      <c r="AK263" s="71"/>
      <c r="AL263" s="65"/>
      <c r="AM263" s="65"/>
      <c r="AO263" s="65"/>
      <c r="AP263" s="65"/>
      <c r="AQ263" s="71"/>
      <c r="AR263" s="65"/>
      <c r="AS263" s="65"/>
      <c r="AU263" s="65"/>
      <c r="AV263" s="65"/>
      <c r="AW263" s="65"/>
      <c r="AX263" s="553"/>
      <c r="AY263" s="129"/>
      <c r="AZ263" s="71"/>
      <c r="BA263" s="71"/>
      <c r="BB263" s="65"/>
      <c r="BC263" s="65"/>
      <c r="BD263" s="65"/>
      <c r="BE263" s="65"/>
      <c r="BF263" s="71"/>
      <c r="BG263" s="65"/>
      <c r="BH263" s="65"/>
      <c r="BJ263" s="65"/>
      <c r="BK263" s="69"/>
      <c r="BL263" s="71"/>
      <c r="BM263" s="129"/>
      <c r="BN263" s="86"/>
      <c r="BR263" s="71"/>
      <c r="BV263" s="65"/>
      <c r="BW263" s="65"/>
      <c r="BX263" s="65"/>
      <c r="BY263" s="71"/>
      <c r="BZ263" s="65"/>
      <c r="CA263" s="65"/>
      <c r="CC263" s="65"/>
      <c r="CD263" s="65"/>
      <c r="CE263" s="65"/>
      <c r="CF263" s="71"/>
      <c r="CG263" s="65"/>
      <c r="CH263" s="65"/>
    </row>
    <row r="264" spans="1:86" s="21" customFormat="1" x14ac:dyDescent="0.4">
      <c r="A264" s="65"/>
      <c r="B264" s="69"/>
      <c r="C264" s="65"/>
      <c r="D264" s="65"/>
      <c r="E264" s="65"/>
      <c r="F264" s="65"/>
      <c r="G264" s="71"/>
      <c r="H264" s="65"/>
      <c r="I264" s="65"/>
      <c r="J264" s="65"/>
      <c r="K264" s="65"/>
      <c r="L264" s="65"/>
      <c r="M264" s="71"/>
      <c r="N264" s="65"/>
      <c r="O264" s="65"/>
      <c r="P264" s="65"/>
      <c r="Q264" s="65"/>
      <c r="R264" s="65"/>
      <c r="S264" s="71"/>
      <c r="T264" s="65"/>
      <c r="U264" s="65"/>
      <c r="W264" s="65"/>
      <c r="X264" s="65"/>
      <c r="Y264" s="71"/>
      <c r="Z264" s="65"/>
      <c r="AA264" s="65"/>
      <c r="AB264" s="65"/>
      <c r="AC264" s="65"/>
      <c r="AD264" s="65"/>
      <c r="AE264" s="71"/>
      <c r="AF264" s="65"/>
      <c r="AG264" s="65"/>
      <c r="AH264" s="65"/>
      <c r="AI264" s="65"/>
      <c r="AJ264" s="65"/>
      <c r="AK264" s="71"/>
      <c r="AL264" s="65"/>
      <c r="AM264" s="65"/>
      <c r="AO264" s="65"/>
      <c r="AP264" s="65"/>
      <c r="AQ264" s="71"/>
      <c r="AR264" s="65"/>
      <c r="AS264" s="65"/>
      <c r="AU264" s="65"/>
      <c r="AV264" s="65"/>
      <c r="AW264" s="65"/>
      <c r="AX264" s="553"/>
      <c r="AY264" s="129"/>
      <c r="AZ264" s="71"/>
      <c r="BA264" s="71"/>
      <c r="BB264" s="65"/>
      <c r="BC264" s="65"/>
      <c r="BD264" s="65"/>
      <c r="BE264" s="65"/>
      <c r="BF264" s="71"/>
      <c r="BG264" s="65"/>
      <c r="BH264" s="65"/>
      <c r="BJ264" s="65"/>
      <c r="BK264" s="69"/>
      <c r="BL264" s="71"/>
      <c r="BM264" s="129"/>
      <c r="BN264" s="86"/>
      <c r="BR264" s="71"/>
      <c r="BV264" s="65"/>
      <c r="BW264" s="65"/>
      <c r="BX264" s="65"/>
      <c r="BY264" s="71"/>
      <c r="BZ264" s="65"/>
      <c r="CA264" s="65"/>
      <c r="CC264" s="65"/>
      <c r="CD264" s="65"/>
      <c r="CE264" s="65"/>
      <c r="CF264" s="71"/>
      <c r="CG264" s="65"/>
      <c r="CH264" s="65"/>
    </row>
    <row r="265" spans="1:86" s="21" customFormat="1" x14ac:dyDescent="0.4">
      <c r="A265" s="65"/>
      <c r="B265" s="69"/>
      <c r="C265" s="65"/>
      <c r="D265" s="65"/>
      <c r="E265" s="65"/>
      <c r="F265" s="65"/>
      <c r="G265" s="71"/>
      <c r="H265" s="65"/>
      <c r="I265" s="65"/>
      <c r="J265" s="65"/>
      <c r="K265" s="65"/>
      <c r="L265" s="65"/>
      <c r="M265" s="71"/>
      <c r="N265" s="65"/>
      <c r="O265" s="65"/>
      <c r="P265" s="65"/>
      <c r="Q265" s="65"/>
      <c r="R265" s="65"/>
      <c r="S265" s="71"/>
      <c r="T265" s="65"/>
      <c r="U265" s="65"/>
      <c r="W265" s="65"/>
      <c r="X265" s="65"/>
      <c r="Y265" s="71"/>
      <c r="Z265" s="65"/>
      <c r="AA265" s="65"/>
      <c r="AB265" s="65"/>
      <c r="AC265" s="65"/>
      <c r="AD265" s="65"/>
      <c r="AE265" s="71"/>
      <c r="AF265" s="65"/>
      <c r="AG265" s="65"/>
      <c r="AH265" s="65"/>
      <c r="AI265" s="65"/>
      <c r="AJ265" s="65"/>
      <c r="AK265" s="71"/>
      <c r="AL265" s="65"/>
      <c r="AM265" s="65"/>
      <c r="AO265" s="65"/>
      <c r="AP265" s="65"/>
      <c r="AQ265" s="71"/>
      <c r="AR265" s="65"/>
      <c r="AS265" s="65"/>
      <c r="AU265" s="65"/>
      <c r="AV265" s="65"/>
      <c r="AW265" s="65"/>
      <c r="AX265" s="553"/>
      <c r="AY265" s="129"/>
      <c r="AZ265" s="71"/>
      <c r="BA265" s="71"/>
      <c r="BB265" s="65"/>
      <c r="BC265" s="65"/>
      <c r="BD265" s="65"/>
      <c r="BE265" s="65"/>
      <c r="BF265" s="71"/>
      <c r="BG265" s="65"/>
      <c r="BH265" s="65"/>
      <c r="BJ265" s="65"/>
      <c r="BK265" s="69"/>
      <c r="BL265" s="71"/>
      <c r="BM265" s="129"/>
      <c r="BN265" s="86"/>
      <c r="BR265" s="71"/>
      <c r="BV265" s="65"/>
      <c r="BW265" s="65"/>
      <c r="BX265" s="65"/>
      <c r="BY265" s="71"/>
      <c r="BZ265" s="65"/>
      <c r="CA265" s="65"/>
      <c r="CC265" s="65"/>
      <c r="CD265" s="65"/>
      <c r="CE265" s="65"/>
      <c r="CF265" s="71"/>
      <c r="CG265" s="65"/>
      <c r="CH265" s="65"/>
    </row>
    <row r="266" spans="1:86" s="21" customFormat="1" x14ac:dyDescent="0.4">
      <c r="A266" s="65"/>
      <c r="B266" s="69"/>
      <c r="C266" s="65"/>
      <c r="D266" s="65"/>
      <c r="E266" s="65"/>
      <c r="F266" s="65"/>
      <c r="G266" s="71"/>
      <c r="H266" s="65"/>
      <c r="I266" s="65"/>
      <c r="J266" s="65"/>
      <c r="K266" s="65"/>
      <c r="L266" s="65"/>
      <c r="M266" s="71"/>
      <c r="N266" s="65"/>
      <c r="O266" s="65"/>
      <c r="P266" s="65"/>
      <c r="Q266" s="65"/>
      <c r="R266" s="65"/>
      <c r="S266" s="71"/>
      <c r="T266" s="65"/>
      <c r="U266" s="65"/>
      <c r="W266" s="65"/>
      <c r="X266" s="65"/>
      <c r="Y266" s="71"/>
      <c r="Z266" s="65"/>
      <c r="AA266" s="65"/>
      <c r="AB266" s="65"/>
      <c r="AC266" s="65"/>
      <c r="AD266" s="65"/>
      <c r="AE266" s="71"/>
      <c r="AF266" s="65"/>
      <c r="AG266" s="65"/>
      <c r="AH266" s="65"/>
      <c r="AI266" s="65"/>
      <c r="AJ266" s="65"/>
      <c r="AK266" s="71"/>
      <c r="AL266" s="65"/>
      <c r="AM266" s="65"/>
      <c r="AO266" s="65"/>
      <c r="AP266" s="65"/>
      <c r="AQ266" s="71"/>
      <c r="AR266" s="65"/>
      <c r="AS266" s="65"/>
      <c r="AU266" s="65"/>
      <c r="AV266" s="65"/>
      <c r="AW266" s="65"/>
      <c r="AX266" s="553"/>
      <c r="AY266" s="129"/>
      <c r="AZ266" s="71"/>
      <c r="BA266" s="71"/>
      <c r="BB266" s="65"/>
      <c r="BC266" s="65"/>
      <c r="BD266" s="65"/>
      <c r="BE266" s="65"/>
      <c r="BF266" s="71"/>
      <c r="BG266" s="65"/>
      <c r="BH266" s="65"/>
      <c r="BJ266" s="65"/>
      <c r="BK266" s="69"/>
      <c r="BL266" s="71"/>
      <c r="BM266" s="129"/>
      <c r="BN266" s="86"/>
      <c r="BR266" s="71"/>
      <c r="BV266" s="65"/>
      <c r="BW266" s="65"/>
      <c r="BX266" s="65"/>
      <c r="BY266" s="71"/>
      <c r="BZ266" s="65"/>
      <c r="CA266" s="65"/>
      <c r="CC266" s="65"/>
      <c r="CD266" s="65"/>
      <c r="CE266" s="65"/>
      <c r="CF266" s="71"/>
      <c r="CG266" s="65"/>
      <c r="CH266" s="65"/>
    </row>
    <row r="267" spans="1:86" s="21" customFormat="1" x14ac:dyDescent="0.4">
      <c r="A267" s="65"/>
      <c r="B267" s="69"/>
      <c r="C267" s="65"/>
      <c r="D267" s="65"/>
      <c r="E267" s="65"/>
      <c r="F267" s="65"/>
      <c r="G267" s="71"/>
      <c r="H267" s="65"/>
      <c r="I267" s="65"/>
      <c r="J267" s="65"/>
      <c r="K267" s="65"/>
      <c r="L267" s="65"/>
      <c r="M267" s="71"/>
      <c r="N267" s="65"/>
      <c r="O267" s="65"/>
      <c r="P267" s="65"/>
      <c r="Q267" s="65"/>
      <c r="R267" s="65"/>
      <c r="S267" s="71"/>
      <c r="T267" s="65"/>
      <c r="U267" s="65"/>
      <c r="W267" s="65"/>
      <c r="X267" s="65"/>
      <c r="Y267" s="71"/>
      <c r="Z267" s="65"/>
      <c r="AA267" s="65"/>
      <c r="AB267" s="65"/>
      <c r="AC267" s="65"/>
      <c r="AD267" s="65"/>
      <c r="AE267" s="71"/>
      <c r="AF267" s="65"/>
      <c r="AG267" s="65"/>
      <c r="AH267" s="65"/>
      <c r="AI267" s="65"/>
      <c r="AJ267" s="65"/>
      <c r="AK267" s="71"/>
      <c r="AL267" s="65"/>
      <c r="AM267" s="65"/>
      <c r="AO267" s="65"/>
      <c r="AP267" s="65"/>
      <c r="AQ267" s="71"/>
      <c r="AR267" s="65"/>
      <c r="AS267" s="65"/>
      <c r="AU267" s="65"/>
      <c r="AV267" s="65"/>
      <c r="AW267" s="65"/>
      <c r="AX267" s="553"/>
      <c r="AY267" s="129"/>
      <c r="AZ267" s="71"/>
      <c r="BA267" s="71"/>
      <c r="BB267" s="65"/>
      <c r="BC267" s="65"/>
      <c r="BD267" s="65"/>
      <c r="BE267" s="65"/>
      <c r="BF267" s="71"/>
      <c r="BG267" s="65"/>
      <c r="BH267" s="65"/>
      <c r="BJ267" s="65"/>
      <c r="BK267" s="69"/>
      <c r="BL267" s="71"/>
      <c r="BM267" s="129"/>
      <c r="BN267" s="86"/>
      <c r="BR267" s="71"/>
      <c r="BV267" s="65"/>
      <c r="BW267" s="65"/>
      <c r="BX267" s="65"/>
      <c r="BY267" s="71"/>
      <c r="BZ267" s="65"/>
      <c r="CA267" s="65"/>
      <c r="CC267" s="65"/>
      <c r="CD267" s="65"/>
      <c r="CE267" s="65"/>
      <c r="CF267" s="71"/>
      <c r="CG267" s="65"/>
      <c r="CH267" s="65"/>
    </row>
    <row r="268" spans="1:86" s="21" customFormat="1" x14ac:dyDescent="0.4">
      <c r="A268" s="65"/>
      <c r="B268" s="69"/>
      <c r="C268" s="65"/>
      <c r="D268" s="65"/>
      <c r="E268" s="65"/>
      <c r="F268" s="65"/>
      <c r="G268" s="71"/>
      <c r="H268" s="65"/>
      <c r="I268" s="65"/>
      <c r="J268" s="65"/>
      <c r="K268" s="65"/>
      <c r="L268" s="65"/>
      <c r="M268" s="71"/>
      <c r="N268" s="65"/>
      <c r="O268" s="65"/>
      <c r="P268" s="65"/>
      <c r="Q268" s="65"/>
      <c r="R268" s="65"/>
      <c r="S268" s="71"/>
      <c r="T268" s="65"/>
      <c r="U268" s="65"/>
      <c r="W268" s="65"/>
      <c r="X268" s="65"/>
      <c r="Y268" s="71"/>
      <c r="Z268" s="65"/>
      <c r="AA268" s="65"/>
      <c r="AB268" s="65"/>
      <c r="AC268" s="65"/>
      <c r="AD268" s="65"/>
      <c r="AE268" s="71"/>
      <c r="AF268" s="65"/>
      <c r="AG268" s="65"/>
      <c r="AH268" s="65"/>
      <c r="AI268" s="65"/>
      <c r="AJ268" s="65"/>
      <c r="AK268" s="71"/>
      <c r="AL268" s="65"/>
      <c r="AM268" s="65"/>
      <c r="AO268" s="65"/>
      <c r="AP268" s="65"/>
      <c r="AQ268" s="71"/>
      <c r="AR268" s="65"/>
      <c r="AS268" s="65"/>
      <c r="AU268" s="65"/>
      <c r="AV268" s="65"/>
      <c r="AW268" s="65"/>
      <c r="AX268" s="553"/>
      <c r="AY268" s="129"/>
      <c r="AZ268" s="71"/>
      <c r="BA268" s="71"/>
      <c r="BB268" s="65"/>
      <c r="BC268" s="65"/>
      <c r="BD268" s="65"/>
      <c r="BE268" s="65"/>
      <c r="BF268" s="71"/>
      <c r="BG268" s="65"/>
      <c r="BH268" s="65"/>
      <c r="BJ268" s="65"/>
      <c r="BK268" s="69"/>
      <c r="BL268" s="71"/>
      <c r="BM268" s="129"/>
      <c r="BN268" s="86"/>
      <c r="BR268" s="71"/>
      <c r="BV268" s="65"/>
      <c r="BW268" s="65"/>
      <c r="BX268" s="65"/>
      <c r="BY268" s="71"/>
      <c r="BZ268" s="65"/>
      <c r="CA268" s="65"/>
      <c r="CC268" s="65"/>
      <c r="CD268" s="65"/>
      <c r="CE268" s="65"/>
      <c r="CF268" s="71"/>
      <c r="CG268" s="65"/>
      <c r="CH268" s="65"/>
    </row>
    <row r="269" spans="1:86" s="21" customFormat="1" x14ac:dyDescent="0.4">
      <c r="A269" s="65"/>
      <c r="B269" s="69"/>
      <c r="C269" s="65"/>
      <c r="D269" s="65"/>
      <c r="E269" s="65"/>
      <c r="F269" s="65"/>
      <c r="G269" s="71"/>
      <c r="H269" s="65"/>
      <c r="I269" s="65"/>
      <c r="J269" s="65"/>
      <c r="K269" s="65"/>
      <c r="L269" s="65"/>
      <c r="M269" s="71"/>
      <c r="N269" s="65"/>
      <c r="O269" s="65"/>
      <c r="P269" s="65"/>
      <c r="Q269" s="65"/>
      <c r="R269" s="65"/>
      <c r="S269" s="71"/>
      <c r="T269" s="65"/>
      <c r="U269" s="65"/>
      <c r="W269" s="65"/>
      <c r="X269" s="65"/>
      <c r="Y269" s="71"/>
      <c r="Z269" s="65"/>
      <c r="AA269" s="65"/>
      <c r="AB269" s="65"/>
      <c r="AC269" s="65"/>
      <c r="AD269" s="65"/>
      <c r="AE269" s="71"/>
      <c r="AF269" s="65"/>
      <c r="AG269" s="65"/>
      <c r="AH269" s="65"/>
      <c r="AI269" s="65"/>
      <c r="AJ269" s="65"/>
      <c r="AK269" s="71"/>
      <c r="AL269" s="65"/>
      <c r="AM269" s="65"/>
      <c r="AO269" s="65"/>
      <c r="AP269" s="65"/>
      <c r="AQ269" s="71"/>
      <c r="AR269" s="65"/>
      <c r="AS269" s="65"/>
      <c r="AU269" s="65"/>
      <c r="AV269" s="65"/>
      <c r="AW269" s="65"/>
      <c r="AX269" s="553"/>
      <c r="AY269" s="129"/>
      <c r="AZ269" s="71"/>
      <c r="BA269" s="71"/>
      <c r="BB269" s="65"/>
      <c r="BC269" s="65"/>
      <c r="BD269" s="65"/>
      <c r="BE269" s="65"/>
      <c r="BF269" s="71"/>
      <c r="BG269" s="65"/>
      <c r="BH269" s="65"/>
      <c r="BJ269" s="65"/>
      <c r="BK269" s="69"/>
      <c r="BL269" s="71"/>
      <c r="BM269" s="129"/>
      <c r="BN269" s="86"/>
      <c r="BR269" s="71"/>
      <c r="BV269" s="65"/>
      <c r="BW269" s="65"/>
      <c r="BX269" s="65"/>
      <c r="BY269" s="71"/>
      <c r="BZ269" s="65"/>
      <c r="CA269" s="65"/>
      <c r="CC269" s="65"/>
      <c r="CD269" s="65"/>
      <c r="CE269" s="65"/>
      <c r="CF269" s="71"/>
      <c r="CG269" s="65"/>
      <c r="CH269" s="65"/>
    </row>
    <row r="270" spans="1:86" s="21" customFormat="1" x14ac:dyDescent="0.4">
      <c r="A270" s="65"/>
      <c r="B270" s="69"/>
      <c r="C270" s="65"/>
      <c r="D270" s="65"/>
      <c r="E270" s="65"/>
      <c r="F270" s="65"/>
      <c r="G270" s="71"/>
      <c r="H270" s="65"/>
      <c r="I270" s="65"/>
      <c r="J270" s="65"/>
      <c r="K270" s="65"/>
      <c r="L270" s="65"/>
      <c r="M270" s="71"/>
      <c r="N270" s="65"/>
      <c r="O270" s="65"/>
      <c r="P270" s="65"/>
      <c r="Q270" s="65"/>
      <c r="R270" s="65"/>
      <c r="S270" s="71"/>
      <c r="T270" s="65"/>
      <c r="U270" s="65"/>
      <c r="W270" s="65"/>
      <c r="X270" s="65"/>
      <c r="Y270" s="71"/>
      <c r="Z270" s="65"/>
      <c r="AA270" s="65"/>
      <c r="AB270" s="65"/>
      <c r="AC270" s="65"/>
      <c r="AD270" s="65"/>
      <c r="AE270" s="71"/>
      <c r="AF270" s="65"/>
      <c r="AG270" s="65"/>
      <c r="AH270" s="65"/>
      <c r="AI270" s="65"/>
      <c r="AJ270" s="65"/>
      <c r="AK270" s="71"/>
      <c r="AL270" s="65"/>
      <c r="AM270" s="65"/>
      <c r="AO270" s="65"/>
      <c r="AP270" s="65"/>
      <c r="AQ270" s="71"/>
      <c r="AR270" s="65"/>
      <c r="AS270" s="65"/>
      <c r="AU270" s="65"/>
      <c r="AV270" s="65"/>
      <c r="AW270" s="65"/>
      <c r="AX270" s="553"/>
      <c r="AY270" s="129"/>
      <c r="AZ270" s="71"/>
      <c r="BA270" s="71"/>
      <c r="BB270" s="65"/>
      <c r="BC270" s="65"/>
      <c r="BD270" s="65"/>
      <c r="BE270" s="65"/>
      <c r="BF270" s="71"/>
      <c r="BG270" s="65"/>
      <c r="BH270" s="65"/>
      <c r="BJ270" s="65"/>
      <c r="BK270" s="69"/>
      <c r="BL270" s="71"/>
      <c r="BM270" s="129"/>
      <c r="BN270" s="86"/>
      <c r="BR270" s="71"/>
      <c r="BV270" s="65"/>
      <c r="BW270" s="65"/>
      <c r="BX270" s="65"/>
      <c r="BY270" s="71"/>
      <c r="BZ270" s="65"/>
      <c r="CA270" s="65"/>
      <c r="CC270" s="65"/>
      <c r="CD270" s="65"/>
      <c r="CE270" s="65"/>
      <c r="CF270" s="71"/>
      <c r="CG270" s="65"/>
      <c r="CH270" s="65"/>
    </row>
    <row r="271" spans="1:86" s="21" customFormat="1" x14ac:dyDescent="0.4">
      <c r="A271" s="65"/>
      <c r="B271" s="69"/>
      <c r="C271" s="65"/>
      <c r="D271" s="65"/>
      <c r="E271" s="65"/>
      <c r="F271" s="65"/>
      <c r="G271" s="71"/>
      <c r="H271" s="65"/>
      <c r="I271" s="65"/>
      <c r="J271" s="65"/>
      <c r="K271" s="65"/>
      <c r="L271" s="65"/>
      <c r="M271" s="71"/>
      <c r="N271" s="65"/>
      <c r="O271" s="65"/>
      <c r="P271" s="65"/>
      <c r="Q271" s="65"/>
      <c r="R271" s="65"/>
      <c r="S271" s="71"/>
      <c r="T271" s="65"/>
      <c r="U271" s="65"/>
      <c r="W271" s="65"/>
      <c r="X271" s="65"/>
      <c r="Y271" s="71"/>
      <c r="Z271" s="65"/>
      <c r="AA271" s="65"/>
      <c r="AB271" s="65"/>
      <c r="AC271" s="65"/>
      <c r="AD271" s="65"/>
      <c r="AE271" s="71"/>
      <c r="AF271" s="65"/>
      <c r="AG271" s="65"/>
      <c r="AH271" s="65"/>
      <c r="AI271" s="65"/>
      <c r="AJ271" s="65"/>
      <c r="AK271" s="71"/>
      <c r="AL271" s="65"/>
      <c r="AM271" s="65"/>
      <c r="AO271" s="65"/>
      <c r="AP271" s="65"/>
      <c r="AQ271" s="71"/>
      <c r="AR271" s="65"/>
      <c r="AS271" s="65"/>
      <c r="AU271" s="65"/>
      <c r="AV271" s="65"/>
      <c r="AW271" s="65"/>
      <c r="AX271" s="553"/>
      <c r="AY271" s="129"/>
      <c r="AZ271" s="71"/>
      <c r="BA271" s="71"/>
      <c r="BB271" s="65"/>
      <c r="BC271" s="65"/>
      <c r="BD271" s="65"/>
      <c r="BE271" s="65"/>
      <c r="BF271" s="71"/>
      <c r="BG271" s="65"/>
      <c r="BH271" s="65"/>
      <c r="BJ271" s="65"/>
      <c r="BK271" s="69"/>
      <c r="BL271" s="71"/>
      <c r="BM271" s="129"/>
      <c r="BN271" s="86"/>
      <c r="BR271" s="71"/>
      <c r="BV271" s="65"/>
      <c r="BW271" s="65"/>
      <c r="BX271" s="65"/>
      <c r="BY271" s="71"/>
      <c r="BZ271" s="65"/>
      <c r="CA271" s="65"/>
      <c r="CC271" s="65"/>
      <c r="CD271" s="65"/>
      <c r="CE271" s="65"/>
      <c r="CF271" s="71"/>
      <c r="CG271" s="65"/>
      <c r="CH271" s="65"/>
    </row>
    <row r="272" spans="1:86" s="21" customFormat="1" x14ac:dyDescent="0.4">
      <c r="A272" s="65"/>
      <c r="B272" s="69"/>
      <c r="C272" s="65"/>
      <c r="D272" s="65"/>
      <c r="E272" s="65"/>
      <c r="F272" s="65"/>
      <c r="G272" s="71"/>
      <c r="H272" s="65"/>
      <c r="I272" s="65"/>
      <c r="J272" s="65"/>
      <c r="K272" s="65"/>
      <c r="L272" s="65"/>
      <c r="M272" s="71"/>
      <c r="N272" s="65"/>
      <c r="O272" s="65"/>
      <c r="P272" s="65"/>
      <c r="Q272" s="65"/>
      <c r="R272" s="65"/>
      <c r="S272" s="71"/>
      <c r="T272" s="65"/>
      <c r="U272" s="65"/>
      <c r="W272" s="65"/>
      <c r="X272" s="65"/>
      <c r="Y272" s="71"/>
      <c r="Z272" s="65"/>
      <c r="AA272" s="65"/>
      <c r="AB272" s="65"/>
      <c r="AC272" s="65"/>
      <c r="AD272" s="65"/>
      <c r="AE272" s="71"/>
      <c r="AF272" s="65"/>
      <c r="AG272" s="65"/>
      <c r="AH272" s="65"/>
      <c r="AI272" s="65"/>
      <c r="AJ272" s="65"/>
      <c r="AK272" s="71"/>
      <c r="AL272" s="65"/>
      <c r="AM272" s="65"/>
      <c r="AO272" s="65"/>
      <c r="AP272" s="65"/>
      <c r="AQ272" s="71"/>
      <c r="AR272" s="65"/>
      <c r="AS272" s="65"/>
      <c r="AU272" s="65"/>
      <c r="AV272" s="65"/>
      <c r="AW272" s="65"/>
      <c r="AX272" s="553"/>
      <c r="AY272" s="129"/>
      <c r="AZ272" s="71"/>
      <c r="BA272" s="71"/>
      <c r="BB272" s="65"/>
      <c r="BC272" s="65"/>
      <c r="BD272" s="65"/>
      <c r="BE272" s="65"/>
      <c r="BF272" s="71"/>
      <c r="BG272" s="65"/>
      <c r="BH272" s="65"/>
      <c r="BJ272" s="65"/>
      <c r="BK272" s="69"/>
      <c r="BL272" s="71"/>
      <c r="BM272" s="129"/>
      <c r="BN272" s="86"/>
      <c r="BR272" s="71"/>
      <c r="BV272" s="65"/>
      <c r="BW272" s="65"/>
      <c r="BX272" s="65"/>
      <c r="BY272" s="71"/>
      <c r="BZ272" s="65"/>
      <c r="CA272" s="65"/>
      <c r="CC272" s="65"/>
      <c r="CD272" s="65"/>
      <c r="CE272" s="65"/>
      <c r="CF272" s="71"/>
      <c r="CG272" s="65"/>
      <c r="CH272" s="65"/>
    </row>
    <row r="273" spans="1:86" s="21" customFormat="1" x14ac:dyDescent="0.4">
      <c r="A273" s="65"/>
      <c r="B273" s="69"/>
      <c r="C273" s="65"/>
      <c r="D273" s="65"/>
      <c r="E273" s="65"/>
      <c r="F273" s="65"/>
      <c r="G273" s="71"/>
      <c r="H273" s="65"/>
      <c r="I273" s="65"/>
      <c r="J273" s="65"/>
      <c r="K273" s="65"/>
      <c r="L273" s="65"/>
      <c r="M273" s="71"/>
      <c r="N273" s="65"/>
      <c r="O273" s="65"/>
      <c r="P273" s="65"/>
      <c r="Q273" s="65"/>
      <c r="R273" s="65"/>
      <c r="S273" s="71"/>
      <c r="T273" s="65"/>
      <c r="U273" s="65"/>
      <c r="W273" s="65"/>
      <c r="X273" s="65"/>
      <c r="Y273" s="71"/>
      <c r="Z273" s="65"/>
      <c r="AA273" s="65"/>
      <c r="AB273" s="65"/>
      <c r="AC273" s="65"/>
      <c r="AD273" s="65"/>
      <c r="AE273" s="71"/>
      <c r="AF273" s="65"/>
      <c r="AG273" s="65"/>
      <c r="AH273" s="65"/>
      <c r="AI273" s="65"/>
      <c r="AJ273" s="65"/>
      <c r="AK273" s="71"/>
      <c r="AL273" s="65"/>
      <c r="AM273" s="65"/>
      <c r="AO273" s="65"/>
      <c r="AP273" s="65"/>
      <c r="AQ273" s="71"/>
      <c r="AR273" s="65"/>
      <c r="AS273" s="65"/>
      <c r="AU273" s="65"/>
      <c r="AV273" s="65"/>
      <c r="AW273" s="65"/>
      <c r="AX273" s="553"/>
      <c r="AY273" s="129"/>
      <c r="AZ273" s="71"/>
      <c r="BA273" s="71"/>
      <c r="BB273" s="65"/>
      <c r="BC273" s="65"/>
      <c r="BD273" s="65"/>
      <c r="BE273" s="65"/>
      <c r="BF273" s="71"/>
      <c r="BG273" s="65"/>
      <c r="BH273" s="65"/>
      <c r="BJ273" s="65"/>
      <c r="BK273" s="69"/>
      <c r="BL273" s="71"/>
      <c r="BM273" s="129"/>
      <c r="BN273" s="86"/>
      <c r="BR273" s="71"/>
      <c r="BV273" s="65"/>
      <c r="BW273" s="65"/>
      <c r="BX273" s="65"/>
      <c r="BY273" s="71"/>
      <c r="BZ273" s="65"/>
      <c r="CA273" s="65"/>
      <c r="CC273" s="65"/>
      <c r="CD273" s="65"/>
      <c r="CE273" s="65"/>
      <c r="CF273" s="71"/>
      <c r="CG273" s="65"/>
      <c r="CH273" s="65"/>
    </row>
    <row r="274" spans="1:86" s="21" customFormat="1" x14ac:dyDescent="0.4">
      <c r="A274" s="65"/>
      <c r="B274" s="69"/>
      <c r="C274" s="65"/>
      <c r="D274" s="65"/>
      <c r="E274" s="65"/>
      <c r="F274" s="65"/>
      <c r="G274" s="71"/>
      <c r="H274" s="65"/>
      <c r="I274" s="65"/>
      <c r="J274" s="65"/>
      <c r="K274" s="65"/>
      <c r="L274" s="65"/>
      <c r="M274" s="71"/>
      <c r="N274" s="65"/>
      <c r="O274" s="65"/>
      <c r="P274" s="65"/>
      <c r="Q274" s="65"/>
      <c r="R274" s="65"/>
      <c r="S274" s="71"/>
      <c r="T274" s="65"/>
      <c r="U274" s="65"/>
      <c r="W274" s="65"/>
      <c r="X274" s="65"/>
      <c r="Y274" s="71"/>
      <c r="Z274" s="65"/>
      <c r="AA274" s="65"/>
      <c r="AB274" s="65"/>
      <c r="AC274" s="65"/>
      <c r="AD274" s="65"/>
      <c r="AE274" s="71"/>
      <c r="AF274" s="65"/>
      <c r="AG274" s="65"/>
      <c r="AH274" s="65"/>
      <c r="AI274" s="65"/>
      <c r="AJ274" s="65"/>
      <c r="AK274" s="71"/>
      <c r="AL274" s="65"/>
      <c r="AM274" s="65"/>
      <c r="AO274" s="65"/>
      <c r="AP274" s="65"/>
      <c r="AQ274" s="71"/>
      <c r="AR274" s="65"/>
      <c r="AS274" s="65"/>
      <c r="AU274" s="65"/>
      <c r="AV274" s="65"/>
      <c r="AW274" s="65"/>
      <c r="AX274" s="553"/>
      <c r="AY274" s="129"/>
      <c r="AZ274" s="71"/>
      <c r="BA274" s="71"/>
      <c r="BB274" s="65"/>
      <c r="BC274" s="65"/>
      <c r="BD274" s="65"/>
      <c r="BE274" s="65"/>
      <c r="BF274" s="71"/>
      <c r="BG274" s="65"/>
      <c r="BH274" s="65"/>
      <c r="BJ274" s="65"/>
      <c r="BK274" s="69"/>
      <c r="BL274" s="71"/>
      <c r="BM274" s="129"/>
      <c r="BN274" s="86"/>
      <c r="BR274" s="71"/>
      <c r="BV274" s="65"/>
      <c r="BW274" s="65"/>
      <c r="BX274" s="65"/>
      <c r="BY274" s="71"/>
      <c r="BZ274" s="65"/>
      <c r="CA274" s="65"/>
      <c r="CC274" s="65"/>
      <c r="CD274" s="65"/>
      <c r="CE274" s="65"/>
      <c r="CF274" s="71"/>
      <c r="CG274" s="65"/>
      <c r="CH274" s="65"/>
    </row>
    <row r="275" spans="1:86" s="21" customFormat="1" x14ac:dyDescent="0.4">
      <c r="A275" s="65"/>
      <c r="B275" s="69"/>
      <c r="C275" s="65"/>
      <c r="D275" s="65"/>
      <c r="E275" s="65"/>
      <c r="F275" s="65"/>
      <c r="G275" s="71"/>
      <c r="H275" s="65"/>
      <c r="I275" s="65"/>
      <c r="J275" s="65"/>
      <c r="K275" s="65"/>
      <c r="L275" s="65"/>
      <c r="M275" s="71"/>
      <c r="N275" s="65"/>
      <c r="O275" s="65"/>
      <c r="P275" s="65"/>
      <c r="Q275" s="65"/>
      <c r="R275" s="65"/>
      <c r="S275" s="71"/>
      <c r="T275" s="65"/>
      <c r="U275" s="65"/>
      <c r="W275" s="65"/>
      <c r="X275" s="65"/>
      <c r="Y275" s="71"/>
      <c r="Z275" s="65"/>
      <c r="AA275" s="65"/>
      <c r="AB275" s="65"/>
      <c r="AC275" s="65"/>
      <c r="AD275" s="65"/>
      <c r="AE275" s="71"/>
      <c r="AF275" s="65"/>
      <c r="AG275" s="65"/>
      <c r="AH275" s="65"/>
      <c r="AI275" s="65"/>
      <c r="AJ275" s="65"/>
      <c r="AK275" s="71"/>
      <c r="AL275" s="65"/>
      <c r="AM275" s="65"/>
      <c r="AO275" s="65"/>
      <c r="AP275" s="65"/>
      <c r="AQ275" s="71"/>
      <c r="AR275" s="65"/>
      <c r="AS275" s="65"/>
      <c r="AU275" s="65"/>
      <c r="AV275" s="65"/>
      <c r="AW275" s="65"/>
      <c r="AX275" s="553"/>
      <c r="AY275" s="129"/>
      <c r="AZ275" s="71"/>
      <c r="BA275" s="71"/>
      <c r="BB275" s="65"/>
      <c r="BC275" s="65"/>
      <c r="BD275" s="65"/>
      <c r="BE275" s="65"/>
      <c r="BF275" s="71"/>
      <c r="BG275" s="65"/>
      <c r="BH275" s="65"/>
      <c r="BJ275" s="65"/>
      <c r="BK275" s="69"/>
      <c r="BL275" s="71"/>
      <c r="BM275" s="129"/>
      <c r="BN275" s="86"/>
      <c r="BR275" s="71"/>
      <c r="BV275" s="65"/>
      <c r="BW275" s="65"/>
      <c r="BX275" s="65"/>
      <c r="BY275" s="71"/>
      <c r="BZ275" s="65"/>
      <c r="CA275" s="65"/>
      <c r="CC275" s="65"/>
      <c r="CD275" s="65"/>
      <c r="CE275" s="65"/>
      <c r="CF275" s="71"/>
      <c r="CG275" s="65"/>
      <c r="CH275" s="65"/>
    </row>
    <row r="276" spans="1:86" s="21" customFormat="1" x14ac:dyDescent="0.4">
      <c r="A276" s="65"/>
      <c r="B276" s="69"/>
      <c r="C276" s="65"/>
      <c r="D276" s="65"/>
      <c r="E276" s="65"/>
      <c r="F276" s="65"/>
      <c r="G276" s="71"/>
      <c r="H276" s="65"/>
      <c r="I276" s="65"/>
      <c r="J276" s="65"/>
      <c r="K276" s="65"/>
      <c r="L276" s="65"/>
      <c r="M276" s="71"/>
      <c r="N276" s="65"/>
      <c r="O276" s="65"/>
      <c r="P276" s="65"/>
      <c r="Q276" s="65"/>
      <c r="R276" s="65"/>
      <c r="S276" s="71"/>
      <c r="T276" s="65"/>
      <c r="U276" s="65"/>
      <c r="W276" s="65"/>
      <c r="X276" s="65"/>
      <c r="Y276" s="71"/>
      <c r="Z276" s="65"/>
      <c r="AA276" s="65"/>
      <c r="AB276" s="65"/>
      <c r="AC276" s="65"/>
      <c r="AD276" s="65"/>
      <c r="AE276" s="71"/>
      <c r="AF276" s="65"/>
      <c r="AG276" s="65"/>
      <c r="AH276" s="65"/>
      <c r="AI276" s="65"/>
      <c r="AJ276" s="65"/>
      <c r="AK276" s="71"/>
      <c r="AL276" s="65"/>
      <c r="AM276" s="65"/>
      <c r="AO276" s="65"/>
      <c r="AP276" s="65"/>
      <c r="AQ276" s="71"/>
      <c r="AR276" s="65"/>
      <c r="AS276" s="65"/>
      <c r="AU276" s="65"/>
      <c r="AV276" s="65"/>
      <c r="AW276" s="65"/>
      <c r="AX276" s="553"/>
      <c r="AY276" s="129"/>
      <c r="AZ276" s="71"/>
      <c r="BA276" s="71"/>
      <c r="BB276" s="65"/>
      <c r="BC276" s="65"/>
      <c r="BD276" s="65"/>
      <c r="BE276" s="65"/>
      <c r="BF276" s="71"/>
      <c r="BG276" s="65"/>
      <c r="BH276" s="65"/>
      <c r="BJ276" s="65"/>
      <c r="BK276" s="69"/>
      <c r="BL276" s="71"/>
      <c r="BM276" s="129"/>
      <c r="BN276" s="86"/>
      <c r="BR276" s="71"/>
      <c r="BV276" s="65"/>
      <c r="BW276" s="65"/>
      <c r="BX276" s="65"/>
      <c r="BY276" s="71"/>
      <c r="BZ276" s="65"/>
      <c r="CA276" s="65"/>
      <c r="CC276" s="65"/>
      <c r="CD276" s="65"/>
      <c r="CE276" s="65"/>
      <c r="CF276" s="71"/>
      <c r="CG276" s="65"/>
      <c r="CH276" s="65"/>
    </row>
    <row r="277" spans="1:86" s="21" customFormat="1" x14ac:dyDescent="0.4">
      <c r="A277" s="65"/>
      <c r="B277" s="69"/>
      <c r="C277" s="65"/>
      <c r="D277" s="65"/>
      <c r="E277" s="65"/>
      <c r="F277" s="65"/>
      <c r="G277" s="71"/>
      <c r="H277" s="65"/>
      <c r="I277" s="65"/>
      <c r="J277" s="65"/>
      <c r="K277" s="65"/>
      <c r="L277" s="65"/>
      <c r="M277" s="71"/>
      <c r="N277" s="65"/>
      <c r="O277" s="65"/>
      <c r="P277" s="65"/>
      <c r="Q277" s="65"/>
      <c r="R277" s="65"/>
      <c r="S277" s="71"/>
      <c r="T277" s="65"/>
      <c r="U277" s="65"/>
      <c r="W277" s="65"/>
      <c r="X277" s="65"/>
      <c r="Y277" s="71"/>
      <c r="Z277" s="65"/>
      <c r="AA277" s="65"/>
      <c r="AB277" s="65"/>
      <c r="AC277" s="65"/>
      <c r="AD277" s="65"/>
      <c r="AE277" s="71"/>
      <c r="AF277" s="65"/>
      <c r="AG277" s="65"/>
      <c r="AH277" s="65"/>
      <c r="AI277" s="65"/>
      <c r="AJ277" s="65"/>
      <c r="AK277" s="71"/>
      <c r="AL277" s="65"/>
      <c r="AM277" s="65"/>
      <c r="AO277" s="65"/>
      <c r="AP277" s="65"/>
      <c r="AQ277" s="71"/>
      <c r="AR277" s="65"/>
      <c r="AS277" s="65"/>
      <c r="AU277" s="65"/>
      <c r="AV277" s="65"/>
      <c r="AW277" s="65"/>
      <c r="AX277" s="553"/>
      <c r="AY277" s="129"/>
      <c r="AZ277" s="71"/>
      <c r="BA277" s="71"/>
      <c r="BB277" s="65"/>
      <c r="BC277" s="65"/>
      <c r="BD277" s="65"/>
      <c r="BE277" s="65"/>
      <c r="BF277" s="71"/>
      <c r="BG277" s="65"/>
      <c r="BH277" s="65"/>
      <c r="BJ277" s="65"/>
      <c r="BK277" s="69"/>
      <c r="BL277" s="71"/>
      <c r="BM277" s="129"/>
      <c r="BN277" s="86"/>
      <c r="BR277" s="71"/>
      <c r="BV277" s="65"/>
      <c r="BW277" s="65"/>
      <c r="BX277" s="65"/>
      <c r="BY277" s="71"/>
      <c r="BZ277" s="65"/>
      <c r="CA277" s="65"/>
      <c r="CC277" s="65"/>
      <c r="CD277" s="65"/>
      <c r="CE277" s="65"/>
      <c r="CF277" s="71"/>
      <c r="CG277" s="65"/>
      <c r="CH277" s="65"/>
    </row>
    <row r="278" spans="1:86" s="21" customFormat="1" x14ac:dyDescent="0.4">
      <c r="A278" s="65"/>
      <c r="B278" s="69"/>
      <c r="C278" s="65"/>
      <c r="D278" s="65"/>
      <c r="E278" s="65"/>
      <c r="F278" s="65"/>
      <c r="G278" s="71"/>
      <c r="H278" s="65"/>
      <c r="I278" s="65"/>
      <c r="J278" s="65"/>
      <c r="K278" s="65"/>
      <c r="L278" s="65"/>
      <c r="M278" s="71"/>
      <c r="N278" s="65"/>
      <c r="O278" s="65"/>
      <c r="P278" s="65"/>
      <c r="Q278" s="65"/>
      <c r="R278" s="65"/>
      <c r="S278" s="71"/>
      <c r="T278" s="65"/>
      <c r="U278" s="65"/>
      <c r="W278" s="65"/>
      <c r="X278" s="65"/>
      <c r="Y278" s="71"/>
      <c r="Z278" s="65"/>
      <c r="AA278" s="65"/>
      <c r="AB278" s="65"/>
      <c r="AC278" s="65"/>
      <c r="AD278" s="65"/>
      <c r="AE278" s="71"/>
      <c r="AF278" s="65"/>
      <c r="AG278" s="65"/>
      <c r="AH278" s="65"/>
      <c r="AI278" s="65"/>
      <c r="AJ278" s="65"/>
      <c r="AK278" s="71"/>
      <c r="AL278" s="65"/>
      <c r="AM278" s="65"/>
      <c r="AO278" s="65"/>
      <c r="AP278" s="65"/>
      <c r="AQ278" s="71"/>
      <c r="AR278" s="65"/>
      <c r="AS278" s="65"/>
      <c r="AU278" s="65"/>
      <c r="AV278" s="65"/>
      <c r="AW278" s="65"/>
      <c r="AX278" s="553"/>
      <c r="AY278" s="129"/>
      <c r="AZ278" s="71"/>
      <c r="BA278" s="71"/>
      <c r="BB278" s="65"/>
      <c r="BC278" s="65"/>
      <c r="BD278" s="65"/>
      <c r="BE278" s="65"/>
      <c r="BF278" s="71"/>
      <c r="BG278" s="65"/>
      <c r="BH278" s="65"/>
      <c r="BJ278" s="65"/>
      <c r="BK278" s="69"/>
      <c r="BL278" s="71"/>
      <c r="BM278" s="129"/>
      <c r="BN278" s="86"/>
      <c r="BR278" s="71"/>
      <c r="BV278" s="65"/>
      <c r="BW278" s="65"/>
      <c r="BX278" s="65"/>
      <c r="BY278" s="71"/>
      <c r="BZ278" s="65"/>
      <c r="CA278" s="65"/>
      <c r="CC278" s="65"/>
      <c r="CD278" s="65"/>
      <c r="CE278" s="65"/>
      <c r="CF278" s="71"/>
      <c r="CG278" s="65"/>
      <c r="CH278" s="65"/>
    </row>
    <row r="279" spans="1:86" s="21" customFormat="1" x14ac:dyDescent="0.4">
      <c r="A279" s="65"/>
      <c r="B279" s="69"/>
      <c r="C279" s="65"/>
      <c r="D279" s="65"/>
      <c r="E279" s="65"/>
      <c r="F279" s="65"/>
      <c r="G279" s="71"/>
      <c r="H279" s="65"/>
      <c r="I279" s="65"/>
      <c r="J279" s="65"/>
      <c r="K279" s="65"/>
      <c r="L279" s="65"/>
      <c r="M279" s="71"/>
      <c r="N279" s="65"/>
      <c r="O279" s="65"/>
      <c r="P279" s="65"/>
      <c r="Q279" s="65"/>
      <c r="R279" s="65"/>
      <c r="S279" s="71"/>
      <c r="T279" s="65"/>
      <c r="U279" s="65"/>
      <c r="W279" s="65"/>
      <c r="X279" s="65"/>
      <c r="Y279" s="71"/>
      <c r="Z279" s="65"/>
      <c r="AA279" s="65"/>
      <c r="AB279" s="65"/>
      <c r="AC279" s="65"/>
      <c r="AD279" s="65"/>
      <c r="AE279" s="71"/>
      <c r="AF279" s="65"/>
      <c r="AG279" s="65"/>
      <c r="AH279" s="65"/>
      <c r="AI279" s="65"/>
      <c r="AJ279" s="65"/>
      <c r="AK279" s="71"/>
      <c r="AL279" s="65"/>
      <c r="AM279" s="65"/>
      <c r="AO279" s="65"/>
      <c r="AP279" s="65"/>
      <c r="AQ279" s="71"/>
      <c r="AR279" s="65"/>
      <c r="AS279" s="65"/>
      <c r="AU279" s="65"/>
      <c r="AV279" s="65"/>
      <c r="AW279" s="65"/>
      <c r="AX279" s="553"/>
      <c r="AY279" s="129"/>
      <c r="AZ279" s="71"/>
      <c r="BA279" s="71"/>
      <c r="BB279" s="65"/>
      <c r="BC279" s="65"/>
      <c r="BD279" s="65"/>
      <c r="BE279" s="65"/>
      <c r="BF279" s="71"/>
      <c r="BG279" s="65"/>
      <c r="BH279" s="65"/>
      <c r="BJ279" s="65"/>
      <c r="BK279" s="69"/>
      <c r="BL279" s="71"/>
      <c r="BM279" s="129"/>
      <c r="BN279" s="86"/>
      <c r="BR279" s="71"/>
      <c r="BV279" s="65"/>
      <c r="BW279" s="65"/>
      <c r="BX279" s="65"/>
      <c r="BY279" s="71"/>
      <c r="BZ279" s="65"/>
      <c r="CA279" s="65"/>
      <c r="CC279" s="65"/>
      <c r="CD279" s="65"/>
      <c r="CE279" s="65"/>
      <c r="CF279" s="71"/>
      <c r="CG279" s="65"/>
      <c r="CH279" s="65"/>
    </row>
    <row r="280" spans="1:86" s="21" customFormat="1" x14ac:dyDescent="0.4">
      <c r="A280" s="65"/>
      <c r="B280" s="69"/>
      <c r="C280" s="65"/>
      <c r="D280" s="65"/>
      <c r="E280" s="65"/>
      <c r="F280" s="65"/>
      <c r="G280" s="71"/>
      <c r="H280" s="65"/>
      <c r="I280" s="65"/>
      <c r="J280" s="65"/>
      <c r="K280" s="65"/>
      <c r="L280" s="65"/>
      <c r="M280" s="71"/>
      <c r="N280" s="65"/>
      <c r="O280" s="65"/>
      <c r="P280" s="65"/>
      <c r="Q280" s="65"/>
      <c r="R280" s="65"/>
      <c r="S280" s="71"/>
      <c r="T280" s="65"/>
      <c r="U280" s="65"/>
      <c r="W280" s="65"/>
      <c r="X280" s="65"/>
      <c r="Y280" s="71"/>
      <c r="Z280" s="65"/>
      <c r="AA280" s="65"/>
      <c r="AB280" s="65"/>
      <c r="AC280" s="65"/>
      <c r="AD280" s="65"/>
      <c r="AE280" s="71"/>
      <c r="AF280" s="65"/>
      <c r="AG280" s="65"/>
      <c r="AH280" s="65"/>
      <c r="AI280" s="65"/>
      <c r="AJ280" s="65"/>
      <c r="AK280" s="71"/>
      <c r="AL280" s="65"/>
      <c r="AM280" s="65"/>
      <c r="AO280" s="65"/>
      <c r="AP280" s="65"/>
      <c r="AQ280" s="71"/>
      <c r="AR280" s="65"/>
      <c r="AS280" s="65"/>
      <c r="AU280" s="65"/>
      <c r="AV280" s="65"/>
      <c r="AW280" s="65"/>
      <c r="AX280" s="553"/>
      <c r="AY280" s="129"/>
      <c r="AZ280" s="71"/>
      <c r="BA280" s="71"/>
      <c r="BB280" s="65"/>
      <c r="BC280" s="65"/>
      <c r="BD280" s="65"/>
      <c r="BE280" s="65"/>
      <c r="BF280" s="71"/>
      <c r="BG280" s="65"/>
      <c r="BH280" s="65"/>
      <c r="BJ280" s="65"/>
      <c r="BK280" s="69"/>
      <c r="BL280" s="71"/>
      <c r="BM280" s="129"/>
      <c r="BN280" s="86"/>
      <c r="BR280" s="71"/>
      <c r="BV280" s="65"/>
      <c r="BW280" s="65"/>
      <c r="BX280" s="65"/>
      <c r="BY280" s="71"/>
      <c r="BZ280" s="65"/>
      <c r="CA280" s="65"/>
      <c r="CC280" s="65"/>
      <c r="CD280" s="65"/>
      <c r="CE280" s="65"/>
      <c r="CF280" s="71"/>
      <c r="CG280" s="65"/>
      <c r="CH280" s="65"/>
    </row>
    <row r="281" spans="1:86" s="21" customFormat="1" x14ac:dyDescent="0.4">
      <c r="A281" s="65"/>
      <c r="B281" s="69"/>
      <c r="C281" s="65"/>
      <c r="D281" s="65"/>
      <c r="E281" s="65"/>
      <c r="F281" s="65"/>
      <c r="G281" s="71"/>
      <c r="H281" s="65"/>
      <c r="I281" s="65"/>
      <c r="J281" s="65"/>
      <c r="K281" s="65"/>
      <c r="L281" s="65"/>
      <c r="M281" s="71"/>
      <c r="N281" s="65"/>
      <c r="O281" s="65"/>
      <c r="P281" s="65"/>
      <c r="Q281" s="65"/>
      <c r="R281" s="65"/>
      <c r="S281" s="71"/>
      <c r="T281" s="65"/>
      <c r="U281" s="65"/>
      <c r="W281" s="65"/>
      <c r="X281" s="65"/>
      <c r="Y281" s="71"/>
      <c r="Z281" s="65"/>
      <c r="AA281" s="65"/>
      <c r="AB281" s="65"/>
      <c r="AC281" s="65"/>
      <c r="AD281" s="65"/>
      <c r="AE281" s="71"/>
      <c r="AF281" s="65"/>
      <c r="AG281" s="65"/>
      <c r="AH281" s="65"/>
      <c r="AI281" s="65"/>
      <c r="AJ281" s="65"/>
      <c r="AK281" s="71"/>
      <c r="AL281" s="65"/>
      <c r="AM281" s="65"/>
      <c r="AO281" s="65"/>
      <c r="AP281" s="65"/>
      <c r="AQ281" s="71"/>
      <c r="AR281" s="65"/>
      <c r="AS281" s="65"/>
      <c r="AU281" s="65"/>
      <c r="AV281" s="65"/>
      <c r="AW281" s="65"/>
      <c r="AX281" s="553"/>
      <c r="AY281" s="129"/>
      <c r="AZ281" s="71"/>
      <c r="BA281" s="71"/>
      <c r="BB281" s="65"/>
      <c r="BC281" s="65"/>
      <c r="BD281" s="65"/>
      <c r="BE281" s="65"/>
      <c r="BF281" s="71"/>
      <c r="BG281" s="65"/>
      <c r="BH281" s="65"/>
      <c r="BJ281" s="65"/>
      <c r="BK281" s="69"/>
      <c r="BL281" s="71"/>
      <c r="BM281" s="129"/>
      <c r="BN281" s="86"/>
      <c r="BR281" s="71"/>
      <c r="BV281" s="65"/>
      <c r="BW281" s="65"/>
      <c r="BX281" s="65"/>
      <c r="BY281" s="71"/>
      <c r="BZ281" s="65"/>
      <c r="CA281" s="65"/>
      <c r="CC281" s="65"/>
      <c r="CD281" s="65"/>
      <c r="CE281" s="65"/>
      <c r="CF281" s="71"/>
      <c r="CG281" s="65"/>
      <c r="CH281" s="65"/>
    </row>
    <row r="282" spans="1:86" s="21" customFormat="1" x14ac:dyDescent="0.4">
      <c r="A282" s="65"/>
      <c r="B282" s="69"/>
      <c r="C282" s="65"/>
      <c r="D282" s="65"/>
      <c r="E282" s="65"/>
      <c r="F282" s="65"/>
      <c r="G282" s="71"/>
      <c r="H282" s="65"/>
      <c r="I282" s="65"/>
      <c r="J282" s="65"/>
      <c r="K282" s="65"/>
      <c r="L282" s="65"/>
      <c r="M282" s="71"/>
      <c r="N282" s="65"/>
      <c r="O282" s="65"/>
      <c r="P282" s="65"/>
      <c r="Q282" s="65"/>
      <c r="R282" s="65"/>
      <c r="S282" s="71"/>
      <c r="T282" s="65"/>
      <c r="U282" s="65"/>
      <c r="W282" s="65"/>
      <c r="X282" s="65"/>
      <c r="Y282" s="71"/>
      <c r="Z282" s="65"/>
      <c r="AA282" s="65"/>
      <c r="AB282" s="65"/>
      <c r="AC282" s="65"/>
      <c r="AD282" s="65"/>
      <c r="AE282" s="71"/>
      <c r="AF282" s="65"/>
      <c r="AG282" s="65"/>
      <c r="AH282" s="65"/>
      <c r="AI282" s="65"/>
      <c r="AJ282" s="65"/>
      <c r="AK282" s="71"/>
      <c r="AL282" s="65"/>
      <c r="AM282" s="65"/>
      <c r="AO282" s="65"/>
      <c r="AP282" s="65"/>
      <c r="AQ282" s="71"/>
      <c r="AR282" s="65"/>
      <c r="AS282" s="65"/>
      <c r="AU282" s="65"/>
      <c r="AV282" s="65"/>
      <c r="AW282" s="65"/>
      <c r="AX282" s="553"/>
      <c r="AY282" s="129"/>
      <c r="AZ282" s="71"/>
      <c r="BA282" s="71"/>
      <c r="BB282" s="65"/>
      <c r="BC282" s="65"/>
      <c r="BD282" s="65"/>
      <c r="BE282" s="65"/>
      <c r="BF282" s="71"/>
      <c r="BG282" s="65"/>
      <c r="BH282" s="65"/>
      <c r="BJ282" s="65"/>
      <c r="BK282" s="69"/>
      <c r="BL282" s="71"/>
      <c r="BM282" s="129"/>
      <c r="BN282" s="86"/>
      <c r="BR282" s="71"/>
      <c r="BV282" s="65"/>
      <c r="BW282" s="65"/>
      <c r="BX282" s="65"/>
      <c r="BY282" s="71"/>
      <c r="BZ282" s="65"/>
      <c r="CA282" s="65"/>
      <c r="CC282" s="65"/>
      <c r="CD282" s="65"/>
      <c r="CE282" s="65"/>
      <c r="CF282" s="71"/>
      <c r="CG282" s="65"/>
      <c r="CH282" s="65"/>
    </row>
    <row r="283" spans="1:86" s="21" customFormat="1" x14ac:dyDescent="0.4">
      <c r="A283" s="65"/>
      <c r="B283" s="69"/>
      <c r="C283" s="65"/>
      <c r="D283" s="65"/>
      <c r="E283" s="65"/>
      <c r="F283" s="65"/>
      <c r="G283" s="71"/>
      <c r="H283" s="65"/>
      <c r="I283" s="65"/>
      <c r="J283" s="65"/>
      <c r="K283" s="65"/>
      <c r="L283" s="65"/>
      <c r="M283" s="71"/>
      <c r="N283" s="65"/>
      <c r="O283" s="65"/>
      <c r="P283" s="65"/>
      <c r="Q283" s="65"/>
      <c r="R283" s="65"/>
      <c r="S283" s="71"/>
      <c r="T283" s="65"/>
      <c r="U283" s="65"/>
      <c r="W283" s="65"/>
      <c r="X283" s="65"/>
      <c r="Y283" s="71"/>
      <c r="Z283" s="65"/>
      <c r="AA283" s="65"/>
      <c r="AB283" s="65"/>
      <c r="AC283" s="65"/>
      <c r="AD283" s="65"/>
      <c r="AE283" s="71"/>
      <c r="AF283" s="65"/>
      <c r="AG283" s="65"/>
      <c r="AH283" s="65"/>
      <c r="AI283" s="65"/>
      <c r="AJ283" s="65"/>
      <c r="AK283" s="71"/>
      <c r="AL283" s="65"/>
      <c r="AM283" s="65"/>
      <c r="AO283" s="65"/>
      <c r="AP283" s="65"/>
      <c r="AQ283" s="71"/>
      <c r="AR283" s="65"/>
      <c r="AS283" s="65"/>
      <c r="AU283" s="65"/>
      <c r="AV283" s="65"/>
      <c r="AW283" s="65"/>
      <c r="AX283" s="553"/>
      <c r="AY283" s="129"/>
      <c r="AZ283" s="71"/>
      <c r="BA283" s="71"/>
      <c r="BB283" s="65"/>
      <c r="BC283" s="65"/>
      <c r="BD283" s="65"/>
      <c r="BE283" s="65"/>
      <c r="BF283" s="71"/>
      <c r="BG283" s="65"/>
      <c r="BH283" s="65"/>
      <c r="BJ283" s="65"/>
      <c r="BK283" s="69"/>
      <c r="BL283" s="71"/>
      <c r="BM283" s="129"/>
      <c r="BN283" s="86"/>
      <c r="BR283" s="71"/>
      <c r="BV283" s="65"/>
      <c r="BW283" s="65"/>
      <c r="BX283" s="65"/>
      <c r="BY283" s="71"/>
      <c r="BZ283" s="65"/>
      <c r="CA283" s="65"/>
      <c r="CC283" s="65"/>
      <c r="CD283" s="65"/>
      <c r="CE283" s="65"/>
      <c r="CF283" s="71"/>
      <c r="CG283" s="65"/>
      <c r="CH283" s="65"/>
    </row>
    <row r="284" spans="1:86" s="21" customFormat="1" x14ac:dyDescent="0.4">
      <c r="A284" s="65"/>
      <c r="B284" s="69"/>
      <c r="C284" s="65"/>
      <c r="D284" s="65"/>
      <c r="E284" s="65"/>
      <c r="F284" s="65"/>
      <c r="G284" s="71"/>
      <c r="H284" s="65"/>
      <c r="I284" s="65"/>
      <c r="J284" s="65"/>
      <c r="K284" s="65"/>
      <c r="L284" s="65"/>
      <c r="M284" s="71"/>
      <c r="N284" s="65"/>
      <c r="O284" s="65"/>
      <c r="P284" s="65"/>
      <c r="Q284" s="65"/>
      <c r="R284" s="65"/>
      <c r="S284" s="71"/>
      <c r="T284" s="65"/>
      <c r="U284" s="65"/>
      <c r="W284" s="65"/>
      <c r="X284" s="65"/>
      <c r="Y284" s="71"/>
      <c r="Z284" s="65"/>
      <c r="AA284" s="65"/>
      <c r="AB284" s="65"/>
      <c r="AC284" s="65"/>
      <c r="AD284" s="65"/>
      <c r="AE284" s="71"/>
      <c r="AF284" s="65"/>
      <c r="AG284" s="65"/>
      <c r="AH284" s="65"/>
      <c r="AI284" s="65"/>
      <c r="AJ284" s="65"/>
      <c r="AK284" s="71"/>
      <c r="AL284" s="65"/>
      <c r="AM284" s="65"/>
      <c r="AO284" s="65"/>
      <c r="AP284" s="65"/>
      <c r="AQ284" s="71"/>
      <c r="AR284" s="65"/>
      <c r="AS284" s="65"/>
      <c r="AU284" s="65"/>
      <c r="AV284" s="65"/>
      <c r="AW284" s="65"/>
      <c r="AX284" s="553"/>
      <c r="AY284" s="129"/>
      <c r="AZ284" s="71"/>
      <c r="BA284" s="71"/>
      <c r="BB284" s="65"/>
      <c r="BC284" s="65"/>
      <c r="BD284" s="65"/>
      <c r="BE284" s="65"/>
      <c r="BF284" s="71"/>
      <c r="BG284" s="65"/>
      <c r="BH284" s="65"/>
      <c r="BJ284" s="65"/>
      <c r="BK284" s="69"/>
      <c r="BL284" s="71"/>
      <c r="BM284" s="129"/>
      <c r="BN284" s="86"/>
      <c r="BR284" s="71"/>
      <c r="BV284" s="65"/>
      <c r="BW284" s="65"/>
      <c r="BX284" s="65"/>
      <c r="BY284" s="71"/>
      <c r="BZ284" s="65"/>
      <c r="CA284" s="65"/>
      <c r="CC284" s="65"/>
      <c r="CD284" s="65"/>
      <c r="CE284" s="65"/>
      <c r="CF284" s="71"/>
      <c r="CG284" s="65"/>
      <c r="CH284" s="65"/>
    </row>
    <row r="285" spans="1:86" s="21" customFormat="1" x14ac:dyDescent="0.4">
      <c r="A285" s="65"/>
      <c r="B285" s="69"/>
      <c r="C285" s="65"/>
      <c r="D285" s="65"/>
      <c r="E285" s="65"/>
      <c r="F285" s="65"/>
      <c r="G285" s="71"/>
      <c r="H285" s="65"/>
      <c r="I285" s="65"/>
      <c r="J285" s="65"/>
      <c r="K285" s="65"/>
      <c r="L285" s="65"/>
      <c r="M285" s="71"/>
      <c r="N285" s="65"/>
      <c r="O285" s="65"/>
      <c r="P285" s="65"/>
      <c r="Q285" s="65"/>
      <c r="R285" s="65"/>
      <c r="S285" s="71"/>
      <c r="T285" s="65"/>
      <c r="U285" s="65"/>
      <c r="W285" s="65"/>
      <c r="X285" s="65"/>
      <c r="Y285" s="71"/>
      <c r="Z285" s="65"/>
      <c r="AA285" s="65"/>
      <c r="AB285" s="65"/>
      <c r="AC285" s="65"/>
      <c r="AD285" s="65"/>
      <c r="AE285" s="71"/>
      <c r="AF285" s="65"/>
      <c r="AG285" s="65"/>
      <c r="AH285" s="65"/>
      <c r="AI285" s="65"/>
      <c r="AJ285" s="65"/>
      <c r="AK285" s="71"/>
      <c r="AL285" s="65"/>
      <c r="AM285" s="65"/>
      <c r="AO285" s="65"/>
      <c r="AP285" s="65"/>
      <c r="AQ285" s="71"/>
      <c r="AR285" s="65"/>
      <c r="AS285" s="65"/>
      <c r="AU285" s="65"/>
      <c r="AV285" s="65"/>
      <c r="AW285" s="65"/>
      <c r="AX285" s="553"/>
      <c r="AY285" s="129"/>
      <c r="AZ285" s="71"/>
      <c r="BA285" s="71"/>
      <c r="BB285" s="65"/>
      <c r="BC285" s="65"/>
      <c r="BD285" s="65"/>
      <c r="BE285" s="65"/>
      <c r="BF285" s="71"/>
      <c r="BG285" s="65"/>
      <c r="BH285" s="65"/>
      <c r="BJ285" s="65"/>
      <c r="BK285" s="69"/>
      <c r="BL285" s="71"/>
      <c r="BM285" s="129"/>
      <c r="BN285" s="86"/>
      <c r="BR285" s="71"/>
      <c r="BV285" s="65"/>
      <c r="BW285" s="65"/>
      <c r="BX285" s="65"/>
      <c r="BY285" s="71"/>
      <c r="BZ285" s="65"/>
      <c r="CA285" s="65"/>
      <c r="CC285" s="65"/>
      <c r="CD285" s="65"/>
      <c r="CE285" s="65"/>
      <c r="CF285" s="71"/>
      <c r="CG285" s="65"/>
      <c r="CH285" s="65"/>
    </row>
    <row r="286" spans="1:86" s="21" customFormat="1" x14ac:dyDescent="0.4">
      <c r="A286" s="65"/>
      <c r="B286" s="69"/>
      <c r="C286" s="65"/>
      <c r="D286" s="65"/>
      <c r="E286" s="65"/>
      <c r="F286" s="65"/>
      <c r="G286" s="71"/>
      <c r="H286" s="65"/>
      <c r="I286" s="65"/>
      <c r="J286" s="65"/>
      <c r="K286" s="65"/>
      <c r="L286" s="65"/>
      <c r="M286" s="71"/>
      <c r="N286" s="65"/>
      <c r="O286" s="65"/>
      <c r="P286" s="65"/>
      <c r="Q286" s="65"/>
      <c r="R286" s="65"/>
      <c r="S286" s="71"/>
      <c r="T286" s="65"/>
      <c r="U286" s="65"/>
      <c r="W286" s="65"/>
      <c r="X286" s="65"/>
      <c r="Y286" s="71"/>
      <c r="Z286" s="65"/>
      <c r="AA286" s="65"/>
      <c r="AB286" s="65"/>
      <c r="AC286" s="65"/>
      <c r="AD286" s="65"/>
      <c r="AE286" s="71"/>
      <c r="AF286" s="65"/>
      <c r="AG286" s="65"/>
      <c r="AH286" s="65"/>
      <c r="AI286" s="65"/>
      <c r="AJ286" s="65"/>
      <c r="AK286" s="71"/>
      <c r="AL286" s="65"/>
      <c r="AM286" s="65"/>
      <c r="AO286" s="65"/>
      <c r="AP286" s="65"/>
      <c r="AQ286" s="71"/>
      <c r="AR286" s="65"/>
      <c r="AS286" s="65"/>
      <c r="AU286" s="65"/>
      <c r="AV286" s="65"/>
      <c r="AW286" s="65"/>
      <c r="AX286" s="553"/>
      <c r="AY286" s="129"/>
      <c r="AZ286" s="71"/>
      <c r="BA286" s="71"/>
      <c r="BB286" s="65"/>
      <c r="BC286" s="65"/>
      <c r="BD286" s="65"/>
      <c r="BE286" s="65"/>
      <c r="BF286" s="71"/>
      <c r="BG286" s="65"/>
      <c r="BH286" s="65"/>
      <c r="BJ286" s="65"/>
      <c r="BK286" s="69"/>
      <c r="BL286" s="71"/>
      <c r="BM286" s="129"/>
      <c r="BN286" s="86"/>
      <c r="BR286" s="71"/>
      <c r="BV286" s="65"/>
      <c r="BW286" s="65"/>
      <c r="BX286" s="65"/>
      <c r="BY286" s="71"/>
      <c r="BZ286" s="65"/>
      <c r="CA286" s="65"/>
      <c r="CC286" s="65"/>
      <c r="CD286" s="65"/>
      <c r="CE286" s="65"/>
      <c r="CF286" s="71"/>
      <c r="CG286" s="65"/>
      <c r="CH286" s="65"/>
    </row>
    <row r="287" spans="1:86" s="21" customFormat="1" x14ac:dyDescent="0.4">
      <c r="A287" s="65"/>
      <c r="B287" s="69"/>
      <c r="C287" s="65"/>
      <c r="D287" s="65"/>
      <c r="E287" s="65"/>
      <c r="F287" s="65"/>
      <c r="G287" s="71"/>
      <c r="H287" s="65"/>
      <c r="I287" s="65"/>
      <c r="J287" s="65"/>
      <c r="K287" s="65"/>
      <c r="L287" s="65"/>
      <c r="M287" s="71"/>
      <c r="N287" s="65"/>
      <c r="O287" s="65"/>
      <c r="P287" s="65"/>
      <c r="Q287" s="65"/>
      <c r="R287" s="65"/>
      <c r="S287" s="71"/>
      <c r="T287" s="65"/>
      <c r="U287" s="65"/>
      <c r="W287" s="65"/>
      <c r="X287" s="65"/>
      <c r="Y287" s="71"/>
      <c r="Z287" s="65"/>
      <c r="AA287" s="65"/>
      <c r="AB287" s="65"/>
      <c r="AC287" s="65"/>
      <c r="AD287" s="65"/>
      <c r="AE287" s="71"/>
      <c r="AF287" s="65"/>
      <c r="AG287" s="65"/>
      <c r="AH287" s="65"/>
      <c r="AI287" s="65"/>
      <c r="AJ287" s="65"/>
      <c r="AK287" s="71"/>
      <c r="AL287" s="65"/>
      <c r="AM287" s="65"/>
      <c r="AO287" s="65"/>
      <c r="AP287" s="65"/>
      <c r="AQ287" s="71"/>
      <c r="AR287" s="65"/>
      <c r="AS287" s="65"/>
      <c r="AU287" s="65"/>
      <c r="AV287" s="65"/>
      <c r="AW287" s="65"/>
      <c r="AX287" s="553"/>
      <c r="AY287" s="129"/>
      <c r="AZ287" s="71"/>
      <c r="BA287" s="71"/>
      <c r="BB287" s="65"/>
      <c r="BC287" s="65"/>
      <c r="BD287" s="65"/>
      <c r="BE287" s="65"/>
      <c r="BF287" s="71"/>
      <c r="BG287" s="65"/>
      <c r="BH287" s="65"/>
      <c r="BJ287" s="65"/>
      <c r="BK287" s="69"/>
      <c r="BL287" s="71"/>
      <c r="BM287" s="129"/>
      <c r="BN287" s="86"/>
      <c r="BR287" s="71"/>
      <c r="BV287" s="65"/>
      <c r="BW287" s="65"/>
      <c r="BX287" s="65"/>
      <c r="BY287" s="71"/>
      <c r="BZ287" s="65"/>
      <c r="CA287" s="65"/>
      <c r="CC287" s="65"/>
      <c r="CD287" s="65"/>
      <c r="CE287" s="65"/>
      <c r="CF287" s="71"/>
      <c r="CG287" s="65"/>
      <c r="CH287" s="65"/>
    </row>
    <row r="288" spans="1:86" s="21" customFormat="1" x14ac:dyDescent="0.4">
      <c r="A288" s="65"/>
      <c r="B288" s="69"/>
      <c r="C288" s="65"/>
      <c r="D288" s="65"/>
      <c r="E288" s="65"/>
      <c r="F288" s="65"/>
      <c r="G288" s="71"/>
      <c r="H288" s="65"/>
      <c r="I288" s="65"/>
      <c r="J288" s="65"/>
      <c r="K288" s="65"/>
      <c r="L288" s="65"/>
      <c r="M288" s="71"/>
      <c r="N288" s="65"/>
      <c r="O288" s="65"/>
      <c r="P288" s="65"/>
      <c r="Q288" s="65"/>
      <c r="R288" s="65"/>
      <c r="S288" s="71"/>
      <c r="T288" s="65"/>
      <c r="U288" s="65"/>
      <c r="W288" s="65"/>
      <c r="X288" s="65"/>
      <c r="Y288" s="71"/>
      <c r="Z288" s="65"/>
      <c r="AA288" s="65"/>
      <c r="AB288" s="65"/>
      <c r="AC288" s="65"/>
      <c r="AD288" s="65"/>
      <c r="AE288" s="71"/>
      <c r="AF288" s="65"/>
      <c r="AG288" s="65"/>
      <c r="AH288" s="65"/>
      <c r="AI288" s="65"/>
      <c r="AJ288" s="65"/>
      <c r="AK288" s="71"/>
      <c r="AL288" s="65"/>
      <c r="AM288" s="65"/>
      <c r="AO288" s="65"/>
      <c r="AP288" s="65"/>
      <c r="AQ288" s="71"/>
      <c r="AR288" s="65"/>
      <c r="AS288" s="65"/>
      <c r="AU288" s="65"/>
      <c r="AV288" s="65"/>
      <c r="AW288" s="65"/>
      <c r="AX288" s="553"/>
      <c r="AY288" s="129"/>
      <c r="AZ288" s="71"/>
      <c r="BA288" s="71"/>
      <c r="BB288" s="65"/>
      <c r="BC288" s="65"/>
      <c r="BD288" s="65"/>
      <c r="BE288" s="65"/>
      <c r="BF288" s="71"/>
      <c r="BG288" s="65"/>
      <c r="BH288" s="65"/>
      <c r="BJ288" s="65"/>
      <c r="BK288" s="69"/>
      <c r="BL288" s="71"/>
      <c r="BM288" s="129"/>
      <c r="BN288" s="86"/>
      <c r="BR288" s="71"/>
      <c r="BV288" s="65"/>
      <c r="BW288" s="65"/>
      <c r="BX288" s="65"/>
      <c r="BY288" s="71"/>
      <c r="BZ288" s="65"/>
      <c r="CA288" s="65"/>
      <c r="CC288" s="65"/>
      <c r="CD288" s="65"/>
      <c r="CE288" s="65"/>
      <c r="CF288" s="71"/>
      <c r="CG288" s="65"/>
      <c r="CH288" s="65"/>
    </row>
    <row r="289" spans="1:86" s="21" customFormat="1" x14ac:dyDescent="0.4">
      <c r="A289" s="65"/>
      <c r="B289" s="69"/>
      <c r="C289" s="65"/>
      <c r="D289" s="65"/>
      <c r="E289" s="65"/>
      <c r="F289" s="65"/>
      <c r="G289" s="71"/>
      <c r="H289" s="65"/>
      <c r="I289" s="65"/>
      <c r="J289" s="65"/>
      <c r="K289" s="65"/>
      <c r="L289" s="65"/>
      <c r="M289" s="71"/>
      <c r="N289" s="65"/>
      <c r="O289" s="65"/>
      <c r="P289" s="65"/>
      <c r="Q289" s="65"/>
      <c r="R289" s="65"/>
      <c r="S289" s="71"/>
      <c r="T289" s="65"/>
      <c r="U289" s="65"/>
      <c r="W289" s="65"/>
      <c r="X289" s="65"/>
      <c r="Y289" s="71"/>
      <c r="Z289" s="65"/>
      <c r="AA289" s="65"/>
      <c r="AB289" s="65"/>
      <c r="AC289" s="65"/>
      <c r="AD289" s="65"/>
      <c r="AE289" s="71"/>
      <c r="AF289" s="65"/>
      <c r="AG289" s="65"/>
      <c r="AH289" s="65"/>
      <c r="AI289" s="65"/>
      <c r="AJ289" s="65"/>
      <c r="AK289" s="71"/>
      <c r="AL289" s="65"/>
      <c r="AM289" s="65"/>
      <c r="AO289" s="65"/>
      <c r="AP289" s="65"/>
      <c r="AQ289" s="71"/>
      <c r="AR289" s="65"/>
      <c r="AS289" s="65"/>
      <c r="AU289" s="65"/>
      <c r="AV289" s="65"/>
      <c r="AW289" s="65"/>
      <c r="AX289" s="553"/>
      <c r="AY289" s="129"/>
      <c r="AZ289" s="71"/>
      <c r="BA289" s="71"/>
      <c r="BB289" s="65"/>
      <c r="BC289" s="65"/>
      <c r="BD289" s="65"/>
      <c r="BE289" s="65"/>
      <c r="BF289" s="71"/>
      <c r="BG289" s="65"/>
      <c r="BH289" s="65"/>
      <c r="BJ289" s="65"/>
      <c r="BK289" s="69"/>
      <c r="BL289" s="71"/>
      <c r="BM289" s="129"/>
      <c r="BN289" s="86"/>
      <c r="BR289" s="71"/>
      <c r="BV289" s="65"/>
      <c r="BW289" s="65"/>
      <c r="BX289" s="65"/>
      <c r="BY289" s="71"/>
      <c r="BZ289" s="65"/>
      <c r="CA289" s="65"/>
      <c r="CC289" s="65"/>
      <c r="CD289" s="65"/>
      <c r="CE289" s="65"/>
      <c r="CF289" s="71"/>
      <c r="CG289" s="65"/>
      <c r="CH289" s="65"/>
    </row>
    <row r="290" spans="1:86" s="21" customFormat="1" x14ac:dyDescent="0.4">
      <c r="A290" s="65"/>
      <c r="B290" s="69"/>
      <c r="C290" s="65"/>
      <c r="D290" s="65"/>
      <c r="E290" s="65"/>
      <c r="F290" s="65"/>
      <c r="G290" s="71"/>
      <c r="H290" s="65"/>
      <c r="I290" s="65"/>
      <c r="J290" s="65"/>
      <c r="K290" s="65"/>
      <c r="L290" s="65"/>
      <c r="M290" s="71"/>
      <c r="N290" s="65"/>
      <c r="O290" s="65"/>
      <c r="P290" s="65"/>
      <c r="Q290" s="65"/>
      <c r="R290" s="65"/>
      <c r="S290" s="71"/>
      <c r="T290" s="65"/>
      <c r="U290" s="65"/>
      <c r="W290" s="65"/>
      <c r="X290" s="65"/>
      <c r="Y290" s="71"/>
      <c r="Z290" s="65"/>
      <c r="AA290" s="65"/>
      <c r="AB290" s="65"/>
      <c r="AC290" s="65"/>
      <c r="AD290" s="65"/>
      <c r="AE290" s="71"/>
      <c r="AF290" s="65"/>
      <c r="AG290" s="65"/>
      <c r="AH290" s="65"/>
      <c r="AI290" s="65"/>
      <c r="AJ290" s="65"/>
      <c r="AK290" s="71"/>
      <c r="AL290" s="65"/>
      <c r="AM290" s="65"/>
      <c r="AO290" s="65"/>
      <c r="AP290" s="65"/>
      <c r="AQ290" s="71"/>
      <c r="AR290" s="65"/>
      <c r="AS290" s="65"/>
      <c r="AU290" s="65"/>
      <c r="AV290" s="65"/>
      <c r="AW290" s="65"/>
      <c r="AX290" s="553"/>
      <c r="AY290" s="129"/>
      <c r="AZ290" s="71"/>
      <c r="BA290" s="71"/>
      <c r="BB290" s="65"/>
      <c r="BC290" s="65"/>
      <c r="BD290" s="65"/>
      <c r="BE290" s="65"/>
      <c r="BF290" s="71"/>
      <c r="BG290" s="65"/>
      <c r="BH290" s="65"/>
      <c r="BJ290" s="65"/>
      <c r="BK290" s="69"/>
      <c r="BL290" s="71"/>
      <c r="BM290" s="129"/>
      <c r="BN290" s="86"/>
      <c r="BR290" s="71"/>
      <c r="BV290" s="65"/>
      <c r="BW290" s="65"/>
      <c r="BX290" s="65"/>
      <c r="BY290" s="71"/>
      <c r="BZ290" s="65"/>
      <c r="CA290" s="65"/>
      <c r="CC290" s="65"/>
      <c r="CD290" s="65"/>
      <c r="CE290" s="65"/>
      <c r="CF290" s="71"/>
      <c r="CG290" s="65"/>
      <c r="CH290" s="65"/>
    </row>
    <row r="291" spans="1:86" s="21" customFormat="1" x14ac:dyDescent="0.4">
      <c r="A291" s="65"/>
      <c r="B291" s="69"/>
      <c r="C291" s="65"/>
      <c r="D291" s="65"/>
      <c r="E291" s="65"/>
      <c r="F291" s="65"/>
      <c r="G291" s="71"/>
      <c r="H291" s="65"/>
      <c r="I291" s="65"/>
      <c r="J291" s="65"/>
      <c r="K291" s="65"/>
      <c r="L291" s="65"/>
      <c r="M291" s="71"/>
      <c r="N291" s="65"/>
      <c r="O291" s="65"/>
      <c r="P291" s="65"/>
      <c r="Q291" s="65"/>
      <c r="R291" s="65"/>
      <c r="S291" s="71"/>
      <c r="T291" s="65"/>
      <c r="U291" s="65"/>
      <c r="W291" s="65"/>
      <c r="X291" s="65"/>
      <c r="Y291" s="71"/>
      <c r="Z291" s="65"/>
      <c r="AA291" s="65"/>
      <c r="AB291" s="65"/>
      <c r="AC291" s="65"/>
      <c r="AD291" s="65"/>
      <c r="AE291" s="71"/>
      <c r="AF291" s="65"/>
      <c r="AG291" s="65"/>
      <c r="AH291" s="65"/>
      <c r="AI291" s="65"/>
      <c r="AJ291" s="65"/>
      <c r="AK291" s="71"/>
      <c r="AL291" s="65"/>
      <c r="AM291" s="65"/>
      <c r="AO291" s="65"/>
      <c r="AP291" s="65"/>
      <c r="AQ291" s="71"/>
      <c r="AR291" s="65"/>
      <c r="AS291" s="65"/>
      <c r="AU291" s="65"/>
      <c r="AV291" s="65"/>
      <c r="AW291" s="65"/>
      <c r="AX291" s="553"/>
      <c r="AY291" s="129"/>
      <c r="AZ291" s="71"/>
      <c r="BA291" s="71"/>
      <c r="BB291" s="65"/>
      <c r="BC291" s="65"/>
      <c r="BD291" s="65"/>
      <c r="BE291" s="65"/>
      <c r="BF291" s="71"/>
      <c r="BG291" s="65"/>
      <c r="BH291" s="65"/>
      <c r="BJ291" s="65"/>
      <c r="BK291" s="69"/>
      <c r="BL291" s="71"/>
      <c r="BM291" s="129"/>
      <c r="BN291" s="86"/>
      <c r="BR291" s="71"/>
      <c r="BV291" s="65"/>
      <c r="BW291" s="65"/>
      <c r="BX291" s="65"/>
      <c r="BY291" s="71"/>
      <c r="BZ291" s="65"/>
      <c r="CA291" s="65"/>
      <c r="CC291" s="65"/>
      <c r="CD291" s="65"/>
      <c r="CE291" s="65"/>
      <c r="CF291" s="71"/>
      <c r="CG291" s="65"/>
      <c r="CH291" s="65"/>
    </row>
    <row r="292" spans="1:86" s="21" customFormat="1" x14ac:dyDescent="0.4">
      <c r="A292" s="65"/>
      <c r="B292" s="69"/>
      <c r="C292" s="65"/>
      <c r="D292" s="65"/>
      <c r="E292" s="65"/>
      <c r="F292" s="65"/>
      <c r="G292" s="71"/>
      <c r="H292" s="65"/>
      <c r="I292" s="65"/>
      <c r="J292" s="65"/>
      <c r="K292" s="65"/>
      <c r="L292" s="65"/>
      <c r="M292" s="71"/>
      <c r="N292" s="65"/>
      <c r="O292" s="65"/>
      <c r="P292" s="65"/>
      <c r="Q292" s="65"/>
      <c r="R292" s="65"/>
      <c r="S292" s="71"/>
      <c r="T292" s="65"/>
      <c r="U292" s="65"/>
      <c r="W292" s="65"/>
      <c r="X292" s="65"/>
      <c r="Y292" s="71"/>
      <c r="Z292" s="65"/>
      <c r="AA292" s="65"/>
      <c r="AB292" s="65"/>
      <c r="AC292" s="65"/>
      <c r="AD292" s="65"/>
      <c r="AE292" s="71"/>
      <c r="AF292" s="65"/>
      <c r="AG292" s="65"/>
      <c r="AH292" s="65"/>
      <c r="AI292" s="65"/>
      <c r="AJ292" s="65"/>
      <c r="AK292" s="71"/>
      <c r="AL292" s="65"/>
      <c r="AM292" s="65"/>
      <c r="AO292" s="65"/>
      <c r="AP292" s="65"/>
      <c r="AQ292" s="71"/>
      <c r="AR292" s="65"/>
      <c r="AS292" s="65"/>
      <c r="AU292" s="65"/>
      <c r="AV292" s="65"/>
      <c r="AW292" s="65"/>
      <c r="AX292" s="553"/>
      <c r="AY292" s="129"/>
      <c r="AZ292" s="71"/>
      <c r="BA292" s="71"/>
      <c r="BB292" s="65"/>
      <c r="BC292" s="65"/>
      <c r="BD292" s="65"/>
      <c r="BE292" s="65"/>
      <c r="BF292" s="71"/>
      <c r="BG292" s="65"/>
      <c r="BH292" s="65"/>
      <c r="BJ292" s="65"/>
      <c r="BK292" s="69"/>
      <c r="BL292" s="71"/>
      <c r="BM292" s="129"/>
      <c r="BN292" s="86"/>
      <c r="BR292" s="71"/>
      <c r="BV292" s="65"/>
      <c r="BW292" s="65"/>
      <c r="BX292" s="65"/>
      <c r="BY292" s="71"/>
      <c r="BZ292" s="65"/>
      <c r="CA292" s="65"/>
      <c r="CC292" s="65"/>
      <c r="CD292" s="65"/>
      <c r="CE292" s="65"/>
      <c r="CF292" s="71"/>
      <c r="CG292" s="65"/>
      <c r="CH292" s="65"/>
    </row>
    <row r="293" spans="1:86" s="21" customFormat="1" x14ac:dyDescent="0.4">
      <c r="A293" s="65"/>
      <c r="B293" s="69"/>
      <c r="C293" s="65"/>
      <c r="D293" s="65"/>
      <c r="E293" s="65"/>
      <c r="F293" s="65"/>
      <c r="G293" s="71"/>
      <c r="H293" s="65"/>
      <c r="I293" s="65"/>
      <c r="J293" s="65"/>
      <c r="K293" s="65"/>
      <c r="L293" s="65"/>
      <c r="M293" s="71"/>
      <c r="N293" s="65"/>
      <c r="O293" s="65"/>
      <c r="P293" s="65"/>
      <c r="Q293" s="65"/>
      <c r="R293" s="65"/>
      <c r="S293" s="71"/>
      <c r="T293" s="65"/>
      <c r="U293" s="65"/>
      <c r="W293" s="65"/>
      <c r="X293" s="65"/>
      <c r="Y293" s="71"/>
      <c r="Z293" s="65"/>
      <c r="AA293" s="65"/>
      <c r="AB293" s="65"/>
      <c r="AC293" s="65"/>
      <c r="AD293" s="65"/>
      <c r="AE293" s="71"/>
      <c r="AF293" s="65"/>
      <c r="AG293" s="65"/>
      <c r="AH293" s="65"/>
      <c r="AI293" s="65"/>
      <c r="AJ293" s="65"/>
      <c r="AK293" s="71"/>
      <c r="AL293" s="65"/>
      <c r="AM293" s="65"/>
      <c r="AO293" s="65"/>
      <c r="AP293" s="65"/>
      <c r="AQ293" s="71"/>
      <c r="AR293" s="65"/>
      <c r="AS293" s="65"/>
      <c r="AU293" s="65"/>
      <c r="AV293" s="65"/>
      <c r="AW293" s="65"/>
      <c r="AX293" s="553"/>
      <c r="AY293" s="129"/>
      <c r="AZ293" s="71"/>
      <c r="BA293" s="71"/>
      <c r="BB293" s="65"/>
      <c r="BC293" s="65"/>
      <c r="BD293" s="65"/>
      <c r="BE293" s="65"/>
      <c r="BF293" s="71"/>
      <c r="BG293" s="65"/>
      <c r="BH293" s="65"/>
      <c r="BJ293" s="65"/>
      <c r="BK293" s="69"/>
      <c r="BL293" s="71"/>
      <c r="BM293" s="129"/>
      <c r="BN293" s="86"/>
      <c r="BR293" s="71"/>
      <c r="BV293" s="65"/>
      <c r="BW293" s="65"/>
      <c r="BX293" s="65"/>
      <c r="BY293" s="71"/>
      <c r="BZ293" s="65"/>
      <c r="CA293" s="65"/>
      <c r="CC293" s="65"/>
      <c r="CD293" s="65"/>
      <c r="CE293" s="65"/>
      <c r="CF293" s="71"/>
      <c r="CG293" s="65"/>
      <c r="CH293" s="65"/>
    </row>
    <row r="294" spans="1:86" s="21" customFormat="1" x14ac:dyDescent="0.4">
      <c r="A294" s="65"/>
      <c r="B294" s="69"/>
      <c r="C294" s="65"/>
      <c r="D294" s="65"/>
      <c r="E294" s="65"/>
      <c r="F294" s="65"/>
      <c r="G294" s="71"/>
      <c r="H294" s="65"/>
      <c r="I294" s="65"/>
      <c r="J294" s="65"/>
      <c r="K294" s="65"/>
      <c r="L294" s="65"/>
      <c r="M294" s="71"/>
      <c r="N294" s="65"/>
      <c r="O294" s="65"/>
      <c r="P294" s="65"/>
      <c r="Q294" s="65"/>
      <c r="R294" s="65"/>
      <c r="S294" s="71"/>
      <c r="T294" s="65"/>
      <c r="U294" s="65"/>
      <c r="W294" s="65"/>
      <c r="X294" s="65"/>
      <c r="Y294" s="71"/>
      <c r="Z294" s="65"/>
      <c r="AA294" s="65"/>
      <c r="AB294" s="65"/>
      <c r="AC294" s="65"/>
      <c r="AD294" s="65"/>
      <c r="AE294" s="71"/>
      <c r="AF294" s="65"/>
      <c r="AG294" s="65"/>
      <c r="AH294" s="65"/>
      <c r="AI294" s="65"/>
      <c r="AJ294" s="65"/>
      <c r="AK294" s="71"/>
      <c r="AL294" s="65"/>
      <c r="AM294" s="65"/>
      <c r="AO294" s="65"/>
      <c r="AP294" s="65"/>
      <c r="AQ294" s="71"/>
      <c r="AR294" s="65"/>
      <c r="AS294" s="65"/>
      <c r="AU294" s="65"/>
      <c r="AV294" s="65"/>
      <c r="AW294" s="65"/>
      <c r="AX294" s="553"/>
      <c r="AY294" s="129"/>
      <c r="AZ294" s="71"/>
      <c r="BA294" s="71"/>
      <c r="BB294" s="65"/>
      <c r="BC294" s="65"/>
      <c r="BD294" s="65"/>
      <c r="BE294" s="65"/>
      <c r="BF294" s="71"/>
      <c r="BG294" s="65"/>
      <c r="BH294" s="65"/>
      <c r="BJ294" s="65"/>
      <c r="BK294" s="69"/>
      <c r="BL294" s="71"/>
      <c r="BM294" s="129"/>
      <c r="BN294" s="86"/>
      <c r="BR294" s="71"/>
      <c r="BV294" s="65"/>
      <c r="BW294" s="65"/>
      <c r="BX294" s="65"/>
      <c r="BY294" s="71"/>
      <c r="BZ294" s="65"/>
      <c r="CA294" s="65"/>
      <c r="CC294" s="65"/>
      <c r="CD294" s="65"/>
      <c r="CE294" s="65"/>
      <c r="CF294" s="71"/>
      <c r="CG294" s="65"/>
      <c r="CH294" s="65"/>
    </row>
    <row r="295" spans="1:86" s="21" customFormat="1" x14ac:dyDescent="0.4">
      <c r="A295" s="65"/>
      <c r="B295" s="69"/>
      <c r="C295" s="65"/>
      <c r="D295" s="65"/>
      <c r="E295" s="65"/>
      <c r="F295" s="65"/>
      <c r="G295" s="71"/>
      <c r="H295" s="65"/>
      <c r="I295" s="65"/>
      <c r="J295" s="65"/>
      <c r="K295" s="65"/>
      <c r="L295" s="65"/>
      <c r="M295" s="71"/>
      <c r="N295" s="65"/>
      <c r="O295" s="65"/>
      <c r="P295" s="65"/>
      <c r="Q295" s="65"/>
      <c r="R295" s="65"/>
      <c r="S295" s="71"/>
      <c r="T295" s="65"/>
      <c r="U295" s="65"/>
      <c r="W295" s="65"/>
      <c r="X295" s="65"/>
      <c r="Y295" s="71"/>
      <c r="Z295" s="65"/>
      <c r="AA295" s="65"/>
      <c r="AB295" s="65"/>
      <c r="AC295" s="65"/>
      <c r="AD295" s="65"/>
      <c r="AE295" s="71"/>
      <c r="AF295" s="65"/>
      <c r="AG295" s="65"/>
      <c r="AH295" s="65"/>
      <c r="AI295" s="65"/>
      <c r="AJ295" s="65"/>
      <c r="AK295" s="71"/>
      <c r="AL295" s="65"/>
      <c r="AM295" s="65"/>
      <c r="AO295" s="65"/>
      <c r="AP295" s="65"/>
      <c r="AQ295" s="71"/>
      <c r="AR295" s="65"/>
      <c r="AS295" s="65"/>
      <c r="AU295" s="65"/>
      <c r="AV295" s="65"/>
      <c r="AW295" s="65"/>
      <c r="AX295" s="553"/>
      <c r="AY295" s="129"/>
      <c r="AZ295" s="71"/>
      <c r="BA295" s="71"/>
      <c r="BB295" s="65"/>
      <c r="BC295" s="65"/>
      <c r="BD295" s="65"/>
      <c r="BE295" s="65"/>
      <c r="BF295" s="71"/>
      <c r="BG295" s="65"/>
      <c r="BH295" s="65"/>
      <c r="BJ295" s="65"/>
      <c r="BK295" s="69"/>
      <c r="BL295" s="71"/>
      <c r="BM295" s="129"/>
      <c r="BN295" s="86"/>
      <c r="BR295" s="71"/>
      <c r="BV295" s="65"/>
      <c r="BW295" s="65"/>
      <c r="BX295" s="65"/>
      <c r="BY295" s="71"/>
      <c r="BZ295" s="65"/>
      <c r="CA295" s="65"/>
      <c r="CC295" s="65"/>
      <c r="CD295" s="65"/>
      <c r="CE295" s="65"/>
      <c r="CF295" s="71"/>
      <c r="CG295" s="65"/>
      <c r="CH295" s="65"/>
    </row>
    <row r="296" spans="1:86" s="21" customFormat="1" x14ac:dyDescent="0.4">
      <c r="A296" s="65"/>
      <c r="B296" s="69"/>
      <c r="C296" s="65"/>
      <c r="D296" s="65"/>
      <c r="E296" s="65"/>
      <c r="F296" s="65"/>
      <c r="G296" s="71"/>
      <c r="H296" s="65"/>
      <c r="I296" s="65"/>
      <c r="J296" s="65"/>
      <c r="K296" s="65"/>
      <c r="L296" s="65"/>
      <c r="M296" s="71"/>
      <c r="N296" s="65"/>
      <c r="O296" s="65"/>
      <c r="P296" s="65"/>
      <c r="Q296" s="65"/>
      <c r="R296" s="65"/>
      <c r="S296" s="71"/>
      <c r="T296" s="65"/>
      <c r="U296" s="65"/>
      <c r="W296" s="65"/>
      <c r="X296" s="65"/>
      <c r="Y296" s="71"/>
      <c r="Z296" s="65"/>
      <c r="AA296" s="65"/>
      <c r="AB296" s="65"/>
      <c r="AC296" s="65"/>
      <c r="AD296" s="65"/>
      <c r="AE296" s="71"/>
      <c r="AF296" s="65"/>
      <c r="AG296" s="65"/>
      <c r="AH296" s="65"/>
      <c r="AI296" s="65"/>
      <c r="AJ296" s="65"/>
      <c r="AK296" s="71"/>
      <c r="AL296" s="65"/>
      <c r="AM296" s="65"/>
      <c r="AO296" s="65"/>
      <c r="AP296" s="65"/>
      <c r="AQ296" s="71"/>
      <c r="AR296" s="65"/>
      <c r="AS296" s="65"/>
      <c r="AU296" s="65"/>
      <c r="AV296" s="65"/>
      <c r="AW296" s="65"/>
      <c r="AX296" s="553"/>
      <c r="AY296" s="129"/>
      <c r="AZ296" s="71"/>
      <c r="BA296" s="71"/>
      <c r="BB296" s="65"/>
      <c r="BC296" s="65"/>
      <c r="BD296" s="65"/>
      <c r="BE296" s="65"/>
      <c r="BF296" s="71"/>
      <c r="BG296" s="65"/>
      <c r="BH296" s="65"/>
      <c r="BJ296" s="65"/>
      <c r="BK296" s="69"/>
      <c r="BL296" s="71"/>
      <c r="BM296" s="129"/>
      <c r="BN296" s="86"/>
      <c r="BR296" s="71"/>
      <c r="BV296" s="65"/>
      <c r="BW296" s="65"/>
      <c r="BX296" s="65"/>
      <c r="BY296" s="71"/>
      <c r="BZ296" s="65"/>
      <c r="CA296" s="65"/>
      <c r="CC296" s="65"/>
      <c r="CD296" s="65"/>
      <c r="CE296" s="65"/>
      <c r="CF296" s="71"/>
      <c r="CG296" s="65"/>
      <c r="CH296" s="65"/>
    </row>
    <row r="297" spans="1:86" s="21" customFormat="1" x14ac:dyDescent="0.4">
      <c r="A297" s="65"/>
      <c r="B297" s="69"/>
      <c r="C297" s="65"/>
      <c r="D297" s="65"/>
      <c r="E297" s="65"/>
      <c r="F297" s="65"/>
      <c r="G297" s="71"/>
      <c r="H297" s="65"/>
      <c r="I297" s="65"/>
      <c r="J297" s="65"/>
      <c r="K297" s="65"/>
      <c r="L297" s="65"/>
      <c r="M297" s="71"/>
      <c r="N297" s="65"/>
      <c r="O297" s="65"/>
      <c r="P297" s="65"/>
      <c r="Q297" s="65"/>
      <c r="R297" s="65"/>
      <c r="S297" s="71"/>
      <c r="T297" s="65"/>
      <c r="U297" s="65"/>
      <c r="W297" s="65"/>
      <c r="X297" s="65"/>
      <c r="Y297" s="71"/>
      <c r="Z297" s="65"/>
      <c r="AA297" s="65"/>
      <c r="AB297" s="65"/>
      <c r="AC297" s="65"/>
      <c r="AD297" s="65"/>
      <c r="AE297" s="71"/>
      <c r="AF297" s="65"/>
      <c r="AG297" s="65"/>
      <c r="AH297" s="65"/>
      <c r="AI297" s="65"/>
      <c r="AJ297" s="65"/>
      <c r="AK297" s="71"/>
      <c r="AL297" s="65"/>
      <c r="AM297" s="65"/>
      <c r="AO297" s="65"/>
      <c r="AP297" s="65"/>
      <c r="AQ297" s="71"/>
      <c r="AR297" s="65"/>
      <c r="AS297" s="65"/>
      <c r="AU297" s="65"/>
      <c r="AV297" s="65"/>
      <c r="AW297" s="65"/>
      <c r="AX297" s="553"/>
      <c r="AY297" s="129"/>
      <c r="AZ297" s="71"/>
      <c r="BA297" s="71"/>
      <c r="BB297" s="65"/>
      <c r="BC297" s="65"/>
      <c r="BD297" s="65"/>
      <c r="BE297" s="65"/>
      <c r="BF297" s="71"/>
      <c r="BG297" s="65"/>
      <c r="BH297" s="65"/>
      <c r="BJ297" s="65"/>
      <c r="BK297" s="69"/>
      <c r="BL297" s="71"/>
      <c r="BM297" s="129"/>
      <c r="BN297" s="86"/>
      <c r="BR297" s="71"/>
      <c r="BV297" s="65"/>
      <c r="BW297" s="65"/>
      <c r="BX297" s="65"/>
      <c r="BY297" s="71"/>
      <c r="BZ297" s="65"/>
      <c r="CA297" s="65"/>
      <c r="CC297" s="65"/>
      <c r="CD297" s="65"/>
      <c r="CE297" s="65"/>
      <c r="CF297" s="71"/>
      <c r="CG297" s="65"/>
      <c r="CH297" s="65"/>
    </row>
    <row r="298" spans="1:86" s="21" customFormat="1" x14ac:dyDescent="0.4">
      <c r="A298" s="65"/>
      <c r="B298" s="69"/>
      <c r="C298" s="65"/>
      <c r="D298" s="65"/>
      <c r="E298" s="65"/>
      <c r="F298" s="65"/>
      <c r="G298" s="71"/>
      <c r="H298" s="65"/>
      <c r="I298" s="65"/>
      <c r="J298" s="65"/>
      <c r="K298" s="65"/>
      <c r="L298" s="65"/>
      <c r="M298" s="71"/>
      <c r="N298" s="65"/>
      <c r="O298" s="65"/>
      <c r="P298" s="65"/>
      <c r="Q298" s="65"/>
      <c r="R298" s="65"/>
      <c r="S298" s="71"/>
      <c r="T298" s="65"/>
      <c r="U298" s="65"/>
      <c r="W298" s="65"/>
      <c r="X298" s="65"/>
      <c r="Y298" s="71"/>
      <c r="Z298" s="65"/>
      <c r="AA298" s="65"/>
      <c r="AB298" s="65"/>
      <c r="AC298" s="65"/>
      <c r="AD298" s="65"/>
      <c r="AE298" s="71"/>
      <c r="AF298" s="65"/>
      <c r="AG298" s="65"/>
      <c r="AH298" s="65"/>
      <c r="AI298" s="65"/>
      <c r="AJ298" s="65"/>
      <c r="AK298" s="71"/>
      <c r="AL298" s="65"/>
      <c r="AM298" s="65"/>
      <c r="AO298" s="65"/>
      <c r="AP298" s="65"/>
      <c r="AQ298" s="71"/>
      <c r="AR298" s="65"/>
      <c r="AS298" s="65"/>
      <c r="AU298" s="65"/>
      <c r="AV298" s="65"/>
      <c r="AW298" s="65"/>
      <c r="AX298" s="553"/>
      <c r="AY298" s="129"/>
      <c r="AZ298" s="71"/>
      <c r="BA298" s="71"/>
      <c r="BB298" s="65"/>
      <c r="BC298" s="65"/>
      <c r="BD298" s="65"/>
      <c r="BE298" s="65"/>
      <c r="BF298" s="71"/>
      <c r="BG298" s="65"/>
      <c r="BH298" s="65"/>
      <c r="BJ298" s="65"/>
      <c r="BK298" s="69"/>
      <c r="BL298" s="71"/>
      <c r="BM298" s="129"/>
      <c r="BN298" s="86"/>
      <c r="BR298" s="71"/>
      <c r="BV298" s="65"/>
      <c r="BW298" s="65"/>
      <c r="BX298" s="65"/>
      <c r="BY298" s="71"/>
      <c r="BZ298" s="65"/>
      <c r="CA298" s="65"/>
      <c r="CC298" s="65"/>
      <c r="CD298" s="65"/>
      <c r="CE298" s="65"/>
      <c r="CF298" s="71"/>
      <c r="CG298" s="65"/>
      <c r="CH298" s="65"/>
    </row>
    <row r="299" spans="1:86" s="21" customFormat="1" x14ac:dyDescent="0.4">
      <c r="A299" s="65"/>
      <c r="B299" s="69"/>
      <c r="C299" s="65"/>
      <c r="D299" s="65"/>
      <c r="E299" s="65"/>
      <c r="F299" s="65"/>
      <c r="G299" s="71"/>
      <c r="H299" s="65"/>
      <c r="I299" s="65"/>
      <c r="J299" s="65"/>
      <c r="K299" s="65"/>
      <c r="L299" s="65"/>
      <c r="M299" s="71"/>
      <c r="N299" s="65"/>
      <c r="O299" s="65"/>
      <c r="P299" s="65"/>
      <c r="Q299" s="65"/>
      <c r="R299" s="65"/>
      <c r="S299" s="71"/>
      <c r="T299" s="65"/>
      <c r="U299" s="65"/>
      <c r="W299" s="65"/>
      <c r="X299" s="65"/>
      <c r="Y299" s="71"/>
      <c r="Z299" s="65"/>
      <c r="AA299" s="65"/>
      <c r="AB299" s="65"/>
      <c r="AC299" s="65"/>
      <c r="AD299" s="65"/>
      <c r="AE299" s="71"/>
      <c r="AF299" s="65"/>
      <c r="AG299" s="65"/>
      <c r="AH299" s="65"/>
      <c r="AI299" s="65"/>
      <c r="AJ299" s="65"/>
      <c r="AK299" s="71"/>
      <c r="AL299" s="65"/>
      <c r="AM299" s="65"/>
      <c r="AO299" s="65"/>
      <c r="AP299" s="65"/>
      <c r="AQ299" s="71"/>
      <c r="AR299" s="65"/>
      <c r="AS299" s="65"/>
      <c r="AU299" s="65"/>
      <c r="AV299" s="65"/>
      <c r="AW299" s="65"/>
      <c r="AX299" s="553"/>
      <c r="AY299" s="129"/>
      <c r="AZ299" s="71"/>
      <c r="BA299" s="71"/>
      <c r="BB299" s="65"/>
      <c r="BC299" s="65"/>
      <c r="BD299" s="65"/>
      <c r="BE299" s="65"/>
      <c r="BF299" s="71"/>
      <c r="BG299" s="65"/>
      <c r="BH299" s="65"/>
      <c r="BJ299" s="65"/>
      <c r="BK299" s="69"/>
      <c r="BL299" s="71"/>
      <c r="BM299" s="129"/>
      <c r="BN299" s="86"/>
      <c r="BR299" s="71"/>
      <c r="BV299" s="65"/>
      <c r="BW299" s="65"/>
      <c r="BX299" s="65"/>
      <c r="BY299" s="71"/>
      <c r="BZ299" s="65"/>
      <c r="CA299" s="65"/>
      <c r="CC299" s="65"/>
      <c r="CD299" s="65"/>
      <c r="CE299" s="65"/>
      <c r="CF299" s="71"/>
      <c r="CG299" s="65"/>
      <c r="CH299" s="65"/>
    </row>
    <row r="300" spans="1:86" s="21" customFormat="1" x14ac:dyDescent="0.4">
      <c r="A300" s="65"/>
      <c r="B300" s="69"/>
      <c r="C300" s="65"/>
      <c r="D300" s="65"/>
      <c r="E300" s="65"/>
      <c r="F300" s="65"/>
      <c r="G300" s="71"/>
      <c r="H300" s="65"/>
      <c r="I300" s="65"/>
      <c r="J300" s="65"/>
      <c r="K300" s="65"/>
      <c r="L300" s="65"/>
      <c r="M300" s="71"/>
      <c r="N300" s="65"/>
      <c r="O300" s="65"/>
      <c r="P300" s="65"/>
      <c r="Q300" s="65"/>
      <c r="R300" s="65"/>
      <c r="S300" s="71"/>
      <c r="T300" s="65"/>
      <c r="U300" s="65"/>
      <c r="W300" s="65"/>
      <c r="X300" s="65"/>
      <c r="Y300" s="71"/>
      <c r="Z300" s="65"/>
      <c r="AA300" s="65"/>
      <c r="AB300" s="65"/>
      <c r="AC300" s="65"/>
      <c r="AD300" s="65"/>
      <c r="AE300" s="71"/>
      <c r="AF300" s="65"/>
      <c r="AG300" s="65"/>
      <c r="AH300" s="65"/>
      <c r="AI300" s="65"/>
      <c r="AJ300" s="65"/>
      <c r="AK300" s="71"/>
      <c r="AL300" s="65"/>
      <c r="AM300" s="65"/>
      <c r="AO300" s="65"/>
      <c r="AP300" s="65"/>
      <c r="AQ300" s="71"/>
      <c r="AR300" s="65"/>
      <c r="AS300" s="65"/>
      <c r="AU300" s="65"/>
      <c r="AV300" s="65"/>
      <c r="AW300" s="65"/>
      <c r="AX300" s="553"/>
      <c r="AY300" s="129"/>
      <c r="AZ300" s="71"/>
      <c r="BA300" s="71"/>
      <c r="BB300" s="65"/>
      <c r="BC300" s="65"/>
      <c r="BD300" s="65"/>
      <c r="BE300" s="65"/>
      <c r="BF300" s="71"/>
      <c r="BG300" s="65"/>
      <c r="BH300" s="65"/>
      <c r="BJ300" s="65"/>
      <c r="BK300" s="69"/>
      <c r="BL300" s="71"/>
      <c r="BM300" s="129"/>
      <c r="BN300" s="86"/>
      <c r="BR300" s="71"/>
      <c r="BV300" s="65"/>
      <c r="BW300" s="65"/>
      <c r="BX300" s="65"/>
      <c r="BY300" s="71"/>
      <c r="BZ300" s="65"/>
      <c r="CA300" s="65"/>
      <c r="CC300" s="65"/>
      <c r="CD300" s="65"/>
      <c r="CE300" s="65"/>
      <c r="CF300" s="71"/>
      <c r="CG300" s="65"/>
      <c r="CH300" s="65"/>
    </row>
    <row r="301" spans="1:86" s="21" customFormat="1" x14ac:dyDescent="0.4">
      <c r="A301" s="65"/>
      <c r="B301" s="69"/>
      <c r="C301" s="65"/>
      <c r="D301" s="65"/>
      <c r="E301" s="65"/>
      <c r="F301" s="65"/>
      <c r="G301" s="71"/>
      <c r="H301" s="65"/>
      <c r="I301" s="65"/>
      <c r="J301" s="65"/>
      <c r="K301" s="65"/>
      <c r="L301" s="65"/>
      <c r="M301" s="71"/>
      <c r="N301" s="65"/>
      <c r="O301" s="65"/>
      <c r="P301" s="65"/>
      <c r="Q301" s="65"/>
      <c r="R301" s="65"/>
      <c r="S301" s="71"/>
      <c r="T301" s="65"/>
      <c r="U301" s="65"/>
      <c r="W301" s="65"/>
      <c r="X301" s="65"/>
      <c r="Y301" s="71"/>
      <c r="Z301" s="65"/>
      <c r="AA301" s="65"/>
      <c r="AB301" s="65"/>
      <c r="AC301" s="65"/>
      <c r="AD301" s="65"/>
      <c r="AE301" s="71"/>
      <c r="AF301" s="65"/>
      <c r="AG301" s="65"/>
      <c r="AH301" s="65"/>
      <c r="AI301" s="65"/>
      <c r="AJ301" s="65"/>
      <c r="AK301" s="71"/>
      <c r="AL301" s="65"/>
      <c r="AM301" s="65"/>
      <c r="AO301" s="65"/>
      <c r="AP301" s="65"/>
      <c r="AQ301" s="71"/>
      <c r="AR301" s="65"/>
      <c r="AS301" s="65"/>
      <c r="AU301" s="65"/>
      <c r="AV301" s="65"/>
      <c r="AW301" s="65"/>
      <c r="AX301" s="553"/>
      <c r="AY301" s="129"/>
      <c r="AZ301" s="71"/>
      <c r="BA301" s="71"/>
      <c r="BB301" s="65"/>
      <c r="BC301" s="65"/>
      <c r="BD301" s="65"/>
      <c r="BE301" s="65"/>
      <c r="BF301" s="71"/>
      <c r="BG301" s="65"/>
      <c r="BH301" s="65"/>
      <c r="BJ301" s="65"/>
      <c r="BK301" s="69"/>
      <c r="BL301" s="71"/>
      <c r="BM301" s="129"/>
      <c r="BN301" s="86"/>
      <c r="BR301" s="71"/>
      <c r="BV301" s="65"/>
      <c r="BW301" s="65"/>
      <c r="BX301" s="65"/>
      <c r="BY301" s="71"/>
      <c r="BZ301" s="65"/>
      <c r="CA301" s="65"/>
      <c r="CC301" s="65"/>
      <c r="CD301" s="65"/>
      <c r="CE301" s="65"/>
      <c r="CF301" s="71"/>
      <c r="CG301" s="65"/>
      <c r="CH301" s="65"/>
    </row>
    <row r="302" spans="1:86" s="21" customFormat="1" x14ac:dyDescent="0.4">
      <c r="A302" s="65"/>
      <c r="B302" s="69"/>
      <c r="C302" s="65"/>
      <c r="D302" s="65"/>
      <c r="E302" s="65"/>
      <c r="F302" s="65"/>
      <c r="G302" s="71"/>
      <c r="H302" s="65"/>
      <c r="I302" s="65"/>
      <c r="J302" s="65"/>
      <c r="K302" s="65"/>
      <c r="L302" s="65"/>
      <c r="M302" s="71"/>
      <c r="N302" s="65"/>
      <c r="O302" s="65"/>
      <c r="P302" s="65"/>
      <c r="Q302" s="65"/>
      <c r="R302" s="65"/>
      <c r="S302" s="71"/>
      <c r="T302" s="65"/>
      <c r="U302" s="65"/>
      <c r="W302" s="65"/>
      <c r="X302" s="65"/>
      <c r="Y302" s="71"/>
      <c r="Z302" s="65"/>
      <c r="AA302" s="65"/>
      <c r="AB302" s="65"/>
      <c r="AC302" s="65"/>
      <c r="AD302" s="65"/>
      <c r="AE302" s="71"/>
      <c r="AF302" s="65"/>
      <c r="AG302" s="65"/>
      <c r="AH302" s="65"/>
      <c r="AI302" s="65"/>
      <c r="AJ302" s="65"/>
      <c r="AK302" s="71"/>
      <c r="AL302" s="65"/>
      <c r="AM302" s="65"/>
      <c r="AO302" s="65"/>
      <c r="AP302" s="65"/>
      <c r="AQ302" s="71"/>
      <c r="AR302" s="65"/>
      <c r="AS302" s="65"/>
      <c r="AU302" s="65"/>
      <c r="AV302" s="65"/>
      <c r="AW302" s="65"/>
      <c r="AX302" s="553"/>
      <c r="AY302" s="129"/>
      <c r="AZ302" s="71"/>
      <c r="BA302" s="71"/>
      <c r="BB302" s="65"/>
      <c r="BC302" s="65"/>
      <c r="BD302" s="65"/>
      <c r="BE302" s="65"/>
      <c r="BF302" s="71"/>
      <c r="BG302" s="65"/>
      <c r="BH302" s="65"/>
      <c r="BJ302" s="65"/>
      <c r="BK302" s="69"/>
      <c r="BL302" s="71"/>
      <c r="BM302" s="129"/>
      <c r="BN302" s="86"/>
      <c r="BR302" s="71"/>
      <c r="BV302" s="65"/>
      <c r="BW302" s="65"/>
      <c r="BX302" s="65"/>
      <c r="BY302" s="71"/>
      <c r="BZ302" s="65"/>
      <c r="CA302" s="65"/>
      <c r="CC302" s="65"/>
      <c r="CD302" s="65"/>
      <c r="CE302" s="65"/>
      <c r="CF302" s="71"/>
      <c r="CG302" s="65"/>
      <c r="CH302" s="65"/>
    </row>
    <row r="303" spans="1:86" s="21" customFormat="1" x14ac:dyDescent="0.4">
      <c r="A303" s="65"/>
      <c r="B303" s="69"/>
      <c r="C303" s="65"/>
      <c r="D303" s="65"/>
      <c r="E303" s="65"/>
      <c r="F303" s="65"/>
      <c r="G303" s="71"/>
      <c r="H303" s="65"/>
      <c r="I303" s="65"/>
      <c r="J303" s="65"/>
      <c r="K303" s="65"/>
      <c r="L303" s="65"/>
      <c r="M303" s="71"/>
      <c r="N303" s="65"/>
      <c r="O303" s="65"/>
      <c r="P303" s="65"/>
      <c r="Q303" s="65"/>
      <c r="R303" s="65"/>
      <c r="S303" s="71"/>
      <c r="T303" s="65"/>
      <c r="U303" s="65"/>
      <c r="W303" s="65"/>
      <c r="X303" s="65"/>
      <c r="Y303" s="71"/>
      <c r="Z303" s="65"/>
      <c r="AA303" s="65"/>
      <c r="AB303" s="65"/>
      <c r="AC303" s="65"/>
      <c r="AD303" s="65"/>
      <c r="AE303" s="71"/>
      <c r="AF303" s="65"/>
      <c r="AG303" s="65"/>
      <c r="AH303" s="65"/>
      <c r="AI303" s="65"/>
      <c r="AJ303" s="65"/>
      <c r="AK303" s="71"/>
      <c r="AL303" s="65"/>
      <c r="AM303" s="65"/>
      <c r="AO303" s="65"/>
      <c r="AP303" s="65"/>
      <c r="AQ303" s="71"/>
      <c r="AR303" s="65"/>
      <c r="AS303" s="65"/>
      <c r="AU303" s="65"/>
      <c r="AV303" s="65"/>
      <c r="AW303" s="65"/>
      <c r="AX303" s="553"/>
      <c r="AY303" s="129"/>
      <c r="AZ303" s="71"/>
      <c r="BA303" s="71"/>
      <c r="BB303" s="65"/>
      <c r="BC303" s="65"/>
      <c r="BD303" s="65"/>
      <c r="BE303" s="65"/>
      <c r="BF303" s="71"/>
      <c r="BG303" s="65"/>
      <c r="BH303" s="65"/>
      <c r="BJ303" s="65"/>
      <c r="BK303" s="69"/>
      <c r="BL303" s="71"/>
      <c r="BM303" s="129"/>
      <c r="BN303" s="86"/>
      <c r="BR303" s="71"/>
      <c r="BV303" s="65"/>
      <c r="BW303" s="65"/>
      <c r="BX303" s="65"/>
      <c r="BY303" s="71"/>
      <c r="BZ303" s="65"/>
      <c r="CA303" s="65"/>
      <c r="CC303" s="65"/>
      <c r="CD303" s="65"/>
      <c r="CE303" s="65"/>
      <c r="CF303" s="71"/>
      <c r="CG303" s="65"/>
      <c r="CH303" s="65"/>
    </row>
    <row r="304" spans="1:86" s="21" customFormat="1" x14ac:dyDescent="0.4">
      <c r="A304" s="65"/>
      <c r="B304" s="69"/>
      <c r="C304" s="65"/>
      <c r="D304" s="65"/>
      <c r="E304" s="65"/>
      <c r="F304" s="65"/>
      <c r="G304" s="71"/>
      <c r="H304" s="65"/>
      <c r="I304" s="65"/>
      <c r="J304" s="65"/>
      <c r="K304" s="65"/>
      <c r="L304" s="65"/>
      <c r="M304" s="71"/>
      <c r="N304" s="65"/>
      <c r="O304" s="65"/>
      <c r="P304" s="65"/>
      <c r="Q304" s="65"/>
      <c r="R304" s="65"/>
      <c r="S304" s="71"/>
      <c r="T304" s="65"/>
      <c r="U304" s="65"/>
      <c r="W304" s="65"/>
      <c r="X304" s="65"/>
      <c r="Y304" s="71"/>
      <c r="Z304" s="65"/>
      <c r="AA304" s="65"/>
      <c r="AB304" s="65"/>
      <c r="AC304" s="65"/>
      <c r="AD304" s="65"/>
      <c r="AE304" s="71"/>
      <c r="AF304" s="65"/>
      <c r="AG304" s="65"/>
      <c r="AH304" s="65"/>
      <c r="AI304" s="65"/>
      <c r="AJ304" s="65"/>
      <c r="AK304" s="71"/>
      <c r="AL304" s="65"/>
      <c r="AM304" s="65"/>
      <c r="AO304" s="65"/>
      <c r="AP304" s="65"/>
      <c r="AQ304" s="71"/>
      <c r="AR304" s="65"/>
      <c r="AS304" s="65"/>
      <c r="AU304" s="65"/>
      <c r="AV304" s="65"/>
      <c r="AW304" s="65"/>
      <c r="AX304" s="553"/>
      <c r="AY304" s="129"/>
      <c r="AZ304" s="71"/>
      <c r="BA304" s="71"/>
      <c r="BB304" s="65"/>
      <c r="BC304" s="65"/>
      <c r="BD304" s="65"/>
      <c r="BE304" s="65"/>
      <c r="BF304" s="71"/>
      <c r="BG304" s="65"/>
      <c r="BH304" s="65"/>
      <c r="BJ304" s="65"/>
      <c r="BK304" s="69"/>
      <c r="BL304" s="71"/>
      <c r="BM304" s="129"/>
      <c r="BN304" s="86"/>
      <c r="BR304" s="71"/>
      <c r="BV304" s="65"/>
      <c r="BW304" s="65"/>
      <c r="BX304" s="65"/>
      <c r="BY304" s="71"/>
      <c r="BZ304" s="65"/>
      <c r="CA304" s="65"/>
      <c r="CC304" s="65"/>
      <c r="CD304" s="65"/>
      <c r="CE304" s="65"/>
      <c r="CF304" s="71"/>
      <c r="CG304" s="65"/>
      <c r="CH304" s="65"/>
    </row>
    <row r="305" spans="1:86" s="21" customFormat="1" x14ac:dyDescent="0.4">
      <c r="A305" s="65"/>
      <c r="B305" s="69"/>
      <c r="C305" s="65"/>
      <c r="D305" s="65"/>
      <c r="E305" s="65"/>
      <c r="F305" s="65"/>
      <c r="G305" s="71"/>
      <c r="H305" s="65"/>
      <c r="I305" s="65"/>
      <c r="J305" s="65"/>
      <c r="K305" s="65"/>
      <c r="L305" s="65"/>
      <c r="M305" s="71"/>
      <c r="N305" s="65"/>
      <c r="O305" s="65"/>
      <c r="P305" s="65"/>
      <c r="Q305" s="65"/>
      <c r="R305" s="65"/>
      <c r="S305" s="71"/>
      <c r="T305" s="65"/>
      <c r="U305" s="65"/>
      <c r="W305" s="65"/>
      <c r="X305" s="65"/>
      <c r="Y305" s="71"/>
      <c r="Z305" s="65"/>
      <c r="AA305" s="65"/>
      <c r="AB305" s="65"/>
      <c r="AC305" s="65"/>
      <c r="AD305" s="65"/>
      <c r="AE305" s="71"/>
      <c r="AF305" s="65"/>
      <c r="AG305" s="65"/>
      <c r="AH305" s="65"/>
      <c r="AI305" s="65"/>
      <c r="AJ305" s="65"/>
      <c r="AK305" s="71"/>
      <c r="AL305" s="65"/>
      <c r="AM305" s="65"/>
      <c r="AO305" s="65"/>
      <c r="AP305" s="65"/>
      <c r="AQ305" s="71"/>
      <c r="AR305" s="65"/>
      <c r="AS305" s="65"/>
      <c r="AU305" s="65"/>
      <c r="AV305" s="65"/>
      <c r="AW305" s="65"/>
      <c r="AX305" s="553"/>
      <c r="AY305" s="129"/>
      <c r="AZ305" s="71"/>
      <c r="BA305" s="71"/>
      <c r="BB305" s="65"/>
      <c r="BC305" s="65"/>
      <c r="BD305" s="65"/>
      <c r="BE305" s="65"/>
      <c r="BF305" s="71"/>
      <c r="BG305" s="65"/>
      <c r="BH305" s="65"/>
      <c r="BJ305" s="65"/>
      <c r="BK305" s="69"/>
      <c r="BL305" s="71"/>
      <c r="BM305" s="129"/>
      <c r="BN305" s="86"/>
      <c r="BR305" s="71"/>
      <c r="BV305" s="65"/>
      <c r="BW305" s="65"/>
      <c r="BX305" s="65"/>
      <c r="BY305" s="71"/>
      <c r="BZ305" s="65"/>
      <c r="CA305" s="65"/>
      <c r="CC305" s="65"/>
      <c r="CD305" s="65"/>
      <c r="CE305" s="65"/>
      <c r="CF305" s="71"/>
      <c r="CG305" s="65"/>
      <c r="CH305" s="65"/>
    </row>
    <row r="306" spans="1:86" s="21" customFormat="1" x14ac:dyDescent="0.4">
      <c r="A306" s="65"/>
      <c r="B306" s="69"/>
      <c r="C306" s="65"/>
      <c r="D306" s="65"/>
      <c r="E306" s="65"/>
      <c r="F306" s="65"/>
      <c r="G306" s="71"/>
      <c r="H306" s="65"/>
      <c r="I306" s="65"/>
      <c r="J306" s="65"/>
      <c r="K306" s="65"/>
      <c r="L306" s="65"/>
      <c r="M306" s="71"/>
      <c r="N306" s="65"/>
      <c r="O306" s="65"/>
      <c r="P306" s="65"/>
      <c r="Q306" s="65"/>
      <c r="R306" s="65"/>
      <c r="S306" s="71"/>
      <c r="T306" s="65"/>
      <c r="U306" s="65"/>
      <c r="W306" s="65"/>
      <c r="X306" s="65"/>
      <c r="Y306" s="71"/>
      <c r="Z306" s="65"/>
      <c r="AA306" s="65"/>
      <c r="AB306" s="65"/>
      <c r="AC306" s="65"/>
      <c r="AD306" s="65"/>
      <c r="AE306" s="71"/>
      <c r="AF306" s="65"/>
      <c r="AG306" s="65"/>
      <c r="AH306" s="65"/>
      <c r="AI306" s="65"/>
      <c r="AJ306" s="65"/>
      <c r="AK306" s="71"/>
      <c r="AL306" s="65"/>
      <c r="AM306" s="65"/>
      <c r="AO306" s="65"/>
      <c r="AP306" s="65"/>
      <c r="AQ306" s="71"/>
      <c r="AR306" s="65"/>
      <c r="AS306" s="65"/>
      <c r="AU306" s="65"/>
      <c r="AV306" s="65"/>
      <c r="AW306" s="65"/>
      <c r="AX306" s="553"/>
      <c r="AY306" s="129"/>
      <c r="AZ306" s="71"/>
      <c r="BA306" s="71"/>
      <c r="BB306" s="65"/>
      <c r="BC306" s="65"/>
      <c r="BD306" s="65"/>
      <c r="BE306" s="65"/>
      <c r="BF306" s="71"/>
      <c r="BG306" s="65"/>
      <c r="BH306" s="65"/>
      <c r="BJ306" s="65"/>
      <c r="BK306" s="69"/>
      <c r="BL306" s="71"/>
      <c r="BM306" s="129"/>
      <c r="BN306" s="86"/>
      <c r="BR306" s="71"/>
      <c r="BV306" s="65"/>
      <c r="BW306" s="65"/>
      <c r="BX306" s="65"/>
      <c r="BY306" s="71"/>
      <c r="BZ306" s="65"/>
      <c r="CA306" s="65"/>
      <c r="CC306" s="65"/>
      <c r="CD306" s="65"/>
      <c r="CE306" s="65"/>
      <c r="CF306" s="71"/>
      <c r="CG306" s="65"/>
      <c r="CH306" s="65"/>
    </row>
    <row r="307" spans="1:86" s="21" customFormat="1" x14ac:dyDescent="0.4">
      <c r="A307" s="65"/>
      <c r="B307" s="69"/>
      <c r="C307" s="65"/>
      <c r="D307" s="65"/>
      <c r="E307" s="65"/>
      <c r="F307" s="65"/>
      <c r="G307" s="71"/>
      <c r="H307" s="65"/>
      <c r="I307" s="65"/>
      <c r="J307" s="65"/>
      <c r="K307" s="65"/>
      <c r="L307" s="65"/>
      <c r="M307" s="71"/>
      <c r="N307" s="65"/>
      <c r="O307" s="65"/>
      <c r="P307" s="65"/>
      <c r="Q307" s="65"/>
      <c r="R307" s="65"/>
      <c r="S307" s="71"/>
      <c r="T307" s="65"/>
      <c r="U307" s="65"/>
      <c r="W307" s="65"/>
      <c r="X307" s="65"/>
      <c r="Y307" s="71"/>
      <c r="Z307" s="65"/>
      <c r="AA307" s="65"/>
      <c r="AB307" s="65"/>
      <c r="AC307" s="65"/>
      <c r="AD307" s="65"/>
      <c r="AE307" s="71"/>
      <c r="AF307" s="65"/>
      <c r="AG307" s="65"/>
      <c r="AH307" s="65"/>
      <c r="AI307" s="65"/>
      <c r="AJ307" s="65"/>
      <c r="AK307" s="71"/>
      <c r="AL307" s="65"/>
      <c r="AM307" s="65"/>
      <c r="AO307" s="65"/>
      <c r="AP307" s="65"/>
      <c r="AQ307" s="71"/>
      <c r="AR307" s="65"/>
      <c r="AS307" s="65"/>
      <c r="AU307" s="65"/>
      <c r="AV307" s="65"/>
      <c r="AW307" s="65"/>
      <c r="AX307" s="553"/>
      <c r="AY307" s="129"/>
      <c r="AZ307" s="71"/>
      <c r="BA307" s="71"/>
      <c r="BB307" s="65"/>
      <c r="BC307" s="65"/>
      <c r="BD307" s="65"/>
      <c r="BE307" s="65"/>
      <c r="BF307" s="71"/>
      <c r="BG307" s="65"/>
      <c r="BH307" s="65"/>
      <c r="BJ307" s="65"/>
      <c r="BK307" s="69"/>
      <c r="BL307" s="71"/>
      <c r="BM307" s="129"/>
      <c r="BN307" s="86"/>
      <c r="BR307" s="71"/>
      <c r="BV307" s="65"/>
      <c r="BW307" s="65"/>
      <c r="BX307" s="65"/>
      <c r="BY307" s="71"/>
      <c r="BZ307" s="65"/>
      <c r="CA307" s="65"/>
      <c r="CC307" s="65"/>
      <c r="CD307" s="65"/>
      <c r="CE307" s="65"/>
      <c r="CF307" s="71"/>
      <c r="CG307" s="65"/>
      <c r="CH307" s="65"/>
    </row>
    <row r="308" spans="1:86" s="21" customFormat="1" x14ac:dyDescent="0.4">
      <c r="A308" s="65"/>
      <c r="B308" s="69"/>
      <c r="C308" s="65"/>
      <c r="D308" s="65"/>
      <c r="E308" s="65"/>
      <c r="F308" s="65"/>
      <c r="G308" s="71"/>
      <c r="H308" s="65"/>
      <c r="I308" s="65"/>
      <c r="J308" s="65"/>
      <c r="K308" s="65"/>
      <c r="L308" s="65"/>
      <c r="M308" s="71"/>
      <c r="N308" s="65"/>
      <c r="O308" s="65"/>
      <c r="P308" s="65"/>
      <c r="Q308" s="65"/>
      <c r="R308" s="65"/>
      <c r="S308" s="71"/>
      <c r="T308" s="65"/>
      <c r="U308" s="65"/>
      <c r="W308" s="65"/>
      <c r="X308" s="65"/>
      <c r="Y308" s="71"/>
      <c r="Z308" s="65"/>
      <c r="AA308" s="65"/>
      <c r="AB308" s="65"/>
      <c r="AC308" s="65"/>
      <c r="AD308" s="65"/>
      <c r="AE308" s="71"/>
      <c r="AF308" s="65"/>
      <c r="AG308" s="65"/>
      <c r="AH308" s="65"/>
      <c r="AI308" s="65"/>
      <c r="AJ308" s="65"/>
      <c r="AK308" s="71"/>
      <c r="AL308" s="65"/>
      <c r="AM308" s="65"/>
      <c r="AO308" s="65"/>
      <c r="AP308" s="65"/>
      <c r="AQ308" s="71"/>
      <c r="AR308" s="65"/>
      <c r="AS308" s="65"/>
      <c r="AU308" s="65"/>
      <c r="AV308" s="65"/>
      <c r="AW308" s="65"/>
      <c r="AX308" s="553"/>
      <c r="AY308" s="129"/>
      <c r="AZ308" s="71"/>
      <c r="BA308" s="71"/>
      <c r="BB308" s="65"/>
      <c r="BC308" s="65"/>
      <c r="BD308" s="65"/>
      <c r="BE308" s="65"/>
      <c r="BF308" s="71"/>
      <c r="BG308" s="65"/>
      <c r="BH308" s="65"/>
      <c r="BJ308" s="65"/>
      <c r="BK308" s="69"/>
      <c r="BL308" s="71"/>
      <c r="BM308" s="129"/>
      <c r="BN308" s="86"/>
      <c r="BR308" s="71"/>
      <c r="BV308" s="65"/>
      <c r="BW308" s="65"/>
      <c r="BX308" s="65"/>
      <c r="BY308" s="71"/>
      <c r="BZ308" s="65"/>
      <c r="CA308" s="65"/>
      <c r="CC308" s="65"/>
      <c r="CD308" s="65"/>
      <c r="CE308" s="65"/>
      <c r="CF308" s="71"/>
      <c r="CG308" s="65"/>
      <c r="CH308" s="65"/>
    </row>
    <row r="309" spans="1:86" s="21" customFormat="1" x14ac:dyDescent="0.4">
      <c r="A309" s="65"/>
      <c r="B309" s="69"/>
      <c r="C309" s="65"/>
      <c r="D309" s="65"/>
      <c r="E309" s="65"/>
      <c r="F309" s="65"/>
      <c r="G309" s="71"/>
      <c r="H309" s="65"/>
      <c r="I309" s="65"/>
      <c r="J309" s="65"/>
      <c r="K309" s="65"/>
      <c r="L309" s="65"/>
      <c r="M309" s="71"/>
      <c r="N309" s="65"/>
      <c r="O309" s="65"/>
      <c r="P309" s="65"/>
      <c r="Q309" s="65"/>
      <c r="R309" s="65"/>
      <c r="S309" s="71"/>
      <c r="T309" s="65"/>
      <c r="U309" s="65"/>
      <c r="W309" s="65"/>
      <c r="X309" s="65"/>
      <c r="Y309" s="71"/>
      <c r="Z309" s="65"/>
      <c r="AA309" s="65"/>
      <c r="AB309" s="65"/>
      <c r="AC309" s="65"/>
      <c r="AD309" s="65"/>
      <c r="AE309" s="71"/>
      <c r="AF309" s="65"/>
      <c r="AG309" s="65"/>
      <c r="AH309" s="65"/>
      <c r="AI309" s="65"/>
      <c r="AJ309" s="65"/>
      <c r="AK309" s="71"/>
      <c r="AL309" s="65"/>
      <c r="AM309" s="65"/>
      <c r="AO309" s="65"/>
      <c r="AP309" s="65"/>
      <c r="AQ309" s="71"/>
      <c r="AR309" s="65"/>
      <c r="AS309" s="65"/>
      <c r="AU309" s="65"/>
      <c r="AV309" s="65"/>
      <c r="AW309" s="65"/>
      <c r="AX309" s="553"/>
      <c r="AY309" s="129"/>
      <c r="AZ309" s="71"/>
      <c r="BA309" s="71"/>
      <c r="BB309" s="65"/>
      <c r="BC309" s="65"/>
      <c r="BD309" s="65"/>
      <c r="BE309" s="65"/>
      <c r="BF309" s="71"/>
      <c r="BG309" s="65"/>
      <c r="BH309" s="65"/>
      <c r="BJ309" s="65"/>
      <c r="BK309" s="69"/>
      <c r="BL309" s="71"/>
      <c r="BM309" s="129"/>
      <c r="BN309" s="86"/>
      <c r="BR309" s="71"/>
      <c r="BV309" s="65"/>
      <c r="BW309" s="65"/>
      <c r="BX309" s="65"/>
      <c r="BY309" s="71"/>
      <c r="BZ309" s="65"/>
      <c r="CA309" s="65"/>
      <c r="CC309" s="65"/>
      <c r="CD309" s="65"/>
      <c r="CE309" s="65"/>
      <c r="CF309" s="71"/>
      <c r="CG309" s="65"/>
      <c r="CH309" s="65"/>
    </row>
    <row r="310" spans="1:86" s="21" customFormat="1" x14ac:dyDescent="0.4">
      <c r="A310" s="65"/>
      <c r="B310" s="69"/>
      <c r="C310" s="65"/>
      <c r="D310" s="65"/>
      <c r="E310" s="65"/>
      <c r="F310" s="65"/>
      <c r="G310" s="71"/>
      <c r="H310" s="65"/>
      <c r="I310" s="65"/>
      <c r="J310" s="65"/>
      <c r="K310" s="65"/>
      <c r="L310" s="65"/>
      <c r="M310" s="71"/>
      <c r="N310" s="65"/>
      <c r="O310" s="65"/>
      <c r="P310" s="65"/>
      <c r="Q310" s="65"/>
      <c r="R310" s="65"/>
      <c r="S310" s="71"/>
      <c r="T310" s="65"/>
      <c r="U310" s="65"/>
      <c r="W310" s="65"/>
      <c r="X310" s="65"/>
      <c r="Y310" s="71"/>
      <c r="Z310" s="65"/>
      <c r="AA310" s="65"/>
      <c r="AB310" s="65"/>
      <c r="AC310" s="65"/>
      <c r="AD310" s="65"/>
      <c r="AE310" s="71"/>
      <c r="AF310" s="65"/>
      <c r="AG310" s="65"/>
      <c r="AH310" s="65"/>
      <c r="AI310" s="65"/>
      <c r="AJ310" s="65"/>
      <c r="AK310" s="71"/>
      <c r="AL310" s="65"/>
      <c r="AM310" s="65"/>
      <c r="AO310" s="65"/>
      <c r="AP310" s="65"/>
      <c r="AQ310" s="71"/>
      <c r="AR310" s="65"/>
      <c r="AS310" s="65"/>
      <c r="AU310" s="65"/>
      <c r="AV310" s="65"/>
      <c r="AW310" s="65"/>
      <c r="AX310" s="553"/>
      <c r="AY310" s="129"/>
      <c r="AZ310" s="71"/>
      <c r="BA310" s="71"/>
      <c r="BB310" s="65"/>
      <c r="BC310" s="65"/>
      <c r="BD310" s="65"/>
      <c r="BE310" s="65"/>
      <c r="BF310" s="71"/>
      <c r="BG310" s="65"/>
      <c r="BH310" s="65"/>
      <c r="BJ310" s="65"/>
      <c r="BK310" s="69"/>
      <c r="BL310" s="71"/>
      <c r="BM310" s="129"/>
      <c r="BN310" s="86"/>
      <c r="BR310" s="71"/>
      <c r="BV310" s="65"/>
      <c r="BW310" s="65"/>
      <c r="BX310" s="65"/>
      <c r="BY310" s="71"/>
      <c r="BZ310" s="65"/>
      <c r="CA310" s="65"/>
      <c r="CC310" s="65"/>
      <c r="CD310" s="65"/>
      <c r="CE310" s="65"/>
      <c r="CF310" s="71"/>
      <c r="CG310" s="65"/>
      <c r="CH310" s="65"/>
    </row>
    <row r="311" spans="1:86" s="21" customFormat="1" x14ac:dyDescent="0.4">
      <c r="A311" s="65"/>
      <c r="B311" s="69"/>
      <c r="C311" s="65"/>
      <c r="D311" s="65"/>
      <c r="E311" s="65"/>
      <c r="F311" s="65"/>
      <c r="G311" s="71"/>
      <c r="H311" s="65"/>
      <c r="I311" s="65"/>
      <c r="J311" s="65"/>
      <c r="K311" s="65"/>
      <c r="L311" s="65"/>
      <c r="M311" s="71"/>
      <c r="N311" s="65"/>
      <c r="O311" s="65"/>
      <c r="P311" s="65"/>
      <c r="Q311" s="65"/>
      <c r="R311" s="65"/>
      <c r="S311" s="71"/>
      <c r="T311" s="65"/>
      <c r="U311" s="65"/>
      <c r="W311" s="65"/>
      <c r="X311" s="65"/>
      <c r="Y311" s="71"/>
      <c r="Z311" s="65"/>
      <c r="AA311" s="65"/>
      <c r="AB311" s="65"/>
      <c r="AC311" s="65"/>
      <c r="AD311" s="65"/>
      <c r="AE311" s="71"/>
      <c r="AF311" s="65"/>
      <c r="AG311" s="65"/>
      <c r="AH311" s="65"/>
      <c r="AI311" s="65"/>
      <c r="AJ311" s="65"/>
      <c r="AK311" s="71"/>
      <c r="AL311" s="65"/>
      <c r="AM311" s="65"/>
      <c r="AO311" s="65"/>
      <c r="AP311" s="65"/>
      <c r="AQ311" s="71"/>
      <c r="AR311" s="65"/>
      <c r="AS311" s="65"/>
      <c r="AU311" s="65"/>
      <c r="AV311" s="65"/>
      <c r="AW311" s="65"/>
      <c r="AX311" s="553"/>
      <c r="AY311" s="129"/>
      <c r="AZ311" s="71"/>
      <c r="BA311" s="71"/>
      <c r="BB311" s="65"/>
      <c r="BC311" s="65"/>
      <c r="BD311" s="65"/>
      <c r="BE311" s="65"/>
      <c r="BF311" s="71"/>
      <c r="BG311" s="65"/>
      <c r="BH311" s="65"/>
      <c r="BJ311" s="65"/>
      <c r="BK311" s="69"/>
      <c r="BL311" s="71"/>
      <c r="BM311" s="129"/>
      <c r="BN311" s="86"/>
      <c r="BR311" s="71"/>
      <c r="BV311" s="65"/>
      <c r="BW311" s="65"/>
      <c r="BX311" s="65"/>
      <c r="BY311" s="71"/>
      <c r="BZ311" s="65"/>
      <c r="CA311" s="65"/>
      <c r="CC311" s="65"/>
      <c r="CD311" s="65"/>
      <c r="CE311" s="65"/>
      <c r="CF311" s="71"/>
      <c r="CG311" s="65"/>
      <c r="CH311" s="65"/>
    </row>
    <row r="312" spans="1:86" s="21" customFormat="1" x14ac:dyDescent="0.4">
      <c r="A312" s="65"/>
      <c r="B312" s="69"/>
      <c r="C312" s="65"/>
      <c r="D312" s="65"/>
      <c r="E312" s="65"/>
      <c r="F312" s="65"/>
      <c r="G312" s="71"/>
      <c r="H312" s="65"/>
      <c r="I312" s="65"/>
      <c r="J312" s="65"/>
      <c r="K312" s="65"/>
      <c r="L312" s="65"/>
      <c r="M312" s="71"/>
      <c r="N312" s="65"/>
      <c r="O312" s="65"/>
      <c r="P312" s="65"/>
      <c r="Q312" s="65"/>
      <c r="R312" s="65"/>
      <c r="S312" s="71"/>
      <c r="T312" s="65"/>
      <c r="U312" s="65"/>
      <c r="W312" s="65"/>
      <c r="X312" s="65"/>
      <c r="Y312" s="71"/>
      <c r="Z312" s="65"/>
      <c r="AA312" s="65"/>
      <c r="AB312" s="65"/>
      <c r="AC312" s="65"/>
      <c r="AD312" s="65"/>
      <c r="AE312" s="71"/>
      <c r="AF312" s="65"/>
      <c r="AG312" s="65"/>
      <c r="AH312" s="65"/>
      <c r="AI312" s="65"/>
      <c r="AJ312" s="65"/>
      <c r="AK312" s="71"/>
      <c r="AL312" s="65"/>
      <c r="AM312" s="65"/>
      <c r="AO312" s="65"/>
      <c r="AP312" s="65"/>
      <c r="AQ312" s="71"/>
      <c r="AR312" s="65"/>
      <c r="AS312" s="65"/>
      <c r="AU312" s="65"/>
      <c r="AV312" s="65"/>
      <c r="AW312" s="65"/>
      <c r="AX312" s="553"/>
      <c r="AY312" s="129"/>
      <c r="AZ312" s="71"/>
      <c r="BA312" s="71"/>
      <c r="BB312" s="65"/>
      <c r="BC312" s="65"/>
      <c r="BD312" s="65"/>
      <c r="BE312" s="65"/>
      <c r="BF312" s="71"/>
      <c r="BG312" s="65"/>
      <c r="BH312" s="65"/>
      <c r="BJ312" s="65"/>
      <c r="BK312" s="69"/>
      <c r="BL312" s="71"/>
      <c r="BM312" s="129"/>
      <c r="BN312" s="86"/>
      <c r="BR312" s="71"/>
      <c r="BV312" s="65"/>
      <c r="BW312" s="65"/>
      <c r="BX312" s="65"/>
      <c r="BY312" s="71"/>
      <c r="BZ312" s="65"/>
      <c r="CA312" s="65"/>
      <c r="CC312" s="65"/>
      <c r="CD312" s="65"/>
      <c r="CE312" s="65"/>
      <c r="CF312" s="71"/>
      <c r="CG312" s="65"/>
      <c r="CH312" s="65"/>
    </row>
    <row r="313" spans="1:86" s="21" customFormat="1" x14ac:dyDescent="0.4">
      <c r="A313" s="65"/>
      <c r="B313" s="69"/>
      <c r="C313" s="65"/>
      <c r="D313" s="65"/>
      <c r="E313" s="65"/>
      <c r="F313" s="65"/>
      <c r="G313" s="71"/>
      <c r="H313" s="65"/>
      <c r="I313" s="65"/>
      <c r="J313" s="65"/>
      <c r="K313" s="65"/>
      <c r="L313" s="65"/>
      <c r="M313" s="71"/>
      <c r="N313" s="65"/>
      <c r="O313" s="65"/>
      <c r="P313" s="65"/>
      <c r="Q313" s="65"/>
      <c r="R313" s="65"/>
      <c r="S313" s="71"/>
      <c r="T313" s="65"/>
      <c r="U313" s="65"/>
      <c r="W313" s="65"/>
      <c r="X313" s="65"/>
      <c r="Y313" s="71"/>
      <c r="Z313" s="65"/>
      <c r="AA313" s="65"/>
      <c r="AB313" s="65"/>
      <c r="AC313" s="65"/>
      <c r="AD313" s="65"/>
      <c r="AE313" s="71"/>
      <c r="AF313" s="65"/>
      <c r="AG313" s="65"/>
      <c r="AH313" s="65"/>
      <c r="AI313" s="65"/>
      <c r="AJ313" s="65"/>
      <c r="AK313" s="71"/>
      <c r="AL313" s="65"/>
      <c r="AM313" s="65"/>
      <c r="AO313" s="65"/>
      <c r="AP313" s="65"/>
      <c r="AQ313" s="71"/>
      <c r="AR313" s="65"/>
      <c r="AS313" s="65"/>
      <c r="AU313" s="65"/>
      <c r="AV313" s="65"/>
      <c r="AW313" s="65"/>
      <c r="AX313" s="553"/>
      <c r="AY313" s="129"/>
      <c r="AZ313" s="71"/>
      <c r="BA313" s="71"/>
      <c r="BB313" s="65"/>
      <c r="BC313" s="65"/>
      <c r="BD313" s="65"/>
      <c r="BE313" s="65"/>
      <c r="BF313" s="71"/>
      <c r="BG313" s="65"/>
      <c r="BH313" s="65"/>
      <c r="BJ313" s="65"/>
      <c r="BK313" s="69"/>
      <c r="BL313" s="71"/>
      <c r="BM313" s="129"/>
      <c r="BN313" s="86"/>
      <c r="BR313" s="71"/>
      <c r="BV313" s="65"/>
      <c r="BW313" s="65"/>
      <c r="BX313" s="65"/>
      <c r="BY313" s="71"/>
      <c r="BZ313" s="65"/>
      <c r="CA313" s="65"/>
      <c r="CC313" s="65"/>
      <c r="CD313" s="65"/>
      <c r="CE313" s="65"/>
      <c r="CF313" s="71"/>
      <c r="CG313" s="65"/>
      <c r="CH313" s="65"/>
    </row>
    <row r="314" spans="1:86" s="21" customFormat="1" x14ac:dyDescent="0.4">
      <c r="A314" s="65"/>
      <c r="B314" s="69"/>
      <c r="C314" s="65"/>
      <c r="D314" s="65"/>
      <c r="E314" s="65"/>
      <c r="F314" s="65"/>
      <c r="G314" s="71"/>
      <c r="H314" s="65"/>
      <c r="I314" s="65"/>
      <c r="J314" s="65"/>
      <c r="K314" s="65"/>
      <c r="L314" s="65"/>
      <c r="M314" s="71"/>
      <c r="N314" s="65"/>
      <c r="O314" s="65"/>
      <c r="P314" s="65"/>
      <c r="Q314" s="65"/>
      <c r="R314" s="65"/>
      <c r="S314" s="71"/>
      <c r="T314" s="65"/>
      <c r="U314" s="65"/>
      <c r="W314" s="65"/>
      <c r="X314" s="65"/>
      <c r="Y314" s="71"/>
      <c r="Z314" s="65"/>
      <c r="AA314" s="65"/>
      <c r="AB314" s="65"/>
      <c r="AC314" s="65"/>
      <c r="AD314" s="65"/>
      <c r="AE314" s="71"/>
      <c r="AF314" s="65"/>
      <c r="AG314" s="65"/>
      <c r="AH314" s="65"/>
      <c r="AI314" s="65"/>
      <c r="AJ314" s="65"/>
      <c r="AK314" s="71"/>
      <c r="AL314" s="65"/>
      <c r="AM314" s="65"/>
      <c r="AO314" s="65"/>
      <c r="AP314" s="65"/>
      <c r="AQ314" s="71"/>
      <c r="AR314" s="65"/>
      <c r="AS314" s="65"/>
      <c r="AU314" s="65"/>
      <c r="AV314" s="65"/>
      <c r="AW314" s="65"/>
      <c r="AX314" s="553"/>
      <c r="AY314" s="129"/>
      <c r="AZ314" s="71"/>
      <c r="BA314" s="71"/>
      <c r="BB314" s="65"/>
      <c r="BC314" s="65"/>
      <c r="BD314" s="65"/>
      <c r="BE314" s="65"/>
      <c r="BF314" s="71"/>
      <c r="BG314" s="65"/>
      <c r="BH314" s="65"/>
      <c r="BJ314" s="65"/>
      <c r="BK314" s="69"/>
      <c r="BL314" s="71"/>
      <c r="BM314" s="129"/>
      <c r="BN314" s="86"/>
      <c r="BR314" s="71"/>
      <c r="BV314" s="65"/>
      <c r="BW314" s="65"/>
      <c r="BX314" s="65"/>
      <c r="BY314" s="71"/>
      <c r="BZ314" s="65"/>
      <c r="CA314" s="65"/>
      <c r="CC314" s="65"/>
      <c r="CD314" s="65"/>
      <c r="CE314" s="65"/>
      <c r="CF314" s="71"/>
      <c r="CG314" s="65"/>
      <c r="CH314" s="65"/>
    </row>
    <row r="315" spans="1:86" s="21" customFormat="1" x14ac:dyDescent="0.4">
      <c r="A315" s="65"/>
      <c r="B315" s="69"/>
      <c r="C315" s="65"/>
      <c r="D315" s="65"/>
      <c r="E315" s="65"/>
      <c r="F315" s="65"/>
      <c r="G315" s="71"/>
      <c r="H315" s="65"/>
      <c r="I315" s="65"/>
      <c r="J315" s="65"/>
      <c r="K315" s="65"/>
      <c r="L315" s="65"/>
      <c r="M315" s="71"/>
      <c r="N315" s="65"/>
      <c r="O315" s="65"/>
      <c r="P315" s="65"/>
      <c r="Q315" s="65"/>
      <c r="R315" s="65"/>
      <c r="S315" s="71"/>
      <c r="T315" s="65"/>
      <c r="U315" s="65"/>
      <c r="W315" s="65"/>
      <c r="X315" s="65"/>
      <c r="Y315" s="71"/>
      <c r="Z315" s="65"/>
      <c r="AA315" s="65"/>
      <c r="AB315" s="65"/>
      <c r="AC315" s="65"/>
      <c r="AD315" s="65"/>
      <c r="AE315" s="71"/>
      <c r="AF315" s="65"/>
      <c r="AG315" s="65"/>
      <c r="AH315" s="65"/>
      <c r="AI315" s="65"/>
      <c r="AJ315" s="65"/>
      <c r="AK315" s="71"/>
      <c r="AL315" s="65"/>
      <c r="AM315" s="65"/>
      <c r="AO315" s="65"/>
      <c r="AP315" s="65"/>
      <c r="AQ315" s="71"/>
      <c r="AR315" s="65"/>
      <c r="AS315" s="65"/>
      <c r="AU315" s="65"/>
      <c r="AV315" s="65"/>
      <c r="AW315" s="65"/>
      <c r="AX315" s="553"/>
      <c r="AY315" s="129"/>
      <c r="AZ315" s="71"/>
      <c r="BA315" s="71"/>
      <c r="BB315" s="65"/>
      <c r="BC315" s="65"/>
      <c r="BD315" s="65"/>
      <c r="BE315" s="65"/>
      <c r="BF315" s="71"/>
      <c r="BG315" s="65"/>
      <c r="BH315" s="65"/>
      <c r="BJ315" s="65"/>
      <c r="BK315" s="69"/>
      <c r="BL315" s="71"/>
      <c r="BM315" s="129"/>
      <c r="BN315" s="86"/>
      <c r="BR315" s="71"/>
      <c r="BV315" s="65"/>
      <c r="BW315" s="65"/>
      <c r="BX315" s="65"/>
      <c r="BY315" s="71"/>
      <c r="BZ315" s="65"/>
      <c r="CA315" s="65"/>
      <c r="CC315" s="65"/>
      <c r="CD315" s="65"/>
      <c r="CE315" s="65"/>
      <c r="CF315" s="71"/>
      <c r="CG315" s="65"/>
      <c r="CH315" s="65"/>
    </row>
    <row r="316" spans="1:86" s="21" customFormat="1" x14ac:dyDescent="0.4">
      <c r="A316" s="65"/>
      <c r="B316" s="69"/>
      <c r="C316" s="65"/>
      <c r="D316" s="65"/>
      <c r="E316" s="65"/>
      <c r="F316" s="65"/>
      <c r="G316" s="71"/>
      <c r="H316" s="65"/>
      <c r="I316" s="65"/>
      <c r="J316" s="65"/>
      <c r="K316" s="65"/>
      <c r="L316" s="65"/>
      <c r="M316" s="71"/>
      <c r="N316" s="65"/>
      <c r="O316" s="65"/>
      <c r="P316" s="65"/>
      <c r="Q316" s="65"/>
      <c r="R316" s="65"/>
      <c r="S316" s="71"/>
      <c r="T316" s="65"/>
      <c r="U316" s="65"/>
      <c r="W316" s="65"/>
      <c r="X316" s="65"/>
      <c r="Y316" s="71"/>
      <c r="Z316" s="65"/>
      <c r="AA316" s="65"/>
      <c r="AB316" s="65"/>
      <c r="AC316" s="65"/>
      <c r="AD316" s="65"/>
      <c r="AE316" s="71"/>
      <c r="AF316" s="65"/>
      <c r="AG316" s="65"/>
      <c r="AH316" s="65"/>
      <c r="AI316" s="65"/>
      <c r="AJ316" s="65"/>
      <c r="AK316" s="71"/>
      <c r="AL316" s="65"/>
      <c r="AM316" s="65"/>
      <c r="AO316" s="65"/>
      <c r="AP316" s="65"/>
      <c r="AQ316" s="71"/>
      <c r="AR316" s="65"/>
      <c r="AS316" s="65"/>
      <c r="AU316" s="65"/>
      <c r="AV316" s="65"/>
      <c r="AW316" s="65"/>
      <c r="AX316" s="553"/>
      <c r="AY316" s="129"/>
      <c r="AZ316" s="71"/>
      <c r="BA316" s="71"/>
      <c r="BB316" s="65"/>
      <c r="BC316" s="65"/>
      <c r="BD316" s="65"/>
      <c r="BE316" s="65"/>
      <c r="BF316" s="71"/>
      <c r="BG316" s="65"/>
      <c r="BH316" s="65"/>
      <c r="BJ316" s="65"/>
      <c r="BK316" s="69"/>
      <c r="BL316" s="71"/>
      <c r="BM316" s="129"/>
      <c r="BN316" s="86"/>
      <c r="BR316" s="71"/>
      <c r="BV316" s="65"/>
      <c r="BW316" s="65"/>
      <c r="BX316" s="65"/>
      <c r="BY316" s="71"/>
      <c r="BZ316" s="65"/>
      <c r="CA316" s="65"/>
      <c r="CC316" s="65"/>
      <c r="CD316" s="65"/>
      <c r="CE316" s="65"/>
      <c r="CF316" s="71"/>
      <c r="CG316" s="65"/>
      <c r="CH316" s="65"/>
    </row>
    <row r="317" spans="1:86" s="21" customFormat="1" x14ac:dyDescent="0.4">
      <c r="A317" s="65"/>
      <c r="B317" s="69"/>
      <c r="C317" s="65"/>
      <c r="D317" s="65"/>
      <c r="E317" s="65"/>
      <c r="F317" s="65"/>
      <c r="G317" s="71"/>
      <c r="H317" s="65"/>
      <c r="I317" s="65"/>
      <c r="J317" s="65"/>
      <c r="K317" s="65"/>
      <c r="L317" s="65"/>
      <c r="M317" s="71"/>
      <c r="N317" s="65"/>
      <c r="O317" s="65"/>
      <c r="P317" s="65"/>
      <c r="Q317" s="65"/>
      <c r="R317" s="65"/>
      <c r="S317" s="71"/>
      <c r="T317" s="65"/>
      <c r="U317" s="65"/>
      <c r="W317" s="65"/>
      <c r="X317" s="65"/>
      <c r="Y317" s="71"/>
      <c r="Z317" s="65"/>
      <c r="AA317" s="65"/>
      <c r="AB317" s="65"/>
      <c r="AC317" s="65"/>
      <c r="AD317" s="65"/>
      <c r="AE317" s="71"/>
      <c r="AF317" s="65"/>
      <c r="AG317" s="65"/>
      <c r="AH317" s="65"/>
      <c r="AI317" s="65"/>
      <c r="AJ317" s="65"/>
      <c r="AK317" s="71"/>
      <c r="AL317" s="65"/>
      <c r="AM317" s="65"/>
      <c r="AO317" s="65"/>
      <c r="AP317" s="65"/>
      <c r="AQ317" s="71"/>
      <c r="AR317" s="65"/>
      <c r="AS317" s="65"/>
      <c r="AU317" s="65"/>
      <c r="AV317" s="65"/>
      <c r="AW317" s="65"/>
      <c r="AX317" s="553"/>
      <c r="AY317" s="129"/>
      <c r="AZ317" s="71"/>
      <c r="BA317" s="71"/>
      <c r="BB317" s="65"/>
      <c r="BC317" s="65"/>
      <c r="BD317" s="65"/>
      <c r="BE317" s="65"/>
      <c r="BF317" s="71"/>
      <c r="BG317" s="65"/>
      <c r="BH317" s="65"/>
      <c r="BJ317" s="65"/>
      <c r="BK317" s="69"/>
      <c r="BL317" s="71"/>
      <c r="BM317" s="129"/>
      <c r="BN317" s="86"/>
      <c r="BR317" s="71"/>
      <c r="BV317" s="65"/>
      <c r="BW317" s="65"/>
      <c r="BX317" s="65"/>
      <c r="BY317" s="71"/>
      <c r="BZ317" s="65"/>
      <c r="CA317" s="65"/>
      <c r="CC317" s="65"/>
      <c r="CD317" s="65"/>
      <c r="CE317" s="65"/>
      <c r="CF317" s="71"/>
      <c r="CG317" s="65"/>
      <c r="CH317" s="65"/>
    </row>
    <row r="318" spans="1:86" s="21" customFormat="1" x14ac:dyDescent="0.4">
      <c r="A318" s="65"/>
      <c r="B318" s="69"/>
      <c r="C318" s="65"/>
      <c r="D318" s="65"/>
      <c r="E318" s="65"/>
      <c r="F318" s="65"/>
      <c r="G318" s="71"/>
      <c r="H318" s="65"/>
      <c r="I318" s="65"/>
      <c r="J318" s="65"/>
      <c r="K318" s="65"/>
      <c r="L318" s="65"/>
      <c r="M318" s="71"/>
      <c r="N318" s="65"/>
      <c r="O318" s="65"/>
      <c r="P318" s="65"/>
      <c r="Q318" s="65"/>
      <c r="R318" s="65"/>
      <c r="S318" s="71"/>
      <c r="T318" s="65"/>
      <c r="U318" s="65"/>
      <c r="W318" s="65"/>
      <c r="X318" s="65"/>
      <c r="Y318" s="71"/>
      <c r="Z318" s="65"/>
      <c r="AA318" s="65"/>
      <c r="AB318" s="65"/>
      <c r="AC318" s="65"/>
      <c r="AD318" s="65"/>
      <c r="AE318" s="71"/>
      <c r="AF318" s="65"/>
      <c r="AG318" s="65"/>
      <c r="AH318" s="65"/>
      <c r="AI318" s="65"/>
      <c r="AJ318" s="65"/>
      <c r="AK318" s="71"/>
      <c r="AL318" s="65"/>
      <c r="AM318" s="65"/>
      <c r="AO318" s="65"/>
      <c r="AP318" s="65"/>
      <c r="AQ318" s="71"/>
      <c r="AR318" s="65"/>
      <c r="AS318" s="65"/>
      <c r="AU318" s="65"/>
      <c r="AV318" s="65"/>
      <c r="AW318" s="65"/>
      <c r="AX318" s="553"/>
      <c r="AY318" s="129"/>
      <c r="AZ318" s="71"/>
      <c r="BA318" s="71"/>
      <c r="BB318" s="65"/>
      <c r="BC318" s="65"/>
      <c r="BD318" s="65"/>
      <c r="BE318" s="65"/>
      <c r="BF318" s="71"/>
      <c r="BG318" s="65"/>
      <c r="BH318" s="65"/>
      <c r="BJ318" s="65"/>
      <c r="BK318" s="69"/>
      <c r="BL318" s="71"/>
      <c r="BM318" s="129"/>
      <c r="BN318" s="86"/>
      <c r="BR318" s="71"/>
      <c r="BV318" s="65"/>
      <c r="BW318" s="65"/>
      <c r="BX318" s="65"/>
      <c r="BY318" s="71"/>
      <c r="BZ318" s="65"/>
      <c r="CA318" s="65"/>
      <c r="CC318" s="65"/>
      <c r="CD318" s="65"/>
      <c r="CE318" s="65"/>
      <c r="CF318" s="71"/>
      <c r="CG318" s="65"/>
      <c r="CH318" s="65"/>
    </row>
    <row r="319" spans="1:86" s="21" customFormat="1" x14ac:dyDescent="0.4">
      <c r="A319" s="65"/>
      <c r="B319" s="69"/>
      <c r="C319" s="65"/>
      <c r="D319" s="65"/>
      <c r="E319" s="65"/>
      <c r="F319" s="65"/>
      <c r="G319" s="71"/>
      <c r="H319" s="65"/>
      <c r="I319" s="65"/>
      <c r="J319" s="65"/>
      <c r="K319" s="65"/>
      <c r="L319" s="65"/>
      <c r="M319" s="71"/>
      <c r="N319" s="65"/>
      <c r="O319" s="65"/>
      <c r="P319" s="65"/>
      <c r="Q319" s="65"/>
      <c r="R319" s="65"/>
      <c r="S319" s="71"/>
      <c r="T319" s="65"/>
      <c r="U319" s="65"/>
      <c r="W319" s="65"/>
      <c r="X319" s="65"/>
      <c r="Y319" s="71"/>
      <c r="Z319" s="65"/>
      <c r="AA319" s="65"/>
      <c r="AB319" s="65"/>
      <c r="AC319" s="65"/>
      <c r="AD319" s="65"/>
      <c r="AE319" s="71"/>
      <c r="AF319" s="65"/>
      <c r="AG319" s="65"/>
      <c r="AH319" s="65"/>
      <c r="AI319" s="65"/>
      <c r="AJ319" s="65"/>
      <c r="AK319" s="71"/>
      <c r="AL319" s="65"/>
      <c r="AM319" s="65"/>
      <c r="AO319" s="65"/>
      <c r="AP319" s="65"/>
      <c r="AQ319" s="71"/>
      <c r="AR319" s="65"/>
      <c r="AS319" s="65"/>
      <c r="AU319" s="65"/>
      <c r="AV319" s="65"/>
      <c r="AW319" s="65"/>
      <c r="AX319" s="553"/>
      <c r="AY319" s="129"/>
      <c r="AZ319" s="71"/>
      <c r="BA319" s="71"/>
      <c r="BB319" s="65"/>
      <c r="BC319" s="65"/>
      <c r="BD319" s="65"/>
      <c r="BE319" s="65"/>
      <c r="BF319" s="71"/>
      <c r="BG319" s="65"/>
      <c r="BH319" s="65"/>
      <c r="BJ319" s="65"/>
      <c r="BK319" s="69"/>
      <c r="BL319" s="71"/>
      <c r="BM319" s="129"/>
      <c r="BN319" s="86"/>
      <c r="BR319" s="71"/>
      <c r="BV319" s="65"/>
      <c r="BW319" s="65"/>
      <c r="BX319" s="65"/>
      <c r="BY319" s="71"/>
      <c r="BZ319" s="65"/>
      <c r="CA319" s="65"/>
      <c r="CC319" s="65"/>
      <c r="CD319" s="65"/>
      <c r="CE319" s="65"/>
      <c r="CF319" s="71"/>
      <c r="CG319" s="65"/>
      <c r="CH319" s="65"/>
    </row>
    <row r="320" spans="1:86" s="21" customFormat="1" x14ac:dyDescent="0.4">
      <c r="A320" s="65"/>
      <c r="B320" s="69"/>
      <c r="C320" s="65"/>
      <c r="D320" s="65"/>
      <c r="E320" s="65"/>
      <c r="F320" s="65"/>
      <c r="G320" s="71"/>
      <c r="H320" s="65"/>
      <c r="I320" s="65"/>
      <c r="J320" s="65"/>
      <c r="K320" s="65"/>
      <c r="L320" s="65"/>
      <c r="M320" s="71"/>
      <c r="N320" s="65"/>
      <c r="O320" s="65"/>
      <c r="P320" s="65"/>
      <c r="Q320" s="65"/>
      <c r="R320" s="65"/>
      <c r="S320" s="71"/>
      <c r="T320" s="65"/>
      <c r="U320" s="65"/>
      <c r="W320" s="65"/>
      <c r="X320" s="65"/>
      <c r="Y320" s="71"/>
      <c r="Z320" s="65"/>
      <c r="AA320" s="65"/>
      <c r="AB320" s="65"/>
      <c r="AC320" s="65"/>
      <c r="AD320" s="65"/>
      <c r="AE320" s="71"/>
      <c r="AF320" s="65"/>
      <c r="AG320" s="65"/>
      <c r="AH320" s="65"/>
      <c r="AI320" s="65"/>
      <c r="AJ320" s="65"/>
      <c r="AK320" s="71"/>
      <c r="AL320" s="65"/>
      <c r="AM320" s="65"/>
      <c r="AO320" s="65"/>
      <c r="AP320" s="65"/>
      <c r="AQ320" s="71"/>
      <c r="AR320" s="65"/>
      <c r="AS320" s="65"/>
      <c r="AU320" s="65"/>
      <c r="AV320" s="65"/>
      <c r="AW320" s="65"/>
      <c r="AX320" s="553"/>
      <c r="AY320" s="129"/>
      <c r="AZ320" s="71"/>
      <c r="BA320" s="71"/>
      <c r="BB320" s="65"/>
      <c r="BC320" s="65"/>
      <c r="BD320" s="65"/>
      <c r="BE320" s="65"/>
      <c r="BF320" s="71"/>
      <c r="BG320" s="65"/>
      <c r="BH320" s="65"/>
      <c r="BJ320" s="65"/>
      <c r="BK320" s="69"/>
      <c r="BL320" s="71"/>
      <c r="BM320" s="129"/>
      <c r="BN320" s="86"/>
      <c r="BR320" s="71"/>
      <c r="BV320" s="65"/>
      <c r="BW320" s="65"/>
      <c r="BX320" s="65"/>
      <c r="BY320" s="71"/>
      <c r="BZ320" s="65"/>
      <c r="CA320" s="65"/>
      <c r="CC320" s="65"/>
      <c r="CD320" s="65"/>
      <c r="CE320" s="65"/>
      <c r="CF320" s="71"/>
      <c r="CG320" s="65"/>
      <c r="CH320" s="65"/>
    </row>
    <row r="321" spans="1:86" s="21" customFormat="1" x14ac:dyDescent="0.4">
      <c r="A321" s="65"/>
      <c r="B321" s="69"/>
      <c r="C321" s="65"/>
      <c r="D321" s="65"/>
      <c r="E321" s="65"/>
      <c r="F321" s="65"/>
      <c r="G321" s="71"/>
      <c r="H321" s="65"/>
      <c r="I321" s="65"/>
      <c r="J321" s="65"/>
      <c r="K321" s="65"/>
      <c r="L321" s="65"/>
      <c r="M321" s="71"/>
      <c r="N321" s="65"/>
      <c r="O321" s="65"/>
      <c r="P321" s="65"/>
      <c r="Q321" s="65"/>
      <c r="R321" s="65"/>
      <c r="S321" s="71"/>
      <c r="T321" s="65"/>
      <c r="U321" s="65"/>
      <c r="W321" s="65"/>
      <c r="X321" s="65"/>
      <c r="Y321" s="71"/>
      <c r="Z321" s="65"/>
      <c r="AA321" s="65"/>
      <c r="AB321" s="65"/>
      <c r="AC321" s="65"/>
      <c r="AD321" s="65"/>
      <c r="AE321" s="71"/>
      <c r="AF321" s="65"/>
      <c r="AG321" s="65"/>
      <c r="AH321" s="65"/>
      <c r="AI321" s="65"/>
      <c r="AJ321" s="65"/>
      <c r="AK321" s="71"/>
      <c r="AL321" s="65"/>
      <c r="AM321" s="65"/>
      <c r="AO321" s="65"/>
      <c r="AP321" s="65"/>
      <c r="AQ321" s="71"/>
      <c r="AR321" s="65"/>
      <c r="AS321" s="65"/>
      <c r="AU321" s="65"/>
      <c r="AV321" s="65"/>
      <c r="AW321" s="65"/>
      <c r="AX321" s="553"/>
      <c r="AY321" s="129"/>
      <c r="AZ321" s="71"/>
      <c r="BA321" s="71"/>
      <c r="BB321" s="65"/>
      <c r="BC321" s="65"/>
      <c r="BD321" s="65"/>
      <c r="BE321" s="65"/>
      <c r="BF321" s="71"/>
      <c r="BG321" s="65"/>
      <c r="BH321" s="65"/>
      <c r="BJ321" s="65"/>
      <c r="BK321" s="69"/>
      <c r="BL321" s="71"/>
      <c r="BM321" s="129"/>
      <c r="BN321" s="86"/>
      <c r="BR321" s="71"/>
      <c r="BV321" s="65"/>
      <c r="BW321" s="65"/>
      <c r="BX321" s="65"/>
      <c r="BY321" s="71"/>
      <c r="BZ321" s="65"/>
      <c r="CA321" s="65"/>
      <c r="CC321" s="65"/>
      <c r="CD321" s="65"/>
      <c r="CE321" s="65"/>
      <c r="CF321" s="71"/>
      <c r="CG321" s="65"/>
      <c r="CH321" s="65"/>
    </row>
    <row r="322" spans="1:86" s="21" customFormat="1" x14ac:dyDescent="0.4">
      <c r="A322" s="65"/>
      <c r="B322" s="69"/>
      <c r="C322" s="65"/>
      <c r="D322" s="65"/>
      <c r="E322" s="65"/>
      <c r="F322" s="65"/>
      <c r="G322" s="71"/>
      <c r="H322" s="65"/>
      <c r="I322" s="65"/>
      <c r="J322" s="65"/>
      <c r="K322" s="65"/>
      <c r="L322" s="65"/>
      <c r="M322" s="71"/>
      <c r="N322" s="65"/>
      <c r="O322" s="65"/>
      <c r="P322" s="65"/>
      <c r="Q322" s="65"/>
      <c r="R322" s="65"/>
      <c r="S322" s="71"/>
      <c r="T322" s="65"/>
      <c r="U322" s="65"/>
      <c r="W322" s="65"/>
      <c r="X322" s="65"/>
      <c r="Y322" s="71"/>
      <c r="Z322" s="65"/>
      <c r="AA322" s="65"/>
      <c r="AB322" s="65"/>
      <c r="AC322" s="65"/>
      <c r="AD322" s="65"/>
      <c r="AE322" s="71"/>
      <c r="AF322" s="65"/>
      <c r="AG322" s="65"/>
      <c r="AH322" s="65"/>
      <c r="AI322" s="65"/>
      <c r="AJ322" s="65"/>
      <c r="AK322" s="71"/>
      <c r="AL322" s="65"/>
      <c r="AM322" s="65"/>
      <c r="AO322" s="65"/>
      <c r="AP322" s="65"/>
      <c r="AQ322" s="71"/>
      <c r="AR322" s="65"/>
      <c r="AS322" s="65"/>
      <c r="AU322" s="65"/>
      <c r="AV322" s="65"/>
      <c r="AW322" s="65"/>
      <c r="AX322" s="553"/>
      <c r="AY322" s="129"/>
      <c r="AZ322" s="71"/>
      <c r="BA322" s="71"/>
      <c r="BB322" s="65"/>
      <c r="BC322" s="65"/>
      <c r="BD322" s="65"/>
      <c r="BE322" s="65"/>
      <c r="BF322" s="71"/>
      <c r="BG322" s="65"/>
      <c r="BH322" s="65"/>
      <c r="BJ322" s="65"/>
      <c r="BK322" s="69"/>
      <c r="BL322" s="71"/>
      <c r="BM322" s="129"/>
      <c r="BN322" s="86"/>
      <c r="BR322" s="71"/>
      <c r="BV322" s="65"/>
      <c r="BW322" s="65"/>
      <c r="BX322" s="65"/>
      <c r="BY322" s="71"/>
      <c r="BZ322" s="65"/>
      <c r="CA322" s="65"/>
      <c r="CC322" s="65"/>
      <c r="CD322" s="65"/>
      <c r="CE322" s="65"/>
      <c r="CF322" s="71"/>
      <c r="CG322" s="65"/>
      <c r="CH322" s="65"/>
    </row>
    <row r="323" spans="1:86" s="21" customFormat="1" x14ac:dyDescent="0.4">
      <c r="A323" s="65"/>
      <c r="B323" s="69"/>
      <c r="C323" s="65"/>
      <c r="D323" s="65"/>
      <c r="E323" s="65"/>
      <c r="F323" s="65"/>
      <c r="G323" s="71"/>
      <c r="H323" s="65"/>
      <c r="I323" s="65"/>
      <c r="J323" s="65"/>
      <c r="K323" s="65"/>
      <c r="L323" s="65"/>
      <c r="M323" s="71"/>
      <c r="N323" s="65"/>
      <c r="O323" s="65"/>
      <c r="P323" s="65"/>
      <c r="Q323" s="65"/>
      <c r="R323" s="65"/>
      <c r="S323" s="71"/>
      <c r="T323" s="65"/>
      <c r="U323" s="65"/>
      <c r="W323" s="65"/>
      <c r="X323" s="65"/>
      <c r="Y323" s="71"/>
      <c r="Z323" s="65"/>
      <c r="AA323" s="65"/>
      <c r="AB323" s="65"/>
      <c r="AC323" s="65"/>
      <c r="AD323" s="65"/>
      <c r="AE323" s="71"/>
      <c r="AF323" s="65"/>
      <c r="AG323" s="65"/>
      <c r="AH323" s="65"/>
      <c r="AI323" s="65"/>
      <c r="AJ323" s="65"/>
      <c r="AK323" s="71"/>
      <c r="AL323" s="65"/>
      <c r="AM323" s="65"/>
      <c r="AO323" s="65"/>
      <c r="AP323" s="65"/>
      <c r="AQ323" s="71"/>
      <c r="AR323" s="65"/>
      <c r="AS323" s="65"/>
      <c r="AU323" s="65"/>
      <c r="AV323" s="65"/>
      <c r="AW323" s="65"/>
      <c r="AX323" s="553"/>
      <c r="AY323" s="129"/>
      <c r="AZ323" s="71"/>
      <c r="BA323" s="71"/>
      <c r="BB323" s="65"/>
      <c r="BC323" s="65"/>
      <c r="BD323" s="65"/>
      <c r="BE323" s="65"/>
      <c r="BF323" s="71"/>
      <c r="BG323" s="65"/>
      <c r="BH323" s="65"/>
      <c r="BJ323" s="65"/>
      <c r="BK323" s="69"/>
      <c r="BL323" s="71"/>
      <c r="BM323" s="129"/>
      <c r="BN323" s="86"/>
      <c r="BR323" s="71"/>
      <c r="BV323" s="65"/>
      <c r="BW323" s="65"/>
      <c r="BX323" s="65"/>
      <c r="BY323" s="71"/>
      <c r="BZ323" s="65"/>
      <c r="CA323" s="65"/>
      <c r="CC323" s="65"/>
      <c r="CD323" s="65"/>
      <c r="CE323" s="65"/>
      <c r="CF323" s="71"/>
      <c r="CG323" s="65"/>
      <c r="CH323" s="65"/>
    </row>
    <row r="324" spans="1:86" s="21" customFormat="1" x14ac:dyDescent="0.4">
      <c r="A324" s="65"/>
      <c r="B324" s="69"/>
      <c r="C324" s="65"/>
      <c r="D324" s="65"/>
      <c r="E324" s="65"/>
      <c r="F324" s="65"/>
      <c r="G324" s="71"/>
      <c r="H324" s="65"/>
      <c r="I324" s="65"/>
      <c r="J324" s="65"/>
      <c r="K324" s="65"/>
      <c r="L324" s="65"/>
      <c r="M324" s="71"/>
      <c r="N324" s="65"/>
      <c r="O324" s="65"/>
      <c r="P324" s="65"/>
      <c r="Q324" s="65"/>
      <c r="R324" s="65"/>
      <c r="S324" s="71"/>
      <c r="T324" s="65"/>
      <c r="U324" s="65"/>
      <c r="W324" s="65"/>
      <c r="X324" s="65"/>
      <c r="Y324" s="71"/>
      <c r="Z324" s="65"/>
      <c r="AA324" s="65"/>
      <c r="AB324" s="65"/>
      <c r="AC324" s="65"/>
      <c r="AD324" s="65"/>
      <c r="AE324" s="71"/>
      <c r="AF324" s="65"/>
      <c r="AG324" s="65"/>
      <c r="AH324" s="65"/>
      <c r="AI324" s="65"/>
      <c r="AJ324" s="65"/>
      <c r="AK324" s="71"/>
      <c r="AL324" s="65"/>
      <c r="AM324" s="65"/>
      <c r="AO324" s="65"/>
      <c r="AP324" s="65"/>
      <c r="AQ324" s="71"/>
      <c r="AR324" s="65"/>
      <c r="AS324" s="65"/>
      <c r="AU324" s="65"/>
      <c r="AV324" s="65"/>
      <c r="AW324" s="65"/>
      <c r="AX324" s="553"/>
      <c r="AY324" s="129"/>
      <c r="AZ324" s="71"/>
      <c r="BA324" s="71"/>
      <c r="BB324" s="65"/>
      <c r="BC324" s="65"/>
      <c r="BD324" s="65"/>
      <c r="BE324" s="65"/>
      <c r="BF324" s="71"/>
      <c r="BG324" s="65"/>
      <c r="BH324" s="65"/>
      <c r="BJ324" s="65"/>
      <c r="BK324" s="69"/>
      <c r="BL324" s="71"/>
      <c r="BM324" s="129"/>
      <c r="BN324" s="86"/>
      <c r="BR324" s="71"/>
      <c r="BV324" s="65"/>
      <c r="BW324" s="65"/>
      <c r="BX324" s="65"/>
      <c r="BY324" s="71"/>
      <c r="BZ324" s="65"/>
      <c r="CA324" s="65"/>
      <c r="CC324" s="65"/>
      <c r="CD324" s="65"/>
      <c r="CE324" s="65"/>
      <c r="CF324" s="71"/>
      <c r="CG324" s="65"/>
      <c r="CH324" s="65"/>
    </row>
    <row r="325" spans="1:86" s="21" customFormat="1" x14ac:dyDescent="0.4">
      <c r="A325" s="65"/>
      <c r="B325" s="69"/>
      <c r="C325" s="65"/>
      <c r="D325" s="65"/>
      <c r="E325" s="65"/>
      <c r="F325" s="65"/>
      <c r="G325" s="71"/>
      <c r="H325" s="65"/>
      <c r="I325" s="65"/>
      <c r="J325" s="65"/>
      <c r="K325" s="65"/>
      <c r="L325" s="65"/>
      <c r="M325" s="71"/>
      <c r="N325" s="65"/>
      <c r="O325" s="65"/>
      <c r="P325" s="65"/>
      <c r="Q325" s="65"/>
      <c r="R325" s="65"/>
      <c r="S325" s="71"/>
      <c r="T325" s="65"/>
      <c r="U325" s="65"/>
      <c r="W325" s="65"/>
      <c r="X325" s="65"/>
      <c r="Y325" s="71"/>
      <c r="Z325" s="65"/>
      <c r="AA325" s="65"/>
      <c r="AB325" s="65"/>
      <c r="AC325" s="65"/>
      <c r="AD325" s="65"/>
      <c r="AE325" s="71"/>
      <c r="AF325" s="65"/>
      <c r="AG325" s="65"/>
      <c r="AH325" s="65"/>
      <c r="AI325" s="65"/>
      <c r="AJ325" s="65"/>
      <c r="AK325" s="71"/>
      <c r="AL325" s="65"/>
      <c r="AM325" s="65"/>
      <c r="AO325" s="65"/>
      <c r="AP325" s="65"/>
      <c r="AQ325" s="71"/>
      <c r="AR325" s="65"/>
      <c r="AS325" s="65"/>
      <c r="AU325" s="65"/>
      <c r="AV325" s="65"/>
      <c r="AW325" s="65"/>
      <c r="AX325" s="553"/>
      <c r="AY325" s="129"/>
      <c r="AZ325" s="71"/>
      <c r="BA325" s="71"/>
      <c r="BB325" s="65"/>
      <c r="BC325" s="65"/>
      <c r="BD325" s="65"/>
      <c r="BE325" s="65"/>
      <c r="BF325" s="71"/>
      <c r="BG325" s="65"/>
      <c r="BH325" s="65"/>
      <c r="BJ325" s="65"/>
      <c r="BK325" s="69"/>
      <c r="BL325" s="71"/>
      <c r="BM325" s="129"/>
      <c r="BN325" s="86"/>
      <c r="BR325" s="71"/>
      <c r="BV325" s="65"/>
      <c r="BW325" s="65"/>
      <c r="BX325" s="65"/>
      <c r="BY325" s="71"/>
      <c r="BZ325" s="65"/>
      <c r="CA325" s="65"/>
      <c r="CC325" s="65"/>
      <c r="CD325" s="65"/>
      <c r="CE325" s="65"/>
      <c r="CF325" s="71"/>
      <c r="CG325" s="65"/>
      <c r="CH325" s="65"/>
    </row>
    <row r="326" spans="1:86" s="21" customFormat="1" x14ac:dyDescent="0.4">
      <c r="A326" s="65"/>
      <c r="B326" s="69"/>
      <c r="C326" s="65"/>
      <c r="D326" s="65"/>
      <c r="E326" s="65"/>
      <c r="F326" s="65"/>
      <c r="G326" s="71"/>
      <c r="H326" s="65"/>
      <c r="I326" s="65"/>
      <c r="J326" s="65"/>
      <c r="K326" s="65"/>
      <c r="L326" s="65"/>
      <c r="M326" s="71"/>
      <c r="N326" s="65"/>
      <c r="O326" s="65"/>
      <c r="P326" s="65"/>
      <c r="Q326" s="65"/>
      <c r="R326" s="65"/>
      <c r="S326" s="71"/>
      <c r="T326" s="65"/>
      <c r="U326" s="65"/>
      <c r="W326" s="65"/>
      <c r="X326" s="65"/>
      <c r="Y326" s="71"/>
      <c r="Z326" s="65"/>
      <c r="AA326" s="65"/>
      <c r="AB326" s="65"/>
      <c r="AC326" s="65"/>
      <c r="AD326" s="65"/>
      <c r="AE326" s="71"/>
      <c r="AF326" s="65"/>
      <c r="AG326" s="65"/>
      <c r="AH326" s="65"/>
      <c r="AI326" s="65"/>
      <c r="AJ326" s="65"/>
      <c r="AK326" s="71"/>
      <c r="AL326" s="65"/>
      <c r="AM326" s="65"/>
      <c r="AO326" s="65"/>
      <c r="AP326" s="65"/>
      <c r="AQ326" s="71"/>
      <c r="AR326" s="65"/>
      <c r="AS326" s="65"/>
      <c r="AU326" s="65"/>
      <c r="AV326" s="65"/>
      <c r="AW326" s="65"/>
      <c r="AX326" s="553"/>
      <c r="AY326" s="129"/>
      <c r="AZ326" s="71"/>
      <c r="BA326" s="71"/>
      <c r="BB326" s="65"/>
      <c r="BC326" s="65"/>
      <c r="BD326" s="65"/>
      <c r="BE326" s="65"/>
      <c r="BF326" s="71"/>
      <c r="BG326" s="65"/>
      <c r="BH326" s="65"/>
      <c r="BJ326" s="65"/>
      <c r="BK326" s="69"/>
      <c r="BL326" s="71"/>
      <c r="BM326" s="129"/>
      <c r="BN326" s="86"/>
      <c r="BR326" s="71"/>
      <c r="BV326" s="65"/>
      <c r="BW326" s="65"/>
      <c r="BX326" s="65"/>
      <c r="BY326" s="71"/>
      <c r="BZ326" s="65"/>
      <c r="CA326" s="65"/>
      <c r="CC326" s="65"/>
      <c r="CD326" s="65"/>
      <c r="CE326" s="65"/>
      <c r="CF326" s="71"/>
      <c r="CG326" s="65"/>
      <c r="CH326" s="65"/>
    </row>
    <row r="327" spans="1:86" s="21" customFormat="1" x14ac:dyDescent="0.4">
      <c r="A327" s="65"/>
      <c r="B327" s="69"/>
      <c r="C327" s="65"/>
      <c r="D327" s="65"/>
      <c r="E327" s="65"/>
      <c r="F327" s="65"/>
      <c r="G327" s="71"/>
      <c r="H327" s="65"/>
      <c r="I327" s="65"/>
      <c r="J327" s="65"/>
      <c r="K327" s="65"/>
      <c r="L327" s="65"/>
      <c r="M327" s="71"/>
      <c r="N327" s="65"/>
      <c r="O327" s="65"/>
      <c r="P327" s="65"/>
      <c r="Q327" s="65"/>
      <c r="R327" s="65"/>
      <c r="S327" s="71"/>
      <c r="T327" s="65"/>
      <c r="U327" s="65"/>
      <c r="W327" s="65"/>
      <c r="X327" s="65"/>
      <c r="Y327" s="71"/>
      <c r="Z327" s="65"/>
      <c r="AA327" s="65"/>
      <c r="AB327" s="65"/>
      <c r="AC327" s="65"/>
      <c r="AD327" s="65"/>
      <c r="AE327" s="71"/>
      <c r="AF327" s="65"/>
      <c r="AG327" s="65"/>
      <c r="AH327" s="65"/>
      <c r="AI327" s="65"/>
      <c r="AJ327" s="65"/>
      <c r="AK327" s="71"/>
      <c r="AL327" s="65"/>
      <c r="AM327" s="65"/>
      <c r="AO327" s="65"/>
      <c r="AP327" s="65"/>
      <c r="AQ327" s="71"/>
      <c r="AR327" s="65"/>
      <c r="AS327" s="65"/>
      <c r="AU327" s="65"/>
      <c r="AV327" s="65"/>
      <c r="AW327" s="65"/>
      <c r="AX327" s="553"/>
      <c r="AY327" s="129"/>
      <c r="AZ327" s="71"/>
      <c r="BA327" s="71"/>
      <c r="BB327" s="65"/>
      <c r="BC327" s="65"/>
      <c r="BD327" s="65"/>
      <c r="BE327" s="65"/>
      <c r="BF327" s="71"/>
      <c r="BG327" s="65"/>
      <c r="BH327" s="65"/>
      <c r="BJ327" s="65"/>
      <c r="BK327" s="69"/>
      <c r="BL327" s="71"/>
      <c r="BM327" s="129"/>
      <c r="BN327" s="86"/>
      <c r="BR327" s="71"/>
      <c r="BV327" s="65"/>
      <c r="BW327" s="65"/>
      <c r="BX327" s="65"/>
      <c r="BY327" s="71"/>
      <c r="BZ327" s="65"/>
      <c r="CA327" s="65"/>
      <c r="CC327" s="65"/>
      <c r="CD327" s="65"/>
      <c r="CE327" s="65"/>
      <c r="CF327" s="71"/>
      <c r="CG327" s="65"/>
      <c r="CH327" s="65"/>
    </row>
    <row r="328" spans="1:86" s="21" customFormat="1" x14ac:dyDescent="0.4">
      <c r="A328" s="65"/>
      <c r="B328" s="69"/>
      <c r="C328" s="65"/>
      <c r="D328" s="65"/>
      <c r="E328" s="65"/>
      <c r="F328" s="65"/>
      <c r="G328" s="71"/>
      <c r="H328" s="65"/>
      <c r="I328" s="65"/>
      <c r="J328" s="65"/>
      <c r="K328" s="65"/>
      <c r="L328" s="65"/>
      <c r="M328" s="71"/>
      <c r="N328" s="65"/>
      <c r="O328" s="65"/>
      <c r="P328" s="65"/>
      <c r="Q328" s="65"/>
      <c r="R328" s="65"/>
      <c r="S328" s="71"/>
      <c r="T328" s="65"/>
      <c r="U328" s="65"/>
      <c r="W328" s="65"/>
      <c r="X328" s="65"/>
      <c r="Y328" s="71"/>
      <c r="Z328" s="65"/>
      <c r="AA328" s="65"/>
      <c r="AB328" s="65"/>
      <c r="AC328" s="65"/>
      <c r="AD328" s="65"/>
      <c r="AE328" s="71"/>
      <c r="AF328" s="65"/>
      <c r="AG328" s="65"/>
      <c r="AH328" s="65"/>
      <c r="AI328" s="65"/>
      <c r="AJ328" s="65"/>
      <c r="AK328" s="71"/>
      <c r="AL328" s="65"/>
      <c r="AM328" s="65"/>
      <c r="AO328" s="65"/>
      <c r="AP328" s="65"/>
      <c r="AQ328" s="71"/>
      <c r="AR328" s="65"/>
      <c r="AS328" s="65"/>
      <c r="AU328" s="65"/>
      <c r="AV328" s="65"/>
      <c r="AW328" s="65"/>
      <c r="AX328" s="553"/>
      <c r="AY328" s="129"/>
      <c r="AZ328" s="71"/>
      <c r="BA328" s="71"/>
      <c r="BB328" s="65"/>
      <c r="BC328" s="65"/>
      <c r="BD328" s="65"/>
      <c r="BE328" s="65"/>
      <c r="BF328" s="71"/>
      <c r="BG328" s="65"/>
      <c r="BH328" s="65"/>
      <c r="BJ328" s="65"/>
      <c r="BK328" s="69"/>
      <c r="BL328" s="71"/>
      <c r="BM328" s="129"/>
      <c r="BN328" s="86"/>
      <c r="BR328" s="71"/>
      <c r="BV328" s="65"/>
      <c r="BW328" s="65"/>
      <c r="BX328" s="65"/>
      <c r="BY328" s="71"/>
      <c r="BZ328" s="65"/>
      <c r="CA328" s="65"/>
      <c r="CC328" s="65"/>
      <c r="CD328" s="65"/>
      <c r="CE328" s="65"/>
      <c r="CF328" s="71"/>
      <c r="CG328" s="65"/>
      <c r="CH328" s="65"/>
    </row>
    <row r="329" spans="1:86" s="21" customFormat="1" x14ac:dyDescent="0.4">
      <c r="A329" s="65"/>
      <c r="B329" s="69"/>
      <c r="C329" s="65"/>
      <c r="D329" s="65"/>
      <c r="E329" s="65"/>
      <c r="F329" s="65"/>
      <c r="G329" s="71"/>
      <c r="H329" s="65"/>
      <c r="I329" s="65"/>
      <c r="J329" s="65"/>
      <c r="K329" s="65"/>
      <c r="L329" s="65"/>
      <c r="M329" s="71"/>
      <c r="N329" s="65"/>
      <c r="O329" s="65"/>
      <c r="P329" s="65"/>
      <c r="Q329" s="65"/>
      <c r="R329" s="65"/>
      <c r="S329" s="71"/>
      <c r="T329" s="65"/>
      <c r="U329" s="65"/>
      <c r="W329" s="65"/>
      <c r="X329" s="65"/>
      <c r="Y329" s="71"/>
      <c r="Z329" s="65"/>
      <c r="AA329" s="65"/>
      <c r="AB329" s="65"/>
      <c r="AC329" s="65"/>
      <c r="AD329" s="65"/>
      <c r="AE329" s="71"/>
      <c r="AF329" s="65"/>
      <c r="AG329" s="65"/>
      <c r="AH329" s="65"/>
      <c r="AI329" s="65"/>
      <c r="AJ329" s="65"/>
      <c r="AK329" s="71"/>
      <c r="AL329" s="65"/>
      <c r="AM329" s="65"/>
      <c r="AO329" s="65"/>
      <c r="AP329" s="65"/>
      <c r="AQ329" s="71"/>
      <c r="AR329" s="65"/>
      <c r="AS329" s="65"/>
      <c r="AU329" s="65"/>
      <c r="AV329" s="65"/>
      <c r="AW329" s="65"/>
      <c r="AX329" s="553"/>
      <c r="AY329" s="129"/>
      <c r="AZ329" s="71"/>
      <c r="BA329" s="71"/>
      <c r="BB329" s="65"/>
      <c r="BC329" s="65"/>
      <c r="BD329" s="65"/>
      <c r="BE329" s="65"/>
      <c r="BF329" s="71"/>
      <c r="BG329" s="65"/>
      <c r="BH329" s="65"/>
      <c r="BJ329" s="65"/>
      <c r="BK329" s="69"/>
      <c r="BL329" s="71"/>
      <c r="BM329" s="129"/>
      <c r="BN329" s="86"/>
      <c r="BR329" s="71"/>
      <c r="BV329" s="65"/>
      <c r="BW329" s="65"/>
      <c r="BX329" s="65"/>
      <c r="BY329" s="71"/>
      <c r="BZ329" s="65"/>
      <c r="CA329" s="65"/>
      <c r="CC329" s="65"/>
      <c r="CD329" s="65"/>
      <c r="CE329" s="65"/>
      <c r="CF329" s="71"/>
      <c r="CG329" s="65"/>
      <c r="CH329" s="65"/>
    </row>
    <row r="330" spans="1:86" s="21" customFormat="1" x14ac:dyDescent="0.4">
      <c r="A330" s="65"/>
      <c r="B330" s="69"/>
      <c r="C330" s="65"/>
      <c r="D330" s="65"/>
      <c r="E330" s="65"/>
      <c r="F330" s="65"/>
      <c r="G330" s="71"/>
      <c r="H330" s="65"/>
      <c r="I330" s="65"/>
      <c r="J330" s="65"/>
      <c r="K330" s="65"/>
      <c r="L330" s="65"/>
      <c r="M330" s="71"/>
      <c r="N330" s="65"/>
      <c r="O330" s="65"/>
      <c r="P330" s="65"/>
      <c r="Q330" s="65"/>
      <c r="R330" s="65"/>
      <c r="S330" s="71"/>
      <c r="T330" s="65"/>
      <c r="U330" s="65"/>
      <c r="W330" s="65"/>
      <c r="X330" s="65"/>
      <c r="Y330" s="71"/>
      <c r="Z330" s="65"/>
      <c r="AA330" s="65"/>
      <c r="AB330" s="65"/>
      <c r="AC330" s="65"/>
      <c r="AD330" s="65"/>
      <c r="AE330" s="71"/>
      <c r="AF330" s="65"/>
      <c r="AG330" s="65"/>
      <c r="AH330" s="65"/>
      <c r="AI330" s="65"/>
      <c r="AJ330" s="65"/>
      <c r="AK330" s="71"/>
      <c r="AL330" s="65"/>
      <c r="AM330" s="65"/>
      <c r="AO330" s="65"/>
      <c r="AP330" s="65"/>
      <c r="AQ330" s="71"/>
      <c r="AR330" s="65"/>
      <c r="AS330" s="65"/>
      <c r="AU330" s="65"/>
      <c r="AV330" s="65"/>
      <c r="AW330" s="65"/>
      <c r="AX330" s="553"/>
      <c r="AY330" s="129"/>
      <c r="AZ330" s="71"/>
      <c r="BA330" s="71"/>
      <c r="BB330" s="65"/>
      <c r="BC330" s="65"/>
      <c r="BD330" s="65"/>
      <c r="BE330" s="65"/>
      <c r="BF330" s="71"/>
      <c r="BG330" s="65"/>
      <c r="BH330" s="65"/>
      <c r="BJ330" s="65"/>
      <c r="BK330" s="69"/>
      <c r="BL330" s="71"/>
      <c r="BM330" s="129"/>
      <c r="BN330" s="86"/>
      <c r="BR330" s="71"/>
      <c r="BV330" s="65"/>
      <c r="BW330" s="65"/>
      <c r="BX330" s="65"/>
      <c r="BY330" s="71"/>
      <c r="BZ330" s="65"/>
      <c r="CA330" s="65"/>
      <c r="CC330" s="65"/>
      <c r="CD330" s="65"/>
      <c r="CE330" s="65"/>
      <c r="CF330" s="71"/>
      <c r="CG330" s="65"/>
      <c r="CH330" s="65"/>
    </row>
    <row r="331" spans="1:86" s="21" customFormat="1" x14ac:dyDescent="0.4">
      <c r="A331" s="65"/>
      <c r="B331" s="69"/>
      <c r="C331" s="65"/>
      <c r="D331" s="65"/>
      <c r="E331" s="65"/>
      <c r="F331" s="65"/>
      <c r="G331" s="71"/>
      <c r="H331" s="65"/>
      <c r="I331" s="65"/>
      <c r="J331" s="65"/>
      <c r="K331" s="65"/>
      <c r="L331" s="65"/>
      <c r="M331" s="71"/>
      <c r="N331" s="65"/>
      <c r="O331" s="65"/>
      <c r="P331" s="65"/>
      <c r="Q331" s="65"/>
      <c r="R331" s="65"/>
      <c r="S331" s="71"/>
      <c r="T331" s="65"/>
      <c r="U331" s="65"/>
      <c r="W331" s="65"/>
      <c r="X331" s="65"/>
      <c r="Y331" s="71"/>
      <c r="Z331" s="65"/>
      <c r="AA331" s="65"/>
      <c r="AB331" s="65"/>
      <c r="AC331" s="65"/>
      <c r="AD331" s="65"/>
      <c r="AE331" s="71"/>
      <c r="AF331" s="65"/>
      <c r="AG331" s="65"/>
      <c r="AH331" s="65"/>
      <c r="AI331" s="65"/>
      <c r="AJ331" s="65"/>
      <c r="AK331" s="71"/>
      <c r="AL331" s="65"/>
      <c r="AM331" s="65"/>
      <c r="AO331" s="65"/>
      <c r="AP331" s="65"/>
      <c r="AQ331" s="71"/>
      <c r="AR331" s="65"/>
      <c r="AS331" s="65"/>
      <c r="AU331" s="65"/>
      <c r="AV331" s="65"/>
      <c r="AW331" s="65"/>
      <c r="AX331" s="553"/>
      <c r="AY331" s="129"/>
      <c r="AZ331" s="71"/>
      <c r="BA331" s="71"/>
      <c r="BB331" s="65"/>
      <c r="BC331" s="65"/>
      <c r="BD331" s="65"/>
      <c r="BE331" s="65"/>
      <c r="BF331" s="71"/>
      <c r="BG331" s="65"/>
      <c r="BH331" s="65"/>
      <c r="BJ331" s="65"/>
      <c r="BK331" s="69"/>
      <c r="BL331" s="71"/>
      <c r="BM331" s="129"/>
      <c r="BN331" s="86"/>
      <c r="BR331" s="71"/>
      <c r="BV331" s="65"/>
      <c r="BW331" s="65"/>
      <c r="BX331" s="65"/>
      <c r="BY331" s="71"/>
      <c r="BZ331" s="65"/>
      <c r="CA331" s="65"/>
      <c r="CC331" s="65"/>
      <c r="CD331" s="65"/>
      <c r="CE331" s="65"/>
      <c r="CF331" s="71"/>
      <c r="CG331" s="65"/>
      <c r="CH331" s="65"/>
    </row>
    <row r="332" spans="1:86" s="21" customFormat="1" x14ac:dyDescent="0.4">
      <c r="A332" s="65"/>
      <c r="B332" s="69"/>
      <c r="C332" s="65"/>
      <c r="D332" s="65"/>
      <c r="E332" s="65"/>
      <c r="F332" s="65"/>
      <c r="G332" s="71"/>
      <c r="H332" s="65"/>
      <c r="I332" s="65"/>
      <c r="J332" s="65"/>
      <c r="K332" s="65"/>
      <c r="L332" s="65"/>
      <c r="M332" s="71"/>
      <c r="N332" s="65"/>
      <c r="O332" s="65"/>
      <c r="P332" s="65"/>
      <c r="Q332" s="65"/>
      <c r="R332" s="65"/>
      <c r="S332" s="71"/>
      <c r="T332" s="65"/>
      <c r="U332" s="65"/>
      <c r="W332" s="65"/>
      <c r="X332" s="65"/>
      <c r="Y332" s="71"/>
      <c r="Z332" s="65"/>
      <c r="AA332" s="65"/>
      <c r="AB332" s="65"/>
      <c r="AC332" s="65"/>
      <c r="AD332" s="65"/>
      <c r="AE332" s="71"/>
      <c r="AF332" s="65"/>
      <c r="AG332" s="65"/>
      <c r="AH332" s="65"/>
      <c r="AI332" s="65"/>
      <c r="AJ332" s="65"/>
      <c r="AK332" s="71"/>
      <c r="AL332" s="65"/>
      <c r="AM332" s="65"/>
      <c r="AO332" s="65"/>
      <c r="AP332" s="65"/>
      <c r="AQ332" s="71"/>
      <c r="AR332" s="65"/>
      <c r="AS332" s="65"/>
      <c r="AU332" s="65"/>
      <c r="AV332" s="65"/>
      <c r="AW332" s="65"/>
      <c r="AX332" s="553"/>
      <c r="AY332" s="129"/>
      <c r="AZ332" s="71"/>
      <c r="BA332" s="71"/>
      <c r="BB332" s="65"/>
      <c r="BC332" s="65"/>
      <c r="BD332" s="65"/>
      <c r="BE332" s="65"/>
      <c r="BF332" s="71"/>
      <c r="BG332" s="65"/>
      <c r="BH332" s="65"/>
      <c r="BJ332" s="65"/>
      <c r="BK332" s="69"/>
      <c r="BL332" s="71"/>
      <c r="BM332" s="129"/>
      <c r="BN332" s="86"/>
      <c r="BR332" s="71"/>
      <c r="BV332" s="65"/>
      <c r="BW332" s="65"/>
      <c r="BX332" s="65"/>
      <c r="BY332" s="71"/>
      <c r="BZ332" s="65"/>
      <c r="CA332" s="65"/>
      <c r="CC332" s="65"/>
      <c r="CD332" s="65"/>
      <c r="CE332" s="65"/>
      <c r="CF332" s="71"/>
      <c r="CG332" s="65"/>
      <c r="CH332" s="65"/>
    </row>
    <row r="333" spans="1:86" s="21" customFormat="1" x14ac:dyDescent="0.4">
      <c r="A333" s="65"/>
      <c r="B333" s="69"/>
      <c r="C333" s="65"/>
      <c r="D333" s="65"/>
      <c r="E333" s="65"/>
      <c r="F333" s="65"/>
      <c r="G333" s="71"/>
      <c r="H333" s="65"/>
      <c r="I333" s="65"/>
      <c r="J333" s="65"/>
      <c r="K333" s="65"/>
      <c r="L333" s="65"/>
      <c r="M333" s="71"/>
      <c r="N333" s="65"/>
      <c r="O333" s="65"/>
      <c r="P333" s="65"/>
      <c r="Q333" s="65"/>
      <c r="R333" s="65"/>
      <c r="S333" s="71"/>
      <c r="T333" s="65"/>
      <c r="U333" s="65"/>
      <c r="W333" s="65"/>
      <c r="X333" s="65"/>
      <c r="Y333" s="71"/>
      <c r="Z333" s="65"/>
      <c r="AA333" s="65"/>
      <c r="AB333" s="65"/>
      <c r="AC333" s="65"/>
      <c r="AD333" s="65"/>
      <c r="AE333" s="71"/>
      <c r="AF333" s="65"/>
      <c r="AG333" s="65"/>
      <c r="AH333" s="65"/>
      <c r="AI333" s="65"/>
      <c r="AJ333" s="65"/>
      <c r="AK333" s="71"/>
      <c r="AL333" s="65"/>
      <c r="AM333" s="65"/>
      <c r="AO333" s="65"/>
      <c r="AP333" s="65"/>
      <c r="AQ333" s="71"/>
      <c r="AR333" s="65"/>
      <c r="AS333" s="65"/>
      <c r="AU333" s="65"/>
      <c r="AV333" s="65"/>
      <c r="AW333" s="65"/>
      <c r="AX333" s="553"/>
      <c r="AY333" s="129"/>
      <c r="AZ333" s="71"/>
      <c r="BA333" s="71"/>
      <c r="BB333" s="65"/>
      <c r="BC333" s="65"/>
      <c r="BD333" s="65"/>
      <c r="BE333" s="65"/>
      <c r="BF333" s="71"/>
      <c r="BG333" s="65"/>
      <c r="BH333" s="65"/>
      <c r="BJ333" s="65"/>
      <c r="BK333" s="69"/>
      <c r="BL333" s="71"/>
      <c r="BM333" s="129"/>
      <c r="BN333" s="86"/>
      <c r="BR333" s="71"/>
      <c r="BV333" s="65"/>
      <c r="BW333" s="65"/>
      <c r="BX333" s="65"/>
      <c r="BY333" s="71"/>
      <c r="BZ333" s="65"/>
      <c r="CA333" s="65"/>
      <c r="CC333" s="65"/>
      <c r="CD333" s="65"/>
      <c r="CE333" s="65"/>
      <c r="CF333" s="71"/>
      <c r="CG333" s="65"/>
      <c r="CH333" s="65"/>
    </row>
    <row r="334" spans="1:86" s="21" customFormat="1" x14ac:dyDescent="0.4">
      <c r="A334" s="65"/>
      <c r="B334" s="69"/>
      <c r="C334" s="65"/>
      <c r="D334" s="65"/>
      <c r="E334" s="65"/>
      <c r="F334" s="65"/>
      <c r="G334" s="71"/>
      <c r="H334" s="65"/>
      <c r="I334" s="65"/>
      <c r="J334" s="65"/>
      <c r="K334" s="65"/>
      <c r="L334" s="65"/>
      <c r="M334" s="71"/>
      <c r="N334" s="65"/>
      <c r="O334" s="65"/>
      <c r="P334" s="65"/>
      <c r="Q334" s="65"/>
      <c r="R334" s="65"/>
      <c r="S334" s="71"/>
      <c r="T334" s="65"/>
      <c r="U334" s="65"/>
      <c r="W334" s="65"/>
      <c r="X334" s="65"/>
      <c r="Y334" s="71"/>
      <c r="Z334" s="65"/>
      <c r="AA334" s="65"/>
      <c r="AB334" s="65"/>
      <c r="AC334" s="65"/>
      <c r="AD334" s="65"/>
      <c r="AE334" s="71"/>
      <c r="AF334" s="65"/>
      <c r="AG334" s="65"/>
      <c r="AH334" s="65"/>
      <c r="AI334" s="65"/>
      <c r="AJ334" s="65"/>
      <c r="AK334" s="71"/>
      <c r="AL334" s="65"/>
      <c r="AM334" s="65"/>
      <c r="AO334" s="65"/>
      <c r="AP334" s="65"/>
      <c r="AQ334" s="71"/>
      <c r="AR334" s="65"/>
      <c r="AS334" s="65"/>
      <c r="AU334" s="65"/>
      <c r="AV334" s="65"/>
      <c r="AW334" s="65"/>
      <c r="AX334" s="553"/>
      <c r="AY334" s="129"/>
      <c r="AZ334" s="71"/>
      <c r="BA334" s="71"/>
      <c r="BB334" s="65"/>
      <c r="BC334" s="65"/>
      <c r="BD334" s="65"/>
      <c r="BE334" s="65"/>
      <c r="BF334" s="71"/>
      <c r="BG334" s="65"/>
      <c r="BH334" s="65"/>
      <c r="BJ334" s="65"/>
      <c r="BK334" s="69"/>
      <c r="BL334" s="71"/>
      <c r="BM334" s="129"/>
      <c r="BN334" s="86"/>
      <c r="BR334" s="71"/>
      <c r="BV334" s="65"/>
      <c r="BW334" s="65"/>
      <c r="BX334" s="65"/>
      <c r="BY334" s="71"/>
      <c r="BZ334" s="65"/>
      <c r="CA334" s="65"/>
      <c r="CC334" s="65"/>
      <c r="CD334" s="65"/>
      <c r="CE334" s="65"/>
      <c r="CF334" s="71"/>
      <c r="CG334" s="65"/>
      <c r="CH334" s="65"/>
    </row>
    <row r="335" spans="1:86" s="21" customFormat="1" x14ac:dyDescent="0.4">
      <c r="A335" s="65"/>
      <c r="B335" s="69"/>
      <c r="C335" s="65"/>
      <c r="D335" s="65"/>
      <c r="E335" s="65"/>
      <c r="F335" s="65"/>
      <c r="G335" s="71"/>
      <c r="H335" s="65"/>
      <c r="I335" s="65"/>
      <c r="J335" s="65"/>
      <c r="K335" s="65"/>
      <c r="L335" s="65"/>
      <c r="M335" s="71"/>
      <c r="N335" s="65"/>
      <c r="O335" s="65"/>
      <c r="P335" s="65"/>
      <c r="Q335" s="65"/>
      <c r="R335" s="65"/>
      <c r="S335" s="71"/>
      <c r="T335" s="65"/>
      <c r="U335" s="65"/>
      <c r="W335" s="65"/>
      <c r="X335" s="65"/>
      <c r="Y335" s="71"/>
      <c r="Z335" s="65"/>
      <c r="AA335" s="65"/>
      <c r="AB335" s="65"/>
      <c r="AC335" s="65"/>
      <c r="AD335" s="65"/>
      <c r="AE335" s="71"/>
      <c r="AF335" s="65"/>
      <c r="AG335" s="65"/>
      <c r="AH335" s="65"/>
      <c r="AI335" s="65"/>
      <c r="AJ335" s="65"/>
      <c r="AK335" s="71"/>
      <c r="AL335" s="65"/>
      <c r="AM335" s="65"/>
      <c r="AO335" s="65"/>
      <c r="AP335" s="65"/>
      <c r="AQ335" s="71"/>
      <c r="AR335" s="65"/>
      <c r="AS335" s="65"/>
      <c r="AU335" s="65"/>
      <c r="AV335" s="65"/>
      <c r="AW335" s="65"/>
      <c r="AX335" s="553"/>
      <c r="AY335" s="129"/>
      <c r="AZ335" s="71"/>
      <c r="BA335" s="71"/>
      <c r="BB335" s="65"/>
      <c r="BC335" s="65"/>
      <c r="BD335" s="65"/>
      <c r="BE335" s="65"/>
      <c r="BF335" s="71"/>
      <c r="BG335" s="65"/>
      <c r="BH335" s="65"/>
      <c r="BJ335" s="65"/>
      <c r="BK335" s="69"/>
      <c r="BL335" s="71"/>
      <c r="BM335" s="129"/>
      <c r="BN335" s="86"/>
      <c r="BR335" s="71"/>
      <c r="BV335" s="65"/>
      <c r="BW335" s="65"/>
      <c r="BX335" s="65"/>
      <c r="BY335" s="71"/>
      <c r="BZ335" s="65"/>
      <c r="CA335" s="65"/>
      <c r="CC335" s="65"/>
      <c r="CD335" s="65"/>
      <c r="CE335" s="65"/>
      <c r="CF335" s="71"/>
      <c r="CG335" s="65"/>
      <c r="CH335" s="65"/>
    </row>
    <row r="336" spans="1:86" s="21" customFormat="1" x14ac:dyDescent="0.4">
      <c r="A336" s="65"/>
      <c r="B336" s="69"/>
      <c r="C336" s="65"/>
      <c r="D336" s="65"/>
      <c r="E336" s="65"/>
      <c r="F336" s="65"/>
      <c r="G336" s="71"/>
      <c r="H336" s="65"/>
      <c r="I336" s="65"/>
      <c r="J336" s="65"/>
      <c r="K336" s="65"/>
      <c r="L336" s="65"/>
      <c r="M336" s="71"/>
      <c r="N336" s="65"/>
      <c r="O336" s="65"/>
      <c r="P336" s="65"/>
      <c r="Q336" s="65"/>
      <c r="R336" s="65"/>
      <c r="S336" s="71"/>
      <c r="T336" s="65"/>
      <c r="U336" s="65"/>
      <c r="W336" s="65"/>
      <c r="X336" s="65"/>
      <c r="Y336" s="71"/>
      <c r="Z336" s="65"/>
      <c r="AA336" s="65"/>
      <c r="AB336" s="65"/>
      <c r="AC336" s="65"/>
      <c r="AD336" s="65"/>
      <c r="AE336" s="71"/>
      <c r="AF336" s="65"/>
      <c r="AG336" s="65"/>
      <c r="AH336" s="65"/>
      <c r="AI336" s="65"/>
      <c r="AJ336" s="65"/>
      <c r="AK336" s="71"/>
      <c r="AL336" s="65"/>
      <c r="AM336" s="65"/>
      <c r="AO336" s="65"/>
      <c r="AP336" s="65"/>
      <c r="AQ336" s="71"/>
      <c r="AR336" s="65"/>
      <c r="AS336" s="65"/>
      <c r="AU336" s="65"/>
      <c r="AV336" s="65"/>
      <c r="AW336" s="65"/>
      <c r="AX336" s="553"/>
      <c r="AY336" s="129"/>
      <c r="AZ336" s="71"/>
      <c r="BA336" s="71"/>
      <c r="BB336" s="65"/>
      <c r="BC336" s="65"/>
      <c r="BD336" s="65"/>
      <c r="BE336" s="65"/>
      <c r="BF336" s="71"/>
      <c r="BG336" s="65"/>
      <c r="BH336" s="65"/>
      <c r="BJ336" s="65"/>
      <c r="BK336" s="69"/>
      <c r="BL336" s="71"/>
      <c r="BM336" s="129"/>
      <c r="BN336" s="86"/>
      <c r="BR336" s="71"/>
      <c r="BV336" s="65"/>
      <c r="BW336" s="65"/>
      <c r="BX336" s="65"/>
      <c r="BY336" s="71"/>
      <c r="BZ336" s="65"/>
      <c r="CA336" s="65"/>
      <c r="CC336" s="65"/>
      <c r="CD336" s="65"/>
      <c r="CE336" s="65"/>
      <c r="CF336" s="71"/>
      <c r="CG336" s="65"/>
      <c r="CH336" s="65"/>
    </row>
    <row r="337" spans="1:86" s="21" customFormat="1" x14ac:dyDescent="0.4">
      <c r="A337" s="65"/>
      <c r="B337" s="69"/>
      <c r="C337" s="65"/>
      <c r="D337" s="65"/>
      <c r="E337" s="65"/>
      <c r="F337" s="65"/>
      <c r="G337" s="71"/>
      <c r="H337" s="65"/>
      <c r="I337" s="65"/>
      <c r="J337" s="65"/>
      <c r="K337" s="65"/>
      <c r="L337" s="65"/>
      <c r="M337" s="71"/>
      <c r="N337" s="65"/>
      <c r="O337" s="65"/>
      <c r="P337" s="65"/>
      <c r="Q337" s="65"/>
      <c r="R337" s="65"/>
      <c r="S337" s="71"/>
      <c r="T337" s="65"/>
      <c r="U337" s="65"/>
      <c r="W337" s="65"/>
      <c r="X337" s="65"/>
      <c r="Y337" s="71"/>
      <c r="Z337" s="65"/>
      <c r="AA337" s="65"/>
      <c r="AB337" s="65"/>
      <c r="AC337" s="65"/>
      <c r="AD337" s="65"/>
      <c r="AE337" s="71"/>
      <c r="AF337" s="65"/>
      <c r="AG337" s="65"/>
      <c r="AH337" s="65"/>
      <c r="AI337" s="65"/>
      <c r="AJ337" s="65"/>
      <c r="AK337" s="71"/>
      <c r="AL337" s="65"/>
      <c r="AM337" s="65"/>
      <c r="AO337" s="65"/>
      <c r="AP337" s="65"/>
      <c r="AQ337" s="71"/>
      <c r="AR337" s="65"/>
      <c r="AS337" s="65"/>
      <c r="AU337" s="65"/>
      <c r="AV337" s="65"/>
      <c r="AW337" s="65"/>
      <c r="AX337" s="553"/>
      <c r="AY337" s="129"/>
      <c r="AZ337" s="71"/>
      <c r="BA337" s="71"/>
      <c r="BB337" s="65"/>
      <c r="BC337" s="65"/>
      <c r="BD337" s="65"/>
      <c r="BE337" s="65"/>
      <c r="BF337" s="71"/>
      <c r="BG337" s="65"/>
      <c r="BH337" s="65"/>
      <c r="BJ337" s="65"/>
      <c r="BK337" s="69"/>
      <c r="BL337" s="71"/>
      <c r="BM337" s="129"/>
      <c r="BN337" s="86"/>
      <c r="BR337" s="71"/>
      <c r="BV337" s="65"/>
      <c r="BW337" s="65"/>
      <c r="BX337" s="65"/>
      <c r="BY337" s="71"/>
      <c r="BZ337" s="65"/>
      <c r="CA337" s="65"/>
      <c r="CC337" s="65"/>
      <c r="CD337" s="65"/>
      <c r="CE337" s="65"/>
      <c r="CF337" s="71"/>
      <c r="CG337" s="65"/>
      <c r="CH337" s="65"/>
    </row>
    <row r="338" spans="1:86" s="21" customFormat="1" x14ac:dyDescent="0.4">
      <c r="A338" s="65"/>
      <c r="B338" s="69"/>
      <c r="C338" s="65"/>
      <c r="D338" s="65"/>
      <c r="E338" s="65"/>
      <c r="F338" s="65"/>
      <c r="G338" s="71"/>
      <c r="H338" s="65"/>
      <c r="I338" s="65"/>
      <c r="J338" s="65"/>
      <c r="K338" s="65"/>
      <c r="L338" s="65"/>
      <c r="M338" s="71"/>
      <c r="N338" s="65"/>
      <c r="O338" s="65"/>
      <c r="P338" s="65"/>
      <c r="Q338" s="65"/>
      <c r="R338" s="65"/>
      <c r="S338" s="71"/>
      <c r="T338" s="65"/>
      <c r="U338" s="65"/>
      <c r="W338" s="65"/>
      <c r="X338" s="65"/>
      <c r="Y338" s="71"/>
      <c r="Z338" s="65"/>
      <c r="AA338" s="65"/>
      <c r="AB338" s="65"/>
      <c r="AC338" s="65"/>
      <c r="AD338" s="65"/>
      <c r="AE338" s="71"/>
      <c r="AF338" s="65"/>
      <c r="AG338" s="65"/>
      <c r="AH338" s="65"/>
      <c r="AI338" s="65"/>
      <c r="AJ338" s="65"/>
      <c r="AK338" s="71"/>
      <c r="AL338" s="65"/>
      <c r="AM338" s="65"/>
      <c r="AO338" s="65"/>
      <c r="AP338" s="65"/>
      <c r="AQ338" s="71"/>
      <c r="AR338" s="65"/>
      <c r="AS338" s="65"/>
      <c r="AU338" s="65"/>
      <c r="AV338" s="65"/>
      <c r="AW338" s="65"/>
      <c r="AX338" s="553"/>
      <c r="AY338" s="129"/>
      <c r="AZ338" s="71"/>
      <c r="BA338" s="71"/>
      <c r="BB338" s="65"/>
      <c r="BC338" s="65"/>
      <c r="BD338" s="65"/>
      <c r="BE338" s="65"/>
      <c r="BF338" s="71"/>
      <c r="BG338" s="65"/>
      <c r="BH338" s="65"/>
      <c r="BJ338" s="65"/>
      <c r="BK338" s="69"/>
      <c r="BL338" s="71"/>
      <c r="BM338" s="129"/>
      <c r="BN338" s="86"/>
      <c r="BR338" s="71"/>
      <c r="BV338" s="65"/>
      <c r="BW338" s="65"/>
      <c r="BX338" s="65"/>
      <c r="BY338" s="71"/>
      <c r="BZ338" s="65"/>
      <c r="CA338" s="65"/>
      <c r="CC338" s="65"/>
      <c r="CD338" s="65"/>
      <c r="CE338" s="65"/>
      <c r="CF338" s="71"/>
      <c r="CG338" s="65"/>
      <c r="CH338" s="65"/>
    </row>
    <row r="339" spans="1:86" s="21" customFormat="1" x14ac:dyDescent="0.4">
      <c r="A339" s="65"/>
      <c r="B339" s="69"/>
      <c r="C339" s="65"/>
      <c r="D339" s="65"/>
      <c r="E339" s="65"/>
      <c r="F339" s="65"/>
      <c r="G339" s="71"/>
      <c r="H339" s="65"/>
      <c r="I339" s="65"/>
      <c r="J339" s="65"/>
      <c r="K339" s="65"/>
      <c r="L339" s="65"/>
      <c r="M339" s="71"/>
      <c r="N339" s="65"/>
      <c r="O339" s="65"/>
      <c r="P339" s="65"/>
      <c r="Q339" s="65"/>
      <c r="R339" s="65"/>
      <c r="S339" s="71"/>
      <c r="T339" s="65"/>
      <c r="U339" s="65"/>
      <c r="W339" s="65"/>
      <c r="X339" s="65"/>
      <c r="Y339" s="71"/>
      <c r="Z339" s="65"/>
      <c r="AA339" s="65"/>
      <c r="AB339" s="65"/>
      <c r="AC339" s="65"/>
      <c r="AD339" s="65"/>
      <c r="AE339" s="71"/>
      <c r="AF339" s="65"/>
      <c r="AG339" s="65"/>
      <c r="AH339" s="65"/>
      <c r="AI339" s="65"/>
      <c r="AJ339" s="65"/>
      <c r="AK339" s="71"/>
      <c r="AL339" s="65"/>
      <c r="AM339" s="65"/>
      <c r="AO339" s="65"/>
      <c r="AP339" s="65"/>
      <c r="AQ339" s="71"/>
      <c r="AR339" s="65"/>
      <c r="AS339" s="65"/>
      <c r="AU339" s="65"/>
      <c r="AV339" s="65"/>
      <c r="AW339" s="65"/>
      <c r="AX339" s="553"/>
      <c r="AY339" s="129"/>
      <c r="AZ339" s="71"/>
      <c r="BA339" s="71"/>
      <c r="BB339" s="65"/>
      <c r="BC339" s="65"/>
      <c r="BD339" s="65"/>
      <c r="BE339" s="65"/>
      <c r="BF339" s="71"/>
      <c r="BG339" s="65"/>
      <c r="BH339" s="65"/>
      <c r="BJ339" s="65"/>
      <c r="BK339" s="69"/>
      <c r="BL339" s="71"/>
      <c r="BM339" s="129"/>
      <c r="BN339" s="86"/>
      <c r="BR339" s="71"/>
      <c r="BV339" s="65"/>
      <c r="BW339" s="65"/>
      <c r="BX339" s="65"/>
      <c r="BY339" s="71"/>
      <c r="BZ339" s="65"/>
      <c r="CA339" s="65"/>
      <c r="CC339" s="65"/>
      <c r="CD339" s="65"/>
      <c r="CE339" s="65"/>
      <c r="CF339" s="71"/>
      <c r="CG339" s="65"/>
      <c r="CH339" s="65"/>
    </row>
    <row r="340" spans="1:86" s="21" customFormat="1" x14ac:dyDescent="0.4">
      <c r="A340" s="65"/>
      <c r="B340" s="69"/>
      <c r="C340" s="65"/>
      <c r="D340" s="65"/>
      <c r="E340" s="65"/>
      <c r="F340" s="65"/>
      <c r="G340" s="71"/>
      <c r="H340" s="65"/>
      <c r="I340" s="65"/>
      <c r="J340" s="65"/>
      <c r="K340" s="65"/>
      <c r="L340" s="65"/>
      <c r="M340" s="71"/>
      <c r="N340" s="65"/>
      <c r="O340" s="65"/>
      <c r="P340" s="65"/>
      <c r="Q340" s="65"/>
      <c r="R340" s="65"/>
      <c r="S340" s="71"/>
      <c r="T340" s="65"/>
      <c r="U340" s="65"/>
      <c r="W340" s="65"/>
      <c r="X340" s="65"/>
      <c r="Y340" s="71"/>
      <c r="Z340" s="65"/>
      <c r="AA340" s="65"/>
      <c r="AB340" s="65"/>
      <c r="AC340" s="65"/>
      <c r="AD340" s="65"/>
      <c r="AE340" s="71"/>
      <c r="AF340" s="65"/>
      <c r="AG340" s="65"/>
      <c r="AH340" s="65"/>
      <c r="AI340" s="65"/>
      <c r="AJ340" s="65"/>
      <c r="AK340" s="71"/>
      <c r="AL340" s="65"/>
      <c r="AM340" s="65"/>
      <c r="AO340" s="65"/>
      <c r="AP340" s="65"/>
      <c r="AQ340" s="71"/>
      <c r="AR340" s="65"/>
      <c r="AS340" s="65"/>
      <c r="AU340" s="65"/>
      <c r="AV340" s="65"/>
      <c r="AW340" s="65"/>
      <c r="AX340" s="553"/>
      <c r="AY340" s="129"/>
      <c r="AZ340" s="71"/>
      <c r="BA340" s="71"/>
      <c r="BB340" s="65"/>
      <c r="BC340" s="65"/>
      <c r="BD340" s="65"/>
      <c r="BE340" s="65"/>
      <c r="BF340" s="71"/>
      <c r="BG340" s="65"/>
      <c r="BH340" s="65"/>
      <c r="BJ340" s="65"/>
      <c r="BK340" s="69"/>
      <c r="BL340" s="71"/>
      <c r="BM340" s="129"/>
      <c r="BN340" s="86"/>
      <c r="BR340" s="71"/>
      <c r="BV340" s="65"/>
      <c r="BW340" s="65"/>
      <c r="BX340" s="65"/>
      <c r="BY340" s="71"/>
      <c r="BZ340" s="65"/>
      <c r="CA340" s="65"/>
      <c r="CC340" s="65"/>
      <c r="CD340" s="65"/>
      <c r="CE340" s="65"/>
      <c r="CF340" s="71"/>
      <c r="CG340" s="65"/>
      <c r="CH340" s="65"/>
    </row>
    <row r="341" spans="1:86" s="21" customFormat="1" x14ac:dyDescent="0.4">
      <c r="A341" s="65"/>
      <c r="B341" s="69"/>
      <c r="C341" s="65"/>
      <c r="D341" s="65"/>
      <c r="E341" s="65"/>
      <c r="F341" s="65"/>
      <c r="G341" s="71"/>
      <c r="H341" s="65"/>
      <c r="I341" s="65"/>
      <c r="J341" s="65"/>
      <c r="K341" s="65"/>
      <c r="L341" s="65"/>
      <c r="M341" s="71"/>
      <c r="N341" s="65"/>
      <c r="O341" s="65"/>
      <c r="P341" s="65"/>
      <c r="Q341" s="65"/>
      <c r="R341" s="65"/>
      <c r="S341" s="71"/>
      <c r="T341" s="65"/>
      <c r="U341" s="65"/>
      <c r="W341" s="65"/>
      <c r="X341" s="65"/>
      <c r="Y341" s="71"/>
      <c r="Z341" s="65"/>
      <c r="AA341" s="65"/>
      <c r="AB341" s="65"/>
      <c r="AC341" s="65"/>
      <c r="AD341" s="65"/>
      <c r="AE341" s="71"/>
      <c r="AF341" s="65"/>
      <c r="AG341" s="65"/>
      <c r="AH341" s="65"/>
      <c r="AI341" s="65"/>
      <c r="AJ341" s="65"/>
      <c r="AK341" s="71"/>
      <c r="AL341" s="65"/>
      <c r="AM341" s="65"/>
      <c r="AO341" s="65"/>
      <c r="AP341" s="65"/>
      <c r="AQ341" s="71"/>
      <c r="AR341" s="65"/>
      <c r="AS341" s="65"/>
      <c r="AU341" s="65"/>
      <c r="AV341" s="65"/>
      <c r="AW341" s="65"/>
      <c r="AX341" s="553"/>
      <c r="AY341" s="129"/>
      <c r="AZ341" s="71"/>
      <c r="BA341" s="71"/>
      <c r="BB341" s="65"/>
      <c r="BC341" s="65"/>
      <c r="BD341" s="65"/>
      <c r="BE341" s="65"/>
      <c r="BF341" s="71"/>
      <c r="BG341" s="65"/>
      <c r="BH341" s="65"/>
      <c r="BJ341" s="65"/>
      <c r="BK341" s="69"/>
      <c r="BL341" s="71"/>
      <c r="BM341" s="129"/>
      <c r="BN341" s="86"/>
      <c r="BR341" s="71"/>
      <c r="BV341" s="65"/>
      <c r="BW341" s="65"/>
      <c r="BX341" s="65"/>
      <c r="BY341" s="71"/>
      <c r="BZ341" s="65"/>
      <c r="CA341" s="65"/>
      <c r="CC341" s="65"/>
      <c r="CD341" s="65"/>
      <c r="CE341" s="65"/>
      <c r="CF341" s="71"/>
      <c r="CG341" s="65"/>
      <c r="CH341" s="65"/>
    </row>
    <row r="342" spans="1:86" s="21" customFormat="1" x14ac:dyDescent="0.4">
      <c r="A342" s="65"/>
      <c r="B342" s="69"/>
      <c r="C342" s="65"/>
      <c r="D342" s="65"/>
      <c r="E342" s="65"/>
      <c r="F342" s="65"/>
      <c r="G342" s="71"/>
      <c r="H342" s="65"/>
      <c r="I342" s="65"/>
      <c r="J342" s="65"/>
      <c r="K342" s="65"/>
      <c r="L342" s="65"/>
      <c r="M342" s="71"/>
      <c r="N342" s="65"/>
      <c r="O342" s="65"/>
      <c r="P342" s="65"/>
      <c r="Q342" s="65"/>
      <c r="R342" s="65"/>
      <c r="S342" s="71"/>
      <c r="T342" s="65"/>
      <c r="U342" s="65"/>
      <c r="W342" s="65"/>
      <c r="X342" s="65"/>
      <c r="Y342" s="71"/>
      <c r="Z342" s="65"/>
      <c r="AA342" s="65"/>
      <c r="AB342" s="65"/>
      <c r="AC342" s="65"/>
      <c r="AD342" s="65"/>
      <c r="AE342" s="71"/>
      <c r="AF342" s="65"/>
      <c r="AG342" s="65"/>
      <c r="AH342" s="65"/>
      <c r="AI342" s="65"/>
      <c r="AJ342" s="65"/>
      <c r="AK342" s="71"/>
      <c r="AL342" s="65"/>
      <c r="AM342" s="65"/>
      <c r="AO342" s="65"/>
      <c r="AP342" s="65"/>
      <c r="AQ342" s="71"/>
      <c r="AR342" s="65"/>
      <c r="AS342" s="65"/>
      <c r="AU342" s="65"/>
      <c r="AV342" s="65"/>
      <c r="AW342" s="65"/>
      <c r="AX342" s="553"/>
      <c r="AY342" s="129"/>
      <c r="AZ342" s="71"/>
      <c r="BA342" s="71"/>
      <c r="BB342" s="65"/>
      <c r="BC342" s="65"/>
      <c r="BD342" s="65"/>
      <c r="BE342" s="65"/>
      <c r="BF342" s="71"/>
      <c r="BG342" s="65"/>
      <c r="BH342" s="65"/>
      <c r="BJ342" s="65"/>
      <c r="BK342" s="69"/>
      <c r="BL342" s="71"/>
      <c r="BM342" s="129"/>
      <c r="BN342" s="86"/>
      <c r="BR342" s="71"/>
      <c r="BV342" s="65"/>
      <c r="BW342" s="65"/>
      <c r="BX342" s="65"/>
      <c r="BY342" s="71"/>
      <c r="BZ342" s="65"/>
      <c r="CA342" s="65"/>
      <c r="CC342" s="65"/>
      <c r="CD342" s="65"/>
      <c r="CE342" s="65"/>
      <c r="CF342" s="71"/>
      <c r="CG342" s="65"/>
      <c r="CH342" s="65"/>
    </row>
    <row r="343" spans="1:86" s="21" customFormat="1" x14ac:dyDescent="0.4">
      <c r="A343" s="65"/>
      <c r="B343" s="69"/>
      <c r="C343" s="65"/>
      <c r="D343" s="65"/>
      <c r="E343" s="65"/>
      <c r="F343" s="65"/>
      <c r="G343" s="71"/>
      <c r="H343" s="65"/>
      <c r="I343" s="65"/>
      <c r="J343" s="65"/>
      <c r="K343" s="65"/>
      <c r="L343" s="65"/>
      <c r="M343" s="71"/>
      <c r="N343" s="65"/>
      <c r="O343" s="65"/>
      <c r="P343" s="65"/>
      <c r="Q343" s="65"/>
      <c r="R343" s="65"/>
      <c r="S343" s="71"/>
      <c r="T343" s="65"/>
      <c r="U343" s="65"/>
      <c r="W343" s="65"/>
      <c r="X343" s="65"/>
      <c r="Y343" s="71"/>
      <c r="Z343" s="65"/>
      <c r="AA343" s="65"/>
      <c r="AB343" s="65"/>
      <c r="AC343" s="65"/>
      <c r="AD343" s="65"/>
      <c r="AE343" s="71"/>
      <c r="AF343" s="65"/>
      <c r="AG343" s="65"/>
      <c r="AH343" s="65"/>
      <c r="AI343" s="65"/>
      <c r="AJ343" s="65"/>
      <c r="AK343" s="71"/>
      <c r="AL343" s="65"/>
      <c r="AM343" s="65"/>
      <c r="AO343" s="65"/>
      <c r="AP343" s="65"/>
      <c r="AQ343" s="71"/>
      <c r="AR343" s="65"/>
      <c r="AS343" s="65"/>
      <c r="AU343" s="65"/>
      <c r="AV343" s="65"/>
      <c r="AW343" s="65"/>
      <c r="AX343" s="553"/>
      <c r="AY343" s="129"/>
      <c r="AZ343" s="71"/>
      <c r="BA343" s="71"/>
      <c r="BB343" s="65"/>
      <c r="BC343" s="65"/>
      <c r="BD343" s="65"/>
      <c r="BE343" s="65"/>
      <c r="BF343" s="71"/>
      <c r="BG343" s="65"/>
      <c r="BH343" s="65"/>
      <c r="BJ343" s="65"/>
      <c r="BK343" s="69"/>
      <c r="BL343" s="71"/>
      <c r="BM343" s="129"/>
      <c r="BN343" s="86"/>
      <c r="BR343" s="71"/>
      <c r="BV343" s="65"/>
      <c r="BW343" s="65"/>
      <c r="BX343" s="65"/>
      <c r="BY343" s="71"/>
      <c r="BZ343" s="65"/>
      <c r="CA343" s="65"/>
      <c r="CC343" s="65"/>
      <c r="CD343" s="65"/>
      <c r="CE343" s="65"/>
      <c r="CF343" s="71"/>
      <c r="CG343" s="65"/>
      <c r="CH343" s="65"/>
    </row>
    <row r="344" spans="1:86" s="21" customFormat="1" x14ac:dyDescent="0.4">
      <c r="A344" s="65"/>
      <c r="B344" s="69"/>
      <c r="C344" s="65"/>
      <c r="D344" s="65"/>
      <c r="E344" s="65"/>
      <c r="F344" s="65"/>
      <c r="G344" s="71"/>
      <c r="H344" s="65"/>
      <c r="I344" s="65"/>
      <c r="J344" s="65"/>
      <c r="K344" s="65"/>
      <c r="L344" s="65"/>
      <c r="M344" s="71"/>
      <c r="N344" s="65"/>
      <c r="O344" s="65"/>
      <c r="P344" s="65"/>
      <c r="Q344" s="65"/>
      <c r="R344" s="65"/>
      <c r="S344" s="71"/>
      <c r="T344" s="65"/>
      <c r="U344" s="65"/>
      <c r="W344" s="65"/>
      <c r="X344" s="65"/>
      <c r="Y344" s="71"/>
      <c r="Z344" s="65"/>
      <c r="AA344" s="65"/>
      <c r="AB344" s="65"/>
      <c r="AC344" s="65"/>
      <c r="AD344" s="65"/>
      <c r="AE344" s="71"/>
      <c r="AF344" s="65"/>
      <c r="AG344" s="65"/>
      <c r="AH344" s="65"/>
      <c r="AI344" s="65"/>
      <c r="AJ344" s="65"/>
      <c r="AK344" s="71"/>
      <c r="AL344" s="65"/>
      <c r="AM344" s="65"/>
      <c r="AO344" s="65"/>
      <c r="AP344" s="65"/>
      <c r="AQ344" s="71"/>
      <c r="AR344" s="65"/>
      <c r="AS344" s="65"/>
      <c r="AU344" s="65"/>
      <c r="AV344" s="65"/>
      <c r="AW344" s="65"/>
      <c r="AX344" s="553"/>
      <c r="AY344" s="129"/>
      <c r="AZ344" s="71"/>
      <c r="BA344" s="71"/>
      <c r="BB344" s="65"/>
      <c r="BC344" s="65"/>
      <c r="BD344" s="65"/>
      <c r="BE344" s="65"/>
      <c r="BF344" s="71"/>
      <c r="BG344" s="65"/>
      <c r="BH344" s="65"/>
      <c r="BJ344" s="65"/>
      <c r="BK344" s="69"/>
      <c r="BL344" s="71"/>
      <c r="BM344" s="129"/>
      <c r="BN344" s="86"/>
      <c r="BR344" s="71"/>
      <c r="BV344" s="65"/>
      <c r="BW344" s="65"/>
      <c r="BX344" s="65"/>
      <c r="BY344" s="71"/>
      <c r="BZ344" s="65"/>
      <c r="CA344" s="65"/>
      <c r="CC344" s="65"/>
      <c r="CD344" s="65"/>
      <c r="CE344" s="65"/>
      <c r="CF344" s="71"/>
      <c r="CG344" s="65"/>
      <c r="CH344" s="65"/>
    </row>
    <row r="345" spans="1:86" s="21" customFormat="1" x14ac:dyDescent="0.4">
      <c r="A345" s="65"/>
      <c r="B345" s="69"/>
      <c r="C345" s="65"/>
      <c r="D345" s="65"/>
      <c r="E345" s="65"/>
      <c r="F345" s="65"/>
      <c r="G345" s="71"/>
      <c r="H345" s="65"/>
      <c r="I345" s="65"/>
      <c r="J345" s="65"/>
      <c r="K345" s="65"/>
      <c r="L345" s="65"/>
      <c r="M345" s="71"/>
      <c r="N345" s="65"/>
      <c r="O345" s="65"/>
      <c r="P345" s="65"/>
      <c r="Q345" s="65"/>
      <c r="R345" s="65"/>
      <c r="S345" s="71"/>
      <c r="T345" s="65"/>
      <c r="U345" s="65"/>
      <c r="W345" s="65"/>
      <c r="X345" s="65"/>
      <c r="Y345" s="71"/>
      <c r="Z345" s="65"/>
      <c r="AA345" s="65"/>
      <c r="AB345" s="65"/>
      <c r="AC345" s="65"/>
      <c r="AD345" s="65"/>
      <c r="AE345" s="71"/>
      <c r="AF345" s="65"/>
      <c r="AG345" s="65"/>
      <c r="AH345" s="65"/>
      <c r="AI345" s="65"/>
      <c r="AJ345" s="65"/>
      <c r="AK345" s="71"/>
      <c r="AL345" s="65"/>
      <c r="AM345" s="65"/>
      <c r="AO345" s="65"/>
      <c r="AP345" s="65"/>
      <c r="AQ345" s="71"/>
      <c r="AR345" s="65"/>
      <c r="AS345" s="65"/>
      <c r="AU345" s="65"/>
      <c r="AV345" s="65"/>
      <c r="AW345" s="65"/>
      <c r="AX345" s="553"/>
      <c r="AY345" s="129"/>
      <c r="AZ345" s="71"/>
      <c r="BA345" s="71"/>
      <c r="BB345" s="65"/>
      <c r="BC345" s="65"/>
      <c r="BD345" s="65"/>
      <c r="BE345" s="65"/>
      <c r="BF345" s="71"/>
      <c r="BG345" s="65"/>
      <c r="BH345" s="65"/>
      <c r="BJ345" s="65"/>
      <c r="BK345" s="69"/>
      <c r="BL345" s="71"/>
      <c r="BM345" s="129"/>
      <c r="BN345" s="86"/>
      <c r="BR345" s="71"/>
      <c r="BV345" s="65"/>
      <c r="BW345" s="65"/>
      <c r="BX345" s="65"/>
      <c r="BY345" s="71"/>
      <c r="BZ345" s="65"/>
      <c r="CA345" s="65"/>
      <c r="CC345" s="65"/>
      <c r="CD345" s="65"/>
      <c r="CE345" s="65"/>
      <c r="CF345" s="71"/>
      <c r="CG345" s="65"/>
      <c r="CH345" s="65"/>
    </row>
    <row r="346" spans="1:86" s="21" customFormat="1" x14ac:dyDescent="0.4">
      <c r="A346" s="65"/>
      <c r="B346" s="69"/>
      <c r="C346" s="65"/>
      <c r="D346" s="65"/>
      <c r="E346" s="65"/>
      <c r="F346" s="65"/>
      <c r="G346" s="71"/>
      <c r="H346" s="65"/>
      <c r="I346" s="65"/>
      <c r="J346" s="65"/>
      <c r="K346" s="65"/>
      <c r="L346" s="65"/>
      <c r="M346" s="71"/>
      <c r="N346" s="65"/>
      <c r="O346" s="65"/>
      <c r="P346" s="65"/>
      <c r="Q346" s="65"/>
      <c r="R346" s="65"/>
      <c r="S346" s="71"/>
      <c r="T346" s="65"/>
      <c r="U346" s="65"/>
      <c r="W346" s="65"/>
      <c r="X346" s="65"/>
      <c r="Y346" s="71"/>
      <c r="Z346" s="65"/>
      <c r="AA346" s="65"/>
      <c r="AB346" s="65"/>
      <c r="AC346" s="65"/>
      <c r="AD346" s="65"/>
      <c r="AE346" s="71"/>
      <c r="AF346" s="65"/>
      <c r="AG346" s="65"/>
      <c r="AH346" s="65"/>
      <c r="AI346" s="65"/>
      <c r="AJ346" s="65"/>
      <c r="AK346" s="71"/>
      <c r="AL346" s="65"/>
      <c r="AM346" s="65"/>
      <c r="AO346" s="65"/>
      <c r="AP346" s="65"/>
      <c r="AQ346" s="71"/>
      <c r="AR346" s="65"/>
      <c r="AS346" s="65"/>
      <c r="AU346" s="65"/>
      <c r="AV346" s="65"/>
      <c r="AW346" s="65"/>
      <c r="AX346" s="553"/>
      <c r="AY346" s="129"/>
      <c r="AZ346" s="71"/>
      <c r="BA346" s="71"/>
      <c r="BB346" s="65"/>
      <c r="BC346" s="65"/>
      <c r="BD346" s="65"/>
      <c r="BE346" s="65"/>
      <c r="BF346" s="71"/>
      <c r="BG346" s="65"/>
      <c r="BH346" s="65"/>
      <c r="BJ346" s="65"/>
      <c r="BK346" s="69"/>
      <c r="BL346" s="71"/>
      <c r="BM346" s="129"/>
      <c r="BN346" s="86"/>
      <c r="BR346" s="71"/>
      <c r="BV346" s="65"/>
      <c r="BW346" s="65"/>
      <c r="BX346" s="65"/>
      <c r="BY346" s="71"/>
      <c r="BZ346" s="65"/>
      <c r="CA346" s="65"/>
      <c r="CC346" s="65"/>
      <c r="CD346" s="65"/>
      <c r="CE346" s="65"/>
      <c r="CF346" s="71"/>
      <c r="CG346" s="65"/>
      <c r="CH346" s="65"/>
    </row>
    <row r="347" spans="1:86" s="21" customFormat="1" x14ac:dyDescent="0.4">
      <c r="A347" s="65"/>
      <c r="B347" s="69"/>
      <c r="C347" s="65"/>
      <c r="D347" s="65"/>
      <c r="E347" s="65"/>
      <c r="F347" s="65"/>
      <c r="G347" s="71"/>
      <c r="H347" s="65"/>
      <c r="I347" s="65"/>
      <c r="J347" s="65"/>
      <c r="K347" s="65"/>
      <c r="L347" s="65"/>
      <c r="M347" s="71"/>
      <c r="N347" s="65"/>
      <c r="O347" s="65"/>
      <c r="P347" s="65"/>
      <c r="Q347" s="65"/>
      <c r="R347" s="65"/>
      <c r="S347" s="71"/>
      <c r="T347" s="65"/>
      <c r="U347" s="65"/>
      <c r="W347" s="65"/>
      <c r="X347" s="65"/>
      <c r="Y347" s="71"/>
      <c r="Z347" s="65"/>
      <c r="AA347" s="65"/>
      <c r="AB347" s="65"/>
      <c r="AC347" s="65"/>
      <c r="AD347" s="65"/>
      <c r="AE347" s="71"/>
      <c r="AF347" s="65"/>
      <c r="AG347" s="65"/>
      <c r="AH347" s="65"/>
      <c r="AI347" s="65"/>
      <c r="AJ347" s="65"/>
      <c r="AK347" s="71"/>
      <c r="AL347" s="65"/>
      <c r="AM347" s="65"/>
      <c r="AO347" s="65"/>
      <c r="AP347" s="65"/>
      <c r="AQ347" s="71"/>
      <c r="AR347" s="65"/>
      <c r="AS347" s="65"/>
      <c r="AU347" s="65"/>
      <c r="AV347" s="65"/>
      <c r="AW347" s="65"/>
      <c r="AX347" s="553"/>
      <c r="AY347" s="129"/>
      <c r="AZ347" s="71"/>
      <c r="BA347" s="71"/>
      <c r="BB347" s="65"/>
      <c r="BC347" s="65"/>
      <c r="BD347" s="65"/>
      <c r="BE347" s="65"/>
      <c r="BF347" s="71"/>
      <c r="BG347" s="65"/>
      <c r="BH347" s="65"/>
      <c r="BJ347" s="65"/>
      <c r="BK347" s="69"/>
      <c r="BL347" s="71"/>
      <c r="BM347" s="129"/>
      <c r="BN347" s="86"/>
      <c r="BR347" s="71"/>
      <c r="BV347" s="65"/>
      <c r="BW347" s="65"/>
      <c r="BX347" s="65"/>
      <c r="BY347" s="71"/>
      <c r="BZ347" s="65"/>
      <c r="CA347" s="65"/>
      <c r="CC347" s="65"/>
      <c r="CD347" s="65"/>
      <c r="CE347" s="65"/>
      <c r="CF347" s="71"/>
      <c r="CG347" s="65"/>
      <c r="CH347" s="65"/>
    </row>
    <row r="348" spans="1:86" s="21" customFormat="1" x14ac:dyDescent="0.4">
      <c r="A348" s="65"/>
      <c r="B348" s="69"/>
      <c r="C348" s="65"/>
      <c r="D348" s="65"/>
      <c r="E348" s="65"/>
      <c r="F348" s="65"/>
      <c r="G348" s="71"/>
      <c r="H348" s="65"/>
      <c r="I348" s="65"/>
      <c r="J348" s="65"/>
      <c r="K348" s="65"/>
      <c r="L348" s="65"/>
      <c r="M348" s="71"/>
      <c r="N348" s="65"/>
      <c r="O348" s="65"/>
      <c r="P348" s="65"/>
      <c r="Q348" s="65"/>
      <c r="R348" s="65"/>
      <c r="S348" s="71"/>
      <c r="T348" s="65"/>
      <c r="U348" s="65"/>
      <c r="W348" s="65"/>
      <c r="X348" s="65"/>
      <c r="Y348" s="71"/>
      <c r="Z348" s="65"/>
      <c r="AA348" s="65"/>
      <c r="AB348" s="65"/>
      <c r="AC348" s="65"/>
      <c r="AD348" s="65"/>
      <c r="AE348" s="71"/>
      <c r="AF348" s="65"/>
      <c r="AG348" s="65"/>
      <c r="AH348" s="65"/>
      <c r="AI348" s="65"/>
      <c r="AJ348" s="65"/>
      <c r="AK348" s="71"/>
      <c r="AL348" s="65"/>
      <c r="AM348" s="65"/>
      <c r="AO348" s="65"/>
      <c r="AP348" s="65"/>
      <c r="AQ348" s="71"/>
      <c r="AR348" s="65"/>
      <c r="AS348" s="65"/>
      <c r="AU348" s="65"/>
      <c r="AV348" s="65"/>
      <c r="AW348" s="65"/>
      <c r="AX348" s="553"/>
      <c r="AY348" s="129"/>
      <c r="AZ348" s="71"/>
      <c r="BA348" s="71"/>
      <c r="BB348" s="65"/>
      <c r="BC348" s="65"/>
      <c r="BD348" s="65"/>
      <c r="BE348" s="65"/>
      <c r="BF348" s="71"/>
      <c r="BG348" s="65"/>
      <c r="BH348" s="65"/>
      <c r="BJ348" s="65"/>
      <c r="BK348" s="69"/>
      <c r="BL348" s="71"/>
      <c r="BM348" s="129"/>
      <c r="BN348" s="86"/>
      <c r="BR348" s="71"/>
      <c r="BV348" s="65"/>
      <c r="BW348" s="65"/>
      <c r="BX348" s="65"/>
      <c r="BY348" s="71"/>
      <c r="BZ348" s="65"/>
      <c r="CA348" s="65"/>
      <c r="CC348" s="65"/>
      <c r="CD348" s="65"/>
      <c r="CE348" s="65"/>
      <c r="CF348" s="71"/>
      <c r="CG348" s="65"/>
      <c r="CH348" s="65"/>
    </row>
    <row r="349" spans="1:86" s="21" customFormat="1" x14ac:dyDescent="0.4">
      <c r="A349" s="65"/>
      <c r="B349" s="69"/>
      <c r="C349" s="65"/>
      <c r="D349" s="65"/>
      <c r="E349" s="65"/>
      <c r="F349" s="65"/>
      <c r="G349" s="71"/>
      <c r="H349" s="65"/>
      <c r="I349" s="65"/>
      <c r="J349" s="65"/>
      <c r="K349" s="65"/>
      <c r="L349" s="65"/>
      <c r="M349" s="71"/>
      <c r="N349" s="65"/>
      <c r="O349" s="65"/>
      <c r="P349" s="65"/>
      <c r="Q349" s="65"/>
      <c r="R349" s="65"/>
      <c r="S349" s="71"/>
      <c r="T349" s="65"/>
      <c r="U349" s="65"/>
      <c r="W349" s="65"/>
      <c r="X349" s="65"/>
      <c r="Y349" s="71"/>
      <c r="Z349" s="65"/>
      <c r="AA349" s="65"/>
      <c r="AB349" s="65"/>
      <c r="AC349" s="65"/>
      <c r="AD349" s="65"/>
      <c r="AE349" s="71"/>
      <c r="AF349" s="65"/>
      <c r="AG349" s="65"/>
      <c r="AH349" s="65"/>
      <c r="AI349" s="65"/>
      <c r="AJ349" s="65"/>
      <c r="AK349" s="71"/>
      <c r="AL349" s="65"/>
      <c r="AM349" s="65"/>
      <c r="AO349" s="65"/>
      <c r="AP349" s="65"/>
      <c r="AQ349" s="71"/>
      <c r="AR349" s="65"/>
      <c r="AS349" s="65"/>
      <c r="AU349" s="65"/>
      <c r="AV349" s="65"/>
      <c r="AW349" s="65"/>
      <c r="AX349" s="553"/>
      <c r="AY349" s="129"/>
      <c r="AZ349" s="71"/>
      <c r="BA349" s="71"/>
      <c r="BB349" s="65"/>
      <c r="BC349" s="65"/>
      <c r="BD349" s="65"/>
      <c r="BE349" s="65"/>
      <c r="BF349" s="71"/>
      <c r="BG349" s="65"/>
      <c r="BH349" s="65"/>
      <c r="BJ349" s="65"/>
      <c r="BK349" s="69"/>
      <c r="BL349" s="71"/>
      <c r="BM349" s="129"/>
      <c r="BN349" s="86"/>
      <c r="BR349" s="71"/>
      <c r="BV349" s="65"/>
      <c r="BW349" s="65"/>
      <c r="BX349" s="65"/>
      <c r="BY349" s="71"/>
      <c r="BZ349" s="65"/>
      <c r="CA349" s="65"/>
      <c r="CC349" s="65"/>
      <c r="CD349" s="65"/>
      <c r="CE349" s="65"/>
      <c r="CF349" s="71"/>
      <c r="CG349" s="65"/>
      <c r="CH349" s="65"/>
    </row>
    <row r="350" spans="1:86" s="21" customFormat="1" x14ac:dyDescent="0.4">
      <c r="A350" s="65"/>
      <c r="B350" s="69"/>
      <c r="C350" s="65"/>
      <c r="D350" s="65"/>
      <c r="E350" s="65"/>
      <c r="F350" s="65"/>
      <c r="G350" s="71"/>
      <c r="H350" s="65"/>
      <c r="I350" s="65"/>
      <c r="J350" s="65"/>
      <c r="K350" s="65"/>
      <c r="L350" s="65"/>
      <c r="M350" s="71"/>
      <c r="N350" s="65"/>
      <c r="O350" s="65"/>
      <c r="P350" s="65"/>
      <c r="Q350" s="65"/>
      <c r="R350" s="65"/>
      <c r="S350" s="71"/>
      <c r="T350" s="65"/>
      <c r="U350" s="65"/>
      <c r="W350" s="65"/>
      <c r="X350" s="65"/>
      <c r="Y350" s="71"/>
      <c r="Z350" s="65"/>
      <c r="AA350" s="65"/>
      <c r="AB350" s="65"/>
      <c r="AC350" s="65"/>
      <c r="AD350" s="65"/>
      <c r="AE350" s="71"/>
      <c r="AF350" s="65"/>
      <c r="AG350" s="65"/>
      <c r="AH350" s="65"/>
      <c r="AI350" s="65"/>
      <c r="AJ350" s="65"/>
      <c r="AK350" s="71"/>
      <c r="AL350" s="65"/>
      <c r="AM350" s="65"/>
      <c r="AO350" s="65"/>
      <c r="AP350" s="65"/>
      <c r="AQ350" s="71"/>
      <c r="AR350" s="65"/>
      <c r="AS350" s="65"/>
      <c r="AU350" s="65"/>
      <c r="AV350" s="65"/>
      <c r="AW350" s="65"/>
      <c r="AX350" s="553"/>
      <c r="AY350" s="129"/>
      <c r="AZ350" s="71"/>
      <c r="BA350" s="71"/>
      <c r="BB350" s="65"/>
      <c r="BC350" s="65"/>
      <c r="BD350" s="65"/>
      <c r="BE350" s="65"/>
      <c r="BF350" s="71"/>
      <c r="BG350" s="65"/>
      <c r="BH350" s="65"/>
      <c r="BJ350" s="65"/>
      <c r="BK350" s="69"/>
      <c r="BL350" s="71"/>
      <c r="BM350" s="129"/>
      <c r="BN350" s="86"/>
      <c r="BR350" s="71"/>
      <c r="BV350" s="65"/>
      <c r="BW350" s="65"/>
      <c r="BX350" s="65"/>
      <c r="BY350" s="71"/>
      <c r="BZ350" s="65"/>
      <c r="CA350" s="65"/>
      <c r="CC350" s="65"/>
      <c r="CD350" s="65"/>
      <c r="CE350" s="65"/>
      <c r="CF350" s="71"/>
      <c r="CG350" s="65"/>
      <c r="CH350" s="65"/>
    </row>
    <row r="351" spans="1:86" s="21" customFormat="1" x14ac:dyDescent="0.4">
      <c r="A351" s="65"/>
      <c r="B351" s="69"/>
      <c r="C351" s="65"/>
      <c r="D351" s="65"/>
      <c r="E351" s="65"/>
      <c r="F351" s="65"/>
      <c r="G351" s="71"/>
      <c r="H351" s="65"/>
      <c r="I351" s="65"/>
      <c r="J351" s="65"/>
      <c r="K351" s="65"/>
      <c r="L351" s="65"/>
      <c r="M351" s="71"/>
      <c r="N351" s="65"/>
      <c r="O351" s="65"/>
      <c r="P351" s="65"/>
      <c r="Q351" s="65"/>
      <c r="R351" s="65"/>
      <c r="S351" s="71"/>
      <c r="T351" s="65"/>
      <c r="U351" s="65"/>
      <c r="W351" s="65"/>
      <c r="X351" s="65"/>
      <c r="Y351" s="71"/>
      <c r="Z351" s="65"/>
      <c r="AA351" s="65"/>
      <c r="AB351" s="65"/>
      <c r="AC351" s="65"/>
      <c r="AD351" s="65"/>
      <c r="AE351" s="71"/>
      <c r="AF351" s="65"/>
      <c r="AG351" s="65"/>
      <c r="AH351" s="65"/>
      <c r="AI351" s="65"/>
      <c r="AJ351" s="65"/>
      <c r="AK351" s="71"/>
      <c r="AL351" s="65"/>
      <c r="AM351" s="65"/>
      <c r="AO351" s="65"/>
      <c r="AP351" s="65"/>
      <c r="AQ351" s="71"/>
      <c r="AR351" s="65"/>
      <c r="AS351" s="65"/>
      <c r="AU351" s="65"/>
      <c r="AV351" s="65"/>
      <c r="AW351" s="65"/>
      <c r="AX351" s="553"/>
      <c r="AY351" s="129"/>
      <c r="AZ351" s="71"/>
      <c r="BA351" s="71"/>
      <c r="BB351" s="65"/>
      <c r="BC351" s="65"/>
      <c r="BD351" s="65"/>
      <c r="BE351" s="65"/>
      <c r="BF351" s="71"/>
      <c r="BG351" s="65"/>
      <c r="BH351" s="65"/>
      <c r="BJ351" s="65"/>
      <c r="BK351" s="69"/>
      <c r="BL351" s="71"/>
      <c r="BM351" s="129"/>
      <c r="BN351" s="86"/>
      <c r="BR351" s="71"/>
      <c r="BV351" s="65"/>
      <c r="BW351" s="65"/>
      <c r="BX351" s="65"/>
      <c r="BY351" s="71"/>
      <c r="BZ351" s="65"/>
      <c r="CA351" s="65"/>
      <c r="CC351" s="65"/>
      <c r="CD351" s="65"/>
      <c r="CE351" s="65"/>
      <c r="CF351" s="71"/>
      <c r="CG351" s="65"/>
      <c r="CH351" s="65"/>
    </row>
    <row r="352" spans="1:86" s="21" customFormat="1" x14ac:dyDescent="0.4">
      <c r="A352" s="65"/>
      <c r="B352" s="69"/>
      <c r="C352" s="65"/>
      <c r="D352" s="65"/>
      <c r="E352" s="65"/>
      <c r="F352" s="65"/>
      <c r="G352" s="71"/>
      <c r="H352" s="65"/>
      <c r="I352" s="65"/>
      <c r="J352" s="65"/>
      <c r="K352" s="65"/>
      <c r="L352" s="65"/>
      <c r="M352" s="71"/>
      <c r="N352" s="65"/>
      <c r="O352" s="65"/>
      <c r="P352" s="65"/>
      <c r="Q352" s="65"/>
      <c r="R352" s="65"/>
      <c r="S352" s="71"/>
      <c r="T352" s="65"/>
      <c r="U352" s="65"/>
      <c r="W352" s="65"/>
      <c r="X352" s="65"/>
      <c r="Y352" s="71"/>
      <c r="Z352" s="65"/>
      <c r="AA352" s="65"/>
      <c r="AB352" s="65"/>
      <c r="AC352" s="65"/>
      <c r="AD352" s="65"/>
      <c r="AE352" s="71"/>
      <c r="AF352" s="65"/>
      <c r="AG352" s="65"/>
      <c r="AH352" s="65"/>
      <c r="AI352" s="65"/>
      <c r="AJ352" s="65"/>
      <c r="AK352" s="71"/>
      <c r="AL352" s="65"/>
      <c r="AM352" s="65"/>
      <c r="AO352" s="65"/>
      <c r="AP352" s="65"/>
      <c r="AQ352" s="71"/>
      <c r="AR352" s="65"/>
      <c r="AS352" s="65"/>
      <c r="AU352" s="65"/>
      <c r="AV352" s="65"/>
      <c r="AW352" s="65"/>
      <c r="AX352" s="553"/>
      <c r="AY352" s="129"/>
      <c r="AZ352" s="71"/>
      <c r="BA352" s="71"/>
      <c r="BB352" s="65"/>
      <c r="BC352" s="65"/>
      <c r="BD352" s="65"/>
      <c r="BE352" s="65"/>
      <c r="BF352" s="71"/>
      <c r="BG352" s="65"/>
      <c r="BH352" s="65"/>
      <c r="BJ352" s="65"/>
      <c r="BK352" s="69"/>
      <c r="BL352" s="71"/>
      <c r="BM352" s="129"/>
      <c r="BN352" s="86"/>
      <c r="BR352" s="71"/>
      <c r="BV352" s="65"/>
      <c r="BW352" s="65"/>
      <c r="BX352" s="65"/>
      <c r="BY352" s="71"/>
      <c r="BZ352" s="65"/>
      <c r="CA352" s="65"/>
      <c r="CC352" s="65"/>
      <c r="CD352" s="65"/>
      <c r="CE352" s="65"/>
      <c r="CF352" s="71"/>
      <c r="CG352" s="65"/>
      <c r="CH352" s="65"/>
    </row>
    <row r="353" spans="1:87" s="21" customFormat="1" x14ac:dyDescent="0.4">
      <c r="A353" s="65"/>
      <c r="B353" s="69"/>
      <c r="C353" s="65"/>
      <c r="D353" s="65"/>
      <c r="E353" s="65"/>
      <c r="F353" s="65"/>
      <c r="G353" s="71"/>
      <c r="H353" s="65"/>
      <c r="I353" s="65"/>
      <c r="J353" s="65"/>
      <c r="K353" s="65"/>
      <c r="L353" s="65"/>
      <c r="M353" s="71"/>
      <c r="N353" s="65"/>
      <c r="O353" s="65"/>
      <c r="P353" s="65"/>
      <c r="Q353" s="65"/>
      <c r="R353" s="65"/>
      <c r="S353" s="71"/>
      <c r="T353" s="65"/>
      <c r="U353" s="65"/>
      <c r="W353" s="65"/>
      <c r="X353" s="65"/>
      <c r="Y353" s="71"/>
      <c r="Z353" s="65"/>
      <c r="AA353" s="65"/>
      <c r="AB353" s="65"/>
      <c r="AC353" s="65"/>
      <c r="AD353" s="65"/>
      <c r="AE353" s="71"/>
      <c r="AF353" s="65"/>
      <c r="AG353" s="65"/>
      <c r="AH353" s="65"/>
      <c r="AI353" s="65"/>
      <c r="AJ353" s="65"/>
      <c r="AK353" s="71"/>
      <c r="AL353" s="65"/>
      <c r="AM353" s="65"/>
      <c r="AO353" s="65"/>
      <c r="AP353" s="65"/>
      <c r="AQ353" s="71"/>
      <c r="AR353" s="65"/>
      <c r="AS353" s="65"/>
      <c r="AU353" s="65"/>
      <c r="AV353" s="65"/>
      <c r="AW353" s="65"/>
      <c r="AX353" s="553"/>
      <c r="AY353" s="129"/>
      <c r="AZ353" s="71"/>
      <c r="BA353" s="71"/>
      <c r="BB353" s="65"/>
      <c r="BC353" s="65"/>
      <c r="BD353" s="65"/>
      <c r="BE353" s="65"/>
      <c r="BF353" s="71"/>
      <c r="BG353" s="65"/>
      <c r="BH353" s="65"/>
      <c r="BJ353" s="65"/>
      <c r="BK353" s="69"/>
      <c r="BL353" s="71"/>
      <c r="BM353" s="129"/>
      <c r="BN353" s="86"/>
      <c r="BR353" s="71"/>
      <c r="BV353" s="65"/>
      <c r="BW353" s="65"/>
      <c r="BX353" s="65"/>
      <c r="BY353" s="71"/>
      <c r="BZ353" s="65"/>
      <c r="CA353" s="65"/>
      <c r="CC353" s="65"/>
      <c r="CD353" s="65"/>
      <c r="CE353" s="65"/>
      <c r="CF353" s="71"/>
      <c r="CG353" s="65"/>
      <c r="CH353" s="65"/>
    </row>
    <row r="354" spans="1:87" s="21" customFormat="1" x14ac:dyDescent="0.4">
      <c r="A354" s="65"/>
      <c r="B354" s="69"/>
      <c r="C354" s="65"/>
      <c r="D354" s="65"/>
      <c r="E354" s="65"/>
      <c r="F354" s="65"/>
      <c r="G354" s="71"/>
      <c r="H354" s="65"/>
      <c r="I354" s="65"/>
      <c r="J354" s="65"/>
      <c r="K354" s="65"/>
      <c r="L354" s="65"/>
      <c r="M354" s="71"/>
      <c r="N354" s="65"/>
      <c r="O354" s="65"/>
      <c r="P354" s="65"/>
      <c r="Q354" s="65"/>
      <c r="R354" s="65"/>
      <c r="S354" s="71"/>
      <c r="T354" s="65"/>
      <c r="U354" s="65"/>
      <c r="W354" s="65"/>
      <c r="X354" s="65"/>
      <c r="Y354" s="71"/>
      <c r="Z354" s="65"/>
      <c r="AA354" s="65"/>
      <c r="AB354" s="65"/>
      <c r="AC354" s="65"/>
      <c r="AD354" s="65"/>
      <c r="AE354" s="71"/>
      <c r="AF354" s="65"/>
      <c r="AG354" s="65"/>
      <c r="AH354" s="65"/>
      <c r="AI354" s="65"/>
      <c r="AJ354" s="65"/>
      <c r="AK354" s="71"/>
      <c r="AL354" s="65"/>
      <c r="AM354" s="65"/>
      <c r="AO354" s="65"/>
      <c r="AP354" s="65"/>
      <c r="AQ354" s="71"/>
      <c r="AR354" s="65"/>
      <c r="AS354" s="65"/>
      <c r="AU354" s="65"/>
      <c r="AV354" s="65"/>
      <c r="AW354" s="65"/>
      <c r="AX354" s="553"/>
      <c r="AY354" s="129"/>
      <c r="AZ354" s="71"/>
      <c r="BA354" s="71"/>
      <c r="BB354" s="65"/>
      <c r="BC354" s="65"/>
      <c r="BD354" s="65"/>
      <c r="BE354" s="65"/>
      <c r="BF354" s="71"/>
      <c r="BG354" s="65"/>
      <c r="BH354" s="65"/>
      <c r="BJ354" s="65"/>
      <c r="BK354" s="69"/>
      <c r="BL354" s="71"/>
      <c r="BM354" s="129"/>
      <c r="BN354" s="86"/>
      <c r="BR354" s="71"/>
      <c r="BV354" s="65"/>
      <c r="BW354" s="65"/>
      <c r="BX354" s="65"/>
      <c r="BY354" s="71"/>
      <c r="BZ354" s="65"/>
      <c r="CA354" s="65"/>
      <c r="CC354" s="65"/>
      <c r="CD354" s="65"/>
      <c r="CE354" s="65"/>
      <c r="CF354" s="71"/>
      <c r="CG354" s="65"/>
      <c r="CH354" s="65"/>
    </row>
    <row r="355" spans="1:87" s="21" customFormat="1" x14ac:dyDescent="0.4">
      <c r="A355" s="65"/>
      <c r="B355" s="69"/>
      <c r="C355" s="65"/>
      <c r="D355" s="65"/>
      <c r="E355" s="65"/>
      <c r="F355" s="65"/>
      <c r="G355" s="71"/>
      <c r="H355" s="65"/>
      <c r="I355" s="65"/>
      <c r="J355" s="65"/>
      <c r="K355" s="65"/>
      <c r="L355" s="65"/>
      <c r="M355" s="71"/>
      <c r="N355" s="65"/>
      <c r="O355" s="65"/>
      <c r="P355" s="65"/>
      <c r="Q355" s="65"/>
      <c r="R355" s="65"/>
      <c r="S355" s="71"/>
      <c r="T355" s="65"/>
      <c r="U355" s="65"/>
      <c r="W355" s="65"/>
      <c r="X355" s="65"/>
      <c r="Y355" s="71"/>
      <c r="Z355" s="65"/>
      <c r="AA355" s="65"/>
      <c r="AB355" s="65"/>
      <c r="AC355" s="65"/>
      <c r="AD355" s="65"/>
      <c r="AE355" s="71"/>
      <c r="AF355" s="65"/>
      <c r="AG355" s="65"/>
      <c r="AH355" s="65"/>
      <c r="AI355" s="65"/>
      <c r="AJ355" s="65"/>
      <c r="AK355" s="71"/>
      <c r="AL355" s="65"/>
      <c r="AM355" s="65"/>
      <c r="AO355" s="65"/>
      <c r="AP355" s="65"/>
      <c r="AQ355" s="71"/>
      <c r="AR355" s="65"/>
      <c r="AS355" s="65"/>
      <c r="AU355" s="65"/>
      <c r="AV355" s="65"/>
      <c r="AW355" s="65"/>
      <c r="AX355" s="553"/>
      <c r="AY355" s="129"/>
      <c r="AZ355" s="71"/>
      <c r="BA355" s="71"/>
      <c r="BB355" s="65"/>
      <c r="BC355" s="65"/>
      <c r="BD355" s="65"/>
      <c r="BE355" s="65"/>
      <c r="BF355" s="71"/>
      <c r="BG355" s="65"/>
      <c r="BH355" s="65"/>
      <c r="BJ355" s="65"/>
      <c r="BK355" s="69"/>
      <c r="BL355" s="71"/>
      <c r="BM355" s="129"/>
      <c r="BN355" s="86"/>
      <c r="BR355" s="71"/>
      <c r="BV355" s="65"/>
      <c r="BW355" s="65"/>
      <c r="BX355" s="65"/>
      <c r="BY355" s="71"/>
      <c r="BZ355" s="65"/>
      <c r="CA355" s="65"/>
      <c r="CC355" s="65"/>
      <c r="CD355" s="65"/>
      <c r="CE355" s="65"/>
      <c r="CF355" s="71"/>
      <c r="CG355" s="65"/>
      <c r="CH355" s="65"/>
    </row>
    <row r="356" spans="1:87" s="21" customFormat="1" x14ac:dyDescent="0.4">
      <c r="A356" s="65"/>
      <c r="B356" s="69"/>
      <c r="C356" s="65"/>
      <c r="D356" s="65"/>
      <c r="E356" s="65"/>
      <c r="F356" s="65"/>
      <c r="G356" s="71"/>
      <c r="H356" s="65"/>
      <c r="I356" s="65"/>
      <c r="J356" s="65"/>
      <c r="K356" s="65"/>
      <c r="L356" s="65"/>
      <c r="M356" s="71"/>
      <c r="N356" s="65"/>
      <c r="O356" s="65"/>
      <c r="P356" s="65"/>
      <c r="Q356" s="65"/>
      <c r="R356" s="65"/>
      <c r="S356" s="71"/>
      <c r="T356" s="65"/>
      <c r="U356" s="65"/>
      <c r="W356" s="65"/>
      <c r="X356" s="65"/>
      <c r="Y356" s="71"/>
      <c r="Z356" s="65"/>
      <c r="AA356" s="65"/>
      <c r="AB356" s="65"/>
      <c r="AC356" s="65"/>
      <c r="AD356" s="65"/>
      <c r="AE356" s="71"/>
      <c r="AF356" s="65"/>
      <c r="AG356" s="65"/>
      <c r="AH356" s="65"/>
      <c r="AI356" s="65"/>
      <c r="AJ356" s="65"/>
      <c r="AK356" s="71"/>
      <c r="AL356" s="65"/>
      <c r="AM356" s="65"/>
      <c r="AO356" s="65"/>
      <c r="AP356" s="65"/>
      <c r="AQ356" s="71"/>
      <c r="AR356" s="65"/>
      <c r="AS356" s="65"/>
      <c r="AU356" s="65"/>
      <c r="AV356" s="65"/>
      <c r="AW356" s="65"/>
      <c r="AX356" s="553"/>
      <c r="AY356" s="129"/>
      <c r="AZ356" s="71"/>
      <c r="BA356" s="71"/>
      <c r="BB356" s="65"/>
      <c r="BC356" s="65"/>
      <c r="BD356" s="65"/>
      <c r="BE356" s="65"/>
      <c r="BF356" s="71"/>
      <c r="BG356" s="65"/>
      <c r="BH356" s="65"/>
      <c r="BJ356" s="65"/>
      <c r="BK356" s="69"/>
      <c r="BL356" s="71"/>
      <c r="BM356" s="129"/>
      <c r="BN356" s="86"/>
      <c r="BR356" s="71"/>
      <c r="BV356" s="65"/>
      <c r="BW356" s="65"/>
      <c r="BX356" s="65"/>
      <c r="BY356" s="71"/>
      <c r="BZ356" s="65"/>
      <c r="CA356" s="65"/>
      <c r="CC356" s="65"/>
      <c r="CD356" s="65"/>
      <c r="CE356" s="65"/>
      <c r="CF356" s="71"/>
      <c r="CG356" s="65"/>
      <c r="CH356" s="65"/>
    </row>
    <row r="357" spans="1:87" s="21" customFormat="1" x14ac:dyDescent="0.4">
      <c r="A357" s="65"/>
      <c r="B357" s="69"/>
      <c r="C357" s="65"/>
      <c r="D357" s="65"/>
      <c r="E357" s="65"/>
      <c r="F357" s="65"/>
      <c r="G357" s="71"/>
      <c r="H357" s="65"/>
      <c r="I357" s="65"/>
      <c r="J357" s="65"/>
      <c r="K357" s="65"/>
      <c r="L357" s="65"/>
      <c r="M357" s="71"/>
      <c r="N357" s="65"/>
      <c r="O357" s="65"/>
      <c r="P357" s="65"/>
      <c r="Q357" s="65"/>
      <c r="R357" s="65"/>
      <c r="S357" s="71"/>
      <c r="T357" s="65"/>
      <c r="U357" s="65"/>
      <c r="W357" s="65"/>
      <c r="X357" s="65"/>
      <c r="Y357" s="71"/>
      <c r="Z357" s="65"/>
      <c r="AA357" s="65"/>
      <c r="AB357" s="65"/>
      <c r="AC357" s="65"/>
      <c r="AD357" s="65"/>
      <c r="AE357" s="71"/>
      <c r="AF357" s="65"/>
      <c r="AG357" s="65"/>
      <c r="AH357" s="65"/>
      <c r="AI357" s="65"/>
      <c r="AJ357" s="65"/>
      <c r="AK357" s="71"/>
      <c r="AL357" s="65"/>
      <c r="AM357" s="65"/>
      <c r="AO357" s="65"/>
      <c r="AP357" s="65"/>
      <c r="AQ357" s="71"/>
      <c r="AR357" s="65"/>
      <c r="AS357" s="65"/>
      <c r="AU357" s="65"/>
      <c r="AV357" s="65"/>
      <c r="AW357" s="65"/>
      <c r="AX357" s="553"/>
      <c r="AY357" s="129"/>
      <c r="AZ357" s="71"/>
      <c r="BA357" s="71"/>
      <c r="BB357" s="65"/>
      <c r="BC357" s="65"/>
      <c r="BD357" s="65"/>
      <c r="BE357" s="65"/>
      <c r="BF357" s="71"/>
      <c r="BG357" s="65"/>
      <c r="BH357" s="65"/>
      <c r="BJ357" s="65"/>
      <c r="BK357" s="69"/>
      <c r="BL357" s="71"/>
      <c r="BM357" s="129"/>
      <c r="BN357" s="86"/>
      <c r="BR357" s="71"/>
      <c r="BV357" s="65"/>
      <c r="BW357" s="65"/>
      <c r="BX357" s="65"/>
      <c r="BY357" s="71"/>
      <c r="BZ357" s="65"/>
      <c r="CA357" s="65"/>
      <c r="CC357" s="65"/>
      <c r="CD357" s="65"/>
      <c r="CE357" s="65"/>
      <c r="CF357" s="71"/>
      <c r="CG357" s="65"/>
      <c r="CH357" s="65"/>
    </row>
    <row r="358" spans="1:87" s="21" customFormat="1" x14ac:dyDescent="0.4">
      <c r="A358" s="65"/>
      <c r="B358" s="69"/>
      <c r="C358" s="65"/>
      <c r="D358" s="65"/>
      <c r="E358" s="65"/>
      <c r="F358" s="65"/>
      <c r="G358" s="71"/>
      <c r="H358" s="65"/>
      <c r="I358" s="65"/>
      <c r="J358" s="65"/>
      <c r="K358" s="65"/>
      <c r="L358" s="65"/>
      <c r="M358" s="71"/>
      <c r="N358" s="65"/>
      <c r="O358" s="65"/>
      <c r="P358" s="65"/>
      <c r="Q358" s="65"/>
      <c r="R358" s="65"/>
      <c r="S358" s="71"/>
      <c r="T358" s="65"/>
      <c r="U358" s="65"/>
      <c r="W358" s="65"/>
      <c r="X358" s="65"/>
      <c r="Y358" s="71"/>
      <c r="Z358" s="65"/>
      <c r="AA358" s="65"/>
      <c r="AB358" s="65"/>
      <c r="AC358" s="65"/>
      <c r="AD358" s="65"/>
      <c r="AE358" s="71"/>
      <c r="AF358" s="65"/>
      <c r="AG358" s="65"/>
      <c r="AH358" s="65"/>
      <c r="AI358" s="65"/>
      <c r="AJ358" s="65"/>
      <c r="AK358" s="71"/>
      <c r="AL358" s="65"/>
      <c r="AM358" s="65"/>
      <c r="AO358" s="65"/>
      <c r="AP358" s="65"/>
      <c r="AQ358" s="71"/>
      <c r="AR358" s="65"/>
      <c r="AS358" s="65"/>
      <c r="AU358" s="65"/>
      <c r="AV358" s="65"/>
      <c r="AW358" s="65"/>
      <c r="AX358" s="553"/>
      <c r="AY358" s="129"/>
      <c r="AZ358" s="71"/>
      <c r="BA358" s="71"/>
      <c r="BB358" s="65"/>
      <c r="BC358" s="65"/>
      <c r="BD358" s="65"/>
      <c r="BE358" s="65"/>
      <c r="BF358" s="71"/>
      <c r="BG358" s="65"/>
      <c r="BH358" s="65"/>
      <c r="BJ358" s="65"/>
      <c r="BK358" s="69"/>
      <c r="BL358" s="71"/>
      <c r="BM358" s="129"/>
      <c r="BN358" s="86"/>
      <c r="BR358" s="71"/>
      <c r="BV358" s="65"/>
      <c r="BW358" s="65"/>
      <c r="BX358" s="65"/>
      <c r="BY358" s="71"/>
      <c r="BZ358" s="65"/>
      <c r="CA358" s="65"/>
      <c r="CC358" s="65"/>
      <c r="CD358" s="65"/>
      <c r="CE358" s="65"/>
      <c r="CF358" s="71"/>
      <c r="CG358" s="65"/>
      <c r="CH358" s="65"/>
    </row>
    <row r="359" spans="1:87" s="21" customFormat="1" x14ac:dyDescent="0.4">
      <c r="A359" s="65"/>
      <c r="B359" s="69"/>
      <c r="C359" s="65"/>
      <c r="D359" s="65"/>
      <c r="E359" s="65"/>
      <c r="F359" s="65"/>
      <c r="G359" s="71"/>
      <c r="H359" s="65"/>
      <c r="I359" s="65"/>
      <c r="J359" s="65"/>
      <c r="K359" s="65"/>
      <c r="L359" s="65"/>
      <c r="M359" s="71"/>
      <c r="N359" s="65"/>
      <c r="O359" s="65"/>
      <c r="P359" s="65"/>
      <c r="Q359" s="65"/>
      <c r="R359" s="65"/>
      <c r="S359" s="71"/>
      <c r="T359" s="65"/>
      <c r="U359" s="65"/>
      <c r="W359" s="65"/>
      <c r="X359" s="65"/>
      <c r="Y359" s="71"/>
      <c r="Z359" s="65"/>
      <c r="AA359" s="65"/>
      <c r="AB359" s="65"/>
      <c r="AC359" s="65"/>
      <c r="AD359" s="65"/>
      <c r="AE359" s="71"/>
      <c r="AF359" s="65"/>
      <c r="AG359" s="65"/>
      <c r="AH359" s="65"/>
      <c r="AI359" s="65"/>
      <c r="AJ359" s="65"/>
      <c r="AK359" s="71"/>
      <c r="AL359" s="65"/>
      <c r="AM359" s="65"/>
      <c r="AO359" s="65"/>
      <c r="AP359" s="65"/>
      <c r="AQ359" s="71"/>
      <c r="AR359" s="65"/>
      <c r="AS359" s="65"/>
      <c r="AU359" s="65"/>
      <c r="AV359" s="65"/>
      <c r="AW359" s="65"/>
      <c r="AX359" s="553"/>
      <c r="AY359" s="129"/>
      <c r="AZ359" s="71"/>
      <c r="BA359" s="71"/>
      <c r="BB359" s="65"/>
      <c r="BC359" s="65"/>
      <c r="BD359" s="65"/>
      <c r="BE359" s="65"/>
      <c r="BF359" s="71"/>
      <c r="BG359" s="65"/>
      <c r="BH359" s="65"/>
      <c r="BJ359" s="65"/>
      <c r="BK359" s="69"/>
      <c r="BL359" s="71"/>
      <c r="BM359" s="129"/>
      <c r="BN359" s="86"/>
      <c r="BR359" s="71"/>
      <c r="BV359" s="65"/>
      <c r="BW359" s="65"/>
      <c r="BX359" s="65"/>
      <c r="BY359" s="71"/>
      <c r="BZ359" s="65"/>
      <c r="CA359" s="65"/>
      <c r="CC359" s="65"/>
      <c r="CD359" s="65"/>
      <c r="CE359" s="65"/>
      <c r="CF359" s="71"/>
      <c r="CG359" s="65"/>
      <c r="CH359" s="65"/>
    </row>
    <row r="360" spans="1:87" s="21" customFormat="1" x14ac:dyDescent="0.4">
      <c r="A360" s="65"/>
      <c r="B360" s="69"/>
      <c r="C360" s="65"/>
      <c r="D360" s="65"/>
      <c r="E360" s="65"/>
      <c r="F360" s="65"/>
      <c r="G360" s="71"/>
      <c r="H360" s="65"/>
      <c r="I360" s="65"/>
      <c r="J360" s="65"/>
      <c r="K360" s="65"/>
      <c r="L360" s="65"/>
      <c r="M360" s="71"/>
      <c r="N360" s="65"/>
      <c r="O360" s="65"/>
      <c r="P360" s="65"/>
      <c r="Q360" s="65"/>
      <c r="R360" s="65"/>
      <c r="S360" s="71"/>
      <c r="T360" s="65"/>
      <c r="U360" s="65"/>
      <c r="W360" s="65"/>
      <c r="X360" s="65"/>
      <c r="Y360" s="71"/>
      <c r="Z360" s="65"/>
      <c r="AA360" s="65"/>
      <c r="AB360" s="65"/>
      <c r="AC360" s="65"/>
      <c r="AD360" s="65"/>
      <c r="AE360" s="71"/>
      <c r="AF360" s="65"/>
      <c r="AG360" s="65"/>
      <c r="AH360" s="65"/>
      <c r="AI360" s="65"/>
      <c r="AJ360" s="65"/>
      <c r="AK360" s="71"/>
      <c r="AL360" s="65"/>
      <c r="AM360" s="65"/>
      <c r="AO360" s="65"/>
      <c r="AP360" s="65"/>
      <c r="AQ360" s="71"/>
      <c r="AR360" s="65"/>
      <c r="AS360" s="65"/>
      <c r="AU360" s="65"/>
      <c r="AV360" s="65"/>
      <c r="AW360" s="65"/>
      <c r="AX360" s="553"/>
      <c r="AY360" s="129"/>
      <c r="AZ360" s="71"/>
      <c r="BA360" s="71"/>
      <c r="BB360" s="65"/>
      <c r="BC360" s="65"/>
      <c r="BD360" s="65"/>
      <c r="BE360" s="65"/>
      <c r="BF360" s="71"/>
      <c r="BG360" s="65"/>
      <c r="BH360" s="65"/>
      <c r="BJ360" s="65"/>
      <c r="BK360" s="69"/>
      <c r="BL360" s="71"/>
      <c r="BM360" s="129"/>
      <c r="BN360" s="86"/>
      <c r="BR360" s="71"/>
      <c r="BV360" s="65"/>
      <c r="BW360" s="65"/>
      <c r="BX360" s="65"/>
      <c r="BY360" s="71"/>
      <c r="BZ360" s="65"/>
      <c r="CA360" s="65"/>
      <c r="CC360" s="65"/>
      <c r="CD360" s="65"/>
      <c r="CE360" s="65"/>
      <c r="CF360" s="71"/>
      <c r="CG360" s="65"/>
      <c r="CH360" s="65"/>
    </row>
    <row r="361" spans="1:87" s="21" customFormat="1" x14ac:dyDescent="0.4">
      <c r="A361" s="65"/>
      <c r="B361" s="69"/>
      <c r="C361" s="65"/>
      <c r="D361" s="65"/>
      <c r="E361" s="65"/>
      <c r="F361" s="65"/>
      <c r="G361" s="71"/>
      <c r="H361" s="65"/>
      <c r="I361" s="65"/>
      <c r="J361" s="65"/>
      <c r="K361" s="65"/>
      <c r="L361" s="65"/>
      <c r="M361" s="71"/>
      <c r="N361" s="65"/>
      <c r="O361" s="65"/>
      <c r="P361" s="65"/>
      <c r="Q361" s="65"/>
      <c r="R361" s="65"/>
      <c r="S361" s="71"/>
      <c r="T361" s="65"/>
      <c r="U361" s="65"/>
      <c r="W361" s="65"/>
      <c r="X361" s="65"/>
      <c r="Y361" s="71"/>
      <c r="Z361" s="65"/>
      <c r="AA361" s="65"/>
      <c r="AB361" s="65"/>
      <c r="AC361" s="65"/>
      <c r="AD361" s="65"/>
      <c r="AE361" s="71"/>
      <c r="AF361" s="65"/>
      <c r="AG361" s="65"/>
      <c r="AH361" s="65"/>
      <c r="AI361" s="65"/>
      <c r="AJ361" s="65"/>
      <c r="AK361" s="71"/>
      <c r="AL361" s="65"/>
      <c r="AM361" s="65"/>
      <c r="AO361" s="65"/>
      <c r="AP361" s="65"/>
      <c r="AQ361" s="71"/>
      <c r="AR361" s="65"/>
      <c r="AS361" s="65"/>
      <c r="AU361" s="65"/>
      <c r="AV361" s="65"/>
      <c r="AW361" s="65"/>
      <c r="AX361" s="553"/>
      <c r="AY361" s="129"/>
      <c r="AZ361" s="71"/>
      <c r="BA361" s="71"/>
      <c r="BB361" s="65"/>
      <c r="BC361" s="65"/>
      <c r="BD361" s="65"/>
      <c r="BE361" s="65"/>
      <c r="BF361" s="71"/>
      <c r="BG361" s="65"/>
      <c r="BH361" s="65"/>
      <c r="BJ361" s="65"/>
      <c r="BK361" s="69"/>
      <c r="BL361" s="71"/>
      <c r="BM361" s="129"/>
      <c r="BN361" s="86"/>
      <c r="BR361" s="71"/>
      <c r="BV361" s="65"/>
      <c r="BW361" s="65"/>
      <c r="BX361" s="65"/>
      <c r="BY361" s="71"/>
      <c r="BZ361" s="65"/>
      <c r="CA361" s="65"/>
      <c r="CC361" s="65"/>
      <c r="CD361" s="65"/>
      <c r="CE361" s="65"/>
      <c r="CF361" s="71"/>
      <c r="CG361" s="65"/>
      <c r="CH361" s="65"/>
    </row>
    <row r="362" spans="1:87" s="21" customFormat="1" x14ac:dyDescent="0.4">
      <c r="A362" s="65"/>
      <c r="B362" s="69"/>
      <c r="C362" s="65"/>
      <c r="D362" s="65"/>
      <c r="E362" s="65"/>
      <c r="F362" s="65"/>
      <c r="G362" s="71"/>
      <c r="H362" s="65"/>
      <c r="I362" s="65"/>
      <c r="J362" s="65"/>
      <c r="K362" s="65"/>
      <c r="L362" s="65"/>
      <c r="M362" s="71"/>
      <c r="N362" s="65"/>
      <c r="O362" s="65"/>
      <c r="P362" s="65"/>
      <c r="Q362" s="65"/>
      <c r="R362" s="65"/>
      <c r="S362" s="71"/>
      <c r="T362" s="65"/>
      <c r="U362" s="65"/>
      <c r="W362" s="65"/>
      <c r="X362" s="65"/>
      <c r="Y362" s="71"/>
      <c r="Z362" s="65"/>
      <c r="AA362" s="65"/>
      <c r="AB362" s="65"/>
      <c r="AC362" s="65"/>
      <c r="AD362" s="65"/>
      <c r="AE362" s="71"/>
      <c r="AF362" s="65"/>
      <c r="AG362" s="65"/>
      <c r="AH362" s="65"/>
      <c r="AI362" s="65"/>
      <c r="AJ362" s="65"/>
      <c r="AK362" s="71"/>
      <c r="AL362" s="65"/>
      <c r="AM362" s="65"/>
      <c r="AO362" s="65"/>
      <c r="AP362" s="65"/>
      <c r="AQ362" s="71"/>
      <c r="AR362" s="65"/>
      <c r="AS362" s="65"/>
      <c r="AU362" s="65"/>
      <c r="AV362" s="65"/>
      <c r="AW362" s="65"/>
      <c r="AX362" s="553"/>
      <c r="AY362" s="129"/>
      <c r="AZ362" s="71"/>
      <c r="BA362" s="71"/>
      <c r="BB362" s="65"/>
      <c r="BC362" s="65"/>
      <c r="BD362" s="65"/>
      <c r="BE362" s="65"/>
      <c r="BF362" s="71"/>
      <c r="BG362" s="65"/>
      <c r="BH362" s="65"/>
      <c r="BJ362" s="65"/>
      <c r="BK362" s="69"/>
      <c r="BL362" s="71"/>
      <c r="BM362" s="129"/>
      <c r="BN362" s="86"/>
      <c r="BR362" s="71"/>
      <c r="BV362" s="65"/>
      <c r="BW362" s="65"/>
      <c r="BX362" s="65"/>
      <c r="BY362" s="71"/>
      <c r="BZ362" s="65"/>
      <c r="CA362" s="65"/>
      <c r="CC362" s="65"/>
      <c r="CD362" s="65"/>
      <c r="CE362" s="65"/>
      <c r="CF362" s="71"/>
      <c r="CG362" s="65"/>
      <c r="CH362" s="65"/>
    </row>
    <row r="363" spans="1:87" s="4" customFormat="1" x14ac:dyDescent="0.4">
      <c r="A363" s="10"/>
      <c r="B363" s="124"/>
      <c r="C363" s="65"/>
      <c r="D363" s="72"/>
      <c r="E363" s="10"/>
      <c r="F363" s="10"/>
      <c r="G363" s="5"/>
      <c r="H363" s="10"/>
      <c r="I363" s="72"/>
      <c r="J363" s="65"/>
      <c r="K363" s="72"/>
      <c r="L363" s="10"/>
      <c r="M363" s="5"/>
      <c r="N363" s="10"/>
      <c r="O363" s="10"/>
      <c r="P363" s="65"/>
      <c r="Q363" s="10"/>
      <c r="R363" s="10"/>
      <c r="S363" s="5"/>
      <c r="T363" s="10"/>
      <c r="U363" s="10"/>
      <c r="W363" s="10"/>
      <c r="X363" s="10"/>
      <c r="Y363" s="5"/>
      <c r="Z363" s="10"/>
      <c r="AA363" s="10"/>
      <c r="AB363" s="65"/>
      <c r="AC363" s="10"/>
      <c r="AD363" s="10"/>
      <c r="AE363" s="5"/>
      <c r="AF363" s="10"/>
      <c r="AG363" s="10"/>
      <c r="AH363" s="65"/>
      <c r="AI363" s="10"/>
      <c r="AJ363" s="10"/>
      <c r="AK363" s="5"/>
      <c r="AL363" s="10"/>
      <c r="AM363" s="10"/>
      <c r="AO363" s="10"/>
      <c r="AP363" s="10"/>
      <c r="AQ363" s="5"/>
      <c r="AR363" s="10"/>
      <c r="AS363" s="10"/>
      <c r="AU363" s="72"/>
      <c r="AV363" s="10"/>
      <c r="AW363" s="10"/>
      <c r="AX363" s="554"/>
      <c r="AY363" s="131"/>
      <c r="AZ363" s="5"/>
      <c r="BA363" s="5"/>
      <c r="BB363" s="72"/>
      <c r="BC363" s="10"/>
      <c r="BD363" s="10"/>
      <c r="BE363" s="10"/>
      <c r="BF363" s="5"/>
      <c r="BG363" s="10"/>
      <c r="BH363" s="10"/>
      <c r="BJ363" s="10"/>
      <c r="BK363" s="119"/>
      <c r="BL363" s="5"/>
      <c r="BM363" s="131"/>
      <c r="BN363" s="12"/>
      <c r="BO363" s="21"/>
      <c r="BR363" s="5"/>
      <c r="BV363" s="10"/>
      <c r="BW363" s="10"/>
      <c r="BX363" s="10"/>
      <c r="BY363" s="5"/>
      <c r="BZ363" s="10"/>
      <c r="CA363" s="10"/>
      <c r="CC363" s="10"/>
      <c r="CD363" s="10"/>
      <c r="CE363" s="10"/>
      <c r="CF363" s="5"/>
      <c r="CG363" s="10"/>
      <c r="CH363" s="10"/>
      <c r="CI363" s="21"/>
    </row>
    <row r="364" spans="1:87" s="4" customFormat="1" x14ac:dyDescent="0.4">
      <c r="A364" s="10"/>
      <c r="B364" s="125"/>
      <c r="C364" s="65"/>
      <c r="D364" s="57"/>
      <c r="E364" s="10"/>
      <c r="F364" s="10"/>
      <c r="G364" s="5"/>
      <c r="H364" s="10"/>
      <c r="I364" s="57"/>
      <c r="J364" s="65"/>
      <c r="K364" s="57"/>
      <c r="L364" s="10"/>
      <c r="M364" s="5"/>
      <c r="N364" s="10"/>
      <c r="O364" s="10"/>
      <c r="P364" s="65"/>
      <c r="Q364" s="10"/>
      <c r="R364" s="10"/>
      <c r="S364" s="5"/>
      <c r="T364" s="10"/>
      <c r="U364" s="10"/>
      <c r="W364" s="10"/>
      <c r="X364" s="10"/>
      <c r="Y364" s="5"/>
      <c r="Z364" s="10"/>
      <c r="AA364" s="10"/>
      <c r="AB364" s="65"/>
      <c r="AC364" s="10"/>
      <c r="AD364" s="10"/>
      <c r="AE364" s="5"/>
      <c r="AF364" s="10"/>
      <c r="AG364" s="10"/>
      <c r="AH364" s="65"/>
      <c r="AI364" s="10"/>
      <c r="AJ364" s="10"/>
      <c r="AK364" s="5"/>
      <c r="AL364" s="10"/>
      <c r="AM364" s="10"/>
      <c r="AO364" s="10"/>
      <c r="AP364" s="10"/>
      <c r="AQ364" s="5"/>
      <c r="AR364" s="10"/>
      <c r="AS364" s="10"/>
      <c r="AU364" s="57"/>
      <c r="AV364" s="10"/>
      <c r="AW364" s="10"/>
      <c r="AX364" s="554"/>
      <c r="AY364" s="131"/>
      <c r="AZ364" s="5"/>
      <c r="BA364" s="5"/>
      <c r="BB364" s="57"/>
      <c r="BC364" s="10"/>
      <c r="BD364" s="10"/>
      <c r="BE364" s="10"/>
      <c r="BF364" s="5"/>
      <c r="BG364" s="10"/>
      <c r="BH364" s="10"/>
      <c r="BJ364" s="10"/>
      <c r="BK364" s="119"/>
      <c r="BL364" s="5"/>
      <c r="BM364" s="131"/>
      <c r="BN364" s="12"/>
      <c r="BO364" s="21"/>
      <c r="BR364" s="5"/>
      <c r="BV364" s="10"/>
      <c r="BW364" s="10"/>
      <c r="BX364" s="10"/>
      <c r="BY364" s="5"/>
      <c r="BZ364" s="10"/>
      <c r="CA364" s="10"/>
      <c r="CC364" s="10"/>
      <c r="CD364" s="10"/>
      <c r="CE364" s="10"/>
      <c r="CF364" s="5"/>
      <c r="CG364" s="10"/>
      <c r="CH364" s="10"/>
      <c r="CI364" s="21"/>
    </row>
    <row r="365" spans="1:87" s="4" customFormat="1" x14ac:dyDescent="0.4">
      <c r="A365" s="10"/>
      <c r="B365" s="125"/>
      <c r="C365" s="65"/>
      <c r="D365" s="57"/>
      <c r="E365" s="10"/>
      <c r="F365" s="10"/>
      <c r="G365" s="5"/>
      <c r="H365" s="10"/>
      <c r="I365" s="57"/>
      <c r="J365" s="65"/>
      <c r="K365" s="57"/>
      <c r="L365" s="10"/>
      <c r="M365" s="5"/>
      <c r="N365" s="10"/>
      <c r="O365" s="10"/>
      <c r="P365" s="65"/>
      <c r="Q365" s="10"/>
      <c r="R365" s="10"/>
      <c r="S365" s="5"/>
      <c r="T365" s="10"/>
      <c r="U365" s="10"/>
      <c r="W365" s="10"/>
      <c r="X365" s="10"/>
      <c r="Y365" s="5"/>
      <c r="Z365" s="10"/>
      <c r="AA365" s="10"/>
      <c r="AB365" s="65"/>
      <c r="AC365" s="10"/>
      <c r="AD365" s="10"/>
      <c r="AE365" s="5"/>
      <c r="AF365" s="10"/>
      <c r="AG365" s="10"/>
      <c r="AH365" s="65"/>
      <c r="AI365" s="10"/>
      <c r="AJ365" s="10"/>
      <c r="AK365" s="5"/>
      <c r="AL365" s="10"/>
      <c r="AM365" s="10"/>
      <c r="AO365" s="10"/>
      <c r="AP365" s="10"/>
      <c r="AQ365" s="5"/>
      <c r="AR365" s="10"/>
      <c r="AS365" s="10"/>
      <c r="AU365" s="57"/>
      <c r="AV365" s="10"/>
      <c r="AW365" s="10"/>
      <c r="AX365" s="554"/>
      <c r="AY365" s="131"/>
      <c r="AZ365" s="5"/>
      <c r="BA365" s="5"/>
      <c r="BB365" s="57"/>
      <c r="BC365" s="10"/>
      <c r="BD365" s="10"/>
      <c r="BE365" s="10"/>
      <c r="BF365" s="5"/>
      <c r="BG365" s="10"/>
      <c r="BH365" s="10"/>
      <c r="BJ365" s="10"/>
      <c r="BK365" s="119"/>
      <c r="BL365" s="5"/>
      <c r="BM365" s="131"/>
      <c r="BN365" s="12"/>
      <c r="BO365" s="21"/>
      <c r="BR365" s="5"/>
      <c r="BV365" s="10"/>
      <c r="BW365" s="10"/>
      <c r="BX365" s="10"/>
      <c r="BY365" s="5"/>
      <c r="BZ365" s="10"/>
      <c r="CA365" s="10"/>
      <c r="CC365" s="10"/>
      <c r="CD365" s="10"/>
      <c r="CE365" s="10"/>
      <c r="CF365" s="5"/>
      <c r="CG365" s="10"/>
      <c r="CH365" s="10"/>
      <c r="CI365" s="21"/>
    </row>
    <row r="366" spans="1:87" s="4" customFormat="1" x14ac:dyDescent="0.4">
      <c r="A366" s="10"/>
      <c r="B366" s="125"/>
      <c r="C366" s="65"/>
      <c r="D366" s="57"/>
      <c r="E366" s="10"/>
      <c r="F366" s="10"/>
      <c r="G366" s="5"/>
      <c r="H366" s="10"/>
      <c r="I366" s="57"/>
      <c r="J366" s="65"/>
      <c r="K366" s="57"/>
      <c r="L366" s="10"/>
      <c r="M366" s="5"/>
      <c r="N366" s="10"/>
      <c r="O366" s="10"/>
      <c r="P366" s="65"/>
      <c r="Q366" s="10"/>
      <c r="R366" s="10"/>
      <c r="S366" s="5"/>
      <c r="T366" s="10"/>
      <c r="U366" s="10"/>
      <c r="W366" s="10"/>
      <c r="X366" s="10"/>
      <c r="Y366" s="5"/>
      <c r="Z366" s="10"/>
      <c r="AA366" s="10"/>
      <c r="AB366" s="65"/>
      <c r="AC366" s="10"/>
      <c r="AD366" s="10"/>
      <c r="AE366" s="5"/>
      <c r="AF366" s="10"/>
      <c r="AG366" s="10"/>
      <c r="AH366" s="65"/>
      <c r="AI366" s="10"/>
      <c r="AJ366" s="10"/>
      <c r="AK366" s="5"/>
      <c r="AL366" s="10"/>
      <c r="AM366" s="10"/>
      <c r="AO366" s="10"/>
      <c r="AP366" s="10"/>
      <c r="AQ366" s="5"/>
      <c r="AR366" s="10"/>
      <c r="AS366" s="10"/>
      <c r="AU366" s="57"/>
      <c r="AV366" s="10"/>
      <c r="AW366" s="10"/>
      <c r="AX366" s="554"/>
      <c r="AY366" s="131"/>
      <c r="AZ366" s="5"/>
      <c r="BA366" s="5"/>
      <c r="BB366" s="57"/>
      <c r="BC366" s="10"/>
      <c r="BD366" s="10"/>
      <c r="BE366" s="10"/>
      <c r="BF366" s="5"/>
      <c r="BG366" s="10"/>
      <c r="BH366" s="10"/>
      <c r="BJ366" s="10"/>
      <c r="BK366" s="119"/>
      <c r="BL366" s="5"/>
      <c r="BM366" s="131"/>
      <c r="BN366" s="12"/>
      <c r="BO366" s="21"/>
      <c r="BR366" s="5"/>
      <c r="BV366" s="10"/>
      <c r="BW366" s="10"/>
      <c r="BX366" s="10"/>
      <c r="BY366" s="5"/>
      <c r="BZ366" s="10"/>
      <c r="CA366" s="10"/>
      <c r="CC366" s="10"/>
      <c r="CD366" s="10"/>
      <c r="CE366" s="10"/>
      <c r="CF366" s="5"/>
      <c r="CG366" s="10"/>
      <c r="CH366" s="10"/>
      <c r="CI366" s="21"/>
    </row>
    <row r="367" spans="1:87" s="4" customFormat="1" x14ac:dyDescent="0.4">
      <c r="A367" s="10"/>
      <c r="B367" s="125"/>
      <c r="C367" s="65"/>
      <c r="D367" s="57"/>
      <c r="E367" s="10"/>
      <c r="F367" s="10"/>
      <c r="G367" s="5"/>
      <c r="H367" s="10"/>
      <c r="I367" s="57"/>
      <c r="J367" s="65"/>
      <c r="K367" s="57"/>
      <c r="L367" s="10"/>
      <c r="M367" s="5"/>
      <c r="N367" s="10"/>
      <c r="O367" s="10"/>
      <c r="P367" s="65"/>
      <c r="Q367" s="10"/>
      <c r="R367" s="10"/>
      <c r="S367" s="5"/>
      <c r="T367" s="10"/>
      <c r="U367" s="10"/>
      <c r="W367" s="10"/>
      <c r="X367" s="10"/>
      <c r="Y367" s="5"/>
      <c r="Z367" s="10"/>
      <c r="AA367" s="10"/>
      <c r="AB367" s="65"/>
      <c r="AC367" s="10"/>
      <c r="AD367" s="10"/>
      <c r="AE367" s="5"/>
      <c r="AF367" s="10"/>
      <c r="AG367" s="10"/>
      <c r="AH367" s="65"/>
      <c r="AI367" s="10"/>
      <c r="AJ367" s="10"/>
      <c r="AK367" s="5"/>
      <c r="AL367" s="10"/>
      <c r="AM367" s="10"/>
      <c r="AO367" s="10"/>
      <c r="AP367" s="10"/>
      <c r="AQ367" s="5"/>
      <c r="AR367" s="10"/>
      <c r="AS367" s="10"/>
      <c r="AU367" s="57"/>
      <c r="AV367" s="10"/>
      <c r="AW367" s="10"/>
      <c r="AX367" s="554"/>
      <c r="AY367" s="131"/>
      <c r="AZ367" s="5"/>
      <c r="BA367" s="5"/>
      <c r="BB367" s="57"/>
      <c r="BC367" s="10"/>
      <c r="BD367" s="10"/>
      <c r="BE367" s="10"/>
      <c r="BF367" s="5"/>
      <c r="BG367" s="10"/>
      <c r="BH367" s="10"/>
      <c r="BJ367" s="10"/>
      <c r="BK367" s="119"/>
      <c r="BL367" s="5"/>
      <c r="BM367" s="131"/>
      <c r="BN367" s="12"/>
      <c r="BO367" s="21"/>
      <c r="BR367" s="5"/>
      <c r="BV367" s="10"/>
      <c r="BW367" s="10"/>
      <c r="BX367" s="10"/>
      <c r="BY367" s="5"/>
      <c r="BZ367" s="10"/>
      <c r="CA367" s="10"/>
      <c r="CC367" s="10"/>
      <c r="CD367" s="10"/>
      <c r="CE367" s="10"/>
      <c r="CF367" s="5"/>
      <c r="CG367" s="10"/>
      <c r="CH367" s="10"/>
      <c r="CI367" s="21"/>
    </row>
    <row r="368" spans="1:87" s="4" customFormat="1" x14ac:dyDescent="0.4">
      <c r="A368" s="10"/>
      <c r="B368" s="125"/>
      <c r="C368" s="65"/>
      <c r="D368" s="57"/>
      <c r="E368" s="10"/>
      <c r="F368" s="10"/>
      <c r="G368" s="5"/>
      <c r="H368" s="10"/>
      <c r="I368" s="57"/>
      <c r="J368" s="65"/>
      <c r="K368" s="57"/>
      <c r="L368" s="10"/>
      <c r="M368" s="5"/>
      <c r="N368" s="10"/>
      <c r="O368" s="10"/>
      <c r="P368" s="65"/>
      <c r="Q368" s="10"/>
      <c r="R368" s="10"/>
      <c r="S368" s="5"/>
      <c r="T368" s="10"/>
      <c r="U368" s="10"/>
      <c r="W368" s="10"/>
      <c r="X368" s="10"/>
      <c r="Y368" s="5"/>
      <c r="Z368" s="10"/>
      <c r="AA368" s="10"/>
      <c r="AB368" s="65"/>
      <c r="AC368" s="10"/>
      <c r="AD368" s="10"/>
      <c r="AE368" s="5"/>
      <c r="AF368" s="10"/>
      <c r="AG368" s="10"/>
      <c r="AH368" s="65"/>
      <c r="AI368" s="10"/>
      <c r="AJ368" s="10"/>
      <c r="AK368" s="5"/>
      <c r="AL368" s="10"/>
      <c r="AM368" s="10"/>
      <c r="AO368" s="10"/>
      <c r="AP368" s="10"/>
      <c r="AQ368" s="5"/>
      <c r="AR368" s="10"/>
      <c r="AS368" s="10"/>
      <c r="AU368" s="57"/>
      <c r="AV368" s="10"/>
      <c r="AW368" s="10"/>
      <c r="AX368" s="554"/>
      <c r="AY368" s="131"/>
      <c r="AZ368" s="5"/>
      <c r="BA368" s="5"/>
      <c r="BB368" s="57"/>
      <c r="BC368" s="10"/>
      <c r="BD368" s="10"/>
      <c r="BE368" s="10"/>
      <c r="BF368" s="5"/>
      <c r="BG368" s="10"/>
      <c r="BH368" s="10"/>
      <c r="BJ368" s="10"/>
      <c r="BK368" s="119"/>
      <c r="BL368" s="5"/>
      <c r="BM368" s="131"/>
      <c r="BN368" s="12"/>
      <c r="BO368" s="21"/>
      <c r="BR368" s="5"/>
      <c r="BV368" s="10"/>
      <c r="BW368" s="10"/>
      <c r="BX368" s="10"/>
      <c r="BY368" s="5"/>
      <c r="BZ368" s="10"/>
      <c r="CA368" s="10"/>
      <c r="CC368" s="10"/>
      <c r="CD368" s="10"/>
      <c r="CE368" s="10"/>
      <c r="CF368" s="5"/>
      <c r="CG368" s="10"/>
      <c r="CH368" s="10"/>
      <c r="CI368" s="21"/>
    </row>
    <row r="369" spans="1:87" s="4" customFormat="1" x14ac:dyDescent="0.4">
      <c r="A369" s="10"/>
      <c r="B369" s="125"/>
      <c r="C369" s="65"/>
      <c r="D369" s="57"/>
      <c r="E369" s="10"/>
      <c r="F369" s="10"/>
      <c r="G369" s="5"/>
      <c r="H369" s="10"/>
      <c r="I369" s="57"/>
      <c r="J369" s="65"/>
      <c r="K369" s="57"/>
      <c r="L369" s="10"/>
      <c r="M369" s="5"/>
      <c r="N369" s="10"/>
      <c r="O369" s="10"/>
      <c r="P369" s="65"/>
      <c r="Q369" s="10"/>
      <c r="R369" s="10"/>
      <c r="S369" s="5"/>
      <c r="T369" s="10"/>
      <c r="U369" s="10"/>
      <c r="W369" s="10"/>
      <c r="X369" s="10"/>
      <c r="Y369" s="5"/>
      <c r="Z369" s="10"/>
      <c r="AA369" s="10"/>
      <c r="AB369" s="65"/>
      <c r="AC369" s="10"/>
      <c r="AD369" s="10"/>
      <c r="AE369" s="5"/>
      <c r="AF369" s="10"/>
      <c r="AG369" s="10"/>
      <c r="AH369" s="65"/>
      <c r="AI369" s="10"/>
      <c r="AJ369" s="10"/>
      <c r="AK369" s="5"/>
      <c r="AL369" s="10"/>
      <c r="AM369" s="10"/>
      <c r="AO369" s="10"/>
      <c r="AP369" s="10"/>
      <c r="AQ369" s="5"/>
      <c r="AR369" s="10"/>
      <c r="AS369" s="10"/>
      <c r="AU369" s="57"/>
      <c r="AV369" s="10"/>
      <c r="AW369" s="10"/>
      <c r="AX369" s="554"/>
      <c r="AY369" s="131"/>
      <c r="AZ369" s="5"/>
      <c r="BA369" s="5"/>
      <c r="BB369" s="57"/>
      <c r="BC369" s="10"/>
      <c r="BD369" s="10"/>
      <c r="BE369" s="10"/>
      <c r="BF369" s="5"/>
      <c r="BG369" s="10"/>
      <c r="BH369" s="10"/>
      <c r="BJ369" s="10"/>
      <c r="BK369" s="119"/>
      <c r="BL369" s="5"/>
      <c r="BM369" s="131"/>
      <c r="BN369" s="12"/>
      <c r="BO369" s="21"/>
      <c r="BR369" s="5"/>
      <c r="BV369" s="10"/>
      <c r="BW369" s="10"/>
      <c r="BX369" s="10"/>
      <c r="BY369" s="5"/>
      <c r="BZ369" s="10"/>
      <c r="CA369" s="10"/>
      <c r="CC369" s="10"/>
      <c r="CD369" s="10"/>
      <c r="CE369" s="10"/>
      <c r="CF369" s="5"/>
      <c r="CG369" s="10"/>
      <c r="CH369" s="10"/>
      <c r="CI369" s="21"/>
    </row>
    <row r="370" spans="1:87" s="4" customFormat="1" x14ac:dyDescent="0.4">
      <c r="A370" s="10"/>
      <c r="B370" s="125"/>
      <c r="C370" s="65"/>
      <c r="D370" s="57"/>
      <c r="E370" s="10"/>
      <c r="F370" s="10"/>
      <c r="G370" s="5"/>
      <c r="H370" s="10"/>
      <c r="I370" s="57"/>
      <c r="J370" s="65"/>
      <c r="K370" s="57"/>
      <c r="L370" s="10"/>
      <c r="M370" s="5"/>
      <c r="N370" s="10"/>
      <c r="O370" s="10"/>
      <c r="P370" s="65"/>
      <c r="Q370" s="10"/>
      <c r="R370" s="10"/>
      <c r="S370" s="5"/>
      <c r="T370" s="10"/>
      <c r="U370" s="10"/>
      <c r="W370" s="10"/>
      <c r="X370" s="10"/>
      <c r="Y370" s="5"/>
      <c r="Z370" s="10"/>
      <c r="AA370" s="10"/>
      <c r="AB370" s="65"/>
      <c r="AC370" s="10"/>
      <c r="AD370" s="10"/>
      <c r="AE370" s="5"/>
      <c r="AF370" s="10"/>
      <c r="AG370" s="10"/>
      <c r="AH370" s="65"/>
      <c r="AI370" s="10"/>
      <c r="AJ370" s="10"/>
      <c r="AK370" s="5"/>
      <c r="AL370" s="10"/>
      <c r="AM370" s="10"/>
      <c r="AO370" s="10"/>
      <c r="AP370" s="10"/>
      <c r="AQ370" s="5"/>
      <c r="AR370" s="10"/>
      <c r="AS370" s="10"/>
      <c r="AU370" s="57"/>
      <c r="AV370" s="10"/>
      <c r="AW370" s="10"/>
      <c r="AX370" s="554"/>
      <c r="AY370" s="131"/>
      <c r="AZ370" s="5"/>
      <c r="BA370" s="5"/>
      <c r="BB370" s="57"/>
      <c r="BC370" s="10"/>
      <c r="BD370" s="10"/>
      <c r="BE370" s="10"/>
      <c r="BF370" s="5"/>
      <c r="BG370" s="10"/>
      <c r="BH370" s="10"/>
      <c r="BJ370" s="10"/>
      <c r="BK370" s="119"/>
      <c r="BL370" s="5"/>
      <c r="BM370" s="131"/>
      <c r="BN370" s="12"/>
      <c r="BO370" s="21"/>
      <c r="BR370" s="5"/>
      <c r="BV370" s="10"/>
      <c r="BW370" s="10"/>
      <c r="BX370" s="10"/>
      <c r="BY370" s="5"/>
      <c r="BZ370" s="10"/>
      <c r="CA370" s="10"/>
      <c r="CC370" s="10"/>
      <c r="CD370" s="10"/>
      <c r="CE370" s="10"/>
      <c r="CF370" s="5"/>
      <c r="CG370" s="10"/>
      <c r="CH370" s="10"/>
      <c r="CI370" s="21"/>
    </row>
    <row r="371" spans="1:87" s="4" customFormat="1" x14ac:dyDescent="0.4">
      <c r="A371" s="10"/>
      <c r="B371" s="125"/>
      <c r="C371" s="65"/>
      <c r="D371" s="57"/>
      <c r="E371" s="10"/>
      <c r="F371" s="10"/>
      <c r="G371" s="5"/>
      <c r="H371" s="10"/>
      <c r="I371" s="57"/>
      <c r="J371" s="65"/>
      <c r="K371" s="57"/>
      <c r="L371" s="10"/>
      <c r="M371" s="5"/>
      <c r="N371" s="10"/>
      <c r="O371" s="10"/>
      <c r="P371" s="65"/>
      <c r="Q371" s="10"/>
      <c r="R371" s="10"/>
      <c r="S371" s="5"/>
      <c r="T371" s="10"/>
      <c r="U371" s="10"/>
      <c r="W371" s="10"/>
      <c r="X371" s="10"/>
      <c r="Y371" s="5"/>
      <c r="Z371" s="10"/>
      <c r="AA371" s="10"/>
      <c r="AB371" s="65"/>
      <c r="AC371" s="10"/>
      <c r="AD371" s="10"/>
      <c r="AE371" s="5"/>
      <c r="AF371" s="10"/>
      <c r="AG371" s="10"/>
      <c r="AH371" s="65"/>
      <c r="AI371" s="10"/>
      <c r="AJ371" s="10"/>
      <c r="AK371" s="5"/>
      <c r="AL371" s="10"/>
      <c r="AM371" s="10"/>
      <c r="AO371" s="10"/>
      <c r="AP371" s="10"/>
      <c r="AQ371" s="5"/>
      <c r="AR371" s="10"/>
      <c r="AS371" s="10"/>
      <c r="AU371" s="57"/>
      <c r="AV371" s="10"/>
      <c r="AW371" s="10"/>
      <c r="AX371" s="554"/>
      <c r="AY371" s="131"/>
      <c r="AZ371" s="5"/>
      <c r="BA371" s="5"/>
      <c r="BB371" s="57"/>
      <c r="BC371" s="10"/>
      <c r="BD371" s="10"/>
      <c r="BE371" s="10"/>
      <c r="BF371" s="5"/>
      <c r="BG371" s="10"/>
      <c r="BH371" s="10"/>
      <c r="BJ371" s="10"/>
      <c r="BK371" s="119"/>
      <c r="BL371" s="5"/>
      <c r="BM371" s="131"/>
      <c r="BN371" s="12"/>
      <c r="BO371" s="21"/>
      <c r="BR371" s="5"/>
      <c r="BV371" s="10"/>
      <c r="BW371" s="10"/>
      <c r="BX371" s="10"/>
      <c r="BY371" s="5"/>
      <c r="BZ371" s="10"/>
      <c r="CA371" s="10"/>
      <c r="CC371" s="10"/>
      <c r="CD371" s="10"/>
      <c r="CE371" s="10"/>
      <c r="CF371" s="5"/>
      <c r="CG371" s="10"/>
      <c r="CH371" s="10"/>
      <c r="CI371" s="21"/>
    </row>
    <row r="372" spans="1:87" s="4" customFormat="1" x14ac:dyDescent="0.4">
      <c r="A372" s="10"/>
      <c r="B372" s="125"/>
      <c r="C372" s="65"/>
      <c r="D372" s="57"/>
      <c r="E372" s="10"/>
      <c r="F372" s="10"/>
      <c r="G372" s="5"/>
      <c r="H372" s="10"/>
      <c r="I372" s="57"/>
      <c r="J372" s="65"/>
      <c r="K372" s="57"/>
      <c r="L372" s="10"/>
      <c r="M372" s="5"/>
      <c r="N372" s="10"/>
      <c r="O372" s="10"/>
      <c r="P372" s="65"/>
      <c r="Q372" s="10"/>
      <c r="R372" s="10"/>
      <c r="S372" s="5"/>
      <c r="T372" s="10"/>
      <c r="U372" s="10"/>
      <c r="W372" s="10"/>
      <c r="X372" s="10"/>
      <c r="Y372" s="5"/>
      <c r="Z372" s="10"/>
      <c r="AA372" s="10"/>
      <c r="AB372" s="65"/>
      <c r="AC372" s="10"/>
      <c r="AD372" s="10"/>
      <c r="AE372" s="5"/>
      <c r="AF372" s="10"/>
      <c r="AG372" s="10"/>
      <c r="AH372" s="65"/>
      <c r="AI372" s="10"/>
      <c r="AJ372" s="10"/>
      <c r="AK372" s="5"/>
      <c r="AL372" s="10"/>
      <c r="AM372" s="10"/>
      <c r="AO372" s="10"/>
      <c r="AP372" s="10"/>
      <c r="AQ372" s="5"/>
      <c r="AR372" s="10"/>
      <c r="AS372" s="10"/>
      <c r="AU372" s="57"/>
      <c r="AV372" s="10"/>
      <c r="AW372" s="10"/>
      <c r="AX372" s="554"/>
      <c r="AY372" s="131"/>
      <c r="AZ372" s="5"/>
      <c r="BA372" s="5"/>
      <c r="BB372" s="57"/>
      <c r="BC372" s="10"/>
      <c r="BD372" s="10"/>
      <c r="BE372" s="10"/>
      <c r="BF372" s="5"/>
      <c r="BG372" s="10"/>
      <c r="BH372" s="10"/>
      <c r="BJ372" s="10"/>
      <c r="BK372" s="119"/>
      <c r="BL372" s="5"/>
      <c r="BM372" s="131"/>
      <c r="BN372" s="12"/>
      <c r="BO372" s="21"/>
      <c r="BR372" s="5"/>
      <c r="BV372" s="10"/>
      <c r="BW372" s="10"/>
      <c r="BX372" s="10"/>
      <c r="BY372" s="5"/>
      <c r="BZ372" s="10"/>
      <c r="CA372" s="10"/>
      <c r="CC372" s="10"/>
      <c r="CD372" s="10"/>
      <c r="CE372" s="10"/>
      <c r="CF372" s="5"/>
      <c r="CG372" s="10"/>
      <c r="CH372" s="10"/>
      <c r="CI372" s="21"/>
    </row>
    <row r="373" spans="1:87" s="4" customFormat="1" x14ac:dyDescent="0.4">
      <c r="A373" s="10"/>
      <c r="B373" s="125"/>
      <c r="C373" s="65"/>
      <c r="D373" s="57"/>
      <c r="E373" s="10"/>
      <c r="F373" s="10"/>
      <c r="G373" s="5"/>
      <c r="H373" s="10"/>
      <c r="I373" s="57"/>
      <c r="J373" s="65"/>
      <c r="K373" s="57"/>
      <c r="L373" s="10"/>
      <c r="M373" s="5"/>
      <c r="N373" s="10"/>
      <c r="O373" s="10"/>
      <c r="P373" s="65"/>
      <c r="Q373" s="10"/>
      <c r="R373" s="10"/>
      <c r="S373" s="5"/>
      <c r="T373" s="10"/>
      <c r="U373" s="10"/>
      <c r="W373" s="10"/>
      <c r="X373" s="10"/>
      <c r="Y373" s="5"/>
      <c r="Z373" s="10"/>
      <c r="AA373" s="10"/>
      <c r="AB373" s="65"/>
      <c r="AC373" s="10"/>
      <c r="AD373" s="10"/>
      <c r="AE373" s="5"/>
      <c r="AF373" s="10"/>
      <c r="AG373" s="10"/>
      <c r="AH373" s="65"/>
      <c r="AI373" s="10"/>
      <c r="AJ373" s="10"/>
      <c r="AK373" s="5"/>
      <c r="AL373" s="10"/>
      <c r="AM373" s="10"/>
      <c r="AO373" s="10"/>
      <c r="AP373" s="10"/>
      <c r="AQ373" s="5"/>
      <c r="AR373" s="10"/>
      <c r="AS373" s="10"/>
      <c r="AU373" s="57"/>
      <c r="AV373" s="10"/>
      <c r="AW373" s="10"/>
      <c r="AX373" s="554"/>
      <c r="AY373" s="131"/>
      <c r="AZ373" s="5"/>
      <c r="BA373" s="5"/>
      <c r="BB373" s="57"/>
      <c r="BC373" s="10"/>
      <c r="BD373" s="10"/>
      <c r="BE373" s="10"/>
      <c r="BF373" s="5"/>
      <c r="BG373" s="10"/>
      <c r="BH373" s="10"/>
      <c r="BJ373" s="10"/>
      <c r="BK373" s="119"/>
      <c r="BL373" s="5"/>
      <c r="BM373" s="131"/>
      <c r="BN373" s="12"/>
      <c r="BO373" s="21"/>
      <c r="BR373" s="5"/>
      <c r="BV373" s="10"/>
      <c r="BW373" s="10"/>
      <c r="BX373" s="10"/>
      <c r="BY373" s="5"/>
      <c r="BZ373" s="10"/>
      <c r="CA373" s="10"/>
      <c r="CC373" s="10"/>
      <c r="CD373" s="10"/>
      <c r="CE373" s="10"/>
      <c r="CF373" s="5"/>
      <c r="CG373" s="10"/>
      <c r="CH373" s="10"/>
      <c r="CI373" s="21"/>
    </row>
    <row r="374" spans="1:87" s="4" customFormat="1" x14ac:dyDescent="0.4">
      <c r="A374" s="10"/>
      <c r="B374" s="125"/>
      <c r="C374" s="65"/>
      <c r="D374" s="57"/>
      <c r="E374" s="10"/>
      <c r="F374" s="10"/>
      <c r="G374" s="5"/>
      <c r="H374" s="10"/>
      <c r="I374" s="57"/>
      <c r="J374" s="65"/>
      <c r="K374" s="57"/>
      <c r="L374" s="10"/>
      <c r="M374" s="5"/>
      <c r="N374" s="10"/>
      <c r="O374" s="10"/>
      <c r="P374" s="65"/>
      <c r="Q374" s="10"/>
      <c r="R374" s="10"/>
      <c r="S374" s="5"/>
      <c r="T374" s="10"/>
      <c r="U374" s="10"/>
      <c r="W374" s="10"/>
      <c r="X374" s="10"/>
      <c r="Y374" s="5"/>
      <c r="Z374" s="10"/>
      <c r="AA374" s="10"/>
      <c r="AB374" s="65"/>
      <c r="AC374" s="10"/>
      <c r="AD374" s="10"/>
      <c r="AE374" s="5"/>
      <c r="AF374" s="10"/>
      <c r="AG374" s="10"/>
      <c r="AH374" s="65"/>
      <c r="AI374" s="10"/>
      <c r="AJ374" s="10"/>
      <c r="AK374" s="5"/>
      <c r="AL374" s="10"/>
      <c r="AM374" s="10"/>
      <c r="AO374" s="10"/>
      <c r="AP374" s="10"/>
      <c r="AQ374" s="5"/>
      <c r="AR374" s="10"/>
      <c r="AS374" s="10"/>
      <c r="AU374" s="57"/>
      <c r="AV374" s="10"/>
      <c r="AW374" s="10"/>
      <c r="AX374" s="554"/>
      <c r="AY374" s="131"/>
      <c r="AZ374" s="5"/>
      <c r="BA374" s="5"/>
      <c r="BB374" s="57"/>
      <c r="BC374" s="10"/>
      <c r="BD374" s="10"/>
      <c r="BE374" s="10"/>
      <c r="BF374" s="5"/>
      <c r="BG374" s="10"/>
      <c r="BH374" s="10"/>
      <c r="BJ374" s="10"/>
      <c r="BK374" s="119"/>
      <c r="BL374" s="5"/>
      <c r="BM374" s="131"/>
      <c r="BN374" s="12"/>
      <c r="BO374" s="21"/>
      <c r="BR374" s="5"/>
      <c r="BV374" s="10"/>
      <c r="BW374" s="10"/>
      <c r="BX374" s="10"/>
      <c r="BY374" s="5"/>
      <c r="BZ374" s="10"/>
      <c r="CA374" s="10"/>
      <c r="CC374" s="10"/>
      <c r="CD374" s="10"/>
      <c r="CE374" s="10"/>
      <c r="CF374" s="5"/>
      <c r="CG374" s="10"/>
      <c r="CH374" s="10"/>
      <c r="CI374" s="21"/>
    </row>
    <row r="375" spans="1:87" s="4" customFormat="1" x14ac:dyDescent="0.4">
      <c r="A375" s="10"/>
      <c r="B375" s="125"/>
      <c r="C375" s="65"/>
      <c r="D375" s="57"/>
      <c r="E375" s="10"/>
      <c r="F375" s="10"/>
      <c r="G375" s="5"/>
      <c r="H375" s="10"/>
      <c r="I375" s="57"/>
      <c r="J375" s="65"/>
      <c r="K375" s="57"/>
      <c r="L375" s="10"/>
      <c r="M375" s="5"/>
      <c r="N375" s="10"/>
      <c r="O375" s="10"/>
      <c r="P375" s="65"/>
      <c r="Q375" s="10"/>
      <c r="R375" s="10"/>
      <c r="S375" s="5"/>
      <c r="T375" s="10"/>
      <c r="U375" s="10"/>
      <c r="W375" s="10"/>
      <c r="X375" s="10"/>
      <c r="Y375" s="5"/>
      <c r="Z375" s="10"/>
      <c r="AA375" s="10"/>
      <c r="AB375" s="65"/>
      <c r="AC375" s="10"/>
      <c r="AD375" s="10"/>
      <c r="AE375" s="5"/>
      <c r="AF375" s="10"/>
      <c r="AG375" s="10"/>
      <c r="AH375" s="65"/>
      <c r="AI375" s="10"/>
      <c r="AJ375" s="10"/>
      <c r="AK375" s="5"/>
      <c r="AL375" s="10"/>
      <c r="AM375" s="10"/>
      <c r="AO375" s="10"/>
      <c r="AP375" s="10"/>
      <c r="AQ375" s="5"/>
      <c r="AR375" s="10"/>
      <c r="AS375" s="10"/>
      <c r="AU375" s="57"/>
      <c r="AV375" s="10"/>
      <c r="AW375" s="10"/>
      <c r="AX375" s="554"/>
      <c r="AY375" s="131"/>
      <c r="AZ375" s="5"/>
      <c r="BA375" s="5"/>
      <c r="BB375" s="57"/>
      <c r="BC375" s="10"/>
      <c r="BD375" s="10"/>
      <c r="BE375" s="10"/>
      <c r="BF375" s="5"/>
      <c r="BG375" s="10"/>
      <c r="BH375" s="10"/>
      <c r="BJ375" s="10"/>
      <c r="BK375" s="119"/>
      <c r="BL375" s="5"/>
      <c r="BM375" s="131"/>
      <c r="BN375" s="12"/>
      <c r="BO375" s="21"/>
      <c r="BR375" s="5"/>
      <c r="BV375" s="10"/>
      <c r="BW375" s="10"/>
      <c r="BX375" s="10"/>
      <c r="BY375" s="5"/>
      <c r="BZ375" s="10"/>
      <c r="CA375" s="10"/>
      <c r="CC375" s="10"/>
      <c r="CD375" s="10"/>
      <c r="CE375" s="10"/>
      <c r="CF375" s="5"/>
      <c r="CG375" s="10"/>
      <c r="CH375" s="10"/>
      <c r="CI375" s="21"/>
    </row>
    <row r="376" spans="1:87" s="4" customFormat="1" x14ac:dyDescent="0.4">
      <c r="A376" s="10"/>
      <c r="B376" s="125"/>
      <c r="C376" s="65"/>
      <c r="D376" s="57"/>
      <c r="E376" s="10"/>
      <c r="F376" s="10"/>
      <c r="G376" s="5"/>
      <c r="H376" s="10"/>
      <c r="I376" s="57"/>
      <c r="J376" s="65"/>
      <c r="K376" s="57"/>
      <c r="L376" s="10"/>
      <c r="M376" s="5"/>
      <c r="N376" s="10"/>
      <c r="O376" s="10"/>
      <c r="P376" s="65"/>
      <c r="Q376" s="10"/>
      <c r="R376" s="10"/>
      <c r="S376" s="5"/>
      <c r="T376" s="10"/>
      <c r="U376" s="10"/>
      <c r="W376" s="10"/>
      <c r="X376" s="10"/>
      <c r="Y376" s="5"/>
      <c r="Z376" s="10"/>
      <c r="AA376" s="10"/>
      <c r="AB376" s="65"/>
      <c r="AC376" s="10"/>
      <c r="AD376" s="10"/>
      <c r="AE376" s="5"/>
      <c r="AF376" s="10"/>
      <c r="AG376" s="10"/>
      <c r="AH376" s="65"/>
      <c r="AI376" s="10"/>
      <c r="AJ376" s="10"/>
      <c r="AK376" s="5"/>
      <c r="AL376" s="10"/>
      <c r="AM376" s="10"/>
      <c r="AO376" s="10"/>
      <c r="AP376" s="10"/>
      <c r="AQ376" s="5"/>
      <c r="AR376" s="10"/>
      <c r="AS376" s="10"/>
      <c r="AU376" s="57"/>
      <c r="AV376" s="10"/>
      <c r="AW376" s="10"/>
      <c r="AX376" s="554"/>
      <c r="AY376" s="131"/>
      <c r="AZ376" s="5"/>
      <c r="BA376" s="5"/>
      <c r="BB376" s="57"/>
      <c r="BC376" s="10"/>
      <c r="BD376" s="10"/>
      <c r="BE376" s="10"/>
      <c r="BF376" s="5"/>
      <c r="BG376" s="10"/>
      <c r="BH376" s="10"/>
      <c r="BJ376" s="10"/>
      <c r="BK376" s="119"/>
      <c r="BL376" s="5"/>
      <c r="BM376" s="131"/>
      <c r="BN376" s="12"/>
      <c r="BO376" s="21"/>
      <c r="BR376" s="5"/>
      <c r="BV376" s="10"/>
      <c r="BW376" s="10"/>
      <c r="BX376" s="10"/>
      <c r="BY376" s="5"/>
      <c r="BZ376" s="10"/>
      <c r="CA376" s="10"/>
      <c r="CC376" s="10"/>
      <c r="CD376" s="10"/>
      <c r="CE376" s="10"/>
      <c r="CF376" s="5"/>
      <c r="CG376" s="10"/>
      <c r="CH376" s="10"/>
      <c r="CI376" s="21"/>
    </row>
    <row r="377" spans="1:87" s="4" customFormat="1" x14ac:dyDescent="0.4">
      <c r="A377" s="10"/>
      <c r="B377" s="125"/>
      <c r="C377" s="65"/>
      <c r="D377" s="57"/>
      <c r="E377" s="10"/>
      <c r="F377" s="10"/>
      <c r="G377" s="5"/>
      <c r="H377" s="10"/>
      <c r="I377" s="57"/>
      <c r="J377" s="65"/>
      <c r="K377" s="57"/>
      <c r="L377" s="10"/>
      <c r="M377" s="5"/>
      <c r="N377" s="10"/>
      <c r="O377" s="10"/>
      <c r="P377" s="65"/>
      <c r="Q377" s="10"/>
      <c r="R377" s="10"/>
      <c r="S377" s="5"/>
      <c r="T377" s="10"/>
      <c r="U377" s="10"/>
      <c r="W377" s="10"/>
      <c r="X377" s="10"/>
      <c r="Y377" s="5"/>
      <c r="Z377" s="10"/>
      <c r="AA377" s="10"/>
      <c r="AB377" s="65"/>
      <c r="AC377" s="10"/>
      <c r="AD377" s="10"/>
      <c r="AE377" s="5"/>
      <c r="AF377" s="10"/>
      <c r="AG377" s="10"/>
      <c r="AH377" s="65"/>
      <c r="AI377" s="10"/>
      <c r="AJ377" s="10"/>
      <c r="AK377" s="5"/>
      <c r="AL377" s="10"/>
      <c r="AM377" s="10"/>
      <c r="AO377" s="10"/>
      <c r="AP377" s="10"/>
      <c r="AQ377" s="5"/>
      <c r="AR377" s="10"/>
      <c r="AS377" s="10"/>
      <c r="AU377" s="57"/>
      <c r="AV377" s="10"/>
      <c r="AW377" s="10"/>
      <c r="AX377" s="554"/>
      <c r="AY377" s="131"/>
      <c r="AZ377" s="5"/>
      <c r="BA377" s="5"/>
      <c r="BB377" s="57"/>
      <c r="BC377" s="10"/>
      <c r="BD377" s="10"/>
      <c r="BE377" s="10"/>
      <c r="BF377" s="5"/>
      <c r="BG377" s="10"/>
      <c r="BH377" s="10"/>
      <c r="BJ377" s="10"/>
      <c r="BK377" s="119"/>
      <c r="BL377" s="5"/>
      <c r="BM377" s="131"/>
      <c r="BN377" s="12"/>
      <c r="BO377" s="21"/>
      <c r="BR377" s="5"/>
      <c r="BV377" s="10"/>
      <c r="BW377" s="10"/>
      <c r="BX377" s="10"/>
      <c r="BY377" s="5"/>
      <c r="BZ377" s="10"/>
      <c r="CA377" s="10"/>
      <c r="CC377" s="10"/>
      <c r="CD377" s="10"/>
      <c r="CE377" s="10"/>
      <c r="CF377" s="5"/>
      <c r="CG377" s="10"/>
      <c r="CH377" s="10"/>
      <c r="CI377" s="21"/>
    </row>
    <row r="378" spans="1:87" s="4" customFormat="1" x14ac:dyDescent="0.4">
      <c r="A378" s="10"/>
      <c r="B378" s="125"/>
      <c r="C378" s="65"/>
      <c r="D378" s="57"/>
      <c r="E378" s="10"/>
      <c r="F378" s="10"/>
      <c r="G378" s="5"/>
      <c r="H378" s="10"/>
      <c r="I378" s="57"/>
      <c r="J378" s="65"/>
      <c r="K378" s="57"/>
      <c r="L378" s="10"/>
      <c r="M378" s="5"/>
      <c r="N378" s="10"/>
      <c r="O378" s="10"/>
      <c r="P378" s="65"/>
      <c r="Q378" s="10"/>
      <c r="R378" s="10"/>
      <c r="S378" s="5"/>
      <c r="T378" s="10"/>
      <c r="U378" s="10"/>
      <c r="W378" s="10"/>
      <c r="X378" s="10"/>
      <c r="Y378" s="5"/>
      <c r="Z378" s="10"/>
      <c r="AA378" s="10"/>
      <c r="AB378" s="65"/>
      <c r="AC378" s="10"/>
      <c r="AD378" s="10"/>
      <c r="AE378" s="5"/>
      <c r="AF378" s="10"/>
      <c r="AG378" s="10"/>
      <c r="AH378" s="65"/>
      <c r="AI378" s="10"/>
      <c r="AJ378" s="10"/>
      <c r="AK378" s="5"/>
      <c r="AL378" s="10"/>
      <c r="AM378" s="10"/>
      <c r="AO378" s="10"/>
      <c r="AP378" s="10"/>
      <c r="AQ378" s="5"/>
      <c r="AR378" s="10"/>
      <c r="AS378" s="10"/>
      <c r="AU378" s="57"/>
      <c r="AV378" s="10"/>
      <c r="AW378" s="10"/>
      <c r="AX378" s="554"/>
      <c r="AY378" s="131"/>
      <c r="AZ378" s="5"/>
      <c r="BA378" s="5"/>
      <c r="BB378" s="57"/>
      <c r="BC378" s="10"/>
      <c r="BD378" s="10"/>
      <c r="BE378" s="10"/>
      <c r="BF378" s="5"/>
      <c r="BG378" s="10"/>
      <c r="BH378" s="10"/>
      <c r="BJ378" s="10"/>
      <c r="BK378" s="119"/>
      <c r="BL378" s="5"/>
      <c r="BM378" s="131"/>
      <c r="BN378" s="12"/>
      <c r="BO378" s="21"/>
      <c r="BR378" s="5"/>
      <c r="BV378" s="10"/>
      <c r="BW378" s="10"/>
      <c r="BX378" s="10"/>
      <c r="BY378" s="5"/>
      <c r="BZ378" s="10"/>
      <c r="CA378" s="10"/>
      <c r="CC378" s="10"/>
      <c r="CD378" s="10"/>
      <c r="CE378" s="10"/>
      <c r="CF378" s="5"/>
      <c r="CG378" s="10"/>
      <c r="CH378" s="10"/>
      <c r="CI378" s="21"/>
    </row>
    <row r="379" spans="1:87" s="4" customFormat="1" x14ac:dyDescent="0.4">
      <c r="A379" s="10"/>
      <c r="B379" s="125"/>
      <c r="C379" s="65"/>
      <c r="D379" s="57"/>
      <c r="E379" s="10"/>
      <c r="F379" s="10"/>
      <c r="G379" s="5"/>
      <c r="H379" s="10"/>
      <c r="I379" s="57"/>
      <c r="J379" s="65"/>
      <c r="K379" s="57"/>
      <c r="L379" s="10"/>
      <c r="M379" s="5"/>
      <c r="N379" s="10"/>
      <c r="O379" s="10"/>
      <c r="P379" s="65"/>
      <c r="Q379" s="10"/>
      <c r="R379" s="10"/>
      <c r="S379" s="5"/>
      <c r="T379" s="10"/>
      <c r="U379" s="10"/>
      <c r="W379" s="10"/>
      <c r="X379" s="10"/>
      <c r="Y379" s="5"/>
      <c r="Z379" s="10"/>
      <c r="AA379" s="10"/>
      <c r="AB379" s="65"/>
      <c r="AC379" s="10"/>
      <c r="AD379" s="10"/>
      <c r="AE379" s="5"/>
      <c r="AF379" s="10"/>
      <c r="AG379" s="10"/>
      <c r="AH379" s="65"/>
      <c r="AI379" s="10"/>
      <c r="AJ379" s="10"/>
      <c r="AK379" s="5"/>
      <c r="AL379" s="10"/>
      <c r="AM379" s="10"/>
      <c r="AO379" s="10"/>
      <c r="AP379" s="10"/>
      <c r="AQ379" s="5"/>
      <c r="AR379" s="10"/>
      <c r="AS379" s="10"/>
      <c r="AU379" s="57"/>
      <c r="AV379" s="10"/>
      <c r="AW379" s="10"/>
      <c r="AX379" s="554"/>
      <c r="AY379" s="131"/>
      <c r="AZ379" s="5"/>
      <c r="BA379" s="5"/>
      <c r="BB379" s="57"/>
      <c r="BC379" s="10"/>
      <c r="BD379" s="10"/>
      <c r="BE379" s="10"/>
      <c r="BF379" s="5"/>
      <c r="BG379" s="10"/>
      <c r="BH379" s="10"/>
      <c r="BJ379" s="10"/>
      <c r="BK379" s="119"/>
      <c r="BL379" s="5"/>
      <c r="BM379" s="131"/>
      <c r="BN379" s="12"/>
      <c r="BO379" s="21"/>
      <c r="BR379" s="5"/>
      <c r="BV379" s="10"/>
      <c r="BW379" s="10"/>
      <c r="BX379" s="10"/>
      <c r="BY379" s="5"/>
      <c r="BZ379" s="10"/>
      <c r="CA379" s="10"/>
      <c r="CC379" s="10"/>
      <c r="CD379" s="10"/>
      <c r="CE379" s="10"/>
      <c r="CF379" s="5"/>
      <c r="CG379" s="10"/>
      <c r="CH379" s="10"/>
      <c r="CI379" s="21"/>
    </row>
    <row r="380" spans="1:87" s="4" customFormat="1" x14ac:dyDescent="0.4">
      <c r="A380" s="10"/>
      <c r="B380" s="125"/>
      <c r="C380" s="65"/>
      <c r="D380" s="57"/>
      <c r="E380" s="10"/>
      <c r="F380" s="10"/>
      <c r="G380" s="5"/>
      <c r="H380" s="10"/>
      <c r="I380" s="57"/>
      <c r="J380" s="65"/>
      <c r="K380" s="57"/>
      <c r="L380" s="10"/>
      <c r="M380" s="5"/>
      <c r="N380" s="10"/>
      <c r="O380" s="10"/>
      <c r="P380" s="65"/>
      <c r="Q380" s="10"/>
      <c r="R380" s="10"/>
      <c r="S380" s="5"/>
      <c r="T380" s="10"/>
      <c r="U380" s="10"/>
      <c r="W380" s="10"/>
      <c r="X380" s="10"/>
      <c r="Y380" s="5"/>
      <c r="Z380" s="10"/>
      <c r="AA380" s="10"/>
      <c r="AB380" s="65"/>
      <c r="AC380" s="10"/>
      <c r="AD380" s="10"/>
      <c r="AE380" s="5"/>
      <c r="AF380" s="10"/>
      <c r="AG380" s="10"/>
      <c r="AH380" s="65"/>
      <c r="AI380" s="10"/>
      <c r="AJ380" s="10"/>
      <c r="AK380" s="5"/>
      <c r="AL380" s="10"/>
      <c r="AM380" s="10"/>
      <c r="AO380" s="10"/>
      <c r="AP380" s="10"/>
      <c r="AQ380" s="5"/>
      <c r="AR380" s="10"/>
      <c r="AS380" s="10"/>
      <c r="AU380" s="57"/>
      <c r="AV380" s="10"/>
      <c r="AW380" s="10"/>
      <c r="AX380" s="554"/>
      <c r="AY380" s="131"/>
      <c r="AZ380" s="5"/>
      <c r="BA380" s="5"/>
      <c r="BB380" s="57"/>
      <c r="BC380" s="10"/>
      <c r="BD380" s="10"/>
      <c r="BE380" s="10"/>
      <c r="BF380" s="5"/>
      <c r="BG380" s="10"/>
      <c r="BH380" s="10"/>
      <c r="BJ380" s="10"/>
      <c r="BK380" s="119"/>
      <c r="BL380" s="5"/>
      <c r="BM380" s="131"/>
      <c r="BN380" s="12"/>
      <c r="BO380" s="21"/>
      <c r="BR380" s="5"/>
      <c r="BV380" s="10"/>
      <c r="BW380" s="10"/>
      <c r="BX380" s="10"/>
      <c r="BY380" s="5"/>
      <c r="BZ380" s="10"/>
      <c r="CA380" s="10"/>
      <c r="CC380" s="10"/>
      <c r="CD380" s="10"/>
      <c r="CE380" s="10"/>
      <c r="CF380" s="5"/>
      <c r="CG380" s="10"/>
      <c r="CH380" s="10"/>
      <c r="CI380" s="21"/>
    </row>
    <row r="381" spans="1:87" s="4" customFormat="1" x14ac:dyDescent="0.4">
      <c r="A381" s="10"/>
      <c r="B381" s="125"/>
      <c r="C381" s="65"/>
      <c r="D381" s="57"/>
      <c r="E381" s="10"/>
      <c r="F381" s="10"/>
      <c r="G381" s="5"/>
      <c r="H381" s="10"/>
      <c r="I381" s="57"/>
      <c r="J381" s="65"/>
      <c r="K381" s="57"/>
      <c r="L381" s="10"/>
      <c r="M381" s="5"/>
      <c r="N381" s="10"/>
      <c r="O381" s="10"/>
      <c r="P381" s="65"/>
      <c r="Q381" s="10"/>
      <c r="R381" s="10"/>
      <c r="S381" s="5"/>
      <c r="T381" s="10"/>
      <c r="U381" s="10"/>
      <c r="W381" s="10"/>
      <c r="X381" s="10"/>
      <c r="Y381" s="5"/>
      <c r="Z381" s="10"/>
      <c r="AA381" s="10"/>
      <c r="AB381" s="65"/>
      <c r="AC381" s="10"/>
      <c r="AD381" s="10"/>
      <c r="AE381" s="5"/>
      <c r="AF381" s="10"/>
      <c r="AG381" s="10"/>
      <c r="AH381" s="65"/>
      <c r="AI381" s="10"/>
      <c r="AJ381" s="10"/>
      <c r="AK381" s="5"/>
      <c r="AL381" s="10"/>
      <c r="AM381" s="10"/>
      <c r="AO381" s="10"/>
      <c r="AP381" s="10"/>
      <c r="AQ381" s="5"/>
      <c r="AR381" s="10"/>
      <c r="AS381" s="10"/>
      <c r="AU381" s="57"/>
      <c r="AV381" s="10"/>
      <c r="AW381" s="10"/>
      <c r="AX381" s="554"/>
      <c r="AY381" s="131"/>
      <c r="AZ381" s="5"/>
      <c r="BA381" s="5"/>
      <c r="BB381" s="57"/>
      <c r="BC381" s="10"/>
      <c r="BD381" s="10"/>
      <c r="BE381" s="10"/>
      <c r="BF381" s="5"/>
      <c r="BG381" s="10"/>
      <c r="BH381" s="10"/>
      <c r="BJ381" s="10"/>
      <c r="BK381" s="119"/>
      <c r="BL381" s="5"/>
      <c r="BM381" s="131"/>
      <c r="BN381" s="12"/>
      <c r="BO381" s="21"/>
      <c r="BR381" s="5"/>
      <c r="BV381" s="10"/>
      <c r="BW381" s="10"/>
      <c r="BX381" s="10"/>
      <c r="BY381" s="5"/>
      <c r="BZ381" s="10"/>
      <c r="CA381" s="10"/>
      <c r="CC381" s="10"/>
      <c r="CD381" s="10"/>
      <c r="CE381" s="10"/>
      <c r="CF381" s="5"/>
      <c r="CG381" s="10"/>
      <c r="CH381" s="10"/>
      <c r="CI381" s="21"/>
    </row>
    <row r="382" spans="1:87" s="4" customFormat="1" x14ac:dyDescent="0.4">
      <c r="A382" s="10"/>
      <c r="B382" s="125"/>
      <c r="C382" s="65"/>
      <c r="D382" s="57"/>
      <c r="E382" s="10"/>
      <c r="F382" s="10"/>
      <c r="G382" s="5"/>
      <c r="H382" s="10"/>
      <c r="I382" s="57"/>
      <c r="J382" s="65"/>
      <c r="K382" s="57"/>
      <c r="L382" s="10"/>
      <c r="M382" s="5"/>
      <c r="N382" s="10"/>
      <c r="O382" s="10"/>
      <c r="P382" s="65"/>
      <c r="Q382" s="10"/>
      <c r="R382" s="10"/>
      <c r="S382" s="5"/>
      <c r="T382" s="10"/>
      <c r="U382" s="10"/>
      <c r="W382" s="10"/>
      <c r="X382" s="10"/>
      <c r="Y382" s="5"/>
      <c r="Z382" s="10"/>
      <c r="AA382" s="10"/>
      <c r="AB382" s="65"/>
      <c r="AC382" s="10"/>
      <c r="AD382" s="10"/>
      <c r="AE382" s="5"/>
      <c r="AF382" s="10"/>
      <c r="AG382" s="10"/>
      <c r="AH382" s="65"/>
      <c r="AI382" s="10"/>
      <c r="AJ382" s="10"/>
      <c r="AK382" s="5"/>
      <c r="AL382" s="10"/>
      <c r="AM382" s="10"/>
      <c r="AO382" s="10"/>
      <c r="AP382" s="10"/>
      <c r="AQ382" s="5"/>
      <c r="AR382" s="10"/>
      <c r="AS382" s="10"/>
      <c r="AU382" s="57"/>
      <c r="AV382" s="10"/>
      <c r="AW382" s="10"/>
      <c r="AX382" s="554"/>
      <c r="AY382" s="131"/>
      <c r="AZ382" s="5"/>
      <c r="BA382" s="5"/>
      <c r="BB382" s="57"/>
      <c r="BC382" s="10"/>
      <c r="BD382" s="10"/>
      <c r="BE382" s="10"/>
      <c r="BF382" s="5"/>
      <c r="BG382" s="10"/>
      <c r="BH382" s="10"/>
      <c r="BJ382" s="10"/>
      <c r="BK382" s="119"/>
      <c r="BL382" s="5"/>
      <c r="BM382" s="131"/>
      <c r="BN382" s="12"/>
      <c r="BO382" s="21"/>
      <c r="BR382" s="5"/>
      <c r="BV382" s="10"/>
      <c r="BW382" s="10"/>
      <c r="BX382" s="10"/>
      <c r="BY382" s="5"/>
      <c r="BZ382" s="10"/>
      <c r="CA382" s="10"/>
      <c r="CC382" s="10"/>
      <c r="CD382" s="10"/>
      <c r="CE382" s="10"/>
      <c r="CF382" s="5"/>
      <c r="CG382" s="10"/>
      <c r="CH382" s="10"/>
      <c r="CI382" s="21"/>
    </row>
    <row r="383" spans="1:87" s="4" customFormat="1" x14ac:dyDescent="0.4">
      <c r="A383" s="10"/>
      <c r="B383" s="125"/>
      <c r="C383" s="65"/>
      <c r="D383" s="57"/>
      <c r="E383" s="10"/>
      <c r="F383" s="10"/>
      <c r="G383" s="5"/>
      <c r="H383" s="10"/>
      <c r="I383" s="57"/>
      <c r="J383" s="65"/>
      <c r="K383" s="57"/>
      <c r="L383" s="10"/>
      <c r="M383" s="5"/>
      <c r="N383" s="10"/>
      <c r="O383" s="10"/>
      <c r="P383" s="65"/>
      <c r="Q383" s="10"/>
      <c r="R383" s="10"/>
      <c r="S383" s="5"/>
      <c r="T383" s="10"/>
      <c r="U383" s="10"/>
      <c r="W383" s="10"/>
      <c r="X383" s="10"/>
      <c r="Y383" s="5"/>
      <c r="Z383" s="10"/>
      <c r="AA383" s="10"/>
      <c r="AB383" s="65"/>
      <c r="AC383" s="10"/>
      <c r="AD383" s="10"/>
      <c r="AE383" s="5"/>
      <c r="AF383" s="10"/>
      <c r="AG383" s="10"/>
      <c r="AH383" s="65"/>
      <c r="AI383" s="10"/>
      <c r="AJ383" s="10"/>
      <c r="AK383" s="5"/>
      <c r="AL383" s="10"/>
      <c r="AM383" s="10"/>
      <c r="AO383" s="10"/>
      <c r="AP383" s="10"/>
      <c r="AQ383" s="5"/>
      <c r="AR383" s="10"/>
      <c r="AS383" s="10"/>
      <c r="AU383" s="57"/>
      <c r="AV383" s="10"/>
      <c r="AW383" s="10"/>
      <c r="AX383" s="554"/>
      <c r="AY383" s="131"/>
      <c r="AZ383" s="5"/>
      <c r="BA383" s="5"/>
      <c r="BB383" s="57"/>
      <c r="BC383" s="10"/>
      <c r="BD383" s="10"/>
      <c r="BE383" s="10"/>
      <c r="BF383" s="5"/>
      <c r="BG383" s="10"/>
      <c r="BH383" s="10"/>
      <c r="BJ383" s="10"/>
      <c r="BK383" s="119"/>
      <c r="BL383" s="5"/>
      <c r="BM383" s="131"/>
      <c r="BN383" s="12"/>
      <c r="BO383" s="21"/>
      <c r="BR383" s="5"/>
      <c r="BV383" s="10"/>
      <c r="BW383" s="10"/>
      <c r="BX383" s="10"/>
      <c r="BY383" s="5"/>
      <c r="BZ383" s="10"/>
      <c r="CA383" s="10"/>
      <c r="CC383" s="10"/>
      <c r="CD383" s="10"/>
      <c r="CE383" s="10"/>
      <c r="CF383" s="5"/>
      <c r="CG383" s="10"/>
      <c r="CH383" s="10"/>
      <c r="CI383" s="21"/>
    </row>
    <row r="384" spans="1:87" s="4" customFormat="1" x14ac:dyDescent="0.4">
      <c r="A384" s="10"/>
      <c r="B384" s="125"/>
      <c r="C384" s="65"/>
      <c r="D384" s="57"/>
      <c r="E384" s="10"/>
      <c r="F384" s="10"/>
      <c r="G384" s="5"/>
      <c r="H384" s="10"/>
      <c r="I384" s="57"/>
      <c r="J384" s="65"/>
      <c r="K384" s="57"/>
      <c r="L384" s="10"/>
      <c r="M384" s="5"/>
      <c r="N384" s="10"/>
      <c r="O384" s="10"/>
      <c r="P384" s="65"/>
      <c r="Q384" s="10"/>
      <c r="R384" s="10"/>
      <c r="S384" s="5"/>
      <c r="T384" s="10"/>
      <c r="U384" s="10"/>
      <c r="W384" s="10"/>
      <c r="X384" s="10"/>
      <c r="Y384" s="5"/>
      <c r="Z384" s="10"/>
      <c r="AA384" s="10"/>
      <c r="AB384" s="65"/>
      <c r="AC384" s="10"/>
      <c r="AD384" s="10"/>
      <c r="AE384" s="5"/>
      <c r="AF384" s="10"/>
      <c r="AG384" s="10"/>
      <c r="AH384" s="65"/>
      <c r="AI384" s="10"/>
      <c r="AJ384" s="10"/>
      <c r="AK384" s="5"/>
      <c r="AL384" s="10"/>
      <c r="AM384" s="10"/>
      <c r="AO384" s="10"/>
      <c r="AP384" s="10"/>
      <c r="AQ384" s="5"/>
      <c r="AR384" s="10"/>
      <c r="AS384" s="10"/>
      <c r="AU384" s="57"/>
      <c r="AV384" s="10"/>
      <c r="AW384" s="10"/>
      <c r="AX384" s="554"/>
      <c r="AY384" s="131"/>
      <c r="AZ384" s="5"/>
      <c r="BA384" s="5"/>
      <c r="BB384" s="57"/>
      <c r="BC384" s="10"/>
      <c r="BD384" s="10"/>
      <c r="BE384" s="10"/>
      <c r="BF384" s="5"/>
      <c r="BG384" s="10"/>
      <c r="BH384" s="10"/>
      <c r="BJ384" s="10"/>
      <c r="BK384" s="119"/>
      <c r="BL384" s="5"/>
      <c r="BM384" s="131"/>
      <c r="BN384" s="12"/>
      <c r="BO384" s="21"/>
      <c r="BR384" s="5"/>
      <c r="BV384" s="10"/>
      <c r="BW384" s="10"/>
      <c r="BX384" s="10"/>
      <c r="BY384" s="5"/>
      <c r="BZ384" s="10"/>
      <c r="CA384" s="10"/>
      <c r="CC384" s="10"/>
      <c r="CD384" s="10"/>
      <c r="CE384" s="10"/>
      <c r="CF384" s="5"/>
      <c r="CG384" s="10"/>
      <c r="CH384" s="10"/>
      <c r="CI384" s="21"/>
    </row>
    <row r="385" spans="1:87" s="4" customFormat="1" x14ac:dyDescent="0.4">
      <c r="A385" s="10"/>
      <c r="B385" s="125"/>
      <c r="C385" s="65"/>
      <c r="D385" s="57"/>
      <c r="E385" s="10"/>
      <c r="F385" s="10"/>
      <c r="G385" s="5"/>
      <c r="H385" s="10"/>
      <c r="I385" s="57"/>
      <c r="J385" s="65"/>
      <c r="K385" s="57"/>
      <c r="L385" s="10"/>
      <c r="M385" s="5"/>
      <c r="N385" s="10"/>
      <c r="O385" s="10"/>
      <c r="P385" s="65"/>
      <c r="Q385" s="10"/>
      <c r="R385" s="10"/>
      <c r="S385" s="5"/>
      <c r="T385" s="10"/>
      <c r="U385" s="10"/>
      <c r="W385" s="10"/>
      <c r="X385" s="10"/>
      <c r="Y385" s="5"/>
      <c r="Z385" s="10"/>
      <c r="AA385" s="10"/>
      <c r="AB385" s="65"/>
      <c r="AC385" s="10"/>
      <c r="AD385" s="10"/>
      <c r="AE385" s="5"/>
      <c r="AF385" s="10"/>
      <c r="AG385" s="10"/>
      <c r="AH385" s="65"/>
      <c r="AI385" s="10"/>
      <c r="AJ385" s="10"/>
      <c r="AK385" s="5"/>
      <c r="AL385" s="10"/>
      <c r="AM385" s="10"/>
      <c r="AO385" s="10"/>
      <c r="AP385" s="10"/>
      <c r="AQ385" s="5"/>
      <c r="AR385" s="10"/>
      <c r="AS385" s="10"/>
      <c r="AU385" s="57"/>
      <c r="AV385" s="10"/>
      <c r="AW385" s="10"/>
      <c r="AX385" s="554"/>
      <c r="AY385" s="131"/>
      <c r="AZ385" s="5"/>
      <c r="BA385" s="5"/>
      <c r="BB385" s="57"/>
      <c r="BC385" s="10"/>
      <c r="BD385" s="10"/>
      <c r="BE385" s="10"/>
      <c r="BF385" s="5"/>
      <c r="BG385" s="10"/>
      <c r="BH385" s="10"/>
      <c r="BJ385" s="10"/>
      <c r="BK385" s="119"/>
      <c r="BL385" s="5"/>
      <c r="BM385" s="131"/>
      <c r="BN385" s="12"/>
      <c r="BO385" s="21"/>
      <c r="BR385" s="5"/>
      <c r="BV385" s="10"/>
      <c r="BW385" s="10"/>
      <c r="BX385" s="10"/>
      <c r="BY385" s="5"/>
      <c r="BZ385" s="10"/>
      <c r="CA385" s="10"/>
      <c r="CC385" s="10"/>
      <c r="CD385" s="10"/>
      <c r="CE385" s="10"/>
      <c r="CF385" s="5"/>
      <c r="CG385" s="10"/>
      <c r="CH385" s="10"/>
      <c r="CI385" s="21"/>
    </row>
    <row r="386" spans="1:87" s="4" customFormat="1" x14ac:dyDescent="0.4">
      <c r="A386" s="10"/>
      <c r="B386" s="125"/>
      <c r="C386" s="65"/>
      <c r="D386" s="57"/>
      <c r="E386" s="10"/>
      <c r="F386" s="10"/>
      <c r="G386" s="5"/>
      <c r="H386" s="10"/>
      <c r="I386" s="57"/>
      <c r="J386" s="65"/>
      <c r="K386" s="57"/>
      <c r="L386" s="10"/>
      <c r="M386" s="5"/>
      <c r="N386" s="10"/>
      <c r="O386" s="10"/>
      <c r="P386" s="65"/>
      <c r="Q386" s="10"/>
      <c r="R386" s="10"/>
      <c r="S386" s="5"/>
      <c r="T386" s="10"/>
      <c r="U386" s="10"/>
      <c r="W386" s="10"/>
      <c r="X386" s="10"/>
      <c r="Y386" s="5"/>
      <c r="Z386" s="10"/>
      <c r="AA386" s="10"/>
      <c r="AB386" s="65"/>
      <c r="AC386" s="10"/>
      <c r="AD386" s="10"/>
      <c r="AE386" s="5"/>
      <c r="AF386" s="10"/>
      <c r="AG386" s="10"/>
      <c r="AH386" s="65"/>
      <c r="AI386" s="10"/>
      <c r="AJ386" s="10"/>
      <c r="AK386" s="5"/>
      <c r="AL386" s="10"/>
      <c r="AM386" s="10"/>
      <c r="AO386" s="10"/>
      <c r="AP386" s="10"/>
      <c r="AQ386" s="5"/>
      <c r="AR386" s="10"/>
      <c r="AS386" s="10"/>
      <c r="AU386" s="57"/>
      <c r="AV386" s="10"/>
      <c r="AW386" s="10"/>
      <c r="AX386" s="554"/>
      <c r="AY386" s="131"/>
      <c r="AZ386" s="5"/>
      <c r="BA386" s="5"/>
      <c r="BB386" s="57"/>
      <c r="BC386" s="10"/>
      <c r="BD386" s="10"/>
      <c r="BE386" s="10"/>
      <c r="BF386" s="5"/>
      <c r="BG386" s="10"/>
      <c r="BH386" s="10"/>
      <c r="BJ386" s="10"/>
      <c r="BK386" s="119"/>
      <c r="BL386" s="5"/>
      <c r="BM386" s="131"/>
      <c r="BN386" s="12"/>
      <c r="BO386" s="21"/>
      <c r="BR386" s="5"/>
      <c r="BV386" s="10"/>
      <c r="BW386" s="10"/>
      <c r="BX386" s="10"/>
      <c r="BY386" s="5"/>
      <c r="BZ386" s="10"/>
      <c r="CA386" s="10"/>
      <c r="CC386" s="10"/>
      <c r="CD386" s="10"/>
      <c r="CE386" s="10"/>
      <c r="CF386" s="5"/>
      <c r="CG386" s="10"/>
      <c r="CH386" s="10"/>
      <c r="CI386" s="21"/>
    </row>
    <row r="387" spans="1:87" s="4" customFormat="1" x14ac:dyDescent="0.4">
      <c r="A387" s="10"/>
      <c r="B387" s="125"/>
      <c r="C387" s="65"/>
      <c r="D387" s="57"/>
      <c r="E387" s="10"/>
      <c r="F387" s="10"/>
      <c r="G387" s="5"/>
      <c r="H387" s="10"/>
      <c r="I387" s="57"/>
      <c r="J387" s="65"/>
      <c r="K387" s="57"/>
      <c r="L387" s="10"/>
      <c r="M387" s="5"/>
      <c r="N387" s="10"/>
      <c r="O387" s="10"/>
      <c r="P387" s="65"/>
      <c r="Q387" s="10"/>
      <c r="R387" s="10"/>
      <c r="S387" s="5"/>
      <c r="T387" s="10"/>
      <c r="U387" s="10"/>
      <c r="W387" s="10"/>
      <c r="X387" s="10"/>
      <c r="Y387" s="5"/>
      <c r="Z387" s="10"/>
      <c r="AA387" s="10"/>
      <c r="AB387" s="65"/>
      <c r="AC387" s="10"/>
      <c r="AD387" s="10"/>
      <c r="AE387" s="5"/>
      <c r="AF387" s="10"/>
      <c r="AG387" s="10"/>
      <c r="AH387" s="65"/>
      <c r="AI387" s="10"/>
      <c r="AJ387" s="10"/>
      <c r="AK387" s="5"/>
      <c r="AL387" s="10"/>
      <c r="AM387" s="10"/>
      <c r="AO387" s="10"/>
      <c r="AP387" s="10"/>
      <c r="AQ387" s="5"/>
      <c r="AR387" s="10"/>
      <c r="AS387" s="10"/>
      <c r="AU387" s="57"/>
      <c r="AV387" s="10"/>
      <c r="AW387" s="10"/>
      <c r="AX387" s="554"/>
      <c r="AY387" s="131"/>
      <c r="AZ387" s="5"/>
      <c r="BA387" s="5"/>
      <c r="BB387" s="57"/>
      <c r="BC387" s="10"/>
      <c r="BD387" s="10"/>
      <c r="BE387" s="10"/>
      <c r="BF387" s="5"/>
      <c r="BG387" s="10"/>
      <c r="BH387" s="10"/>
      <c r="BJ387" s="10"/>
      <c r="BK387" s="119"/>
      <c r="BL387" s="5"/>
      <c r="BM387" s="131"/>
      <c r="BN387" s="12"/>
      <c r="BO387" s="21"/>
      <c r="BR387" s="5"/>
      <c r="BV387" s="10"/>
      <c r="BW387" s="10"/>
      <c r="BX387" s="10"/>
      <c r="BY387" s="5"/>
      <c r="BZ387" s="10"/>
      <c r="CA387" s="10"/>
      <c r="CC387" s="10"/>
      <c r="CD387" s="10"/>
      <c r="CE387" s="10"/>
      <c r="CF387" s="5"/>
      <c r="CG387" s="10"/>
      <c r="CH387" s="10"/>
      <c r="CI387" s="21"/>
    </row>
    <row r="388" spans="1:87" s="4" customFormat="1" x14ac:dyDescent="0.4">
      <c r="A388" s="10"/>
      <c r="B388" s="125"/>
      <c r="C388" s="65"/>
      <c r="D388" s="57"/>
      <c r="E388" s="10"/>
      <c r="F388" s="10"/>
      <c r="G388" s="5"/>
      <c r="H388" s="10"/>
      <c r="I388" s="57"/>
      <c r="J388" s="65"/>
      <c r="K388" s="57"/>
      <c r="L388" s="10"/>
      <c r="M388" s="5"/>
      <c r="N388" s="10"/>
      <c r="O388" s="10"/>
      <c r="P388" s="65"/>
      <c r="Q388" s="10"/>
      <c r="R388" s="10"/>
      <c r="S388" s="5"/>
      <c r="T388" s="10"/>
      <c r="U388" s="10"/>
      <c r="W388" s="10"/>
      <c r="X388" s="10"/>
      <c r="Y388" s="5"/>
      <c r="Z388" s="10"/>
      <c r="AA388" s="10"/>
      <c r="AB388" s="65"/>
      <c r="AC388" s="10"/>
      <c r="AD388" s="10"/>
      <c r="AE388" s="5"/>
      <c r="AF388" s="10"/>
      <c r="AG388" s="10"/>
      <c r="AH388" s="65"/>
      <c r="AI388" s="10"/>
      <c r="AJ388" s="10"/>
      <c r="AK388" s="5"/>
      <c r="AL388" s="10"/>
      <c r="AM388" s="10"/>
      <c r="AO388" s="10"/>
      <c r="AP388" s="10"/>
      <c r="AQ388" s="5"/>
      <c r="AR388" s="10"/>
      <c r="AS388" s="10"/>
      <c r="AU388" s="57"/>
      <c r="AV388" s="10"/>
      <c r="AW388" s="10"/>
      <c r="AX388" s="554"/>
      <c r="AY388" s="131"/>
      <c r="AZ388" s="5"/>
      <c r="BA388" s="5"/>
      <c r="BB388" s="57"/>
      <c r="BC388" s="10"/>
      <c r="BD388" s="10"/>
      <c r="BE388" s="10"/>
      <c r="BF388" s="5"/>
      <c r="BG388" s="10"/>
      <c r="BH388" s="10"/>
      <c r="BJ388" s="10"/>
      <c r="BK388" s="119"/>
      <c r="BL388" s="5"/>
      <c r="BM388" s="131"/>
      <c r="BN388" s="12"/>
      <c r="BO388" s="21"/>
      <c r="BR388" s="5"/>
      <c r="BV388" s="10"/>
      <c r="BW388" s="10"/>
      <c r="BX388" s="10"/>
      <c r="BY388" s="5"/>
      <c r="BZ388" s="10"/>
      <c r="CA388" s="10"/>
      <c r="CC388" s="10"/>
      <c r="CD388" s="10"/>
      <c r="CE388" s="10"/>
      <c r="CF388" s="5"/>
      <c r="CG388" s="10"/>
      <c r="CH388" s="10"/>
      <c r="CI388" s="21"/>
    </row>
    <row r="389" spans="1:87" s="4" customFormat="1" x14ac:dyDescent="0.4">
      <c r="A389" s="10"/>
      <c r="B389" s="125"/>
      <c r="C389" s="65"/>
      <c r="D389" s="57"/>
      <c r="E389" s="10"/>
      <c r="F389" s="10"/>
      <c r="G389" s="5"/>
      <c r="H389" s="10"/>
      <c r="I389" s="57"/>
      <c r="J389" s="65"/>
      <c r="K389" s="57"/>
      <c r="L389" s="10"/>
      <c r="M389" s="5"/>
      <c r="N389" s="10"/>
      <c r="O389" s="10"/>
      <c r="P389" s="65"/>
      <c r="Q389" s="10"/>
      <c r="R389" s="10"/>
      <c r="S389" s="5"/>
      <c r="T389" s="10"/>
      <c r="U389" s="10"/>
      <c r="W389" s="10"/>
      <c r="X389" s="10"/>
      <c r="Y389" s="5"/>
      <c r="Z389" s="10"/>
      <c r="AA389" s="10"/>
      <c r="AB389" s="65"/>
      <c r="AC389" s="10"/>
      <c r="AD389" s="10"/>
      <c r="AE389" s="5"/>
      <c r="AF389" s="10"/>
      <c r="AG389" s="10"/>
      <c r="AH389" s="65"/>
      <c r="AI389" s="10"/>
      <c r="AJ389" s="10"/>
      <c r="AK389" s="5"/>
      <c r="AL389" s="10"/>
      <c r="AM389" s="10"/>
      <c r="AO389" s="10"/>
      <c r="AP389" s="10"/>
      <c r="AQ389" s="5"/>
      <c r="AR389" s="10"/>
      <c r="AS389" s="10"/>
      <c r="AU389" s="57"/>
      <c r="AV389" s="10"/>
      <c r="AW389" s="10"/>
      <c r="AX389" s="554"/>
      <c r="AY389" s="131"/>
      <c r="AZ389" s="5"/>
      <c r="BA389" s="5"/>
      <c r="BB389" s="57"/>
      <c r="BC389" s="10"/>
      <c r="BD389" s="10"/>
      <c r="BE389" s="10"/>
      <c r="BF389" s="5"/>
      <c r="BG389" s="10"/>
      <c r="BH389" s="10"/>
      <c r="BJ389" s="10"/>
      <c r="BK389" s="119"/>
      <c r="BL389" s="5"/>
      <c r="BM389" s="131"/>
      <c r="BN389" s="12"/>
      <c r="BO389" s="21"/>
      <c r="BR389" s="5"/>
      <c r="BV389" s="10"/>
      <c r="BW389" s="10"/>
      <c r="BX389" s="10"/>
      <c r="BY389" s="5"/>
      <c r="BZ389" s="10"/>
      <c r="CA389" s="10"/>
      <c r="CC389" s="10"/>
      <c r="CD389" s="10"/>
      <c r="CE389" s="10"/>
      <c r="CF389" s="5"/>
      <c r="CG389" s="10"/>
      <c r="CH389" s="10"/>
      <c r="CI389" s="21"/>
    </row>
    <row r="390" spans="1:87" s="4" customFormat="1" x14ac:dyDescent="0.4">
      <c r="A390" s="10"/>
      <c r="B390" s="125"/>
      <c r="C390" s="65"/>
      <c r="D390" s="57"/>
      <c r="E390" s="10"/>
      <c r="F390" s="10"/>
      <c r="G390" s="5"/>
      <c r="H390" s="10"/>
      <c r="I390" s="57"/>
      <c r="J390" s="65"/>
      <c r="K390" s="57"/>
      <c r="L390" s="10"/>
      <c r="M390" s="5"/>
      <c r="N390" s="10"/>
      <c r="O390" s="10"/>
      <c r="P390" s="65"/>
      <c r="Q390" s="10"/>
      <c r="R390" s="10"/>
      <c r="S390" s="5"/>
      <c r="T390" s="10"/>
      <c r="U390" s="10"/>
      <c r="W390" s="10"/>
      <c r="X390" s="10"/>
      <c r="Y390" s="5"/>
      <c r="Z390" s="10"/>
      <c r="AA390" s="10"/>
      <c r="AB390" s="65"/>
      <c r="AC390" s="10"/>
      <c r="AD390" s="10"/>
      <c r="AE390" s="5"/>
      <c r="AF390" s="10"/>
      <c r="AG390" s="10"/>
      <c r="AH390" s="65"/>
      <c r="AI390" s="10"/>
      <c r="AJ390" s="10"/>
      <c r="AK390" s="5"/>
      <c r="AL390" s="10"/>
      <c r="AM390" s="10"/>
      <c r="AO390" s="10"/>
      <c r="AP390" s="10"/>
      <c r="AQ390" s="5"/>
      <c r="AR390" s="10"/>
      <c r="AS390" s="10"/>
      <c r="AU390" s="57"/>
      <c r="AV390" s="10"/>
      <c r="AW390" s="10"/>
      <c r="AX390" s="554"/>
      <c r="AY390" s="131"/>
      <c r="AZ390" s="5"/>
      <c r="BA390" s="5"/>
      <c r="BB390" s="57"/>
      <c r="BC390" s="10"/>
      <c r="BD390" s="10"/>
      <c r="BE390" s="10"/>
      <c r="BF390" s="5"/>
      <c r="BG390" s="10"/>
      <c r="BH390" s="10"/>
      <c r="BJ390" s="10"/>
      <c r="BK390" s="119"/>
      <c r="BL390" s="5"/>
      <c r="BM390" s="131"/>
      <c r="BN390" s="12"/>
      <c r="BO390" s="21"/>
      <c r="BR390" s="5"/>
      <c r="BV390" s="10"/>
      <c r="BW390" s="10"/>
      <c r="BX390" s="10"/>
      <c r="BY390" s="5"/>
      <c r="BZ390" s="10"/>
      <c r="CA390" s="10"/>
      <c r="CC390" s="10"/>
      <c r="CD390" s="10"/>
      <c r="CE390" s="10"/>
      <c r="CF390" s="5"/>
      <c r="CG390" s="10"/>
      <c r="CH390" s="10"/>
      <c r="CI390" s="21"/>
    </row>
    <row r="391" spans="1:87" s="4" customFormat="1" x14ac:dyDescent="0.4">
      <c r="A391" s="10"/>
      <c r="B391" s="125"/>
      <c r="C391" s="65"/>
      <c r="D391" s="57"/>
      <c r="E391" s="10"/>
      <c r="F391" s="10"/>
      <c r="G391" s="5"/>
      <c r="H391" s="10"/>
      <c r="I391" s="57"/>
      <c r="J391" s="65"/>
      <c r="K391" s="57"/>
      <c r="L391" s="10"/>
      <c r="M391" s="5"/>
      <c r="N391" s="10"/>
      <c r="O391" s="10"/>
      <c r="P391" s="65"/>
      <c r="Q391" s="10"/>
      <c r="R391" s="10"/>
      <c r="S391" s="5"/>
      <c r="T391" s="10"/>
      <c r="U391" s="10"/>
      <c r="W391" s="10"/>
      <c r="X391" s="10"/>
      <c r="Y391" s="5"/>
      <c r="Z391" s="10"/>
      <c r="AA391" s="10"/>
      <c r="AB391" s="65"/>
      <c r="AC391" s="10"/>
      <c r="AD391" s="10"/>
      <c r="AE391" s="5"/>
      <c r="AF391" s="10"/>
      <c r="AG391" s="10"/>
      <c r="AH391" s="65"/>
      <c r="AI391" s="10"/>
      <c r="AJ391" s="10"/>
      <c r="AK391" s="5"/>
      <c r="AL391" s="10"/>
      <c r="AM391" s="10"/>
      <c r="AO391" s="10"/>
      <c r="AP391" s="10"/>
      <c r="AQ391" s="5"/>
      <c r="AR391" s="10"/>
      <c r="AS391" s="10"/>
      <c r="AU391" s="57"/>
      <c r="AV391" s="10"/>
      <c r="AW391" s="10"/>
      <c r="AX391" s="554"/>
      <c r="AY391" s="131"/>
      <c r="AZ391" s="5"/>
      <c r="BA391" s="5"/>
      <c r="BB391" s="57"/>
      <c r="BC391" s="10"/>
      <c r="BD391" s="10"/>
      <c r="BE391" s="10"/>
      <c r="BF391" s="5"/>
      <c r="BG391" s="10"/>
      <c r="BH391" s="10"/>
      <c r="BJ391" s="10"/>
      <c r="BK391" s="119"/>
      <c r="BL391" s="5"/>
      <c r="BM391" s="131"/>
      <c r="BN391" s="12"/>
      <c r="BO391" s="21"/>
      <c r="BR391" s="5"/>
      <c r="BV391" s="10"/>
      <c r="BW391" s="10"/>
      <c r="BX391" s="10"/>
      <c r="BY391" s="5"/>
      <c r="BZ391" s="10"/>
      <c r="CA391" s="10"/>
      <c r="CC391" s="10"/>
      <c r="CD391" s="10"/>
      <c r="CE391" s="10"/>
      <c r="CF391" s="5"/>
      <c r="CG391" s="10"/>
      <c r="CH391" s="10"/>
      <c r="CI391" s="21"/>
    </row>
    <row r="392" spans="1:87" s="4" customFormat="1" x14ac:dyDescent="0.4">
      <c r="A392" s="10"/>
      <c r="B392" s="125"/>
      <c r="C392" s="65"/>
      <c r="D392" s="57"/>
      <c r="E392" s="10"/>
      <c r="F392" s="10"/>
      <c r="G392" s="5"/>
      <c r="H392" s="10"/>
      <c r="I392" s="57"/>
      <c r="J392" s="65"/>
      <c r="K392" s="57"/>
      <c r="L392" s="10"/>
      <c r="M392" s="5"/>
      <c r="N392" s="10"/>
      <c r="O392" s="10"/>
      <c r="P392" s="65"/>
      <c r="Q392" s="10"/>
      <c r="R392" s="10"/>
      <c r="S392" s="5"/>
      <c r="T392" s="10"/>
      <c r="U392" s="10"/>
      <c r="W392" s="10"/>
      <c r="X392" s="10"/>
      <c r="Y392" s="5"/>
      <c r="Z392" s="10"/>
      <c r="AA392" s="10"/>
      <c r="AB392" s="65"/>
      <c r="AC392" s="10"/>
      <c r="AD392" s="10"/>
      <c r="AE392" s="5"/>
      <c r="AF392" s="10"/>
      <c r="AG392" s="10"/>
      <c r="AH392" s="65"/>
      <c r="AI392" s="10"/>
      <c r="AJ392" s="10"/>
      <c r="AK392" s="5"/>
      <c r="AL392" s="10"/>
      <c r="AM392" s="10"/>
      <c r="AO392" s="10"/>
      <c r="AP392" s="10"/>
      <c r="AQ392" s="5"/>
      <c r="AR392" s="10"/>
      <c r="AS392" s="10"/>
      <c r="AU392" s="57"/>
      <c r="AV392" s="10"/>
      <c r="AW392" s="10"/>
      <c r="AX392" s="554"/>
      <c r="AY392" s="131"/>
      <c r="AZ392" s="5"/>
      <c r="BA392" s="5"/>
      <c r="BB392" s="57"/>
      <c r="BC392" s="10"/>
      <c r="BD392" s="10"/>
      <c r="BE392" s="10"/>
      <c r="BF392" s="5"/>
      <c r="BG392" s="10"/>
      <c r="BH392" s="10"/>
      <c r="BJ392" s="10"/>
      <c r="BK392" s="119"/>
      <c r="BL392" s="5"/>
      <c r="BM392" s="131"/>
      <c r="BN392" s="12"/>
      <c r="BO392" s="21"/>
      <c r="BR392" s="5"/>
      <c r="BV392" s="10"/>
      <c r="BW392" s="10"/>
      <c r="BX392" s="10"/>
      <c r="BY392" s="5"/>
      <c r="BZ392" s="10"/>
      <c r="CA392" s="10"/>
      <c r="CC392" s="10"/>
      <c r="CD392" s="10"/>
      <c r="CE392" s="10"/>
      <c r="CF392" s="5"/>
      <c r="CG392" s="10"/>
      <c r="CH392" s="10"/>
      <c r="CI392" s="21"/>
    </row>
    <row r="393" spans="1:87" s="4" customFormat="1" x14ac:dyDescent="0.4">
      <c r="A393" s="10"/>
      <c r="B393" s="125"/>
      <c r="C393" s="65"/>
      <c r="D393" s="57"/>
      <c r="E393" s="10"/>
      <c r="F393" s="10"/>
      <c r="G393" s="5"/>
      <c r="H393" s="10"/>
      <c r="I393" s="57"/>
      <c r="J393" s="65"/>
      <c r="K393" s="57"/>
      <c r="L393" s="10"/>
      <c r="M393" s="5"/>
      <c r="N393" s="10"/>
      <c r="O393" s="10"/>
      <c r="P393" s="65"/>
      <c r="Q393" s="10"/>
      <c r="R393" s="10"/>
      <c r="S393" s="5"/>
      <c r="T393" s="10"/>
      <c r="U393" s="10"/>
      <c r="W393" s="10"/>
      <c r="X393" s="10"/>
      <c r="Y393" s="5"/>
      <c r="Z393" s="10"/>
      <c r="AA393" s="10"/>
      <c r="AB393" s="65"/>
      <c r="AC393" s="10"/>
      <c r="AD393" s="10"/>
      <c r="AE393" s="5"/>
      <c r="AF393" s="10"/>
      <c r="AG393" s="10"/>
      <c r="AH393" s="65"/>
      <c r="AI393" s="10"/>
      <c r="AJ393" s="10"/>
      <c r="AK393" s="5"/>
      <c r="AL393" s="10"/>
      <c r="AM393" s="10"/>
      <c r="AO393" s="10"/>
      <c r="AP393" s="10"/>
      <c r="AQ393" s="5"/>
      <c r="AR393" s="10"/>
      <c r="AS393" s="10"/>
      <c r="AU393" s="57"/>
      <c r="AV393" s="10"/>
      <c r="AW393" s="10"/>
      <c r="AX393" s="554"/>
      <c r="AY393" s="131"/>
      <c r="AZ393" s="5"/>
      <c r="BA393" s="5"/>
      <c r="BB393" s="57"/>
      <c r="BC393" s="10"/>
      <c r="BD393" s="10"/>
      <c r="BE393" s="10"/>
      <c r="BF393" s="5"/>
      <c r="BG393" s="10"/>
      <c r="BH393" s="10"/>
      <c r="BJ393" s="10"/>
      <c r="BK393" s="119"/>
      <c r="BL393" s="5"/>
      <c r="BM393" s="131"/>
      <c r="BN393" s="12"/>
      <c r="BO393" s="21"/>
      <c r="BR393" s="5"/>
      <c r="BV393" s="10"/>
      <c r="BW393" s="10"/>
      <c r="BX393" s="10"/>
      <c r="BY393" s="5"/>
      <c r="BZ393" s="10"/>
      <c r="CA393" s="10"/>
      <c r="CC393" s="10"/>
      <c r="CD393" s="10"/>
      <c r="CE393" s="10"/>
      <c r="CF393" s="5"/>
      <c r="CG393" s="10"/>
      <c r="CH393" s="10"/>
      <c r="CI393" s="21"/>
    </row>
    <row r="394" spans="1:87" s="4" customFormat="1" x14ac:dyDescent="0.4">
      <c r="A394" s="10"/>
      <c r="B394" s="125"/>
      <c r="C394" s="65"/>
      <c r="D394" s="57"/>
      <c r="E394" s="10"/>
      <c r="F394" s="10"/>
      <c r="G394" s="5"/>
      <c r="H394" s="10"/>
      <c r="I394" s="57"/>
      <c r="J394" s="65"/>
      <c r="K394" s="57"/>
      <c r="L394" s="10"/>
      <c r="M394" s="5"/>
      <c r="N394" s="10"/>
      <c r="O394" s="10"/>
      <c r="P394" s="65"/>
      <c r="Q394" s="10"/>
      <c r="R394" s="10"/>
      <c r="S394" s="5"/>
      <c r="T394" s="10"/>
      <c r="U394" s="10"/>
      <c r="W394" s="10"/>
      <c r="X394" s="10"/>
      <c r="Y394" s="5"/>
      <c r="Z394" s="10"/>
      <c r="AA394" s="10"/>
      <c r="AB394" s="65"/>
      <c r="AC394" s="10"/>
      <c r="AD394" s="10"/>
      <c r="AE394" s="5"/>
      <c r="AF394" s="10"/>
      <c r="AG394" s="10"/>
      <c r="AH394" s="65"/>
      <c r="AI394" s="10"/>
      <c r="AJ394" s="10"/>
      <c r="AK394" s="5"/>
      <c r="AL394" s="10"/>
      <c r="AM394" s="10"/>
      <c r="AO394" s="10"/>
      <c r="AP394" s="10"/>
      <c r="AQ394" s="5"/>
      <c r="AR394" s="10"/>
      <c r="AS394" s="10"/>
      <c r="AU394" s="57"/>
      <c r="AV394" s="10"/>
      <c r="AW394" s="10"/>
      <c r="AX394" s="554"/>
      <c r="AY394" s="131"/>
      <c r="AZ394" s="5"/>
      <c r="BA394" s="5"/>
      <c r="BB394" s="57"/>
      <c r="BC394" s="10"/>
      <c r="BD394" s="10"/>
      <c r="BE394" s="10"/>
      <c r="BF394" s="5"/>
      <c r="BG394" s="10"/>
      <c r="BH394" s="10"/>
      <c r="BJ394" s="10"/>
      <c r="BK394" s="119"/>
      <c r="BL394" s="5"/>
      <c r="BM394" s="131"/>
      <c r="BN394" s="12"/>
      <c r="BO394" s="21"/>
      <c r="BR394" s="5"/>
      <c r="BV394" s="10"/>
      <c r="BW394" s="10"/>
      <c r="BX394" s="10"/>
      <c r="BY394" s="5"/>
      <c r="BZ394" s="10"/>
      <c r="CA394" s="10"/>
      <c r="CC394" s="10"/>
      <c r="CD394" s="10"/>
      <c r="CE394" s="10"/>
      <c r="CF394" s="5"/>
      <c r="CG394" s="10"/>
      <c r="CH394" s="10"/>
      <c r="CI394" s="21"/>
    </row>
    <row r="395" spans="1:87" s="4" customFormat="1" x14ac:dyDescent="0.4">
      <c r="A395" s="10"/>
      <c r="B395" s="125"/>
      <c r="C395" s="65"/>
      <c r="D395" s="57"/>
      <c r="E395" s="10"/>
      <c r="F395" s="10"/>
      <c r="G395" s="5"/>
      <c r="H395" s="10"/>
      <c r="I395" s="57"/>
      <c r="J395" s="65"/>
      <c r="K395" s="57"/>
      <c r="L395" s="10"/>
      <c r="M395" s="5"/>
      <c r="N395" s="10"/>
      <c r="O395" s="10"/>
      <c r="P395" s="65"/>
      <c r="Q395" s="10"/>
      <c r="R395" s="10"/>
      <c r="S395" s="5"/>
      <c r="T395" s="10"/>
      <c r="U395" s="10"/>
      <c r="W395" s="10"/>
      <c r="X395" s="10"/>
      <c r="Y395" s="5"/>
      <c r="Z395" s="10"/>
      <c r="AA395" s="10"/>
      <c r="AB395" s="65"/>
      <c r="AC395" s="10"/>
      <c r="AD395" s="10"/>
      <c r="AE395" s="5"/>
      <c r="AF395" s="10"/>
      <c r="AG395" s="10"/>
      <c r="AH395" s="65"/>
      <c r="AI395" s="10"/>
      <c r="AJ395" s="10"/>
      <c r="AK395" s="5"/>
      <c r="AL395" s="10"/>
      <c r="AM395" s="10"/>
      <c r="AO395" s="10"/>
      <c r="AP395" s="10"/>
      <c r="AQ395" s="5"/>
      <c r="AR395" s="10"/>
      <c r="AS395" s="10"/>
      <c r="AU395" s="57"/>
      <c r="AV395" s="10"/>
      <c r="AW395" s="10"/>
      <c r="AX395" s="554"/>
      <c r="AY395" s="131"/>
      <c r="AZ395" s="5"/>
      <c r="BA395" s="5"/>
      <c r="BB395" s="57"/>
      <c r="BC395" s="10"/>
      <c r="BD395" s="10"/>
      <c r="BE395" s="10"/>
      <c r="BF395" s="5"/>
      <c r="BG395" s="10"/>
      <c r="BH395" s="10"/>
      <c r="BJ395" s="10"/>
      <c r="BK395" s="119"/>
      <c r="BL395" s="5"/>
      <c r="BM395" s="131"/>
      <c r="BN395" s="12"/>
      <c r="BO395" s="21"/>
      <c r="BR395" s="5"/>
      <c r="BV395" s="10"/>
      <c r="BW395" s="10"/>
      <c r="BX395" s="10"/>
      <c r="BY395" s="5"/>
      <c r="BZ395" s="10"/>
      <c r="CA395" s="10"/>
      <c r="CC395" s="10"/>
      <c r="CD395" s="10"/>
      <c r="CE395" s="10"/>
      <c r="CF395" s="5"/>
      <c r="CG395" s="10"/>
      <c r="CH395" s="10"/>
      <c r="CI395" s="21"/>
    </row>
    <row r="396" spans="1:87" s="4" customFormat="1" x14ac:dyDescent="0.4">
      <c r="A396" s="10"/>
      <c r="B396" s="125"/>
      <c r="C396" s="65"/>
      <c r="D396" s="57"/>
      <c r="E396" s="10"/>
      <c r="F396" s="10"/>
      <c r="G396" s="5"/>
      <c r="H396" s="10"/>
      <c r="I396" s="57"/>
      <c r="J396" s="65"/>
      <c r="K396" s="57"/>
      <c r="L396" s="10"/>
      <c r="M396" s="5"/>
      <c r="N396" s="10"/>
      <c r="O396" s="10"/>
      <c r="P396" s="65"/>
      <c r="Q396" s="10"/>
      <c r="R396" s="10"/>
      <c r="S396" s="5"/>
      <c r="T396" s="10"/>
      <c r="U396" s="10"/>
      <c r="W396" s="10"/>
      <c r="X396" s="10"/>
      <c r="Y396" s="5"/>
      <c r="Z396" s="10"/>
      <c r="AA396" s="10"/>
      <c r="AB396" s="65"/>
      <c r="AC396" s="10"/>
      <c r="AD396" s="10"/>
      <c r="AE396" s="5"/>
      <c r="AF396" s="10"/>
      <c r="AG396" s="10"/>
      <c r="AH396" s="65"/>
      <c r="AI396" s="10"/>
      <c r="AJ396" s="10"/>
      <c r="AK396" s="5"/>
      <c r="AL396" s="10"/>
      <c r="AM396" s="10"/>
      <c r="AO396" s="10"/>
      <c r="AP396" s="10"/>
      <c r="AQ396" s="5"/>
      <c r="AR396" s="10"/>
      <c r="AS396" s="10"/>
      <c r="AU396" s="57"/>
      <c r="AV396" s="10"/>
      <c r="AW396" s="10"/>
      <c r="AX396" s="554"/>
      <c r="AY396" s="131"/>
      <c r="AZ396" s="5"/>
      <c r="BA396" s="5"/>
      <c r="BB396" s="57"/>
      <c r="BC396" s="10"/>
      <c r="BD396" s="10"/>
      <c r="BE396" s="10"/>
      <c r="BF396" s="5"/>
      <c r="BG396" s="10"/>
      <c r="BH396" s="10"/>
      <c r="BJ396" s="10"/>
      <c r="BK396" s="119"/>
      <c r="BL396" s="5"/>
      <c r="BM396" s="131"/>
      <c r="BN396" s="12"/>
      <c r="BO396" s="21"/>
      <c r="BR396" s="5"/>
      <c r="BV396" s="10"/>
      <c r="BW396" s="10"/>
      <c r="BX396" s="10"/>
      <c r="BY396" s="5"/>
      <c r="BZ396" s="10"/>
      <c r="CA396" s="10"/>
      <c r="CC396" s="10"/>
      <c r="CD396" s="10"/>
      <c r="CE396" s="10"/>
      <c r="CF396" s="5"/>
      <c r="CG396" s="10"/>
      <c r="CH396" s="10"/>
      <c r="CI396" s="21"/>
    </row>
    <row r="397" spans="1:87" s="4" customFormat="1" x14ac:dyDescent="0.4">
      <c r="A397" s="10"/>
      <c r="B397" s="125"/>
      <c r="C397" s="65"/>
      <c r="D397" s="57"/>
      <c r="E397" s="10"/>
      <c r="F397" s="10"/>
      <c r="G397" s="5"/>
      <c r="H397" s="10"/>
      <c r="I397" s="57"/>
      <c r="J397" s="65"/>
      <c r="K397" s="57"/>
      <c r="L397" s="10"/>
      <c r="M397" s="5"/>
      <c r="N397" s="10"/>
      <c r="O397" s="10"/>
      <c r="P397" s="65"/>
      <c r="Q397" s="10"/>
      <c r="R397" s="10"/>
      <c r="S397" s="5"/>
      <c r="T397" s="10"/>
      <c r="U397" s="10"/>
      <c r="W397" s="10"/>
      <c r="X397" s="10"/>
      <c r="Y397" s="5"/>
      <c r="Z397" s="10"/>
      <c r="AA397" s="10"/>
      <c r="AB397" s="65"/>
      <c r="AC397" s="10"/>
      <c r="AD397" s="10"/>
      <c r="AE397" s="5"/>
      <c r="AF397" s="10"/>
      <c r="AG397" s="10"/>
      <c r="AH397" s="65"/>
      <c r="AI397" s="10"/>
      <c r="AJ397" s="10"/>
      <c r="AK397" s="5"/>
      <c r="AL397" s="10"/>
      <c r="AM397" s="10"/>
      <c r="AO397" s="10"/>
      <c r="AP397" s="10"/>
      <c r="AQ397" s="5"/>
      <c r="AR397" s="10"/>
      <c r="AS397" s="10"/>
      <c r="AU397" s="57"/>
      <c r="AV397" s="10"/>
      <c r="AW397" s="10"/>
      <c r="AX397" s="554"/>
      <c r="AY397" s="131"/>
      <c r="AZ397" s="5"/>
      <c r="BA397" s="5"/>
      <c r="BB397" s="57"/>
      <c r="BC397" s="10"/>
      <c r="BD397" s="10"/>
      <c r="BE397" s="10"/>
      <c r="BF397" s="5"/>
      <c r="BG397" s="10"/>
      <c r="BH397" s="10"/>
      <c r="BJ397" s="10"/>
      <c r="BK397" s="119"/>
      <c r="BL397" s="5"/>
      <c r="BM397" s="131"/>
      <c r="BN397" s="12"/>
      <c r="BO397" s="21"/>
      <c r="BR397" s="5"/>
      <c r="BV397" s="10"/>
      <c r="BW397" s="10"/>
      <c r="BX397" s="10"/>
      <c r="BY397" s="5"/>
      <c r="BZ397" s="10"/>
      <c r="CA397" s="10"/>
      <c r="CC397" s="10"/>
      <c r="CD397" s="10"/>
      <c r="CE397" s="10"/>
      <c r="CF397" s="5"/>
      <c r="CG397" s="10"/>
      <c r="CH397" s="10"/>
      <c r="CI397" s="21"/>
    </row>
    <row r="398" spans="1:87" s="4" customFormat="1" x14ac:dyDescent="0.4">
      <c r="A398" s="10"/>
      <c r="B398" s="125"/>
      <c r="C398" s="65"/>
      <c r="D398" s="57"/>
      <c r="E398" s="10"/>
      <c r="F398" s="10"/>
      <c r="G398" s="5"/>
      <c r="H398" s="10"/>
      <c r="I398" s="57"/>
      <c r="J398" s="65"/>
      <c r="K398" s="57"/>
      <c r="L398" s="10"/>
      <c r="M398" s="5"/>
      <c r="N398" s="10"/>
      <c r="O398" s="10"/>
      <c r="P398" s="65"/>
      <c r="Q398" s="10"/>
      <c r="R398" s="10"/>
      <c r="S398" s="5"/>
      <c r="T398" s="10"/>
      <c r="U398" s="10"/>
      <c r="W398" s="10"/>
      <c r="X398" s="10"/>
      <c r="Y398" s="5"/>
      <c r="Z398" s="10"/>
      <c r="AA398" s="10"/>
      <c r="AB398" s="65"/>
      <c r="AC398" s="10"/>
      <c r="AD398" s="10"/>
      <c r="AE398" s="5"/>
      <c r="AF398" s="10"/>
      <c r="AG398" s="10"/>
      <c r="AH398" s="65"/>
      <c r="AI398" s="10"/>
      <c r="AJ398" s="10"/>
      <c r="AK398" s="5"/>
      <c r="AL398" s="10"/>
      <c r="AM398" s="10"/>
      <c r="AO398" s="10"/>
      <c r="AP398" s="10"/>
      <c r="AQ398" s="5"/>
      <c r="AR398" s="10"/>
      <c r="AS398" s="10"/>
      <c r="AU398" s="57"/>
      <c r="AV398" s="10"/>
      <c r="AW398" s="10"/>
      <c r="AX398" s="554"/>
      <c r="AY398" s="131"/>
      <c r="AZ398" s="5"/>
      <c r="BA398" s="5"/>
      <c r="BB398" s="57"/>
      <c r="BC398" s="10"/>
      <c r="BD398" s="10"/>
      <c r="BE398" s="10"/>
      <c r="BF398" s="5"/>
      <c r="BG398" s="10"/>
      <c r="BH398" s="10"/>
      <c r="BJ398" s="10"/>
      <c r="BK398" s="119"/>
      <c r="BL398" s="5"/>
      <c r="BM398" s="131"/>
      <c r="BN398" s="12"/>
      <c r="BO398" s="21"/>
      <c r="BR398" s="5"/>
      <c r="BV398" s="10"/>
      <c r="BW398" s="10"/>
      <c r="BX398" s="10"/>
      <c r="BY398" s="5"/>
      <c r="BZ398" s="10"/>
      <c r="CA398" s="10"/>
      <c r="CC398" s="10"/>
      <c r="CD398" s="10"/>
      <c r="CE398" s="10"/>
      <c r="CF398" s="5"/>
      <c r="CG398" s="10"/>
      <c r="CH398" s="10"/>
      <c r="CI398" s="21"/>
    </row>
    <row r="399" spans="1:87" s="4" customFormat="1" x14ac:dyDescent="0.4">
      <c r="A399" s="10"/>
      <c r="B399" s="125"/>
      <c r="C399" s="65"/>
      <c r="D399" s="57"/>
      <c r="E399" s="10"/>
      <c r="F399" s="10"/>
      <c r="G399" s="5"/>
      <c r="H399" s="10"/>
      <c r="I399" s="57"/>
      <c r="J399" s="65"/>
      <c r="K399" s="57"/>
      <c r="L399" s="10"/>
      <c r="M399" s="5"/>
      <c r="N399" s="10"/>
      <c r="O399" s="10"/>
      <c r="P399" s="65"/>
      <c r="Q399" s="10"/>
      <c r="R399" s="10"/>
      <c r="S399" s="5"/>
      <c r="T399" s="10"/>
      <c r="U399" s="10"/>
      <c r="W399" s="10"/>
      <c r="X399" s="10"/>
      <c r="Y399" s="5"/>
      <c r="Z399" s="10"/>
      <c r="AA399" s="10"/>
      <c r="AB399" s="65"/>
      <c r="AC399" s="10"/>
      <c r="AD399" s="10"/>
      <c r="AE399" s="5"/>
      <c r="AF399" s="10"/>
      <c r="AG399" s="10"/>
      <c r="AH399" s="65"/>
      <c r="AI399" s="10"/>
      <c r="AJ399" s="10"/>
      <c r="AK399" s="5"/>
      <c r="AL399" s="10"/>
      <c r="AM399" s="10"/>
      <c r="AO399" s="10"/>
      <c r="AP399" s="10"/>
      <c r="AQ399" s="5"/>
      <c r="AR399" s="10"/>
      <c r="AS399" s="10"/>
      <c r="AU399" s="57"/>
      <c r="AV399" s="10"/>
      <c r="AW399" s="10"/>
      <c r="AX399" s="554"/>
      <c r="AY399" s="131"/>
      <c r="AZ399" s="5"/>
      <c r="BA399" s="5"/>
      <c r="BB399" s="57"/>
      <c r="BC399" s="10"/>
      <c r="BD399" s="10"/>
      <c r="BE399" s="10"/>
      <c r="BF399" s="5"/>
      <c r="BG399" s="10"/>
      <c r="BH399" s="10"/>
      <c r="BJ399" s="10"/>
      <c r="BK399" s="119"/>
      <c r="BL399" s="5"/>
      <c r="BM399" s="131"/>
      <c r="BN399" s="12"/>
      <c r="BO399" s="21"/>
      <c r="BR399" s="5"/>
      <c r="BV399" s="10"/>
      <c r="BW399" s="10"/>
      <c r="BX399" s="10"/>
      <c r="BY399" s="5"/>
      <c r="BZ399" s="10"/>
      <c r="CA399" s="10"/>
      <c r="CC399" s="10"/>
      <c r="CD399" s="10"/>
      <c r="CE399" s="10"/>
      <c r="CF399" s="5"/>
      <c r="CG399" s="10"/>
      <c r="CH399" s="10"/>
      <c r="CI399" s="21"/>
    </row>
    <row r="400" spans="1:87" s="4" customFormat="1" x14ac:dyDescent="0.4">
      <c r="A400" s="10"/>
      <c r="B400" s="125"/>
      <c r="C400" s="65"/>
      <c r="D400" s="57"/>
      <c r="E400" s="10"/>
      <c r="F400" s="10"/>
      <c r="G400" s="5"/>
      <c r="H400" s="10"/>
      <c r="I400" s="57"/>
      <c r="J400" s="65"/>
      <c r="K400" s="57"/>
      <c r="L400" s="10"/>
      <c r="M400" s="5"/>
      <c r="N400" s="10"/>
      <c r="O400" s="10"/>
      <c r="P400" s="65"/>
      <c r="Q400" s="10"/>
      <c r="R400" s="10"/>
      <c r="S400" s="5"/>
      <c r="T400" s="10"/>
      <c r="U400" s="10"/>
      <c r="W400" s="10"/>
      <c r="X400" s="10"/>
      <c r="Y400" s="5"/>
      <c r="Z400" s="10"/>
      <c r="AA400" s="10"/>
      <c r="AB400" s="65"/>
      <c r="AC400" s="10"/>
      <c r="AD400" s="10"/>
      <c r="AE400" s="5"/>
      <c r="AF400" s="10"/>
      <c r="AG400" s="10"/>
      <c r="AH400" s="65"/>
      <c r="AI400" s="10"/>
      <c r="AJ400" s="10"/>
      <c r="AK400" s="5"/>
      <c r="AL400" s="10"/>
      <c r="AM400" s="10"/>
      <c r="AO400" s="10"/>
      <c r="AP400" s="10"/>
      <c r="AQ400" s="5"/>
      <c r="AR400" s="10"/>
      <c r="AS400" s="10"/>
      <c r="AU400" s="57"/>
      <c r="AV400" s="10"/>
      <c r="AW400" s="10"/>
      <c r="AX400" s="554"/>
      <c r="AY400" s="131"/>
      <c r="AZ400" s="5"/>
      <c r="BA400" s="5"/>
      <c r="BB400" s="57"/>
      <c r="BC400" s="10"/>
      <c r="BD400" s="10"/>
      <c r="BE400" s="10"/>
      <c r="BF400" s="5"/>
      <c r="BG400" s="10"/>
      <c r="BH400" s="10"/>
      <c r="BJ400" s="10"/>
      <c r="BK400" s="119"/>
      <c r="BL400" s="5"/>
      <c r="BM400" s="131"/>
      <c r="BN400" s="12"/>
      <c r="BO400" s="21"/>
      <c r="BR400" s="5"/>
      <c r="BV400" s="10"/>
      <c r="BW400" s="10"/>
      <c r="BX400" s="10"/>
      <c r="BY400" s="5"/>
      <c r="BZ400" s="10"/>
      <c r="CA400" s="10"/>
      <c r="CC400" s="10"/>
      <c r="CD400" s="10"/>
      <c r="CE400" s="10"/>
      <c r="CF400" s="5"/>
      <c r="CG400" s="10"/>
      <c r="CH400" s="10"/>
      <c r="CI400" s="21"/>
    </row>
    <row r="401" spans="1:87" s="4" customFormat="1" x14ac:dyDescent="0.4">
      <c r="A401" s="10"/>
      <c r="B401" s="125"/>
      <c r="C401" s="65"/>
      <c r="D401" s="57"/>
      <c r="E401" s="10"/>
      <c r="F401" s="10"/>
      <c r="G401" s="5"/>
      <c r="H401" s="10"/>
      <c r="I401" s="57"/>
      <c r="J401" s="65"/>
      <c r="K401" s="57"/>
      <c r="L401" s="10"/>
      <c r="M401" s="5"/>
      <c r="N401" s="10"/>
      <c r="O401" s="10"/>
      <c r="P401" s="65"/>
      <c r="Q401" s="10"/>
      <c r="R401" s="10"/>
      <c r="S401" s="5"/>
      <c r="T401" s="10"/>
      <c r="U401" s="10"/>
      <c r="W401" s="10"/>
      <c r="X401" s="10"/>
      <c r="Y401" s="5"/>
      <c r="Z401" s="10"/>
      <c r="AA401" s="10"/>
      <c r="AB401" s="65"/>
      <c r="AC401" s="10"/>
      <c r="AD401" s="10"/>
      <c r="AE401" s="5"/>
      <c r="AF401" s="10"/>
      <c r="AG401" s="10"/>
      <c r="AH401" s="65"/>
      <c r="AI401" s="10"/>
      <c r="AJ401" s="10"/>
      <c r="AK401" s="5"/>
      <c r="AL401" s="10"/>
      <c r="AM401" s="10"/>
      <c r="AO401" s="10"/>
      <c r="AP401" s="10"/>
      <c r="AQ401" s="5"/>
      <c r="AR401" s="10"/>
      <c r="AS401" s="10"/>
      <c r="AU401" s="57"/>
      <c r="AV401" s="10"/>
      <c r="AW401" s="10"/>
      <c r="AX401" s="554"/>
      <c r="AY401" s="131"/>
      <c r="AZ401" s="5"/>
      <c r="BA401" s="5"/>
      <c r="BB401" s="57"/>
      <c r="BC401" s="10"/>
      <c r="BD401" s="10"/>
      <c r="BE401" s="10"/>
      <c r="BF401" s="5"/>
      <c r="BG401" s="10"/>
      <c r="BH401" s="10"/>
      <c r="BJ401" s="10"/>
      <c r="BK401" s="119"/>
      <c r="BL401" s="5"/>
      <c r="BM401" s="131"/>
      <c r="BN401" s="12"/>
      <c r="BO401" s="21"/>
      <c r="BR401" s="5"/>
      <c r="BV401" s="10"/>
      <c r="BW401" s="10"/>
      <c r="BX401" s="10"/>
      <c r="BY401" s="5"/>
      <c r="BZ401" s="10"/>
      <c r="CA401" s="10"/>
      <c r="CC401" s="10"/>
      <c r="CD401" s="10"/>
      <c r="CE401" s="10"/>
      <c r="CF401" s="5"/>
      <c r="CG401" s="10"/>
      <c r="CH401" s="10"/>
      <c r="CI401" s="21"/>
    </row>
    <row r="402" spans="1:87" s="4" customFormat="1" x14ac:dyDescent="0.4">
      <c r="A402" s="10"/>
      <c r="B402" s="125"/>
      <c r="C402" s="65"/>
      <c r="D402" s="57"/>
      <c r="E402" s="10"/>
      <c r="F402" s="10"/>
      <c r="G402" s="5"/>
      <c r="H402" s="10"/>
      <c r="I402" s="57"/>
      <c r="J402" s="65"/>
      <c r="K402" s="57"/>
      <c r="L402" s="10"/>
      <c r="M402" s="5"/>
      <c r="N402" s="10"/>
      <c r="O402" s="10"/>
      <c r="P402" s="65"/>
      <c r="Q402" s="10"/>
      <c r="R402" s="10"/>
      <c r="S402" s="5"/>
      <c r="T402" s="10"/>
      <c r="U402" s="10"/>
      <c r="W402" s="10"/>
      <c r="X402" s="10"/>
      <c r="Y402" s="5"/>
      <c r="Z402" s="10"/>
      <c r="AA402" s="10"/>
      <c r="AB402" s="65"/>
      <c r="AC402" s="10"/>
      <c r="AD402" s="10"/>
      <c r="AE402" s="5"/>
      <c r="AF402" s="10"/>
      <c r="AG402" s="10"/>
      <c r="AH402" s="65"/>
      <c r="AI402" s="10"/>
      <c r="AJ402" s="10"/>
      <c r="AK402" s="5"/>
      <c r="AL402" s="10"/>
      <c r="AM402" s="10"/>
      <c r="AO402" s="10"/>
      <c r="AP402" s="10"/>
      <c r="AQ402" s="5"/>
      <c r="AR402" s="10"/>
      <c r="AS402" s="10"/>
      <c r="AU402" s="57"/>
      <c r="AV402" s="10"/>
      <c r="AW402" s="10"/>
      <c r="AX402" s="554"/>
      <c r="AY402" s="131"/>
      <c r="AZ402" s="5"/>
      <c r="BA402" s="5"/>
      <c r="BB402" s="57"/>
      <c r="BC402" s="10"/>
      <c r="BD402" s="10"/>
      <c r="BE402" s="10"/>
      <c r="BF402" s="5"/>
      <c r="BG402" s="10"/>
      <c r="BH402" s="10"/>
      <c r="BJ402" s="10"/>
      <c r="BK402" s="119"/>
      <c r="BL402" s="5"/>
      <c r="BM402" s="131"/>
      <c r="BN402" s="12"/>
      <c r="BO402" s="21"/>
      <c r="BR402" s="5"/>
      <c r="BV402" s="10"/>
      <c r="BW402" s="10"/>
      <c r="BX402" s="10"/>
      <c r="BY402" s="5"/>
      <c r="BZ402" s="10"/>
      <c r="CA402" s="10"/>
      <c r="CC402" s="10"/>
      <c r="CD402" s="10"/>
      <c r="CE402" s="10"/>
      <c r="CF402" s="5"/>
      <c r="CG402" s="10"/>
      <c r="CH402" s="10"/>
      <c r="CI402" s="21"/>
    </row>
    <row r="403" spans="1:87" s="4" customFormat="1" x14ac:dyDescent="0.4">
      <c r="A403" s="10"/>
      <c r="B403" s="125"/>
      <c r="C403" s="65"/>
      <c r="D403" s="57"/>
      <c r="E403" s="10"/>
      <c r="F403" s="10"/>
      <c r="G403" s="5"/>
      <c r="H403" s="10"/>
      <c r="I403" s="57"/>
      <c r="J403" s="65"/>
      <c r="K403" s="57"/>
      <c r="L403" s="10"/>
      <c r="M403" s="5"/>
      <c r="N403" s="10"/>
      <c r="O403" s="10"/>
      <c r="P403" s="65"/>
      <c r="Q403" s="10"/>
      <c r="R403" s="10"/>
      <c r="S403" s="5"/>
      <c r="T403" s="10"/>
      <c r="U403" s="10"/>
      <c r="W403" s="10"/>
      <c r="X403" s="10"/>
      <c r="Y403" s="5"/>
      <c r="Z403" s="10"/>
      <c r="AA403" s="10"/>
      <c r="AB403" s="65"/>
      <c r="AC403" s="10"/>
      <c r="AD403" s="10"/>
      <c r="AE403" s="5"/>
      <c r="AF403" s="10"/>
      <c r="AG403" s="10"/>
      <c r="AH403" s="65"/>
      <c r="AI403" s="10"/>
      <c r="AJ403" s="10"/>
      <c r="AK403" s="5"/>
      <c r="AL403" s="10"/>
      <c r="AM403" s="10"/>
      <c r="AO403" s="10"/>
      <c r="AP403" s="10"/>
      <c r="AQ403" s="5"/>
      <c r="AR403" s="10"/>
      <c r="AS403" s="10"/>
      <c r="AU403" s="57"/>
      <c r="AV403" s="10"/>
      <c r="AW403" s="10"/>
      <c r="AX403" s="554"/>
      <c r="AY403" s="131"/>
      <c r="AZ403" s="5"/>
      <c r="BA403" s="5"/>
      <c r="BB403" s="57"/>
      <c r="BC403" s="10"/>
      <c r="BD403" s="10"/>
      <c r="BE403" s="10"/>
      <c r="BF403" s="5"/>
      <c r="BG403" s="10"/>
      <c r="BH403" s="10"/>
      <c r="BJ403" s="10"/>
      <c r="BK403" s="119"/>
      <c r="BL403" s="5"/>
      <c r="BM403" s="131"/>
      <c r="BN403" s="12"/>
      <c r="BO403" s="21"/>
      <c r="BR403" s="5"/>
      <c r="BV403" s="10"/>
      <c r="BW403" s="10"/>
      <c r="BX403" s="10"/>
      <c r="BY403" s="5"/>
      <c r="BZ403" s="10"/>
      <c r="CA403" s="10"/>
      <c r="CC403" s="10"/>
      <c r="CD403" s="10"/>
      <c r="CE403" s="10"/>
      <c r="CF403" s="5"/>
      <c r="CG403" s="10"/>
      <c r="CH403" s="10"/>
      <c r="CI403" s="21"/>
    </row>
    <row r="404" spans="1:87" s="4" customFormat="1" x14ac:dyDescent="0.4">
      <c r="A404" s="10"/>
      <c r="B404" s="125"/>
      <c r="C404" s="65"/>
      <c r="D404" s="57"/>
      <c r="E404" s="10"/>
      <c r="F404" s="10"/>
      <c r="G404" s="5"/>
      <c r="H404" s="10"/>
      <c r="I404" s="57"/>
      <c r="J404" s="65"/>
      <c r="K404" s="57"/>
      <c r="L404" s="10"/>
      <c r="M404" s="5"/>
      <c r="N404" s="10"/>
      <c r="O404" s="10"/>
      <c r="P404" s="65"/>
      <c r="Q404" s="10"/>
      <c r="R404" s="10"/>
      <c r="S404" s="5"/>
      <c r="T404" s="10"/>
      <c r="U404" s="10"/>
      <c r="W404" s="10"/>
      <c r="X404" s="10"/>
      <c r="Y404" s="5"/>
      <c r="Z404" s="10"/>
      <c r="AA404" s="10"/>
      <c r="AB404" s="65"/>
      <c r="AC404" s="10"/>
      <c r="AD404" s="10"/>
      <c r="AE404" s="5"/>
      <c r="AF404" s="10"/>
      <c r="AG404" s="10"/>
      <c r="AH404" s="65"/>
      <c r="AI404" s="10"/>
      <c r="AJ404" s="10"/>
      <c r="AK404" s="5"/>
      <c r="AL404" s="10"/>
      <c r="AM404" s="10"/>
      <c r="AO404" s="10"/>
      <c r="AP404" s="10"/>
      <c r="AQ404" s="5"/>
      <c r="AR404" s="10"/>
      <c r="AS404" s="10"/>
      <c r="AU404" s="57"/>
      <c r="AV404" s="10"/>
      <c r="AW404" s="10"/>
      <c r="AX404" s="554"/>
      <c r="AY404" s="131"/>
      <c r="AZ404" s="5"/>
      <c r="BA404" s="5"/>
      <c r="BB404" s="57"/>
      <c r="BC404" s="10"/>
      <c r="BD404" s="10"/>
      <c r="BE404" s="10"/>
      <c r="BF404" s="5"/>
      <c r="BG404" s="10"/>
      <c r="BH404" s="10"/>
      <c r="BJ404" s="10"/>
      <c r="BK404" s="119"/>
      <c r="BL404" s="5"/>
      <c r="BM404" s="131"/>
      <c r="BN404" s="12"/>
      <c r="BO404" s="21"/>
      <c r="BR404" s="5"/>
      <c r="BV404" s="10"/>
      <c r="BW404" s="10"/>
      <c r="BX404" s="10"/>
      <c r="BY404" s="5"/>
      <c r="BZ404" s="10"/>
      <c r="CA404" s="10"/>
      <c r="CC404" s="10"/>
      <c r="CD404" s="10"/>
      <c r="CE404" s="10"/>
      <c r="CF404" s="5"/>
      <c r="CG404" s="10"/>
      <c r="CH404" s="10"/>
      <c r="CI404" s="21"/>
    </row>
    <row r="405" spans="1:87" s="4" customFormat="1" x14ac:dyDescent="0.4">
      <c r="A405" s="10"/>
      <c r="B405" s="125"/>
      <c r="C405" s="65"/>
      <c r="D405" s="57"/>
      <c r="E405" s="10"/>
      <c r="F405" s="10"/>
      <c r="G405" s="5"/>
      <c r="H405" s="10"/>
      <c r="I405" s="57"/>
      <c r="J405" s="65"/>
      <c r="K405" s="57"/>
      <c r="L405" s="10"/>
      <c r="M405" s="5"/>
      <c r="N405" s="10"/>
      <c r="O405" s="10"/>
      <c r="P405" s="65"/>
      <c r="Q405" s="10"/>
      <c r="R405" s="10"/>
      <c r="S405" s="5"/>
      <c r="T405" s="10"/>
      <c r="U405" s="10"/>
      <c r="W405" s="10"/>
      <c r="X405" s="10"/>
      <c r="Y405" s="5"/>
      <c r="Z405" s="10"/>
      <c r="AA405" s="10"/>
      <c r="AB405" s="65"/>
      <c r="AC405" s="10"/>
      <c r="AD405" s="10"/>
      <c r="AE405" s="5"/>
      <c r="AF405" s="10"/>
      <c r="AG405" s="10"/>
      <c r="AH405" s="65"/>
      <c r="AI405" s="10"/>
      <c r="AJ405" s="10"/>
      <c r="AK405" s="5"/>
      <c r="AL405" s="10"/>
      <c r="AM405" s="10"/>
      <c r="AO405" s="10"/>
      <c r="AP405" s="10"/>
      <c r="AQ405" s="5"/>
      <c r="AR405" s="10"/>
      <c r="AS405" s="10"/>
      <c r="AU405" s="57"/>
      <c r="AV405" s="10"/>
      <c r="AW405" s="10"/>
      <c r="AX405" s="554"/>
      <c r="AY405" s="131"/>
      <c r="AZ405" s="5"/>
      <c r="BA405" s="5"/>
      <c r="BB405" s="57"/>
      <c r="BC405" s="10"/>
      <c r="BD405" s="10"/>
      <c r="BE405" s="10"/>
      <c r="BF405" s="5"/>
      <c r="BG405" s="10"/>
      <c r="BH405" s="10"/>
      <c r="BJ405" s="10"/>
      <c r="BK405" s="119"/>
      <c r="BL405" s="5"/>
      <c r="BM405" s="131"/>
      <c r="BN405" s="12"/>
      <c r="BO405" s="21"/>
      <c r="BR405" s="5"/>
      <c r="BV405" s="10"/>
      <c r="BW405" s="10"/>
      <c r="BX405" s="10"/>
      <c r="BY405" s="5"/>
      <c r="BZ405" s="10"/>
      <c r="CA405" s="10"/>
      <c r="CC405" s="10"/>
      <c r="CD405" s="10"/>
      <c r="CE405" s="10"/>
      <c r="CF405" s="5"/>
      <c r="CG405" s="10"/>
      <c r="CH405" s="10"/>
      <c r="CI405" s="21"/>
    </row>
    <row r="406" spans="1:87" s="4" customFormat="1" x14ac:dyDescent="0.4">
      <c r="A406" s="10"/>
      <c r="B406" s="125"/>
      <c r="C406" s="65"/>
      <c r="D406" s="57"/>
      <c r="E406" s="10"/>
      <c r="F406" s="10"/>
      <c r="G406" s="5"/>
      <c r="H406" s="10"/>
      <c r="I406" s="57"/>
      <c r="J406" s="65"/>
      <c r="K406" s="57"/>
      <c r="L406" s="10"/>
      <c r="M406" s="5"/>
      <c r="N406" s="10"/>
      <c r="O406" s="10"/>
      <c r="P406" s="65"/>
      <c r="Q406" s="10"/>
      <c r="R406" s="10"/>
      <c r="S406" s="5"/>
      <c r="T406" s="10"/>
      <c r="U406" s="10"/>
      <c r="W406" s="10"/>
      <c r="X406" s="10"/>
      <c r="Y406" s="5"/>
      <c r="Z406" s="10"/>
      <c r="AA406" s="10"/>
      <c r="AB406" s="65"/>
      <c r="AC406" s="10"/>
      <c r="AD406" s="10"/>
      <c r="AE406" s="5"/>
      <c r="AF406" s="10"/>
      <c r="AG406" s="10"/>
      <c r="AH406" s="65"/>
      <c r="AI406" s="10"/>
      <c r="AJ406" s="10"/>
      <c r="AK406" s="5"/>
      <c r="AL406" s="10"/>
      <c r="AM406" s="10"/>
      <c r="AO406" s="10"/>
      <c r="AP406" s="10"/>
      <c r="AQ406" s="5"/>
      <c r="AR406" s="10"/>
      <c r="AS406" s="10"/>
      <c r="AU406" s="57"/>
      <c r="AV406" s="10"/>
      <c r="AW406" s="10"/>
      <c r="AX406" s="554"/>
      <c r="AY406" s="131"/>
      <c r="AZ406" s="5"/>
      <c r="BA406" s="5"/>
      <c r="BB406" s="57"/>
      <c r="BC406" s="10"/>
      <c r="BD406" s="10"/>
      <c r="BE406" s="10"/>
      <c r="BF406" s="5"/>
      <c r="BG406" s="10"/>
      <c r="BH406" s="10"/>
      <c r="BJ406" s="10"/>
      <c r="BK406" s="119"/>
      <c r="BL406" s="5"/>
      <c r="BM406" s="131"/>
      <c r="BN406" s="12"/>
      <c r="BO406" s="21"/>
      <c r="BR406" s="5"/>
      <c r="BV406" s="10"/>
      <c r="BW406" s="10"/>
      <c r="BX406" s="10"/>
      <c r="BY406" s="5"/>
      <c r="BZ406" s="10"/>
      <c r="CA406" s="10"/>
      <c r="CC406" s="10"/>
      <c r="CD406" s="10"/>
      <c r="CE406" s="10"/>
      <c r="CF406" s="5"/>
      <c r="CG406" s="10"/>
      <c r="CH406" s="10"/>
      <c r="CI406" s="21"/>
    </row>
    <row r="407" spans="1:87" s="4" customFormat="1" x14ac:dyDescent="0.4">
      <c r="A407" s="10"/>
      <c r="B407" s="125"/>
      <c r="C407" s="65"/>
      <c r="D407" s="57"/>
      <c r="E407" s="10"/>
      <c r="F407" s="10"/>
      <c r="G407" s="5"/>
      <c r="H407" s="10"/>
      <c r="I407" s="57"/>
      <c r="J407" s="65"/>
      <c r="K407" s="57"/>
      <c r="L407" s="10"/>
      <c r="M407" s="5"/>
      <c r="N407" s="10"/>
      <c r="O407" s="10"/>
      <c r="P407" s="65"/>
      <c r="Q407" s="10"/>
      <c r="R407" s="10"/>
      <c r="S407" s="5"/>
      <c r="T407" s="10"/>
      <c r="U407" s="10"/>
      <c r="W407" s="10"/>
      <c r="X407" s="10"/>
      <c r="Y407" s="5"/>
      <c r="Z407" s="10"/>
      <c r="AA407" s="10"/>
      <c r="AB407" s="65"/>
      <c r="AC407" s="10"/>
      <c r="AD407" s="10"/>
      <c r="AE407" s="5"/>
      <c r="AF407" s="10"/>
      <c r="AG407" s="10"/>
      <c r="AH407" s="65"/>
      <c r="AI407" s="10"/>
      <c r="AJ407" s="10"/>
      <c r="AK407" s="5"/>
      <c r="AL407" s="10"/>
      <c r="AM407" s="10"/>
      <c r="AO407" s="10"/>
      <c r="AP407" s="10"/>
      <c r="AQ407" s="5"/>
      <c r="AR407" s="10"/>
      <c r="AS407" s="10"/>
      <c r="AU407" s="57"/>
      <c r="AV407" s="10"/>
      <c r="AW407" s="10"/>
      <c r="AX407" s="554"/>
      <c r="AY407" s="131"/>
      <c r="AZ407" s="5"/>
      <c r="BA407" s="5"/>
      <c r="BB407" s="57"/>
      <c r="BC407" s="10"/>
      <c r="BD407" s="10"/>
      <c r="BE407" s="10"/>
      <c r="BF407" s="5"/>
      <c r="BG407" s="10"/>
      <c r="BH407" s="10"/>
      <c r="BJ407" s="10"/>
      <c r="BK407" s="119"/>
      <c r="BL407" s="5"/>
      <c r="BM407" s="131"/>
      <c r="BN407" s="12"/>
      <c r="BO407" s="21"/>
      <c r="BR407" s="5"/>
      <c r="BV407" s="10"/>
      <c r="BW407" s="10"/>
      <c r="BX407" s="10"/>
      <c r="BY407" s="5"/>
      <c r="BZ407" s="10"/>
      <c r="CA407" s="10"/>
      <c r="CC407" s="10"/>
      <c r="CD407" s="10"/>
      <c r="CE407" s="10"/>
      <c r="CF407" s="5"/>
      <c r="CG407" s="10"/>
      <c r="CH407" s="10"/>
      <c r="CI407" s="21"/>
    </row>
    <row r="408" spans="1:87" s="4" customFormat="1" x14ac:dyDescent="0.4">
      <c r="A408" s="10"/>
      <c r="B408" s="125"/>
      <c r="C408" s="65"/>
      <c r="D408" s="57"/>
      <c r="E408" s="10"/>
      <c r="F408" s="10"/>
      <c r="G408" s="5"/>
      <c r="H408" s="10"/>
      <c r="I408" s="57"/>
      <c r="J408" s="65"/>
      <c r="K408" s="57"/>
      <c r="L408" s="10"/>
      <c r="M408" s="5"/>
      <c r="N408" s="10"/>
      <c r="O408" s="10"/>
      <c r="P408" s="65"/>
      <c r="Q408" s="10"/>
      <c r="R408" s="10"/>
      <c r="S408" s="5"/>
      <c r="T408" s="10"/>
      <c r="U408" s="10"/>
      <c r="W408" s="10"/>
      <c r="X408" s="10"/>
      <c r="Y408" s="5"/>
      <c r="Z408" s="10"/>
      <c r="AA408" s="10"/>
      <c r="AB408" s="65"/>
      <c r="AC408" s="10"/>
      <c r="AD408" s="10"/>
      <c r="AE408" s="5"/>
      <c r="AF408" s="10"/>
      <c r="AG408" s="10"/>
      <c r="AH408" s="65"/>
      <c r="AI408" s="10"/>
      <c r="AJ408" s="10"/>
      <c r="AK408" s="5"/>
      <c r="AL408" s="10"/>
      <c r="AM408" s="10"/>
      <c r="AO408" s="10"/>
      <c r="AP408" s="10"/>
      <c r="AQ408" s="5"/>
      <c r="AR408" s="10"/>
      <c r="AS408" s="10"/>
      <c r="AU408" s="57"/>
      <c r="AV408" s="10"/>
      <c r="AW408" s="10"/>
      <c r="AX408" s="554"/>
      <c r="AY408" s="131"/>
      <c r="AZ408" s="5"/>
      <c r="BA408" s="5"/>
      <c r="BB408" s="57"/>
      <c r="BC408" s="10"/>
      <c r="BD408" s="10"/>
      <c r="BE408" s="10"/>
      <c r="BF408" s="5"/>
      <c r="BG408" s="10"/>
      <c r="BH408" s="10"/>
      <c r="BJ408" s="10"/>
      <c r="BK408" s="119"/>
      <c r="BL408" s="5"/>
      <c r="BM408" s="131"/>
      <c r="BN408" s="12"/>
      <c r="BO408" s="21"/>
      <c r="BR408" s="5"/>
      <c r="BV408" s="10"/>
      <c r="BW408" s="10"/>
      <c r="BX408" s="10"/>
      <c r="BY408" s="5"/>
      <c r="BZ408" s="10"/>
      <c r="CA408" s="10"/>
      <c r="CC408" s="10"/>
      <c r="CD408" s="10"/>
      <c r="CE408" s="10"/>
      <c r="CF408" s="5"/>
      <c r="CG408" s="10"/>
      <c r="CH408" s="10"/>
      <c r="CI408" s="21"/>
    </row>
    <row r="409" spans="1:87" s="4" customFormat="1" x14ac:dyDescent="0.4">
      <c r="A409" s="10"/>
      <c r="B409" s="125"/>
      <c r="C409" s="65"/>
      <c r="D409" s="57"/>
      <c r="E409" s="10"/>
      <c r="F409" s="10"/>
      <c r="G409" s="5"/>
      <c r="H409" s="10"/>
      <c r="I409" s="57"/>
      <c r="J409" s="65"/>
      <c r="K409" s="57"/>
      <c r="L409" s="10"/>
      <c r="M409" s="5"/>
      <c r="N409" s="10"/>
      <c r="O409" s="10"/>
      <c r="P409" s="65"/>
      <c r="Q409" s="10"/>
      <c r="R409" s="10"/>
      <c r="S409" s="5"/>
      <c r="T409" s="10"/>
      <c r="U409" s="10"/>
      <c r="W409" s="10"/>
      <c r="X409" s="10"/>
      <c r="Y409" s="5"/>
      <c r="Z409" s="10"/>
      <c r="AA409" s="10"/>
      <c r="AB409" s="65"/>
      <c r="AC409" s="10"/>
      <c r="AD409" s="10"/>
      <c r="AE409" s="5"/>
      <c r="AF409" s="10"/>
      <c r="AG409" s="10"/>
      <c r="AH409" s="65"/>
      <c r="AI409" s="10"/>
      <c r="AJ409" s="10"/>
      <c r="AK409" s="5"/>
      <c r="AL409" s="10"/>
      <c r="AM409" s="10"/>
      <c r="AO409" s="10"/>
      <c r="AP409" s="10"/>
      <c r="AQ409" s="5"/>
      <c r="AR409" s="10"/>
      <c r="AS409" s="10"/>
      <c r="AU409" s="57"/>
      <c r="AV409" s="10"/>
      <c r="AW409" s="10"/>
      <c r="AX409" s="554"/>
      <c r="AY409" s="131"/>
      <c r="AZ409" s="5"/>
      <c r="BA409" s="5"/>
      <c r="BB409" s="57"/>
      <c r="BC409" s="10"/>
      <c r="BD409" s="10"/>
      <c r="BE409" s="10"/>
      <c r="BF409" s="5"/>
      <c r="BG409" s="10"/>
      <c r="BH409" s="10"/>
      <c r="BJ409" s="10"/>
      <c r="BK409" s="119"/>
      <c r="BL409" s="5"/>
      <c r="BM409" s="131"/>
      <c r="BN409" s="12"/>
      <c r="BO409" s="21"/>
      <c r="BR409" s="5"/>
      <c r="BV409" s="10"/>
      <c r="BW409" s="10"/>
      <c r="BX409" s="10"/>
      <c r="BY409" s="5"/>
      <c r="BZ409" s="10"/>
      <c r="CA409" s="10"/>
      <c r="CC409" s="10"/>
      <c r="CD409" s="10"/>
      <c r="CE409" s="10"/>
      <c r="CF409" s="5"/>
      <c r="CG409" s="10"/>
      <c r="CH409" s="10"/>
      <c r="CI409" s="21"/>
    </row>
    <row r="410" spans="1:87" s="4" customFormat="1" x14ac:dyDescent="0.4">
      <c r="A410" s="10"/>
      <c r="B410" s="125"/>
      <c r="C410" s="65"/>
      <c r="D410" s="57"/>
      <c r="E410" s="10"/>
      <c r="F410" s="10"/>
      <c r="G410" s="5"/>
      <c r="H410" s="10"/>
      <c r="I410" s="57"/>
      <c r="J410" s="65"/>
      <c r="K410" s="57"/>
      <c r="L410" s="10"/>
      <c r="M410" s="5"/>
      <c r="N410" s="10"/>
      <c r="O410" s="10"/>
      <c r="P410" s="65"/>
      <c r="Q410" s="10"/>
      <c r="R410" s="10"/>
      <c r="S410" s="5"/>
      <c r="T410" s="10"/>
      <c r="U410" s="10"/>
      <c r="W410" s="10"/>
      <c r="X410" s="10"/>
      <c r="Y410" s="5"/>
      <c r="Z410" s="10"/>
      <c r="AA410" s="10"/>
      <c r="AB410" s="65"/>
      <c r="AC410" s="10"/>
      <c r="AD410" s="10"/>
      <c r="AE410" s="5"/>
      <c r="AF410" s="10"/>
      <c r="AG410" s="10"/>
      <c r="AH410" s="65"/>
      <c r="AI410" s="10"/>
      <c r="AJ410" s="10"/>
      <c r="AK410" s="5"/>
      <c r="AL410" s="10"/>
      <c r="AM410" s="10"/>
      <c r="AO410" s="10"/>
      <c r="AP410" s="10"/>
      <c r="AQ410" s="5"/>
      <c r="AR410" s="10"/>
      <c r="AS410" s="10"/>
      <c r="AU410" s="57"/>
      <c r="AV410" s="10"/>
      <c r="AW410" s="10"/>
      <c r="AX410" s="554"/>
      <c r="AY410" s="131"/>
      <c r="AZ410" s="5"/>
      <c r="BA410" s="5"/>
      <c r="BB410" s="57"/>
      <c r="BC410" s="10"/>
      <c r="BD410" s="10"/>
      <c r="BE410" s="10"/>
      <c r="BF410" s="5"/>
      <c r="BG410" s="10"/>
      <c r="BH410" s="10"/>
      <c r="BJ410" s="10"/>
      <c r="BK410" s="119"/>
      <c r="BL410" s="5"/>
      <c r="BM410" s="131"/>
      <c r="BN410" s="12"/>
      <c r="BO410" s="21"/>
      <c r="BR410" s="5"/>
      <c r="BV410" s="10"/>
      <c r="BW410" s="10"/>
      <c r="BX410" s="10"/>
      <c r="BY410" s="5"/>
      <c r="BZ410" s="10"/>
      <c r="CA410" s="10"/>
      <c r="CC410" s="10"/>
      <c r="CD410" s="10"/>
      <c r="CE410" s="10"/>
      <c r="CF410" s="5"/>
      <c r="CG410" s="10"/>
      <c r="CH410" s="10"/>
      <c r="CI410" s="21"/>
    </row>
    <row r="411" spans="1:87" s="4" customFormat="1" x14ac:dyDescent="0.4">
      <c r="A411" s="10"/>
      <c r="B411" s="125"/>
      <c r="C411" s="65"/>
      <c r="D411" s="57"/>
      <c r="E411" s="10"/>
      <c r="F411" s="10"/>
      <c r="G411" s="5"/>
      <c r="H411" s="10"/>
      <c r="I411" s="57"/>
      <c r="J411" s="65"/>
      <c r="K411" s="57"/>
      <c r="L411" s="10"/>
      <c r="M411" s="5"/>
      <c r="N411" s="10"/>
      <c r="O411" s="10"/>
      <c r="P411" s="65"/>
      <c r="Q411" s="10"/>
      <c r="R411" s="10"/>
      <c r="S411" s="5"/>
      <c r="T411" s="10"/>
      <c r="U411" s="10"/>
      <c r="W411" s="10"/>
      <c r="X411" s="10"/>
      <c r="Y411" s="5"/>
      <c r="Z411" s="10"/>
      <c r="AA411" s="10"/>
      <c r="AB411" s="65"/>
      <c r="AC411" s="10"/>
      <c r="AD411" s="10"/>
      <c r="AE411" s="5"/>
      <c r="AF411" s="10"/>
      <c r="AG411" s="10"/>
      <c r="AH411" s="65"/>
      <c r="AI411" s="10"/>
      <c r="AJ411" s="10"/>
      <c r="AK411" s="5"/>
      <c r="AL411" s="10"/>
      <c r="AM411" s="10"/>
      <c r="AO411" s="10"/>
      <c r="AP411" s="10"/>
      <c r="AQ411" s="5"/>
      <c r="AR411" s="10"/>
      <c r="AS411" s="10"/>
      <c r="AU411" s="57"/>
      <c r="AV411" s="10"/>
      <c r="AW411" s="10"/>
      <c r="AX411" s="554"/>
      <c r="AY411" s="131"/>
      <c r="AZ411" s="5"/>
      <c r="BA411" s="5"/>
      <c r="BB411" s="57"/>
      <c r="BC411" s="10"/>
      <c r="BD411" s="10"/>
      <c r="BE411" s="10"/>
      <c r="BF411" s="5"/>
      <c r="BG411" s="10"/>
      <c r="BH411" s="10"/>
      <c r="BJ411" s="10"/>
      <c r="BK411" s="119"/>
      <c r="BL411" s="5"/>
      <c r="BM411" s="131"/>
      <c r="BN411" s="12"/>
      <c r="BO411" s="21"/>
      <c r="BR411" s="5"/>
      <c r="BV411" s="10"/>
      <c r="BW411" s="10"/>
      <c r="BX411" s="10"/>
      <c r="BY411" s="5"/>
      <c r="BZ411" s="10"/>
      <c r="CA411" s="10"/>
      <c r="CC411" s="10"/>
      <c r="CD411" s="10"/>
      <c r="CE411" s="10"/>
      <c r="CF411" s="5"/>
      <c r="CG411" s="10"/>
      <c r="CH411" s="10"/>
      <c r="CI411" s="21"/>
    </row>
    <row r="412" spans="1:87" s="4" customFormat="1" x14ac:dyDescent="0.4">
      <c r="A412" s="10"/>
      <c r="B412" s="125"/>
      <c r="C412" s="65"/>
      <c r="D412" s="57"/>
      <c r="E412" s="10"/>
      <c r="F412" s="10"/>
      <c r="G412" s="5"/>
      <c r="H412" s="10"/>
      <c r="I412" s="57"/>
      <c r="J412" s="65"/>
      <c r="K412" s="57"/>
      <c r="L412" s="10"/>
      <c r="M412" s="5"/>
      <c r="N412" s="10"/>
      <c r="O412" s="10"/>
      <c r="P412" s="65"/>
      <c r="Q412" s="10"/>
      <c r="R412" s="10"/>
      <c r="S412" s="5"/>
      <c r="T412" s="10"/>
      <c r="U412" s="10"/>
      <c r="W412" s="10"/>
      <c r="X412" s="10"/>
      <c r="Y412" s="5"/>
      <c r="Z412" s="10"/>
      <c r="AA412" s="10"/>
      <c r="AB412" s="65"/>
      <c r="AC412" s="10"/>
      <c r="AD412" s="10"/>
      <c r="AE412" s="5"/>
      <c r="AF412" s="10"/>
      <c r="AG412" s="10"/>
      <c r="AH412" s="65"/>
      <c r="AI412" s="10"/>
      <c r="AJ412" s="10"/>
      <c r="AK412" s="5"/>
      <c r="AL412" s="10"/>
      <c r="AM412" s="10"/>
      <c r="AO412" s="10"/>
      <c r="AP412" s="10"/>
      <c r="AQ412" s="5"/>
      <c r="AR412" s="10"/>
      <c r="AS412" s="10"/>
      <c r="AU412" s="57"/>
      <c r="AV412" s="10"/>
      <c r="AW412" s="10"/>
      <c r="AX412" s="554"/>
      <c r="AY412" s="131"/>
      <c r="AZ412" s="5"/>
      <c r="BA412" s="5"/>
      <c r="BB412" s="57"/>
      <c r="BC412" s="10"/>
      <c r="BD412" s="10"/>
      <c r="BE412" s="10"/>
      <c r="BF412" s="5"/>
      <c r="BG412" s="10"/>
      <c r="BH412" s="10"/>
      <c r="BJ412" s="10"/>
      <c r="BK412" s="119"/>
      <c r="BL412" s="5"/>
      <c r="BM412" s="131"/>
      <c r="BN412" s="12"/>
      <c r="BO412" s="21"/>
      <c r="BR412" s="5"/>
      <c r="BV412" s="10"/>
      <c r="BW412" s="10"/>
      <c r="BX412" s="10"/>
      <c r="BY412" s="5"/>
      <c r="BZ412" s="10"/>
      <c r="CA412" s="10"/>
      <c r="CC412" s="10"/>
      <c r="CD412" s="10"/>
      <c r="CE412" s="10"/>
      <c r="CF412" s="5"/>
      <c r="CG412" s="10"/>
      <c r="CH412" s="10"/>
      <c r="CI412" s="21"/>
    </row>
    <row r="413" spans="1:87" s="4" customFormat="1" x14ac:dyDescent="0.4">
      <c r="A413" s="10"/>
      <c r="B413" s="125"/>
      <c r="C413" s="65"/>
      <c r="D413" s="57"/>
      <c r="E413" s="10"/>
      <c r="F413" s="10"/>
      <c r="G413" s="5"/>
      <c r="H413" s="10"/>
      <c r="I413" s="57"/>
      <c r="J413" s="65"/>
      <c r="K413" s="57"/>
      <c r="L413" s="10"/>
      <c r="M413" s="5"/>
      <c r="N413" s="10"/>
      <c r="O413" s="10"/>
      <c r="P413" s="65"/>
      <c r="Q413" s="10"/>
      <c r="R413" s="10"/>
      <c r="S413" s="5"/>
      <c r="T413" s="10"/>
      <c r="U413" s="10"/>
      <c r="W413" s="10"/>
      <c r="X413" s="10"/>
      <c r="Y413" s="5"/>
      <c r="Z413" s="10"/>
      <c r="AA413" s="10"/>
      <c r="AB413" s="65"/>
      <c r="AC413" s="10"/>
      <c r="AD413" s="10"/>
      <c r="AE413" s="5"/>
      <c r="AF413" s="10"/>
      <c r="AG413" s="10"/>
      <c r="AH413" s="65"/>
      <c r="AI413" s="10"/>
      <c r="AJ413" s="10"/>
      <c r="AK413" s="5"/>
      <c r="AL413" s="10"/>
      <c r="AM413" s="10"/>
      <c r="AO413" s="10"/>
      <c r="AP413" s="10"/>
      <c r="AQ413" s="5"/>
      <c r="AR413" s="10"/>
      <c r="AS413" s="10"/>
      <c r="AU413" s="57"/>
      <c r="AV413" s="10"/>
      <c r="AW413" s="10"/>
      <c r="AX413" s="554"/>
      <c r="AY413" s="131"/>
      <c r="AZ413" s="5"/>
      <c r="BA413" s="5"/>
      <c r="BB413" s="57"/>
      <c r="BC413" s="10"/>
      <c r="BD413" s="10"/>
      <c r="BE413" s="10"/>
      <c r="BF413" s="5"/>
      <c r="BG413" s="10"/>
      <c r="BH413" s="10"/>
      <c r="BJ413" s="10"/>
      <c r="BK413" s="119"/>
      <c r="BL413" s="5"/>
      <c r="BM413" s="131"/>
      <c r="BN413" s="12"/>
      <c r="BO413" s="21"/>
      <c r="BR413" s="5"/>
      <c r="BV413" s="10"/>
      <c r="BW413" s="10"/>
      <c r="BX413" s="10"/>
      <c r="BY413" s="5"/>
      <c r="BZ413" s="10"/>
      <c r="CA413" s="10"/>
      <c r="CC413" s="10"/>
      <c r="CD413" s="10"/>
      <c r="CE413" s="10"/>
      <c r="CF413" s="5"/>
      <c r="CG413" s="10"/>
      <c r="CH413" s="10"/>
      <c r="CI413" s="21"/>
    </row>
    <row r="414" spans="1:87" s="4" customFormat="1" x14ac:dyDescent="0.4">
      <c r="A414" s="10"/>
      <c r="B414" s="125"/>
      <c r="C414" s="65"/>
      <c r="D414" s="57"/>
      <c r="E414" s="10"/>
      <c r="F414" s="10"/>
      <c r="G414" s="5"/>
      <c r="H414" s="10"/>
      <c r="I414" s="57"/>
      <c r="J414" s="65"/>
      <c r="K414" s="57"/>
      <c r="L414" s="10"/>
      <c r="M414" s="5"/>
      <c r="N414" s="10"/>
      <c r="O414" s="10"/>
      <c r="P414" s="65"/>
      <c r="Q414" s="10"/>
      <c r="R414" s="10"/>
      <c r="S414" s="5"/>
      <c r="T414" s="10"/>
      <c r="U414" s="10"/>
      <c r="W414" s="10"/>
      <c r="X414" s="10"/>
      <c r="Y414" s="5"/>
      <c r="Z414" s="10"/>
      <c r="AA414" s="10"/>
      <c r="AB414" s="65"/>
      <c r="AC414" s="10"/>
      <c r="AD414" s="10"/>
      <c r="AE414" s="5"/>
      <c r="AF414" s="10"/>
      <c r="AG414" s="10"/>
      <c r="AH414" s="65"/>
      <c r="AI414" s="10"/>
      <c r="AJ414" s="10"/>
      <c r="AK414" s="5"/>
      <c r="AL414" s="10"/>
      <c r="AM414" s="10"/>
      <c r="AO414" s="10"/>
      <c r="AP414" s="10"/>
      <c r="AQ414" s="5"/>
      <c r="AR414" s="10"/>
      <c r="AS414" s="10"/>
      <c r="AU414" s="57"/>
      <c r="AV414" s="10"/>
      <c r="AW414" s="10"/>
      <c r="AX414" s="554"/>
      <c r="AY414" s="131"/>
      <c r="AZ414" s="5"/>
      <c r="BA414" s="5"/>
      <c r="BB414" s="57"/>
      <c r="BC414" s="10"/>
      <c r="BD414" s="10"/>
      <c r="BE414" s="10"/>
      <c r="BF414" s="5"/>
      <c r="BG414" s="10"/>
      <c r="BH414" s="10"/>
      <c r="BJ414" s="10"/>
      <c r="BK414" s="119"/>
      <c r="BL414" s="5"/>
      <c r="BM414" s="131"/>
      <c r="BN414" s="12"/>
      <c r="BO414" s="21"/>
      <c r="BR414" s="5"/>
      <c r="BV414" s="10"/>
      <c r="BW414" s="10"/>
      <c r="BX414" s="10"/>
      <c r="BY414" s="5"/>
      <c r="BZ414" s="10"/>
      <c r="CA414" s="10"/>
      <c r="CC414" s="10"/>
      <c r="CD414" s="10"/>
      <c r="CE414" s="10"/>
      <c r="CF414" s="5"/>
      <c r="CG414" s="10"/>
      <c r="CH414" s="10"/>
      <c r="CI414" s="21"/>
    </row>
    <row r="415" spans="1:87" s="4" customFormat="1" x14ac:dyDescent="0.4">
      <c r="A415" s="10"/>
      <c r="B415" s="125"/>
      <c r="C415" s="65"/>
      <c r="D415" s="57"/>
      <c r="E415" s="10"/>
      <c r="F415" s="10"/>
      <c r="G415" s="5"/>
      <c r="H415" s="10"/>
      <c r="I415" s="57"/>
      <c r="J415" s="65"/>
      <c r="K415" s="57"/>
      <c r="L415" s="10"/>
      <c r="M415" s="5"/>
      <c r="N415" s="10"/>
      <c r="O415" s="10"/>
      <c r="P415" s="65"/>
      <c r="Q415" s="10"/>
      <c r="R415" s="10"/>
      <c r="S415" s="5"/>
      <c r="T415" s="10"/>
      <c r="U415" s="10"/>
      <c r="W415" s="10"/>
      <c r="X415" s="10"/>
      <c r="Y415" s="5"/>
      <c r="Z415" s="10"/>
      <c r="AA415" s="10"/>
      <c r="AB415" s="65"/>
      <c r="AC415" s="10"/>
      <c r="AD415" s="10"/>
      <c r="AE415" s="5"/>
      <c r="AF415" s="10"/>
      <c r="AG415" s="10"/>
      <c r="AH415" s="65"/>
      <c r="AI415" s="10"/>
      <c r="AJ415" s="10"/>
      <c r="AK415" s="5"/>
      <c r="AL415" s="10"/>
      <c r="AM415" s="10"/>
      <c r="AO415" s="10"/>
      <c r="AP415" s="10"/>
      <c r="AQ415" s="5"/>
      <c r="AR415" s="10"/>
      <c r="AS415" s="10"/>
      <c r="AU415" s="57"/>
      <c r="AV415" s="10"/>
      <c r="AW415" s="10"/>
      <c r="AX415" s="554"/>
      <c r="AY415" s="131"/>
      <c r="AZ415" s="5"/>
      <c r="BA415" s="5"/>
      <c r="BB415" s="57"/>
      <c r="BC415" s="10"/>
      <c r="BD415" s="10"/>
      <c r="BE415" s="10"/>
      <c r="BF415" s="5"/>
      <c r="BG415" s="10"/>
      <c r="BH415" s="10"/>
      <c r="BJ415" s="10"/>
      <c r="BK415" s="119"/>
      <c r="BL415" s="5"/>
      <c r="BM415" s="131"/>
      <c r="BN415" s="12"/>
      <c r="BO415" s="21"/>
      <c r="BR415" s="5"/>
      <c r="BV415" s="10"/>
      <c r="BW415" s="10"/>
      <c r="BX415" s="10"/>
      <c r="BY415" s="5"/>
      <c r="BZ415" s="10"/>
      <c r="CA415" s="10"/>
      <c r="CC415" s="10"/>
      <c r="CD415" s="10"/>
      <c r="CE415" s="10"/>
      <c r="CF415" s="5"/>
      <c r="CG415" s="10"/>
      <c r="CH415" s="10"/>
      <c r="CI415" s="21"/>
    </row>
    <row r="416" spans="1:87" s="4" customFormat="1" x14ac:dyDescent="0.4">
      <c r="A416" s="10"/>
      <c r="B416" s="125"/>
      <c r="C416" s="65"/>
      <c r="D416" s="57"/>
      <c r="E416" s="10"/>
      <c r="F416" s="10"/>
      <c r="G416" s="5"/>
      <c r="H416" s="10"/>
      <c r="I416" s="57"/>
      <c r="J416" s="65"/>
      <c r="K416" s="57"/>
      <c r="L416" s="10"/>
      <c r="M416" s="5"/>
      <c r="N416" s="10"/>
      <c r="O416" s="10"/>
      <c r="P416" s="65"/>
      <c r="Q416" s="10"/>
      <c r="R416" s="10"/>
      <c r="S416" s="5"/>
      <c r="T416" s="10"/>
      <c r="U416" s="10"/>
      <c r="W416" s="10"/>
      <c r="X416" s="10"/>
      <c r="Y416" s="5"/>
      <c r="Z416" s="10"/>
      <c r="AA416" s="10"/>
      <c r="AB416" s="65"/>
      <c r="AC416" s="10"/>
      <c r="AD416" s="10"/>
      <c r="AE416" s="5"/>
      <c r="AF416" s="10"/>
      <c r="AG416" s="10"/>
      <c r="AH416" s="65"/>
      <c r="AI416" s="10"/>
      <c r="AJ416" s="10"/>
      <c r="AK416" s="5"/>
      <c r="AL416" s="10"/>
      <c r="AM416" s="10"/>
      <c r="AO416" s="10"/>
      <c r="AP416" s="10"/>
      <c r="AQ416" s="5"/>
      <c r="AR416" s="10"/>
      <c r="AS416" s="10"/>
      <c r="AU416" s="57"/>
      <c r="AV416" s="10"/>
      <c r="AW416" s="10"/>
      <c r="AX416" s="554"/>
      <c r="AY416" s="131"/>
      <c r="AZ416" s="5"/>
      <c r="BA416" s="5"/>
      <c r="BB416" s="57"/>
      <c r="BC416" s="10"/>
      <c r="BD416" s="10"/>
      <c r="BE416" s="10"/>
      <c r="BF416" s="5"/>
      <c r="BG416" s="10"/>
      <c r="BH416" s="10"/>
      <c r="BJ416" s="10"/>
      <c r="BK416" s="119"/>
      <c r="BL416" s="5"/>
      <c r="BM416" s="131"/>
      <c r="BN416" s="12"/>
      <c r="BO416" s="21"/>
      <c r="BR416" s="5"/>
      <c r="BV416" s="10"/>
      <c r="BW416" s="10"/>
      <c r="BX416" s="10"/>
      <c r="BY416" s="5"/>
      <c r="BZ416" s="10"/>
      <c r="CA416" s="10"/>
      <c r="CC416" s="10"/>
      <c r="CD416" s="10"/>
      <c r="CE416" s="10"/>
      <c r="CF416" s="5"/>
      <c r="CG416" s="10"/>
      <c r="CH416" s="10"/>
      <c r="CI416" s="21"/>
    </row>
    <row r="417" spans="1:87" s="4" customFormat="1" x14ac:dyDescent="0.4">
      <c r="A417" s="10"/>
      <c r="B417" s="125"/>
      <c r="C417" s="65"/>
      <c r="D417" s="57"/>
      <c r="E417" s="10"/>
      <c r="F417" s="10"/>
      <c r="G417" s="5"/>
      <c r="H417" s="10"/>
      <c r="I417" s="57"/>
      <c r="J417" s="65"/>
      <c r="K417" s="57"/>
      <c r="L417" s="10"/>
      <c r="M417" s="5"/>
      <c r="N417" s="10"/>
      <c r="O417" s="10"/>
      <c r="P417" s="65"/>
      <c r="Q417" s="10"/>
      <c r="R417" s="10"/>
      <c r="S417" s="5"/>
      <c r="T417" s="10"/>
      <c r="U417" s="10"/>
      <c r="W417" s="10"/>
      <c r="X417" s="10"/>
      <c r="Y417" s="5"/>
      <c r="Z417" s="10"/>
      <c r="AA417" s="10"/>
      <c r="AB417" s="65"/>
      <c r="AC417" s="10"/>
      <c r="AD417" s="10"/>
      <c r="AE417" s="5"/>
      <c r="AF417" s="10"/>
      <c r="AG417" s="10"/>
      <c r="AH417" s="65"/>
      <c r="AI417" s="10"/>
      <c r="AJ417" s="10"/>
      <c r="AK417" s="5"/>
      <c r="AL417" s="10"/>
      <c r="AM417" s="10"/>
      <c r="AO417" s="10"/>
      <c r="AP417" s="10"/>
      <c r="AQ417" s="5"/>
      <c r="AR417" s="10"/>
      <c r="AS417" s="10"/>
      <c r="AU417" s="57"/>
      <c r="AV417" s="10"/>
      <c r="AW417" s="10"/>
      <c r="AX417" s="554"/>
      <c r="AY417" s="131"/>
      <c r="AZ417" s="5"/>
      <c r="BA417" s="5"/>
      <c r="BB417" s="57"/>
      <c r="BC417" s="10"/>
      <c r="BD417" s="10"/>
      <c r="BE417" s="10"/>
      <c r="BF417" s="5"/>
      <c r="BG417" s="10"/>
      <c r="BH417" s="10"/>
      <c r="BJ417" s="10"/>
      <c r="BK417" s="119"/>
      <c r="BL417" s="5"/>
      <c r="BM417" s="131"/>
      <c r="BN417" s="12"/>
      <c r="BO417" s="21"/>
      <c r="BR417" s="5"/>
      <c r="BV417" s="10"/>
      <c r="BW417" s="10"/>
      <c r="BX417" s="10"/>
      <c r="BY417" s="5"/>
      <c r="BZ417" s="10"/>
      <c r="CA417" s="10"/>
      <c r="CC417" s="10"/>
      <c r="CD417" s="10"/>
      <c r="CE417" s="10"/>
      <c r="CF417" s="5"/>
      <c r="CG417" s="10"/>
      <c r="CH417" s="10"/>
      <c r="CI417" s="21"/>
    </row>
    <row r="418" spans="1:87" s="4" customFormat="1" x14ac:dyDescent="0.4">
      <c r="A418" s="10"/>
      <c r="B418" s="125"/>
      <c r="C418" s="65"/>
      <c r="D418" s="57"/>
      <c r="E418" s="10"/>
      <c r="F418" s="10"/>
      <c r="G418" s="5"/>
      <c r="H418" s="10"/>
      <c r="I418" s="57"/>
      <c r="J418" s="65"/>
      <c r="K418" s="57"/>
      <c r="L418" s="10"/>
      <c r="M418" s="5"/>
      <c r="N418" s="10"/>
      <c r="O418" s="10"/>
      <c r="P418" s="65"/>
      <c r="Q418" s="10"/>
      <c r="R418" s="10"/>
      <c r="S418" s="5"/>
      <c r="T418" s="10"/>
      <c r="U418" s="10"/>
      <c r="W418" s="10"/>
      <c r="X418" s="10"/>
      <c r="Y418" s="5"/>
      <c r="Z418" s="10"/>
      <c r="AA418" s="10"/>
      <c r="AB418" s="65"/>
      <c r="AC418" s="10"/>
      <c r="AD418" s="10"/>
      <c r="AE418" s="5"/>
      <c r="AF418" s="10"/>
      <c r="AG418" s="10"/>
      <c r="AH418" s="65"/>
      <c r="AI418" s="10"/>
      <c r="AJ418" s="10"/>
      <c r="AK418" s="5"/>
      <c r="AL418" s="10"/>
      <c r="AM418" s="10"/>
      <c r="AO418" s="10"/>
      <c r="AP418" s="10"/>
      <c r="AQ418" s="5"/>
      <c r="AR418" s="10"/>
      <c r="AS418" s="10"/>
      <c r="AU418" s="57"/>
      <c r="AV418" s="10"/>
      <c r="AW418" s="10"/>
      <c r="AX418" s="554"/>
      <c r="AY418" s="131"/>
      <c r="AZ418" s="5"/>
      <c r="BA418" s="5"/>
      <c r="BB418" s="57"/>
      <c r="BC418" s="10"/>
      <c r="BD418" s="10"/>
      <c r="BE418" s="10"/>
      <c r="BF418" s="5"/>
      <c r="BG418" s="10"/>
      <c r="BH418" s="10"/>
      <c r="BJ418" s="10"/>
      <c r="BK418" s="119"/>
      <c r="BL418" s="5"/>
      <c r="BM418" s="131"/>
      <c r="BN418" s="12"/>
      <c r="BO418" s="21"/>
      <c r="BR418" s="5"/>
      <c r="BV418" s="10"/>
      <c r="BW418" s="10"/>
      <c r="BX418" s="10"/>
      <c r="BY418" s="5"/>
      <c r="BZ418" s="10"/>
      <c r="CA418" s="10"/>
      <c r="CC418" s="10"/>
      <c r="CD418" s="10"/>
      <c r="CE418" s="10"/>
      <c r="CF418" s="5"/>
      <c r="CG418" s="10"/>
      <c r="CH418" s="10"/>
      <c r="CI418" s="21"/>
    </row>
    <row r="419" spans="1:87" s="4" customFormat="1" x14ac:dyDescent="0.4">
      <c r="A419" s="10"/>
      <c r="B419" s="125"/>
      <c r="C419" s="65"/>
      <c r="D419" s="57"/>
      <c r="E419" s="10"/>
      <c r="F419" s="10"/>
      <c r="G419" s="5"/>
      <c r="H419" s="10"/>
      <c r="I419" s="57"/>
      <c r="J419" s="65"/>
      <c r="K419" s="57"/>
      <c r="L419" s="10"/>
      <c r="M419" s="5"/>
      <c r="N419" s="10"/>
      <c r="O419" s="10"/>
      <c r="P419" s="65"/>
      <c r="Q419" s="10"/>
      <c r="R419" s="10"/>
      <c r="S419" s="5"/>
      <c r="T419" s="10"/>
      <c r="U419" s="10"/>
      <c r="W419" s="10"/>
      <c r="X419" s="10"/>
      <c r="Y419" s="5"/>
      <c r="Z419" s="10"/>
      <c r="AA419" s="10"/>
      <c r="AB419" s="65"/>
      <c r="AC419" s="10"/>
      <c r="AD419" s="10"/>
      <c r="AE419" s="5"/>
      <c r="AF419" s="10"/>
      <c r="AG419" s="10"/>
      <c r="AH419" s="65"/>
      <c r="AI419" s="10"/>
      <c r="AJ419" s="10"/>
      <c r="AK419" s="5"/>
      <c r="AL419" s="10"/>
      <c r="AM419" s="10"/>
      <c r="AO419" s="10"/>
      <c r="AP419" s="10"/>
      <c r="AQ419" s="5"/>
      <c r="AR419" s="10"/>
      <c r="AS419" s="10"/>
      <c r="AU419" s="57"/>
      <c r="AV419" s="10"/>
      <c r="AW419" s="10"/>
      <c r="AX419" s="554"/>
      <c r="AY419" s="131"/>
      <c r="AZ419" s="5"/>
      <c r="BA419" s="5"/>
      <c r="BB419" s="57"/>
      <c r="BC419" s="10"/>
      <c r="BD419" s="10"/>
      <c r="BE419" s="10"/>
      <c r="BF419" s="5"/>
      <c r="BG419" s="10"/>
      <c r="BH419" s="10"/>
      <c r="BJ419" s="10"/>
      <c r="BK419" s="119"/>
      <c r="BL419" s="5"/>
      <c r="BM419" s="131"/>
      <c r="BN419" s="12"/>
      <c r="BO419" s="21"/>
      <c r="BR419" s="5"/>
      <c r="BV419" s="10"/>
      <c r="BW419" s="10"/>
      <c r="BX419" s="10"/>
      <c r="BY419" s="5"/>
      <c r="BZ419" s="10"/>
      <c r="CA419" s="10"/>
      <c r="CC419" s="10"/>
      <c r="CD419" s="10"/>
      <c r="CE419" s="10"/>
      <c r="CF419" s="5"/>
      <c r="CG419" s="10"/>
      <c r="CH419" s="10"/>
      <c r="CI419" s="21"/>
    </row>
    <row r="420" spans="1:87" s="4" customFormat="1" x14ac:dyDescent="0.4">
      <c r="A420" s="10"/>
      <c r="B420" s="125"/>
      <c r="C420" s="65"/>
      <c r="D420" s="57"/>
      <c r="E420" s="10"/>
      <c r="F420" s="10"/>
      <c r="G420" s="5"/>
      <c r="H420" s="10"/>
      <c r="I420" s="57"/>
      <c r="J420" s="65"/>
      <c r="K420" s="57"/>
      <c r="L420" s="10"/>
      <c r="M420" s="5"/>
      <c r="N420" s="10"/>
      <c r="O420" s="10"/>
      <c r="P420" s="65"/>
      <c r="Q420" s="10"/>
      <c r="R420" s="10"/>
      <c r="S420" s="5"/>
      <c r="T420" s="10"/>
      <c r="U420" s="10"/>
      <c r="W420" s="10"/>
      <c r="X420" s="10"/>
      <c r="Y420" s="5"/>
      <c r="Z420" s="10"/>
      <c r="AA420" s="10"/>
      <c r="AB420" s="65"/>
      <c r="AC420" s="10"/>
      <c r="AD420" s="10"/>
      <c r="AE420" s="5"/>
      <c r="AF420" s="10"/>
      <c r="AG420" s="10"/>
      <c r="AH420" s="65"/>
      <c r="AI420" s="10"/>
      <c r="AJ420" s="10"/>
      <c r="AK420" s="5"/>
      <c r="AL420" s="10"/>
      <c r="AM420" s="10"/>
      <c r="AO420" s="10"/>
      <c r="AP420" s="10"/>
      <c r="AQ420" s="5"/>
      <c r="AR420" s="10"/>
      <c r="AS420" s="10"/>
      <c r="AU420" s="57"/>
      <c r="AV420" s="10"/>
      <c r="AW420" s="10"/>
      <c r="AX420" s="554"/>
      <c r="AY420" s="131"/>
      <c r="AZ420" s="5"/>
      <c r="BA420" s="5"/>
      <c r="BB420" s="57"/>
      <c r="BC420" s="10"/>
      <c r="BD420" s="10"/>
      <c r="BE420" s="10"/>
      <c r="BF420" s="5"/>
      <c r="BG420" s="10"/>
      <c r="BH420" s="10"/>
      <c r="BJ420" s="10"/>
      <c r="BK420" s="119"/>
      <c r="BL420" s="5"/>
      <c r="BM420" s="131"/>
      <c r="BN420" s="12"/>
      <c r="BO420" s="21"/>
      <c r="BR420" s="5"/>
      <c r="BV420" s="10"/>
      <c r="BW420" s="10"/>
      <c r="BX420" s="10"/>
      <c r="BY420" s="5"/>
      <c r="BZ420" s="10"/>
      <c r="CA420" s="10"/>
      <c r="CC420" s="10"/>
      <c r="CD420" s="10"/>
      <c r="CE420" s="10"/>
      <c r="CF420" s="5"/>
      <c r="CG420" s="10"/>
      <c r="CH420" s="10"/>
      <c r="CI420" s="21"/>
    </row>
    <row r="421" spans="1:87" s="4" customFormat="1" x14ac:dyDescent="0.4">
      <c r="A421" s="10"/>
      <c r="B421" s="125"/>
      <c r="C421" s="65"/>
      <c r="D421" s="57"/>
      <c r="E421" s="10"/>
      <c r="F421" s="10"/>
      <c r="G421" s="5"/>
      <c r="H421" s="10"/>
      <c r="I421" s="57"/>
      <c r="J421" s="65"/>
      <c r="K421" s="57"/>
      <c r="L421" s="10"/>
      <c r="M421" s="5"/>
      <c r="N421" s="10"/>
      <c r="O421" s="10"/>
      <c r="P421" s="65"/>
      <c r="Q421" s="10"/>
      <c r="R421" s="10"/>
      <c r="S421" s="5"/>
      <c r="T421" s="10"/>
      <c r="U421" s="10"/>
      <c r="W421" s="10"/>
      <c r="X421" s="10"/>
      <c r="Y421" s="5"/>
      <c r="Z421" s="10"/>
      <c r="AA421" s="10"/>
      <c r="AB421" s="65"/>
      <c r="AC421" s="10"/>
      <c r="AD421" s="10"/>
      <c r="AE421" s="5"/>
      <c r="AF421" s="10"/>
      <c r="AG421" s="10"/>
      <c r="AH421" s="65"/>
      <c r="AI421" s="10"/>
      <c r="AJ421" s="10"/>
      <c r="AK421" s="5"/>
      <c r="AL421" s="10"/>
      <c r="AM421" s="10"/>
      <c r="AO421" s="10"/>
      <c r="AP421" s="10"/>
      <c r="AQ421" s="5"/>
      <c r="AR421" s="10"/>
      <c r="AS421" s="10"/>
      <c r="AU421" s="57"/>
      <c r="AV421" s="10"/>
      <c r="AW421" s="10"/>
      <c r="AX421" s="554"/>
      <c r="AY421" s="131"/>
      <c r="AZ421" s="5"/>
      <c r="BA421" s="5"/>
      <c r="BB421" s="57"/>
      <c r="BC421" s="10"/>
      <c r="BD421" s="10"/>
      <c r="BE421" s="10"/>
      <c r="BF421" s="5"/>
      <c r="BG421" s="10"/>
      <c r="BH421" s="10"/>
      <c r="BJ421" s="10"/>
      <c r="BK421" s="119"/>
      <c r="BL421" s="5"/>
      <c r="BM421" s="131"/>
      <c r="BN421" s="12"/>
      <c r="BO421" s="21"/>
      <c r="BR421" s="5"/>
      <c r="BV421" s="10"/>
      <c r="BW421" s="10"/>
      <c r="BX421" s="10"/>
      <c r="BY421" s="5"/>
      <c r="BZ421" s="10"/>
      <c r="CA421" s="10"/>
      <c r="CC421" s="10"/>
      <c r="CD421" s="10"/>
      <c r="CE421" s="10"/>
      <c r="CF421" s="5"/>
      <c r="CG421" s="10"/>
      <c r="CH421" s="10"/>
      <c r="CI421" s="21"/>
    </row>
    <row r="422" spans="1:87" s="4" customFormat="1" x14ac:dyDescent="0.4">
      <c r="A422" s="10"/>
      <c r="B422" s="125"/>
      <c r="C422" s="65"/>
      <c r="D422" s="57"/>
      <c r="E422" s="10"/>
      <c r="F422" s="10"/>
      <c r="G422" s="5"/>
      <c r="H422" s="10"/>
      <c r="I422" s="57"/>
      <c r="J422" s="65"/>
      <c r="K422" s="57"/>
      <c r="L422" s="10"/>
      <c r="M422" s="5"/>
      <c r="N422" s="10"/>
      <c r="O422" s="10"/>
      <c r="P422" s="65"/>
      <c r="Q422" s="10"/>
      <c r="R422" s="10"/>
      <c r="S422" s="5"/>
      <c r="T422" s="10"/>
      <c r="U422" s="10"/>
      <c r="W422" s="10"/>
      <c r="X422" s="10"/>
      <c r="Y422" s="5"/>
      <c r="Z422" s="10"/>
      <c r="AA422" s="10"/>
      <c r="AB422" s="65"/>
      <c r="AC422" s="10"/>
      <c r="AD422" s="10"/>
      <c r="AE422" s="5"/>
      <c r="AF422" s="10"/>
      <c r="AG422" s="10"/>
      <c r="AH422" s="65"/>
      <c r="AI422" s="10"/>
      <c r="AJ422" s="10"/>
      <c r="AK422" s="5"/>
      <c r="AL422" s="10"/>
      <c r="AM422" s="10"/>
      <c r="AO422" s="10"/>
      <c r="AP422" s="10"/>
      <c r="AQ422" s="5"/>
      <c r="AR422" s="10"/>
      <c r="AS422" s="10"/>
      <c r="AU422" s="57"/>
      <c r="AV422" s="10"/>
      <c r="AW422" s="10"/>
      <c r="AX422" s="554"/>
      <c r="AY422" s="131"/>
      <c r="AZ422" s="5"/>
      <c r="BA422" s="5"/>
      <c r="BB422" s="57"/>
      <c r="BC422" s="10"/>
      <c r="BD422" s="10"/>
      <c r="BE422" s="10"/>
      <c r="BF422" s="5"/>
      <c r="BG422" s="10"/>
      <c r="BH422" s="10"/>
      <c r="BJ422" s="10"/>
      <c r="BK422" s="119"/>
      <c r="BL422" s="5"/>
      <c r="BM422" s="131"/>
      <c r="BN422" s="12"/>
      <c r="BO422" s="21"/>
      <c r="BR422" s="5"/>
      <c r="BV422" s="10"/>
      <c r="BW422" s="10"/>
      <c r="BX422" s="10"/>
      <c r="BY422" s="5"/>
      <c r="BZ422" s="10"/>
      <c r="CA422" s="10"/>
      <c r="CC422" s="10"/>
      <c r="CD422" s="10"/>
      <c r="CE422" s="10"/>
      <c r="CF422" s="5"/>
      <c r="CG422" s="10"/>
      <c r="CH422" s="10"/>
      <c r="CI422" s="21"/>
    </row>
    <row r="423" spans="1:87" s="4" customFormat="1" x14ac:dyDescent="0.4">
      <c r="A423" s="10"/>
      <c r="B423" s="125"/>
      <c r="C423" s="65"/>
      <c r="D423" s="57"/>
      <c r="E423" s="10"/>
      <c r="F423" s="10"/>
      <c r="G423" s="5"/>
      <c r="H423" s="10"/>
      <c r="I423" s="57"/>
      <c r="J423" s="65"/>
      <c r="K423" s="57"/>
      <c r="L423" s="10"/>
      <c r="M423" s="5"/>
      <c r="N423" s="10"/>
      <c r="O423" s="10"/>
      <c r="P423" s="65"/>
      <c r="Q423" s="10"/>
      <c r="R423" s="10"/>
      <c r="S423" s="5"/>
      <c r="T423" s="10"/>
      <c r="U423" s="10"/>
      <c r="W423" s="10"/>
      <c r="X423" s="10"/>
      <c r="Y423" s="5"/>
      <c r="Z423" s="10"/>
      <c r="AA423" s="10"/>
      <c r="AB423" s="65"/>
      <c r="AC423" s="10"/>
      <c r="AD423" s="10"/>
      <c r="AE423" s="5"/>
      <c r="AF423" s="10"/>
      <c r="AG423" s="10"/>
      <c r="AH423" s="65"/>
      <c r="AI423" s="10"/>
      <c r="AJ423" s="10"/>
      <c r="AK423" s="5"/>
      <c r="AL423" s="10"/>
      <c r="AM423" s="10"/>
      <c r="AO423" s="10"/>
      <c r="AP423" s="10"/>
      <c r="AQ423" s="5"/>
      <c r="AR423" s="10"/>
      <c r="AS423" s="10"/>
      <c r="AU423" s="57"/>
      <c r="AV423" s="10"/>
      <c r="AW423" s="10"/>
      <c r="AX423" s="554"/>
      <c r="AY423" s="131"/>
      <c r="AZ423" s="5"/>
      <c r="BA423" s="5"/>
      <c r="BB423" s="57"/>
      <c r="BC423" s="10"/>
      <c r="BD423" s="10"/>
      <c r="BE423" s="10"/>
      <c r="BF423" s="5"/>
      <c r="BG423" s="10"/>
      <c r="BH423" s="10"/>
      <c r="BJ423" s="10"/>
      <c r="BK423" s="119"/>
      <c r="BL423" s="5"/>
      <c r="BM423" s="131"/>
      <c r="BN423" s="12"/>
      <c r="BO423" s="21"/>
      <c r="BR423" s="5"/>
      <c r="BV423" s="10"/>
      <c r="BW423" s="10"/>
      <c r="BX423" s="10"/>
      <c r="BY423" s="5"/>
      <c r="BZ423" s="10"/>
      <c r="CA423" s="10"/>
      <c r="CC423" s="10"/>
      <c r="CD423" s="10"/>
      <c r="CE423" s="10"/>
      <c r="CF423" s="5"/>
      <c r="CG423" s="10"/>
      <c r="CH423" s="10"/>
      <c r="CI423" s="21"/>
    </row>
    <row r="424" spans="1:87" s="4" customFormat="1" x14ac:dyDescent="0.4">
      <c r="A424" s="10"/>
      <c r="B424" s="125"/>
      <c r="C424" s="65"/>
      <c r="D424" s="57"/>
      <c r="E424" s="10"/>
      <c r="F424" s="10"/>
      <c r="G424" s="5"/>
      <c r="H424" s="10"/>
      <c r="I424" s="57"/>
      <c r="J424" s="65"/>
      <c r="K424" s="57"/>
      <c r="L424" s="10"/>
      <c r="M424" s="5"/>
      <c r="N424" s="10"/>
      <c r="O424" s="10"/>
      <c r="P424" s="65"/>
      <c r="Q424" s="10"/>
      <c r="R424" s="10"/>
      <c r="S424" s="5"/>
      <c r="T424" s="10"/>
      <c r="U424" s="10"/>
      <c r="W424" s="10"/>
      <c r="X424" s="10"/>
      <c r="Y424" s="5"/>
      <c r="Z424" s="10"/>
      <c r="AA424" s="10"/>
      <c r="AB424" s="65"/>
      <c r="AC424" s="10"/>
      <c r="AD424" s="10"/>
      <c r="AE424" s="5"/>
      <c r="AF424" s="10"/>
      <c r="AG424" s="10"/>
      <c r="AH424" s="65"/>
      <c r="AI424" s="10"/>
      <c r="AJ424" s="10"/>
      <c r="AK424" s="5"/>
      <c r="AL424" s="10"/>
      <c r="AM424" s="10"/>
      <c r="AO424" s="10"/>
      <c r="AP424" s="10"/>
      <c r="AQ424" s="5"/>
      <c r="AR424" s="10"/>
      <c r="AS424" s="10"/>
      <c r="AU424" s="57"/>
      <c r="AV424" s="10"/>
      <c r="AW424" s="10"/>
      <c r="AX424" s="554"/>
      <c r="AY424" s="131"/>
      <c r="AZ424" s="5"/>
      <c r="BA424" s="5"/>
      <c r="BB424" s="57"/>
      <c r="BC424" s="10"/>
      <c r="BD424" s="10"/>
      <c r="BE424" s="10"/>
      <c r="BF424" s="5"/>
      <c r="BG424" s="10"/>
      <c r="BH424" s="10"/>
      <c r="BJ424" s="10"/>
      <c r="BK424" s="119"/>
      <c r="BL424" s="5"/>
      <c r="BM424" s="131"/>
      <c r="BN424" s="12"/>
      <c r="BO424" s="21"/>
      <c r="BR424" s="5"/>
      <c r="BV424" s="10"/>
      <c r="BW424" s="10"/>
      <c r="BX424" s="10"/>
      <c r="BY424" s="5"/>
      <c r="BZ424" s="10"/>
      <c r="CA424" s="10"/>
      <c r="CC424" s="10"/>
      <c r="CD424" s="10"/>
      <c r="CE424" s="10"/>
      <c r="CF424" s="5"/>
      <c r="CG424" s="10"/>
      <c r="CH424" s="10"/>
      <c r="CI424" s="21"/>
    </row>
    <row r="425" spans="1:87" s="4" customFormat="1" x14ac:dyDescent="0.4">
      <c r="A425" s="10"/>
      <c r="B425" s="125"/>
      <c r="C425" s="65"/>
      <c r="D425" s="57"/>
      <c r="E425" s="10"/>
      <c r="F425" s="10"/>
      <c r="G425" s="5"/>
      <c r="H425" s="10"/>
      <c r="I425" s="57"/>
      <c r="J425" s="65"/>
      <c r="K425" s="57"/>
      <c r="L425" s="10"/>
      <c r="M425" s="5"/>
      <c r="N425" s="10"/>
      <c r="O425" s="10"/>
      <c r="P425" s="65"/>
      <c r="Q425" s="10"/>
      <c r="R425" s="10"/>
      <c r="S425" s="5"/>
      <c r="T425" s="10"/>
      <c r="U425" s="10"/>
      <c r="W425" s="10"/>
      <c r="X425" s="10"/>
      <c r="Y425" s="5"/>
      <c r="Z425" s="10"/>
      <c r="AA425" s="10"/>
      <c r="AB425" s="65"/>
      <c r="AC425" s="10"/>
      <c r="AD425" s="10"/>
      <c r="AE425" s="5"/>
      <c r="AF425" s="10"/>
      <c r="AG425" s="10"/>
      <c r="AH425" s="65"/>
      <c r="AI425" s="10"/>
      <c r="AJ425" s="10"/>
      <c r="AK425" s="5"/>
      <c r="AL425" s="10"/>
      <c r="AM425" s="10"/>
      <c r="AO425" s="10"/>
      <c r="AP425" s="10"/>
      <c r="AQ425" s="5"/>
      <c r="AR425" s="10"/>
      <c r="AS425" s="10"/>
      <c r="AU425" s="57"/>
      <c r="AV425" s="10"/>
      <c r="AW425" s="10"/>
      <c r="AX425" s="554"/>
      <c r="AY425" s="131"/>
      <c r="AZ425" s="5"/>
      <c r="BA425" s="5"/>
      <c r="BB425" s="57"/>
      <c r="BC425" s="10"/>
      <c r="BD425" s="10"/>
      <c r="BE425" s="10"/>
      <c r="BF425" s="5"/>
      <c r="BG425" s="10"/>
      <c r="BH425" s="10"/>
      <c r="BJ425" s="10"/>
      <c r="BK425" s="119"/>
      <c r="BL425" s="5"/>
      <c r="BM425" s="131"/>
      <c r="BN425" s="12"/>
      <c r="BO425" s="21"/>
      <c r="BR425" s="5"/>
      <c r="BV425" s="10"/>
      <c r="BW425" s="10"/>
      <c r="BX425" s="10"/>
      <c r="BY425" s="5"/>
      <c r="BZ425" s="10"/>
      <c r="CA425" s="10"/>
      <c r="CC425" s="10"/>
      <c r="CD425" s="10"/>
      <c r="CE425" s="10"/>
      <c r="CF425" s="5"/>
      <c r="CG425" s="10"/>
      <c r="CH425" s="10"/>
      <c r="CI425" s="21"/>
    </row>
    <row r="426" spans="1:87" s="4" customFormat="1" x14ac:dyDescent="0.4">
      <c r="A426" s="10"/>
      <c r="B426" s="125"/>
      <c r="C426" s="65"/>
      <c r="D426" s="57"/>
      <c r="E426" s="10"/>
      <c r="F426" s="10"/>
      <c r="G426" s="5"/>
      <c r="H426" s="10"/>
      <c r="I426" s="57"/>
      <c r="J426" s="65"/>
      <c r="K426" s="57"/>
      <c r="L426" s="10"/>
      <c r="M426" s="5"/>
      <c r="N426" s="10"/>
      <c r="O426" s="10"/>
      <c r="P426" s="65"/>
      <c r="Q426" s="10"/>
      <c r="R426" s="10"/>
      <c r="S426" s="5"/>
      <c r="T426" s="10"/>
      <c r="U426" s="10"/>
      <c r="W426" s="10"/>
      <c r="X426" s="10"/>
      <c r="Y426" s="5"/>
      <c r="Z426" s="10"/>
      <c r="AA426" s="10"/>
      <c r="AB426" s="65"/>
      <c r="AC426" s="10"/>
      <c r="AD426" s="10"/>
      <c r="AE426" s="5"/>
      <c r="AF426" s="10"/>
      <c r="AG426" s="10"/>
      <c r="AH426" s="65"/>
      <c r="AI426" s="10"/>
      <c r="AJ426" s="10"/>
      <c r="AK426" s="5"/>
      <c r="AL426" s="10"/>
      <c r="AM426" s="10"/>
      <c r="AO426" s="10"/>
      <c r="AP426" s="10"/>
      <c r="AQ426" s="5"/>
      <c r="AR426" s="10"/>
      <c r="AS426" s="10"/>
      <c r="AU426" s="57"/>
      <c r="AV426" s="10"/>
      <c r="AW426" s="10"/>
      <c r="AX426" s="554"/>
      <c r="AY426" s="131"/>
      <c r="AZ426" s="5"/>
      <c r="BA426" s="5"/>
      <c r="BB426" s="57"/>
      <c r="BC426" s="10"/>
      <c r="BD426" s="10"/>
      <c r="BE426" s="10"/>
      <c r="BF426" s="5"/>
      <c r="BG426" s="10"/>
      <c r="BH426" s="10"/>
      <c r="BJ426" s="10"/>
      <c r="BK426" s="119"/>
      <c r="BL426" s="5"/>
      <c r="BM426" s="131"/>
      <c r="BN426" s="12"/>
      <c r="BO426" s="21"/>
      <c r="BR426" s="5"/>
      <c r="BV426" s="10"/>
      <c r="BW426" s="10"/>
      <c r="BX426" s="10"/>
      <c r="BY426" s="5"/>
      <c r="BZ426" s="10"/>
      <c r="CA426" s="10"/>
      <c r="CC426" s="10"/>
      <c r="CD426" s="10"/>
      <c r="CE426" s="10"/>
      <c r="CF426" s="5"/>
      <c r="CG426" s="10"/>
      <c r="CH426" s="10"/>
      <c r="CI426" s="21"/>
    </row>
    <row r="427" spans="1:87" s="4" customFormat="1" x14ac:dyDescent="0.4">
      <c r="A427" s="10"/>
      <c r="B427" s="125"/>
      <c r="C427" s="65"/>
      <c r="D427" s="57"/>
      <c r="E427" s="10"/>
      <c r="F427" s="10"/>
      <c r="G427" s="5"/>
      <c r="H427" s="10"/>
      <c r="I427" s="57"/>
      <c r="J427" s="65"/>
      <c r="K427" s="57"/>
      <c r="L427" s="10"/>
      <c r="M427" s="5"/>
      <c r="N427" s="10"/>
      <c r="O427" s="10"/>
      <c r="P427" s="65"/>
      <c r="Q427" s="10"/>
      <c r="R427" s="10"/>
      <c r="S427" s="5"/>
      <c r="T427" s="10"/>
      <c r="U427" s="10"/>
      <c r="W427" s="10"/>
      <c r="X427" s="10"/>
      <c r="Y427" s="5"/>
      <c r="Z427" s="10"/>
      <c r="AA427" s="10"/>
      <c r="AB427" s="65"/>
      <c r="AC427" s="10"/>
      <c r="AD427" s="10"/>
      <c r="AE427" s="5"/>
      <c r="AF427" s="10"/>
      <c r="AG427" s="10"/>
      <c r="AH427" s="65"/>
      <c r="AI427" s="10"/>
      <c r="AJ427" s="10"/>
      <c r="AK427" s="5"/>
      <c r="AL427" s="10"/>
      <c r="AM427" s="10"/>
      <c r="AO427" s="10"/>
      <c r="AP427" s="10"/>
      <c r="AQ427" s="5"/>
      <c r="AR427" s="10"/>
      <c r="AS427" s="10"/>
      <c r="AU427" s="57"/>
      <c r="AV427" s="10"/>
      <c r="AW427" s="10"/>
      <c r="AX427" s="554"/>
      <c r="AY427" s="131"/>
      <c r="AZ427" s="5"/>
      <c r="BA427" s="5"/>
      <c r="BB427" s="57"/>
      <c r="BC427" s="10"/>
      <c r="BD427" s="10"/>
      <c r="BE427" s="10"/>
      <c r="BF427" s="5"/>
      <c r="BG427" s="10"/>
      <c r="BH427" s="10"/>
      <c r="BJ427" s="10"/>
      <c r="BK427" s="119"/>
      <c r="BL427" s="5"/>
      <c r="BM427" s="131"/>
      <c r="BN427" s="12"/>
      <c r="BO427" s="21"/>
      <c r="BR427" s="5"/>
      <c r="BV427" s="10"/>
      <c r="BW427" s="10"/>
      <c r="BX427" s="10"/>
      <c r="BY427" s="5"/>
      <c r="BZ427" s="10"/>
      <c r="CA427" s="10"/>
      <c r="CC427" s="10"/>
      <c r="CD427" s="10"/>
      <c r="CE427" s="10"/>
      <c r="CF427" s="5"/>
      <c r="CG427" s="10"/>
      <c r="CH427" s="10"/>
      <c r="CI427" s="21"/>
    </row>
    <row r="428" spans="1:87" s="4" customFormat="1" x14ac:dyDescent="0.4">
      <c r="A428" s="10"/>
      <c r="B428" s="125"/>
      <c r="C428" s="65"/>
      <c r="D428" s="57"/>
      <c r="E428" s="10"/>
      <c r="F428" s="10"/>
      <c r="G428" s="5"/>
      <c r="H428" s="10"/>
      <c r="I428" s="57"/>
      <c r="J428" s="65"/>
      <c r="K428" s="57"/>
      <c r="L428" s="10"/>
      <c r="M428" s="5"/>
      <c r="N428" s="10"/>
      <c r="O428" s="10"/>
      <c r="P428" s="65"/>
      <c r="Q428" s="10"/>
      <c r="R428" s="10"/>
      <c r="S428" s="5"/>
      <c r="T428" s="10"/>
      <c r="U428" s="10"/>
      <c r="W428" s="10"/>
      <c r="X428" s="10"/>
      <c r="Y428" s="5"/>
      <c r="Z428" s="10"/>
      <c r="AA428" s="10"/>
      <c r="AB428" s="65"/>
      <c r="AC428" s="10"/>
      <c r="AD428" s="10"/>
      <c r="AE428" s="5"/>
      <c r="AF428" s="10"/>
      <c r="AG428" s="10"/>
      <c r="AH428" s="65"/>
      <c r="AI428" s="10"/>
      <c r="AJ428" s="10"/>
      <c r="AK428" s="5"/>
      <c r="AL428" s="10"/>
      <c r="AM428" s="10"/>
      <c r="AO428" s="10"/>
      <c r="AP428" s="10"/>
      <c r="AQ428" s="5"/>
      <c r="AR428" s="10"/>
      <c r="AS428" s="10"/>
      <c r="AU428" s="57"/>
      <c r="AV428" s="10"/>
      <c r="AW428" s="10"/>
      <c r="AX428" s="554"/>
      <c r="AY428" s="131"/>
      <c r="AZ428" s="5"/>
      <c r="BA428" s="5"/>
      <c r="BB428" s="57"/>
      <c r="BC428" s="10"/>
      <c r="BD428" s="10"/>
      <c r="BE428" s="10"/>
      <c r="BF428" s="5"/>
      <c r="BG428" s="10"/>
      <c r="BH428" s="10"/>
      <c r="BJ428" s="10"/>
      <c r="BK428" s="119"/>
      <c r="BL428" s="5"/>
      <c r="BM428" s="131"/>
      <c r="BN428" s="12"/>
      <c r="BO428" s="21"/>
      <c r="BR428" s="5"/>
      <c r="BV428" s="10"/>
      <c r="BW428" s="10"/>
      <c r="BX428" s="10"/>
      <c r="BY428" s="5"/>
      <c r="BZ428" s="10"/>
      <c r="CA428" s="10"/>
      <c r="CC428" s="10"/>
      <c r="CD428" s="10"/>
      <c r="CE428" s="10"/>
      <c r="CF428" s="5"/>
      <c r="CG428" s="10"/>
      <c r="CH428" s="10"/>
      <c r="CI428" s="21"/>
    </row>
    <row r="429" spans="1:87" s="4" customFormat="1" x14ac:dyDescent="0.4">
      <c r="A429" s="10"/>
      <c r="B429" s="125"/>
      <c r="C429" s="65"/>
      <c r="D429" s="57"/>
      <c r="E429" s="10"/>
      <c r="F429" s="10"/>
      <c r="G429" s="5"/>
      <c r="H429" s="10"/>
      <c r="I429" s="57"/>
      <c r="J429" s="65"/>
      <c r="K429" s="57"/>
      <c r="L429" s="10"/>
      <c r="M429" s="5"/>
      <c r="N429" s="10"/>
      <c r="O429" s="10"/>
      <c r="P429" s="65"/>
      <c r="Q429" s="10"/>
      <c r="R429" s="10"/>
      <c r="S429" s="5"/>
      <c r="T429" s="10"/>
      <c r="U429" s="10"/>
      <c r="W429" s="10"/>
      <c r="X429" s="10"/>
      <c r="Y429" s="5"/>
      <c r="Z429" s="10"/>
      <c r="AA429" s="10"/>
      <c r="AB429" s="65"/>
      <c r="AC429" s="10"/>
      <c r="AD429" s="10"/>
      <c r="AE429" s="5"/>
      <c r="AF429" s="10"/>
      <c r="AG429" s="10"/>
      <c r="AH429" s="65"/>
      <c r="AI429" s="10"/>
      <c r="AJ429" s="10"/>
      <c r="AK429" s="5"/>
      <c r="AL429" s="10"/>
      <c r="AM429" s="10"/>
      <c r="AO429" s="10"/>
      <c r="AP429" s="10"/>
      <c r="AQ429" s="5"/>
      <c r="AR429" s="10"/>
      <c r="AS429" s="10"/>
      <c r="AU429" s="57"/>
      <c r="AV429" s="10"/>
      <c r="AW429" s="10"/>
      <c r="AX429" s="554"/>
      <c r="AY429" s="131"/>
      <c r="AZ429" s="5"/>
      <c r="BA429" s="5"/>
      <c r="BB429" s="57"/>
      <c r="BC429" s="10"/>
      <c r="BD429" s="10"/>
      <c r="BE429" s="10"/>
      <c r="BF429" s="5"/>
      <c r="BG429" s="10"/>
      <c r="BH429" s="10"/>
      <c r="BJ429" s="10"/>
      <c r="BK429" s="119"/>
      <c r="BL429" s="5"/>
      <c r="BM429" s="131"/>
      <c r="BN429" s="12"/>
      <c r="BO429" s="21"/>
      <c r="BR429" s="5"/>
      <c r="BV429" s="10"/>
      <c r="BW429" s="10"/>
      <c r="BX429" s="10"/>
      <c r="BY429" s="5"/>
      <c r="BZ429" s="10"/>
      <c r="CA429" s="10"/>
      <c r="CC429" s="10"/>
      <c r="CD429" s="10"/>
      <c r="CE429" s="10"/>
      <c r="CF429" s="5"/>
      <c r="CG429" s="10"/>
      <c r="CH429" s="10"/>
      <c r="CI429" s="21"/>
    </row>
    <row r="430" spans="1:87" s="4" customFormat="1" x14ac:dyDescent="0.4">
      <c r="A430" s="10"/>
      <c r="B430" s="125"/>
      <c r="C430" s="65"/>
      <c r="D430" s="57"/>
      <c r="E430" s="10"/>
      <c r="F430" s="10"/>
      <c r="G430" s="5"/>
      <c r="H430" s="10"/>
      <c r="I430" s="57"/>
      <c r="J430" s="65"/>
      <c r="K430" s="57"/>
      <c r="L430" s="10"/>
      <c r="M430" s="5"/>
      <c r="N430" s="10"/>
      <c r="O430" s="10"/>
      <c r="P430" s="65"/>
      <c r="Q430" s="10"/>
      <c r="R430" s="10"/>
      <c r="S430" s="5"/>
      <c r="T430" s="10"/>
      <c r="U430" s="10"/>
      <c r="W430" s="10"/>
      <c r="X430" s="10"/>
      <c r="Y430" s="5"/>
      <c r="Z430" s="10"/>
      <c r="AA430" s="10"/>
      <c r="AB430" s="65"/>
      <c r="AC430" s="10"/>
      <c r="AD430" s="10"/>
      <c r="AE430" s="5"/>
      <c r="AF430" s="10"/>
      <c r="AG430" s="10"/>
      <c r="AH430" s="65"/>
      <c r="AI430" s="10"/>
      <c r="AJ430" s="10"/>
      <c r="AK430" s="5"/>
      <c r="AL430" s="10"/>
      <c r="AM430" s="10"/>
      <c r="AO430" s="10"/>
      <c r="AP430" s="10"/>
      <c r="AQ430" s="5"/>
      <c r="AR430" s="10"/>
      <c r="AS430" s="10"/>
      <c r="AU430" s="57"/>
      <c r="AV430" s="10"/>
      <c r="AW430" s="10"/>
      <c r="AX430" s="554"/>
      <c r="AY430" s="131"/>
      <c r="AZ430" s="5"/>
      <c r="BA430" s="5"/>
      <c r="BB430" s="57"/>
      <c r="BC430" s="10"/>
      <c r="BD430" s="10"/>
      <c r="BE430" s="10"/>
      <c r="BF430" s="5"/>
      <c r="BG430" s="10"/>
      <c r="BH430" s="10"/>
      <c r="BJ430" s="10"/>
      <c r="BK430" s="119"/>
      <c r="BL430" s="5"/>
      <c r="BM430" s="131"/>
      <c r="BN430" s="12"/>
      <c r="BO430" s="21"/>
      <c r="BR430" s="5"/>
      <c r="BV430" s="10"/>
      <c r="BW430" s="10"/>
      <c r="BX430" s="10"/>
      <c r="BY430" s="5"/>
      <c r="BZ430" s="10"/>
      <c r="CA430" s="10"/>
      <c r="CC430" s="10"/>
      <c r="CD430" s="10"/>
      <c r="CE430" s="10"/>
      <c r="CF430" s="5"/>
      <c r="CG430" s="10"/>
      <c r="CH430" s="10"/>
      <c r="CI430" s="21"/>
    </row>
    <row r="431" spans="1:87" s="4" customFormat="1" x14ac:dyDescent="0.4">
      <c r="A431" s="10"/>
      <c r="B431" s="125"/>
      <c r="C431" s="65"/>
      <c r="D431" s="57"/>
      <c r="E431" s="10"/>
      <c r="F431" s="10"/>
      <c r="G431" s="5"/>
      <c r="H431" s="10"/>
      <c r="I431" s="57"/>
      <c r="J431" s="65"/>
      <c r="K431" s="57"/>
      <c r="L431" s="10"/>
      <c r="M431" s="5"/>
      <c r="N431" s="10"/>
      <c r="O431" s="10"/>
      <c r="P431" s="65"/>
      <c r="Q431" s="10"/>
      <c r="R431" s="10"/>
      <c r="S431" s="5"/>
      <c r="T431" s="10"/>
      <c r="U431" s="10"/>
      <c r="W431" s="10"/>
      <c r="X431" s="10"/>
      <c r="Y431" s="5"/>
      <c r="Z431" s="10"/>
      <c r="AA431" s="10"/>
      <c r="AB431" s="65"/>
      <c r="AC431" s="10"/>
      <c r="AD431" s="10"/>
      <c r="AE431" s="5"/>
      <c r="AF431" s="10"/>
      <c r="AG431" s="10"/>
      <c r="AH431" s="65"/>
      <c r="AI431" s="10"/>
      <c r="AJ431" s="10"/>
      <c r="AK431" s="5"/>
      <c r="AL431" s="10"/>
      <c r="AM431" s="10"/>
      <c r="AO431" s="10"/>
      <c r="AP431" s="10"/>
      <c r="AQ431" s="5"/>
      <c r="AR431" s="10"/>
      <c r="AS431" s="10"/>
      <c r="AU431" s="57"/>
      <c r="AV431" s="10"/>
      <c r="AW431" s="10"/>
      <c r="AX431" s="554"/>
      <c r="AY431" s="131"/>
      <c r="AZ431" s="5"/>
      <c r="BA431" s="5"/>
      <c r="BB431" s="57"/>
      <c r="BC431" s="10"/>
      <c r="BD431" s="10"/>
      <c r="BE431" s="10"/>
      <c r="BF431" s="5"/>
      <c r="BG431" s="10"/>
      <c r="BH431" s="10"/>
      <c r="BJ431" s="10"/>
      <c r="BK431" s="119"/>
      <c r="BL431" s="5"/>
      <c r="BM431" s="131"/>
      <c r="BN431" s="12"/>
      <c r="BO431" s="21"/>
      <c r="BR431" s="5"/>
      <c r="BV431" s="10"/>
      <c r="BW431" s="10"/>
      <c r="BX431" s="10"/>
      <c r="BY431" s="5"/>
      <c r="BZ431" s="10"/>
      <c r="CA431" s="10"/>
      <c r="CC431" s="10"/>
      <c r="CD431" s="10"/>
      <c r="CE431" s="10"/>
      <c r="CF431" s="5"/>
      <c r="CG431" s="10"/>
      <c r="CH431" s="10"/>
      <c r="CI431" s="21"/>
    </row>
    <row r="432" spans="1:87" s="4" customFormat="1" x14ac:dyDescent="0.4">
      <c r="A432" s="10"/>
      <c r="B432" s="125"/>
      <c r="C432" s="65"/>
      <c r="D432" s="57"/>
      <c r="E432" s="10"/>
      <c r="F432" s="10"/>
      <c r="G432" s="5"/>
      <c r="H432" s="10"/>
      <c r="I432" s="57"/>
      <c r="J432" s="65"/>
      <c r="K432" s="57"/>
      <c r="L432" s="10"/>
      <c r="M432" s="5"/>
      <c r="N432" s="10"/>
      <c r="O432" s="10"/>
      <c r="P432" s="65"/>
      <c r="Q432" s="10"/>
      <c r="R432" s="10"/>
      <c r="S432" s="5"/>
      <c r="T432" s="10"/>
      <c r="U432" s="10"/>
      <c r="W432" s="10"/>
      <c r="X432" s="10"/>
      <c r="Y432" s="5"/>
      <c r="Z432" s="10"/>
      <c r="AA432" s="10"/>
      <c r="AB432" s="65"/>
      <c r="AC432" s="10"/>
      <c r="AD432" s="10"/>
      <c r="AE432" s="5"/>
      <c r="AF432" s="10"/>
      <c r="AG432" s="10"/>
      <c r="AH432" s="65"/>
      <c r="AI432" s="10"/>
      <c r="AJ432" s="10"/>
      <c r="AK432" s="5"/>
      <c r="AL432" s="10"/>
      <c r="AM432" s="10"/>
      <c r="AO432" s="10"/>
      <c r="AP432" s="10"/>
      <c r="AQ432" s="5"/>
      <c r="AR432" s="10"/>
      <c r="AS432" s="10"/>
      <c r="AU432" s="57"/>
      <c r="AV432" s="10"/>
      <c r="AW432" s="10"/>
      <c r="AX432" s="554"/>
      <c r="AY432" s="131"/>
      <c r="AZ432" s="5"/>
      <c r="BA432" s="5"/>
      <c r="BB432" s="57"/>
      <c r="BC432" s="10"/>
      <c r="BD432" s="10"/>
      <c r="BE432" s="10"/>
      <c r="BF432" s="5"/>
      <c r="BG432" s="10"/>
      <c r="BH432" s="10"/>
      <c r="BJ432" s="10"/>
      <c r="BK432" s="119"/>
      <c r="BL432" s="5"/>
      <c r="BM432" s="131"/>
      <c r="BN432" s="12"/>
      <c r="BO432" s="21"/>
      <c r="BR432" s="5"/>
      <c r="BV432" s="10"/>
      <c r="BW432" s="10"/>
      <c r="BX432" s="10"/>
      <c r="BY432" s="5"/>
      <c r="BZ432" s="10"/>
      <c r="CA432" s="10"/>
      <c r="CC432" s="10"/>
      <c r="CD432" s="10"/>
      <c r="CE432" s="10"/>
      <c r="CF432" s="5"/>
      <c r="CG432" s="10"/>
      <c r="CH432" s="10"/>
      <c r="CI432" s="21"/>
    </row>
    <row r="433" spans="1:87" s="4" customFormat="1" x14ac:dyDescent="0.4">
      <c r="A433" s="10"/>
      <c r="B433" s="125"/>
      <c r="C433" s="65"/>
      <c r="D433" s="57"/>
      <c r="E433" s="10"/>
      <c r="F433" s="10"/>
      <c r="G433" s="5"/>
      <c r="H433" s="10"/>
      <c r="I433" s="57"/>
      <c r="J433" s="65"/>
      <c r="K433" s="57"/>
      <c r="L433" s="10"/>
      <c r="M433" s="5"/>
      <c r="N433" s="10"/>
      <c r="O433" s="10"/>
      <c r="P433" s="65"/>
      <c r="Q433" s="10"/>
      <c r="R433" s="10"/>
      <c r="S433" s="5"/>
      <c r="T433" s="10"/>
      <c r="U433" s="10"/>
      <c r="W433" s="10"/>
      <c r="X433" s="10"/>
      <c r="Y433" s="5"/>
      <c r="Z433" s="10"/>
      <c r="AA433" s="10"/>
      <c r="AB433" s="65"/>
      <c r="AC433" s="10"/>
      <c r="AD433" s="10"/>
      <c r="AE433" s="5"/>
      <c r="AF433" s="10"/>
      <c r="AG433" s="10"/>
      <c r="AH433" s="65"/>
      <c r="AI433" s="10"/>
      <c r="AJ433" s="10"/>
      <c r="AK433" s="5"/>
      <c r="AL433" s="10"/>
      <c r="AM433" s="10"/>
      <c r="AO433" s="10"/>
      <c r="AP433" s="10"/>
      <c r="AQ433" s="5"/>
      <c r="AR433" s="10"/>
      <c r="AS433" s="10"/>
      <c r="AU433" s="57"/>
      <c r="AV433" s="10"/>
      <c r="AW433" s="10"/>
      <c r="AX433" s="554"/>
      <c r="AY433" s="131"/>
      <c r="AZ433" s="5"/>
      <c r="BA433" s="5"/>
      <c r="BB433" s="57"/>
      <c r="BC433" s="10"/>
      <c r="BD433" s="10"/>
      <c r="BE433" s="10"/>
      <c r="BF433" s="5"/>
      <c r="BG433" s="10"/>
      <c r="BH433" s="10"/>
      <c r="BJ433" s="10"/>
      <c r="BK433" s="119"/>
      <c r="BL433" s="5"/>
      <c r="BM433" s="131"/>
      <c r="BN433" s="12"/>
      <c r="BO433" s="21"/>
      <c r="BR433" s="5"/>
      <c r="BV433" s="10"/>
      <c r="BW433" s="10"/>
      <c r="BX433" s="10"/>
      <c r="BY433" s="5"/>
      <c r="BZ433" s="10"/>
      <c r="CA433" s="10"/>
      <c r="CC433" s="10"/>
      <c r="CD433" s="10"/>
      <c r="CE433" s="10"/>
      <c r="CF433" s="5"/>
      <c r="CG433" s="10"/>
      <c r="CH433" s="10"/>
      <c r="CI433" s="21"/>
    </row>
    <row r="434" spans="1:87" s="4" customFormat="1" x14ac:dyDescent="0.4">
      <c r="A434" s="10"/>
      <c r="B434" s="125"/>
      <c r="C434" s="65"/>
      <c r="D434" s="57"/>
      <c r="E434" s="10"/>
      <c r="F434" s="10"/>
      <c r="G434" s="5"/>
      <c r="H434" s="10"/>
      <c r="I434" s="57"/>
      <c r="J434" s="65"/>
      <c r="K434" s="57"/>
      <c r="L434" s="10"/>
      <c r="M434" s="5"/>
      <c r="N434" s="10"/>
      <c r="O434" s="10"/>
      <c r="P434" s="65"/>
      <c r="Q434" s="10"/>
      <c r="R434" s="10"/>
      <c r="S434" s="5"/>
      <c r="T434" s="10"/>
      <c r="U434" s="10"/>
      <c r="W434" s="10"/>
      <c r="X434" s="10"/>
      <c r="Y434" s="5"/>
      <c r="Z434" s="10"/>
      <c r="AA434" s="10"/>
      <c r="AB434" s="65"/>
      <c r="AC434" s="10"/>
      <c r="AD434" s="10"/>
      <c r="AE434" s="5"/>
      <c r="AF434" s="10"/>
      <c r="AG434" s="10"/>
      <c r="AH434" s="65"/>
      <c r="AI434" s="10"/>
      <c r="AJ434" s="10"/>
      <c r="AK434" s="5"/>
      <c r="AL434" s="10"/>
      <c r="AM434" s="10"/>
      <c r="AO434" s="10"/>
      <c r="AP434" s="10"/>
      <c r="AQ434" s="5"/>
      <c r="AR434" s="10"/>
      <c r="AS434" s="10"/>
      <c r="AU434" s="57"/>
      <c r="AV434" s="10"/>
      <c r="AW434" s="10"/>
      <c r="AX434" s="554"/>
      <c r="AY434" s="131"/>
      <c r="AZ434" s="5"/>
      <c r="BA434" s="5"/>
      <c r="BB434" s="57"/>
      <c r="BC434" s="10"/>
      <c r="BD434" s="10"/>
      <c r="BE434" s="10"/>
      <c r="BF434" s="5"/>
      <c r="BG434" s="10"/>
      <c r="BH434" s="10"/>
      <c r="BJ434" s="10"/>
      <c r="BK434" s="119"/>
      <c r="BL434" s="5"/>
      <c r="BM434" s="131"/>
      <c r="BN434" s="12"/>
      <c r="BO434" s="21"/>
      <c r="BR434" s="5"/>
      <c r="BV434" s="10"/>
      <c r="BW434" s="10"/>
      <c r="BX434" s="10"/>
      <c r="BY434" s="5"/>
      <c r="BZ434" s="10"/>
      <c r="CA434" s="10"/>
      <c r="CC434" s="10"/>
      <c r="CD434" s="10"/>
      <c r="CE434" s="10"/>
      <c r="CF434" s="5"/>
      <c r="CG434" s="10"/>
      <c r="CH434" s="10"/>
      <c r="CI434" s="21"/>
    </row>
    <row r="435" spans="1:87" s="4" customFormat="1" x14ac:dyDescent="0.4">
      <c r="A435" s="10"/>
      <c r="B435" s="125"/>
      <c r="C435" s="65"/>
      <c r="D435" s="57"/>
      <c r="E435" s="10"/>
      <c r="F435" s="10"/>
      <c r="G435" s="5"/>
      <c r="H435" s="10"/>
      <c r="I435" s="57"/>
      <c r="J435" s="65"/>
      <c r="K435" s="57"/>
      <c r="L435" s="10"/>
      <c r="M435" s="5"/>
      <c r="N435" s="10"/>
      <c r="O435" s="10"/>
      <c r="P435" s="65"/>
      <c r="Q435" s="10"/>
      <c r="R435" s="10"/>
      <c r="S435" s="5"/>
      <c r="T435" s="10"/>
      <c r="U435" s="10"/>
      <c r="W435" s="10"/>
      <c r="X435" s="10"/>
      <c r="Y435" s="5"/>
      <c r="Z435" s="10"/>
      <c r="AA435" s="10"/>
      <c r="AB435" s="65"/>
      <c r="AC435" s="10"/>
      <c r="AD435" s="10"/>
      <c r="AE435" s="5"/>
      <c r="AF435" s="10"/>
      <c r="AG435" s="10"/>
      <c r="AH435" s="65"/>
      <c r="AI435" s="10"/>
      <c r="AJ435" s="10"/>
      <c r="AK435" s="5"/>
      <c r="AL435" s="10"/>
      <c r="AM435" s="10"/>
      <c r="AO435" s="10"/>
      <c r="AP435" s="10"/>
      <c r="AQ435" s="5"/>
      <c r="AR435" s="10"/>
      <c r="AS435" s="10"/>
      <c r="AU435" s="57"/>
      <c r="AV435" s="10"/>
      <c r="AW435" s="10"/>
      <c r="AX435" s="554"/>
      <c r="AY435" s="131"/>
      <c r="AZ435" s="5"/>
      <c r="BA435" s="5"/>
      <c r="BB435" s="57"/>
      <c r="BC435" s="10"/>
      <c r="BD435" s="10"/>
      <c r="BE435" s="10"/>
      <c r="BF435" s="5"/>
      <c r="BG435" s="10"/>
      <c r="BH435" s="10"/>
      <c r="BJ435" s="10"/>
      <c r="BK435" s="119"/>
      <c r="BL435" s="5"/>
      <c r="BM435" s="131"/>
      <c r="BN435" s="12"/>
      <c r="BO435" s="21"/>
      <c r="BR435" s="5"/>
      <c r="BV435" s="10"/>
      <c r="BW435" s="10"/>
      <c r="BX435" s="10"/>
      <c r="BY435" s="5"/>
      <c r="BZ435" s="10"/>
      <c r="CA435" s="10"/>
      <c r="CC435" s="10"/>
      <c r="CD435" s="10"/>
      <c r="CE435" s="10"/>
      <c r="CF435" s="5"/>
      <c r="CG435" s="10"/>
      <c r="CH435" s="10"/>
      <c r="CI435" s="21"/>
    </row>
    <row r="436" spans="1:87" s="4" customFormat="1" x14ac:dyDescent="0.4">
      <c r="A436" s="10"/>
      <c r="B436" s="125"/>
      <c r="C436" s="65"/>
      <c r="D436" s="57"/>
      <c r="E436" s="10"/>
      <c r="F436" s="10"/>
      <c r="G436" s="5"/>
      <c r="H436" s="10"/>
      <c r="I436" s="57"/>
      <c r="J436" s="65"/>
      <c r="K436" s="57"/>
      <c r="L436" s="10"/>
      <c r="M436" s="5"/>
      <c r="N436" s="10"/>
      <c r="O436" s="10"/>
      <c r="P436" s="65"/>
      <c r="Q436" s="10"/>
      <c r="R436" s="10"/>
      <c r="S436" s="5"/>
      <c r="T436" s="10"/>
      <c r="U436" s="10"/>
      <c r="W436" s="10"/>
      <c r="X436" s="10"/>
      <c r="Y436" s="5"/>
      <c r="Z436" s="10"/>
      <c r="AA436" s="10"/>
      <c r="AB436" s="65"/>
      <c r="AC436" s="10"/>
      <c r="AD436" s="10"/>
      <c r="AE436" s="5"/>
      <c r="AF436" s="10"/>
      <c r="AG436" s="10"/>
      <c r="AH436" s="65"/>
      <c r="AI436" s="10"/>
      <c r="AJ436" s="10"/>
      <c r="AK436" s="5"/>
      <c r="AL436" s="10"/>
      <c r="AM436" s="10"/>
      <c r="AO436" s="10"/>
      <c r="AP436" s="10"/>
      <c r="AQ436" s="5"/>
      <c r="AR436" s="10"/>
      <c r="AS436" s="10"/>
      <c r="AU436" s="57"/>
      <c r="AV436" s="10"/>
      <c r="AW436" s="10"/>
      <c r="AX436" s="554"/>
      <c r="AY436" s="131"/>
      <c r="AZ436" s="5"/>
      <c r="BA436" s="5"/>
      <c r="BB436" s="57"/>
      <c r="BC436" s="10"/>
      <c r="BD436" s="10"/>
      <c r="BE436" s="10"/>
      <c r="BF436" s="5"/>
      <c r="BG436" s="10"/>
      <c r="BH436" s="10"/>
      <c r="BJ436" s="10"/>
      <c r="BK436" s="119"/>
      <c r="BL436" s="5"/>
      <c r="BM436" s="131"/>
      <c r="BN436" s="12"/>
      <c r="BO436" s="21"/>
      <c r="BR436" s="5"/>
      <c r="BV436" s="10"/>
      <c r="BW436" s="10"/>
      <c r="BX436" s="10"/>
      <c r="BY436" s="5"/>
      <c r="BZ436" s="10"/>
      <c r="CA436" s="10"/>
      <c r="CC436" s="10"/>
      <c r="CD436" s="10"/>
      <c r="CE436" s="10"/>
      <c r="CF436" s="5"/>
      <c r="CG436" s="10"/>
      <c r="CH436" s="10"/>
      <c r="CI436" s="21"/>
    </row>
    <row r="437" spans="1:87" s="4" customFormat="1" x14ac:dyDescent="0.4">
      <c r="A437" s="10"/>
      <c r="B437" s="125"/>
      <c r="C437" s="65"/>
      <c r="D437" s="57"/>
      <c r="E437" s="10"/>
      <c r="F437" s="10"/>
      <c r="G437" s="5"/>
      <c r="H437" s="10"/>
      <c r="I437" s="57"/>
      <c r="J437" s="65"/>
      <c r="K437" s="57"/>
      <c r="L437" s="10"/>
      <c r="M437" s="5"/>
      <c r="N437" s="10"/>
      <c r="O437" s="10"/>
      <c r="P437" s="65"/>
      <c r="Q437" s="10"/>
      <c r="R437" s="10"/>
      <c r="S437" s="5"/>
      <c r="T437" s="10"/>
      <c r="U437" s="10"/>
      <c r="W437" s="10"/>
      <c r="X437" s="10"/>
      <c r="Y437" s="5"/>
      <c r="Z437" s="10"/>
      <c r="AA437" s="10"/>
      <c r="AB437" s="65"/>
      <c r="AC437" s="10"/>
      <c r="AD437" s="10"/>
      <c r="AE437" s="5"/>
      <c r="AF437" s="10"/>
      <c r="AG437" s="10"/>
      <c r="AH437" s="65"/>
      <c r="AI437" s="10"/>
      <c r="AJ437" s="10"/>
      <c r="AK437" s="5"/>
      <c r="AL437" s="10"/>
      <c r="AM437" s="10"/>
      <c r="AO437" s="10"/>
      <c r="AP437" s="10"/>
      <c r="AQ437" s="5"/>
      <c r="AR437" s="10"/>
      <c r="AS437" s="10"/>
      <c r="AU437" s="57"/>
      <c r="AV437" s="10"/>
      <c r="AW437" s="10"/>
      <c r="AX437" s="554"/>
      <c r="AY437" s="131"/>
      <c r="AZ437" s="5"/>
      <c r="BA437" s="5"/>
      <c r="BB437" s="57"/>
      <c r="BC437" s="10"/>
      <c r="BD437" s="10"/>
      <c r="BE437" s="10"/>
      <c r="BF437" s="5"/>
      <c r="BG437" s="10"/>
      <c r="BH437" s="10"/>
      <c r="BJ437" s="10"/>
      <c r="BK437" s="119"/>
      <c r="BL437" s="5"/>
      <c r="BM437" s="131"/>
      <c r="BN437" s="12"/>
      <c r="BO437" s="21"/>
      <c r="BR437" s="5"/>
      <c r="BV437" s="10"/>
      <c r="BW437" s="10"/>
      <c r="BX437" s="10"/>
      <c r="BY437" s="5"/>
      <c r="BZ437" s="10"/>
      <c r="CA437" s="10"/>
      <c r="CC437" s="10"/>
      <c r="CD437" s="10"/>
      <c r="CE437" s="10"/>
      <c r="CF437" s="5"/>
      <c r="CG437" s="10"/>
      <c r="CH437" s="10"/>
      <c r="CI437" s="21"/>
    </row>
    <row r="438" spans="1:87" s="4" customFormat="1" x14ac:dyDescent="0.4">
      <c r="A438" s="10"/>
      <c r="B438" s="125"/>
      <c r="C438" s="65"/>
      <c r="D438" s="57"/>
      <c r="E438" s="10"/>
      <c r="F438" s="10"/>
      <c r="G438" s="5"/>
      <c r="H438" s="10"/>
      <c r="I438" s="57"/>
      <c r="J438" s="65"/>
      <c r="K438" s="57"/>
      <c r="L438" s="10"/>
      <c r="M438" s="5"/>
      <c r="N438" s="10"/>
      <c r="O438" s="10"/>
      <c r="P438" s="65"/>
      <c r="Q438" s="10"/>
      <c r="R438" s="10"/>
      <c r="S438" s="5"/>
      <c r="T438" s="10"/>
      <c r="U438" s="10"/>
      <c r="W438" s="10"/>
      <c r="X438" s="10"/>
      <c r="Y438" s="5"/>
      <c r="Z438" s="10"/>
      <c r="AA438" s="10"/>
      <c r="AB438" s="65"/>
      <c r="AC438" s="10"/>
      <c r="AD438" s="10"/>
      <c r="AE438" s="5"/>
      <c r="AF438" s="10"/>
      <c r="AG438" s="10"/>
      <c r="AH438" s="65"/>
      <c r="AI438" s="10"/>
      <c r="AJ438" s="10"/>
      <c r="AK438" s="5"/>
      <c r="AL438" s="10"/>
      <c r="AM438" s="10"/>
      <c r="AO438" s="10"/>
      <c r="AP438" s="10"/>
      <c r="AQ438" s="5"/>
      <c r="AR438" s="10"/>
      <c r="AS438" s="10"/>
      <c r="AU438" s="57"/>
      <c r="AV438" s="10"/>
      <c r="AW438" s="10"/>
      <c r="AX438" s="554"/>
      <c r="AY438" s="131"/>
      <c r="AZ438" s="5"/>
      <c r="BA438" s="5"/>
      <c r="BB438" s="57"/>
      <c r="BC438" s="10"/>
      <c r="BD438" s="10"/>
      <c r="BE438" s="10"/>
      <c r="BF438" s="5"/>
      <c r="BG438" s="10"/>
      <c r="BH438" s="10"/>
      <c r="BJ438" s="10"/>
      <c r="BK438" s="119"/>
      <c r="BL438" s="5"/>
      <c r="BM438" s="131"/>
      <c r="BN438" s="12"/>
      <c r="BO438" s="21"/>
      <c r="BR438" s="5"/>
      <c r="BV438" s="10"/>
      <c r="BW438" s="10"/>
      <c r="BX438" s="10"/>
      <c r="BY438" s="5"/>
      <c r="BZ438" s="10"/>
      <c r="CA438" s="10"/>
      <c r="CC438" s="10"/>
      <c r="CD438" s="10"/>
      <c r="CE438" s="10"/>
      <c r="CF438" s="5"/>
      <c r="CG438" s="10"/>
      <c r="CH438" s="10"/>
      <c r="CI438" s="21"/>
    </row>
    <row r="439" spans="1:87" s="4" customFormat="1" x14ac:dyDescent="0.4">
      <c r="A439" s="10"/>
      <c r="B439" s="125"/>
      <c r="C439" s="65"/>
      <c r="D439" s="57"/>
      <c r="E439" s="10"/>
      <c r="F439" s="10"/>
      <c r="G439" s="5"/>
      <c r="H439" s="10"/>
      <c r="I439" s="57"/>
      <c r="J439" s="65"/>
      <c r="K439" s="57"/>
      <c r="L439" s="10"/>
      <c r="M439" s="5"/>
      <c r="N439" s="10"/>
      <c r="O439" s="10"/>
      <c r="P439" s="65"/>
      <c r="Q439" s="10"/>
      <c r="R439" s="10"/>
      <c r="S439" s="5"/>
      <c r="T439" s="10"/>
      <c r="U439" s="10"/>
      <c r="W439" s="10"/>
      <c r="X439" s="10"/>
      <c r="Y439" s="5"/>
      <c r="Z439" s="10"/>
      <c r="AA439" s="10"/>
      <c r="AB439" s="65"/>
      <c r="AC439" s="10"/>
      <c r="AD439" s="10"/>
      <c r="AE439" s="5"/>
      <c r="AF439" s="10"/>
      <c r="AG439" s="10"/>
      <c r="AH439" s="65"/>
      <c r="AI439" s="10"/>
      <c r="AJ439" s="10"/>
      <c r="AK439" s="5"/>
      <c r="AL439" s="10"/>
      <c r="AM439" s="10"/>
      <c r="AO439" s="10"/>
      <c r="AP439" s="10"/>
      <c r="AQ439" s="5"/>
      <c r="AR439" s="10"/>
      <c r="AS439" s="10"/>
      <c r="AU439" s="57"/>
      <c r="AV439" s="10"/>
      <c r="AW439" s="10"/>
      <c r="AX439" s="554"/>
      <c r="AY439" s="131"/>
      <c r="AZ439" s="5"/>
      <c r="BA439" s="5"/>
      <c r="BB439" s="57"/>
      <c r="BC439" s="10"/>
      <c r="BD439" s="10"/>
      <c r="BE439" s="10"/>
      <c r="BF439" s="5"/>
      <c r="BG439" s="10"/>
      <c r="BH439" s="10"/>
      <c r="BJ439" s="10"/>
      <c r="BK439" s="119"/>
      <c r="BL439" s="5"/>
      <c r="BM439" s="131"/>
      <c r="BN439" s="12"/>
      <c r="BO439" s="21"/>
      <c r="BR439" s="5"/>
      <c r="BV439" s="10"/>
      <c r="BW439" s="10"/>
      <c r="BX439" s="10"/>
      <c r="BY439" s="5"/>
      <c r="BZ439" s="10"/>
      <c r="CA439" s="10"/>
      <c r="CC439" s="10"/>
      <c r="CD439" s="10"/>
      <c r="CE439" s="10"/>
      <c r="CF439" s="5"/>
      <c r="CG439" s="10"/>
      <c r="CH439" s="10"/>
      <c r="CI439" s="21"/>
    </row>
    <row r="440" spans="1:87" s="4" customFormat="1" x14ac:dyDescent="0.4">
      <c r="A440" s="10"/>
      <c r="B440" s="125"/>
      <c r="C440" s="65"/>
      <c r="D440" s="57"/>
      <c r="E440" s="10"/>
      <c r="F440" s="10"/>
      <c r="G440" s="5"/>
      <c r="H440" s="10"/>
      <c r="I440" s="57"/>
      <c r="J440" s="65"/>
      <c r="K440" s="57"/>
      <c r="L440" s="10"/>
      <c r="M440" s="5"/>
      <c r="N440" s="10"/>
      <c r="O440" s="10"/>
      <c r="P440" s="65"/>
      <c r="Q440" s="10"/>
      <c r="R440" s="10"/>
      <c r="S440" s="5"/>
      <c r="T440" s="10"/>
      <c r="U440" s="10"/>
      <c r="W440" s="10"/>
      <c r="X440" s="10"/>
      <c r="Y440" s="5"/>
      <c r="Z440" s="10"/>
      <c r="AA440" s="10"/>
      <c r="AB440" s="65"/>
      <c r="AC440" s="10"/>
      <c r="AD440" s="10"/>
      <c r="AE440" s="5"/>
      <c r="AF440" s="10"/>
      <c r="AG440" s="10"/>
      <c r="AH440" s="65"/>
      <c r="AI440" s="10"/>
      <c r="AJ440" s="10"/>
      <c r="AK440" s="5"/>
      <c r="AL440" s="10"/>
      <c r="AM440" s="10"/>
      <c r="AO440" s="10"/>
      <c r="AP440" s="10"/>
      <c r="AQ440" s="5"/>
      <c r="AR440" s="10"/>
      <c r="AS440" s="10"/>
      <c r="AU440" s="57"/>
      <c r="AV440" s="10"/>
      <c r="AW440" s="10"/>
      <c r="AX440" s="554"/>
      <c r="AY440" s="131"/>
      <c r="AZ440" s="5"/>
      <c r="BA440" s="5"/>
      <c r="BB440" s="57"/>
      <c r="BC440" s="10"/>
      <c r="BD440" s="10"/>
      <c r="BE440" s="10"/>
      <c r="BF440" s="5"/>
      <c r="BG440" s="10"/>
      <c r="BH440" s="10"/>
      <c r="BJ440" s="10"/>
      <c r="BK440" s="119"/>
      <c r="BL440" s="5"/>
      <c r="BM440" s="131"/>
      <c r="BN440" s="12"/>
      <c r="BO440" s="21"/>
      <c r="BR440" s="5"/>
      <c r="BV440" s="10"/>
      <c r="BW440" s="10"/>
      <c r="BX440" s="10"/>
      <c r="BY440" s="5"/>
      <c r="BZ440" s="10"/>
      <c r="CA440" s="10"/>
      <c r="CC440" s="10"/>
      <c r="CD440" s="10"/>
      <c r="CE440" s="10"/>
      <c r="CF440" s="5"/>
      <c r="CG440" s="10"/>
      <c r="CH440" s="10"/>
      <c r="CI440" s="21"/>
    </row>
    <row r="441" spans="1:87" s="4" customFormat="1" x14ac:dyDescent="0.4">
      <c r="A441" s="10"/>
      <c r="B441" s="125"/>
      <c r="C441" s="65"/>
      <c r="D441" s="57"/>
      <c r="E441" s="10"/>
      <c r="F441" s="10"/>
      <c r="G441" s="5"/>
      <c r="H441" s="10"/>
      <c r="I441" s="57"/>
      <c r="J441" s="65"/>
      <c r="K441" s="57"/>
      <c r="L441" s="10"/>
      <c r="M441" s="5"/>
      <c r="N441" s="10"/>
      <c r="O441" s="10"/>
      <c r="P441" s="65"/>
      <c r="Q441" s="10"/>
      <c r="R441" s="10"/>
      <c r="S441" s="5"/>
      <c r="T441" s="10"/>
      <c r="U441" s="10"/>
      <c r="W441" s="10"/>
      <c r="X441" s="10"/>
      <c r="Y441" s="5"/>
      <c r="Z441" s="10"/>
      <c r="AA441" s="10"/>
      <c r="AB441" s="65"/>
      <c r="AC441" s="10"/>
      <c r="AD441" s="10"/>
      <c r="AE441" s="5"/>
      <c r="AF441" s="10"/>
      <c r="AG441" s="10"/>
      <c r="AH441" s="65"/>
      <c r="AI441" s="10"/>
      <c r="AJ441" s="10"/>
      <c r="AK441" s="5"/>
      <c r="AL441" s="10"/>
      <c r="AM441" s="10"/>
      <c r="AO441" s="10"/>
      <c r="AP441" s="10"/>
      <c r="AQ441" s="5"/>
      <c r="AR441" s="10"/>
      <c r="AS441" s="10"/>
      <c r="AU441" s="57"/>
      <c r="AV441" s="10"/>
      <c r="AW441" s="10"/>
      <c r="AX441" s="554"/>
      <c r="AY441" s="131"/>
      <c r="AZ441" s="5"/>
      <c r="BA441" s="5"/>
      <c r="BB441" s="57"/>
      <c r="BC441" s="10"/>
      <c r="BD441" s="10"/>
      <c r="BE441" s="10"/>
      <c r="BF441" s="5"/>
      <c r="BG441" s="10"/>
      <c r="BH441" s="10"/>
      <c r="BJ441" s="10"/>
      <c r="BK441" s="119"/>
      <c r="BL441" s="5"/>
      <c r="BM441" s="131"/>
      <c r="BN441" s="12"/>
      <c r="BO441" s="21"/>
      <c r="BR441" s="5"/>
      <c r="BV441" s="10"/>
      <c r="BW441" s="10"/>
      <c r="BX441" s="10"/>
      <c r="BY441" s="5"/>
      <c r="BZ441" s="10"/>
      <c r="CA441" s="10"/>
      <c r="CC441" s="10"/>
      <c r="CD441" s="10"/>
      <c r="CE441" s="10"/>
      <c r="CF441" s="5"/>
      <c r="CG441" s="10"/>
      <c r="CH441" s="10"/>
      <c r="CI441" s="21"/>
    </row>
    <row r="442" spans="1:87" s="4" customFormat="1" x14ac:dyDescent="0.4">
      <c r="A442" s="10"/>
      <c r="B442" s="125"/>
      <c r="C442" s="65"/>
      <c r="D442" s="57"/>
      <c r="E442" s="10"/>
      <c r="F442" s="10"/>
      <c r="G442" s="5"/>
      <c r="H442" s="10"/>
      <c r="I442" s="57"/>
      <c r="J442" s="65"/>
      <c r="K442" s="57"/>
      <c r="L442" s="10"/>
      <c r="M442" s="5"/>
      <c r="N442" s="10"/>
      <c r="O442" s="10"/>
      <c r="P442" s="65"/>
      <c r="Q442" s="10"/>
      <c r="R442" s="10"/>
      <c r="S442" s="5"/>
      <c r="T442" s="10"/>
      <c r="U442" s="10"/>
      <c r="W442" s="10"/>
      <c r="X442" s="10"/>
      <c r="Y442" s="5"/>
      <c r="Z442" s="10"/>
      <c r="AA442" s="10"/>
      <c r="AB442" s="65"/>
      <c r="AC442" s="10"/>
      <c r="AD442" s="10"/>
      <c r="AE442" s="5"/>
      <c r="AF442" s="10"/>
      <c r="AG442" s="10"/>
      <c r="AH442" s="65"/>
      <c r="AI442" s="10"/>
      <c r="AJ442" s="10"/>
      <c r="AK442" s="5"/>
      <c r="AL442" s="10"/>
      <c r="AM442" s="10"/>
      <c r="AO442" s="10"/>
      <c r="AP442" s="10"/>
      <c r="AQ442" s="5"/>
      <c r="AR442" s="10"/>
      <c r="AS442" s="10"/>
      <c r="AU442" s="57"/>
      <c r="AV442" s="10"/>
      <c r="AW442" s="10"/>
      <c r="AX442" s="554"/>
      <c r="AY442" s="131"/>
      <c r="AZ442" s="5"/>
      <c r="BA442" s="5"/>
      <c r="BB442" s="57"/>
      <c r="BC442" s="10"/>
      <c r="BD442" s="10"/>
      <c r="BE442" s="10"/>
      <c r="BF442" s="5"/>
      <c r="BG442" s="10"/>
      <c r="BH442" s="10"/>
      <c r="BJ442" s="10"/>
      <c r="BK442" s="119"/>
      <c r="BL442" s="5"/>
      <c r="BM442" s="131"/>
      <c r="BN442" s="12"/>
      <c r="BO442" s="21"/>
      <c r="BR442" s="5"/>
      <c r="BV442" s="10"/>
      <c r="BW442" s="10"/>
      <c r="BX442" s="10"/>
      <c r="BY442" s="5"/>
      <c r="BZ442" s="10"/>
      <c r="CA442" s="10"/>
      <c r="CC442" s="10"/>
      <c r="CD442" s="10"/>
      <c r="CE442" s="10"/>
      <c r="CF442" s="5"/>
      <c r="CG442" s="10"/>
      <c r="CH442" s="10"/>
      <c r="CI442" s="21"/>
    </row>
    <row r="443" spans="1:87" s="4" customFormat="1" x14ac:dyDescent="0.4">
      <c r="A443" s="10"/>
      <c r="B443" s="125"/>
      <c r="C443" s="65"/>
      <c r="D443" s="57"/>
      <c r="E443" s="10"/>
      <c r="F443" s="10"/>
      <c r="G443" s="5"/>
      <c r="H443" s="10"/>
      <c r="I443" s="57"/>
      <c r="J443" s="65"/>
      <c r="K443" s="57"/>
      <c r="L443" s="10"/>
      <c r="M443" s="5"/>
      <c r="N443" s="10"/>
      <c r="O443" s="10"/>
      <c r="P443" s="65"/>
      <c r="Q443" s="10"/>
      <c r="R443" s="10"/>
      <c r="S443" s="5"/>
      <c r="T443" s="10"/>
      <c r="U443" s="10"/>
      <c r="W443" s="10"/>
      <c r="X443" s="10"/>
      <c r="Y443" s="5"/>
      <c r="Z443" s="10"/>
      <c r="AA443" s="10"/>
      <c r="AB443" s="65"/>
      <c r="AC443" s="10"/>
      <c r="AD443" s="10"/>
      <c r="AE443" s="5"/>
      <c r="AF443" s="10"/>
      <c r="AG443" s="10"/>
      <c r="AH443" s="65"/>
      <c r="AI443" s="10"/>
      <c r="AJ443" s="10"/>
      <c r="AK443" s="5"/>
      <c r="AL443" s="10"/>
      <c r="AM443" s="10"/>
      <c r="AO443" s="10"/>
      <c r="AP443" s="10"/>
      <c r="AQ443" s="5"/>
      <c r="AR443" s="10"/>
      <c r="AS443" s="10"/>
      <c r="AU443" s="57"/>
      <c r="AV443" s="10"/>
      <c r="AW443" s="10"/>
      <c r="AX443" s="554"/>
      <c r="AY443" s="131"/>
      <c r="AZ443" s="5"/>
      <c r="BA443" s="5"/>
      <c r="BB443" s="57"/>
      <c r="BC443" s="10"/>
      <c r="BD443" s="10"/>
      <c r="BE443" s="10"/>
      <c r="BF443" s="5"/>
      <c r="BG443" s="10"/>
      <c r="BH443" s="10"/>
      <c r="BJ443" s="10"/>
      <c r="BK443" s="119"/>
      <c r="BL443" s="5"/>
      <c r="BM443" s="131"/>
      <c r="BN443" s="12"/>
      <c r="BO443" s="21"/>
      <c r="BR443" s="5"/>
      <c r="BV443" s="10"/>
      <c r="BW443" s="10"/>
      <c r="BX443" s="10"/>
      <c r="BY443" s="5"/>
      <c r="BZ443" s="10"/>
      <c r="CA443" s="10"/>
      <c r="CC443" s="10"/>
      <c r="CD443" s="10"/>
      <c r="CE443" s="10"/>
      <c r="CF443" s="5"/>
      <c r="CG443" s="10"/>
      <c r="CH443" s="10"/>
      <c r="CI443" s="21"/>
    </row>
    <row r="444" spans="1:87" s="4" customFormat="1" x14ac:dyDescent="0.4">
      <c r="A444" s="10"/>
      <c r="B444" s="125"/>
      <c r="C444" s="65"/>
      <c r="D444" s="57"/>
      <c r="E444" s="10"/>
      <c r="F444" s="10"/>
      <c r="G444" s="5"/>
      <c r="H444" s="10"/>
      <c r="I444" s="57"/>
      <c r="J444" s="65"/>
      <c r="K444" s="57"/>
      <c r="L444" s="10"/>
      <c r="M444" s="5"/>
      <c r="N444" s="10"/>
      <c r="O444" s="10"/>
      <c r="P444" s="65"/>
      <c r="Q444" s="10"/>
      <c r="R444" s="10"/>
      <c r="S444" s="5"/>
      <c r="T444" s="10"/>
      <c r="U444" s="10"/>
      <c r="W444" s="10"/>
      <c r="X444" s="10"/>
      <c r="Y444" s="5"/>
      <c r="Z444" s="10"/>
      <c r="AA444" s="10"/>
      <c r="AB444" s="65"/>
      <c r="AC444" s="10"/>
      <c r="AD444" s="10"/>
      <c r="AE444" s="5"/>
      <c r="AF444" s="10"/>
      <c r="AG444" s="10"/>
      <c r="AH444" s="65"/>
      <c r="AI444" s="10"/>
      <c r="AJ444" s="10"/>
      <c r="AK444" s="5"/>
      <c r="AL444" s="10"/>
      <c r="AM444" s="10"/>
      <c r="AO444" s="10"/>
      <c r="AP444" s="10"/>
      <c r="AQ444" s="5"/>
      <c r="AR444" s="10"/>
      <c r="AS444" s="10"/>
      <c r="AU444" s="57"/>
      <c r="AV444" s="10"/>
      <c r="AW444" s="10"/>
      <c r="AX444" s="554"/>
      <c r="AY444" s="131"/>
      <c r="AZ444" s="5"/>
      <c r="BA444" s="5"/>
      <c r="BB444" s="57"/>
      <c r="BC444" s="10"/>
      <c r="BD444" s="10"/>
      <c r="BE444" s="10"/>
      <c r="BF444" s="5"/>
      <c r="BG444" s="10"/>
      <c r="BH444" s="10"/>
      <c r="BJ444" s="10"/>
      <c r="BK444" s="119"/>
      <c r="BL444" s="5"/>
      <c r="BM444" s="131"/>
      <c r="BN444" s="12"/>
      <c r="BO444" s="21"/>
      <c r="BR444" s="5"/>
      <c r="BV444" s="10"/>
      <c r="BW444" s="10"/>
      <c r="BX444" s="10"/>
      <c r="BY444" s="5"/>
      <c r="BZ444" s="10"/>
      <c r="CA444" s="10"/>
      <c r="CC444" s="10"/>
      <c r="CD444" s="10"/>
      <c r="CE444" s="10"/>
      <c r="CF444" s="5"/>
      <c r="CG444" s="10"/>
      <c r="CH444" s="10"/>
      <c r="CI444" s="21"/>
    </row>
    <row r="445" spans="1:87" s="4" customFormat="1" x14ac:dyDescent="0.4">
      <c r="A445" s="10"/>
      <c r="B445" s="125"/>
      <c r="C445" s="65"/>
      <c r="D445" s="57"/>
      <c r="E445" s="10"/>
      <c r="F445" s="10"/>
      <c r="G445" s="5"/>
      <c r="H445" s="10"/>
      <c r="I445" s="57"/>
      <c r="J445" s="65"/>
      <c r="K445" s="57"/>
      <c r="L445" s="10"/>
      <c r="M445" s="5"/>
      <c r="N445" s="10"/>
      <c r="O445" s="10"/>
      <c r="P445" s="65"/>
      <c r="Q445" s="10"/>
      <c r="R445" s="10"/>
      <c r="S445" s="5"/>
      <c r="T445" s="10"/>
      <c r="U445" s="10"/>
      <c r="W445" s="10"/>
      <c r="X445" s="10"/>
      <c r="Y445" s="5"/>
      <c r="Z445" s="10"/>
      <c r="AA445" s="10"/>
      <c r="AB445" s="65"/>
      <c r="AC445" s="10"/>
      <c r="AD445" s="10"/>
      <c r="AE445" s="5"/>
      <c r="AF445" s="10"/>
      <c r="AG445" s="10"/>
      <c r="AH445" s="65"/>
      <c r="AI445" s="10"/>
      <c r="AJ445" s="10"/>
      <c r="AK445" s="5"/>
      <c r="AL445" s="10"/>
      <c r="AM445" s="10"/>
      <c r="AO445" s="10"/>
      <c r="AP445" s="10"/>
      <c r="AQ445" s="5"/>
      <c r="AR445" s="10"/>
      <c r="AS445" s="10"/>
      <c r="AU445" s="57"/>
      <c r="AV445" s="10"/>
      <c r="AW445" s="10"/>
      <c r="AX445" s="554"/>
      <c r="AY445" s="131"/>
      <c r="AZ445" s="5"/>
      <c r="BA445" s="5"/>
      <c r="BB445" s="57"/>
      <c r="BC445" s="10"/>
      <c r="BD445" s="10"/>
      <c r="BE445" s="10"/>
      <c r="BF445" s="5"/>
      <c r="BG445" s="10"/>
      <c r="BH445" s="10"/>
      <c r="BJ445" s="10"/>
      <c r="BK445" s="119"/>
      <c r="BL445" s="5"/>
      <c r="BM445" s="131"/>
      <c r="BN445" s="12"/>
      <c r="BO445" s="21"/>
      <c r="BR445" s="5"/>
      <c r="BV445" s="10"/>
      <c r="BW445" s="10"/>
      <c r="BX445" s="10"/>
      <c r="BY445" s="5"/>
      <c r="BZ445" s="10"/>
      <c r="CA445" s="10"/>
      <c r="CC445" s="10"/>
      <c r="CD445" s="10"/>
      <c r="CE445" s="10"/>
      <c r="CF445" s="5"/>
      <c r="CG445" s="10"/>
      <c r="CH445" s="10"/>
      <c r="CI445" s="21"/>
    </row>
    <row r="446" spans="1:87" s="4" customFormat="1" x14ac:dyDescent="0.4">
      <c r="A446" s="10"/>
      <c r="B446" s="125"/>
      <c r="C446" s="65"/>
      <c r="D446" s="57"/>
      <c r="E446" s="10"/>
      <c r="F446" s="10"/>
      <c r="G446" s="5"/>
      <c r="H446" s="10"/>
      <c r="I446" s="57"/>
      <c r="J446" s="65"/>
      <c r="K446" s="57"/>
      <c r="L446" s="10"/>
      <c r="M446" s="5"/>
      <c r="N446" s="10"/>
      <c r="O446" s="10"/>
      <c r="P446" s="65"/>
      <c r="Q446" s="10"/>
      <c r="R446" s="10"/>
      <c r="S446" s="5"/>
      <c r="T446" s="10"/>
      <c r="U446" s="10"/>
      <c r="W446" s="10"/>
      <c r="X446" s="10"/>
      <c r="Y446" s="5"/>
      <c r="Z446" s="10"/>
      <c r="AA446" s="10"/>
      <c r="AB446" s="65"/>
      <c r="AC446" s="10"/>
      <c r="AD446" s="10"/>
      <c r="AE446" s="5"/>
      <c r="AF446" s="10"/>
      <c r="AG446" s="10"/>
      <c r="AH446" s="65"/>
      <c r="AI446" s="10"/>
      <c r="AJ446" s="10"/>
      <c r="AK446" s="5"/>
      <c r="AL446" s="10"/>
      <c r="AM446" s="10"/>
      <c r="AO446" s="10"/>
      <c r="AP446" s="10"/>
      <c r="AQ446" s="5"/>
      <c r="AR446" s="10"/>
      <c r="AS446" s="10"/>
      <c r="AU446" s="57"/>
      <c r="AV446" s="10"/>
      <c r="AW446" s="10"/>
      <c r="AX446" s="554"/>
      <c r="AY446" s="131"/>
      <c r="AZ446" s="5"/>
      <c r="BA446" s="5"/>
      <c r="BB446" s="57"/>
      <c r="BC446" s="10"/>
      <c r="BD446" s="10"/>
      <c r="BE446" s="10"/>
      <c r="BF446" s="5"/>
      <c r="BG446" s="10"/>
      <c r="BH446" s="10"/>
      <c r="BJ446" s="10"/>
      <c r="BK446" s="119"/>
      <c r="BL446" s="5"/>
      <c r="BM446" s="131"/>
      <c r="BN446" s="12"/>
      <c r="BO446" s="21"/>
      <c r="BR446" s="5"/>
      <c r="BV446" s="10"/>
      <c r="BW446" s="10"/>
      <c r="BX446" s="10"/>
      <c r="BY446" s="5"/>
      <c r="BZ446" s="10"/>
      <c r="CA446" s="10"/>
      <c r="CC446" s="10"/>
      <c r="CD446" s="10"/>
      <c r="CE446" s="10"/>
      <c r="CF446" s="5"/>
      <c r="CG446" s="10"/>
      <c r="CH446" s="10"/>
      <c r="CI446" s="21"/>
    </row>
    <row r="447" spans="1:87" s="4" customFormat="1" x14ac:dyDescent="0.4">
      <c r="A447" s="10"/>
      <c r="B447" s="125"/>
      <c r="C447" s="65"/>
      <c r="D447" s="57"/>
      <c r="E447" s="10"/>
      <c r="F447" s="10"/>
      <c r="G447" s="5"/>
      <c r="H447" s="10"/>
      <c r="I447" s="57"/>
      <c r="J447" s="65"/>
      <c r="K447" s="57"/>
      <c r="L447" s="10"/>
      <c r="M447" s="5"/>
      <c r="N447" s="10"/>
      <c r="O447" s="10"/>
      <c r="P447" s="65"/>
      <c r="Q447" s="10"/>
      <c r="R447" s="10"/>
      <c r="S447" s="5"/>
      <c r="T447" s="10"/>
      <c r="U447" s="10"/>
      <c r="W447" s="10"/>
      <c r="X447" s="10"/>
      <c r="Y447" s="5"/>
      <c r="Z447" s="10"/>
      <c r="AA447" s="10"/>
      <c r="AB447" s="65"/>
      <c r="AC447" s="10"/>
      <c r="AD447" s="10"/>
      <c r="AE447" s="5"/>
      <c r="AF447" s="10"/>
      <c r="AG447" s="10"/>
      <c r="AH447" s="65"/>
      <c r="AI447" s="10"/>
      <c r="AJ447" s="10"/>
      <c r="AK447" s="5"/>
      <c r="AL447" s="10"/>
      <c r="AM447" s="10"/>
      <c r="AO447" s="10"/>
      <c r="AP447" s="10"/>
      <c r="AQ447" s="5"/>
      <c r="AR447" s="10"/>
      <c r="AS447" s="10"/>
      <c r="AU447" s="57"/>
      <c r="AV447" s="10"/>
      <c r="AW447" s="10"/>
      <c r="AX447" s="554"/>
      <c r="AY447" s="131"/>
      <c r="AZ447" s="5"/>
      <c r="BA447" s="5"/>
      <c r="BB447" s="57"/>
      <c r="BC447" s="10"/>
      <c r="BD447" s="10"/>
      <c r="BE447" s="10"/>
      <c r="BF447" s="5"/>
      <c r="BG447" s="10"/>
      <c r="BH447" s="10"/>
      <c r="BJ447" s="10"/>
      <c r="BK447" s="119"/>
      <c r="BL447" s="5"/>
      <c r="BM447" s="131"/>
      <c r="BN447" s="12"/>
      <c r="BO447" s="21"/>
      <c r="BR447" s="5"/>
      <c r="BV447" s="10"/>
      <c r="BW447" s="10"/>
      <c r="BX447" s="10"/>
      <c r="BY447" s="5"/>
      <c r="BZ447" s="10"/>
      <c r="CA447" s="10"/>
      <c r="CC447" s="10"/>
      <c r="CD447" s="10"/>
      <c r="CE447" s="10"/>
      <c r="CF447" s="5"/>
      <c r="CG447" s="10"/>
      <c r="CH447" s="10"/>
      <c r="CI447" s="21"/>
    </row>
    <row r="448" spans="1:87" s="4" customFormat="1" x14ac:dyDescent="0.4">
      <c r="A448" s="10"/>
      <c r="B448" s="125"/>
      <c r="C448" s="65"/>
      <c r="D448" s="57"/>
      <c r="E448" s="10"/>
      <c r="F448" s="10"/>
      <c r="G448" s="5"/>
      <c r="H448" s="10"/>
      <c r="I448" s="57"/>
      <c r="J448" s="65"/>
      <c r="K448" s="57"/>
      <c r="L448" s="10"/>
      <c r="M448" s="5"/>
      <c r="N448" s="10"/>
      <c r="O448" s="10"/>
      <c r="P448" s="65"/>
      <c r="Q448" s="10"/>
      <c r="R448" s="10"/>
      <c r="S448" s="5"/>
      <c r="T448" s="10"/>
      <c r="U448" s="10"/>
      <c r="W448" s="10"/>
      <c r="X448" s="10"/>
      <c r="Y448" s="5"/>
      <c r="Z448" s="10"/>
      <c r="AA448" s="10"/>
      <c r="AB448" s="65"/>
      <c r="AC448" s="10"/>
      <c r="AD448" s="10"/>
      <c r="AE448" s="5"/>
      <c r="AF448" s="10"/>
      <c r="AG448" s="10"/>
      <c r="AH448" s="65"/>
      <c r="AI448" s="10"/>
      <c r="AJ448" s="10"/>
      <c r="AK448" s="5"/>
      <c r="AL448" s="10"/>
      <c r="AM448" s="10"/>
      <c r="AO448" s="10"/>
      <c r="AP448" s="10"/>
      <c r="AQ448" s="5"/>
      <c r="AR448" s="10"/>
      <c r="AS448" s="10"/>
      <c r="AU448" s="57"/>
      <c r="AV448" s="10"/>
      <c r="AW448" s="10"/>
      <c r="AX448" s="554"/>
      <c r="AY448" s="131"/>
      <c r="AZ448" s="5"/>
      <c r="BA448" s="5"/>
      <c r="BB448" s="57"/>
      <c r="BC448" s="10"/>
      <c r="BD448" s="10"/>
      <c r="BE448" s="10"/>
      <c r="BF448" s="5"/>
      <c r="BG448" s="10"/>
      <c r="BH448" s="10"/>
      <c r="BJ448" s="10"/>
      <c r="BK448" s="119"/>
      <c r="BL448" s="5"/>
      <c r="BM448" s="131"/>
      <c r="BN448" s="12"/>
      <c r="BO448" s="21"/>
      <c r="BR448" s="5"/>
      <c r="BV448" s="10"/>
      <c r="BW448" s="10"/>
      <c r="BX448" s="10"/>
      <c r="BY448" s="5"/>
      <c r="BZ448" s="10"/>
      <c r="CA448" s="10"/>
      <c r="CC448" s="10"/>
      <c r="CD448" s="10"/>
      <c r="CE448" s="10"/>
      <c r="CF448" s="5"/>
      <c r="CG448" s="10"/>
      <c r="CH448" s="10"/>
      <c r="CI448" s="21"/>
    </row>
    <row r="449" spans="1:87" s="4" customFormat="1" x14ac:dyDescent="0.4">
      <c r="A449" s="10"/>
      <c r="B449" s="125"/>
      <c r="C449" s="65"/>
      <c r="D449" s="57"/>
      <c r="E449" s="10"/>
      <c r="F449" s="10"/>
      <c r="G449" s="5"/>
      <c r="H449" s="10"/>
      <c r="I449" s="57"/>
      <c r="J449" s="65"/>
      <c r="K449" s="57"/>
      <c r="L449" s="10"/>
      <c r="M449" s="5"/>
      <c r="N449" s="10"/>
      <c r="O449" s="10"/>
      <c r="P449" s="65"/>
      <c r="Q449" s="10"/>
      <c r="R449" s="10"/>
      <c r="S449" s="5"/>
      <c r="T449" s="10"/>
      <c r="U449" s="10"/>
      <c r="W449" s="10"/>
      <c r="X449" s="10"/>
      <c r="Y449" s="5"/>
      <c r="Z449" s="10"/>
      <c r="AA449" s="10"/>
      <c r="AB449" s="65"/>
      <c r="AC449" s="10"/>
      <c r="AD449" s="10"/>
      <c r="AE449" s="5"/>
      <c r="AF449" s="10"/>
      <c r="AG449" s="10"/>
      <c r="AH449" s="65"/>
      <c r="AI449" s="10"/>
      <c r="AJ449" s="10"/>
      <c r="AK449" s="5"/>
      <c r="AL449" s="10"/>
      <c r="AM449" s="10"/>
      <c r="AO449" s="10"/>
      <c r="AP449" s="10"/>
      <c r="AQ449" s="5"/>
      <c r="AR449" s="10"/>
      <c r="AS449" s="10"/>
      <c r="AU449" s="57"/>
      <c r="AV449" s="10"/>
      <c r="AW449" s="10"/>
      <c r="AX449" s="554"/>
      <c r="AY449" s="131"/>
      <c r="AZ449" s="5"/>
      <c r="BA449" s="5"/>
      <c r="BB449" s="57"/>
      <c r="BC449" s="10"/>
      <c r="BD449" s="10"/>
      <c r="BE449" s="10"/>
      <c r="BF449" s="5"/>
      <c r="BG449" s="10"/>
      <c r="BH449" s="10"/>
      <c r="BJ449" s="10"/>
      <c r="BK449" s="119"/>
      <c r="BL449" s="5"/>
      <c r="BM449" s="131"/>
      <c r="BN449" s="12"/>
      <c r="BO449" s="21"/>
      <c r="BR449" s="5"/>
      <c r="BV449" s="10"/>
      <c r="BW449" s="10"/>
      <c r="BX449" s="10"/>
      <c r="BY449" s="5"/>
      <c r="BZ449" s="10"/>
      <c r="CA449" s="10"/>
      <c r="CC449" s="10"/>
      <c r="CD449" s="10"/>
      <c r="CE449" s="10"/>
      <c r="CF449" s="5"/>
      <c r="CG449" s="10"/>
      <c r="CH449" s="10"/>
      <c r="CI449" s="21"/>
    </row>
    <row r="450" spans="1:87" s="4" customFormat="1" x14ac:dyDescent="0.4">
      <c r="A450" s="10"/>
      <c r="B450" s="125"/>
      <c r="C450" s="65"/>
      <c r="D450" s="57"/>
      <c r="E450" s="10"/>
      <c r="F450" s="10"/>
      <c r="G450" s="5"/>
      <c r="H450" s="10"/>
      <c r="I450" s="57"/>
      <c r="J450" s="65"/>
      <c r="K450" s="57"/>
      <c r="L450" s="10"/>
      <c r="M450" s="5"/>
      <c r="N450" s="10"/>
      <c r="O450" s="10"/>
      <c r="P450" s="65"/>
      <c r="Q450" s="10"/>
      <c r="R450" s="10"/>
      <c r="S450" s="5"/>
      <c r="T450" s="10"/>
      <c r="U450" s="10"/>
      <c r="W450" s="10"/>
      <c r="X450" s="10"/>
      <c r="Y450" s="5"/>
      <c r="Z450" s="10"/>
      <c r="AA450" s="10"/>
      <c r="AB450" s="65"/>
      <c r="AC450" s="10"/>
      <c r="AD450" s="10"/>
      <c r="AE450" s="5"/>
      <c r="AF450" s="10"/>
      <c r="AG450" s="10"/>
      <c r="AH450" s="65"/>
      <c r="AI450" s="10"/>
      <c r="AJ450" s="10"/>
      <c r="AK450" s="5"/>
      <c r="AL450" s="10"/>
      <c r="AM450" s="10"/>
      <c r="AO450" s="10"/>
      <c r="AP450" s="10"/>
      <c r="AQ450" s="5"/>
      <c r="AR450" s="10"/>
      <c r="AS450" s="10"/>
      <c r="AU450" s="57"/>
      <c r="AV450" s="10"/>
      <c r="AW450" s="10"/>
      <c r="AX450" s="554"/>
      <c r="AY450" s="131"/>
      <c r="AZ450" s="5"/>
      <c r="BA450" s="5"/>
      <c r="BB450" s="57"/>
      <c r="BC450" s="10"/>
      <c r="BD450" s="10"/>
      <c r="BE450" s="10"/>
      <c r="BF450" s="5"/>
      <c r="BG450" s="10"/>
      <c r="BH450" s="10"/>
      <c r="BJ450" s="10"/>
      <c r="BK450" s="119"/>
      <c r="BL450" s="5"/>
      <c r="BM450" s="131"/>
      <c r="BN450" s="12"/>
      <c r="BO450" s="21"/>
      <c r="BR450" s="5"/>
      <c r="BV450" s="10"/>
      <c r="BW450" s="10"/>
      <c r="BX450" s="10"/>
      <c r="BY450" s="5"/>
      <c r="BZ450" s="10"/>
      <c r="CA450" s="10"/>
      <c r="CC450" s="10"/>
      <c r="CD450" s="10"/>
      <c r="CE450" s="10"/>
      <c r="CF450" s="5"/>
      <c r="CG450" s="10"/>
      <c r="CH450" s="10"/>
      <c r="CI450" s="21"/>
    </row>
    <row r="451" spans="1:87" s="4" customFormat="1" x14ac:dyDescent="0.4">
      <c r="A451" s="10"/>
      <c r="B451" s="125"/>
      <c r="C451" s="65"/>
      <c r="D451" s="57"/>
      <c r="E451" s="10"/>
      <c r="F451" s="10"/>
      <c r="G451" s="5"/>
      <c r="H451" s="10"/>
      <c r="I451" s="57"/>
      <c r="J451" s="65"/>
      <c r="K451" s="57"/>
      <c r="L451" s="10"/>
      <c r="M451" s="5"/>
      <c r="N451" s="10"/>
      <c r="O451" s="10"/>
      <c r="P451" s="65"/>
      <c r="Q451" s="10"/>
      <c r="R451" s="10"/>
      <c r="S451" s="5"/>
      <c r="T451" s="10"/>
      <c r="U451" s="10"/>
      <c r="W451" s="10"/>
      <c r="X451" s="10"/>
      <c r="Y451" s="5"/>
      <c r="Z451" s="10"/>
      <c r="AA451" s="10"/>
      <c r="AB451" s="65"/>
      <c r="AC451" s="10"/>
      <c r="AD451" s="10"/>
      <c r="AE451" s="5"/>
      <c r="AF451" s="10"/>
      <c r="AG451" s="10"/>
      <c r="AH451" s="65"/>
      <c r="AI451" s="10"/>
      <c r="AJ451" s="10"/>
      <c r="AK451" s="5"/>
      <c r="AL451" s="10"/>
      <c r="AM451" s="10"/>
      <c r="AO451" s="10"/>
      <c r="AP451" s="10"/>
      <c r="AQ451" s="5"/>
      <c r="AR451" s="10"/>
      <c r="AS451" s="10"/>
      <c r="AU451" s="57"/>
      <c r="AV451" s="10"/>
      <c r="AW451" s="10"/>
      <c r="AX451" s="554"/>
      <c r="AY451" s="131"/>
      <c r="AZ451" s="5"/>
      <c r="BA451" s="5"/>
      <c r="BB451" s="57"/>
      <c r="BC451" s="10"/>
      <c r="BD451" s="10"/>
      <c r="BE451" s="10"/>
      <c r="BF451" s="5"/>
      <c r="BG451" s="10"/>
      <c r="BH451" s="10"/>
      <c r="BJ451" s="10"/>
      <c r="BK451" s="119"/>
      <c r="BL451" s="5"/>
      <c r="BM451" s="131"/>
      <c r="BN451" s="12"/>
      <c r="BO451" s="21"/>
      <c r="BR451" s="5"/>
      <c r="BV451" s="10"/>
      <c r="BW451" s="10"/>
      <c r="BX451" s="10"/>
      <c r="BY451" s="5"/>
      <c r="BZ451" s="10"/>
      <c r="CA451" s="10"/>
      <c r="CC451" s="10"/>
      <c r="CD451" s="10"/>
      <c r="CE451" s="10"/>
      <c r="CF451" s="5"/>
      <c r="CG451" s="10"/>
      <c r="CH451" s="10"/>
      <c r="CI451" s="21"/>
    </row>
    <row r="452" spans="1:87" s="4" customFormat="1" x14ac:dyDescent="0.4">
      <c r="A452" s="10"/>
      <c r="B452" s="125"/>
      <c r="C452" s="65"/>
      <c r="D452" s="57"/>
      <c r="E452" s="10"/>
      <c r="F452" s="10"/>
      <c r="G452" s="5"/>
      <c r="H452" s="10"/>
      <c r="I452" s="57"/>
      <c r="J452" s="65"/>
      <c r="K452" s="57"/>
      <c r="L452" s="10"/>
      <c r="M452" s="5"/>
      <c r="N452" s="10"/>
      <c r="O452" s="10"/>
      <c r="P452" s="65"/>
      <c r="Q452" s="10"/>
      <c r="R452" s="10"/>
      <c r="S452" s="5"/>
      <c r="T452" s="10"/>
      <c r="U452" s="10"/>
      <c r="W452" s="10"/>
      <c r="X452" s="10"/>
      <c r="Y452" s="5"/>
      <c r="Z452" s="10"/>
      <c r="AA452" s="10"/>
      <c r="AB452" s="65"/>
      <c r="AC452" s="10"/>
      <c r="AD452" s="10"/>
      <c r="AE452" s="5"/>
      <c r="AF452" s="10"/>
      <c r="AG452" s="10"/>
      <c r="AH452" s="65"/>
      <c r="AI452" s="10"/>
      <c r="AJ452" s="10"/>
      <c r="AK452" s="5"/>
      <c r="AL452" s="10"/>
      <c r="AM452" s="10"/>
      <c r="AO452" s="10"/>
      <c r="AP452" s="10"/>
      <c r="AQ452" s="5"/>
      <c r="AR452" s="10"/>
      <c r="AS452" s="10"/>
      <c r="AU452" s="57"/>
      <c r="AV452" s="10"/>
      <c r="AW452" s="10"/>
      <c r="AX452" s="554"/>
      <c r="AY452" s="131"/>
      <c r="AZ452" s="5"/>
      <c r="BA452" s="5"/>
      <c r="BB452" s="57"/>
      <c r="BC452" s="10"/>
      <c r="BD452" s="10"/>
      <c r="BE452" s="10"/>
      <c r="BF452" s="5"/>
      <c r="BG452" s="10"/>
      <c r="BH452" s="10"/>
      <c r="BJ452" s="10"/>
      <c r="BK452" s="119"/>
      <c r="BL452" s="5"/>
      <c r="BM452" s="131"/>
      <c r="BN452" s="12"/>
      <c r="BO452" s="21"/>
      <c r="BR452" s="5"/>
      <c r="BV452" s="10"/>
      <c r="BW452" s="10"/>
      <c r="BX452" s="10"/>
      <c r="BY452" s="5"/>
      <c r="BZ452" s="10"/>
      <c r="CA452" s="10"/>
      <c r="CC452" s="10"/>
      <c r="CD452" s="10"/>
      <c r="CE452" s="10"/>
      <c r="CF452" s="5"/>
      <c r="CG452" s="10"/>
      <c r="CH452" s="10"/>
      <c r="CI452" s="21"/>
    </row>
    <row r="453" spans="1:87" s="4" customFormat="1" x14ac:dyDescent="0.4">
      <c r="A453" s="10"/>
      <c r="B453" s="125"/>
      <c r="C453" s="65"/>
      <c r="D453" s="57"/>
      <c r="E453" s="10"/>
      <c r="F453" s="10"/>
      <c r="G453" s="5"/>
      <c r="H453" s="10"/>
      <c r="I453" s="57"/>
      <c r="J453" s="65"/>
      <c r="K453" s="57"/>
      <c r="L453" s="10"/>
      <c r="M453" s="5"/>
      <c r="N453" s="10"/>
      <c r="O453" s="10"/>
      <c r="P453" s="65"/>
      <c r="Q453" s="10"/>
      <c r="R453" s="10"/>
      <c r="S453" s="5"/>
      <c r="T453" s="10"/>
      <c r="U453" s="10"/>
      <c r="W453" s="10"/>
      <c r="X453" s="10"/>
      <c r="Y453" s="5"/>
      <c r="Z453" s="10"/>
      <c r="AA453" s="10"/>
      <c r="AB453" s="65"/>
      <c r="AC453" s="10"/>
      <c r="AD453" s="10"/>
      <c r="AE453" s="5"/>
      <c r="AF453" s="10"/>
      <c r="AG453" s="10"/>
      <c r="AH453" s="65"/>
      <c r="AI453" s="10"/>
      <c r="AJ453" s="10"/>
      <c r="AK453" s="5"/>
      <c r="AL453" s="10"/>
      <c r="AM453" s="10"/>
      <c r="AO453" s="10"/>
      <c r="AP453" s="10"/>
      <c r="AQ453" s="5"/>
      <c r="AR453" s="10"/>
      <c r="AS453" s="10"/>
      <c r="AU453" s="57"/>
      <c r="AV453" s="10"/>
      <c r="AW453" s="10"/>
      <c r="AX453" s="554"/>
      <c r="AY453" s="131"/>
      <c r="AZ453" s="5"/>
      <c r="BA453" s="5"/>
      <c r="BB453" s="57"/>
      <c r="BC453" s="10"/>
      <c r="BD453" s="10"/>
      <c r="BE453" s="10"/>
      <c r="BF453" s="5"/>
      <c r="BG453" s="10"/>
      <c r="BH453" s="10"/>
      <c r="BJ453" s="10"/>
      <c r="BK453" s="119"/>
      <c r="BL453" s="5"/>
      <c r="BM453" s="131"/>
      <c r="BN453" s="12"/>
      <c r="BO453" s="21"/>
      <c r="BR453" s="5"/>
      <c r="BV453" s="10"/>
      <c r="BW453" s="10"/>
      <c r="BX453" s="10"/>
      <c r="BY453" s="5"/>
      <c r="BZ453" s="10"/>
      <c r="CA453" s="10"/>
      <c r="CC453" s="10"/>
      <c r="CD453" s="10"/>
      <c r="CE453" s="10"/>
      <c r="CF453" s="5"/>
      <c r="CG453" s="10"/>
      <c r="CH453" s="10"/>
      <c r="CI453" s="21"/>
    </row>
    <row r="454" spans="1:87" s="4" customFormat="1" x14ac:dyDescent="0.4">
      <c r="A454" s="10"/>
      <c r="B454" s="125"/>
      <c r="C454" s="65"/>
      <c r="D454" s="57"/>
      <c r="E454" s="10"/>
      <c r="F454" s="10"/>
      <c r="G454" s="5"/>
      <c r="H454" s="10"/>
      <c r="I454" s="57"/>
      <c r="J454" s="65"/>
      <c r="K454" s="57"/>
      <c r="L454" s="10"/>
      <c r="M454" s="5"/>
      <c r="N454" s="10"/>
      <c r="O454" s="10"/>
      <c r="P454" s="65"/>
      <c r="Q454" s="10"/>
      <c r="R454" s="10"/>
      <c r="S454" s="5"/>
      <c r="T454" s="10"/>
      <c r="U454" s="10"/>
      <c r="W454" s="10"/>
      <c r="X454" s="10"/>
      <c r="Y454" s="5"/>
      <c r="Z454" s="10"/>
      <c r="AA454" s="10"/>
      <c r="AB454" s="65"/>
      <c r="AC454" s="10"/>
      <c r="AD454" s="10"/>
      <c r="AE454" s="5"/>
      <c r="AF454" s="10"/>
      <c r="AG454" s="10"/>
      <c r="AH454" s="65"/>
      <c r="AI454" s="10"/>
      <c r="AJ454" s="10"/>
      <c r="AK454" s="5"/>
      <c r="AL454" s="10"/>
      <c r="AM454" s="10"/>
      <c r="AO454" s="10"/>
      <c r="AP454" s="10"/>
      <c r="AQ454" s="5"/>
      <c r="AR454" s="10"/>
      <c r="AS454" s="10"/>
      <c r="AU454" s="57"/>
      <c r="AV454" s="10"/>
      <c r="AW454" s="10"/>
      <c r="AX454" s="554"/>
      <c r="AY454" s="131"/>
      <c r="AZ454" s="5"/>
      <c r="BA454" s="5"/>
      <c r="BB454" s="57"/>
      <c r="BC454" s="10"/>
      <c r="BD454" s="10"/>
      <c r="BE454" s="10"/>
      <c r="BF454" s="5"/>
      <c r="BG454" s="10"/>
      <c r="BH454" s="10"/>
      <c r="BJ454" s="10"/>
      <c r="BK454" s="119"/>
      <c r="BL454" s="5"/>
      <c r="BM454" s="131"/>
      <c r="BN454" s="12"/>
      <c r="BO454" s="21"/>
      <c r="BR454" s="5"/>
      <c r="BV454" s="10"/>
      <c r="BW454" s="10"/>
      <c r="BX454" s="10"/>
      <c r="BY454" s="5"/>
      <c r="BZ454" s="10"/>
      <c r="CA454" s="10"/>
      <c r="CC454" s="10"/>
      <c r="CD454" s="10"/>
      <c r="CE454" s="10"/>
      <c r="CF454" s="5"/>
      <c r="CG454" s="10"/>
      <c r="CH454" s="10"/>
      <c r="CI454" s="21"/>
    </row>
    <row r="455" spans="1:87" s="4" customFormat="1" x14ac:dyDescent="0.4">
      <c r="A455" s="10"/>
      <c r="B455" s="125"/>
      <c r="C455" s="65"/>
      <c r="D455" s="57"/>
      <c r="E455" s="10"/>
      <c r="F455" s="10"/>
      <c r="G455" s="5"/>
      <c r="H455" s="10"/>
      <c r="I455" s="57"/>
      <c r="J455" s="65"/>
      <c r="K455" s="57"/>
      <c r="L455" s="10"/>
      <c r="M455" s="5"/>
      <c r="N455" s="10"/>
      <c r="O455" s="10"/>
      <c r="P455" s="65"/>
      <c r="Q455" s="10"/>
      <c r="R455" s="10"/>
      <c r="S455" s="5"/>
      <c r="T455" s="10"/>
      <c r="U455" s="10"/>
      <c r="W455" s="10"/>
      <c r="X455" s="10"/>
      <c r="Y455" s="5"/>
      <c r="Z455" s="10"/>
      <c r="AA455" s="10"/>
      <c r="AB455" s="65"/>
      <c r="AC455" s="10"/>
      <c r="AD455" s="10"/>
      <c r="AE455" s="5"/>
      <c r="AF455" s="10"/>
      <c r="AG455" s="10"/>
      <c r="AH455" s="65"/>
      <c r="AI455" s="10"/>
      <c r="AJ455" s="10"/>
      <c r="AK455" s="5"/>
      <c r="AL455" s="10"/>
      <c r="AM455" s="10"/>
      <c r="AO455" s="10"/>
      <c r="AP455" s="10"/>
      <c r="AQ455" s="5"/>
      <c r="AR455" s="10"/>
      <c r="AS455" s="10"/>
      <c r="AU455" s="57"/>
      <c r="AV455" s="10"/>
      <c r="AW455" s="10"/>
      <c r="AX455" s="554"/>
      <c r="AY455" s="131"/>
      <c r="AZ455" s="5"/>
      <c r="BA455" s="5"/>
      <c r="BB455" s="57"/>
      <c r="BC455" s="10"/>
      <c r="BD455" s="10"/>
      <c r="BE455" s="10"/>
      <c r="BF455" s="5"/>
      <c r="BG455" s="10"/>
      <c r="BH455" s="10"/>
      <c r="BJ455" s="10"/>
      <c r="BK455" s="119"/>
      <c r="BL455" s="5"/>
      <c r="BM455" s="131"/>
      <c r="BN455" s="12"/>
      <c r="BO455" s="21"/>
      <c r="BR455" s="5"/>
      <c r="BV455" s="10"/>
      <c r="BW455" s="10"/>
      <c r="BX455" s="10"/>
      <c r="BY455" s="5"/>
      <c r="BZ455" s="10"/>
      <c r="CA455" s="10"/>
      <c r="CC455" s="10"/>
      <c r="CD455" s="10"/>
      <c r="CE455" s="10"/>
      <c r="CF455" s="5"/>
      <c r="CG455" s="10"/>
      <c r="CH455" s="10"/>
      <c r="CI455" s="21"/>
    </row>
    <row r="456" spans="1:87" s="4" customFormat="1" x14ac:dyDescent="0.4">
      <c r="A456" s="10"/>
      <c r="B456" s="125"/>
      <c r="C456" s="65"/>
      <c r="D456" s="57"/>
      <c r="E456" s="10"/>
      <c r="F456" s="10"/>
      <c r="G456" s="5"/>
      <c r="H456" s="10"/>
      <c r="I456" s="57"/>
      <c r="J456" s="65"/>
      <c r="K456" s="57"/>
      <c r="L456" s="10"/>
      <c r="M456" s="5"/>
      <c r="N456" s="10"/>
      <c r="O456" s="10"/>
      <c r="P456" s="65"/>
      <c r="Q456" s="10"/>
      <c r="R456" s="10"/>
      <c r="S456" s="5"/>
      <c r="T456" s="10"/>
      <c r="U456" s="10"/>
      <c r="W456" s="10"/>
      <c r="X456" s="10"/>
      <c r="Y456" s="5"/>
      <c r="Z456" s="10"/>
      <c r="AA456" s="10"/>
      <c r="AB456" s="65"/>
      <c r="AC456" s="10"/>
      <c r="AD456" s="10"/>
      <c r="AE456" s="5"/>
      <c r="AF456" s="10"/>
      <c r="AG456" s="10"/>
      <c r="AH456" s="65"/>
      <c r="AI456" s="10"/>
      <c r="AJ456" s="10"/>
      <c r="AK456" s="5"/>
      <c r="AL456" s="10"/>
      <c r="AM456" s="10"/>
      <c r="AO456" s="10"/>
      <c r="AP456" s="10"/>
      <c r="AQ456" s="5"/>
      <c r="AR456" s="10"/>
      <c r="AS456" s="10"/>
      <c r="AU456" s="57"/>
      <c r="AV456" s="10"/>
      <c r="AW456" s="10"/>
      <c r="AX456" s="554"/>
      <c r="AY456" s="131"/>
      <c r="AZ456" s="5"/>
      <c r="BA456" s="5"/>
      <c r="BB456" s="57"/>
      <c r="BC456" s="10"/>
      <c r="BD456" s="10"/>
      <c r="BE456" s="10"/>
      <c r="BF456" s="5"/>
      <c r="BG456" s="10"/>
      <c r="BH456" s="10"/>
      <c r="BJ456" s="10"/>
      <c r="BK456" s="119"/>
      <c r="BL456" s="5"/>
      <c r="BM456" s="131"/>
      <c r="BN456" s="12"/>
      <c r="BO456" s="21"/>
      <c r="BR456" s="5"/>
      <c r="BV456" s="10"/>
      <c r="BW456" s="10"/>
      <c r="BX456" s="10"/>
      <c r="BY456" s="5"/>
      <c r="BZ456" s="10"/>
      <c r="CA456" s="10"/>
      <c r="CC456" s="10"/>
      <c r="CD456" s="10"/>
      <c r="CE456" s="10"/>
      <c r="CF456" s="5"/>
      <c r="CG456" s="10"/>
      <c r="CH456" s="10"/>
      <c r="CI456" s="21"/>
    </row>
    <row r="457" spans="1:87" s="4" customFormat="1" x14ac:dyDescent="0.4">
      <c r="A457" s="10"/>
      <c r="B457" s="125"/>
      <c r="C457" s="65"/>
      <c r="D457" s="57"/>
      <c r="E457" s="10"/>
      <c r="F457" s="10"/>
      <c r="G457" s="5"/>
      <c r="H457" s="10"/>
      <c r="I457" s="57"/>
      <c r="J457" s="65"/>
      <c r="K457" s="57"/>
      <c r="L457" s="10"/>
      <c r="M457" s="5"/>
      <c r="N457" s="10"/>
      <c r="O457" s="10"/>
      <c r="P457" s="65"/>
      <c r="Q457" s="10"/>
      <c r="R457" s="10"/>
      <c r="S457" s="5"/>
      <c r="T457" s="10"/>
      <c r="U457" s="10"/>
      <c r="W457" s="10"/>
      <c r="X457" s="10"/>
      <c r="Y457" s="5"/>
      <c r="Z457" s="10"/>
      <c r="AA457" s="10"/>
      <c r="AB457" s="65"/>
      <c r="AC457" s="10"/>
      <c r="AD457" s="10"/>
      <c r="AE457" s="5"/>
      <c r="AF457" s="10"/>
      <c r="AG457" s="10"/>
      <c r="AH457" s="65"/>
      <c r="AI457" s="10"/>
      <c r="AJ457" s="10"/>
      <c r="AK457" s="5"/>
      <c r="AL457" s="10"/>
      <c r="AM457" s="10"/>
      <c r="AO457" s="10"/>
      <c r="AP457" s="10"/>
      <c r="AQ457" s="5"/>
      <c r="AR457" s="10"/>
      <c r="AS457" s="10"/>
      <c r="AU457" s="57"/>
      <c r="AV457" s="10"/>
      <c r="AW457" s="10"/>
      <c r="AX457" s="554"/>
      <c r="AY457" s="131"/>
      <c r="AZ457" s="5"/>
      <c r="BA457" s="5"/>
      <c r="BB457" s="57"/>
      <c r="BC457" s="10"/>
      <c r="BD457" s="10"/>
      <c r="BE457" s="10"/>
      <c r="BF457" s="5"/>
      <c r="BG457" s="10"/>
      <c r="BH457" s="10"/>
      <c r="BJ457" s="10"/>
      <c r="BK457" s="119"/>
      <c r="BL457" s="5"/>
      <c r="BM457" s="131"/>
      <c r="BN457" s="12"/>
      <c r="BO457" s="21"/>
      <c r="BR457" s="5"/>
      <c r="BV457" s="10"/>
      <c r="BW457" s="10"/>
      <c r="BX457" s="10"/>
      <c r="BY457" s="5"/>
      <c r="BZ457" s="10"/>
      <c r="CA457" s="10"/>
      <c r="CC457" s="10"/>
      <c r="CD457" s="10"/>
      <c r="CE457" s="10"/>
      <c r="CF457" s="5"/>
      <c r="CG457" s="10"/>
      <c r="CH457" s="10"/>
      <c r="CI457" s="21"/>
    </row>
    <row r="458" spans="1:87" s="4" customFormat="1" x14ac:dyDescent="0.4">
      <c r="A458" s="10"/>
      <c r="B458" s="125"/>
      <c r="C458" s="65"/>
      <c r="D458" s="57"/>
      <c r="E458" s="10"/>
      <c r="F458" s="10"/>
      <c r="G458" s="5"/>
      <c r="H458" s="10"/>
      <c r="I458" s="57"/>
      <c r="J458" s="65"/>
      <c r="K458" s="57"/>
      <c r="L458" s="10"/>
      <c r="M458" s="5"/>
      <c r="N458" s="10"/>
      <c r="O458" s="10"/>
      <c r="P458" s="65"/>
      <c r="Q458" s="10"/>
      <c r="R458" s="10"/>
      <c r="S458" s="5"/>
      <c r="T458" s="10"/>
      <c r="U458" s="10"/>
      <c r="W458" s="10"/>
      <c r="X458" s="10"/>
      <c r="Y458" s="5"/>
      <c r="Z458" s="10"/>
      <c r="AA458" s="10"/>
      <c r="AB458" s="65"/>
      <c r="AC458" s="10"/>
      <c r="AD458" s="10"/>
      <c r="AE458" s="5"/>
      <c r="AF458" s="10"/>
      <c r="AG458" s="10"/>
      <c r="AH458" s="65"/>
      <c r="AI458" s="10"/>
      <c r="AJ458" s="10"/>
      <c r="AK458" s="5"/>
      <c r="AL458" s="10"/>
      <c r="AM458" s="10"/>
      <c r="AO458" s="10"/>
      <c r="AP458" s="10"/>
      <c r="AQ458" s="5"/>
      <c r="AR458" s="10"/>
      <c r="AS458" s="10"/>
      <c r="AU458" s="57"/>
      <c r="AV458" s="10"/>
      <c r="AW458" s="10"/>
      <c r="AX458" s="554"/>
      <c r="AY458" s="131"/>
      <c r="AZ458" s="5"/>
      <c r="BA458" s="5"/>
      <c r="BB458" s="57"/>
      <c r="BC458" s="10"/>
      <c r="BD458" s="10"/>
      <c r="BE458" s="10"/>
      <c r="BF458" s="5"/>
      <c r="BG458" s="10"/>
      <c r="BH458" s="10"/>
      <c r="BJ458" s="10"/>
      <c r="BK458" s="119"/>
      <c r="BL458" s="5"/>
      <c r="BM458" s="131"/>
      <c r="BN458" s="12"/>
      <c r="BO458" s="21"/>
      <c r="BR458" s="5"/>
      <c r="BV458" s="10"/>
      <c r="BW458" s="10"/>
      <c r="BX458" s="10"/>
      <c r="BY458" s="5"/>
      <c r="BZ458" s="10"/>
      <c r="CA458" s="10"/>
      <c r="CC458" s="10"/>
      <c r="CD458" s="10"/>
      <c r="CE458" s="10"/>
      <c r="CF458" s="5"/>
      <c r="CG458" s="10"/>
      <c r="CH458" s="10"/>
      <c r="CI458" s="21"/>
    </row>
    <row r="459" spans="1:87" s="4" customFormat="1" x14ac:dyDescent="0.4">
      <c r="A459" s="10"/>
      <c r="B459" s="125"/>
      <c r="C459" s="65"/>
      <c r="D459" s="57"/>
      <c r="E459" s="10"/>
      <c r="F459" s="10"/>
      <c r="G459" s="5"/>
      <c r="H459" s="10"/>
      <c r="I459" s="57"/>
      <c r="J459" s="65"/>
      <c r="K459" s="57"/>
      <c r="L459" s="10"/>
      <c r="M459" s="5"/>
      <c r="N459" s="10"/>
      <c r="O459" s="10"/>
      <c r="P459" s="65"/>
      <c r="Q459" s="10"/>
      <c r="R459" s="10"/>
      <c r="S459" s="5"/>
      <c r="T459" s="10"/>
      <c r="U459" s="10"/>
      <c r="W459" s="10"/>
      <c r="X459" s="10"/>
      <c r="Y459" s="5"/>
      <c r="Z459" s="10"/>
      <c r="AA459" s="10"/>
      <c r="AB459" s="65"/>
      <c r="AC459" s="10"/>
      <c r="AD459" s="10"/>
      <c r="AE459" s="5"/>
      <c r="AF459" s="10"/>
      <c r="AG459" s="10"/>
      <c r="AH459" s="65"/>
      <c r="AI459" s="10"/>
      <c r="AJ459" s="10"/>
      <c r="AK459" s="5"/>
      <c r="AL459" s="10"/>
      <c r="AM459" s="10"/>
      <c r="AO459" s="10"/>
      <c r="AP459" s="10"/>
      <c r="AQ459" s="5"/>
      <c r="AR459" s="10"/>
      <c r="AS459" s="10"/>
      <c r="AU459" s="57"/>
      <c r="AV459" s="10"/>
      <c r="AW459" s="10"/>
      <c r="AX459" s="554"/>
      <c r="AY459" s="131"/>
      <c r="AZ459" s="5"/>
      <c r="BA459" s="5"/>
      <c r="BB459" s="57"/>
      <c r="BC459" s="10"/>
      <c r="BD459" s="10"/>
      <c r="BE459" s="10"/>
      <c r="BF459" s="5"/>
      <c r="BG459" s="10"/>
      <c r="BH459" s="10"/>
      <c r="BJ459" s="10"/>
      <c r="BK459" s="119"/>
      <c r="BL459" s="5"/>
      <c r="BM459" s="131"/>
      <c r="BN459" s="12"/>
      <c r="BO459" s="21"/>
      <c r="BR459" s="5"/>
      <c r="BV459" s="10"/>
      <c r="BW459" s="10"/>
      <c r="BX459" s="10"/>
      <c r="BY459" s="5"/>
      <c r="BZ459" s="10"/>
      <c r="CA459" s="10"/>
      <c r="CC459" s="10"/>
      <c r="CD459" s="10"/>
      <c r="CE459" s="10"/>
      <c r="CF459" s="5"/>
      <c r="CG459" s="10"/>
      <c r="CH459" s="10"/>
      <c r="CI459" s="21"/>
    </row>
    <row r="460" spans="1:87" s="4" customFormat="1" x14ac:dyDescent="0.4">
      <c r="A460" s="10"/>
      <c r="B460" s="125"/>
      <c r="C460" s="65"/>
      <c r="D460" s="57"/>
      <c r="E460" s="10"/>
      <c r="F460" s="10"/>
      <c r="G460" s="5"/>
      <c r="H460" s="10"/>
      <c r="I460" s="57"/>
      <c r="J460" s="65"/>
      <c r="K460" s="57"/>
      <c r="L460" s="10"/>
      <c r="M460" s="5"/>
      <c r="N460" s="10"/>
      <c r="O460" s="10"/>
      <c r="P460" s="65"/>
      <c r="Q460" s="10"/>
      <c r="R460" s="10"/>
      <c r="S460" s="5"/>
      <c r="T460" s="10"/>
      <c r="U460" s="10"/>
      <c r="W460" s="10"/>
      <c r="X460" s="10"/>
      <c r="Y460" s="5"/>
      <c r="Z460" s="10"/>
      <c r="AA460" s="10"/>
      <c r="AB460" s="65"/>
      <c r="AC460" s="10"/>
      <c r="AD460" s="10"/>
      <c r="AE460" s="5"/>
      <c r="AF460" s="10"/>
      <c r="AG460" s="10"/>
      <c r="AH460" s="65"/>
      <c r="AI460" s="10"/>
      <c r="AJ460" s="10"/>
      <c r="AK460" s="5"/>
      <c r="AL460" s="10"/>
      <c r="AM460" s="10"/>
      <c r="AO460" s="10"/>
      <c r="AP460" s="10"/>
      <c r="AQ460" s="5"/>
      <c r="AR460" s="10"/>
      <c r="AS460" s="10"/>
      <c r="AU460" s="57"/>
      <c r="AV460" s="10"/>
      <c r="AW460" s="10"/>
      <c r="AX460" s="554"/>
      <c r="AY460" s="131"/>
      <c r="AZ460" s="5"/>
      <c r="BA460" s="5"/>
      <c r="BB460" s="57"/>
      <c r="BC460" s="10"/>
      <c r="BD460" s="10"/>
      <c r="BE460" s="10"/>
      <c r="BF460" s="5"/>
      <c r="BG460" s="10"/>
      <c r="BH460" s="10"/>
      <c r="BJ460" s="10"/>
      <c r="BK460" s="119"/>
      <c r="BL460" s="5"/>
      <c r="BM460" s="131"/>
      <c r="BN460" s="12"/>
      <c r="BO460" s="21"/>
      <c r="BR460" s="5"/>
      <c r="BV460" s="10"/>
      <c r="BW460" s="10"/>
      <c r="BX460" s="10"/>
      <c r="BY460" s="5"/>
      <c r="BZ460" s="10"/>
      <c r="CA460" s="10"/>
      <c r="CC460" s="10"/>
      <c r="CD460" s="10"/>
      <c r="CE460" s="10"/>
      <c r="CF460" s="5"/>
      <c r="CG460" s="10"/>
      <c r="CH460" s="10"/>
      <c r="CI460" s="21"/>
    </row>
    <row r="461" spans="1:87" s="4" customFormat="1" x14ac:dyDescent="0.4">
      <c r="A461" s="10"/>
      <c r="B461" s="125"/>
      <c r="C461" s="65"/>
      <c r="D461" s="57"/>
      <c r="E461" s="10"/>
      <c r="F461" s="10"/>
      <c r="G461" s="5"/>
      <c r="H461" s="10"/>
      <c r="I461" s="57"/>
      <c r="J461" s="65"/>
      <c r="K461" s="57"/>
      <c r="L461" s="10"/>
      <c r="M461" s="5"/>
      <c r="N461" s="10"/>
      <c r="O461" s="10"/>
      <c r="P461" s="65"/>
      <c r="Q461" s="10"/>
      <c r="R461" s="10"/>
      <c r="S461" s="5"/>
      <c r="T461" s="10"/>
      <c r="U461" s="10"/>
      <c r="W461" s="10"/>
      <c r="X461" s="10"/>
      <c r="Y461" s="5"/>
      <c r="Z461" s="10"/>
      <c r="AA461" s="10"/>
      <c r="AB461" s="65"/>
      <c r="AC461" s="10"/>
      <c r="AD461" s="10"/>
      <c r="AE461" s="5"/>
      <c r="AF461" s="10"/>
      <c r="AG461" s="10"/>
      <c r="AH461" s="65"/>
      <c r="AI461" s="10"/>
      <c r="AJ461" s="10"/>
      <c r="AK461" s="5"/>
      <c r="AL461" s="10"/>
      <c r="AM461" s="10"/>
      <c r="AO461" s="10"/>
      <c r="AP461" s="10"/>
      <c r="AQ461" s="5"/>
      <c r="AR461" s="10"/>
      <c r="AS461" s="10"/>
      <c r="AU461" s="57"/>
      <c r="AV461" s="10"/>
      <c r="AW461" s="10"/>
      <c r="AX461" s="554"/>
      <c r="AY461" s="131"/>
      <c r="AZ461" s="5"/>
      <c r="BA461" s="5"/>
      <c r="BB461" s="57"/>
      <c r="BC461" s="10"/>
      <c r="BD461" s="10"/>
      <c r="BE461" s="10"/>
      <c r="BF461" s="5"/>
      <c r="BG461" s="10"/>
      <c r="BH461" s="10"/>
      <c r="BJ461" s="10"/>
      <c r="BK461" s="119"/>
      <c r="BL461" s="5"/>
      <c r="BM461" s="131"/>
      <c r="BN461" s="12"/>
      <c r="BO461" s="21"/>
      <c r="BR461" s="5"/>
      <c r="BV461" s="10"/>
      <c r="BW461" s="10"/>
      <c r="BX461" s="10"/>
      <c r="BY461" s="5"/>
      <c r="BZ461" s="10"/>
      <c r="CA461" s="10"/>
      <c r="CC461" s="10"/>
      <c r="CD461" s="10"/>
      <c r="CE461" s="10"/>
      <c r="CF461" s="5"/>
      <c r="CG461" s="10"/>
      <c r="CH461" s="10"/>
      <c r="CI461" s="21"/>
    </row>
    <row r="462" spans="1:87" s="4" customFormat="1" x14ac:dyDescent="0.4">
      <c r="A462" s="10"/>
      <c r="B462" s="125"/>
      <c r="C462" s="65"/>
      <c r="D462" s="57"/>
      <c r="E462" s="10"/>
      <c r="F462" s="10"/>
      <c r="G462" s="5"/>
      <c r="H462" s="10"/>
      <c r="I462" s="57"/>
      <c r="J462" s="65"/>
      <c r="K462" s="57"/>
      <c r="L462" s="10"/>
      <c r="M462" s="5"/>
      <c r="N462" s="10"/>
      <c r="O462" s="10"/>
      <c r="P462" s="65"/>
      <c r="Q462" s="10"/>
      <c r="R462" s="10"/>
      <c r="S462" s="5"/>
      <c r="T462" s="10"/>
      <c r="U462" s="10"/>
      <c r="W462" s="10"/>
      <c r="X462" s="10"/>
      <c r="Y462" s="5"/>
      <c r="Z462" s="10"/>
      <c r="AA462" s="10"/>
      <c r="AB462" s="65"/>
      <c r="AC462" s="10"/>
      <c r="AD462" s="10"/>
      <c r="AE462" s="5"/>
      <c r="AF462" s="10"/>
      <c r="AG462" s="10"/>
      <c r="AH462" s="65"/>
      <c r="AI462" s="10"/>
      <c r="AJ462" s="10"/>
      <c r="AK462" s="5"/>
      <c r="AL462" s="10"/>
      <c r="AM462" s="10"/>
      <c r="AO462" s="10"/>
      <c r="AP462" s="10"/>
      <c r="AQ462" s="5"/>
      <c r="AR462" s="10"/>
      <c r="AS462" s="10"/>
      <c r="AU462" s="57"/>
      <c r="AV462" s="10"/>
      <c r="AW462" s="10"/>
      <c r="AX462" s="554"/>
      <c r="AY462" s="131"/>
      <c r="AZ462" s="5"/>
      <c r="BA462" s="5"/>
      <c r="BB462" s="57"/>
      <c r="BC462" s="10"/>
      <c r="BD462" s="10"/>
      <c r="BE462" s="10"/>
      <c r="BF462" s="5"/>
      <c r="BG462" s="10"/>
      <c r="BH462" s="10"/>
      <c r="BJ462" s="10"/>
      <c r="BK462" s="119"/>
      <c r="BL462" s="5"/>
      <c r="BM462" s="131"/>
      <c r="BN462" s="12"/>
      <c r="BO462" s="21"/>
      <c r="BR462" s="5"/>
      <c r="BV462" s="10"/>
      <c r="BW462" s="10"/>
      <c r="BX462" s="10"/>
      <c r="BY462" s="5"/>
      <c r="BZ462" s="10"/>
      <c r="CA462" s="10"/>
      <c r="CC462" s="10"/>
      <c r="CD462" s="10"/>
      <c r="CE462" s="10"/>
      <c r="CF462" s="5"/>
      <c r="CG462" s="10"/>
      <c r="CH462" s="10"/>
      <c r="CI462" s="21"/>
    </row>
    <row r="463" spans="1:87" s="4" customFormat="1" x14ac:dyDescent="0.4">
      <c r="A463" s="10"/>
      <c r="B463" s="125"/>
      <c r="C463" s="65"/>
      <c r="D463" s="57"/>
      <c r="E463" s="10"/>
      <c r="F463" s="10"/>
      <c r="G463" s="5"/>
      <c r="H463" s="10"/>
      <c r="I463" s="57"/>
      <c r="J463" s="65"/>
      <c r="K463" s="57"/>
      <c r="L463" s="10"/>
      <c r="M463" s="5"/>
      <c r="N463" s="10"/>
      <c r="O463" s="10"/>
      <c r="P463" s="65"/>
      <c r="Q463" s="10"/>
      <c r="R463" s="10"/>
      <c r="S463" s="5"/>
      <c r="T463" s="10"/>
      <c r="U463" s="10"/>
      <c r="W463" s="10"/>
      <c r="X463" s="10"/>
      <c r="Y463" s="5"/>
      <c r="Z463" s="10"/>
      <c r="AA463" s="10"/>
      <c r="AB463" s="65"/>
      <c r="AC463" s="10"/>
      <c r="AD463" s="10"/>
      <c r="AE463" s="5"/>
      <c r="AF463" s="10"/>
      <c r="AG463" s="10"/>
      <c r="AH463" s="65"/>
      <c r="AI463" s="10"/>
      <c r="AJ463" s="10"/>
      <c r="AK463" s="5"/>
      <c r="AL463" s="10"/>
      <c r="AM463" s="10"/>
      <c r="AO463" s="10"/>
      <c r="AP463" s="10"/>
      <c r="AQ463" s="5"/>
      <c r="AR463" s="10"/>
      <c r="AS463" s="10"/>
      <c r="AU463" s="57"/>
      <c r="AV463" s="10"/>
      <c r="AW463" s="10"/>
      <c r="AX463" s="554"/>
      <c r="AY463" s="131"/>
      <c r="AZ463" s="5"/>
      <c r="BA463" s="5"/>
      <c r="BB463" s="57"/>
      <c r="BC463" s="10"/>
      <c r="BD463" s="10"/>
      <c r="BE463" s="10"/>
      <c r="BF463" s="5"/>
      <c r="BG463" s="10"/>
      <c r="BH463" s="10"/>
      <c r="BJ463" s="10"/>
      <c r="BK463" s="119"/>
      <c r="BL463" s="5"/>
      <c r="BM463" s="131"/>
      <c r="BN463" s="12"/>
      <c r="BO463" s="21"/>
      <c r="BR463" s="5"/>
      <c r="BV463" s="10"/>
      <c r="BW463" s="10"/>
      <c r="BX463" s="10"/>
      <c r="BY463" s="5"/>
      <c r="BZ463" s="10"/>
      <c r="CA463" s="10"/>
      <c r="CC463" s="10"/>
      <c r="CD463" s="10"/>
      <c r="CE463" s="10"/>
      <c r="CF463" s="5"/>
      <c r="CG463" s="10"/>
      <c r="CH463" s="10"/>
      <c r="CI463" s="21"/>
    </row>
    <row r="464" spans="1:87" s="4" customFormat="1" x14ac:dyDescent="0.4">
      <c r="A464" s="10"/>
      <c r="B464" s="125"/>
      <c r="C464" s="65"/>
      <c r="D464" s="57"/>
      <c r="E464" s="10"/>
      <c r="F464" s="10"/>
      <c r="G464" s="5"/>
      <c r="H464" s="10"/>
      <c r="I464" s="57"/>
      <c r="J464" s="65"/>
      <c r="K464" s="57"/>
      <c r="L464" s="10"/>
      <c r="M464" s="5"/>
      <c r="N464" s="10"/>
      <c r="O464" s="10"/>
      <c r="P464" s="65"/>
      <c r="Q464" s="10"/>
      <c r="R464" s="10"/>
      <c r="S464" s="5"/>
      <c r="T464" s="10"/>
      <c r="U464" s="10"/>
      <c r="W464" s="10"/>
      <c r="X464" s="10"/>
      <c r="Y464" s="5"/>
      <c r="Z464" s="10"/>
      <c r="AA464" s="10"/>
      <c r="AB464" s="65"/>
      <c r="AC464" s="10"/>
      <c r="AD464" s="10"/>
      <c r="AE464" s="5"/>
      <c r="AF464" s="10"/>
      <c r="AG464" s="10"/>
      <c r="AH464" s="65"/>
      <c r="AI464" s="10"/>
      <c r="AJ464" s="10"/>
      <c r="AK464" s="5"/>
      <c r="AL464" s="10"/>
      <c r="AM464" s="10"/>
      <c r="AO464" s="10"/>
      <c r="AP464" s="10"/>
      <c r="AQ464" s="5"/>
      <c r="AR464" s="10"/>
      <c r="AS464" s="10"/>
      <c r="AU464" s="57"/>
      <c r="AV464" s="10"/>
      <c r="AW464" s="10"/>
      <c r="AX464" s="554"/>
      <c r="AY464" s="131"/>
      <c r="AZ464" s="5"/>
      <c r="BA464" s="5"/>
      <c r="BB464" s="57"/>
      <c r="BC464" s="10"/>
      <c r="BD464" s="10"/>
      <c r="BE464" s="10"/>
      <c r="BF464" s="5"/>
      <c r="BG464" s="10"/>
      <c r="BH464" s="10"/>
      <c r="BJ464" s="10"/>
      <c r="BK464" s="119"/>
      <c r="BL464" s="5"/>
      <c r="BM464" s="131"/>
      <c r="BN464" s="12"/>
      <c r="BO464" s="21"/>
      <c r="BR464" s="5"/>
      <c r="BV464" s="10"/>
      <c r="BW464" s="10"/>
      <c r="BX464" s="10"/>
      <c r="BY464" s="5"/>
      <c r="BZ464" s="10"/>
      <c r="CA464" s="10"/>
      <c r="CC464" s="10"/>
      <c r="CD464" s="10"/>
      <c r="CE464" s="10"/>
      <c r="CF464" s="5"/>
      <c r="CG464" s="10"/>
      <c r="CH464" s="10"/>
      <c r="CI464" s="21"/>
    </row>
    <row r="465" spans="1:87" s="4" customFormat="1" x14ac:dyDescent="0.4">
      <c r="A465" s="10"/>
      <c r="B465" s="125"/>
      <c r="C465" s="65"/>
      <c r="D465" s="57"/>
      <c r="E465" s="10"/>
      <c r="F465" s="10"/>
      <c r="G465" s="5"/>
      <c r="H465" s="10"/>
      <c r="I465" s="57"/>
      <c r="J465" s="65"/>
      <c r="K465" s="57"/>
      <c r="L465" s="10"/>
      <c r="M465" s="5"/>
      <c r="N465" s="10"/>
      <c r="O465" s="10"/>
      <c r="P465" s="65"/>
      <c r="Q465" s="10"/>
      <c r="R465" s="10"/>
      <c r="S465" s="5"/>
      <c r="T465" s="10"/>
      <c r="U465" s="10"/>
      <c r="W465" s="10"/>
      <c r="X465" s="10"/>
      <c r="Y465" s="5"/>
      <c r="Z465" s="10"/>
      <c r="AA465" s="10"/>
      <c r="AB465" s="65"/>
      <c r="AC465" s="10"/>
      <c r="AD465" s="10"/>
      <c r="AE465" s="5"/>
      <c r="AF465" s="10"/>
      <c r="AG465" s="10"/>
      <c r="AH465" s="65"/>
      <c r="AI465" s="10"/>
      <c r="AJ465" s="10"/>
      <c r="AK465" s="5"/>
      <c r="AL465" s="10"/>
      <c r="AM465" s="10"/>
      <c r="AO465" s="10"/>
      <c r="AP465" s="10"/>
      <c r="AQ465" s="5"/>
      <c r="AR465" s="10"/>
      <c r="AS465" s="10"/>
      <c r="AU465" s="57"/>
      <c r="AV465" s="10"/>
      <c r="AW465" s="10"/>
      <c r="AX465" s="554"/>
      <c r="AY465" s="131"/>
      <c r="AZ465" s="5"/>
      <c r="BA465" s="5"/>
      <c r="BB465" s="57"/>
      <c r="BC465" s="10"/>
      <c r="BD465" s="10"/>
      <c r="BE465" s="10"/>
      <c r="BF465" s="5"/>
      <c r="BG465" s="10"/>
      <c r="BH465" s="10"/>
      <c r="BJ465" s="10"/>
      <c r="BK465" s="119"/>
      <c r="BL465" s="5"/>
      <c r="BM465" s="131"/>
      <c r="BN465" s="12"/>
      <c r="BO465" s="21"/>
      <c r="BR465" s="5"/>
      <c r="BV465" s="10"/>
      <c r="BW465" s="10"/>
      <c r="BX465" s="10"/>
      <c r="BY465" s="5"/>
      <c r="BZ465" s="10"/>
      <c r="CA465" s="10"/>
      <c r="CC465" s="10"/>
      <c r="CD465" s="10"/>
      <c r="CE465" s="10"/>
      <c r="CF465" s="5"/>
      <c r="CG465" s="10"/>
      <c r="CH465" s="10"/>
      <c r="CI465" s="21"/>
    </row>
    <row r="466" spans="1:87" s="4" customFormat="1" x14ac:dyDescent="0.4">
      <c r="A466" s="10"/>
      <c r="B466" s="125"/>
      <c r="C466" s="65"/>
      <c r="D466" s="57"/>
      <c r="E466" s="10"/>
      <c r="F466" s="10"/>
      <c r="G466" s="5"/>
      <c r="H466" s="10"/>
      <c r="I466" s="57"/>
      <c r="J466" s="65"/>
      <c r="K466" s="57"/>
      <c r="L466" s="10"/>
      <c r="M466" s="5"/>
      <c r="N466" s="10"/>
      <c r="O466" s="10"/>
      <c r="P466" s="65"/>
      <c r="Q466" s="10"/>
      <c r="R466" s="10"/>
      <c r="S466" s="5"/>
      <c r="T466" s="10"/>
      <c r="U466" s="10"/>
      <c r="W466" s="10"/>
      <c r="X466" s="10"/>
      <c r="Y466" s="5"/>
      <c r="Z466" s="10"/>
      <c r="AA466" s="10"/>
      <c r="AB466" s="65"/>
      <c r="AC466" s="10"/>
      <c r="AD466" s="10"/>
      <c r="AE466" s="5"/>
      <c r="AF466" s="10"/>
      <c r="AG466" s="10"/>
      <c r="AH466" s="65"/>
      <c r="AI466" s="10"/>
      <c r="AJ466" s="10"/>
      <c r="AK466" s="5"/>
      <c r="AL466" s="10"/>
      <c r="AM466" s="10"/>
      <c r="AO466" s="10"/>
      <c r="AP466" s="10"/>
      <c r="AQ466" s="5"/>
      <c r="AR466" s="10"/>
      <c r="AS466" s="10"/>
      <c r="AU466" s="57"/>
      <c r="AV466" s="10"/>
      <c r="AW466" s="10"/>
      <c r="AX466" s="554"/>
      <c r="AY466" s="131"/>
      <c r="AZ466" s="5"/>
      <c r="BA466" s="5"/>
      <c r="BB466" s="57"/>
      <c r="BC466" s="10"/>
      <c r="BD466" s="10"/>
      <c r="BE466" s="10"/>
      <c r="BF466" s="5"/>
      <c r="BG466" s="10"/>
      <c r="BH466" s="10"/>
      <c r="BJ466" s="10"/>
      <c r="BK466" s="119"/>
      <c r="BL466" s="5"/>
      <c r="BM466" s="131"/>
      <c r="BN466" s="12"/>
      <c r="BO466" s="21"/>
      <c r="BR466" s="5"/>
      <c r="BV466" s="10"/>
      <c r="BW466" s="10"/>
      <c r="BX466" s="10"/>
      <c r="BY466" s="5"/>
      <c r="BZ466" s="10"/>
      <c r="CA466" s="10"/>
      <c r="CC466" s="10"/>
      <c r="CD466" s="10"/>
      <c r="CE466" s="10"/>
      <c r="CF466" s="5"/>
      <c r="CG466" s="10"/>
      <c r="CH466" s="10"/>
      <c r="CI466" s="21"/>
    </row>
    <row r="467" spans="1:87" s="4" customFormat="1" x14ac:dyDescent="0.4">
      <c r="A467" s="10"/>
      <c r="B467" s="125"/>
      <c r="C467" s="65"/>
      <c r="D467" s="57"/>
      <c r="E467" s="10"/>
      <c r="F467" s="10"/>
      <c r="G467" s="5"/>
      <c r="H467" s="10"/>
      <c r="I467" s="57"/>
      <c r="J467" s="65"/>
      <c r="K467" s="57"/>
      <c r="L467" s="10"/>
      <c r="M467" s="5"/>
      <c r="N467" s="10"/>
      <c r="O467" s="10"/>
      <c r="P467" s="65"/>
      <c r="Q467" s="10"/>
      <c r="R467" s="10"/>
      <c r="S467" s="5"/>
      <c r="T467" s="10"/>
      <c r="U467" s="10"/>
      <c r="W467" s="10"/>
      <c r="X467" s="10"/>
      <c r="Y467" s="5"/>
      <c r="Z467" s="10"/>
      <c r="AA467" s="10"/>
      <c r="AB467" s="65"/>
      <c r="AC467" s="10"/>
      <c r="AD467" s="10"/>
      <c r="AE467" s="5"/>
      <c r="AF467" s="10"/>
      <c r="AG467" s="10"/>
      <c r="AH467" s="65"/>
      <c r="AI467" s="10"/>
      <c r="AJ467" s="10"/>
      <c r="AK467" s="5"/>
      <c r="AL467" s="10"/>
      <c r="AM467" s="10"/>
      <c r="AO467" s="10"/>
      <c r="AP467" s="10"/>
      <c r="AQ467" s="5"/>
      <c r="AR467" s="10"/>
      <c r="AS467" s="10"/>
      <c r="AU467" s="57"/>
      <c r="AV467" s="10"/>
      <c r="AW467" s="10"/>
      <c r="AX467" s="554"/>
      <c r="AY467" s="131"/>
      <c r="AZ467" s="5"/>
      <c r="BA467" s="5"/>
      <c r="BB467" s="57"/>
      <c r="BC467" s="10"/>
      <c r="BD467" s="10"/>
      <c r="BE467" s="10"/>
      <c r="BF467" s="5"/>
      <c r="BG467" s="10"/>
      <c r="BH467" s="10"/>
      <c r="BJ467" s="10"/>
      <c r="BK467" s="119"/>
      <c r="BL467" s="5"/>
      <c r="BM467" s="131"/>
      <c r="BN467" s="12"/>
      <c r="BO467" s="21"/>
      <c r="BR467" s="5"/>
      <c r="BV467" s="10"/>
      <c r="BW467" s="10"/>
      <c r="BX467" s="10"/>
      <c r="BY467" s="5"/>
      <c r="BZ467" s="10"/>
      <c r="CA467" s="10"/>
      <c r="CC467" s="10"/>
      <c r="CD467" s="10"/>
      <c r="CE467" s="10"/>
      <c r="CF467" s="5"/>
      <c r="CG467" s="10"/>
      <c r="CH467" s="10"/>
      <c r="CI467" s="21"/>
    </row>
    <row r="468" spans="1:87" s="4" customFormat="1" x14ac:dyDescent="0.4">
      <c r="A468" s="10"/>
      <c r="B468" s="125"/>
      <c r="C468" s="65"/>
      <c r="D468" s="57"/>
      <c r="E468" s="10"/>
      <c r="F468" s="10"/>
      <c r="G468" s="5"/>
      <c r="H468" s="10"/>
      <c r="I468" s="57"/>
      <c r="J468" s="65"/>
      <c r="K468" s="57"/>
      <c r="L468" s="10"/>
      <c r="M468" s="5"/>
      <c r="N468" s="10"/>
      <c r="O468" s="10"/>
      <c r="P468" s="65"/>
      <c r="Q468" s="10"/>
      <c r="R468" s="10"/>
      <c r="S468" s="5"/>
      <c r="T468" s="10"/>
      <c r="U468" s="10"/>
      <c r="W468" s="10"/>
      <c r="X468" s="10"/>
      <c r="Y468" s="5"/>
      <c r="Z468" s="10"/>
      <c r="AA468" s="10"/>
      <c r="AB468" s="65"/>
      <c r="AC468" s="10"/>
      <c r="AD468" s="10"/>
      <c r="AE468" s="5"/>
      <c r="AF468" s="10"/>
      <c r="AG468" s="10"/>
      <c r="AH468" s="65"/>
      <c r="AI468" s="10"/>
      <c r="AJ468" s="10"/>
      <c r="AK468" s="5"/>
      <c r="AL468" s="10"/>
      <c r="AM468" s="10"/>
      <c r="AO468" s="10"/>
      <c r="AP468" s="10"/>
      <c r="AQ468" s="5"/>
      <c r="AR468" s="10"/>
      <c r="AS468" s="10"/>
      <c r="AU468" s="57"/>
      <c r="AV468" s="10"/>
      <c r="AW468" s="10"/>
      <c r="AX468" s="554"/>
      <c r="AY468" s="131"/>
      <c r="AZ468" s="5"/>
      <c r="BA468" s="5"/>
      <c r="BB468" s="57"/>
      <c r="BC468" s="10"/>
      <c r="BD468" s="10"/>
      <c r="BE468" s="10"/>
      <c r="BF468" s="5"/>
      <c r="BG468" s="10"/>
      <c r="BH468" s="10"/>
      <c r="BJ468" s="10"/>
      <c r="BK468" s="119"/>
      <c r="BL468" s="5"/>
      <c r="BM468" s="131"/>
      <c r="BN468" s="12"/>
      <c r="BO468" s="21"/>
      <c r="BR468" s="5"/>
      <c r="BV468" s="10"/>
      <c r="BW468" s="10"/>
      <c r="BX468" s="10"/>
      <c r="BY468" s="5"/>
      <c r="BZ468" s="10"/>
      <c r="CA468" s="10"/>
      <c r="CC468" s="10"/>
      <c r="CD468" s="10"/>
      <c r="CE468" s="10"/>
      <c r="CF468" s="5"/>
      <c r="CG468" s="10"/>
      <c r="CH468" s="10"/>
      <c r="CI468" s="21"/>
    </row>
    <row r="469" spans="1:87" s="4" customFormat="1" x14ac:dyDescent="0.4">
      <c r="A469" s="10"/>
      <c r="B469" s="125"/>
      <c r="C469" s="65"/>
      <c r="D469" s="57"/>
      <c r="E469" s="10"/>
      <c r="F469" s="10"/>
      <c r="G469" s="5"/>
      <c r="H469" s="10"/>
      <c r="I469" s="57"/>
      <c r="J469" s="65"/>
      <c r="K469" s="57"/>
      <c r="L469" s="10"/>
      <c r="M469" s="5"/>
      <c r="N469" s="10"/>
      <c r="O469" s="10"/>
      <c r="P469" s="65"/>
      <c r="Q469" s="10"/>
      <c r="R469" s="10"/>
      <c r="S469" s="5"/>
      <c r="T469" s="10"/>
      <c r="U469" s="10"/>
      <c r="W469" s="10"/>
      <c r="X469" s="10"/>
      <c r="Y469" s="5"/>
      <c r="Z469" s="10"/>
      <c r="AA469" s="10"/>
      <c r="AB469" s="65"/>
      <c r="AC469" s="10"/>
      <c r="AD469" s="10"/>
      <c r="AE469" s="5"/>
      <c r="AF469" s="10"/>
      <c r="AG469" s="10"/>
      <c r="AH469" s="65"/>
      <c r="AI469" s="10"/>
      <c r="AJ469" s="10"/>
      <c r="AK469" s="5"/>
      <c r="AL469" s="10"/>
      <c r="AM469" s="10"/>
      <c r="AO469" s="10"/>
      <c r="AP469" s="10"/>
      <c r="AQ469" s="5"/>
      <c r="AR469" s="10"/>
      <c r="AS469" s="10"/>
      <c r="AU469" s="57"/>
      <c r="AV469" s="10"/>
      <c r="AW469" s="10"/>
      <c r="AX469" s="554"/>
      <c r="AY469" s="131"/>
      <c r="AZ469" s="5"/>
      <c r="BA469" s="5"/>
      <c r="BB469" s="57"/>
      <c r="BC469" s="10"/>
      <c r="BD469" s="10"/>
      <c r="BE469" s="10"/>
      <c r="BF469" s="5"/>
      <c r="BG469" s="10"/>
      <c r="BH469" s="10"/>
      <c r="BJ469" s="10"/>
      <c r="BK469" s="119"/>
      <c r="BL469" s="5"/>
      <c r="BM469" s="131"/>
      <c r="BN469" s="12"/>
      <c r="BO469" s="21"/>
      <c r="BR469" s="5"/>
      <c r="BV469" s="10"/>
      <c r="BW469" s="10"/>
      <c r="BX469" s="10"/>
      <c r="BY469" s="5"/>
      <c r="BZ469" s="10"/>
      <c r="CA469" s="10"/>
      <c r="CC469" s="10"/>
      <c r="CD469" s="10"/>
      <c r="CE469" s="10"/>
      <c r="CF469" s="5"/>
      <c r="CG469" s="10"/>
      <c r="CH469" s="10"/>
      <c r="CI469" s="21"/>
    </row>
    <row r="470" spans="1:87" s="4" customFormat="1" x14ac:dyDescent="0.4">
      <c r="A470" s="10"/>
      <c r="B470" s="125"/>
      <c r="C470" s="65"/>
      <c r="D470" s="57"/>
      <c r="E470" s="10"/>
      <c r="F470" s="10"/>
      <c r="G470" s="5"/>
      <c r="H470" s="10"/>
      <c r="I470" s="57"/>
      <c r="J470" s="65"/>
      <c r="K470" s="57"/>
      <c r="L470" s="10"/>
      <c r="M470" s="5"/>
      <c r="N470" s="10"/>
      <c r="O470" s="10"/>
      <c r="P470" s="65"/>
      <c r="Q470" s="10"/>
      <c r="R470" s="10"/>
      <c r="S470" s="5"/>
      <c r="T470" s="10"/>
      <c r="U470" s="10"/>
      <c r="W470" s="10"/>
      <c r="X470" s="10"/>
      <c r="Y470" s="5"/>
      <c r="Z470" s="10"/>
      <c r="AA470" s="10"/>
      <c r="AB470" s="65"/>
      <c r="AC470" s="10"/>
      <c r="AD470" s="10"/>
      <c r="AE470" s="5"/>
      <c r="AF470" s="10"/>
      <c r="AG470" s="10"/>
      <c r="AH470" s="65"/>
      <c r="AI470" s="10"/>
      <c r="AJ470" s="10"/>
      <c r="AK470" s="5"/>
      <c r="AL470" s="10"/>
      <c r="AM470" s="10"/>
      <c r="AO470" s="10"/>
      <c r="AP470" s="10"/>
      <c r="AQ470" s="5"/>
      <c r="AR470" s="10"/>
      <c r="AS470" s="10"/>
      <c r="AU470" s="57"/>
      <c r="AV470" s="10"/>
      <c r="AW470" s="10"/>
      <c r="AX470" s="554"/>
      <c r="AY470" s="131"/>
      <c r="AZ470" s="5"/>
      <c r="BA470" s="5"/>
      <c r="BB470" s="57"/>
      <c r="BC470" s="10"/>
      <c r="BD470" s="10"/>
      <c r="BE470" s="10"/>
      <c r="BF470" s="5"/>
      <c r="BG470" s="10"/>
      <c r="BH470" s="10"/>
      <c r="BJ470" s="10"/>
      <c r="BK470" s="119"/>
      <c r="BL470" s="5"/>
      <c r="BM470" s="131"/>
      <c r="BN470" s="12"/>
      <c r="BO470" s="21"/>
      <c r="BR470" s="5"/>
      <c r="BV470" s="10"/>
      <c r="BW470" s="10"/>
      <c r="BX470" s="10"/>
      <c r="BY470" s="5"/>
      <c r="BZ470" s="10"/>
      <c r="CA470" s="10"/>
      <c r="CC470" s="10"/>
      <c r="CD470" s="10"/>
      <c r="CE470" s="10"/>
      <c r="CF470" s="5"/>
      <c r="CG470" s="10"/>
      <c r="CH470" s="10"/>
      <c r="CI470" s="21"/>
    </row>
    <row r="471" spans="1:87" s="4" customFormat="1" x14ac:dyDescent="0.4">
      <c r="A471" s="10"/>
      <c r="B471" s="125"/>
      <c r="C471" s="65"/>
      <c r="D471" s="57"/>
      <c r="E471" s="10"/>
      <c r="F471" s="10"/>
      <c r="G471" s="5"/>
      <c r="H471" s="10"/>
      <c r="I471" s="57"/>
      <c r="J471" s="65"/>
      <c r="K471" s="57"/>
      <c r="L471" s="10"/>
      <c r="M471" s="5"/>
      <c r="N471" s="10"/>
      <c r="O471" s="10"/>
      <c r="P471" s="65"/>
      <c r="Q471" s="10"/>
      <c r="R471" s="10"/>
      <c r="S471" s="5"/>
      <c r="T471" s="10"/>
      <c r="U471" s="10"/>
      <c r="W471" s="10"/>
      <c r="X471" s="10"/>
      <c r="Y471" s="5"/>
      <c r="Z471" s="10"/>
      <c r="AA471" s="10"/>
      <c r="AB471" s="65"/>
      <c r="AC471" s="10"/>
      <c r="AD471" s="10"/>
      <c r="AE471" s="5"/>
      <c r="AF471" s="10"/>
      <c r="AG471" s="10"/>
      <c r="AH471" s="65"/>
      <c r="AI471" s="10"/>
      <c r="AJ471" s="10"/>
      <c r="AK471" s="5"/>
      <c r="AL471" s="10"/>
      <c r="AM471" s="10"/>
      <c r="AO471" s="10"/>
      <c r="AP471" s="10"/>
      <c r="AQ471" s="5"/>
      <c r="AR471" s="10"/>
      <c r="AS471" s="10"/>
      <c r="AU471" s="57"/>
      <c r="AV471" s="10"/>
      <c r="AW471" s="10"/>
      <c r="AX471" s="554"/>
      <c r="AY471" s="131"/>
      <c r="AZ471" s="5"/>
      <c r="BA471" s="5"/>
      <c r="BB471" s="57"/>
      <c r="BC471" s="10"/>
      <c r="BD471" s="10"/>
      <c r="BE471" s="10"/>
      <c r="BF471" s="5"/>
      <c r="BG471" s="10"/>
      <c r="BH471" s="10"/>
      <c r="BJ471" s="10"/>
      <c r="BK471" s="119"/>
      <c r="BL471" s="5"/>
      <c r="BM471" s="131"/>
      <c r="BN471" s="12"/>
      <c r="BO471" s="21"/>
      <c r="BR471" s="5"/>
      <c r="BV471" s="10"/>
      <c r="BW471" s="10"/>
      <c r="BX471" s="10"/>
      <c r="BY471" s="5"/>
      <c r="BZ471" s="10"/>
      <c r="CA471" s="10"/>
      <c r="CC471" s="10"/>
      <c r="CD471" s="10"/>
      <c r="CE471" s="10"/>
      <c r="CF471" s="5"/>
      <c r="CG471" s="10"/>
      <c r="CH471" s="10"/>
      <c r="CI471" s="21"/>
    </row>
    <row r="472" spans="1:87" s="4" customFormat="1" x14ac:dyDescent="0.4">
      <c r="A472" s="10"/>
      <c r="B472" s="125"/>
      <c r="C472" s="65"/>
      <c r="D472" s="57"/>
      <c r="E472" s="10"/>
      <c r="F472" s="10"/>
      <c r="G472" s="5"/>
      <c r="H472" s="10"/>
      <c r="I472" s="57"/>
      <c r="J472" s="65"/>
      <c r="K472" s="57"/>
      <c r="L472" s="10"/>
      <c r="M472" s="5"/>
      <c r="N472" s="10"/>
      <c r="O472" s="10"/>
      <c r="P472" s="65"/>
      <c r="Q472" s="10"/>
      <c r="R472" s="10"/>
      <c r="S472" s="5"/>
      <c r="T472" s="10"/>
      <c r="U472" s="10"/>
      <c r="W472" s="10"/>
      <c r="X472" s="10"/>
      <c r="Y472" s="5"/>
      <c r="Z472" s="10"/>
      <c r="AA472" s="10"/>
      <c r="AB472" s="65"/>
      <c r="AC472" s="10"/>
      <c r="AD472" s="10"/>
      <c r="AE472" s="5"/>
      <c r="AF472" s="10"/>
      <c r="AG472" s="10"/>
      <c r="AH472" s="65"/>
      <c r="AI472" s="10"/>
      <c r="AJ472" s="10"/>
      <c r="AK472" s="5"/>
      <c r="AL472" s="10"/>
      <c r="AM472" s="10"/>
      <c r="AO472" s="10"/>
      <c r="AP472" s="10"/>
      <c r="AQ472" s="5"/>
      <c r="AR472" s="10"/>
      <c r="AS472" s="10"/>
      <c r="AU472" s="57"/>
      <c r="AV472" s="10"/>
      <c r="AW472" s="10"/>
      <c r="AX472" s="554"/>
      <c r="AY472" s="131"/>
      <c r="AZ472" s="5"/>
      <c r="BA472" s="5"/>
      <c r="BB472" s="57"/>
      <c r="BC472" s="10"/>
      <c r="BD472" s="10"/>
      <c r="BE472" s="10"/>
      <c r="BF472" s="5"/>
      <c r="BG472" s="10"/>
      <c r="BH472" s="10"/>
      <c r="BJ472" s="10"/>
      <c r="BK472" s="119"/>
      <c r="BL472" s="5"/>
      <c r="BM472" s="131"/>
      <c r="BN472" s="12"/>
      <c r="BO472" s="21"/>
      <c r="BR472" s="5"/>
      <c r="BV472" s="10"/>
      <c r="BW472" s="10"/>
      <c r="BX472" s="10"/>
      <c r="BY472" s="5"/>
      <c r="BZ472" s="10"/>
      <c r="CA472" s="10"/>
      <c r="CC472" s="10"/>
      <c r="CD472" s="10"/>
      <c r="CE472" s="10"/>
      <c r="CF472" s="5"/>
      <c r="CG472" s="10"/>
      <c r="CH472" s="10"/>
      <c r="CI472" s="21"/>
    </row>
    <row r="473" spans="1:87" s="4" customFormat="1" x14ac:dyDescent="0.4">
      <c r="A473" s="10"/>
      <c r="B473" s="125"/>
      <c r="C473" s="65"/>
      <c r="D473" s="57"/>
      <c r="E473" s="10"/>
      <c r="F473" s="10"/>
      <c r="G473" s="5"/>
      <c r="H473" s="10"/>
      <c r="I473" s="57"/>
      <c r="J473" s="65"/>
      <c r="K473" s="57"/>
      <c r="L473" s="10"/>
      <c r="M473" s="5"/>
      <c r="N473" s="10"/>
      <c r="O473" s="10"/>
      <c r="P473" s="65"/>
      <c r="Q473" s="10"/>
      <c r="R473" s="10"/>
      <c r="S473" s="5"/>
      <c r="T473" s="10"/>
      <c r="U473" s="10"/>
      <c r="W473" s="10"/>
      <c r="X473" s="10"/>
      <c r="Y473" s="5"/>
      <c r="Z473" s="10"/>
      <c r="AA473" s="10"/>
      <c r="AB473" s="65"/>
      <c r="AC473" s="10"/>
      <c r="AD473" s="10"/>
      <c r="AE473" s="5"/>
      <c r="AF473" s="10"/>
      <c r="AG473" s="10"/>
      <c r="AH473" s="65"/>
      <c r="AI473" s="10"/>
      <c r="AJ473" s="10"/>
      <c r="AK473" s="5"/>
      <c r="AL473" s="10"/>
      <c r="AM473" s="10"/>
      <c r="AO473" s="10"/>
      <c r="AP473" s="10"/>
      <c r="AQ473" s="5"/>
      <c r="AR473" s="10"/>
      <c r="AS473" s="10"/>
      <c r="AU473" s="57"/>
      <c r="AV473" s="10"/>
      <c r="AW473" s="10"/>
      <c r="AX473" s="554"/>
      <c r="AY473" s="131"/>
      <c r="AZ473" s="5"/>
      <c r="BA473" s="5"/>
      <c r="BB473" s="57"/>
      <c r="BC473" s="10"/>
      <c r="BD473" s="10"/>
      <c r="BE473" s="10"/>
      <c r="BF473" s="5"/>
      <c r="BG473" s="10"/>
      <c r="BH473" s="10"/>
      <c r="BJ473" s="10"/>
      <c r="BK473" s="119"/>
      <c r="BL473" s="5"/>
      <c r="BM473" s="131"/>
      <c r="BN473" s="12"/>
      <c r="BO473" s="21"/>
      <c r="BR473" s="5"/>
      <c r="BV473" s="10"/>
      <c r="BW473" s="10"/>
      <c r="BX473" s="10"/>
      <c r="BY473" s="5"/>
      <c r="BZ473" s="10"/>
      <c r="CA473" s="10"/>
      <c r="CC473" s="10"/>
      <c r="CD473" s="10"/>
      <c r="CE473" s="10"/>
      <c r="CF473" s="5"/>
      <c r="CG473" s="10"/>
      <c r="CH473" s="10"/>
      <c r="CI473" s="21"/>
    </row>
    <row r="474" spans="1:87" s="4" customFormat="1" x14ac:dyDescent="0.4">
      <c r="A474" s="10"/>
      <c r="B474" s="125"/>
      <c r="C474" s="65"/>
      <c r="D474" s="57"/>
      <c r="E474" s="10"/>
      <c r="F474" s="10"/>
      <c r="G474" s="5"/>
      <c r="H474" s="10"/>
      <c r="I474" s="57"/>
      <c r="J474" s="65"/>
      <c r="K474" s="57"/>
      <c r="L474" s="10"/>
      <c r="M474" s="5"/>
      <c r="N474" s="10"/>
      <c r="O474" s="10"/>
      <c r="P474" s="65"/>
      <c r="Q474" s="10"/>
      <c r="R474" s="10"/>
      <c r="S474" s="5"/>
      <c r="T474" s="10"/>
      <c r="U474" s="10"/>
      <c r="W474" s="10"/>
      <c r="X474" s="10"/>
      <c r="Y474" s="5"/>
      <c r="Z474" s="10"/>
      <c r="AA474" s="10"/>
      <c r="AB474" s="65"/>
      <c r="AC474" s="10"/>
      <c r="AD474" s="10"/>
      <c r="AE474" s="5"/>
      <c r="AF474" s="10"/>
      <c r="AG474" s="10"/>
      <c r="AH474" s="65"/>
      <c r="AI474" s="10"/>
      <c r="AJ474" s="10"/>
      <c r="AK474" s="5"/>
      <c r="AL474" s="10"/>
      <c r="AM474" s="10"/>
      <c r="AO474" s="10"/>
      <c r="AP474" s="10"/>
      <c r="AQ474" s="5"/>
      <c r="AR474" s="10"/>
      <c r="AS474" s="10"/>
      <c r="AU474" s="57"/>
      <c r="AV474" s="10"/>
      <c r="AW474" s="10"/>
      <c r="AX474" s="554"/>
      <c r="AY474" s="131"/>
      <c r="AZ474" s="5"/>
      <c r="BA474" s="5"/>
      <c r="BB474" s="57"/>
      <c r="BC474" s="10"/>
      <c r="BD474" s="10"/>
      <c r="BE474" s="10"/>
      <c r="BF474" s="5"/>
      <c r="BG474" s="10"/>
      <c r="BH474" s="10"/>
      <c r="BJ474" s="10"/>
      <c r="BK474" s="119"/>
      <c r="BL474" s="5"/>
      <c r="BM474" s="131"/>
      <c r="BN474" s="12"/>
      <c r="BO474" s="21"/>
      <c r="BR474" s="5"/>
      <c r="BV474" s="10"/>
      <c r="BW474" s="10"/>
      <c r="BX474" s="10"/>
      <c r="BY474" s="5"/>
      <c r="BZ474" s="10"/>
      <c r="CA474" s="10"/>
      <c r="CC474" s="10"/>
      <c r="CD474" s="10"/>
      <c r="CE474" s="10"/>
      <c r="CF474" s="5"/>
      <c r="CG474" s="10"/>
      <c r="CH474" s="10"/>
      <c r="CI474" s="21"/>
    </row>
    <row r="475" spans="1:87" s="4" customFormat="1" x14ac:dyDescent="0.4">
      <c r="A475" s="10"/>
      <c r="B475" s="125"/>
      <c r="C475" s="65"/>
      <c r="D475" s="57"/>
      <c r="E475" s="10"/>
      <c r="F475" s="10"/>
      <c r="G475" s="5"/>
      <c r="H475" s="10"/>
      <c r="I475" s="57"/>
      <c r="J475" s="65"/>
      <c r="K475" s="57"/>
      <c r="L475" s="10"/>
      <c r="M475" s="5"/>
      <c r="N475" s="10"/>
      <c r="O475" s="10"/>
      <c r="P475" s="65"/>
      <c r="Q475" s="10"/>
      <c r="R475" s="10"/>
      <c r="S475" s="5"/>
      <c r="T475" s="10"/>
      <c r="U475" s="10"/>
      <c r="W475" s="10"/>
      <c r="X475" s="10"/>
      <c r="Y475" s="5"/>
      <c r="Z475" s="10"/>
      <c r="AA475" s="10"/>
      <c r="AB475" s="65"/>
      <c r="AC475" s="10"/>
      <c r="AD475" s="10"/>
      <c r="AE475" s="5"/>
      <c r="AF475" s="10"/>
      <c r="AG475" s="10"/>
      <c r="AH475" s="65"/>
      <c r="AI475" s="10"/>
      <c r="AJ475" s="10"/>
      <c r="AK475" s="5"/>
      <c r="AL475" s="10"/>
      <c r="AM475" s="10"/>
      <c r="AO475" s="10"/>
      <c r="AP475" s="10"/>
      <c r="AQ475" s="5"/>
      <c r="AR475" s="10"/>
      <c r="AS475" s="10"/>
      <c r="AU475" s="57"/>
      <c r="AV475" s="10"/>
      <c r="AW475" s="10"/>
      <c r="AX475" s="554"/>
      <c r="AY475" s="131"/>
      <c r="AZ475" s="5"/>
      <c r="BA475" s="5"/>
      <c r="BB475" s="57"/>
      <c r="BC475" s="10"/>
      <c r="BD475" s="10"/>
      <c r="BE475" s="10"/>
      <c r="BF475" s="5"/>
      <c r="BG475" s="10"/>
      <c r="BH475" s="10"/>
      <c r="BJ475" s="10"/>
      <c r="BK475" s="119"/>
      <c r="BL475" s="5"/>
      <c r="BM475" s="131"/>
      <c r="BN475" s="12"/>
      <c r="BO475" s="21"/>
      <c r="BR475" s="5"/>
      <c r="BV475" s="10"/>
      <c r="BW475" s="10"/>
      <c r="BX475" s="10"/>
      <c r="BY475" s="5"/>
      <c r="BZ475" s="10"/>
      <c r="CA475" s="10"/>
      <c r="CC475" s="10"/>
      <c r="CD475" s="10"/>
      <c r="CE475" s="10"/>
      <c r="CF475" s="5"/>
      <c r="CG475" s="10"/>
      <c r="CH475" s="10"/>
      <c r="CI475" s="21"/>
    </row>
    <row r="476" spans="1:87" s="4" customFormat="1" x14ac:dyDescent="0.4">
      <c r="A476" s="10"/>
      <c r="B476" s="125"/>
      <c r="C476" s="65"/>
      <c r="D476" s="57"/>
      <c r="E476" s="10"/>
      <c r="F476" s="10"/>
      <c r="G476" s="5"/>
      <c r="H476" s="10"/>
      <c r="I476" s="57"/>
      <c r="J476" s="65"/>
      <c r="K476" s="57"/>
      <c r="L476" s="10"/>
      <c r="M476" s="5"/>
      <c r="N476" s="10"/>
      <c r="O476" s="10"/>
      <c r="P476" s="65"/>
      <c r="Q476" s="10"/>
      <c r="R476" s="10"/>
      <c r="S476" s="5"/>
      <c r="T476" s="10"/>
      <c r="U476" s="10"/>
      <c r="W476" s="10"/>
      <c r="X476" s="10"/>
      <c r="Y476" s="5"/>
      <c r="Z476" s="10"/>
      <c r="AA476" s="10"/>
      <c r="AB476" s="65"/>
      <c r="AC476" s="10"/>
      <c r="AD476" s="10"/>
      <c r="AE476" s="5"/>
      <c r="AF476" s="10"/>
      <c r="AG476" s="10"/>
      <c r="AH476" s="65"/>
      <c r="AI476" s="10"/>
      <c r="AJ476" s="10"/>
      <c r="AK476" s="5"/>
      <c r="AL476" s="10"/>
      <c r="AM476" s="10"/>
      <c r="AO476" s="10"/>
      <c r="AP476" s="10"/>
      <c r="AQ476" s="5"/>
      <c r="AR476" s="10"/>
      <c r="AS476" s="10"/>
      <c r="AU476" s="57"/>
      <c r="AV476" s="10"/>
      <c r="AW476" s="10"/>
      <c r="AX476" s="554"/>
      <c r="AY476" s="131"/>
      <c r="AZ476" s="5"/>
      <c r="BA476" s="5"/>
      <c r="BB476" s="57"/>
      <c r="BC476" s="10"/>
      <c r="BD476" s="10"/>
      <c r="BE476" s="10"/>
      <c r="BF476" s="5"/>
      <c r="BG476" s="10"/>
      <c r="BH476" s="10"/>
      <c r="BJ476" s="10"/>
      <c r="BK476" s="119"/>
      <c r="BL476" s="5"/>
      <c r="BM476" s="131"/>
      <c r="BN476" s="12"/>
      <c r="BO476" s="21"/>
      <c r="BR476" s="5"/>
      <c r="BV476" s="10"/>
      <c r="BW476" s="10"/>
      <c r="BX476" s="10"/>
      <c r="BY476" s="5"/>
      <c r="BZ476" s="10"/>
      <c r="CA476" s="10"/>
      <c r="CC476" s="10"/>
      <c r="CD476" s="10"/>
      <c r="CE476" s="10"/>
      <c r="CF476" s="5"/>
      <c r="CG476" s="10"/>
      <c r="CH476" s="10"/>
      <c r="CI476" s="21"/>
    </row>
    <row r="477" spans="1:87" s="4" customFormat="1" x14ac:dyDescent="0.4">
      <c r="A477" s="10"/>
      <c r="B477" s="125"/>
      <c r="C477" s="65"/>
      <c r="D477" s="57"/>
      <c r="E477" s="10"/>
      <c r="F477" s="10"/>
      <c r="G477" s="5"/>
      <c r="H477" s="10"/>
      <c r="I477" s="57"/>
      <c r="J477" s="65"/>
      <c r="K477" s="57"/>
      <c r="L477" s="10"/>
      <c r="M477" s="5"/>
      <c r="N477" s="10"/>
      <c r="O477" s="10"/>
      <c r="P477" s="65"/>
      <c r="Q477" s="10"/>
      <c r="R477" s="10"/>
      <c r="S477" s="5"/>
      <c r="T477" s="10"/>
      <c r="U477" s="10"/>
      <c r="W477" s="10"/>
      <c r="X477" s="10"/>
      <c r="Y477" s="5"/>
      <c r="Z477" s="10"/>
      <c r="AA477" s="10"/>
      <c r="AB477" s="65"/>
      <c r="AC477" s="10"/>
      <c r="AD477" s="10"/>
      <c r="AE477" s="5"/>
      <c r="AF477" s="10"/>
      <c r="AG477" s="10"/>
      <c r="AH477" s="65"/>
      <c r="AI477" s="10"/>
      <c r="AJ477" s="10"/>
      <c r="AK477" s="5"/>
      <c r="AL477" s="10"/>
      <c r="AM477" s="10"/>
      <c r="AO477" s="10"/>
      <c r="AP477" s="10"/>
      <c r="AQ477" s="5"/>
      <c r="AR477" s="10"/>
      <c r="AS477" s="10"/>
      <c r="AU477" s="57"/>
      <c r="AV477" s="10"/>
      <c r="AW477" s="10"/>
      <c r="AX477" s="554"/>
      <c r="AY477" s="131"/>
      <c r="AZ477" s="5"/>
      <c r="BA477" s="5"/>
      <c r="BB477" s="57"/>
      <c r="BC477" s="10"/>
      <c r="BD477" s="10"/>
      <c r="BE477" s="10"/>
      <c r="BF477" s="5"/>
      <c r="BG477" s="10"/>
      <c r="BH477" s="10"/>
      <c r="BJ477" s="10"/>
      <c r="BK477" s="119"/>
      <c r="BL477" s="5"/>
      <c r="BM477" s="131"/>
      <c r="BN477" s="12"/>
      <c r="BO477" s="21"/>
      <c r="BR477" s="5"/>
      <c r="BV477" s="10"/>
      <c r="BW477" s="10"/>
      <c r="BX477" s="10"/>
      <c r="BY477" s="5"/>
      <c r="BZ477" s="10"/>
      <c r="CA477" s="10"/>
      <c r="CC477" s="10"/>
      <c r="CD477" s="10"/>
      <c r="CE477" s="10"/>
      <c r="CF477" s="5"/>
      <c r="CG477" s="10"/>
      <c r="CH477" s="10"/>
      <c r="CI477" s="21"/>
    </row>
    <row r="478" spans="1:87" s="4" customFormat="1" x14ac:dyDescent="0.4">
      <c r="A478" s="10"/>
      <c r="B478" s="125"/>
      <c r="C478" s="65"/>
      <c r="D478" s="57"/>
      <c r="E478" s="10"/>
      <c r="F478" s="10"/>
      <c r="G478" s="5"/>
      <c r="H478" s="10"/>
      <c r="I478" s="57"/>
      <c r="J478" s="65"/>
      <c r="K478" s="57"/>
      <c r="L478" s="10"/>
      <c r="M478" s="5"/>
      <c r="N478" s="10"/>
      <c r="O478" s="10"/>
      <c r="P478" s="65"/>
      <c r="Q478" s="10"/>
      <c r="R478" s="10"/>
      <c r="S478" s="5"/>
      <c r="T478" s="10"/>
      <c r="U478" s="10"/>
      <c r="W478" s="10"/>
      <c r="X478" s="10"/>
      <c r="Y478" s="5"/>
      <c r="Z478" s="10"/>
      <c r="AA478" s="10"/>
      <c r="AB478" s="65"/>
      <c r="AC478" s="10"/>
      <c r="AD478" s="10"/>
      <c r="AE478" s="5"/>
      <c r="AF478" s="10"/>
      <c r="AG478" s="10"/>
      <c r="AH478" s="65"/>
      <c r="AI478" s="10"/>
      <c r="AJ478" s="10"/>
      <c r="AK478" s="5"/>
      <c r="AL478" s="10"/>
      <c r="AM478" s="10"/>
      <c r="AO478" s="10"/>
      <c r="AP478" s="10"/>
      <c r="AQ478" s="5"/>
      <c r="AR478" s="10"/>
      <c r="AS478" s="10"/>
      <c r="AU478" s="57"/>
      <c r="AV478" s="10"/>
      <c r="AW478" s="10"/>
      <c r="AX478" s="554"/>
      <c r="AY478" s="131"/>
      <c r="AZ478" s="5"/>
      <c r="BA478" s="5"/>
      <c r="BB478" s="57"/>
      <c r="BC478" s="10"/>
      <c r="BD478" s="10"/>
      <c r="BE478" s="10"/>
      <c r="BF478" s="5"/>
      <c r="BG478" s="10"/>
      <c r="BH478" s="10"/>
      <c r="BJ478" s="10"/>
      <c r="BK478" s="119"/>
      <c r="BL478" s="5"/>
      <c r="BM478" s="131"/>
      <c r="BN478" s="12"/>
      <c r="BO478" s="21"/>
      <c r="BR478" s="5"/>
      <c r="BV478" s="10"/>
      <c r="BW478" s="10"/>
      <c r="BX478" s="10"/>
      <c r="BY478" s="5"/>
      <c r="BZ478" s="10"/>
      <c r="CA478" s="10"/>
      <c r="CC478" s="10"/>
      <c r="CD478" s="10"/>
      <c r="CE478" s="10"/>
      <c r="CF478" s="5"/>
      <c r="CG478" s="10"/>
      <c r="CH478" s="10"/>
      <c r="CI478" s="21"/>
    </row>
    <row r="479" spans="1:87" s="4" customFormat="1" x14ac:dyDescent="0.4">
      <c r="A479" s="10"/>
      <c r="B479" s="125"/>
      <c r="C479" s="65"/>
      <c r="D479" s="57"/>
      <c r="E479" s="10"/>
      <c r="F479" s="10"/>
      <c r="G479" s="5"/>
      <c r="H479" s="10"/>
      <c r="I479" s="57"/>
      <c r="J479" s="65"/>
      <c r="K479" s="57"/>
      <c r="L479" s="10"/>
      <c r="M479" s="5"/>
      <c r="N479" s="10"/>
      <c r="O479" s="10"/>
      <c r="P479" s="65"/>
      <c r="Q479" s="10"/>
      <c r="R479" s="10"/>
      <c r="S479" s="5"/>
      <c r="T479" s="10"/>
      <c r="U479" s="10"/>
      <c r="W479" s="10"/>
      <c r="X479" s="10"/>
      <c r="Y479" s="5"/>
      <c r="Z479" s="10"/>
      <c r="AA479" s="10"/>
      <c r="AB479" s="65"/>
      <c r="AC479" s="10"/>
      <c r="AD479" s="10"/>
      <c r="AE479" s="5"/>
      <c r="AF479" s="10"/>
      <c r="AG479" s="10"/>
      <c r="AH479" s="65"/>
      <c r="AI479" s="10"/>
      <c r="AJ479" s="10"/>
      <c r="AK479" s="5"/>
      <c r="AL479" s="10"/>
      <c r="AM479" s="10"/>
      <c r="AO479" s="10"/>
      <c r="AP479" s="10"/>
      <c r="AQ479" s="5"/>
      <c r="AR479" s="10"/>
      <c r="AS479" s="10"/>
      <c r="AU479" s="57"/>
      <c r="AV479" s="10"/>
      <c r="AW479" s="10"/>
      <c r="AX479" s="554"/>
      <c r="AY479" s="131"/>
      <c r="AZ479" s="5"/>
      <c r="BA479" s="5"/>
      <c r="BB479" s="57"/>
      <c r="BC479" s="10"/>
      <c r="BD479" s="10"/>
      <c r="BE479" s="10"/>
      <c r="BF479" s="5"/>
      <c r="BG479" s="10"/>
      <c r="BH479" s="10"/>
      <c r="BJ479" s="10"/>
      <c r="BK479" s="119"/>
      <c r="BL479" s="5"/>
      <c r="BM479" s="131"/>
      <c r="BN479" s="12"/>
      <c r="BO479" s="21"/>
      <c r="BR479" s="5"/>
      <c r="BV479" s="10"/>
      <c r="BW479" s="10"/>
      <c r="BX479" s="10"/>
      <c r="BY479" s="5"/>
      <c r="BZ479" s="10"/>
      <c r="CA479" s="10"/>
      <c r="CC479" s="10"/>
      <c r="CD479" s="10"/>
      <c r="CE479" s="10"/>
      <c r="CF479" s="5"/>
      <c r="CG479" s="10"/>
      <c r="CH479" s="10"/>
      <c r="CI479" s="21"/>
    </row>
    <row r="480" spans="1:87" s="4" customFormat="1" x14ac:dyDescent="0.4">
      <c r="A480" s="10"/>
      <c r="B480" s="125"/>
      <c r="C480" s="65"/>
      <c r="D480" s="57"/>
      <c r="E480" s="10"/>
      <c r="F480" s="10"/>
      <c r="G480" s="5"/>
      <c r="H480" s="10"/>
      <c r="I480" s="57"/>
      <c r="J480" s="65"/>
      <c r="K480" s="57"/>
      <c r="L480" s="10"/>
      <c r="M480" s="5"/>
      <c r="N480" s="10"/>
      <c r="O480" s="10"/>
      <c r="P480" s="65"/>
      <c r="Q480" s="10"/>
      <c r="R480" s="10"/>
      <c r="S480" s="5"/>
      <c r="T480" s="10"/>
      <c r="U480" s="10"/>
      <c r="W480" s="10"/>
      <c r="X480" s="10"/>
      <c r="Y480" s="5"/>
      <c r="Z480" s="10"/>
      <c r="AA480" s="10"/>
      <c r="AB480" s="65"/>
      <c r="AC480" s="10"/>
      <c r="AD480" s="10"/>
      <c r="AE480" s="5"/>
      <c r="AF480" s="10"/>
      <c r="AG480" s="10"/>
      <c r="AH480" s="65"/>
      <c r="AI480" s="10"/>
      <c r="AJ480" s="10"/>
      <c r="AK480" s="5"/>
      <c r="AL480" s="10"/>
      <c r="AM480" s="10"/>
      <c r="AO480" s="10"/>
      <c r="AP480" s="10"/>
      <c r="AQ480" s="5"/>
      <c r="AR480" s="10"/>
      <c r="AS480" s="10"/>
      <c r="AU480" s="57"/>
      <c r="AV480" s="10"/>
      <c r="AW480" s="10"/>
      <c r="AX480" s="554"/>
      <c r="AY480" s="131"/>
      <c r="AZ480" s="5"/>
      <c r="BA480" s="5"/>
      <c r="BB480" s="57"/>
      <c r="BC480" s="10"/>
      <c r="BD480" s="10"/>
      <c r="BE480" s="10"/>
      <c r="BF480" s="5"/>
      <c r="BG480" s="10"/>
      <c r="BH480" s="10"/>
      <c r="BJ480" s="10"/>
      <c r="BK480" s="119"/>
      <c r="BL480" s="5"/>
      <c r="BM480" s="131"/>
      <c r="BN480" s="12"/>
      <c r="BO480" s="21"/>
      <c r="BR480" s="5"/>
      <c r="BV480" s="10"/>
      <c r="BW480" s="10"/>
      <c r="BX480" s="10"/>
      <c r="BY480" s="5"/>
      <c r="BZ480" s="10"/>
      <c r="CA480" s="10"/>
      <c r="CC480" s="10"/>
      <c r="CD480" s="10"/>
      <c r="CE480" s="10"/>
      <c r="CF480" s="5"/>
      <c r="CG480" s="10"/>
      <c r="CH480" s="10"/>
      <c r="CI480" s="21"/>
    </row>
    <row r="481" spans="1:87" s="4" customFormat="1" x14ac:dyDescent="0.4">
      <c r="A481" s="10"/>
      <c r="B481" s="125"/>
      <c r="C481" s="65"/>
      <c r="D481" s="57"/>
      <c r="E481" s="10"/>
      <c r="F481" s="10"/>
      <c r="G481" s="5"/>
      <c r="H481" s="10"/>
      <c r="I481" s="57"/>
      <c r="J481" s="65"/>
      <c r="K481" s="57"/>
      <c r="L481" s="10"/>
      <c r="M481" s="5"/>
      <c r="N481" s="10"/>
      <c r="O481" s="10"/>
      <c r="P481" s="65"/>
      <c r="Q481" s="10"/>
      <c r="R481" s="10"/>
      <c r="S481" s="5"/>
      <c r="T481" s="10"/>
      <c r="U481" s="10"/>
      <c r="W481" s="10"/>
      <c r="X481" s="10"/>
      <c r="Y481" s="5"/>
      <c r="Z481" s="10"/>
      <c r="AA481" s="10"/>
      <c r="AB481" s="65"/>
      <c r="AC481" s="10"/>
      <c r="AD481" s="10"/>
      <c r="AE481" s="5"/>
      <c r="AF481" s="10"/>
      <c r="AG481" s="10"/>
      <c r="AH481" s="65"/>
      <c r="AI481" s="10"/>
      <c r="AJ481" s="10"/>
      <c r="AK481" s="5"/>
      <c r="AL481" s="10"/>
      <c r="AM481" s="10"/>
      <c r="AO481" s="10"/>
      <c r="AP481" s="10"/>
      <c r="AQ481" s="5"/>
      <c r="AR481" s="10"/>
      <c r="AS481" s="10"/>
      <c r="AU481" s="57"/>
      <c r="AV481" s="10"/>
      <c r="AW481" s="10"/>
      <c r="AX481" s="554"/>
      <c r="AY481" s="131"/>
      <c r="AZ481" s="5"/>
      <c r="BA481" s="5"/>
      <c r="BB481" s="57"/>
      <c r="BC481" s="10"/>
      <c r="BD481" s="10"/>
      <c r="BE481" s="10"/>
      <c r="BF481" s="5"/>
      <c r="BG481" s="10"/>
      <c r="BH481" s="10"/>
      <c r="BJ481" s="10"/>
      <c r="BK481" s="119"/>
      <c r="BL481" s="5"/>
      <c r="BM481" s="131"/>
      <c r="BN481" s="12"/>
      <c r="BO481" s="21"/>
      <c r="BR481" s="5"/>
      <c r="BV481" s="10"/>
      <c r="BW481" s="10"/>
      <c r="BX481" s="10"/>
      <c r="BY481" s="5"/>
      <c r="BZ481" s="10"/>
      <c r="CA481" s="10"/>
      <c r="CC481" s="10"/>
      <c r="CD481" s="10"/>
      <c r="CE481" s="10"/>
      <c r="CF481" s="5"/>
      <c r="CG481" s="10"/>
      <c r="CH481" s="10"/>
      <c r="CI481" s="21"/>
    </row>
    <row r="482" spans="1:87" s="4" customFormat="1" x14ac:dyDescent="0.4">
      <c r="A482" s="10"/>
      <c r="B482" s="125"/>
      <c r="C482" s="65"/>
      <c r="D482" s="57"/>
      <c r="E482" s="10"/>
      <c r="F482" s="10"/>
      <c r="G482" s="5"/>
      <c r="H482" s="10"/>
      <c r="I482" s="57"/>
      <c r="J482" s="65"/>
      <c r="K482" s="57"/>
      <c r="L482" s="10"/>
      <c r="M482" s="5"/>
      <c r="N482" s="10"/>
      <c r="O482" s="10"/>
      <c r="P482" s="65"/>
      <c r="Q482" s="10"/>
      <c r="R482" s="10"/>
      <c r="S482" s="5"/>
      <c r="T482" s="10"/>
      <c r="U482" s="10"/>
      <c r="W482" s="10"/>
      <c r="X482" s="10"/>
      <c r="Y482" s="5"/>
      <c r="Z482" s="10"/>
      <c r="AA482" s="10"/>
      <c r="AB482" s="65"/>
      <c r="AC482" s="10"/>
      <c r="AD482" s="10"/>
      <c r="AE482" s="5"/>
      <c r="AF482" s="10"/>
      <c r="AG482" s="10"/>
      <c r="AH482" s="65"/>
      <c r="AI482" s="10"/>
      <c r="AJ482" s="10"/>
      <c r="AK482" s="5"/>
      <c r="AL482" s="10"/>
      <c r="AM482" s="10"/>
      <c r="AO482" s="10"/>
      <c r="AP482" s="10"/>
      <c r="AQ482" s="5"/>
      <c r="AR482" s="10"/>
      <c r="AS482" s="10"/>
      <c r="AU482" s="57"/>
      <c r="AV482" s="10"/>
      <c r="AW482" s="10"/>
      <c r="AX482" s="554"/>
      <c r="AY482" s="131"/>
      <c r="AZ482" s="5"/>
      <c r="BA482" s="5"/>
      <c r="BB482" s="57"/>
      <c r="BC482" s="10"/>
      <c r="BD482" s="10"/>
      <c r="BE482" s="10"/>
      <c r="BF482" s="5"/>
      <c r="BG482" s="10"/>
      <c r="BH482" s="10"/>
      <c r="BJ482" s="10"/>
      <c r="BK482" s="119"/>
      <c r="BL482" s="5"/>
      <c r="BM482" s="131"/>
      <c r="BN482" s="12"/>
      <c r="BO482" s="21"/>
      <c r="BR482" s="5"/>
      <c r="BV482" s="10"/>
      <c r="BW482" s="10"/>
      <c r="BX482" s="10"/>
      <c r="BY482" s="5"/>
      <c r="BZ482" s="10"/>
      <c r="CA482" s="10"/>
      <c r="CC482" s="10"/>
      <c r="CD482" s="10"/>
      <c r="CE482" s="10"/>
      <c r="CF482" s="5"/>
      <c r="CG482" s="10"/>
      <c r="CH482" s="10"/>
      <c r="CI482" s="21"/>
    </row>
    <row r="483" spans="1:87" s="4" customFormat="1" x14ac:dyDescent="0.4">
      <c r="A483" s="10"/>
      <c r="B483" s="125"/>
      <c r="C483" s="65"/>
      <c r="D483" s="57"/>
      <c r="E483" s="10"/>
      <c r="F483" s="10"/>
      <c r="G483" s="5"/>
      <c r="H483" s="10"/>
      <c r="I483" s="57"/>
      <c r="J483" s="65"/>
      <c r="K483" s="57"/>
      <c r="L483" s="10"/>
      <c r="M483" s="5"/>
      <c r="N483" s="10"/>
      <c r="O483" s="10"/>
      <c r="P483" s="65"/>
      <c r="Q483" s="10"/>
      <c r="R483" s="10"/>
      <c r="S483" s="5"/>
      <c r="T483" s="10"/>
      <c r="U483" s="10"/>
      <c r="W483" s="10"/>
      <c r="X483" s="10"/>
      <c r="Y483" s="5"/>
      <c r="Z483" s="10"/>
      <c r="AA483" s="10"/>
      <c r="AB483" s="65"/>
      <c r="AC483" s="10"/>
      <c r="AD483" s="10"/>
      <c r="AE483" s="5"/>
      <c r="AF483" s="10"/>
      <c r="AG483" s="10"/>
      <c r="AH483" s="65"/>
      <c r="AI483" s="10"/>
      <c r="AJ483" s="10"/>
      <c r="AK483" s="5"/>
      <c r="AL483" s="10"/>
      <c r="AM483" s="10"/>
      <c r="AO483" s="10"/>
      <c r="AP483" s="10"/>
      <c r="AQ483" s="5"/>
      <c r="AR483" s="10"/>
      <c r="AS483" s="10"/>
      <c r="AU483" s="57"/>
      <c r="AV483" s="10"/>
      <c r="AW483" s="10"/>
      <c r="AX483" s="554"/>
      <c r="AY483" s="131"/>
      <c r="AZ483" s="5"/>
      <c r="BA483" s="5"/>
      <c r="BB483" s="57"/>
      <c r="BC483" s="10"/>
      <c r="BD483" s="10"/>
      <c r="BE483" s="10"/>
      <c r="BF483" s="5"/>
      <c r="BG483" s="10"/>
      <c r="BH483" s="10"/>
      <c r="BJ483" s="10"/>
      <c r="BK483" s="119"/>
      <c r="BL483" s="5"/>
      <c r="BM483" s="131"/>
      <c r="BN483" s="12"/>
      <c r="BO483" s="21"/>
      <c r="BR483" s="5"/>
      <c r="BV483" s="10"/>
      <c r="BW483" s="10"/>
      <c r="BX483" s="10"/>
      <c r="BY483" s="5"/>
      <c r="BZ483" s="10"/>
      <c r="CA483" s="10"/>
      <c r="CC483" s="10"/>
      <c r="CD483" s="10"/>
      <c r="CE483" s="10"/>
      <c r="CF483" s="5"/>
      <c r="CG483" s="10"/>
      <c r="CH483" s="10"/>
      <c r="CI483" s="21"/>
    </row>
    <row r="484" spans="1:87" s="4" customFormat="1" x14ac:dyDescent="0.4">
      <c r="A484" s="10"/>
      <c r="B484" s="125"/>
      <c r="C484" s="65"/>
      <c r="D484" s="57"/>
      <c r="E484" s="10"/>
      <c r="F484" s="10"/>
      <c r="G484" s="5"/>
      <c r="H484" s="10"/>
      <c r="I484" s="57"/>
      <c r="J484" s="65"/>
      <c r="K484" s="57"/>
      <c r="L484" s="10"/>
      <c r="M484" s="5"/>
      <c r="N484" s="10"/>
      <c r="O484" s="10"/>
      <c r="P484" s="65"/>
      <c r="Q484" s="10"/>
      <c r="R484" s="10"/>
      <c r="S484" s="5"/>
      <c r="T484" s="10"/>
      <c r="U484" s="10"/>
      <c r="W484" s="10"/>
      <c r="X484" s="10"/>
      <c r="Y484" s="5"/>
      <c r="Z484" s="10"/>
      <c r="AA484" s="10"/>
      <c r="AB484" s="65"/>
      <c r="AC484" s="10"/>
      <c r="AD484" s="10"/>
      <c r="AE484" s="5"/>
      <c r="AF484" s="10"/>
      <c r="AG484" s="10"/>
      <c r="AH484" s="65"/>
      <c r="AI484" s="10"/>
      <c r="AJ484" s="10"/>
      <c r="AK484" s="5"/>
      <c r="AL484" s="10"/>
      <c r="AM484" s="10"/>
      <c r="AO484" s="10"/>
      <c r="AP484" s="10"/>
      <c r="AQ484" s="5"/>
      <c r="AR484" s="10"/>
      <c r="AS484" s="10"/>
      <c r="AU484" s="57"/>
      <c r="AV484" s="10"/>
      <c r="AW484" s="10"/>
      <c r="AX484" s="554"/>
      <c r="AY484" s="131"/>
      <c r="AZ484" s="5"/>
      <c r="BA484" s="5"/>
      <c r="BB484" s="57"/>
      <c r="BC484" s="10"/>
      <c r="BD484" s="10"/>
      <c r="BE484" s="10"/>
      <c r="BF484" s="5"/>
      <c r="BG484" s="10"/>
      <c r="BH484" s="10"/>
      <c r="BJ484" s="10"/>
      <c r="BK484" s="119"/>
      <c r="BL484" s="5"/>
      <c r="BM484" s="131"/>
      <c r="BN484" s="12"/>
      <c r="BO484" s="21"/>
      <c r="BR484" s="5"/>
      <c r="BV484" s="10"/>
      <c r="BW484" s="10"/>
      <c r="BX484" s="10"/>
      <c r="BY484" s="5"/>
      <c r="BZ484" s="10"/>
      <c r="CA484" s="10"/>
      <c r="CC484" s="10"/>
      <c r="CD484" s="10"/>
      <c r="CE484" s="10"/>
      <c r="CF484" s="5"/>
      <c r="CG484" s="10"/>
      <c r="CH484" s="10"/>
      <c r="CI484" s="21"/>
    </row>
    <row r="485" spans="1:87" s="4" customFormat="1" x14ac:dyDescent="0.4">
      <c r="A485" s="10"/>
      <c r="B485" s="125"/>
      <c r="C485" s="65"/>
      <c r="D485" s="57"/>
      <c r="E485" s="10"/>
      <c r="F485" s="10"/>
      <c r="G485" s="5"/>
      <c r="H485" s="10"/>
      <c r="I485" s="57"/>
      <c r="J485" s="65"/>
      <c r="K485" s="57"/>
      <c r="L485" s="10"/>
      <c r="M485" s="5"/>
      <c r="N485" s="10"/>
      <c r="O485" s="10"/>
      <c r="P485" s="65"/>
      <c r="Q485" s="10"/>
      <c r="R485" s="10"/>
      <c r="S485" s="5"/>
      <c r="T485" s="10"/>
      <c r="U485" s="10"/>
      <c r="W485" s="10"/>
      <c r="X485" s="10"/>
      <c r="Y485" s="5"/>
      <c r="Z485" s="10"/>
      <c r="AA485" s="10"/>
      <c r="AB485" s="65"/>
      <c r="AC485" s="10"/>
      <c r="AD485" s="10"/>
      <c r="AE485" s="5"/>
      <c r="AF485" s="10"/>
      <c r="AG485" s="10"/>
      <c r="AH485" s="65"/>
      <c r="AI485" s="10"/>
      <c r="AJ485" s="10"/>
      <c r="AK485" s="5"/>
      <c r="AL485" s="10"/>
      <c r="AM485" s="10"/>
      <c r="AO485" s="10"/>
      <c r="AP485" s="10"/>
      <c r="AQ485" s="5"/>
      <c r="AR485" s="10"/>
      <c r="AS485" s="10"/>
      <c r="AU485" s="57"/>
      <c r="AV485" s="10"/>
      <c r="AW485" s="10"/>
      <c r="AX485" s="554"/>
      <c r="AY485" s="131"/>
      <c r="AZ485" s="5"/>
      <c r="BA485" s="5"/>
      <c r="BB485" s="57"/>
      <c r="BC485" s="10"/>
      <c r="BD485" s="10"/>
      <c r="BE485" s="10"/>
      <c r="BF485" s="5"/>
      <c r="BG485" s="10"/>
      <c r="BH485" s="10"/>
      <c r="BJ485" s="10"/>
      <c r="BK485" s="119"/>
      <c r="BL485" s="5"/>
      <c r="BM485" s="131"/>
      <c r="BN485" s="12"/>
      <c r="BO485" s="21"/>
      <c r="BR485" s="5"/>
      <c r="BV485" s="10"/>
      <c r="BW485" s="10"/>
      <c r="BX485" s="10"/>
      <c r="BY485" s="5"/>
      <c r="BZ485" s="10"/>
      <c r="CA485" s="10"/>
      <c r="CC485" s="10"/>
      <c r="CD485" s="10"/>
      <c r="CE485" s="10"/>
      <c r="CF485" s="5"/>
      <c r="CG485" s="10"/>
      <c r="CH485" s="10"/>
      <c r="CI485" s="21"/>
    </row>
    <row r="486" spans="1:87" s="4" customFormat="1" x14ac:dyDescent="0.4">
      <c r="A486" s="10"/>
      <c r="B486" s="125"/>
      <c r="C486" s="65"/>
      <c r="D486" s="57"/>
      <c r="E486" s="10"/>
      <c r="F486" s="10"/>
      <c r="G486" s="5"/>
      <c r="H486" s="10"/>
      <c r="I486" s="57"/>
      <c r="J486" s="65"/>
      <c r="K486" s="57"/>
      <c r="L486" s="10"/>
      <c r="M486" s="5"/>
      <c r="N486" s="10"/>
      <c r="O486" s="10"/>
      <c r="P486" s="65"/>
      <c r="Q486" s="10"/>
      <c r="R486" s="10"/>
      <c r="S486" s="5"/>
      <c r="T486" s="10"/>
      <c r="U486" s="10"/>
      <c r="W486" s="10"/>
      <c r="X486" s="10"/>
      <c r="Y486" s="5"/>
      <c r="Z486" s="10"/>
      <c r="AA486" s="10"/>
      <c r="AB486" s="65"/>
      <c r="AC486" s="10"/>
      <c r="AD486" s="10"/>
      <c r="AE486" s="5"/>
      <c r="AF486" s="10"/>
      <c r="AG486" s="10"/>
      <c r="AH486" s="65"/>
      <c r="AI486" s="10"/>
      <c r="AJ486" s="10"/>
      <c r="AK486" s="5"/>
      <c r="AL486" s="10"/>
      <c r="AM486" s="10"/>
      <c r="AO486" s="10"/>
      <c r="AP486" s="10"/>
      <c r="AQ486" s="5"/>
      <c r="AR486" s="10"/>
      <c r="AS486" s="10"/>
      <c r="AU486" s="57"/>
      <c r="AV486" s="10"/>
      <c r="AW486" s="10"/>
      <c r="AX486" s="554"/>
      <c r="AY486" s="131"/>
      <c r="AZ486" s="5"/>
      <c r="BA486" s="5"/>
      <c r="BB486" s="57"/>
      <c r="BC486" s="10"/>
      <c r="BD486" s="10"/>
      <c r="BE486" s="10"/>
      <c r="BF486" s="5"/>
      <c r="BG486" s="10"/>
      <c r="BH486" s="10"/>
      <c r="BJ486" s="10"/>
      <c r="BK486" s="119"/>
      <c r="BL486" s="5"/>
      <c r="BM486" s="131"/>
      <c r="BN486" s="12"/>
      <c r="BO486" s="21"/>
      <c r="BR486" s="5"/>
      <c r="BV486" s="10"/>
      <c r="BW486" s="10"/>
      <c r="BX486" s="10"/>
      <c r="BY486" s="5"/>
      <c r="BZ486" s="10"/>
      <c r="CA486" s="10"/>
      <c r="CC486" s="10"/>
      <c r="CD486" s="10"/>
      <c r="CE486" s="10"/>
      <c r="CF486" s="5"/>
      <c r="CG486" s="10"/>
      <c r="CH486" s="10"/>
      <c r="CI486" s="21"/>
    </row>
    <row r="487" spans="1:87" s="4" customFormat="1" x14ac:dyDescent="0.4">
      <c r="A487" s="10"/>
      <c r="B487" s="125"/>
      <c r="C487" s="65"/>
      <c r="D487" s="57"/>
      <c r="E487" s="10"/>
      <c r="F487" s="10"/>
      <c r="G487" s="5"/>
      <c r="H487" s="10"/>
      <c r="I487" s="57"/>
      <c r="J487" s="65"/>
      <c r="K487" s="57"/>
      <c r="L487" s="10"/>
      <c r="M487" s="5"/>
      <c r="N487" s="10"/>
      <c r="O487" s="10"/>
      <c r="P487" s="65"/>
      <c r="Q487" s="10"/>
      <c r="R487" s="10"/>
      <c r="S487" s="5"/>
      <c r="T487" s="10"/>
      <c r="U487" s="10"/>
      <c r="W487" s="10"/>
      <c r="X487" s="10"/>
      <c r="Y487" s="5"/>
      <c r="Z487" s="10"/>
      <c r="AA487" s="10"/>
      <c r="AB487" s="65"/>
      <c r="AC487" s="10"/>
      <c r="AD487" s="10"/>
      <c r="AE487" s="5"/>
      <c r="AF487" s="10"/>
      <c r="AG487" s="10"/>
      <c r="AH487" s="65"/>
      <c r="AI487" s="10"/>
      <c r="AJ487" s="10"/>
      <c r="AK487" s="5"/>
      <c r="AL487" s="10"/>
      <c r="AM487" s="10"/>
      <c r="AO487" s="10"/>
      <c r="AP487" s="10"/>
      <c r="AQ487" s="5"/>
      <c r="AR487" s="10"/>
      <c r="AS487" s="10"/>
      <c r="AU487" s="57"/>
      <c r="AV487" s="10"/>
      <c r="AW487" s="10"/>
      <c r="AX487" s="554"/>
      <c r="AY487" s="131"/>
      <c r="AZ487" s="5"/>
      <c r="BA487" s="5"/>
      <c r="BB487" s="57"/>
      <c r="BC487" s="10"/>
      <c r="BD487" s="10"/>
      <c r="BE487" s="10"/>
      <c r="BF487" s="5"/>
      <c r="BG487" s="10"/>
      <c r="BH487" s="10"/>
      <c r="BJ487" s="10"/>
      <c r="BK487" s="119"/>
      <c r="BL487" s="5"/>
      <c r="BM487" s="131"/>
      <c r="BN487" s="12"/>
      <c r="BO487" s="21"/>
      <c r="BR487" s="5"/>
      <c r="BV487" s="10"/>
      <c r="BW487" s="10"/>
      <c r="BX487" s="10"/>
      <c r="BY487" s="5"/>
      <c r="BZ487" s="10"/>
      <c r="CA487" s="10"/>
      <c r="CC487" s="10"/>
      <c r="CD487" s="10"/>
      <c r="CE487" s="10"/>
      <c r="CF487" s="5"/>
      <c r="CG487" s="10"/>
      <c r="CH487" s="10"/>
      <c r="CI487" s="21"/>
    </row>
    <row r="488" spans="1:87" s="4" customFormat="1" x14ac:dyDescent="0.4">
      <c r="A488" s="10"/>
      <c r="B488" s="125"/>
      <c r="C488" s="65"/>
      <c r="D488" s="57"/>
      <c r="E488" s="10"/>
      <c r="F488" s="10"/>
      <c r="G488" s="5"/>
      <c r="H488" s="10"/>
      <c r="I488" s="57"/>
      <c r="J488" s="65"/>
      <c r="K488" s="57"/>
      <c r="L488" s="10"/>
      <c r="M488" s="5"/>
      <c r="N488" s="10"/>
      <c r="O488" s="10"/>
      <c r="P488" s="65"/>
      <c r="Q488" s="10"/>
      <c r="R488" s="10"/>
      <c r="S488" s="5"/>
      <c r="T488" s="10"/>
      <c r="U488" s="10"/>
      <c r="W488" s="10"/>
      <c r="X488" s="10"/>
      <c r="Y488" s="5"/>
      <c r="Z488" s="10"/>
      <c r="AA488" s="10"/>
      <c r="AB488" s="65"/>
      <c r="AC488" s="10"/>
      <c r="AD488" s="10"/>
      <c r="AE488" s="5"/>
      <c r="AF488" s="10"/>
      <c r="AG488" s="10"/>
      <c r="AH488" s="65"/>
      <c r="AI488" s="10"/>
      <c r="AJ488" s="10"/>
      <c r="AK488" s="5"/>
      <c r="AL488" s="10"/>
      <c r="AM488" s="10"/>
      <c r="AO488" s="10"/>
      <c r="AP488" s="10"/>
      <c r="AQ488" s="5"/>
      <c r="AR488" s="10"/>
      <c r="AS488" s="10"/>
      <c r="AU488" s="57"/>
      <c r="AV488" s="10"/>
      <c r="AW488" s="10"/>
      <c r="AX488" s="554"/>
      <c r="AY488" s="131"/>
      <c r="AZ488" s="5"/>
      <c r="BA488" s="5"/>
      <c r="BB488" s="57"/>
      <c r="BC488" s="10"/>
      <c r="BD488" s="10"/>
      <c r="BE488" s="10"/>
      <c r="BF488" s="5"/>
      <c r="BG488" s="10"/>
      <c r="BH488" s="10"/>
      <c r="BJ488" s="10"/>
      <c r="BK488" s="119"/>
      <c r="BL488" s="5"/>
      <c r="BM488" s="131"/>
      <c r="BN488" s="12"/>
      <c r="BO488" s="21"/>
      <c r="BR488" s="5"/>
      <c r="BV488" s="10"/>
      <c r="BW488" s="10"/>
      <c r="BX488" s="10"/>
      <c r="BY488" s="5"/>
      <c r="BZ488" s="10"/>
      <c r="CA488" s="10"/>
      <c r="CC488" s="10"/>
      <c r="CD488" s="10"/>
      <c r="CE488" s="10"/>
      <c r="CF488" s="5"/>
      <c r="CG488" s="10"/>
      <c r="CH488" s="10"/>
      <c r="CI488" s="21"/>
    </row>
    <row r="489" spans="1:87" s="4" customFormat="1" x14ac:dyDescent="0.4">
      <c r="A489" s="10"/>
      <c r="B489" s="125"/>
      <c r="C489" s="65"/>
      <c r="D489" s="57"/>
      <c r="E489" s="10"/>
      <c r="F489" s="10"/>
      <c r="G489" s="5"/>
      <c r="H489" s="10"/>
      <c r="I489" s="57"/>
      <c r="J489" s="65"/>
      <c r="K489" s="57"/>
      <c r="L489" s="10"/>
      <c r="M489" s="5"/>
      <c r="N489" s="10"/>
      <c r="O489" s="10"/>
      <c r="P489" s="65"/>
      <c r="Q489" s="10"/>
      <c r="R489" s="10"/>
      <c r="S489" s="5"/>
      <c r="T489" s="10"/>
      <c r="U489" s="10"/>
      <c r="W489" s="10"/>
      <c r="X489" s="10"/>
      <c r="Y489" s="5"/>
      <c r="Z489" s="10"/>
      <c r="AA489" s="10"/>
      <c r="AB489" s="65"/>
      <c r="AC489" s="10"/>
      <c r="AD489" s="10"/>
      <c r="AE489" s="5"/>
      <c r="AF489" s="10"/>
      <c r="AG489" s="10"/>
      <c r="AH489" s="65"/>
      <c r="AI489" s="10"/>
      <c r="AJ489" s="10"/>
      <c r="AK489" s="5"/>
      <c r="AL489" s="10"/>
      <c r="AM489" s="10"/>
      <c r="AO489" s="10"/>
      <c r="AP489" s="10"/>
      <c r="AQ489" s="5"/>
      <c r="AR489" s="10"/>
      <c r="AS489" s="10"/>
      <c r="AU489" s="57"/>
      <c r="AV489" s="10"/>
      <c r="AW489" s="10"/>
      <c r="AX489" s="554"/>
      <c r="AY489" s="131"/>
      <c r="AZ489" s="5"/>
      <c r="BA489" s="5"/>
      <c r="BB489" s="57"/>
      <c r="BC489" s="10"/>
      <c r="BD489" s="10"/>
      <c r="BE489" s="10"/>
      <c r="BF489" s="5"/>
      <c r="BG489" s="10"/>
      <c r="BH489" s="10"/>
      <c r="BJ489" s="10"/>
      <c r="BK489" s="119"/>
      <c r="BL489" s="5"/>
      <c r="BM489" s="131"/>
      <c r="BN489" s="12"/>
      <c r="BO489" s="21"/>
      <c r="BR489" s="5"/>
      <c r="BV489" s="10"/>
      <c r="BW489" s="10"/>
      <c r="BX489" s="10"/>
      <c r="BY489" s="5"/>
      <c r="BZ489" s="10"/>
      <c r="CA489" s="10"/>
      <c r="CC489" s="10"/>
      <c r="CD489" s="10"/>
      <c r="CE489" s="10"/>
      <c r="CF489" s="5"/>
      <c r="CG489" s="10"/>
      <c r="CH489" s="10"/>
      <c r="CI489" s="21"/>
    </row>
    <row r="490" spans="1:87" s="4" customFormat="1" x14ac:dyDescent="0.4">
      <c r="A490" s="10"/>
      <c r="B490" s="125"/>
      <c r="C490" s="65"/>
      <c r="D490" s="57"/>
      <c r="E490" s="10"/>
      <c r="F490" s="10"/>
      <c r="G490" s="5"/>
      <c r="H490" s="10"/>
      <c r="I490" s="57"/>
      <c r="J490" s="65"/>
      <c r="K490" s="57"/>
      <c r="L490" s="10"/>
      <c r="M490" s="5"/>
      <c r="N490" s="10"/>
      <c r="O490" s="10"/>
      <c r="P490" s="65"/>
      <c r="Q490" s="10"/>
      <c r="R490" s="10"/>
      <c r="S490" s="5"/>
      <c r="T490" s="10"/>
      <c r="U490" s="10"/>
      <c r="W490" s="10"/>
      <c r="X490" s="10"/>
      <c r="Y490" s="5"/>
      <c r="Z490" s="10"/>
      <c r="AA490" s="10"/>
      <c r="AB490" s="65"/>
      <c r="AC490" s="10"/>
      <c r="AD490" s="10"/>
      <c r="AE490" s="5"/>
      <c r="AF490" s="10"/>
      <c r="AG490" s="10"/>
      <c r="AH490" s="65"/>
      <c r="AI490" s="10"/>
      <c r="AJ490" s="10"/>
      <c r="AK490" s="5"/>
      <c r="AL490" s="10"/>
      <c r="AM490" s="10"/>
      <c r="AO490" s="10"/>
      <c r="AP490" s="10"/>
      <c r="AQ490" s="5"/>
      <c r="AR490" s="10"/>
      <c r="AS490" s="10"/>
      <c r="AU490" s="57"/>
      <c r="AV490" s="10"/>
      <c r="AW490" s="10"/>
      <c r="AX490" s="554"/>
      <c r="AY490" s="131"/>
      <c r="AZ490" s="5"/>
      <c r="BA490" s="5"/>
      <c r="BB490" s="57"/>
      <c r="BC490" s="10"/>
      <c r="BD490" s="10"/>
      <c r="BE490" s="10"/>
      <c r="BF490" s="5"/>
      <c r="BG490" s="10"/>
      <c r="BH490" s="10"/>
      <c r="BJ490" s="10"/>
      <c r="BK490" s="119"/>
      <c r="BL490" s="5"/>
      <c r="BM490" s="131"/>
      <c r="BN490" s="12"/>
      <c r="BO490" s="21"/>
      <c r="BR490" s="5"/>
      <c r="BV490" s="10"/>
      <c r="BW490" s="10"/>
      <c r="BX490" s="10"/>
      <c r="BY490" s="5"/>
      <c r="BZ490" s="10"/>
      <c r="CA490" s="10"/>
      <c r="CC490" s="10"/>
      <c r="CD490" s="10"/>
      <c r="CE490" s="10"/>
      <c r="CF490" s="5"/>
      <c r="CG490" s="10"/>
      <c r="CH490" s="10"/>
      <c r="CI490" s="21"/>
    </row>
    <row r="491" spans="1:87" s="4" customFormat="1" x14ac:dyDescent="0.4">
      <c r="A491" s="10"/>
      <c r="B491" s="125"/>
      <c r="C491" s="65"/>
      <c r="D491" s="57"/>
      <c r="E491" s="10"/>
      <c r="F491" s="10"/>
      <c r="G491" s="5"/>
      <c r="H491" s="10"/>
      <c r="I491" s="57"/>
      <c r="J491" s="65"/>
      <c r="K491" s="57"/>
      <c r="L491" s="10"/>
      <c r="M491" s="5"/>
      <c r="N491" s="10"/>
      <c r="O491" s="10"/>
      <c r="P491" s="65"/>
      <c r="Q491" s="10"/>
      <c r="R491" s="10"/>
      <c r="S491" s="5"/>
      <c r="T491" s="10"/>
      <c r="U491" s="10"/>
      <c r="W491" s="10"/>
      <c r="X491" s="10"/>
      <c r="Y491" s="5"/>
      <c r="Z491" s="10"/>
      <c r="AA491" s="10"/>
      <c r="AB491" s="65"/>
      <c r="AC491" s="10"/>
      <c r="AD491" s="10"/>
      <c r="AE491" s="5"/>
      <c r="AF491" s="10"/>
      <c r="AG491" s="10"/>
      <c r="AH491" s="65"/>
      <c r="AI491" s="10"/>
      <c r="AJ491" s="10"/>
      <c r="AK491" s="5"/>
      <c r="AL491" s="10"/>
      <c r="AM491" s="10"/>
      <c r="AO491" s="10"/>
      <c r="AP491" s="10"/>
      <c r="AQ491" s="5"/>
      <c r="AR491" s="10"/>
      <c r="AS491" s="10"/>
      <c r="AU491" s="57"/>
      <c r="AV491" s="10"/>
      <c r="AW491" s="10"/>
      <c r="AX491" s="554"/>
      <c r="AY491" s="131"/>
      <c r="AZ491" s="5"/>
      <c r="BA491" s="5"/>
      <c r="BB491" s="57"/>
      <c r="BC491" s="10"/>
      <c r="BD491" s="10"/>
      <c r="BE491" s="10"/>
      <c r="BF491" s="5"/>
      <c r="BG491" s="10"/>
      <c r="BH491" s="10"/>
      <c r="BJ491" s="10"/>
      <c r="BK491" s="119"/>
      <c r="BL491" s="5"/>
      <c r="BM491" s="131"/>
      <c r="BN491" s="12"/>
      <c r="BO491" s="21"/>
      <c r="BR491" s="5"/>
      <c r="BV491" s="10"/>
      <c r="BW491" s="10"/>
      <c r="BX491" s="10"/>
      <c r="BY491" s="5"/>
      <c r="BZ491" s="10"/>
      <c r="CA491" s="10"/>
      <c r="CC491" s="10"/>
      <c r="CD491" s="10"/>
      <c r="CE491" s="10"/>
      <c r="CF491" s="5"/>
      <c r="CG491" s="10"/>
      <c r="CH491" s="10"/>
      <c r="CI491" s="21"/>
    </row>
    <row r="492" spans="1:87" s="4" customFormat="1" x14ac:dyDescent="0.4">
      <c r="A492" s="10"/>
      <c r="B492" s="125"/>
      <c r="C492" s="65"/>
      <c r="D492" s="57"/>
      <c r="E492" s="10"/>
      <c r="F492" s="10"/>
      <c r="G492" s="5"/>
      <c r="H492" s="10"/>
      <c r="I492" s="57"/>
      <c r="J492" s="65"/>
      <c r="K492" s="57"/>
      <c r="L492" s="10"/>
      <c r="M492" s="5"/>
      <c r="N492" s="10"/>
      <c r="O492" s="10"/>
      <c r="P492" s="65"/>
      <c r="Q492" s="10"/>
      <c r="R492" s="10"/>
      <c r="S492" s="5"/>
      <c r="T492" s="10"/>
      <c r="U492" s="10"/>
      <c r="W492" s="10"/>
      <c r="X492" s="10"/>
      <c r="Y492" s="5"/>
      <c r="Z492" s="10"/>
      <c r="AA492" s="10"/>
      <c r="AB492" s="65"/>
      <c r="AC492" s="10"/>
      <c r="AD492" s="10"/>
      <c r="AE492" s="5"/>
      <c r="AF492" s="10"/>
      <c r="AG492" s="10"/>
      <c r="AH492" s="65"/>
      <c r="AI492" s="10"/>
      <c r="AJ492" s="10"/>
      <c r="AK492" s="5"/>
      <c r="AL492" s="10"/>
      <c r="AM492" s="10"/>
      <c r="AO492" s="10"/>
      <c r="AP492" s="10"/>
      <c r="AQ492" s="5"/>
      <c r="AR492" s="10"/>
      <c r="AS492" s="10"/>
      <c r="AU492" s="57"/>
      <c r="AV492" s="10"/>
      <c r="AW492" s="10"/>
      <c r="AX492" s="554"/>
      <c r="AY492" s="131"/>
      <c r="AZ492" s="5"/>
      <c r="BA492" s="5"/>
      <c r="BB492" s="57"/>
      <c r="BC492" s="10"/>
      <c r="BD492" s="10"/>
      <c r="BE492" s="10"/>
      <c r="BF492" s="5"/>
      <c r="BG492" s="10"/>
      <c r="BH492" s="10"/>
      <c r="BJ492" s="10"/>
      <c r="BK492" s="119"/>
      <c r="BL492" s="5"/>
      <c r="BM492" s="131"/>
      <c r="BN492" s="12"/>
      <c r="BO492" s="21"/>
      <c r="BR492" s="5"/>
      <c r="BV492" s="10"/>
      <c r="BW492" s="10"/>
      <c r="BX492" s="10"/>
      <c r="BY492" s="5"/>
      <c r="BZ492" s="10"/>
      <c r="CA492" s="10"/>
      <c r="CC492" s="10"/>
      <c r="CD492" s="10"/>
      <c r="CE492" s="10"/>
      <c r="CF492" s="5"/>
      <c r="CG492" s="10"/>
      <c r="CH492" s="10"/>
      <c r="CI492" s="21"/>
    </row>
    <row r="493" spans="1:87" s="4" customFormat="1" x14ac:dyDescent="0.4">
      <c r="A493" s="10"/>
      <c r="B493" s="125"/>
      <c r="C493" s="65"/>
      <c r="D493" s="57"/>
      <c r="E493" s="10"/>
      <c r="F493" s="10"/>
      <c r="G493" s="5"/>
      <c r="H493" s="10"/>
      <c r="I493" s="57"/>
      <c r="J493" s="65"/>
      <c r="K493" s="57"/>
      <c r="L493" s="10"/>
      <c r="M493" s="5"/>
      <c r="N493" s="10"/>
      <c r="O493" s="10"/>
      <c r="P493" s="65"/>
      <c r="Q493" s="10"/>
      <c r="R493" s="10"/>
      <c r="S493" s="5"/>
      <c r="T493" s="10"/>
      <c r="U493" s="10"/>
      <c r="W493" s="10"/>
      <c r="X493" s="10"/>
      <c r="Y493" s="5"/>
      <c r="Z493" s="10"/>
      <c r="AA493" s="10"/>
      <c r="AB493" s="65"/>
      <c r="AC493" s="10"/>
      <c r="AD493" s="10"/>
      <c r="AE493" s="5"/>
      <c r="AF493" s="10"/>
      <c r="AG493" s="10"/>
      <c r="AH493" s="65"/>
      <c r="AI493" s="10"/>
      <c r="AJ493" s="10"/>
      <c r="AK493" s="5"/>
      <c r="AL493" s="10"/>
      <c r="AM493" s="10"/>
      <c r="AO493" s="10"/>
      <c r="AP493" s="10"/>
      <c r="AQ493" s="5"/>
      <c r="AR493" s="10"/>
      <c r="AS493" s="10"/>
      <c r="AU493" s="57"/>
      <c r="AV493" s="10"/>
      <c r="AW493" s="10"/>
      <c r="AX493" s="554"/>
      <c r="AY493" s="131"/>
      <c r="AZ493" s="5"/>
      <c r="BA493" s="5"/>
      <c r="BB493" s="57"/>
      <c r="BC493" s="10"/>
      <c r="BD493" s="10"/>
      <c r="BE493" s="10"/>
      <c r="BF493" s="5"/>
      <c r="BG493" s="10"/>
      <c r="BH493" s="10"/>
      <c r="BJ493" s="10"/>
      <c r="BK493" s="119"/>
      <c r="BL493" s="5"/>
      <c r="BM493" s="131"/>
      <c r="BN493" s="12"/>
      <c r="BO493" s="21"/>
      <c r="BR493" s="5"/>
      <c r="BV493" s="10"/>
      <c r="BW493" s="10"/>
      <c r="BX493" s="10"/>
      <c r="BY493" s="5"/>
      <c r="BZ493" s="10"/>
      <c r="CA493" s="10"/>
      <c r="CC493" s="10"/>
      <c r="CD493" s="10"/>
      <c r="CE493" s="10"/>
      <c r="CF493" s="5"/>
      <c r="CG493" s="10"/>
      <c r="CH493" s="10"/>
      <c r="CI493" s="21"/>
    </row>
    <row r="494" spans="1:87" s="4" customFormat="1" x14ac:dyDescent="0.4">
      <c r="A494" s="10"/>
      <c r="B494" s="125"/>
      <c r="C494" s="65"/>
      <c r="D494" s="57"/>
      <c r="E494" s="10"/>
      <c r="F494" s="10"/>
      <c r="G494" s="5"/>
      <c r="H494" s="10"/>
      <c r="I494" s="57"/>
      <c r="J494" s="65"/>
      <c r="K494" s="57"/>
      <c r="L494" s="10"/>
      <c r="M494" s="5"/>
      <c r="N494" s="10"/>
      <c r="O494" s="10"/>
      <c r="P494" s="65"/>
      <c r="Q494" s="10"/>
      <c r="R494" s="10"/>
      <c r="S494" s="5"/>
      <c r="T494" s="10"/>
      <c r="U494" s="10"/>
      <c r="W494" s="10"/>
      <c r="X494" s="10"/>
      <c r="Y494" s="5"/>
      <c r="Z494" s="10"/>
      <c r="AA494" s="10"/>
      <c r="AB494" s="65"/>
      <c r="AC494" s="10"/>
      <c r="AD494" s="10"/>
      <c r="AE494" s="5"/>
      <c r="AF494" s="10"/>
      <c r="AG494" s="10"/>
      <c r="AH494" s="65"/>
      <c r="AI494" s="10"/>
      <c r="AJ494" s="10"/>
      <c r="AK494" s="5"/>
      <c r="AL494" s="10"/>
      <c r="AM494" s="10"/>
      <c r="AO494" s="10"/>
      <c r="AP494" s="10"/>
      <c r="AQ494" s="5"/>
      <c r="AR494" s="10"/>
      <c r="AS494" s="10"/>
      <c r="AU494" s="57"/>
      <c r="AV494" s="10"/>
      <c r="AW494" s="10"/>
      <c r="AX494" s="554"/>
      <c r="AY494" s="131"/>
      <c r="AZ494" s="5"/>
      <c r="BA494" s="5"/>
      <c r="BB494" s="57"/>
      <c r="BC494" s="10"/>
      <c r="BD494" s="10"/>
      <c r="BE494" s="10"/>
      <c r="BF494" s="5"/>
      <c r="BG494" s="10"/>
      <c r="BH494" s="10"/>
      <c r="BJ494" s="10"/>
      <c r="BK494" s="119"/>
      <c r="BL494" s="5"/>
      <c r="BM494" s="131"/>
      <c r="BN494" s="12"/>
      <c r="BO494" s="21"/>
      <c r="BR494" s="5"/>
      <c r="BV494" s="10"/>
      <c r="BW494" s="10"/>
      <c r="BX494" s="10"/>
      <c r="BY494" s="5"/>
      <c r="BZ494" s="10"/>
      <c r="CA494" s="10"/>
      <c r="CC494" s="10"/>
      <c r="CD494" s="10"/>
      <c r="CE494" s="10"/>
      <c r="CF494" s="5"/>
      <c r="CG494" s="10"/>
      <c r="CH494" s="10"/>
      <c r="CI494" s="21"/>
    </row>
    <row r="495" spans="1:87" s="4" customFormat="1" x14ac:dyDescent="0.4">
      <c r="A495" s="10"/>
      <c r="B495" s="125"/>
      <c r="C495" s="65"/>
      <c r="D495" s="57"/>
      <c r="E495" s="10"/>
      <c r="F495" s="10"/>
      <c r="G495" s="5"/>
      <c r="H495" s="10"/>
      <c r="I495" s="57"/>
      <c r="J495" s="65"/>
      <c r="K495" s="57"/>
      <c r="L495" s="10"/>
      <c r="M495" s="5"/>
      <c r="N495" s="10"/>
      <c r="O495" s="10"/>
      <c r="P495" s="65"/>
      <c r="Q495" s="10"/>
      <c r="R495" s="10"/>
      <c r="S495" s="5"/>
      <c r="T495" s="10"/>
      <c r="U495" s="10"/>
      <c r="W495" s="10"/>
      <c r="X495" s="10"/>
      <c r="Y495" s="5"/>
      <c r="Z495" s="10"/>
      <c r="AA495" s="10"/>
      <c r="AB495" s="65"/>
      <c r="AC495" s="10"/>
      <c r="AD495" s="10"/>
      <c r="AE495" s="5"/>
      <c r="AF495" s="10"/>
      <c r="AG495" s="10"/>
      <c r="AH495" s="65"/>
      <c r="AI495" s="10"/>
      <c r="AJ495" s="10"/>
      <c r="AK495" s="5"/>
      <c r="AL495" s="10"/>
      <c r="AM495" s="10"/>
      <c r="AO495" s="10"/>
      <c r="AP495" s="10"/>
      <c r="AQ495" s="5"/>
      <c r="AR495" s="10"/>
      <c r="AS495" s="10"/>
      <c r="AU495" s="57"/>
      <c r="AV495" s="10"/>
      <c r="AW495" s="10"/>
      <c r="AX495" s="554"/>
      <c r="AY495" s="131"/>
      <c r="AZ495" s="5"/>
      <c r="BA495" s="5"/>
      <c r="BB495" s="57"/>
      <c r="BC495" s="10"/>
      <c r="BD495" s="10"/>
      <c r="BE495" s="10"/>
      <c r="BF495" s="5"/>
      <c r="BG495" s="10"/>
      <c r="BH495" s="10"/>
      <c r="BJ495" s="10"/>
      <c r="BK495" s="119"/>
      <c r="BL495" s="5"/>
      <c r="BM495" s="131"/>
      <c r="BN495" s="12"/>
      <c r="BO495" s="21"/>
      <c r="BR495" s="5"/>
      <c r="BV495" s="10"/>
      <c r="BW495" s="10"/>
      <c r="BX495" s="10"/>
      <c r="BY495" s="5"/>
      <c r="BZ495" s="10"/>
      <c r="CA495" s="10"/>
      <c r="CC495" s="10"/>
      <c r="CD495" s="10"/>
      <c r="CE495" s="10"/>
      <c r="CF495" s="5"/>
      <c r="CG495" s="10"/>
      <c r="CH495" s="10"/>
      <c r="CI495" s="21"/>
    </row>
    <row r="496" spans="1:87" s="4" customFormat="1" x14ac:dyDescent="0.4">
      <c r="A496" s="10"/>
      <c r="B496" s="125"/>
      <c r="C496" s="65"/>
      <c r="D496" s="57"/>
      <c r="E496" s="10"/>
      <c r="F496" s="10"/>
      <c r="G496" s="5"/>
      <c r="H496" s="10"/>
      <c r="I496" s="57"/>
      <c r="J496" s="65"/>
      <c r="K496" s="57"/>
      <c r="L496" s="10"/>
      <c r="M496" s="5"/>
      <c r="N496" s="10"/>
      <c r="O496" s="10"/>
      <c r="P496" s="65"/>
      <c r="Q496" s="10"/>
      <c r="R496" s="10"/>
      <c r="S496" s="5"/>
      <c r="T496" s="10"/>
      <c r="U496" s="10"/>
      <c r="W496" s="10"/>
      <c r="X496" s="10"/>
      <c r="Y496" s="5"/>
      <c r="Z496" s="10"/>
      <c r="AA496" s="10"/>
      <c r="AB496" s="65"/>
      <c r="AC496" s="10"/>
      <c r="AD496" s="10"/>
      <c r="AE496" s="5"/>
      <c r="AF496" s="10"/>
      <c r="AG496" s="10"/>
      <c r="AH496" s="65"/>
      <c r="AI496" s="10"/>
      <c r="AJ496" s="10"/>
      <c r="AK496" s="5"/>
      <c r="AL496" s="10"/>
      <c r="AM496" s="10"/>
      <c r="AO496" s="10"/>
      <c r="AP496" s="10"/>
      <c r="AQ496" s="5"/>
      <c r="AR496" s="10"/>
      <c r="AS496" s="10"/>
      <c r="AU496" s="57"/>
      <c r="AV496" s="10"/>
      <c r="AW496" s="10"/>
      <c r="AX496" s="554"/>
      <c r="AY496" s="131"/>
      <c r="AZ496" s="5"/>
      <c r="BA496" s="5"/>
      <c r="BB496" s="57"/>
      <c r="BC496" s="10"/>
      <c r="BD496" s="10"/>
      <c r="BE496" s="10"/>
      <c r="BF496" s="5"/>
      <c r="BG496" s="10"/>
      <c r="BH496" s="10"/>
      <c r="BJ496" s="10"/>
      <c r="BK496" s="119"/>
      <c r="BL496" s="5"/>
      <c r="BM496" s="131"/>
      <c r="BN496" s="12"/>
      <c r="BO496" s="21"/>
      <c r="BR496" s="5"/>
      <c r="BV496" s="10"/>
      <c r="BW496" s="10"/>
      <c r="BX496" s="10"/>
      <c r="BY496" s="5"/>
      <c r="BZ496" s="10"/>
      <c r="CA496" s="10"/>
      <c r="CC496" s="10"/>
      <c r="CD496" s="10"/>
      <c r="CE496" s="10"/>
      <c r="CF496" s="5"/>
      <c r="CG496" s="10"/>
      <c r="CH496" s="10"/>
      <c r="CI496" s="21"/>
    </row>
    <row r="497" spans="1:87" s="4" customFormat="1" x14ac:dyDescent="0.4">
      <c r="A497" s="10"/>
      <c r="B497" s="125"/>
      <c r="C497" s="65"/>
      <c r="D497" s="57"/>
      <c r="E497" s="10"/>
      <c r="F497" s="10"/>
      <c r="G497" s="5"/>
      <c r="H497" s="10"/>
      <c r="I497" s="57"/>
      <c r="J497" s="65"/>
      <c r="K497" s="57"/>
      <c r="L497" s="10"/>
      <c r="M497" s="5"/>
      <c r="N497" s="10"/>
      <c r="O497" s="10"/>
      <c r="P497" s="65"/>
      <c r="Q497" s="10"/>
      <c r="R497" s="10"/>
      <c r="S497" s="5"/>
      <c r="T497" s="10"/>
      <c r="U497" s="10"/>
      <c r="W497" s="10"/>
      <c r="X497" s="10"/>
      <c r="Y497" s="5"/>
      <c r="Z497" s="10"/>
      <c r="AA497" s="10"/>
      <c r="AB497" s="65"/>
      <c r="AC497" s="10"/>
      <c r="AD497" s="10"/>
      <c r="AE497" s="5"/>
      <c r="AF497" s="10"/>
      <c r="AG497" s="10"/>
      <c r="AH497" s="65"/>
      <c r="AI497" s="10"/>
      <c r="AJ497" s="10"/>
      <c r="AK497" s="5"/>
      <c r="AL497" s="10"/>
      <c r="AM497" s="10"/>
      <c r="AO497" s="10"/>
      <c r="AP497" s="10"/>
      <c r="AQ497" s="5"/>
      <c r="AR497" s="10"/>
      <c r="AS497" s="10"/>
      <c r="AU497" s="57"/>
      <c r="AV497" s="10"/>
      <c r="AW497" s="10"/>
      <c r="AX497" s="554"/>
      <c r="AY497" s="131"/>
      <c r="AZ497" s="5"/>
      <c r="BA497" s="5"/>
      <c r="BB497" s="57"/>
      <c r="BC497" s="10"/>
      <c r="BD497" s="10"/>
      <c r="BE497" s="10"/>
      <c r="BF497" s="5"/>
      <c r="BG497" s="10"/>
      <c r="BH497" s="10"/>
      <c r="BJ497" s="10"/>
      <c r="BK497" s="119"/>
      <c r="BL497" s="5"/>
      <c r="BM497" s="131"/>
      <c r="BN497" s="12"/>
      <c r="BO497" s="21"/>
      <c r="BR497" s="5"/>
      <c r="BV497" s="10"/>
      <c r="BW497" s="10"/>
      <c r="BX497" s="10"/>
      <c r="BY497" s="5"/>
      <c r="BZ497" s="10"/>
      <c r="CA497" s="10"/>
      <c r="CC497" s="10"/>
      <c r="CD497" s="10"/>
      <c r="CE497" s="10"/>
      <c r="CF497" s="5"/>
      <c r="CG497" s="10"/>
      <c r="CH497" s="10"/>
      <c r="CI497" s="21"/>
    </row>
    <row r="498" spans="1:87" s="4" customFormat="1" x14ac:dyDescent="0.4">
      <c r="A498" s="10"/>
      <c r="B498" s="125"/>
      <c r="C498" s="65"/>
      <c r="D498" s="57"/>
      <c r="E498" s="10"/>
      <c r="F498" s="10"/>
      <c r="G498" s="5"/>
      <c r="H498" s="10"/>
      <c r="I498" s="57"/>
      <c r="J498" s="65"/>
      <c r="K498" s="57"/>
      <c r="L498" s="10"/>
      <c r="M498" s="5"/>
      <c r="N498" s="10"/>
      <c r="O498" s="10"/>
      <c r="P498" s="65"/>
      <c r="Q498" s="10"/>
      <c r="R498" s="10"/>
      <c r="S498" s="5"/>
      <c r="T498" s="10"/>
      <c r="U498" s="10"/>
      <c r="W498" s="10"/>
      <c r="X498" s="10"/>
      <c r="Y498" s="5"/>
      <c r="Z498" s="10"/>
      <c r="AA498" s="10"/>
      <c r="AB498" s="65"/>
      <c r="AC498" s="10"/>
      <c r="AD498" s="10"/>
      <c r="AE498" s="5"/>
      <c r="AF498" s="10"/>
      <c r="AG498" s="10"/>
      <c r="AH498" s="65"/>
      <c r="AI498" s="10"/>
      <c r="AJ498" s="10"/>
      <c r="AK498" s="5"/>
      <c r="AL498" s="10"/>
      <c r="AM498" s="10"/>
      <c r="AO498" s="10"/>
      <c r="AP498" s="10"/>
      <c r="AQ498" s="5"/>
      <c r="AR498" s="10"/>
      <c r="AS498" s="10"/>
      <c r="AU498" s="57"/>
      <c r="AV498" s="10"/>
      <c r="AW498" s="10"/>
      <c r="AX498" s="554"/>
      <c r="AY498" s="131"/>
      <c r="AZ498" s="5"/>
      <c r="BA498" s="5"/>
      <c r="BB498" s="57"/>
      <c r="BC498" s="10"/>
      <c r="BD498" s="10"/>
      <c r="BE498" s="10"/>
      <c r="BF498" s="5"/>
      <c r="BG498" s="10"/>
      <c r="BH498" s="10"/>
      <c r="BJ498" s="10"/>
      <c r="BK498" s="119"/>
      <c r="BL498" s="5"/>
      <c r="BM498" s="131"/>
      <c r="BN498" s="12"/>
      <c r="BO498" s="21"/>
      <c r="BR498" s="5"/>
      <c r="BV498" s="10"/>
      <c r="BW498" s="10"/>
      <c r="BX498" s="10"/>
      <c r="BY498" s="5"/>
      <c r="BZ498" s="10"/>
      <c r="CA498" s="10"/>
      <c r="CC498" s="10"/>
      <c r="CD498" s="10"/>
      <c r="CE498" s="10"/>
      <c r="CF498" s="5"/>
      <c r="CG498" s="10"/>
      <c r="CH498" s="10"/>
      <c r="CI498" s="21"/>
    </row>
    <row r="499" spans="1:87" s="4" customFormat="1" x14ac:dyDescent="0.4">
      <c r="A499" s="10"/>
      <c r="B499" s="125"/>
      <c r="C499" s="65"/>
      <c r="D499" s="57"/>
      <c r="E499" s="10"/>
      <c r="F499" s="10"/>
      <c r="G499" s="5"/>
      <c r="H499" s="10"/>
      <c r="I499" s="57"/>
      <c r="J499" s="65"/>
      <c r="K499" s="57"/>
      <c r="L499" s="10"/>
      <c r="M499" s="5"/>
      <c r="N499" s="10"/>
      <c r="O499" s="10"/>
      <c r="P499" s="65"/>
      <c r="Q499" s="10"/>
      <c r="R499" s="10"/>
      <c r="S499" s="5"/>
      <c r="T499" s="10"/>
      <c r="U499" s="10"/>
      <c r="W499" s="10"/>
      <c r="X499" s="10"/>
      <c r="Y499" s="5"/>
      <c r="Z499" s="10"/>
      <c r="AA499" s="10"/>
      <c r="AB499" s="65"/>
      <c r="AC499" s="10"/>
      <c r="AD499" s="10"/>
      <c r="AE499" s="5"/>
      <c r="AF499" s="10"/>
      <c r="AG499" s="10"/>
      <c r="AH499" s="65"/>
      <c r="AI499" s="10"/>
      <c r="AJ499" s="10"/>
      <c r="AK499" s="5"/>
      <c r="AL499" s="10"/>
      <c r="AM499" s="10"/>
      <c r="AO499" s="10"/>
      <c r="AP499" s="10"/>
      <c r="AQ499" s="5"/>
      <c r="AR499" s="10"/>
      <c r="AS499" s="10"/>
      <c r="AU499" s="57"/>
      <c r="AV499" s="10"/>
      <c r="AW499" s="10"/>
      <c r="AX499" s="554"/>
      <c r="AY499" s="131"/>
      <c r="AZ499" s="5"/>
      <c r="BA499" s="5"/>
      <c r="BB499" s="57"/>
      <c r="BC499" s="10"/>
      <c r="BD499" s="10"/>
      <c r="BE499" s="10"/>
      <c r="BF499" s="5"/>
      <c r="BG499" s="10"/>
      <c r="BH499" s="10"/>
      <c r="BJ499" s="10"/>
      <c r="BK499" s="119"/>
      <c r="BL499" s="5"/>
      <c r="BM499" s="131"/>
      <c r="BN499" s="12"/>
      <c r="BO499" s="21"/>
      <c r="BR499" s="5"/>
      <c r="BV499" s="10"/>
      <c r="BW499" s="10"/>
      <c r="BX499" s="10"/>
      <c r="BY499" s="5"/>
      <c r="BZ499" s="10"/>
      <c r="CA499" s="10"/>
      <c r="CC499" s="10"/>
      <c r="CD499" s="10"/>
      <c r="CE499" s="10"/>
      <c r="CF499" s="5"/>
      <c r="CG499" s="10"/>
      <c r="CH499" s="10"/>
      <c r="CI499" s="21"/>
    </row>
    <row r="500" spans="1:87" s="4" customFormat="1" x14ac:dyDescent="0.4">
      <c r="A500" s="10"/>
      <c r="B500" s="125"/>
      <c r="C500" s="65"/>
      <c r="D500" s="57"/>
      <c r="E500" s="10"/>
      <c r="F500" s="10"/>
      <c r="G500" s="5"/>
      <c r="H500" s="10"/>
      <c r="I500" s="57"/>
      <c r="J500" s="65"/>
      <c r="K500" s="57"/>
      <c r="L500" s="10"/>
      <c r="M500" s="5"/>
      <c r="N500" s="10"/>
      <c r="O500" s="10"/>
      <c r="P500" s="65"/>
      <c r="Q500" s="10"/>
      <c r="R500" s="10"/>
      <c r="S500" s="5"/>
      <c r="T500" s="10"/>
      <c r="U500" s="10"/>
      <c r="W500" s="10"/>
      <c r="X500" s="10"/>
      <c r="Y500" s="5"/>
      <c r="Z500" s="10"/>
      <c r="AA500" s="10"/>
      <c r="AB500" s="65"/>
      <c r="AC500" s="10"/>
      <c r="AD500" s="10"/>
      <c r="AE500" s="5"/>
      <c r="AF500" s="10"/>
      <c r="AG500" s="10"/>
      <c r="AH500" s="65"/>
      <c r="AI500" s="10"/>
      <c r="AJ500" s="10"/>
      <c r="AK500" s="5"/>
      <c r="AL500" s="10"/>
      <c r="AM500" s="10"/>
      <c r="AO500" s="10"/>
      <c r="AP500" s="10"/>
      <c r="AQ500" s="5"/>
      <c r="AR500" s="10"/>
      <c r="AS500" s="10"/>
      <c r="AU500" s="57"/>
      <c r="AV500" s="10"/>
      <c r="AW500" s="10"/>
      <c r="AX500" s="554"/>
      <c r="AY500" s="131"/>
      <c r="AZ500" s="5"/>
      <c r="BA500" s="5"/>
      <c r="BB500" s="57"/>
      <c r="BC500" s="10"/>
      <c r="BD500" s="10"/>
      <c r="BE500" s="10"/>
      <c r="BF500" s="5"/>
      <c r="BG500" s="10"/>
      <c r="BH500" s="10"/>
      <c r="BJ500" s="10"/>
      <c r="BK500" s="119"/>
      <c r="BL500" s="5"/>
      <c r="BM500" s="131"/>
      <c r="BN500" s="12"/>
      <c r="BO500" s="21"/>
      <c r="BR500" s="5"/>
      <c r="BV500" s="10"/>
      <c r="BW500" s="10"/>
      <c r="BX500" s="10"/>
      <c r="BY500" s="5"/>
      <c r="BZ500" s="10"/>
      <c r="CA500" s="10"/>
      <c r="CC500" s="10"/>
      <c r="CD500" s="10"/>
      <c r="CE500" s="10"/>
      <c r="CF500" s="5"/>
      <c r="CG500" s="10"/>
      <c r="CH500" s="10"/>
      <c r="CI500" s="21"/>
    </row>
    <row r="501" spans="1:87" s="4" customFormat="1" x14ac:dyDescent="0.4">
      <c r="A501" s="10"/>
      <c r="B501" s="125"/>
      <c r="C501" s="65"/>
      <c r="D501" s="57"/>
      <c r="E501" s="10"/>
      <c r="F501" s="10"/>
      <c r="G501" s="5"/>
      <c r="H501" s="10"/>
      <c r="I501" s="57"/>
      <c r="J501" s="65"/>
      <c r="K501" s="57"/>
      <c r="L501" s="10"/>
      <c r="M501" s="5"/>
      <c r="N501" s="10"/>
      <c r="O501" s="10"/>
      <c r="P501" s="65"/>
      <c r="Q501" s="10"/>
      <c r="R501" s="10"/>
      <c r="S501" s="5"/>
      <c r="T501" s="10"/>
      <c r="U501" s="10"/>
      <c r="W501" s="10"/>
      <c r="X501" s="10"/>
      <c r="Y501" s="5"/>
      <c r="Z501" s="10"/>
      <c r="AA501" s="10"/>
      <c r="AB501" s="65"/>
      <c r="AC501" s="10"/>
      <c r="AD501" s="10"/>
      <c r="AE501" s="5"/>
      <c r="AF501" s="10"/>
      <c r="AG501" s="10"/>
      <c r="AH501" s="65"/>
      <c r="AI501" s="10"/>
      <c r="AJ501" s="10"/>
      <c r="AK501" s="5"/>
      <c r="AL501" s="10"/>
      <c r="AM501" s="10"/>
      <c r="AO501" s="10"/>
      <c r="AP501" s="10"/>
      <c r="AQ501" s="5"/>
      <c r="AR501" s="10"/>
      <c r="AS501" s="10"/>
      <c r="AU501" s="57"/>
      <c r="AV501" s="10"/>
      <c r="AW501" s="10"/>
      <c r="AX501" s="554"/>
      <c r="AY501" s="131"/>
      <c r="AZ501" s="5"/>
      <c r="BA501" s="5"/>
      <c r="BB501" s="57"/>
      <c r="BC501" s="10"/>
      <c r="BD501" s="10"/>
      <c r="BE501" s="10"/>
      <c r="BF501" s="5"/>
      <c r="BG501" s="10"/>
      <c r="BH501" s="10"/>
      <c r="BJ501" s="10"/>
      <c r="BK501" s="119"/>
      <c r="BL501" s="5"/>
      <c r="BM501" s="131"/>
      <c r="BN501" s="12"/>
      <c r="BO501" s="21"/>
      <c r="BR501" s="5"/>
      <c r="BV501" s="10"/>
      <c r="BW501" s="10"/>
      <c r="BX501" s="10"/>
      <c r="BY501" s="5"/>
      <c r="BZ501" s="10"/>
      <c r="CA501" s="10"/>
      <c r="CC501" s="10"/>
      <c r="CD501" s="10"/>
      <c r="CE501" s="10"/>
      <c r="CF501" s="5"/>
      <c r="CG501" s="10"/>
      <c r="CH501" s="10"/>
      <c r="CI501" s="21"/>
    </row>
    <row r="502" spans="1:87" s="4" customFormat="1" x14ac:dyDescent="0.4">
      <c r="A502" s="10"/>
      <c r="B502" s="125"/>
      <c r="C502" s="65"/>
      <c r="D502" s="57"/>
      <c r="E502" s="10"/>
      <c r="F502" s="10"/>
      <c r="G502" s="5"/>
      <c r="H502" s="10"/>
      <c r="I502" s="57"/>
      <c r="J502" s="65"/>
      <c r="K502" s="57"/>
      <c r="L502" s="10"/>
      <c r="M502" s="5"/>
      <c r="N502" s="10"/>
      <c r="O502" s="10"/>
      <c r="P502" s="65"/>
      <c r="Q502" s="10"/>
      <c r="R502" s="10"/>
      <c r="S502" s="5"/>
      <c r="T502" s="10"/>
      <c r="U502" s="10"/>
      <c r="W502" s="10"/>
      <c r="X502" s="10"/>
      <c r="Y502" s="5"/>
      <c r="Z502" s="10"/>
      <c r="AA502" s="10"/>
      <c r="AB502" s="65"/>
      <c r="AC502" s="10"/>
      <c r="AD502" s="10"/>
      <c r="AE502" s="5"/>
      <c r="AF502" s="10"/>
      <c r="AG502" s="10"/>
      <c r="AH502" s="65"/>
      <c r="AI502" s="10"/>
      <c r="AJ502" s="10"/>
      <c r="AK502" s="5"/>
      <c r="AL502" s="10"/>
      <c r="AM502" s="10"/>
      <c r="AO502" s="10"/>
      <c r="AP502" s="10"/>
      <c r="AQ502" s="5"/>
      <c r="AR502" s="10"/>
      <c r="AS502" s="10"/>
      <c r="AU502" s="57"/>
      <c r="AV502" s="10"/>
      <c r="AW502" s="10"/>
      <c r="AX502" s="554"/>
      <c r="AY502" s="131"/>
      <c r="AZ502" s="5"/>
      <c r="BA502" s="5"/>
      <c r="BB502" s="57"/>
      <c r="BC502" s="10"/>
      <c r="BD502" s="10"/>
      <c r="BE502" s="10"/>
      <c r="BF502" s="5"/>
      <c r="BG502" s="10"/>
      <c r="BH502" s="10"/>
      <c r="BJ502" s="10"/>
      <c r="BK502" s="119"/>
      <c r="BL502" s="5"/>
      <c r="BM502" s="131"/>
      <c r="BN502" s="12"/>
      <c r="BO502" s="21"/>
      <c r="BR502" s="5"/>
      <c r="BV502" s="10"/>
      <c r="BW502" s="10"/>
      <c r="BX502" s="10"/>
      <c r="BY502" s="5"/>
      <c r="BZ502" s="10"/>
      <c r="CA502" s="10"/>
      <c r="CC502" s="10"/>
      <c r="CD502" s="10"/>
      <c r="CE502" s="10"/>
      <c r="CF502" s="5"/>
      <c r="CG502" s="10"/>
      <c r="CH502" s="10"/>
      <c r="CI502" s="21"/>
    </row>
    <row r="503" spans="1:87" s="4" customFormat="1" x14ac:dyDescent="0.4">
      <c r="A503" s="10"/>
      <c r="B503" s="125"/>
      <c r="C503" s="65"/>
      <c r="D503" s="57"/>
      <c r="E503" s="10"/>
      <c r="F503" s="10"/>
      <c r="G503" s="5"/>
      <c r="H503" s="10"/>
      <c r="I503" s="57"/>
      <c r="J503" s="65"/>
      <c r="K503" s="57"/>
      <c r="L503" s="10"/>
      <c r="M503" s="5"/>
      <c r="N503" s="10"/>
      <c r="O503" s="10"/>
      <c r="P503" s="65"/>
      <c r="Q503" s="10"/>
      <c r="R503" s="10"/>
      <c r="S503" s="5"/>
      <c r="T503" s="10"/>
      <c r="U503" s="10"/>
      <c r="W503" s="10"/>
      <c r="X503" s="10"/>
      <c r="Y503" s="5"/>
      <c r="Z503" s="10"/>
      <c r="AA503" s="10"/>
      <c r="AB503" s="65"/>
      <c r="AC503" s="10"/>
      <c r="AD503" s="10"/>
      <c r="AE503" s="5"/>
      <c r="AF503" s="10"/>
      <c r="AG503" s="10"/>
      <c r="AH503" s="65"/>
      <c r="AI503" s="10"/>
      <c r="AJ503" s="10"/>
      <c r="AK503" s="5"/>
      <c r="AL503" s="10"/>
      <c r="AM503" s="10"/>
      <c r="AO503" s="10"/>
      <c r="AP503" s="10"/>
      <c r="AQ503" s="5"/>
      <c r="AR503" s="10"/>
      <c r="AS503" s="10"/>
      <c r="AU503" s="57"/>
      <c r="AV503" s="10"/>
      <c r="AW503" s="10"/>
      <c r="AX503" s="554"/>
      <c r="AY503" s="131"/>
      <c r="AZ503" s="5"/>
      <c r="BA503" s="5"/>
      <c r="BB503" s="57"/>
      <c r="BC503" s="10"/>
      <c r="BD503" s="10"/>
      <c r="BE503" s="10"/>
      <c r="BF503" s="5"/>
      <c r="BG503" s="10"/>
      <c r="BH503" s="10"/>
      <c r="BJ503" s="10"/>
      <c r="BK503" s="119"/>
      <c r="BL503" s="5"/>
      <c r="BM503" s="131"/>
      <c r="BN503" s="12"/>
      <c r="BO503" s="21"/>
      <c r="BR503" s="5"/>
      <c r="BV503" s="10"/>
      <c r="BW503" s="10"/>
      <c r="BX503" s="10"/>
      <c r="BY503" s="5"/>
      <c r="BZ503" s="10"/>
      <c r="CA503" s="10"/>
      <c r="CC503" s="10"/>
      <c r="CD503" s="10"/>
      <c r="CE503" s="10"/>
      <c r="CF503" s="5"/>
      <c r="CG503" s="10"/>
      <c r="CH503" s="10"/>
      <c r="CI503" s="21"/>
    </row>
    <row r="504" spans="1:87" s="4" customFormat="1" x14ac:dyDescent="0.4">
      <c r="A504" s="10"/>
      <c r="B504" s="125"/>
      <c r="C504" s="65"/>
      <c r="D504" s="57"/>
      <c r="E504" s="10"/>
      <c r="F504" s="10"/>
      <c r="G504" s="5"/>
      <c r="H504" s="10"/>
      <c r="I504" s="57"/>
      <c r="J504" s="65"/>
      <c r="K504" s="57"/>
      <c r="L504" s="10"/>
      <c r="M504" s="5"/>
      <c r="N504" s="10"/>
      <c r="O504" s="10"/>
      <c r="P504" s="65"/>
      <c r="Q504" s="10"/>
      <c r="R504" s="10"/>
      <c r="S504" s="5"/>
      <c r="T504" s="10"/>
      <c r="U504" s="10"/>
      <c r="W504" s="10"/>
      <c r="X504" s="10"/>
      <c r="Y504" s="5"/>
      <c r="Z504" s="10"/>
      <c r="AA504" s="10"/>
      <c r="AB504" s="65"/>
      <c r="AC504" s="10"/>
      <c r="AD504" s="10"/>
      <c r="AE504" s="5"/>
      <c r="AF504" s="10"/>
      <c r="AG504" s="10"/>
      <c r="AH504" s="65"/>
      <c r="AI504" s="10"/>
      <c r="AJ504" s="10"/>
      <c r="AK504" s="5"/>
      <c r="AL504" s="10"/>
      <c r="AM504" s="10"/>
      <c r="AO504" s="10"/>
      <c r="AP504" s="10"/>
      <c r="AQ504" s="5"/>
      <c r="AR504" s="10"/>
      <c r="AS504" s="10"/>
      <c r="AU504" s="57"/>
      <c r="AV504" s="10"/>
      <c r="AW504" s="10"/>
      <c r="AX504" s="554"/>
      <c r="AY504" s="131"/>
      <c r="AZ504" s="5"/>
      <c r="BA504" s="5"/>
      <c r="BB504" s="57"/>
      <c r="BC504" s="10"/>
      <c r="BD504" s="10"/>
      <c r="BE504" s="10"/>
      <c r="BF504" s="5"/>
      <c r="BG504" s="10"/>
      <c r="BH504" s="10"/>
      <c r="BJ504" s="10"/>
      <c r="BK504" s="119"/>
      <c r="BL504" s="5"/>
      <c r="BM504" s="131"/>
      <c r="BN504" s="12"/>
      <c r="BO504" s="21"/>
      <c r="BR504" s="5"/>
      <c r="BV504" s="10"/>
      <c r="BW504" s="10"/>
      <c r="BX504" s="10"/>
      <c r="BY504" s="5"/>
      <c r="BZ504" s="10"/>
      <c r="CA504" s="10"/>
      <c r="CC504" s="10"/>
      <c r="CD504" s="10"/>
      <c r="CE504" s="10"/>
      <c r="CF504" s="5"/>
      <c r="CG504" s="10"/>
      <c r="CH504" s="10"/>
      <c r="CI504" s="21"/>
    </row>
    <row r="505" spans="1:87" s="4" customFormat="1" x14ac:dyDescent="0.4">
      <c r="A505" s="10"/>
      <c r="B505" s="125"/>
      <c r="C505" s="65"/>
      <c r="D505" s="57"/>
      <c r="E505" s="10"/>
      <c r="F505" s="10"/>
      <c r="G505" s="5"/>
      <c r="H505" s="10"/>
      <c r="I505" s="57"/>
      <c r="J505" s="65"/>
      <c r="K505" s="57"/>
      <c r="L505" s="10"/>
      <c r="M505" s="5"/>
      <c r="N505" s="10"/>
      <c r="O505" s="10"/>
      <c r="P505" s="65"/>
      <c r="Q505" s="10"/>
      <c r="R505" s="10"/>
      <c r="S505" s="5"/>
      <c r="T505" s="10"/>
      <c r="U505" s="10"/>
      <c r="W505" s="10"/>
      <c r="X505" s="10"/>
      <c r="Y505" s="5"/>
      <c r="Z505" s="10"/>
      <c r="AA505" s="10"/>
      <c r="AB505" s="65"/>
      <c r="AC505" s="10"/>
      <c r="AD505" s="10"/>
      <c r="AE505" s="5"/>
      <c r="AF505" s="10"/>
      <c r="AG505" s="10"/>
      <c r="AH505" s="65"/>
      <c r="AI505" s="10"/>
      <c r="AJ505" s="10"/>
      <c r="AK505" s="5"/>
      <c r="AL505" s="10"/>
      <c r="AM505" s="10"/>
      <c r="AO505" s="10"/>
      <c r="AP505" s="10"/>
      <c r="AQ505" s="5"/>
      <c r="AR505" s="10"/>
      <c r="AS505" s="10"/>
      <c r="AU505" s="57"/>
      <c r="AV505" s="10"/>
      <c r="AW505" s="10"/>
      <c r="AX505" s="554"/>
      <c r="AY505" s="131"/>
      <c r="AZ505" s="5"/>
      <c r="BA505" s="5"/>
      <c r="BB505" s="57"/>
      <c r="BC505" s="10"/>
      <c r="BD505" s="10"/>
      <c r="BE505" s="10"/>
      <c r="BF505" s="5"/>
      <c r="BG505" s="10"/>
      <c r="BH505" s="10"/>
      <c r="BJ505" s="10"/>
      <c r="BK505" s="119"/>
      <c r="BL505" s="5"/>
      <c r="BM505" s="131"/>
      <c r="BN505" s="12"/>
      <c r="BO505" s="21"/>
      <c r="BR505" s="5"/>
      <c r="BV505" s="10"/>
      <c r="BW505" s="10"/>
      <c r="BX505" s="10"/>
      <c r="BY505" s="5"/>
      <c r="BZ505" s="10"/>
      <c r="CA505" s="10"/>
      <c r="CC505" s="10"/>
      <c r="CD505" s="10"/>
      <c r="CE505" s="10"/>
      <c r="CF505" s="5"/>
      <c r="CG505" s="10"/>
      <c r="CH505" s="10"/>
      <c r="CI505" s="21"/>
    </row>
    <row r="506" spans="1:87" s="4" customFormat="1" x14ac:dyDescent="0.4">
      <c r="A506" s="10"/>
      <c r="B506" s="125"/>
      <c r="C506" s="65"/>
      <c r="D506" s="57"/>
      <c r="E506" s="10"/>
      <c r="F506" s="10"/>
      <c r="G506" s="5"/>
      <c r="H506" s="10"/>
      <c r="I506" s="57"/>
      <c r="J506" s="65"/>
      <c r="K506" s="57"/>
      <c r="L506" s="10"/>
      <c r="M506" s="5"/>
      <c r="N506" s="10"/>
      <c r="O506" s="10"/>
      <c r="P506" s="65"/>
      <c r="Q506" s="10"/>
      <c r="R506" s="10"/>
      <c r="S506" s="5"/>
      <c r="T506" s="10"/>
      <c r="U506" s="10"/>
      <c r="W506" s="10"/>
      <c r="X506" s="10"/>
      <c r="Y506" s="5"/>
      <c r="Z506" s="10"/>
      <c r="AA506" s="10"/>
      <c r="AB506" s="65"/>
      <c r="AC506" s="10"/>
      <c r="AD506" s="10"/>
      <c r="AE506" s="5"/>
      <c r="AF506" s="10"/>
      <c r="AG506" s="10"/>
      <c r="AH506" s="65"/>
      <c r="AI506" s="10"/>
      <c r="AJ506" s="10"/>
      <c r="AK506" s="5"/>
      <c r="AL506" s="10"/>
      <c r="AM506" s="10"/>
      <c r="AO506" s="10"/>
      <c r="AP506" s="10"/>
      <c r="AQ506" s="5"/>
      <c r="AR506" s="10"/>
      <c r="AS506" s="10"/>
      <c r="AU506" s="57"/>
      <c r="AV506" s="10"/>
      <c r="AW506" s="10"/>
      <c r="AX506" s="554"/>
      <c r="AY506" s="131"/>
      <c r="AZ506" s="5"/>
      <c r="BA506" s="5"/>
      <c r="BB506" s="57"/>
      <c r="BC506" s="10"/>
      <c r="BD506" s="10"/>
      <c r="BE506" s="10"/>
      <c r="BF506" s="5"/>
      <c r="BG506" s="10"/>
      <c r="BH506" s="10"/>
      <c r="BJ506" s="10"/>
      <c r="BK506" s="119"/>
      <c r="BL506" s="5"/>
      <c r="BM506" s="131"/>
      <c r="BN506" s="12"/>
      <c r="BO506" s="21"/>
      <c r="BR506" s="5"/>
      <c r="BV506" s="10"/>
      <c r="BW506" s="10"/>
      <c r="BX506" s="10"/>
      <c r="BY506" s="5"/>
      <c r="BZ506" s="10"/>
      <c r="CA506" s="10"/>
      <c r="CC506" s="10"/>
      <c r="CD506" s="10"/>
      <c r="CE506" s="10"/>
      <c r="CF506" s="5"/>
      <c r="CG506" s="10"/>
      <c r="CH506" s="10"/>
      <c r="CI506" s="21"/>
    </row>
    <row r="507" spans="1:87" s="4" customFormat="1" x14ac:dyDescent="0.4">
      <c r="A507" s="10"/>
      <c r="B507" s="125"/>
      <c r="C507" s="65"/>
      <c r="D507" s="57"/>
      <c r="E507" s="10"/>
      <c r="F507" s="10"/>
      <c r="G507" s="5"/>
      <c r="H507" s="10"/>
      <c r="I507" s="57"/>
      <c r="J507" s="65"/>
      <c r="K507" s="57"/>
      <c r="L507" s="10"/>
      <c r="M507" s="5"/>
      <c r="N507" s="10"/>
      <c r="O507" s="10"/>
      <c r="P507" s="65"/>
      <c r="Q507" s="10"/>
      <c r="R507" s="10"/>
      <c r="S507" s="5"/>
      <c r="T507" s="10"/>
      <c r="U507" s="10"/>
      <c r="W507" s="10"/>
      <c r="X507" s="10"/>
      <c r="Y507" s="5"/>
      <c r="Z507" s="10"/>
      <c r="AA507" s="10"/>
      <c r="AB507" s="65"/>
      <c r="AC507" s="10"/>
      <c r="AD507" s="10"/>
      <c r="AE507" s="5"/>
      <c r="AF507" s="10"/>
      <c r="AG507" s="10"/>
      <c r="AH507" s="65"/>
      <c r="AI507" s="10"/>
      <c r="AJ507" s="10"/>
      <c r="AK507" s="5"/>
      <c r="AL507" s="10"/>
      <c r="AM507" s="10"/>
      <c r="AO507" s="10"/>
      <c r="AP507" s="10"/>
      <c r="AQ507" s="5"/>
      <c r="AR507" s="10"/>
      <c r="AS507" s="10"/>
      <c r="AU507" s="57"/>
      <c r="AV507" s="10"/>
      <c r="AW507" s="10"/>
      <c r="AX507" s="554"/>
      <c r="AY507" s="131"/>
      <c r="AZ507" s="5"/>
      <c r="BA507" s="5"/>
      <c r="BB507" s="57"/>
      <c r="BC507" s="10"/>
      <c r="BD507" s="10"/>
      <c r="BE507" s="10"/>
      <c r="BF507" s="5"/>
      <c r="BG507" s="10"/>
      <c r="BH507" s="10"/>
      <c r="BJ507" s="10"/>
      <c r="BK507" s="119"/>
      <c r="BL507" s="5"/>
      <c r="BM507" s="131"/>
      <c r="BN507" s="12"/>
      <c r="BO507" s="21"/>
      <c r="BR507" s="5"/>
      <c r="BV507" s="10"/>
      <c r="BW507" s="10"/>
      <c r="BX507" s="10"/>
      <c r="BY507" s="5"/>
      <c r="BZ507" s="10"/>
      <c r="CA507" s="10"/>
      <c r="CC507" s="10"/>
      <c r="CD507" s="10"/>
      <c r="CE507" s="10"/>
      <c r="CF507" s="5"/>
      <c r="CG507" s="10"/>
      <c r="CH507" s="10"/>
      <c r="CI507" s="21"/>
    </row>
    <row r="508" spans="1:87" s="4" customFormat="1" x14ac:dyDescent="0.4">
      <c r="A508" s="10"/>
      <c r="B508" s="125"/>
      <c r="C508" s="65"/>
      <c r="D508" s="57"/>
      <c r="E508" s="10"/>
      <c r="F508" s="10"/>
      <c r="G508" s="5"/>
      <c r="H508" s="10"/>
      <c r="I508" s="57"/>
      <c r="J508" s="65"/>
      <c r="K508" s="57"/>
      <c r="L508" s="10"/>
      <c r="M508" s="5"/>
      <c r="N508" s="10"/>
      <c r="O508" s="10"/>
      <c r="P508" s="65"/>
      <c r="Q508" s="10"/>
      <c r="R508" s="10"/>
      <c r="S508" s="5"/>
      <c r="T508" s="10"/>
      <c r="U508" s="10"/>
      <c r="W508" s="10"/>
      <c r="X508" s="10"/>
      <c r="Y508" s="5"/>
      <c r="Z508" s="10"/>
      <c r="AA508" s="10"/>
      <c r="AB508" s="65"/>
      <c r="AC508" s="10"/>
      <c r="AD508" s="10"/>
      <c r="AE508" s="5"/>
      <c r="AF508" s="10"/>
      <c r="AG508" s="10"/>
      <c r="AH508" s="65"/>
      <c r="AI508" s="10"/>
      <c r="AJ508" s="10"/>
      <c r="AK508" s="5"/>
      <c r="AL508" s="10"/>
      <c r="AM508" s="10"/>
      <c r="AO508" s="10"/>
      <c r="AP508" s="10"/>
      <c r="AQ508" s="5"/>
      <c r="AR508" s="10"/>
      <c r="AS508" s="10"/>
      <c r="AU508" s="57"/>
      <c r="AV508" s="10"/>
      <c r="AW508" s="10"/>
      <c r="AX508" s="554"/>
      <c r="AY508" s="131"/>
      <c r="AZ508" s="5"/>
      <c r="BA508" s="5"/>
      <c r="BB508" s="57"/>
      <c r="BC508" s="10"/>
      <c r="BD508" s="10"/>
      <c r="BE508" s="10"/>
      <c r="BF508" s="5"/>
      <c r="BG508" s="10"/>
      <c r="BH508" s="10"/>
      <c r="BJ508" s="10"/>
      <c r="BK508" s="119"/>
      <c r="BL508" s="5"/>
      <c r="BM508" s="131"/>
      <c r="BN508" s="12"/>
      <c r="BO508" s="21"/>
      <c r="BR508" s="5"/>
      <c r="BV508" s="10"/>
      <c r="BW508" s="10"/>
      <c r="BX508" s="10"/>
      <c r="BY508" s="5"/>
      <c r="BZ508" s="10"/>
      <c r="CA508" s="10"/>
      <c r="CC508" s="10"/>
      <c r="CD508" s="10"/>
      <c r="CE508" s="10"/>
      <c r="CF508" s="5"/>
      <c r="CG508" s="10"/>
      <c r="CH508" s="10"/>
      <c r="CI508" s="21"/>
    </row>
    <row r="509" spans="1:87" s="4" customFormat="1" x14ac:dyDescent="0.4">
      <c r="A509" s="10"/>
      <c r="B509" s="125"/>
      <c r="C509" s="65"/>
      <c r="D509" s="57"/>
      <c r="E509" s="10"/>
      <c r="F509" s="10"/>
      <c r="G509" s="5"/>
      <c r="H509" s="10"/>
      <c r="I509" s="57"/>
      <c r="J509" s="65"/>
      <c r="K509" s="57"/>
      <c r="L509" s="10"/>
      <c r="M509" s="5"/>
      <c r="N509" s="10"/>
      <c r="O509" s="10"/>
      <c r="P509" s="65"/>
      <c r="Q509" s="10"/>
      <c r="R509" s="10"/>
      <c r="S509" s="5"/>
      <c r="T509" s="10"/>
      <c r="U509" s="10"/>
      <c r="W509" s="10"/>
      <c r="X509" s="10"/>
      <c r="Y509" s="5"/>
      <c r="Z509" s="10"/>
      <c r="AA509" s="10"/>
      <c r="AB509" s="65"/>
      <c r="AC509" s="10"/>
      <c r="AD509" s="10"/>
      <c r="AE509" s="5"/>
      <c r="AF509" s="10"/>
      <c r="AG509" s="10"/>
      <c r="AH509" s="65"/>
      <c r="AI509" s="10"/>
      <c r="AJ509" s="10"/>
      <c r="AK509" s="5"/>
      <c r="AL509" s="10"/>
      <c r="AM509" s="10"/>
      <c r="AO509" s="10"/>
      <c r="AP509" s="10"/>
      <c r="AQ509" s="5"/>
      <c r="AR509" s="10"/>
      <c r="AS509" s="10"/>
      <c r="AU509" s="57"/>
      <c r="AV509" s="10"/>
      <c r="AW509" s="10"/>
      <c r="AX509" s="554"/>
      <c r="AY509" s="131"/>
      <c r="AZ509" s="5"/>
      <c r="BA509" s="5"/>
      <c r="BB509" s="57"/>
      <c r="BC509" s="10"/>
      <c r="BD509" s="10"/>
      <c r="BE509" s="10"/>
      <c r="BF509" s="5"/>
      <c r="BG509" s="10"/>
      <c r="BH509" s="10"/>
      <c r="BJ509" s="10"/>
      <c r="BK509" s="119"/>
      <c r="BL509" s="5"/>
      <c r="BM509" s="131"/>
      <c r="BN509" s="12"/>
      <c r="BO509" s="21"/>
      <c r="BR509" s="5"/>
      <c r="BV509" s="10"/>
      <c r="BW509" s="10"/>
      <c r="BX509" s="10"/>
      <c r="BY509" s="5"/>
      <c r="BZ509" s="10"/>
      <c r="CA509" s="10"/>
      <c r="CC509" s="10"/>
      <c r="CD509" s="10"/>
      <c r="CE509" s="10"/>
      <c r="CF509" s="5"/>
      <c r="CG509" s="10"/>
      <c r="CH509" s="10"/>
      <c r="CI509" s="21"/>
    </row>
    <row r="510" spans="1:87" s="4" customFormat="1" x14ac:dyDescent="0.4">
      <c r="A510" s="10"/>
      <c r="B510" s="125"/>
      <c r="C510" s="65"/>
      <c r="D510" s="57"/>
      <c r="E510" s="10"/>
      <c r="F510" s="10"/>
      <c r="G510" s="5"/>
      <c r="H510" s="10"/>
      <c r="I510" s="57"/>
      <c r="J510" s="65"/>
      <c r="K510" s="57"/>
      <c r="L510" s="10"/>
      <c r="M510" s="5"/>
      <c r="N510" s="10"/>
      <c r="O510" s="10"/>
      <c r="P510" s="65"/>
      <c r="Q510" s="10"/>
      <c r="R510" s="10"/>
      <c r="S510" s="5"/>
      <c r="T510" s="10"/>
      <c r="U510" s="10"/>
      <c r="W510" s="10"/>
      <c r="X510" s="10"/>
      <c r="Y510" s="5"/>
      <c r="Z510" s="10"/>
      <c r="AA510" s="10"/>
      <c r="AB510" s="65"/>
      <c r="AC510" s="10"/>
      <c r="AD510" s="10"/>
      <c r="AE510" s="5"/>
      <c r="AF510" s="10"/>
      <c r="AG510" s="10"/>
      <c r="AH510" s="65"/>
      <c r="AI510" s="10"/>
      <c r="AJ510" s="10"/>
      <c r="AK510" s="5"/>
      <c r="AL510" s="10"/>
      <c r="AM510" s="10"/>
      <c r="AO510" s="10"/>
      <c r="AP510" s="10"/>
      <c r="AQ510" s="5"/>
      <c r="AR510" s="10"/>
      <c r="AS510" s="10"/>
      <c r="AU510" s="57"/>
      <c r="AV510" s="10"/>
      <c r="AW510" s="10"/>
      <c r="AX510" s="554"/>
      <c r="AY510" s="131"/>
      <c r="AZ510" s="5"/>
      <c r="BA510" s="5"/>
      <c r="BB510" s="57"/>
      <c r="BC510" s="10"/>
      <c r="BD510" s="10"/>
      <c r="BE510" s="10"/>
      <c r="BF510" s="5"/>
      <c r="BG510" s="10"/>
      <c r="BH510" s="10"/>
      <c r="BJ510" s="10"/>
      <c r="BK510" s="119"/>
      <c r="BL510" s="5"/>
      <c r="BM510" s="131"/>
      <c r="BN510" s="12"/>
      <c r="BO510" s="21"/>
      <c r="BR510" s="5"/>
      <c r="BV510" s="10"/>
      <c r="BW510" s="10"/>
      <c r="BX510" s="10"/>
      <c r="BY510" s="5"/>
      <c r="BZ510" s="10"/>
      <c r="CA510" s="10"/>
      <c r="CC510" s="10"/>
      <c r="CD510" s="10"/>
      <c r="CE510" s="10"/>
      <c r="CF510" s="5"/>
      <c r="CG510" s="10"/>
      <c r="CH510" s="10"/>
      <c r="CI510" s="21"/>
    </row>
    <row r="511" spans="1:87" s="4" customFormat="1" x14ac:dyDescent="0.4">
      <c r="A511" s="10"/>
      <c r="B511" s="125"/>
      <c r="C511" s="65"/>
      <c r="D511" s="57"/>
      <c r="E511" s="10"/>
      <c r="F511" s="10"/>
      <c r="G511" s="5"/>
      <c r="H511" s="10"/>
      <c r="I511" s="57"/>
      <c r="J511" s="65"/>
      <c r="K511" s="57"/>
      <c r="L511" s="10"/>
      <c r="M511" s="5"/>
      <c r="N511" s="10"/>
      <c r="O511" s="10"/>
      <c r="P511" s="65"/>
      <c r="Q511" s="10"/>
      <c r="R511" s="10"/>
      <c r="S511" s="5"/>
      <c r="T511" s="10"/>
      <c r="U511" s="10"/>
      <c r="W511" s="10"/>
      <c r="X511" s="10"/>
      <c r="Y511" s="5"/>
      <c r="Z511" s="10"/>
      <c r="AA511" s="10"/>
      <c r="AB511" s="65"/>
      <c r="AC511" s="10"/>
      <c r="AD511" s="10"/>
      <c r="AE511" s="5"/>
      <c r="AF511" s="10"/>
      <c r="AG511" s="10"/>
      <c r="AH511" s="65"/>
      <c r="AI511" s="10"/>
      <c r="AJ511" s="10"/>
      <c r="AK511" s="5"/>
      <c r="AL511" s="10"/>
      <c r="AM511" s="10"/>
      <c r="AO511" s="10"/>
      <c r="AP511" s="10"/>
      <c r="AQ511" s="5"/>
      <c r="AR511" s="10"/>
      <c r="AS511" s="10"/>
      <c r="AU511" s="57"/>
      <c r="AV511" s="10"/>
      <c r="AW511" s="10"/>
      <c r="AX511" s="554"/>
      <c r="AY511" s="131"/>
      <c r="AZ511" s="5"/>
      <c r="BA511" s="5"/>
      <c r="BB511" s="57"/>
      <c r="BC511" s="10"/>
      <c r="BD511" s="10"/>
      <c r="BE511" s="10"/>
      <c r="BF511" s="5"/>
      <c r="BG511" s="10"/>
      <c r="BH511" s="10"/>
      <c r="BJ511" s="10"/>
      <c r="BK511" s="119"/>
      <c r="BL511" s="5"/>
      <c r="BM511" s="131"/>
      <c r="BN511" s="12"/>
      <c r="BO511" s="21"/>
      <c r="BR511" s="5"/>
      <c r="BV511" s="10"/>
      <c r="BW511" s="10"/>
      <c r="BX511" s="10"/>
      <c r="BY511" s="5"/>
      <c r="BZ511" s="10"/>
      <c r="CA511" s="10"/>
      <c r="CC511" s="10"/>
      <c r="CD511" s="10"/>
      <c r="CE511" s="10"/>
      <c r="CF511" s="5"/>
      <c r="CG511" s="10"/>
      <c r="CH511" s="10"/>
      <c r="CI511" s="21"/>
    </row>
    <row r="512" spans="1:87" s="4" customFormat="1" x14ac:dyDescent="0.4">
      <c r="A512" s="10"/>
      <c r="B512" s="125"/>
      <c r="C512" s="65"/>
      <c r="D512" s="57"/>
      <c r="E512" s="10"/>
      <c r="F512" s="10"/>
      <c r="G512" s="5"/>
      <c r="H512" s="10"/>
      <c r="I512" s="57"/>
      <c r="J512" s="65"/>
      <c r="K512" s="57"/>
      <c r="L512" s="10"/>
      <c r="M512" s="5"/>
      <c r="N512" s="10"/>
      <c r="O512" s="10"/>
      <c r="P512" s="65"/>
      <c r="Q512" s="10"/>
      <c r="R512" s="10"/>
      <c r="S512" s="5"/>
      <c r="T512" s="10"/>
      <c r="U512" s="10"/>
      <c r="W512" s="10"/>
      <c r="X512" s="10"/>
      <c r="Y512" s="5"/>
      <c r="Z512" s="10"/>
      <c r="AA512" s="10"/>
      <c r="AB512" s="65"/>
      <c r="AC512" s="10"/>
      <c r="AD512" s="10"/>
      <c r="AE512" s="5"/>
      <c r="AF512" s="10"/>
      <c r="AG512" s="10"/>
      <c r="AH512" s="65"/>
      <c r="AI512" s="10"/>
      <c r="AJ512" s="10"/>
      <c r="AK512" s="5"/>
      <c r="AL512" s="10"/>
      <c r="AM512" s="10"/>
      <c r="AO512" s="10"/>
      <c r="AP512" s="10"/>
      <c r="AQ512" s="5"/>
      <c r="AR512" s="10"/>
      <c r="AS512" s="10"/>
      <c r="AU512" s="57"/>
      <c r="AV512" s="10"/>
      <c r="AW512" s="10"/>
      <c r="AX512" s="554"/>
      <c r="AY512" s="131"/>
      <c r="AZ512" s="5"/>
      <c r="BA512" s="5"/>
      <c r="BB512" s="57"/>
      <c r="BC512" s="10"/>
      <c r="BD512" s="10"/>
      <c r="BE512" s="10"/>
      <c r="BF512" s="5"/>
      <c r="BG512" s="10"/>
      <c r="BH512" s="10"/>
      <c r="BJ512" s="10"/>
      <c r="BK512" s="119"/>
      <c r="BL512" s="5"/>
      <c r="BM512" s="131"/>
      <c r="BN512" s="12"/>
      <c r="BO512" s="21"/>
      <c r="BR512" s="5"/>
      <c r="BV512" s="10"/>
      <c r="BW512" s="10"/>
      <c r="BX512" s="10"/>
      <c r="BY512" s="5"/>
      <c r="BZ512" s="10"/>
      <c r="CA512" s="10"/>
      <c r="CC512" s="10"/>
      <c r="CD512" s="10"/>
      <c r="CE512" s="10"/>
      <c r="CF512" s="5"/>
      <c r="CG512" s="10"/>
      <c r="CH512" s="10"/>
      <c r="CI512" s="21"/>
    </row>
    <row r="513" spans="1:87" s="4" customFormat="1" x14ac:dyDescent="0.4">
      <c r="A513" s="10"/>
      <c r="B513" s="125"/>
      <c r="C513" s="65"/>
      <c r="D513" s="57"/>
      <c r="E513" s="10"/>
      <c r="F513" s="10"/>
      <c r="G513" s="5"/>
      <c r="H513" s="10"/>
      <c r="I513" s="57"/>
      <c r="J513" s="65"/>
      <c r="K513" s="57"/>
      <c r="L513" s="10"/>
      <c r="M513" s="5"/>
      <c r="N513" s="10"/>
      <c r="O513" s="10"/>
      <c r="P513" s="65"/>
      <c r="Q513" s="10"/>
      <c r="R513" s="10"/>
      <c r="S513" s="5"/>
      <c r="T513" s="10"/>
      <c r="U513" s="10"/>
      <c r="W513" s="10"/>
      <c r="X513" s="10"/>
      <c r="Y513" s="5"/>
      <c r="Z513" s="10"/>
      <c r="AA513" s="10"/>
      <c r="AB513" s="65"/>
      <c r="AC513" s="10"/>
      <c r="AD513" s="10"/>
      <c r="AE513" s="5"/>
      <c r="AF513" s="10"/>
      <c r="AG513" s="10"/>
      <c r="AH513" s="65"/>
      <c r="AI513" s="10"/>
      <c r="AJ513" s="10"/>
      <c r="AK513" s="5"/>
      <c r="AL513" s="10"/>
      <c r="AM513" s="10"/>
      <c r="AO513" s="10"/>
      <c r="AP513" s="10"/>
      <c r="AQ513" s="5"/>
      <c r="AR513" s="10"/>
      <c r="AS513" s="10"/>
      <c r="AU513" s="57"/>
      <c r="AV513" s="10"/>
      <c r="AW513" s="10"/>
      <c r="AX513" s="554"/>
      <c r="AY513" s="131"/>
      <c r="AZ513" s="5"/>
      <c r="BA513" s="5"/>
      <c r="BB513" s="57"/>
      <c r="BC513" s="10"/>
      <c r="BD513" s="10"/>
      <c r="BE513" s="10"/>
      <c r="BF513" s="5"/>
      <c r="BG513" s="10"/>
      <c r="BH513" s="10"/>
      <c r="BJ513" s="10"/>
      <c r="BK513" s="119"/>
      <c r="BL513" s="5"/>
      <c r="BM513" s="131"/>
      <c r="BN513" s="12"/>
      <c r="BO513" s="21"/>
      <c r="BR513" s="5"/>
      <c r="BV513" s="10"/>
      <c r="BW513" s="10"/>
      <c r="BX513" s="10"/>
      <c r="BY513" s="5"/>
      <c r="BZ513" s="10"/>
      <c r="CA513" s="10"/>
      <c r="CC513" s="10"/>
      <c r="CD513" s="10"/>
      <c r="CE513" s="10"/>
      <c r="CF513" s="5"/>
      <c r="CG513" s="10"/>
      <c r="CH513" s="10"/>
      <c r="CI513" s="21"/>
    </row>
    <row r="514" spans="1:87" s="4" customFormat="1" x14ac:dyDescent="0.4">
      <c r="A514" s="10"/>
      <c r="B514" s="125"/>
      <c r="C514" s="65"/>
      <c r="D514" s="57"/>
      <c r="E514" s="10"/>
      <c r="F514" s="10"/>
      <c r="G514" s="5"/>
      <c r="H514" s="10"/>
      <c r="I514" s="57"/>
      <c r="J514" s="65"/>
      <c r="K514" s="57"/>
      <c r="L514" s="10"/>
      <c r="M514" s="5"/>
      <c r="N514" s="10"/>
      <c r="O514" s="10"/>
      <c r="P514" s="65"/>
      <c r="Q514" s="10"/>
      <c r="R514" s="10"/>
      <c r="S514" s="5"/>
      <c r="T514" s="10"/>
      <c r="U514" s="10"/>
      <c r="W514" s="10"/>
      <c r="X514" s="10"/>
      <c r="Y514" s="5"/>
      <c r="Z514" s="10"/>
      <c r="AA514" s="10"/>
      <c r="AB514" s="65"/>
      <c r="AC514" s="10"/>
      <c r="AD514" s="10"/>
      <c r="AE514" s="5"/>
      <c r="AF514" s="10"/>
      <c r="AG514" s="10"/>
      <c r="AH514" s="65"/>
      <c r="AI514" s="10"/>
      <c r="AJ514" s="10"/>
      <c r="AK514" s="5"/>
      <c r="AL514" s="10"/>
      <c r="AM514" s="10"/>
      <c r="AO514" s="10"/>
      <c r="AP514" s="10"/>
      <c r="AQ514" s="5"/>
      <c r="AR514" s="10"/>
      <c r="AS514" s="10"/>
      <c r="AU514" s="57"/>
      <c r="AV514" s="10"/>
      <c r="AW514" s="10"/>
      <c r="AX514" s="554"/>
      <c r="AY514" s="131"/>
      <c r="AZ514" s="5"/>
      <c r="BA514" s="5"/>
      <c r="BB514" s="57"/>
      <c r="BC514" s="10"/>
      <c r="BD514" s="10"/>
      <c r="BE514" s="10"/>
      <c r="BF514" s="5"/>
      <c r="BG514" s="10"/>
      <c r="BH514" s="10"/>
      <c r="BJ514" s="10"/>
      <c r="BK514" s="119"/>
      <c r="BL514" s="5"/>
      <c r="BM514" s="131"/>
      <c r="BN514" s="12"/>
      <c r="BO514" s="21"/>
      <c r="BR514" s="5"/>
      <c r="BV514" s="10"/>
      <c r="BW514" s="10"/>
      <c r="BX514" s="10"/>
      <c r="BY514" s="5"/>
      <c r="BZ514" s="10"/>
      <c r="CA514" s="10"/>
      <c r="CC514" s="10"/>
      <c r="CD514" s="10"/>
      <c r="CE514" s="10"/>
      <c r="CF514" s="5"/>
      <c r="CG514" s="10"/>
      <c r="CH514" s="10"/>
      <c r="CI514" s="21"/>
    </row>
    <row r="515" spans="1:87" s="4" customFormat="1" x14ac:dyDescent="0.4">
      <c r="A515" s="10"/>
      <c r="B515" s="125"/>
      <c r="C515" s="65"/>
      <c r="D515" s="57"/>
      <c r="E515" s="10"/>
      <c r="F515" s="10"/>
      <c r="G515" s="5"/>
      <c r="H515" s="10"/>
      <c r="I515" s="57"/>
      <c r="J515" s="65"/>
      <c r="K515" s="57"/>
      <c r="L515" s="10"/>
      <c r="M515" s="5"/>
      <c r="N515" s="10"/>
      <c r="O515" s="10"/>
      <c r="P515" s="65"/>
      <c r="Q515" s="10"/>
      <c r="R515" s="10"/>
      <c r="S515" s="5"/>
      <c r="T515" s="10"/>
      <c r="U515" s="10"/>
      <c r="W515" s="10"/>
      <c r="X515" s="10"/>
      <c r="Y515" s="5"/>
      <c r="Z515" s="10"/>
      <c r="AA515" s="10"/>
      <c r="AB515" s="65"/>
      <c r="AC515" s="10"/>
      <c r="AD515" s="10"/>
      <c r="AE515" s="5"/>
      <c r="AF515" s="10"/>
      <c r="AG515" s="10"/>
      <c r="AH515" s="65"/>
      <c r="AI515" s="10"/>
      <c r="AJ515" s="10"/>
      <c r="AK515" s="5"/>
      <c r="AL515" s="10"/>
      <c r="AM515" s="10"/>
      <c r="AO515" s="10"/>
      <c r="AP515" s="10"/>
      <c r="AQ515" s="5"/>
      <c r="AR515" s="10"/>
      <c r="AS515" s="10"/>
      <c r="AU515" s="57"/>
      <c r="AV515" s="10"/>
      <c r="AW515" s="10"/>
      <c r="AX515" s="554"/>
      <c r="AY515" s="131"/>
      <c r="AZ515" s="5"/>
      <c r="BA515" s="5"/>
      <c r="BB515" s="57"/>
      <c r="BC515" s="10"/>
      <c r="BD515" s="10"/>
      <c r="BE515" s="10"/>
      <c r="BF515" s="5"/>
      <c r="BG515" s="10"/>
      <c r="BH515" s="10"/>
      <c r="BJ515" s="10"/>
      <c r="BK515" s="119"/>
      <c r="BL515" s="5"/>
      <c r="BM515" s="131"/>
      <c r="BN515" s="12"/>
      <c r="BO515" s="21"/>
      <c r="BR515" s="5"/>
      <c r="BV515" s="10"/>
      <c r="BW515" s="10"/>
      <c r="BX515" s="10"/>
      <c r="BY515" s="5"/>
      <c r="BZ515" s="10"/>
      <c r="CA515" s="10"/>
      <c r="CC515" s="10"/>
      <c r="CD515" s="10"/>
      <c r="CE515" s="10"/>
      <c r="CF515" s="5"/>
      <c r="CG515" s="10"/>
      <c r="CH515" s="10"/>
      <c r="CI515" s="21"/>
    </row>
    <row r="516" spans="1:87" s="4" customFormat="1" x14ac:dyDescent="0.4">
      <c r="A516" s="10"/>
      <c r="B516" s="125"/>
      <c r="C516" s="65"/>
      <c r="D516" s="57"/>
      <c r="E516" s="10"/>
      <c r="F516" s="10"/>
      <c r="G516" s="5"/>
      <c r="H516" s="10"/>
      <c r="I516" s="57"/>
      <c r="J516" s="65"/>
      <c r="K516" s="57"/>
      <c r="L516" s="10"/>
      <c r="M516" s="5"/>
      <c r="N516" s="10"/>
      <c r="O516" s="10"/>
      <c r="P516" s="65"/>
      <c r="Q516" s="10"/>
      <c r="R516" s="10"/>
      <c r="S516" s="5"/>
      <c r="T516" s="10"/>
      <c r="U516" s="10"/>
      <c r="W516" s="10"/>
      <c r="X516" s="10"/>
      <c r="Y516" s="5"/>
      <c r="Z516" s="10"/>
      <c r="AA516" s="10"/>
      <c r="AB516" s="65"/>
      <c r="AC516" s="10"/>
      <c r="AD516" s="10"/>
      <c r="AE516" s="5"/>
      <c r="AF516" s="10"/>
      <c r="AG516" s="10"/>
      <c r="AH516" s="65"/>
      <c r="AI516" s="10"/>
      <c r="AJ516" s="10"/>
      <c r="AK516" s="5"/>
      <c r="AL516" s="10"/>
      <c r="AM516" s="10"/>
      <c r="AO516" s="10"/>
      <c r="AP516" s="10"/>
      <c r="AQ516" s="5"/>
      <c r="AR516" s="10"/>
      <c r="AS516" s="10"/>
      <c r="AU516" s="57"/>
      <c r="AV516" s="10"/>
      <c r="AW516" s="10"/>
      <c r="AX516" s="554"/>
      <c r="AY516" s="131"/>
      <c r="AZ516" s="5"/>
      <c r="BA516" s="5"/>
      <c r="BB516" s="57"/>
      <c r="BC516" s="10"/>
      <c r="BD516" s="10"/>
      <c r="BE516" s="10"/>
      <c r="BF516" s="5"/>
      <c r="BG516" s="10"/>
      <c r="BH516" s="10"/>
      <c r="BJ516" s="10"/>
      <c r="BK516" s="119"/>
      <c r="BL516" s="5"/>
      <c r="BM516" s="131"/>
      <c r="BN516" s="12"/>
      <c r="BO516" s="21"/>
      <c r="BR516" s="5"/>
      <c r="BV516" s="10"/>
      <c r="BW516" s="10"/>
      <c r="BX516" s="10"/>
      <c r="BY516" s="5"/>
      <c r="BZ516" s="10"/>
      <c r="CA516" s="10"/>
      <c r="CC516" s="10"/>
      <c r="CD516" s="10"/>
      <c r="CE516" s="10"/>
      <c r="CF516" s="5"/>
      <c r="CG516" s="10"/>
      <c r="CH516" s="10"/>
      <c r="CI516" s="21"/>
    </row>
    <row r="517" spans="1:87" s="4" customFormat="1" x14ac:dyDescent="0.4">
      <c r="A517" s="10"/>
      <c r="B517" s="125"/>
      <c r="C517" s="65"/>
      <c r="D517" s="57"/>
      <c r="E517" s="10"/>
      <c r="F517" s="10"/>
      <c r="G517" s="5"/>
      <c r="H517" s="10"/>
      <c r="I517" s="57"/>
      <c r="J517" s="65"/>
      <c r="K517" s="57"/>
      <c r="L517" s="10"/>
      <c r="M517" s="5"/>
      <c r="N517" s="10"/>
      <c r="O517" s="10"/>
      <c r="P517" s="65"/>
      <c r="Q517" s="10"/>
      <c r="R517" s="10"/>
      <c r="S517" s="5"/>
      <c r="T517" s="10"/>
      <c r="U517" s="10"/>
      <c r="W517" s="10"/>
      <c r="X517" s="10"/>
      <c r="Y517" s="5"/>
      <c r="Z517" s="10"/>
      <c r="AA517" s="10"/>
      <c r="AB517" s="65"/>
      <c r="AC517" s="10"/>
      <c r="AD517" s="10"/>
      <c r="AE517" s="5"/>
      <c r="AF517" s="10"/>
      <c r="AG517" s="10"/>
      <c r="AH517" s="65"/>
      <c r="AI517" s="10"/>
      <c r="AJ517" s="10"/>
      <c r="AK517" s="5"/>
      <c r="AL517" s="10"/>
      <c r="AM517" s="10"/>
      <c r="AO517" s="10"/>
      <c r="AP517" s="10"/>
      <c r="AQ517" s="5"/>
      <c r="AR517" s="10"/>
      <c r="AS517" s="10"/>
      <c r="AU517" s="57"/>
      <c r="AV517" s="10"/>
      <c r="AW517" s="10"/>
      <c r="AX517" s="554"/>
      <c r="AY517" s="131"/>
      <c r="AZ517" s="5"/>
      <c r="BA517" s="5"/>
      <c r="BB517" s="57"/>
      <c r="BC517" s="10"/>
      <c r="BD517" s="10"/>
      <c r="BE517" s="10"/>
      <c r="BF517" s="5"/>
      <c r="BG517" s="10"/>
      <c r="BH517" s="10"/>
      <c r="BJ517" s="10"/>
      <c r="BK517" s="119"/>
      <c r="BL517" s="5"/>
      <c r="BM517" s="131"/>
      <c r="BN517" s="12"/>
      <c r="BO517" s="21"/>
      <c r="BR517" s="5"/>
      <c r="BV517" s="10"/>
      <c r="BW517" s="10"/>
      <c r="BX517" s="10"/>
      <c r="BY517" s="5"/>
      <c r="BZ517" s="10"/>
      <c r="CA517" s="10"/>
      <c r="CC517" s="10"/>
      <c r="CD517" s="10"/>
      <c r="CE517" s="10"/>
      <c r="CF517" s="5"/>
      <c r="CG517" s="10"/>
      <c r="CH517" s="10"/>
      <c r="CI517" s="21"/>
    </row>
    <row r="518" spans="1:87" s="4" customFormat="1" x14ac:dyDescent="0.4">
      <c r="A518" s="10"/>
      <c r="B518" s="125"/>
      <c r="C518" s="65"/>
      <c r="D518" s="57"/>
      <c r="E518" s="10"/>
      <c r="F518" s="10"/>
      <c r="G518" s="5"/>
      <c r="H518" s="10"/>
      <c r="I518" s="57"/>
      <c r="J518" s="65"/>
      <c r="K518" s="57"/>
      <c r="L518" s="10"/>
      <c r="M518" s="5"/>
      <c r="N518" s="10"/>
      <c r="O518" s="10"/>
      <c r="P518" s="65"/>
      <c r="Q518" s="10"/>
      <c r="R518" s="10"/>
      <c r="S518" s="5"/>
      <c r="T518" s="10"/>
      <c r="U518" s="10"/>
      <c r="W518" s="10"/>
      <c r="X518" s="10"/>
      <c r="Y518" s="5"/>
      <c r="Z518" s="10"/>
      <c r="AA518" s="10"/>
      <c r="AB518" s="65"/>
      <c r="AC518" s="10"/>
      <c r="AD518" s="10"/>
      <c r="AE518" s="5"/>
      <c r="AF518" s="10"/>
      <c r="AG518" s="10"/>
      <c r="AH518" s="65"/>
      <c r="AI518" s="10"/>
      <c r="AJ518" s="10"/>
      <c r="AK518" s="5"/>
      <c r="AL518" s="10"/>
      <c r="AM518" s="10"/>
      <c r="AO518" s="10"/>
      <c r="AP518" s="10"/>
      <c r="AQ518" s="5"/>
      <c r="AR518" s="10"/>
      <c r="AS518" s="10"/>
      <c r="AU518" s="57"/>
      <c r="AV518" s="10"/>
      <c r="AW518" s="10"/>
      <c r="AX518" s="554"/>
      <c r="AY518" s="131"/>
      <c r="AZ518" s="5"/>
      <c r="BA518" s="5"/>
      <c r="BB518" s="57"/>
      <c r="BC518" s="10"/>
      <c r="BD518" s="10"/>
      <c r="BE518" s="10"/>
      <c r="BF518" s="5"/>
      <c r="BG518" s="10"/>
      <c r="BH518" s="10"/>
      <c r="BJ518" s="10"/>
      <c r="BK518" s="119"/>
      <c r="BL518" s="5"/>
      <c r="BM518" s="131"/>
      <c r="BN518" s="12"/>
      <c r="BO518" s="21"/>
      <c r="BR518" s="5"/>
      <c r="BV518" s="10"/>
      <c r="BW518" s="10"/>
      <c r="BX518" s="10"/>
      <c r="BY518" s="5"/>
      <c r="BZ518" s="10"/>
      <c r="CA518" s="10"/>
      <c r="CC518" s="10"/>
      <c r="CD518" s="10"/>
      <c r="CE518" s="10"/>
      <c r="CF518" s="5"/>
      <c r="CG518" s="10"/>
      <c r="CH518" s="10"/>
      <c r="CI518" s="21"/>
    </row>
    <row r="519" spans="1:87" s="4" customFormat="1" x14ac:dyDescent="0.4">
      <c r="A519" s="10"/>
      <c r="B519" s="125"/>
      <c r="C519" s="65"/>
      <c r="D519" s="57"/>
      <c r="E519" s="10"/>
      <c r="F519" s="10"/>
      <c r="G519" s="5"/>
      <c r="H519" s="10"/>
      <c r="I519" s="57"/>
      <c r="J519" s="65"/>
      <c r="K519" s="57"/>
      <c r="L519" s="10"/>
      <c r="M519" s="5"/>
      <c r="N519" s="10"/>
      <c r="O519" s="10"/>
      <c r="P519" s="65"/>
      <c r="Q519" s="10"/>
      <c r="R519" s="10"/>
      <c r="S519" s="5"/>
      <c r="T519" s="10"/>
      <c r="U519" s="10"/>
      <c r="W519" s="10"/>
      <c r="X519" s="10"/>
      <c r="Y519" s="5"/>
      <c r="Z519" s="10"/>
      <c r="AA519" s="10"/>
      <c r="AB519" s="65"/>
      <c r="AC519" s="10"/>
      <c r="AD519" s="10"/>
      <c r="AE519" s="5"/>
      <c r="AF519" s="10"/>
      <c r="AG519" s="10"/>
      <c r="AH519" s="65"/>
      <c r="AI519" s="10"/>
      <c r="AJ519" s="10"/>
      <c r="AK519" s="5"/>
      <c r="AL519" s="10"/>
      <c r="AM519" s="10"/>
      <c r="AO519" s="10"/>
      <c r="AP519" s="10"/>
      <c r="AQ519" s="5"/>
      <c r="AR519" s="10"/>
      <c r="AS519" s="10"/>
      <c r="AU519" s="57"/>
      <c r="AV519" s="10"/>
      <c r="AW519" s="10"/>
      <c r="AX519" s="554"/>
      <c r="AY519" s="131"/>
      <c r="AZ519" s="5"/>
      <c r="BA519" s="5"/>
      <c r="BB519" s="57"/>
      <c r="BC519" s="10"/>
      <c r="BD519" s="10"/>
      <c r="BE519" s="10"/>
      <c r="BF519" s="5"/>
      <c r="BG519" s="10"/>
      <c r="BH519" s="10"/>
      <c r="BJ519" s="10"/>
      <c r="BK519" s="119"/>
      <c r="BL519" s="5"/>
      <c r="BM519" s="131"/>
      <c r="BN519" s="12"/>
      <c r="BO519" s="21"/>
      <c r="BR519" s="5"/>
      <c r="BV519" s="10"/>
      <c r="BW519" s="10"/>
      <c r="BX519" s="10"/>
      <c r="BY519" s="5"/>
      <c r="BZ519" s="10"/>
      <c r="CA519" s="10"/>
      <c r="CC519" s="10"/>
      <c r="CD519" s="10"/>
      <c r="CE519" s="10"/>
      <c r="CF519" s="5"/>
      <c r="CG519" s="10"/>
      <c r="CH519" s="10"/>
      <c r="CI519" s="21"/>
    </row>
    <row r="520" spans="1:87" s="4" customFormat="1" x14ac:dyDescent="0.4">
      <c r="A520" s="10"/>
      <c r="B520" s="125"/>
      <c r="C520" s="65"/>
      <c r="D520" s="57"/>
      <c r="E520" s="10"/>
      <c r="F520" s="10"/>
      <c r="G520" s="5"/>
      <c r="H520" s="10"/>
      <c r="I520" s="57"/>
      <c r="J520" s="65"/>
      <c r="K520" s="57"/>
      <c r="L520" s="10"/>
      <c r="M520" s="5"/>
      <c r="N520" s="10"/>
      <c r="O520" s="10"/>
      <c r="P520" s="65"/>
      <c r="Q520" s="10"/>
      <c r="R520" s="10"/>
      <c r="S520" s="5"/>
      <c r="T520" s="10"/>
      <c r="U520" s="10"/>
      <c r="W520" s="10"/>
      <c r="X520" s="10"/>
      <c r="Y520" s="5"/>
      <c r="Z520" s="10"/>
      <c r="AA520" s="10"/>
      <c r="AB520" s="65"/>
      <c r="AC520" s="10"/>
      <c r="AD520" s="10"/>
      <c r="AE520" s="5"/>
      <c r="AF520" s="10"/>
      <c r="AG520" s="10"/>
      <c r="AH520" s="65"/>
      <c r="AI520" s="10"/>
      <c r="AJ520" s="10"/>
      <c r="AK520" s="5"/>
      <c r="AL520" s="10"/>
      <c r="AM520" s="10"/>
      <c r="AO520" s="10"/>
      <c r="AP520" s="10"/>
      <c r="AQ520" s="5"/>
      <c r="AR520" s="10"/>
      <c r="AS520" s="10"/>
      <c r="AU520" s="57"/>
      <c r="AV520" s="10"/>
      <c r="AW520" s="10"/>
      <c r="AX520" s="554"/>
      <c r="AY520" s="131"/>
      <c r="AZ520" s="5"/>
      <c r="BA520" s="5"/>
      <c r="BB520" s="57"/>
      <c r="BC520" s="10"/>
      <c r="BD520" s="10"/>
      <c r="BE520" s="10"/>
      <c r="BF520" s="5"/>
      <c r="BG520" s="10"/>
      <c r="BH520" s="10"/>
      <c r="BJ520" s="10"/>
      <c r="BK520" s="119"/>
      <c r="BL520" s="5"/>
      <c r="BM520" s="131"/>
      <c r="BN520" s="12"/>
      <c r="BO520" s="21"/>
      <c r="BR520" s="5"/>
      <c r="BV520" s="10"/>
      <c r="BW520" s="10"/>
      <c r="BX520" s="10"/>
      <c r="BY520" s="5"/>
      <c r="BZ520" s="10"/>
      <c r="CA520" s="10"/>
      <c r="CC520" s="10"/>
      <c r="CD520" s="10"/>
      <c r="CE520" s="10"/>
      <c r="CF520" s="5"/>
      <c r="CG520" s="10"/>
      <c r="CH520" s="10"/>
      <c r="CI520" s="21"/>
    </row>
    <row r="521" spans="1:87" s="4" customFormat="1" x14ac:dyDescent="0.4">
      <c r="A521" s="10"/>
      <c r="B521" s="125"/>
      <c r="C521" s="65"/>
      <c r="D521" s="57"/>
      <c r="E521" s="10"/>
      <c r="F521" s="10"/>
      <c r="G521" s="5"/>
      <c r="H521" s="10"/>
      <c r="I521" s="57"/>
      <c r="J521" s="65"/>
      <c r="K521" s="57"/>
      <c r="L521" s="10"/>
      <c r="M521" s="5"/>
      <c r="N521" s="10"/>
      <c r="O521" s="10"/>
      <c r="P521" s="65"/>
      <c r="Q521" s="10"/>
      <c r="R521" s="10"/>
      <c r="S521" s="5"/>
      <c r="T521" s="10"/>
      <c r="U521" s="10"/>
      <c r="W521" s="10"/>
      <c r="X521" s="10"/>
      <c r="Y521" s="5"/>
      <c r="Z521" s="10"/>
      <c r="AA521" s="10"/>
      <c r="AB521" s="65"/>
      <c r="AC521" s="10"/>
      <c r="AD521" s="10"/>
      <c r="AE521" s="5"/>
      <c r="AF521" s="10"/>
      <c r="AG521" s="10"/>
      <c r="AH521" s="65"/>
      <c r="AI521" s="10"/>
      <c r="AJ521" s="10"/>
      <c r="AK521" s="5"/>
      <c r="AL521" s="10"/>
      <c r="AM521" s="10"/>
      <c r="AO521" s="10"/>
      <c r="AP521" s="10"/>
      <c r="AQ521" s="5"/>
      <c r="AR521" s="10"/>
      <c r="AS521" s="10"/>
      <c r="AU521" s="57"/>
      <c r="AV521" s="10"/>
      <c r="AW521" s="10"/>
      <c r="AX521" s="554"/>
      <c r="AY521" s="131"/>
      <c r="AZ521" s="5"/>
      <c r="BA521" s="5"/>
      <c r="BB521" s="57"/>
      <c r="BC521" s="10"/>
      <c r="BD521" s="10"/>
      <c r="BE521" s="10"/>
      <c r="BF521" s="5"/>
      <c r="BG521" s="10"/>
      <c r="BH521" s="10"/>
      <c r="BJ521" s="10"/>
      <c r="BK521" s="119"/>
      <c r="BL521" s="5"/>
      <c r="BM521" s="131"/>
      <c r="BN521" s="12"/>
      <c r="BO521" s="21"/>
      <c r="BR521" s="5"/>
      <c r="BV521" s="10"/>
      <c r="BW521" s="10"/>
      <c r="BX521" s="10"/>
      <c r="BY521" s="5"/>
      <c r="BZ521" s="10"/>
      <c r="CA521" s="10"/>
      <c r="CC521" s="10"/>
      <c r="CD521" s="10"/>
      <c r="CE521" s="10"/>
      <c r="CF521" s="5"/>
      <c r="CG521" s="10"/>
      <c r="CH521" s="10"/>
      <c r="CI521" s="2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T209"/>
  <sheetViews>
    <sheetView topLeftCell="CD1" zoomScale="50" zoomScaleNormal="50" workbookViewId="0">
      <selection activeCell="CS18" sqref="CS18"/>
    </sheetView>
  </sheetViews>
  <sheetFormatPr defaultColWidth="13" defaultRowHeight="12.3" x14ac:dyDescent="0.4"/>
  <cols>
    <col min="1" max="2" width="13" style="6"/>
    <col min="3" max="3" width="13" style="13"/>
    <col min="4" max="4" width="13" style="6"/>
    <col min="5" max="6" width="13" style="104"/>
    <col min="7" max="7" width="13" style="6"/>
    <col min="8" max="8" width="13" style="3"/>
    <col min="9" max="9" width="13" style="6"/>
    <col min="10" max="13" width="13" style="8"/>
    <col min="14" max="14" width="13" style="88"/>
    <col min="15" max="15" width="13" style="141"/>
    <col min="16" max="16" width="13" style="88"/>
    <col min="17" max="19" width="13" style="6"/>
    <col min="20" max="20" width="13" style="141"/>
    <col min="21" max="21" width="13" style="88"/>
    <col min="22" max="22" width="13" style="6"/>
    <col min="23" max="24" width="13" style="8"/>
    <col min="25" max="25" width="13" style="6"/>
    <col min="26" max="26" width="13" style="8"/>
    <col min="27" max="28" width="13" style="6"/>
    <col min="29" max="29" width="13" style="8"/>
    <col min="30" max="34" width="13" style="6"/>
    <col min="35" max="36" width="13" style="88"/>
    <col min="37" max="37" width="14.83203125" style="88" customWidth="1"/>
    <col min="38" max="39" width="13" style="88"/>
    <col min="40" max="40" width="13" style="97"/>
    <col min="41" max="42" width="13" style="88"/>
    <col min="43" max="43" width="14.33203125" style="88" customWidth="1"/>
    <col min="44" max="48" width="13" style="88"/>
    <col min="49" max="50" width="13" style="105"/>
    <col min="51" max="51" width="13" style="112"/>
    <col min="52" max="53" width="13" style="1"/>
    <col min="54" max="55" width="13" style="88"/>
    <col min="56" max="56" width="11.6640625" style="6" customWidth="1"/>
    <col min="57" max="60" width="13" style="6"/>
    <col min="61" max="61" width="13" style="564"/>
    <col min="62" max="68" width="13" style="88"/>
    <col min="69" max="69" width="14.33203125" style="88" customWidth="1"/>
    <col min="70" max="74" width="13" style="88"/>
    <col min="75" max="75" width="13" style="564"/>
    <col min="76" max="76" width="14.33203125" style="88" customWidth="1"/>
    <col min="77" max="80" width="13" style="88"/>
    <col min="81" max="81" width="13" style="133"/>
    <col min="82" max="82" width="14.33203125" style="133" customWidth="1"/>
    <col min="83" max="83" width="13" style="104"/>
    <col min="84" max="85" width="13" style="88"/>
    <col min="86" max="87" width="13" style="6"/>
    <col min="88" max="88" width="13" style="88"/>
    <col min="89" max="89" width="13" style="8"/>
    <col min="90" max="92" width="13" style="6"/>
    <col min="93" max="98" width="13" style="88"/>
    <col min="99" max="16384" width="13" style="6"/>
  </cols>
  <sheetData>
    <row r="1" spans="1:98" s="77" customFormat="1" ht="18.600000000000001" x14ac:dyDescent="0.6">
      <c r="A1" s="75" t="s">
        <v>181</v>
      </c>
      <c r="E1" s="101"/>
      <c r="F1" s="101"/>
      <c r="I1" s="78"/>
      <c r="N1" s="101"/>
      <c r="O1" s="138"/>
      <c r="P1" s="101"/>
      <c r="T1" s="138"/>
      <c r="U1" s="101"/>
      <c r="AI1" s="101"/>
      <c r="AJ1" s="101"/>
      <c r="AK1" s="101"/>
      <c r="AL1" s="101"/>
      <c r="AM1" s="101"/>
      <c r="AN1" s="94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BB1" s="101"/>
      <c r="BC1" s="101"/>
      <c r="BI1" s="201"/>
      <c r="BJ1" s="101"/>
      <c r="BK1" s="101"/>
      <c r="BL1" s="101"/>
      <c r="BM1" s="101"/>
      <c r="BN1" s="101"/>
      <c r="BO1" s="101"/>
      <c r="BP1" s="101"/>
      <c r="BQ1" s="101"/>
      <c r="BR1" s="101"/>
      <c r="BS1" s="101"/>
      <c r="BT1" s="101"/>
      <c r="BU1" s="101"/>
      <c r="BV1" s="101"/>
      <c r="BW1" s="201"/>
      <c r="BX1" s="101"/>
      <c r="BY1" s="101"/>
      <c r="BZ1" s="101"/>
      <c r="CA1" s="101"/>
      <c r="CB1" s="101"/>
      <c r="CC1" s="101"/>
      <c r="CD1" s="101"/>
      <c r="CE1" s="101"/>
      <c r="CF1" s="101"/>
      <c r="CG1" s="101"/>
      <c r="CJ1" s="101"/>
      <c r="CO1" s="101"/>
      <c r="CP1" s="101"/>
      <c r="CQ1" s="101"/>
      <c r="CR1" s="101"/>
      <c r="CS1" s="101"/>
      <c r="CT1" s="101"/>
    </row>
    <row r="2" spans="1:98" s="68" customFormat="1" x14ac:dyDescent="0.4">
      <c r="A2" s="64"/>
      <c r="B2" s="64"/>
      <c r="C2" s="64"/>
      <c r="D2" s="64"/>
      <c r="E2" s="121"/>
      <c r="F2" s="121"/>
      <c r="G2" s="64"/>
      <c r="I2" s="64"/>
      <c r="J2" s="64"/>
      <c r="N2" s="102"/>
      <c r="O2" s="139"/>
      <c r="P2" s="102"/>
      <c r="T2" s="139"/>
      <c r="U2" s="102"/>
      <c r="AI2" s="102"/>
      <c r="AJ2" s="102"/>
      <c r="AK2" s="102"/>
      <c r="AL2" s="102"/>
      <c r="AM2" s="102"/>
      <c r="AN2" s="95"/>
      <c r="AO2" s="102"/>
      <c r="AP2" s="102"/>
      <c r="AQ2" s="102"/>
      <c r="AR2" s="102"/>
      <c r="AS2" s="102"/>
      <c r="AT2" s="102"/>
      <c r="AU2" s="102"/>
      <c r="AV2" s="102"/>
      <c r="AW2" s="102"/>
      <c r="AX2" s="102"/>
      <c r="AY2" s="102"/>
      <c r="BB2" s="102"/>
      <c r="BC2" s="102"/>
      <c r="BI2" s="204"/>
      <c r="BJ2" s="102"/>
      <c r="BK2" s="102"/>
      <c r="BL2" s="102"/>
      <c r="BM2" s="102"/>
      <c r="BN2" s="102"/>
      <c r="BO2" s="102"/>
      <c r="BP2" s="102"/>
      <c r="BQ2" s="102"/>
      <c r="BR2" s="102"/>
      <c r="BS2" s="102"/>
      <c r="BT2" s="102"/>
      <c r="BU2" s="102"/>
      <c r="BV2" s="102"/>
      <c r="BW2" s="204"/>
      <c r="BX2" s="102"/>
      <c r="BY2" s="102"/>
      <c r="BZ2" s="102"/>
      <c r="CA2" s="102"/>
      <c r="CB2" s="102"/>
      <c r="CC2" s="102"/>
      <c r="CD2" s="102"/>
      <c r="CE2" s="102"/>
      <c r="CF2" s="102"/>
      <c r="CG2" s="102"/>
      <c r="CJ2" s="102"/>
      <c r="CO2" s="102"/>
      <c r="CP2" s="102"/>
      <c r="CQ2" s="102"/>
      <c r="CR2" s="102"/>
      <c r="CS2" s="102"/>
      <c r="CT2" s="102"/>
    </row>
    <row r="3" spans="1:98" s="75" customFormat="1" ht="18.600000000000001" x14ac:dyDescent="0.6">
      <c r="A3" s="75" t="s">
        <v>156</v>
      </c>
      <c r="B3" s="76"/>
      <c r="C3" s="76"/>
      <c r="D3" s="76"/>
      <c r="E3" s="122"/>
      <c r="F3" s="122"/>
      <c r="G3" s="76"/>
      <c r="H3" s="76"/>
      <c r="I3" s="76"/>
      <c r="J3" s="76"/>
      <c r="K3" s="76"/>
      <c r="L3" s="76"/>
      <c r="M3" s="76"/>
      <c r="N3" s="122"/>
      <c r="O3" s="140"/>
      <c r="P3" s="122"/>
      <c r="Q3" s="76"/>
      <c r="R3" s="76"/>
      <c r="S3" s="76"/>
      <c r="T3" s="140"/>
      <c r="U3" s="122"/>
      <c r="V3" s="76"/>
      <c r="W3" s="76"/>
      <c r="X3" s="76"/>
      <c r="Y3" s="76"/>
      <c r="Z3" s="76"/>
      <c r="AI3" s="106" t="s">
        <v>463</v>
      </c>
      <c r="AJ3" s="103"/>
      <c r="AK3" s="103"/>
      <c r="AL3" s="103"/>
      <c r="AM3" s="103"/>
      <c r="AN3" s="96"/>
      <c r="AO3" s="106" t="s">
        <v>463</v>
      </c>
      <c r="AP3" s="103"/>
      <c r="AQ3" s="103"/>
      <c r="AR3" s="103"/>
      <c r="AS3" s="103"/>
      <c r="AT3" s="103"/>
      <c r="AU3" s="106" t="s">
        <v>464</v>
      </c>
      <c r="AV3" s="103"/>
      <c r="AW3" s="103"/>
      <c r="AX3" s="106" t="s">
        <v>470</v>
      </c>
      <c r="AY3" s="103"/>
      <c r="BA3" s="93" t="s">
        <v>464</v>
      </c>
      <c r="BB3" s="103"/>
      <c r="BC3" s="103"/>
      <c r="BH3" s="93" t="s">
        <v>464</v>
      </c>
      <c r="BI3" s="207"/>
      <c r="BJ3" s="106" t="s">
        <v>0</v>
      </c>
      <c r="BK3" s="103"/>
      <c r="BL3" s="103"/>
      <c r="BM3" s="103"/>
      <c r="BN3" s="103"/>
      <c r="BO3" s="106" t="s">
        <v>464</v>
      </c>
      <c r="BP3" s="103"/>
      <c r="BQ3" s="103"/>
      <c r="BR3" s="106" t="s">
        <v>473</v>
      </c>
      <c r="BS3" s="103"/>
      <c r="BT3" s="103"/>
      <c r="BU3" s="103"/>
      <c r="BV3" s="106" t="s">
        <v>464</v>
      </c>
      <c r="BW3" s="207"/>
      <c r="BX3" s="103"/>
      <c r="BY3" s="106" t="s">
        <v>475</v>
      </c>
      <c r="BZ3" s="103"/>
      <c r="CA3" s="103"/>
      <c r="CB3" s="106" t="s">
        <v>464</v>
      </c>
      <c r="CC3" s="103"/>
      <c r="CD3" s="103"/>
      <c r="CE3" s="106" t="s">
        <v>472</v>
      </c>
      <c r="CF3" s="103"/>
      <c r="CG3" s="103"/>
      <c r="CI3" s="93" t="s">
        <v>464</v>
      </c>
      <c r="CJ3" s="103"/>
      <c r="CO3" s="106" t="s">
        <v>465</v>
      </c>
      <c r="CP3" s="103"/>
      <c r="CQ3" s="103"/>
      <c r="CR3" s="103"/>
      <c r="CS3" s="103"/>
      <c r="CT3" s="103"/>
    </row>
    <row r="4" spans="1:98" s="79" customFormat="1" ht="90" x14ac:dyDescent="0.5">
      <c r="A4" s="26" t="s">
        <v>9</v>
      </c>
      <c r="B4" s="26" t="s">
        <v>35</v>
      </c>
      <c r="C4" s="89" t="s">
        <v>576</v>
      </c>
      <c r="D4" s="26" t="s">
        <v>48</v>
      </c>
      <c r="E4" s="136" t="s">
        <v>45</v>
      </c>
      <c r="F4" s="168" t="s">
        <v>46</v>
      </c>
      <c r="G4" s="26" t="s">
        <v>47</v>
      </c>
      <c r="H4" s="82" t="s">
        <v>49</v>
      </c>
      <c r="I4" s="26" t="s">
        <v>50</v>
      </c>
      <c r="J4" s="84" t="s">
        <v>51</v>
      </c>
      <c r="K4" s="84" t="s">
        <v>52</v>
      </c>
      <c r="L4" s="31" t="s">
        <v>53</v>
      </c>
      <c r="M4" s="84" t="s">
        <v>535</v>
      </c>
      <c r="N4" s="625" t="s">
        <v>573</v>
      </c>
      <c r="O4" s="143" t="s">
        <v>545</v>
      </c>
      <c r="P4" s="625" t="s">
        <v>546</v>
      </c>
      <c r="Q4" s="26" t="s">
        <v>54</v>
      </c>
      <c r="R4" s="26" t="s">
        <v>55</v>
      </c>
      <c r="S4" s="623" t="s">
        <v>56</v>
      </c>
      <c r="T4" s="143" t="s">
        <v>547</v>
      </c>
      <c r="U4" s="54" t="s">
        <v>577</v>
      </c>
      <c r="V4" s="26" t="s">
        <v>57</v>
      </c>
      <c r="W4" s="84" t="s">
        <v>59</v>
      </c>
      <c r="X4" s="31" t="s">
        <v>58</v>
      </c>
      <c r="Y4" s="26" t="s">
        <v>60</v>
      </c>
      <c r="Z4" s="84" t="s">
        <v>61</v>
      </c>
      <c r="AA4" s="623" t="s">
        <v>62</v>
      </c>
      <c r="AB4" s="26" t="s">
        <v>65</v>
      </c>
      <c r="AC4" s="84" t="s">
        <v>61</v>
      </c>
      <c r="AD4" s="26" t="s">
        <v>63</v>
      </c>
      <c r="AE4" s="623" t="s">
        <v>64</v>
      </c>
      <c r="AF4" s="623" t="s">
        <v>99</v>
      </c>
      <c r="AG4" s="623" t="s">
        <v>100</v>
      </c>
      <c r="AI4" s="111" t="s">
        <v>32</v>
      </c>
      <c r="AJ4" s="54" t="s">
        <v>27</v>
      </c>
      <c r="AK4" s="107" t="s">
        <v>469</v>
      </c>
      <c r="AL4" s="107" t="s">
        <v>33</v>
      </c>
      <c r="AM4" s="54" t="s">
        <v>42</v>
      </c>
      <c r="AN4" s="99"/>
      <c r="AO4" s="111" t="s">
        <v>30</v>
      </c>
      <c r="AP4" s="54" t="s">
        <v>27</v>
      </c>
      <c r="AQ4" s="113" t="s">
        <v>469</v>
      </c>
      <c r="AR4" s="107" t="s">
        <v>7</v>
      </c>
      <c r="AS4" s="54" t="s">
        <v>42</v>
      </c>
      <c r="AT4" s="110"/>
      <c r="AU4" s="111" t="s">
        <v>566</v>
      </c>
      <c r="AV4" s="54" t="s">
        <v>27</v>
      </c>
      <c r="AW4" s="113" t="s">
        <v>469</v>
      </c>
      <c r="AX4" s="107" t="s">
        <v>7</v>
      </c>
      <c r="AY4" s="114" t="s">
        <v>28</v>
      </c>
      <c r="BA4" s="30" t="s">
        <v>31</v>
      </c>
      <c r="BB4" s="54" t="s">
        <v>772</v>
      </c>
      <c r="BC4" s="54" t="s">
        <v>474</v>
      </c>
      <c r="BD4" s="49" t="s">
        <v>469</v>
      </c>
      <c r="BE4" s="49" t="s">
        <v>7</v>
      </c>
      <c r="BF4" s="26" t="s">
        <v>42</v>
      </c>
      <c r="BH4" s="30" t="s">
        <v>150</v>
      </c>
      <c r="BI4" s="696" t="s">
        <v>777</v>
      </c>
      <c r="BJ4" s="54" t="s">
        <v>778</v>
      </c>
      <c r="BK4" s="107" t="s">
        <v>469</v>
      </c>
      <c r="BL4" s="107" t="s">
        <v>7</v>
      </c>
      <c r="BM4" s="54" t="s">
        <v>42</v>
      </c>
      <c r="BN4" s="110"/>
      <c r="BO4" s="111" t="s">
        <v>25</v>
      </c>
      <c r="BP4" s="54" t="s">
        <v>772</v>
      </c>
      <c r="BQ4" s="54" t="s">
        <v>474</v>
      </c>
      <c r="BR4" s="107" t="s">
        <v>469</v>
      </c>
      <c r="BS4" s="107" t="s">
        <v>7</v>
      </c>
      <c r="BT4" s="54" t="s">
        <v>42</v>
      </c>
      <c r="BU4" s="110"/>
      <c r="BV4" s="111" t="s">
        <v>151</v>
      </c>
      <c r="BW4" s="696" t="s">
        <v>27</v>
      </c>
      <c r="BX4" s="107" t="s">
        <v>469</v>
      </c>
      <c r="BY4" s="107" t="s">
        <v>7</v>
      </c>
      <c r="BZ4" s="54" t="s">
        <v>42</v>
      </c>
      <c r="CA4" s="110"/>
      <c r="CB4" s="111" t="s">
        <v>24</v>
      </c>
      <c r="CC4" s="54" t="s">
        <v>543</v>
      </c>
      <c r="CD4" s="54" t="s">
        <v>544</v>
      </c>
      <c r="CE4" s="107" t="s">
        <v>469</v>
      </c>
      <c r="CF4" s="107" t="s">
        <v>7</v>
      </c>
      <c r="CG4" s="54" t="s">
        <v>42</v>
      </c>
      <c r="CI4" s="26" t="s">
        <v>462</v>
      </c>
      <c r="CJ4" s="54" t="s">
        <v>27</v>
      </c>
      <c r="CK4" s="49" t="s">
        <v>469</v>
      </c>
      <c r="CL4" s="49" t="s">
        <v>7</v>
      </c>
      <c r="CM4" s="26" t="s">
        <v>42</v>
      </c>
      <c r="CO4" s="54" t="s">
        <v>34</v>
      </c>
      <c r="CP4" s="54" t="s">
        <v>27</v>
      </c>
      <c r="CQ4" s="54" t="s">
        <v>157</v>
      </c>
      <c r="CR4" s="107" t="s">
        <v>469</v>
      </c>
      <c r="CS4" s="107" t="s">
        <v>7</v>
      </c>
      <c r="CT4" s="54" t="s">
        <v>42</v>
      </c>
    </row>
    <row r="5" spans="1:98" ht="15" x14ac:dyDescent="0.5">
      <c r="A5" s="32">
        <v>2014</v>
      </c>
      <c r="B5" s="27">
        <f t="shared" ref="B5:B40" si="0">AM5+AS5+AY5+BF5+BM5+BT5+BZ5+CG5+CM5+CT5</f>
        <v>5543.0938511474196</v>
      </c>
      <c r="C5" s="87">
        <f>'meta-analysis'!S438</f>
        <v>0.125</v>
      </c>
      <c r="D5" s="27">
        <f>B5*C5</f>
        <v>692.88673139342745</v>
      </c>
      <c r="E5" s="137">
        <v>0.9</v>
      </c>
      <c r="F5" s="169">
        <f>1-E5</f>
        <v>9.9999999999999978E-2</v>
      </c>
      <c r="G5" s="27">
        <f>D5*E5</f>
        <v>623.59805825408478</v>
      </c>
      <c r="H5" s="58">
        <f>'meta-analysis'!U507</f>
        <v>0.40731330164910667</v>
      </c>
      <c r="I5" s="27">
        <f>G5*H5</f>
        <v>253.99978400944323</v>
      </c>
      <c r="J5" s="85">
        <v>0.05</v>
      </c>
      <c r="K5" s="85">
        <v>0.05</v>
      </c>
      <c r="L5" s="29">
        <f>1-(J5+K5)</f>
        <v>0.9</v>
      </c>
      <c r="M5" s="85">
        <f>'meta-analysis'!S473</f>
        <v>0.05</v>
      </c>
      <c r="N5" s="627">
        <f>(I5*J5)*M5</f>
        <v>0.63499946002360819</v>
      </c>
      <c r="O5" s="144">
        <f>'meta-analysis'!S403</f>
        <v>3.7499999999999999E-2</v>
      </c>
      <c r="P5" s="627">
        <f>(I5*K5)*O5</f>
        <v>0.47624959501770603</v>
      </c>
      <c r="Q5" s="27">
        <f>(I5*J5)-N5</f>
        <v>12.064989740448553</v>
      </c>
      <c r="R5" s="27">
        <f>(I5*K5)-P5</f>
        <v>12.223739605454456</v>
      </c>
      <c r="S5" s="624">
        <f>(I5*L5)+Q5+R5</f>
        <v>252.8885349544019</v>
      </c>
      <c r="T5" s="144">
        <f>'meta-analysis'!S313</f>
        <v>0.05</v>
      </c>
      <c r="U5" s="53">
        <f>I5*T5</f>
        <v>12.699989200472162</v>
      </c>
      <c r="V5" s="27">
        <f>D5*F5</f>
        <v>69.288673139342734</v>
      </c>
      <c r="W5" s="85">
        <f>'meta-analysis'!S575</f>
        <v>0.09</v>
      </c>
      <c r="X5" s="29">
        <f>1-W5</f>
        <v>0.91</v>
      </c>
      <c r="Y5" s="27">
        <f>V5*W5</f>
        <v>6.2359805825408454</v>
      </c>
      <c r="Z5" s="85">
        <f>'meta-analysis'!S609</f>
        <v>0.49000000000000005</v>
      </c>
      <c r="AA5" s="624">
        <f>Y5*Z5</f>
        <v>3.0556304854450147</v>
      </c>
      <c r="AB5" s="27">
        <f>V5*X5</f>
        <v>63.052692556801887</v>
      </c>
      <c r="AC5" s="85">
        <f>Z5</f>
        <v>0.49000000000000005</v>
      </c>
      <c r="AD5" s="27">
        <f>AB5*AC5</f>
        <v>30.895819352832927</v>
      </c>
      <c r="AE5" s="624">
        <f>AD5+U5</f>
        <v>43.595808553305091</v>
      </c>
      <c r="AF5" s="624">
        <f>AE5*16%</f>
        <v>6.9753293685288149</v>
      </c>
      <c r="AG5" s="624">
        <f>AE5*21%</f>
        <v>9.155119796194068</v>
      </c>
      <c r="AI5" s="109">
        <v>2014</v>
      </c>
      <c r="AJ5" s="53">
        <v>71.599999999999994</v>
      </c>
      <c r="AK5" s="108">
        <f>'meta-analysis'!T351/5</f>
        <v>1.3089108910891087</v>
      </c>
      <c r="AL5" s="61">
        <v>1.2410000000000001</v>
      </c>
      <c r="AM5" s="53">
        <f t="shared" ref="AM5:AM41" si="1">AJ5*AK5*AL5</f>
        <v>116.30406257425742</v>
      </c>
      <c r="AO5" s="109">
        <v>2014</v>
      </c>
      <c r="AP5" s="53">
        <v>483.33333333333331</v>
      </c>
      <c r="AQ5" s="108">
        <f>AK5</f>
        <v>1.3089108910891087</v>
      </c>
      <c r="AR5" s="61">
        <v>1.1113</v>
      </c>
      <c r="AS5" s="53">
        <f t="shared" ref="AS5:AS41" si="2">AP5*AQ5*AR5</f>
        <v>703.05312541254114</v>
      </c>
      <c r="AU5" s="109">
        <v>2014</v>
      </c>
      <c r="AV5" s="53">
        <v>20.029602999999042</v>
      </c>
      <c r="AW5" s="108">
        <f t="shared" ref="AW5:AW41" si="3">AQ5</f>
        <v>1.3089108910891087</v>
      </c>
      <c r="AX5" s="61">
        <v>0</v>
      </c>
      <c r="AY5" s="53">
        <f t="shared" ref="AY5:AY41" si="4">AV5*AW5*AX5</f>
        <v>0</v>
      </c>
      <c r="AZ5" s="6"/>
      <c r="BA5" s="32">
        <v>2014</v>
      </c>
      <c r="BB5" s="693">
        <v>290.46233630669172</v>
      </c>
      <c r="BC5" s="53">
        <v>0</v>
      </c>
      <c r="BD5" s="48">
        <f t="shared" ref="BD5:BD41" si="5">AW5</f>
        <v>1.3089108910891087</v>
      </c>
      <c r="BE5" s="58">
        <v>0</v>
      </c>
      <c r="BF5" s="27">
        <f>BC5*BD5*BE5</f>
        <v>0</v>
      </c>
      <c r="BH5" s="32">
        <v>2014</v>
      </c>
      <c r="BI5" s="699">
        <v>0</v>
      </c>
      <c r="BJ5" s="53">
        <v>0</v>
      </c>
      <c r="BK5" s="108">
        <f>BD5</f>
        <v>1.3089108910891087</v>
      </c>
      <c r="BL5" s="61">
        <v>0</v>
      </c>
      <c r="BM5" s="53">
        <f t="shared" ref="BM5:BM41" si="6">BJ5*BK5*BL5</f>
        <v>0</v>
      </c>
      <c r="BO5" s="109">
        <v>2014</v>
      </c>
      <c r="BP5" s="53">
        <v>100</v>
      </c>
      <c r="BQ5" s="53">
        <f>BP5-100</f>
        <v>0</v>
      </c>
      <c r="BR5" s="108">
        <f>BK5</f>
        <v>1.3089108910891087</v>
      </c>
      <c r="BS5" s="61">
        <v>0</v>
      </c>
      <c r="BT5" s="53">
        <f>BQ5*BR5*BS5</f>
        <v>0</v>
      </c>
      <c r="BV5" s="109">
        <v>2014</v>
      </c>
      <c r="BW5" s="695">
        <v>0.27075899999981629</v>
      </c>
      <c r="BX5" s="108">
        <f>BR5</f>
        <v>1.3089108910891087</v>
      </c>
      <c r="BY5" s="61">
        <v>0</v>
      </c>
      <c r="BZ5" s="53">
        <f t="shared" ref="BZ5:BZ41" si="7">BW5*BX5*BY5</f>
        <v>0</v>
      </c>
      <c r="CB5" s="109">
        <v>2014</v>
      </c>
      <c r="CC5" s="53">
        <v>51.473569828142544</v>
      </c>
      <c r="CD5" s="53">
        <v>0</v>
      </c>
      <c r="CE5" s="108">
        <f>BX5</f>
        <v>1.3089108910891087</v>
      </c>
      <c r="CF5" s="61">
        <v>0</v>
      </c>
      <c r="CG5" s="53">
        <f>CD5*CE5*CF5</f>
        <v>0</v>
      </c>
      <c r="CI5" s="32">
        <v>2014</v>
      </c>
      <c r="CJ5" s="53">
        <v>132.86007940779655</v>
      </c>
      <c r="CK5" s="48">
        <f>CE5</f>
        <v>1.3089108910891087</v>
      </c>
      <c r="CL5" s="58">
        <v>0</v>
      </c>
      <c r="CM5" s="27">
        <f>CJ5*CK5*CL5</f>
        <v>0</v>
      </c>
      <c r="CO5" s="109">
        <v>2014</v>
      </c>
      <c r="CP5" s="700">
        <f>4317-(AJ5+AP5+AV5+BC5+BJ5+BQ5+BW5+CD5+CJ5)</f>
        <v>3608.9062252588715</v>
      </c>
      <c r="CQ5" s="53">
        <f>IF(CP5+0&gt;=0,CP5,0)</f>
        <v>3608.9062252588715</v>
      </c>
      <c r="CR5" s="108">
        <f>CK5</f>
        <v>1.3089108910891087</v>
      </c>
      <c r="CS5" s="108">
        <v>1</v>
      </c>
      <c r="CT5" s="53">
        <f>CQ5*CR5*CS5</f>
        <v>4723.736663160621</v>
      </c>
    </row>
    <row r="6" spans="1:98" ht="15" x14ac:dyDescent="0.5">
      <c r="A6" s="32">
        <v>2015</v>
      </c>
      <c r="B6" s="27">
        <f t="shared" si="0"/>
        <v>5536.8623778621568</v>
      </c>
      <c r="C6" s="87">
        <f>C5</f>
        <v>0.125</v>
      </c>
      <c r="D6" s="27">
        <f t="shared" ref="D6:D40" si="8">B6*C6</f>
        <v>692.1077972327696</v>
      </c>
      <c r="E6" s="137">
        <f>E5</f>
        <v>0.9</v>
      </c>
      <c r="F6" s="169">
        <f t="shared" ref="F6:F51" si="9">1-E6</f>
        <v>9.9999999999999978E-2</v>
      </c>
      <c r="G6" s="27">
        <f t="shared" ref="G6:G40" si="10">D6*E6</f>
        <v>622.89701750949268</v>
      </c>
      <c r="H6" s="58">
        <f>H5</f>
        <v>0.40731330164910667</v>
      </c>
      <c r="I6" s="27">
        <f t="shared" ref="I6:I51" si="11">G6*H6</f>
        <v>253.71424078917286</v>
      </c>
      <c r="J6" s="85">
        <f>J5</f>
        <v>0.05</v>
      </c>
      <c r="K6" s="85">
        <f>K5</f>
        <v>0.05</v>
      </c>
      <c r="L6" s="29">
        <f>L5</f>
        <v>0.9</v>
      </c>
      <c r="M6" s="85">
        <f>M5</f>
        <v>0.05</v>
      </c>
      <c r="N6" s="627">
        <f t="shared" ref="N6:N51" si="12">(I6*J6)*M6</f>
        <v>0.63428560197293216</v>
      </c>
      <c r="O6" s="144">
        <f>O5</f>
        <v>3.7499999999999999E-2</v>
      </c>
      <c r="P6" s="627">
        <f t="shared" ref="P6:P42" si="13">(I6*K6)*O6</f>
        <v>0.47571420147969912</v>
      </c>
      <c r="Q6" s="27">
        <f t="shared" ref="Q6:Q42" si="14">(I6*J6)-N6</f>
        <v>12.051426437485711</v>
      </c>
      <c r="R6" s="27">
        <f t="shared" ref="R6:R42" si="15">(I6*K6)-P6</f>
        <v>12.209997837978944</v>
      </c>
      <c r="S6" s="624">
        <f t="shared" ref="S6:S42" si="16">(I6*L6)+Q6+R6</f>
        <v>252.60424098572022</v>
      </c>
      <c r="T6" s="144">
        <f>T5</f>
        <v>0.05</v>
      </c>
      <c r="U6" s="53">
        <f t="shared" ref="U6:U41" si="17">I6*T6</f>
        <v>12.685712039458643</v>
      </c>
      <c r="V6" s="27">
        <f t="shared" ref="V6:V41" si="18">D6*F6</f>
        <v>69.210779723276943</v>
      </c>
      <c r="W6" s="85">
        <f>W5</f>
        <v>0.09</v>
      </c>
      <c r="X6" s="29">
        <f t="shared" ref="X6:X41" si="19">1-W6</f>
        <v>0.91</v>
      </c>
      <c r="Y6" s="27">
        <f t="shared" ref="Y6:Y51" si="20">V6*W6</f>
        <v>6.2289701750949247</v>
      </c>
      <c r="Z6" s="85">
        <f>Z5</f>
        <v>0.49000000000000005</v>
      </c>
      <c r="AA6" s="624">
        <f t="shared" ref="AA6:AA41" si="21">Y6*Z6</f>
        <v>3.0521953857965132</v>
      </c>
      <c r="AB6" s="27">
        <f t="shared" ref="AB6:AB41" si="22">V6*X6</f>
        <v>62.981809548182021</v>
      </c>
      <c r="AC6" s="85">
        <f>AC5</f>
        <v>0.49000000000000005</v>
      </c>
      <c r="AD6" s="27">
        <f t="shared" ref="AD6:AD42" si="23">AB6*AC6</f>
        <v>30.861086678609194</v>
      </c>
      <c r="AE6" s="624">
        <f t="shared" ref="AE6:AE42" si="24">AD6+U6</f>
        <v>43.546798718067834</v>
      </c>
      <c r="AF6" s="624">
        <f>AE6*16%</f>
        <v>6.9674877948908538</v>
      </c>
      <c r="AG6" s="624">
        <f t="shared" ref="AG6:AG42" si="25">AE6*21%</f>
        <v>9.144827730794244</v>
      </c>
      <c r="AI6" s="109">
        <v>2015</v>
      </c>
      <c r="AJ6" s="53">
        <v>71.599999999999994</v>
      </c>
      <c r="AK6" s="108">
        <f>AK5</f>
        <v>1.3089108910891087</v>
      </c>
      <c r="AL6" s="61">
        <f>AL5</f>
        <v>1.2410000000000001</v>
      </c>
      <c r="AM6" s="53">
        <f t="shared" si="1"/>
        <v>116.30406257425742</v>
      </c>
      <c r="AO6" s="109">
        <v>2015</v>
      </c>
      <c r="AP6" s="53">
        <v>500</v>
      </c>
      <c r="AQ6" s="108">
        <f t="shared" ref="AQ6:AQ41" si="26">AK6</f>
        <v>1.3089108910891087</v>
      </c>
      <c r="AR6" s="61">
        <f>AR5</f>
        <v>1.1113</v>
      </c>
      <c r="AS6" s="53">
        <f t="shared" si="2"/>
        <v>727.29633663366315</v>
      </c>
      <c r="AU6" s="109">
        <v>2015</v>
      </c>
      <c r="AV6" s="53">
        <v>20.029602999999042</v>
      </c>
      <c r="AW6" s="108">
        <f t="shared" si="3"/>
        <v>1.3089108910891087</v>
      </c>
      <c r="AX6" s="61">
        <v>0</v>
      </c>
      <c r="AY6" s="53">
        <f t="shared" si="4"/>
        <v>0</v>
      </c>
      <c r="AZ6" s="6"/>
      <c r="BA6" s="32">
        <v>2015</v>
      </c>
      <c r="BB6" s="693">
        <v>291.33655041640469</v>
      </c>
      <c r="BC6" s="53">
        <v>0</v>
      </c>
      <c r="BD6" s="48">
        <f t="shared" si="5"/>
        <v>1.3089108910891087</v>
      </c>
      <c r="BE6" s="58">
        <v>0</v>
      </c>
      <c r="BF6" s="27">
        <f t="shared" ref="BF6:BF41" si="27">BC6*BD6*BE6</f>
        <v>0</v>
      </c>
      <c r="BH6" s="32">
        <v>2015</v>
      </c>
      <c r="BI6" s="699">
        <v>0</v>
      </c>
      <c r="BJ6" s="53">
        <v>0</v>
      </c>
      <c r="BK6" s="108">
        <f>BK5</f>
        <v>1.3089108910891087</v>
      </c>
      <c r="BL6" s="61">
        <v>0</v>
      </c>
      <c r="BM6" s="53">
        <f t="shared" si="6"/>
        <v>0</v>
      </c>
      <c r="BO6" s="109">
        <v>2015</v>
      </c>
      <c r="BP6" s="53">
        <v>100</v>
      </c>
      <c r="BQ6" s="53">
        <f t="shared" ref="BQ6:BQ41" si="28">BP6-100</f>
        <v>0</v>
      </c>
      <c r="BR6" s="108">
        <f t="shared" ref="BR6:BR41" si="29">BK6</f>
        <v>1.3089108910891087</v>
      </c>
      <c r="BS6" s="61">
        <v>0</v>
      </c>
      <c r="BT6" s="53">
        <f t="shared" ref="BT6:BT41" si="30">BQ6*BR6*BS6</f>
        <v>0</v>
      </c>
      <c r="BV6" s="109">
        <v>2015</v>
      </c>
      <c r="BW6" s="695">
        <v>0.27075899999981629</v>
      </c>
      <c r="BX6" s="108">
        <f>BX5</f>
        <v>1.3089108910891087</v>
      </c>
      <c r="BY6" s="61">
        <v>0</v>
      </c>
      <c r="BZ6" s="53">
        <f t="shared" si="7"/>
        <v>0</v>
      </c>
      <c r="CB6" s="109">
        <v>2015</v>
      </c>
      <c r="CC6" s="53">
        <v>52.9064295258298</v>
      </c>
      <c r="CD6" s="53">
        <v>0</v>
      </c>
      <c r="CE6" s="108">
        <f t="shared" ref="CE6:CE41" si="31">BX6</f>
        <v>1.3089108910891087</v>
      </c>
      <c r="CF6" s="61">
        <v>0</v>
      </c>
      <c r="CG6" s="53">
        <f t="shared" ref="CG6:CG41" si="32">CD6*CE6*CF6</f>
        <v>0</v>
      </c>
      <c r="CI6" s="32">
        <v>2015</v>
      </c>
      <c r="CJ6" s="53">
        <v>139.47588728836763</v>
      </c>
      <c r="CK6" s="48">
        <f t="shared" ref="CK6:CK41" si="33">CE6</f>
        <v>1.3089108910891087</v>
      </c>
      <c r="CL6" s="58">
        <v>0</v>
      </c>
      <c r="CM6" s="27">
        <f t="shared" ref="CM6:CM41" si="34">CJ6*CK6*CL6</f>
        <v>0</v>
      </c>
      <c r="CO6" s="109">
        <v>2015</v>
      </c>
      <c r="CP6" s="53">
        <f t="shared" ref="CP6:CP51" si="35">4317-(AJ6+AP6+AV6+BC6+BJ6+BQ6+BW6+CD6+CJ6)</f>
        <v>3585.6237507116334</v>
      </c>
      <c r="CQ6" s="53">
        <f t="shared" ref="CQ6:CQ41" si="36">IF(CP6+0&gt;=0,CP6,0)</f>
        <v>3585.6237507116334</v>
      </c>
      <c r="CR6" s="108">
        <f t="shared" ref="CR6:CR41" si="37">CK6</f>
        <v>1.3089108910891087</v>
      </c>
      <c r="CS6" s="108">
        <v>1</v>
      </c>
      <c r="CT6" s="53">
        <f t="shared" ref="CT6:CT41" si="38">CQ6*CR6*CS6</f>
        <v>4693.2619786542364</v>
      </c>
    </row>
    <row r="7" spans="1:98" ht="15" x14ac:dyDescent="0.5">
      <c r="A7" s="32">
        <v>2016</v>
      </c>
      <c r="B7" s="27">
        <f t="shared" si="0"/>
        <v>5530.6014471585477</v>
      </c>
      <c r="C7" s="87">
        <f t="shared" ref="C7:C51" si="39">C6</f>
        <v>0.125</v>
      </c>
      <c r="D7" s="27">
        <f t="shared" si="8"/>
        <v>691.32518089481846</v>
      </c>
      <c r="E7" s="137">
        <f t="shared" ref="E7:E51" si="40">E6</f>
        <v>0.9</v>
      </c>
      <c r="F7" s="169">
        <f t="shared" si="9"/>
        <v>9.9999999999999978E-2</v>
      </c>
      <c r="G7" s="27">
        <f t="shared" si="10"/>
        <v>622.19266280533668</v>
      </c>
      <c r="H7" s="58">
        <f t="shared" ref="H7:H41" si="41">H6</f>
        <v>0.40731330164910667</v>
      </c>
      <c r="I7" s="27">
        <f t="shared" si="11"/>
        <v>253.42734774909101</v>
      </c>
      <c r="J7" s="85">
        <f t="shared" ref="J7:J41" si="42">J6</f>
        <v>0.05</v>
      </c>
      <c r="K7" s="85">
        <f t="shared" ref="K7:K41" si="43">K6</f>
        <v>0.05</v>
      </c>
      <c r="L7" s="29">
        <f t="shared" ref="L7:M41" si="44">L6</f>
        <v>0.9</v>
      </c>
      <c r="M7" s="85">
        <f t="shared" si="44"/>
        <v>0.05</v>
      </c>
      <c r="N7" s="627">
        <f t="shared" si="12"/>
        <v>0.63356836937272765</v>
      </c>
      <c r="O7" s="144">
        <f t="shared" ref="O7:O41" si="45">O6</f>
        <v>3.7499999999999999E-2</v>
      </c>
      <c r="P7" s="627">
        <f t="shared" si="13"/>
        <v>0.47517627702954568</v>
      </c>
      <c r="Q7" s="27">
        <f t="shared" si="14"/>
        <v>12.037799018081824</v>
      </c>
      <c r="R7" s="27">
        <f t="shared" si="15"/>
        <v>12.196191110425007</v>
      </c>
      <c r="S7" s="624">
        <f t="shared" si="16"/>
        <v>252.31860310268874</v>
      </c>
      <c r="T7" s="144">
        <f t="shared" ref="T7:T51" si="46">T6</f>
        <v>0.05</v>
      </c>
      <c r="U7" s="53">
        <f t="shared" si="17"/>
        <v>12.671367387454552</v>
      </c>
      <c r="V7" s="27">
        <f t="shared" si="18"/>
        <v>69.132518089481835</v>
      </c>
      <c r="W7" s="85">
        <f t="shared" ref="W7:X51" si="47">W6</f>
        <v>0.09</v>
      </c>
      <c r="X7" s="29">
        <f t="shared" si="19"/>
        <v>0.91</v>
      </c>
      <c r="Y7" s="27">
        <f t="shared" si="20"/>
        <v>6.2219266280533647</v>
      </c>
      <c r="Z7" s="85">
        <f t="shared" ref="Z7:Z51" si="48">Z6</f>
        <v>0.49000000000000005</v>
      </c>
      <c r="AA7" s="624">
        <f t="shared" si="21"/>
        <v>3.0487440477461489</v>
      </c>
      <c r="AB7" s="27">
        <f t="shared" si="22"/>
        <v>62.910591461428474</v>
      </c>
      <c r="AC7" s="85">
        <f t="shared" ref="AC7:AC51" si="49">AC6</f>
        <v>0.49000000000000005</v>
      </c>
      <c r="AD7" s="27">
        <f t="shared" si="23"/>
        <v>30.826189816099955</v>
      </c>
      <c r="AE7" s="624">
        <f t="shared" si="24"/>
        <v>43.497557203554507</v>
      </c>
      <c r="AF7" s="624">
        <f t="shared" ref="AF7:AF42" si="50">AE7*16%</f>
        <v>6.9596091525687216</v>
      </c>
      <c r="AG7" s="624">
        <f t="shared" si="25"/>
        <v>9.1344870127464457</v>
      </c>
      <c r="AI7" s="109">
        <v>2016</v>
      </c>
      <c r="AJ7" s="53">
        <v>71.599999999999994</v>
      </c>
      <c r="AK7" s="108">
        <f t="shared" ref="AK7:AK51" si="51">AK6</f>
        <v>1.3089108910891087</v>
      </c>
      <c r="AL7" s="61">
        <f t="shared" ref="AL7:AL51" si="52">AL6</f>
        <v>1.2410000000000001</v>
      </c>
      <c r="AM7" s="53">
        <f t="shared" si="1"/>
        <v>116.30406257425742</v>
      </c>
      <c r="AO7" s="109">
        <v>2016</v>
      </c>
      <c r="AP7" s="53">
        <v>516.66666666666663</v>
      </c>
      <c r="AQ7" s="108">
        <f t="shared" si="26"/>
        <v>1.3089108910891087</v>
      </c>
      <c r="AR7" s="61">
        <f t="shared" ref="AR7:AR51" si="53">AR6</f>
        <v>1.1113</v>
      </c>
      <c r="AS7" s="53">
        <f t="shared" si="2"/>
        <v>751.53954785478527</v>
      </c>
      <c r="AU7" s="109">
        <v>2016</v>
      </c>
      <c r="AV7" s="53">
        <v>20.029602999999042</v>
      </c>
      <c r="AW7" s="108">
        <f t="shared" si="3"/>
        <v>1.3089108910891087</v>
      </c>
      <c r="AX7" s="61">
        <v>0</v>
      </c>
      <c r="AY7" s="53">
        <f t="shared" si="4"/>
        <v>0</v>
      </c>
      <c r="AZ7" s="6"/>
      <c r="BA7" s="32">
        <v>2016</v>
      </c>
      <c r="BB7" s="693">
        <v>292.24091274178653</v>
      </c>
      <c r="BC7" s="53">
        <v>0</v>
      </c>
      <c r="BD7" s="48">
        <f t="shared" si="5"/>
        <v>1.3089108910891087</v>
      </c>
      <c r="BE7" s="58">
        <v>0</v>
      </c>
      <c r="BF7" s="27">
        <f t="shared" si="27"/>
        <v>0</v>
      </c>
      <c r="BH7" s="32">
        <v>2016</v>
      </c>
      <c r="BI7" s="699">
        <v>0</v>
      </c>
      <c r="BJ7" s="53">
        <v>0</v>
      </c>
      <c r="BK7" s="108">
        <f t="shared" ref="BK7:BK51" si="54">BK6</f>
        <v>1.3089108910891087</v>
      </c>
      <c r="BL7" s="61">
        <v>0</v>
      </c>
      <c r="BM7" s="53">
        <f t="shared" si="6"/>
        <v>0</v>
      </c>
      <c r="BO7" s="109">
        <v>2016</v>
      </c>
      <c r="BP7" s="53">
        <v>100</v>
      </c>
      <c r="BQ7" s="53">
        <f t="shared" si="28"/>
        <v>0</v>
      </c>
      <c r="BR7" s="108">
        <f t="shared" si="29"/>
        <v>1.3089108910891087</v>
      </c>
      <c r="BS7" s="61">
        <v>0</v>
      </c>
      <c r="BT7" s="53">
        <f t="shared" si="30"/>
        <v>0</v>
      </c>
      <c r="BV7" s="109">
        <v>2016</v>
      </c>
      <c r="BW7" s="695">
        <v>0.27075899999981629</v>
      </c>
      <c r="BX7" s="108">
        <f t="shared" ref="BX7:BX51" si="55">BX6</f>
        <v>1.3089108910891087</v>
      </c>
      <c r="BY7" s="61">
        <v>0</v>
      </c>
      <c r="BZ7" s="53">
        <f t="shared" si="7"/>
        <v>0</v>
      </c>
      <c r="CB7" s="109">
        <v>2016</v>
      </c>
      <c r="CC7" s="53">
        <v>54.389076155817186</v>
      </c>
      <c r="CD7" s="53">
        <v>0</v>
      </c>
      <c r="CE7" s="108">
        <f t="shared" si="31"/>
        <v>1.3089108910891087</v>
      </c>
      <c r="CF7" s="61">
        <v>0</v>
      </c>
      <c r="CG7" s="53">
        <f t="shared" si="32"/>
        <v>0</v>
      </c>
      <c r="CI7" s="32">
        <v>2016</v>
      </c>
      <c r="CJ7" s="53">
        <v>146.11420045829581</v>
      </c>
      <c r="CK7" s="48">
        <f t="shared" si="33"/>
        <v>1.3089108910891087</v>
      </c>
      <c r="CL7" s="58">
        <v>0</v>
      </c>
      <c r="CM7" s="27">
        <f t="shared" si="34"/>
        <v>0</v>
      </c>
      <c r="CO7" s="109">
        <v>2016</v>
      </c>
      <c r="CP7" s="53">
        <f t="shared" si="35"/>
        <v>3562.3187708750388</v>
      </c>
      <c r="CQ7" s="53">
        <f t="shared" si="36"/>
        <v>3562.3187708750388</v>
      </c>
      <c r="CR7" s="108">
        <f t="shared" si="37"/>
        <v>1.3089108910891087</v>
      </c>
      <c r="CS7" s="108">
        <v>1</v>
      </c>
      <c r="CT7" s="53">
        <f t="shared" si="38"/>
        <v>4662.7578367295055</v>
      </c>
    </row>
    <row r="8" spans="1:98" ht="15" x14ac:dyDescent="0.5">
      <c r="A8" s="32">
        <v>2017</v>
      </c>
      <c r="B8" s="27">
        <f t="shared" si="0"/>
        <v>5524.311057844634</v>
      </c>
      <c r="C8" s="87">
        <f t="shared" si="39"/>
        <v>0.125</v>
      </c>
      <c r="D8" s="27">
        <f t="shared" si="8"/>
        <v>690.53888223057925</v>
      </c>
      <c r="E8" s="137">
        <f t="shared" si="40"/>
        <v>0.9</v>
      </c>
      <c r="F8" s="169">
        <f t="shared" si="9"/>
        <v>9.9999999999999978E-2</v>
      </c>
      <c r="G8" s="27">
        <f t="shared" si="10"/>
        <v>621.48499400752132</v>
      </c>
      <c r="H8" s="58">
        <f t="shared" si="41"/>
        <v>0.40731330164910667</v>
      </c>
      <c r="I8" s="27">
        <f t="shared" si="11"/>
        <v>253.13910483457877</v>
      </c>
      <c r="J8" s="85">
        <f t="shared" si="42"/>
        <v>0.05</v>
      </c>
      <c r="K8" s="85">
        <f t="shared" si="43"/>
        <v>0.05</v>
      </c>
      <c r="L8" s="29">
        <f t="shared" si="44"/>
        <v>0.9</v>
      </c>
      <c r="M8" s="85">
        <f t="shared" si="44"/>
        <v>0.05</v>
      </c>
      <c r="N8" s="627">
        <f t="shared" si="12"/>
        <v>0.632847762086447</v>
      </c>
      <c r="O8" s="144">
        <f t="shared" si="45"/>
        <v>3.7499999999999999E-2</v>
      </c>
      <c r="P8" s="627">
        <f t="shared" si="13"/>
        <v>0.47463582156483519</v>
      </c>
      <c r="Q8" s="27">
        <f t="shared" si="14"/>
        <v>12.024107479642492</v>
      </c>
      <c r="R8" s="27">
        <f t="shared" si="15"/>
        <v>12.182319420164104</v>
      </c>
      <c r="S8" s="624">
        <f t="shared" si="16"/>
        <v>252.03162125092749</v>
      </c>
      <c r="T8" s="144">
        <f t="shared" si="46"/>
        <v>0.05</v>
      </c>
      <c r="U8" s="53">
        <f t="shared" si="17"/>
        <v>12.656955241728939</v>
      </c>
      <c r="V8" s="27">
        <f t="shared" si="18"/>
        <v>69.053888223057911</v>
      </c>
      <c r="W8" s="85">
        <f t="shared" si="47"/>
        <v>0.09</v>
      </c>
      <c r="X8" s="29">
        <f t="shared" si="19"/>
        <v>0.91</v>
      </c>
      <c r="Y8" s="27">
        <f t="shared" si="20"/>
        <v>6.2148499400752115</v>
      </c>
      <c r="Z8" s="85">
        <f t="shared" si="48"/>
        <v>0.49000000000000005</v>
      </c>
      <c r="AA8" s="624">
        <f t="shared" si="21"/>
        <v>3.0452764706368538</v>
      </c>
      <c r="AB8" s="27">
        <f t="shared" si="22"/>
        <v>62.839038282982699</v>
      </c>
      <c r="AC8" s="85">
        <f t="shared" si="49"/>
        <v>0.49000000000000005</v>
      </c>
      <c r="AD8" s="27">
        <f t="shared" si="23"/>
        <v>30.791128758661525</v>
      </c>
      <c r="AE8" s="624">
        <f t="shared" si="24"/>
        <v>43.448084000390466</v>
      </c>
      <c r="AF8" s="624">
        <f t="shared" si="50"/>
        <v>6.951693440062475</v>
      </c>
      <c r="AG8" s="624">
        <f t="shared" si="25"/>
        <v>9.1240976400819971</v>
      </c>
      <c r="AI8" s="109">
        <v>2017</v>
      </c>
      <c r="AJ8" s="53">
        <v>71.599999999999994</v>
      </c>
      <c r="AK8" s="108">
        <f t="shared" si="51"/>
        <v>1.3089108910891087</v>
      </c>
      <c r="AL8" s="61">
        <f t="shared" si="52"/>
        <v>1.2410000000000001</v>
      </c>
      <c r="AM8" s="53">
        <f t="shared" si="1"/>
        <v>116.30406257425742</v>
      </c>
      <c r="AN8" s="98"/>
      <c r="AO8" s="109">
        <v>2017</v>
      </c>
      <c r="AP8" s="53">
        <v>533.33333333333326</v>
      </c>
      <c r="AQ8" s="108">
        <f t="shared" si="26"/>
        <v>1.3089108910891087</v>
      </c>
      <c r="AR8" s="61">
        <f t="shared" si="53"/>
        <v>1.1113</v>
      </c>
      <c r="AS8" s="53">
        <f t="shared" si="2"/>
        <v>775.78275907590739</v>
      </c>
      <c r="AU8" s="109">
        <v>2017</v>
      </c>
      <c r="AV8" s="53">
        <v>20.029602999999042</v>
      </c>
      <c r="AW8" s="108">
        <f t="shared" si="3"/>
        <v>1.3089108910891087</v>
      </c>
      <c r="AX8" s="61">
        <v>0</v>
      </c>
      <c r="AY8" s="53">
        <f t="shared" si="4"/>
        <v>0</v>
      </c>
      <c r="AZ8" s="6"/>
      <c r="BA8" s="32">
        <v>2017</v>
      </c>
      <c r="BB8" s="693">
        <v>293.17544768389206</v>
      </c>
      <c r="BC8" s="53">
        <v>0</v>
      </c>
      <c r="BD8" s="48">
        <f t="shared" si="5"/>
        <v>1.3089108910891087</v>
      </c>
      <c r="BE8" s="58">
        <v>0</v>
      </c>
      <c r="BF8" s="27">
        <f t="shared" si="27"/>
        <v>0</v>
      </c>
      <c r="BH8" s="32">
        <v>2017</v>
      </c>
      <c r="BI8" s="699">
        <v>0</v>
      </c>
      <c r="BJ8" s="53">
        <v>0</v>
      </c>
      <c r="BK8" s="108">
        <f t="shared" si="54"/>
        <v>1.3089108910891087</v>
      </c>
      <c r="BL8" s="61">
        <v>0</v>
      </c>
      <c r="BM8" s="53">
        <f t="shared" si="6"/>
        <v>0</v>
      </c>
      <c r="BO8" s="109">
        <v>2017</v>
      </c>
      <c r="BP8" s="53">
        <v>100</v>
      </c>
      <c r="BQ8" s="53">
        <f t="shared" si="28"/>
        <v>0</v>
      </c>
      <c r="BR8" s="108">
        <f t="shared" si="29"/>
        <v>1.3089108910891087</v>
      </c>
      <c r="BS8" s="61">
        <v>0</v>
      </c>
      <c r="BT8" s="53">
        <f t="shared" si="30"/>
        <v>0</v>
      </c>
      <c r="BV8" s="109">
        <v>2017</v>
      </c>
      <c r="BW8" s="695">
        <v>0.27075899999981629</v>
      </c>
      <c r="BX8" s="108">
        <f t="shared" si="55"/>
        <v>1.3089108910891087</v>
      </c>
      <c r="BY8" s="61">
        <v>0</v>
      </c>
      <c r="BZ8" s="53">
        <f t="shared" si="7"/>
        <v>0</v>
      </c>
      <c r="CB8" s="109">
        <v>2017</v>
      </c>
      <c r="CC8" s="53">
        <v>55.922119188746521</v>
      </c>
      <c r="CD8" s="53">
        <v>0</v>
      </c>
      <c r="CE8" s="108">
        <f t="shared" si="31"/>
        <v>1.3089108910891087</v>
      </c>
      <c r="CF8" s="61">
        <v>0</v>
      </c>
      <c r="CG8" s="53">
        <f t="shared" si="32"/>
        <v>0</v>
      </c>
      <c r="CI8" s="32">
        <v>2017</v>
      </c>
      <c r="CJ8" s="53">
        <v>152.77501982823048</v>
      </c>
      <c r="CK8" s="48">
        <f t="shared" si="33"/>
        <v>1.3089108910891087</v>
      </c>
      <c r="CL8" s="58">
        <v>0</v>
      </c>
      <c r="CM8" s="27">
        <f t="shared" si="34"/>
        <v>0</v>
      </c>
      <c r="CO8" s="109">
        <v>2017</v>
      </c>
      <c r="CP8" s="53">
        <f t="shared" si="35"/>
        <v>3538.9912848384374</v>
      </c>
      <c r="CQ8" s="53">
        <f t="shared" si="36"/>
        <v>3538.9912848384374</v>
      </c>
      <c r="CR8" s="108">
        <f t="shared" si="37"/>
        <v>1.3089108910891087</v>
      </c>
      <c r="CS8" s="108">
        <v>1</v>
      </c>
      <c r="CT8" s="53">
        <f t="shared" si="38"/>
        <v>4632.2242361944691</v>
      </c>
    </row>
    <row r="9" spans="1:98" ht="15" x14ac:dyDescent="0.5">
      <c r="A9" s="32">
        <v>2018</v>
      </c>
      <c r="B9" s="27">
        <f t="shared" si="0"/>
        <v>5517.9393547493673</v>
      </c>
      <c r="C9" s="87">
        <f t="shared" si="39"/>
        <v>0.125</v>
      </c>
      <c r="D9" s="27">
        <f t="shared" si="8"/>
        <v>689.74241934367092</v>
      </c>
      <c r="E9" s="137">
        <f t="shared" si="40"/>
        <v>0.9</v>
      </c>
      <c r="F9" s="169">
        <f t="shared" si="9"/>
        <v>9.9999999999999978E-2</v>
      </c>
      <c r="G9" s="27">
        <f t="shared" si="10"/>
        <v>620.7681774093038</v>
      </c>
      <c r="H9" s="58">
        <f t="shared" si="41"/>
        <v>0.40731330164910667</v>
      </c>
      <c r="I9" s="27">
        <f t="shared" si="11"/>
        <v>252.84713589928194</v>
      </c>
      <c r="J9" s="85">
        <f t="shared" si="42"/>
        <v>0.05</v>
      </c>
      <c r="K9" s="85">
        <f t="shared" si="43"/>
        <v>0.05</v>
      </c>
      <c r="L9" s="29">
        <f t="shared" si="44"/>
        <v>0.9</v>
      </c>
      <c r="M9" s="85">
        <f t="shared" si="44"/>
        <v>0.05</v>
      </c>
      <c r="N9" s="627">
        <f t="shared" si="12"/>
        <v>0.6321178397482049</v>
      </c>
      <c r="O9" s="144">
        <f t="shared" si="45"/>
        <v>3.7499999999999999E-2</v>
      </c>
      <c r="P9" s="627">
        <f t="shared" si="13"/>
        <v>0.47408837981115365</v>
      </c>
      <c r="Q9" s="27">
        <f t="shared" si="14"/>
        <v>12.010238955215893</v>
      </c>
      <c r="R9" s="27">
        <f t="shared" si="15"/>
        <v>12.168268415152944</v>
      </c>
      <c r="S9" s="624">
        <f t="shared" si="16"/>
        <v>251.74092967972257</v>
      </c>
      <c r="T9" s="144">
        <f t="shared" si="46"/>
        <v>0.05</v>
      </c>
      <c r="U9" s="53">
        <f t="shared" si="17"/>
        <v>12.642356794964098</v>
      </c>
      <c r="V9" s="27">
        <f t="shared" si="18"/>
        <v>68.974241934367072</v>
      </c>
      <c r="W9" s="85">
        <f t="shared" si="47"/>
        <v>0.09</v>
      </c>
      <c r="X9" s="29">
        <f t="shared" si="19"/>
        <v>0.91</v>
      </c>
      <c r="Y9" s="27">
        <f t="shared" si="20"/>
        <v>6.2076817740930359</v>
      </c>
      <c r="Z9" s="85">
        <f t="shared" si="48"/>
        <v>0.49000000000000005</v>
      </c>
      <c r="AA9" s="624">
        <f t="shared" si="21"/>
        <v>3.0417640693055881</v>
      </c>
      <c r="AB9" s="27">
        <f t="shared" si="22"/>
        <v>62.76656016027404</v>
      </c>
      <c r="AC9" s="85">
        <f t="shared" si="49"/>
        <v>0.49000000000000005</v>
      </c>
      <c r="AD9" s="27">
        <f t="shared" si="23"/>
        <v>30.755614478534284</v>
      </c>
      <c r="AE9" s="624">
        <f t="shared" si="24"/>
        <v>43.397971273498385</v>
      </c>
      <c r="AF9" s="624">
        <f t="shared" si="50"/>
        <v>6.9436754037597419</v>
      </c>
      <c r="AG9" s="624">
        <f t="shared" si="25"/>
        <v>9.113573967434661</v>
      </c>
      <c r="AI9" s="109">
        <v>2018</v>
      </c>
      <c r="AJ9" s="53">
        <v>71.599999999999994</v>
      </c>
      <c r="AK9" s="108">
        <f t="shared" si="51"/>
        <v>1.3089108910891087</v>
      </c>
      <c r="AL9" s="61">
        <f t="shared" si="52"/>
        <v>1.2410000000000001</v>
      </c>
      <c r="AM9" s="53">
        <f t="shared" si="1"/>
        <v>116.30406257425742</v>
      </c>
      <c r="AN9" s="98"/>
      <c r="AO9" s="109">
        <v>2018</v>
      </c>
      <c r="AP9" s="53">
        <v>550</v>
      </c>
      <c r="AQ9" s="108">
        <f t="shared" si="26"/>
        <v>1.3089108910891087</v>
      </c>
      <c r="AR9" s="61">
        <f t="shared" si="53"/>
        <v>1.1113</v>
      </c>
      <c r="AS9" s="53">
        <f t="shared" si="2"/>
        <v>800.02597029702963</v>
      </c>
      <c r="AU9" s="109">
        <v>2018</v>
      </c>
      <c r="AV9" s="53">
        <v>20.029602999999042</v>
      </c>
      <c r="AW9" s="108">
        <f t="shared" si="3"/>
        <v>1.3089108910891087</v>
      </c>
      <c r="AX9" s="61">
        <v>0</v>
      </c>
      <c r="AY9" s="53">
        <f t="shared" si="4"/>
        <v>0</v>
      </c>
      <c r="AZ9" s="6"/>
      <c r="BA9" s="32">
        <v>2018</v>
      </c>
      <c r="BB9" s="693">
        <v>294.14017964377621</v>
      </c>
      <c r="BC9" s="53">
        <f t="shared" ref="BC9:BC51" si="56">(BB9-294.1)</f>
        <v>4.0179643776184548E-2</v>
      </c>
      <c r="BD9" s="48">
        <f t="shared" si="5"/>
        <v>1.3089108910891087</v>
      </c>
      <c r="BE9" s="58">
        <v>0</v>
      </c>
      <c r="BF9" s="27">
        <f t="shared" si="27"/>
        <v>0</v>
      </c>
      <c r="BH9" s="32">
        <v>2018</v>
      </c>
      <c r="BI9" s="699">
        <v>0</v>
      </c>
      <c r="BJ9" s="53">
        <v>0</v>
      </c>
      <c r="BK9" s="108">
        <f t="shared" si="54"/>
        <v>1.3089108910891087</v>
      </c>
      <c r="BL9" s="61">
        <v>0</v>
      </c>
      <c r="BM9" s="53">
        <f t="shared" si="6"/>
        <v>0</v>
      </c>
      <c r="BO9" s="109">
        <v>2018</v>
      </c>
      <c r="BP9" s="53">
        <v>100</v>
      </c>
      <c r="BQ9" s="53">
        <f t="shared" si="28"/>
        <v>0</v>
      </c>
      <c r="BR9" s="108">
        <f t="shared" si="29"/>
        <v>1.3089108910891087</v>
      </c>
      <c r="BS9" s="61">
        <v>0</v>
      </c>
      <c r="BT9" s="53">
        <f t="shared" si="30"/>
        <v>0</v>
      </c>
      <c r="BV9" s="109">
        <v>2018</v>
      </c>
      <c r="BW9" s="695">
        <v>0.27075899999981629</v>
      </c>
      <c r="BX9" s="108">
        <f t="shared" si="55"/>
        <v>1.3089108910891087</v>
      </c>
      <c r="BY9" s="61">
        <v>0</v>
      </c>
      <c r="BZ9" s="53">
        <f t="shared" si="7"/>
        <v>0</v>
      </c>
      <c r="CB9" s="109">
        <v>2018</v>
      </c>
      <c r="CC9" s="53">
        <v>57.506168095259603</v>
      </c>
      <c r="CD9" s="53">
        <v>0</v>
      </c>
      <c r="CE9" s="108">
        <f t="shared" si="31"/>
        <v>1.3089108910891087</v>
      </c>
      <c r="CF9" s="61">
        <v>0</v>
      </c>
      <c r="CG9" s="53">
        <f t="shared" si="32"/>
        <v>0</v>
      </c>
      <c r="CI9" s="32">
        <v>2018</v>
      </c>
      <c r="CJ9" s="53">
        <v>159.4577827912762</v>
      </c>
      <c r="CK9" s="48">
        <f t="shared" si="33"/>
        <v>1.3089108910891087</v>
      </c>
      <c r="CL9" s="58">
        <v>0</v>
      </c>
      <c r="CM9" s="27">
        <f t="shared" si="34"/>
        <v>0</v>
      </c>
      <c r="CO9" s="109">
        <v>2018</v>
      </c>
      <c r="CP9" s="53">
        <f t="shared" si="35"/>
        <v>3515.6016755649489</v>
      </c>
      <c r="CQ9" s="53">
        <f t="shared" si="36"/>
        <v>3515.6016755649489</v>
      </c>
      <c r="CR9" s="108">
        <f t="shared" si="37"/>
        <v>1.3089108910891087</v>
      </c>
      <c r="CS9" s="108">
        <v>1</v>
      </c>
      <c r="CT9" s="53">
        <f t="shared" si="38"/>
        <v>4601.6093218780807</v>
      </c>
    </row>
    <row r="10" spans="1:98" ht="15" x14ac:dyDescent="0.5">
      <c r="A10" s="32">
        <v>2019</v>
      </c>
      <c r="B10" s="27">
        <f t="shared" si="0"/>
        <v>5517.9393547493673</v>
      </c>
      <c r="C10" s="87">
        <f t="shared" si="39"/>
        <v>0.125</v>
      </c>
      <c r="D10" s="27">
        <f t="shared" si="8"/>
        <v>689.74241934367092</v>
      </c>
      <c r="E10" s="137">
        <f t="shared" si="40"/>
        <v>0.9</v>
      </c>
      <c r="F10" s="169">
        <f t="shared" si="9"/>
        <v>9.9999999999999978E-2</v>
      </c>
      <c r="G10" s="27">
        <f t="shared" si="10"/>
        <v>620.7681774093038</v>
      </c>
      <c r="H10" s="58">
        <f t="shared" si="41"/>
        <v>0.40731330164910667</v>
      </c>
      <c r="I10" s="27">
        <f t="shared" si="11"/>
        <v>252.84713589928194</v>
      </c>
      <c r="J10" s="85">
        <f t="shared" si="42"/>
        <v>0.05</v>
      </c>
      <c r="K10" s="85">
        <f t="shared" si="43"/>
        <v>0.05</v>
      </c>
      <c r="L10" s="29">
        <f t="shared" si="44"/>
        <v>0.9</v>
      </c>
      <c r="M10" s="85">
        <f t="shared" si="44"/>
        <v>0.05</v>
      </c>
      <c r="N10" s="627">
        <f t="shared" si="12"/>
        <v>0.6321178397482049</v>
      </c>
      <c r="O10" s="144">
        <f t="shared" si="45"/>
        <v>3.7499999999999999E-2</v>
      </c>
      <c r="P10" s="627">
        <f t="shared" si="13"/>
        <v>0.47408837981115365</v>
      </c>
      <c r="Q10" s="27">
        <f t="shared" si="14"/>
        <v>12.010238955215893</v>
      </c>
      <c r="R10" s="27">
        <f t="shared" si="15"/>
        <v>12.168268415152944</v>
      </c>
      <c r="S10" s="624">
        <f t="shared" si="16"/>
        <v>251.74092967972257</v>
      </c>
      <c r="T10" s="144">
        <f t="shared" si="46"/>
        <v>0.05</v>
      </c>
      <c r="U10" s="53">
        <f t="shared" si="17"/>
        <v>12.642356794964098</v>
      </c>
      <c r="V10" s="27">
        <f t="shared" si="18"/>
        <v>68.974241934367072</v>
      </c>
      <c r="W10" s="85">
        <f t="shared" si="47"/>
        <v>0.09</v>
      </c>
      <c r="X10" s="29">
        <f t="shared" si="19"/>
        <v>0.91</v>
      </c>
      <c r="Y10" s="27">
        <f t="shared" si="20"/>
        <v>6.2076817740930359</v>
      </c>
      <c r="Z10" s="85">
        <f t="shared" si="48"/>
        <v>0.49000000000000005</v>
      </c>
      <c r="AA10" s="624">
        <f t="shared" si="21"/>
        <v>3.0417640693055881</v>
      </c>
      <c r="AB10" s="27">
        <f t="shared" si="22"/>
        <v>62.76656016027404</v>
      </c>
      <c r="AC10" s="85">
        <f t="shared" si="49"/>
        <v>0.49000000000000005</v>
      </c>
      <c r="AD10" s="27">
        <f t="shared" si="23"/>
        <v>30.755614478534284</v>
      </c>
      <c r="AE10" s="624">
        <f t="shared" si="24"/>
        <v>43.397971273498385</v>
      </c>
      <c r="AF10" s="624">
        <f t="shared" si="50"/>
        <v>6.9436754037597419</v>
      </c>
      <c r="AG10" s="624">
        <f t="shared" si="25"/>
        <v>9.113573967434661</v>
      </c>
      <c r="AI10" s="109">
        <v>2019</v>
      </c>
      <c r="AJ10" s="53">
        <v>71.599999999999994</v>
      </c>
      <c r="AK10" s="108">
        <f t="shared" si="51"/>
        <v>1.3089108910891087</v>
      </c>
      <c r="AL10" s="61">
        <f t="shared" si="52"/>
        <v>1.2410000000000001</v>
      </c>
      <c r="AM10" s="53">
        <f t="shared" si="1"/>
        <v>116.30406257425742</v>
      </c>
      <c r="AN10" s="98"/>
      <c r="AO10" s="109">
        <v>2019</v>
      </c>
      <c r="AP10" s="53">
        <v>550</v>
      </c>
      <c r="AQ10" s="108">
        <f t="shared" si="26"/>
        <v>1.3089108910891087</v>
      </c>
      <c r="AR10" s="61">
        <f t="shared" si="53"/>
        <v>1.1113</v>
      </c>
      <c r="AS10" s="53">
        <f t="shared" si="2"/>
        <v>800.02597029702963</v>
      </c>
      <c r="AU10" s="109">
        <v>2019</v>
      </c>
      <c r="AV10" s="53">
        <v>20.029602999999042</v>
      </c>
      <c r="AW10" s="108">
        <f t="shared" si="3"/>
        <v>1.3089108910891087</v>
      </c>
      <c r="AX10" s="61">
        <v>0</v>
      </c>
      <c r="AY10" s="53">
        <f t="shared" si="4"/>
        <v>0</v>
      </c>
      <c r="AZ10" s="6"/>
      <c r="BA10" s="32">
        <v>2019</v>
      </c>
      <c r="BB10" s="693">
        <v>294.14017964377621</v>
      </c>
      <c r="BC10" s="53">
        <f t="shared" si="56"/>
        <v>4.0179643776184548E-2</v>
      </c>
      <c r="BD10" s="48">
        <f t="shared" si="5"/>
        <v>1.3089108910891087</v>
      </c>
      <c r="BE10" s="58">
        <v>0</v>
      </c>
      <c r="BF10" s="27">
        <f t="shared" si="27"/>
        <v>0</v>
      </c>
      <c r="BH10" s="32">
        <v>2019</v>
      </c>
      <c r="BI10" s="699">
        <v>0</v>
      </c>
      <c r="BJ10" s="53">
        <v>0</v>
      </c>
      <c r="BK10" s="108">
        <f t="shared" si="54"/>
        <v>1.3089108910891087</v>
      </c>
      <c r="BL10" s="61">
        <v>0</v>
      </c>
      <c r="BM10" s="53">
        <f t="shared" si="6"/>
        <v>0</v>
      </c>
      <c r="BO10" s="109">
        <v>2019</v>
      </c>
      <c r="BP10" s="53">
        <v>100</v>
      </c>
      <c r="BQ10" s="53">
        <f t="shared" si="28"/>
        <v>0</v>
      </c>
      <c r="BR10" s="108">
        <f t="shared" si="29"/>
        <v>1.3089108910891087</v>
      </c>
      <c r="BS10" s="61">
        <v>0</v>
      </c>
      <c r="BT10" s="53">
        <f t="shared" si="30"/>
        <v>0</v>
      </c>
      <c r="BV10" s="109">
        <v>2019</v>
      </c>
      <c r="BW10" s="695">
        <v>0.27075899999981629</v>
      </c>
      <c r="BX10" s="108">
        <f t="shared" si="55"/>
        <v>1.3089108910891087</v>
      </c>
      <c r="BY10" s="61">
        <v>0</v>
      </c>
      <c r="BZ10" s="53">
        <f t="shared" si="7"/>
        <v>0</v>
      </c>
      <c r="CB10" s="109">
        <v>2019</v>
      </c>
      <c r="CC10" s="53">
        <f t="shared" ref="CC10:CC51" si="57">CC9</f>
        <v>57.506168095259603</v>
      </c>
      <c r="CD10" s="53">
        <v>0</v>
      </c>
      <c r="CE10" s="108">
        <f t="shared" si="31"/>
        <v>1.3089108910891087</v>
      </c>
      <c r="CF10" s="61">
        <v>0</v>
      </c>
      <c r="CG10" s="53">
        <f t="shared" si="32"/>
        <v>0</v>
      </c>
      <c r="CI10" s="32">
        <v>2019</v>
      </c>
      <c r="CJ10" s="53">
        <v>159.4577827912762</v>
      </c>
      <c r="CK10" s="48">
        <f t="shared" si="33"/>
        <v>1.3089108910891087</v>
      </c>
      <c r="CL10" s="58">
        <v>0</v>
      </c>
      <c r="CM10" s="27">
        <f t="shared" si="34"/>
        <v>0</v>
      </c>
      <c r="CO10" s="109">
        <v>2019</v>
      </c>
      <c r="CP10" s="53">
        <f t="shared" si="35"/>
        <v>3515.6016755649489</v>
      </c>
      <c r="CQ10" s="53">
        <f t="shared" si="36"/>
        <v>3515.6016755649489</v>
      </c>
      <c r="CR10" s="108">
        <f t="shared" si="37"/>
        <v>1.3089108910891087</v>
      </c>
      <c r="CS10" s="108">
        <v>1</v>
      </c>
      <c r="CT10" s="53">
        <f t="shared" si="38"/>
        <v>4601.6093218780807</v>
      </c>
    </row>
    <row r="11" spans="1:98" ht="15" x14ac:dyDescent="0.5">
      <c r="A11" s="32">
        <v>2020</v>
      </c>
      <c r="B11" s="27">
        <f t="shared" si="0"/>
        <v>5517.9393547493673</v>
      </c>
      <c r="C11" s="87">
        <f t="shared" si="39"/>
        <v>0.125</v>
      </c>
      <c r="D11" s="27">
        <f t="shared" si="8"/>
        <v>689.74241934367092</v>
      </c>
      <c r="E11" s="137">
        <f t="shared" si="40"/>
        <v>0.9</v>
      </c>
      <c r="F11" s="169">
        <f t="shared" si="9"/>
        <v>9.9999999999999978E-2</v>
      </c>
      <c r="G11" s="27">
        <f t="shared" si="10"/>
        <v>620.7681774093038</v>
      </c>
      <c r="H11" s="58">
        <f t="shared" si="41"/>
        <v>0.40731330164910667</v>
      </c>
      <c r="I11" s="27">
        <f t="shared" si="11"/>
        <v>252.84713589928194</v>
      </c>
      <c r="J11" s="85">
        <f t="shared" si="42"/>
        <v>0.05</v>
      </c>
      <c r="K11" s="85">
        <f t="shared" si="43"/>
        <v>0.05</v>
      </c>
      <c r="L11" s="29">
        <f t="shared" si="44"/>
        <v>0.9</v>
      </c>
      <c r="M11" s="85">
        <f t="shared" si="44"/>
        <v>0.05</v>
      </c>
      <c r="N11" s="627">
        <f t="shared" si="12"/>
        <v>0.6321178397482049</v>
      </c>
      <c r="O11" s="144">
        <f t="shared" si="45"/>
        <v>3.7499999999999999E-2</v>
      </c>
      <c r="P11" s="627">
        <f t="shared" si="13"/>
        <v>0.47408837981115365</v>
      </c>
      <c r="Q11" s="27">
        <f t="shared" si="14"/>
        <v>12.010238955215893</v>
      </c>
      <c r="R11" s="27">
        <f t="shared" si="15"/>
        <v>12.168268415152944</v>
      </c>
      <c r="S11" s="624">
        <f t="shared" si="16"/>
        <v>251.74092967972257</v>
      </c>
      <c r="T11" s="144">
        <f t="shared" si="46"/>
        <v>0.05</v>
      </c>
      <c r="U11" s="53">
        <f t="shared" si="17"/>
        <v>12.642356794964098</v>
      </c>
      <c r="V11" s="27">
        <f t="shared" si="18"/>
        <v>68.974241934367072</v>
      </c>
      <c r="W11" s="85">
        <f t="shared" si="47"/>
        <v>0.09</v>
      </c>
      <c r="X11" s="29">
        <f t="shared" si="19"/>
        <v>0.91</v>
      </c>
      <c r="Y11" s="27">
        <f t="shared" si="20"/>
        <v>6.2076817740930359</v>
      </c>
      <c r="Z11" s="85">
        <f t="shared" si="48"/>
        <v>0.49000000000000005</v>
      </c>
      <c r="AA11" s="624">
        <f t="shared" si="21"/>
        <v>3.0417640693055881</v>
      </c>
      <c r="AB11" s="27">
        <f t="shared" si="22"/>
        <v>62.76656016027404</v>
      </c>
      <c r="AC11" s="85">
        <f t="shared" si="49"/>
        <v>0.49000000000000005</v>
      </c>
      <c r="AD11" s="27">
        <f t="shared" si="23"/>
        <v>30.755614478534284</v>
      </c>
      <c r="AE11" s="624">
        <f t="shared" si="24"/>
        <v>43.397971273498385</v>
      </c>
      <c r="AF11" s="624">
        <f t="shared" si="50"/>
        <v>6.9436754037597419</v>
      </c>
      <c r="AG11" s="624">
        <f t="shared" si="25"/>
        <v>9.113573967434661</v>
      </c>
      <c r="AI11" s="109">
        <v>2020</v>
      </c>
      <c r="AJ11" s="53">
        <v>71.599999999999994</v>
      </c>
      <c r="AK11" s="108">
        <f t="shared" si="51"/>
        <v>1.3089108910891087</v>
      </c>
      <c r="AL11" s="61">
        <f t="shared" si="52"/>
        <v>1.2410000000000001</v>
      </c>
      <c r="AM11" s="53">
        <f t="shared" si="1"/>
        <v>116.30406257425742</v>
      </c>
      <c r="AN11" s="98"/>
      <c r="AO11" s="109">
        <v>2020</v>
      </c>
      <c r="AP11" s="53">
        <v>550</v>
      </c>
      <c r="AQ11" s="108">
        <f t="shared" si="26"/>
        <v>1.3089108910891087</v>
      </c>
      <c r="AR11" s="61">
        <f t="shared" si="53"/>
        <v>1.1113</v>
      </c>
      <c r="AS11" s="53">
        <f t="shared" si="2"/>
        <v>800.02597029702963</v>
      </c>
      <c r="AU11" s="109">
        <v>2020</v>
      </c>
      <c r="AV11" s="53">
        <v>20.029602999999042</v>
      </c>
      <c r="AW11" s="108">
        <f t="shared" si="3"/>
        <v>1.3089108910891087</v>
      </c>
      <c r="AX11" s="61">
        <v>0</v>
      </c>
      <c r="AY11" s="53">
        <f t="shared" si="4"/>
        <v>0</v>
      </c>
      <c r="AZ11" s="6"/>
      <c r="BA11" s="32">
        <v>2020</v>
      </c>
      <c r="BB11" s="693">
        <v>294.14017964377621</v>
      </c>
      <c r="BC11" s="53">
        <f t="shared" si="56"/>
        <v>4.0179643776184548E-2</v>
      </c>
      <c r="BD11" s="48">
        <f t="shared" si="5"/>
        <v>1.3089108910891087</v>
      </c>
      <c r="BE11" s="58">
        <v>0</v>
      </c>
      <c r="BF11" s="27">
        <f t="shared" si="27"/>
        <v>0</v>
      </c>
      <c r="BH11" s="32">
        <v>2020</v>
      </c>
      <c r="BI11" s="699">
        <v>0</v>
      </c>
      <c r="BJ11" s="53">
        <v>0</v>
      </c>
      <c r="BK11" s="108">
        <f t="shared" si="54"/>
        <v>1.3089108910891087</v>
      </c>
      <c r="BL11" s="61">
        <v>0</v>
      </c>
      <c r="BM11" s="53">
        <f t="shared" si="6"/>
        <v>0</v>
      </c>
      <c r="BO11" s="109">
        <v>2020</v>
      </c>
      <c r="BP11" s="53">
        <v>100</v>
      </c>
      <c r="BQ11" s="53">
        <f t="shared" si="28"/>
        <v>0</v>
      </c>
      <c r="BR11" s="108">
        <f t="shared" si="29"/>
        <v>1.3089108910891087</v>
      </c>
      <c r="BS11" s="61">
        <v>0</v>
      </c>
      <c r="BT11" s="53">
        <f t="shared" si="30"/>
        <v>0</v>
      </c>
      <c r="BV11" s="109">
        <v>2020</v>
      </c>
      <c r="BW11" s="695">
        <v>0.27075899999981629</v>
      </c>
      <c r="BX11" s="108">
        <f t="shared" si="55"/>
        <v>1.3089108910891087</v>
      </c>
      <c r="BY11" s="61">
        <v>0</v>
      </c>
      <c r="BZ11" s="53">
        <f t="shared" si="7"/>
        <v>0</v>
      </c>
      <c r="CB11" s="109">
        <v>2020</v>
      </c>
      <c r="CC11" s="53">
        <f t="shared" si="57"/>
        <v>57.506168095259603</v>
      </c>
      <c r="CD11" s="53">
        <v>0</v>
      </c>
      <c r="CE11" s="108">
        <f t="shared" si="31"/>
        <v>1.3089108910891087</v>
      </c>
      <c r="CF11" s="61">
        <v>0</v>
      </c>
      <c r="CG11" s="53">
        <f t="shared" si="32"/>
        <v>0</v>
      </c>
      <c r="CI11" s="32">
        <v>2020</v>
      </c>
      <c r="CJ11" s="53">
        <v>159.4577827912762</v>
      </c>
      <c r="CK11" s="48">
        <f t="shared" si="33"/>
        <v>1.3089108910891087</v>
      </c>
      <c r="CL11" s="58">
        <v>0</v>
      </c>
      <c r="CM11" s="27">
        <f t="shared" si="34"/>
        <v>0</v>
      </c>
      <c r="CO11" s="109">
        <v>2020</v>
      </c>
      <c r="CP11" s="53">
        <f t="shared" si="35"/>
        <v>3515.6016755649489</v>
      </c>
      <c r="CQ11" s="53">
        <f t="shared" si="36"/>
        <v>3515.6016755649489</v>
      </c>
      <c r="CR11" s="108">
        <f t="shared" si="37"/>
        <v>1.3089108910891087</v>
      </c>
      <c r="CS11" s="108">
        <v>1</v>
      </c>
      <c r="CT11" s="53">
        <f t="shared" si="38"/>
        <v>4601.6093218780807</v>
      </c>
    </row>
    <row r="12" spans="1:98" ht="15" x14ac:dyDescent="0.5">
      <c r="A12" s="32">
        <v>2021</v>
      </c>
      <c r="B12" s="27">
        <f t="shared" si="0"/>
        <v>5517.9393547493673</v>
      </c>
      <c r="C12" s="87">
        <f t="shared" si="39"/>
        <v>0.125</v>
      </c>
      <c r="D12" s="27">
        <f t="shared" si="8"/>
        <v>689.74241934367092</v>
      </c>
      <c r="E12" s="137">
        <f t="shared" si="40"/>
        <v>0.9</v>
      </c>
      <c r="F12" s="169">
        <f t="shared" si="9"/>
        <v>9.9999999999999978E-2</v>
      </c>
      <c r="G12" s="27">
        <f t="shared" si="10"/>
        <v>620.7681774093038</v>
      </c>
      <c r="H12" s="58">
        <f t="shared" si="41"/>
        <v>0.40731330164910667</v>
      </c>
      <c r="I12" s="27">
        <f t="shared" si="11"/>
        <v>252.84713589928194</v>
      </c>
      <c r="J12" s="85">
        <f t="shared" si="42"/>
        <v>0.05</v>
      </c>
      <c r="K12" s="85">
        <f t="shared" si="43"/>
        <v>0.05</v>
      </c>
      <c r="L12" s="29">
        <f t="shared" si="44"/>
        <v>0.9</v>
      </c>
      <c r="M12" s="85">
        <f t="shared" si="44"/>
        <v>0.05</v>
      </c>
      <c r="N12" s="627">
        <f t="shared" si="12"/>
        <v>0.6321178397482049</v>
      </c>
      <c r="O12" s="144">
        <f t="shared" si="45"/>
        <v>3.7499999999999999E-2</v>
      </c>
      <c r="P12" s="627">
        <f t="shared" si="13"/>
        <v>0.47408837981115365</v>
      </c>
      <c r="Q12" s="27">
        <f t="shared" si="14"/>
        <v>12.010238955215893</v>
      </c>
      <c r="R12" s="27">
        <f t="shared" si="15"/>
        <v>12.168268415152944</v>
      </c>
      <c r="S12" s="624">
        <f t="shared" si="16"/>
        <v>251.74092967972257</v>
      </c>
      <c r="T12" s="144">
        <f t="shared" si="46"/>
        <v>0.05</v>
      </c>
      <c r="U12" s="53">
        <f t="shared" si="17"/>
        <v>12.642356794964098</v>
      </c>
      <c r="V12" s="27">
        <f t="shared" si="18"/>
        <v>68.974241934367072</v>
      </c>
      <c r="W12" s="85">
        <f t="shared" si="47"/>
        <v>0.09</v>
      </c>
      <c r="X12" s="29">
        <f t="shared" si="19"/>
        <v>0.91</v>
      </c>
      <c r="Y12" s="27">
        <f t="shared" si="20"/>
        <v>6.2076817740930359</v>
      </c>
      <c r="Z12" s="85">
        <f t="shared" si="48"/>
        <v>0.49000000000000005</v>
      </c>
      <c r="AA12" s="624">
        <f t="shared" si="21"/>
        <v>3.0417640693055881</v>
      </c>
      <c r="AB12" s="27">
        <f t="shared" si="22"/>
        <v>62.76656016027404</v>
      </c>
      <c r="AC12" s="85">
        <f t="shared" si="49"/>
        <v>0.49000000000000005</v>
      </c>
      <c r="AD12" s="27">
        <f t="shared" si="23"/>
        <v>30.755614478534284</v>
      </c>
      <c r="AE12" s="624">
        <f t="shared" si="24"/>
        <v>43.397971273498385</v>
      </c>
      <c r="AF12" s="624">
        <f t="shared" si="50"/>
        <v>6.9436754037597419</v>
      </c>
      <c r="AG12" s="624">
        <f t="shared" si="25"/>
        <v>9.113573967434661</v>
      </c>
      <c r="AI12" s="109">
        <v>2021</v>
      </c>
      <c r="AJ12" s="53">
        <v>71.599999999999994</v>
      </c>
      <c r="AK12" s="108">
        <f t="shared" si="51"/>
        <v>1.3089108910891087</v>
      </c>
      <c r="AL12" s="61">
        <f t="shared" si="52"/>
        <v>1.2410000000000001</v>
      </c>
      <c r="AM12" s="53">
        <f t="shared" si="1"/>
        <v>116.30406257425742</v>
      </c>
      <c r="AN12" s="98"/>
      <c r="AO12" s="109">
        <v>2021</v>
      </c>
      <c r="AP12" s="53">
        <v>550</v>
      </c>
      <c r="AQ12" s="108">
        <f t="shared" si="26"/>
        <v>1.3089108910891087</v>
      </c>
      <c r="AR12" s="61">
        <f t="shared" si="53"/>
        <v>1.1113</v>
      </c>
      <c r="AS12" s="53">
        <f t="shared" si="2"/>
        <v>800.02597029702963</v>
      </c>
      <c r="AU12" s="109">
        <v>2021</v>
      </c>
      <c r="AV12" s="53">
        <v>20.029602999999042</v>
      </c>
      <c r="AW12" s="108">
        <f t="shared" si="3"/>
        <v>1.3089108910891087</v>
      </c>
      <c r="AX12" s="61">
        <v>0</v>
      </c>
      <c r="AY12" s="53">
        <f t="shared" si="4"/>
        <v>0</v>
      </c>
      <c r="AZ12" s="6"/>
      <c r="BA12" s="32">
        <v>2021</v>
      </c>
      <c r="BB12" s="693">
        <v>294.14017964377621</v>
      </c>
      <c r="BC12" s="53">
        <f t="shared" si="56"/>
        <v>4.0179643776184548E-2</v>
      </c>
      <c r="BD12" s="48">
        <f t="shared" si="5"/>
        <v>1.3089108910891087</v>
      </c>
      <c r="BE12" s="58">
        <v>0</v>
      </c>
      <c r="BF12" s="27">
        <f t="shared" si="27"/>
        <v>0</v>
      </c>
      <c r="BH12" s="32">
        <v>2021</v>
      </c>
      <c r="BI12" s="699">
        <v>0</v>
      </c>
      <c r="BJ12" s="53">
        <v>0</v>
      </c>
      <c r="BK12" s="108">
        <f t="shared" si="54"/>
        <v>1.3089108910891087</v>
      </c>
      <c r="BL12" s="61">
        <v>0</v>
      </c>
      <c r="BM12" s="53">
        <f t="shared" si="6"/>
        <v>0</v>
      </c>
      <c r="BO12" s="109">
        <v>2021</v>
      </c>
      <c r="BP12" s="53">
        <v>100</v>
      </c>
      <c r="BQ12" s="53">
        <f t="shared" si="28"/>
        <v>0</v>
      </c>
      <c r="BR12" s="108">
        <f t="shared" si="29"/>
        <v>1.3089108910891087</v>
      </c>
      <c r="BS12" s="61">
        <v>0</v>
      </c>
      <c r="BT12" s="53">
        <f t="shared" si="30"/>
        <v>0</v>
      </c>
      <c r="BV12" s="109">
        <v>2021</v>
      </c>
      <c r="BW12" s="695">
        <v>0.27075899999981629</v>
      </c>
      <c r="BX12" s="108">
        <f t="shared" si="55"/>
        <v>1.3089108910891087</v>
      </c>
      <c r="BY12" s="61">
        <v>0</v>
      </c>
      <c r="BZ12" s="53">
        <f t="shared" si="7"/>
        <v>0</v>
      </c>
      <c r="CB12" s="109">
        <v>2021</v>
      </c>
      <c r="CC12" s="53">
        <f t="shared" si="57"/>
        <v>57.506168095259603</v>
      </c>
      <c r="CD12" s="53">
        <v>0</v>
      </c>
      <c r="CE12" s="108">
        <f t="shared" si="31"/>
        <v>1.3089108910891087</v>
      </c>
      <c r="CF12" s="61">
        <v>0</v>
      </c>
      <c r="CG12" s="53">
        <f t="shared" si="32"/>
        <v>0</v>
      </c>
      <c r="CI12" s="32">
        <v>2021</v>
      </c>
      <c r="CJ12" s="53">
        <v>159.4577827912762</v>
      </c>
      <c r="CK12" s="48">
        <f t="shared" si="33"/>
        <v>1.3089108910891087</v>
      </c>
      <c r="CL12" s="58">
        <v>0</v>
      </c>
      <c r="CM12" s="27">
        <f t="shared" si="34"/>
        <v>0</v>
      </c>
      <c r="CO12" s="109">
        <v>2021</v>
      </c>
      <c r="CP12" s="53">
        <f t="shared" si="35"/>
        <v>3515.6016755649489</v>
      </c>
      <c r="CQ12" s="53">
        <f t="shared" si="36"/>
        <v>3515.6016755649489</v>
      </c>
      <c r="CR12" s="108">
        <f t="shared" si="37"/>
        <v>1.3089108910891087</v>
      </c>
      <c r="CS12" s="108">
        <v>1</v>
      </c>
      <c r="CT12" s="53">
        <f t="shared" si="38"/>
        <v>4601.6093218780807</v>
      </c>
    </row>
    <row r="13" spans="1:98" ht="15" x14ac:dyDescent="0.5">
      <c r="A13" s="32">
        <v>2022</v>
      </c>
      <c r="B13" s="27">
        <f t="shared" si="0"/>
        <v>5517.9393547493673</v>
      </c>
      <c r="C13" s="87">
        <f t="shared" si="39"/>
        <v>0.125</v>
      </c>
      <c r="D13" s="27">
        <f t="shared" si="8"/>
        <v>689.74241934367092</v>
      </c>
      <c r="E13" s="137">
        <f t="shared" si="40"/>
        <v>0.9</v>
      </c>
      <c r="F13" s="169">
        <f t="shared" si="9"/>
        <v>9.9999999999999978E-2</v>
      </c>
      <c r="G13" s="27">
        <f t="shared" si="10"/>
        <v>620.7681774093038</v>
      </c>
      <c r="H13" s="58">
        <f t="shared" si="41"/>
        <v>0.40731330164910667</v>
      </c>
      <c r="I13" s="27">
        <f t="shared" si="11"/>
        <v>252.84713589928194</v>
      </c>
      <c r="J13" s="85">
        <f t="shared" si="42"/>
        <v>0.05</v>
      </c>
      <c r="K13" s="85">
        <f t="shared" si="43"/>
        <v>0.05</v>
      </c>
      <c r="L13" s="29">
        <f t="shared" si="44"/>
        <v>0.9</v>
      </c>
      <c r="M13" s="85">
        <f t="shared" si="44"/>
        <v>0.05</v>
      </c>
      <c r="N13" s="627">
        <f t="shared" si="12"/>
        <v>0.6321178397482049</v>
      </c>
      <c r="O13" s="144">
        <f t="shared" si="45"/>
        <v>3.7499999999999999E-2</v>
      </c>
      <c r="P13" s="627">
        <f t="shared" si="13"/>
        <v>0.47408837981115365</v>
      </c>
      <c r="Q13" s="27">
        <f t="shared" si="14"/>
        <v>12.010238955215893</v>
      </c>
      <c r="R13" s="27">
        <f t="shared" si="15"/>
        <v>12.168268415152944</v>
      </c>
      <c r="S13" s="624">
        <f t="shared" si="16"/>
        <v>251.74092967972257</v>
      </c>
      <c r="T13" s="144">
        <f t="shared" si="46"/>
        <v>0.05</v>
      </c>
      <c r="U13" s="53">
        <f t="shared" si="17"/>
        <v>12.642356794964098</v>
      </c>
      <c r="V13" s="27">
        <f t="shared" si="18"/>
        <v>68.974241934367072</v>
      </c>
      <c r="W13" s="85">
        <f t="shared" si="47"/>
        <v>0.09</v>
      </c>
      <c r="X13" s="29">
        <f t="shared" si="19"/>
        <v>0.91</v>
      </c>
      <c r="Y13" s="27">
        <f t="shared" si="20"/>
        <v>6.2076817740930359</v>
      </c>
      <c r="Z13" s="85">
        <f t="shared" si="48"/>
        <v>0.49000000000000005</v>
      </c>
      <c r="AA13" s="624">
        <f t="shared" si="21"/>
        <v>3.0417640693055881</v>
      </c>
      <c r="AB13" s="27">
        <f t="shared" si="22"/>
        <v>62.76656016027404</v>
      </c>
      <c r="AC13" s="85">
        <f t="shared" si="49"/>
        <v>0.49000000000000005</v>
      </c>
      <c r="AD13" s="27">
        <f t="shared" si="23"/>
        <v>30.755614478534284</v>
      </c>
      <c r="AE13" s="624">
        <f t="shared" si="24"/>
        <v>43.397971273498385</v>
      </c>
      <c r="AF13" s="624">
        <f t="shared" si="50"/>
        <v>6.9436754037597419</v>
      </c>
      <c r="AG13" s="624">
        <f t="shared" si="25"/>
        <v>9.113573967434661</v>
      </c>
      <c r="AI13" s="109">
        <v>2022</v>
      </c>
      <c r="AJ13" s="53">
        <v>71.599999999999994</v>
      </c>
      <c r="AK13" s="108">
        <f t="shared" si="51"/>
        <v>1.3089108910891087</v>
      </c>
      <c r="AL13" s="61">
        <f t="shared" si="52"/>
        <v>1.2410000000000001</v>
      </c>
      <c r="AM13" s="53">
        <f t="shared" si="1"/>
        <v>116.30406257425742</v>
      </c>
      <c r="AN13" s="98"/>
      <c r="AO13" s="109">
        <v>2022</v>
      </c>
      <c r="AP13" s="53">
        <v>550</v>
      </c>
      <c r="AQ13" s="108">
        <f t="shared" si="26"/>
        <v>1.3089108910891087</v>
      </c>
      <c r="AR13" s="61">
        <f t="shared" si="53"/>
        <v>1.1113</v>
      </c>
      <c r="AS13" s="53">
        <f t="shared" si="2"/>
        <v>800.02597029702963</v>
      </c>
      <c r="AU13" s="109">
        <v>2022</v>
      </c>
      <c r="AV13" s="53">
        <v>20.029602999999042</v>
      </c>
      <c r="AW13" s="108">
        <f t="shared" si="3"/>
        <v>1.3089108910891087</v>
      </c>
      <c r="AX13" s="61">
        <v>0</v>
      </c>
      <c r="AY13" s="53">
        <f t="shared" si="4"/>
        <v>0</v>
      </c>
      <c r="AZ13" s="6"/>
      <c r="BA13" s="32">
        <v>2022</v>
      </c>
      <c r="BB13" s="693">
        <v>294.14017964377621</v>
      </c>
      <c r="BC13" s="53">
        <f t="shared" si="56"/>
        <v>4.0179643776184548E-2</v>
      </c>
      <c r="BD13" s="48">
        <f t="shared" si="5"/>
        <v>1.3089108910891087</v>
      </c>
      <c r="BE13" s="58">
        <v>0</v>
      </c>
      <c r="BF13" s="27">
        <f t="shared" si="27"/>
        <v>0</v>
      </c>
      <c r="BH13" s="32">
        <v>2022</v>
      </c>
      <c r="BI13" s="699">
        <v>0</v>
      </c>
      <c r="BJ13" s="53">
        <v>0</v>
      </c>
      <c r="BK13" s="108">
        <f t="shared" si="54"/>
        <v>1.3089108910891087</v>
      </c>
      <c r="BL13" s="61">
        <v>0</v>
      </c>
      <c r="BM13" s="53">
        <f t="shared" si="6"/>
        <v>0</v>
      </c>
      <c r="BO13" s="109">
        <v>2022</v>
      </c>
      <c r="BP13" s="53">
        <v>100</v>
      </c>
      <c r="BQ13" s="53">
        <f t="shared" si="28"/>
        <v>0</v>
      </c>
      <c r="BR13" s="108">
        <f t="shared" si="29"/>
        <v>1.3089108910891087</v>
      </c>
      <c r="BS13" s="61">
        <v>0</v>
      </c>
      <c r="BT13" s="53">
        <f t="shared" si="30"/>
        <v>0</v>
      </c>
      <c r="BV13" s="109">
        <v>2022</v>
      </c>
      <c r="BW13" s="695">
        <v>0.27075899999981629</v>
      </c>
      <c r="BX13" s="108">
        <f t="shared" si="55"/>
        <v>1.3089108910891087</v>
      </c>
      <c r="BY13" s="61">
        <v>0</v>
      </c>
      <c r="BZ13" s="53">
        <f t="shared" si="7"/>
        <v>0</v>
      </c>
      <c r="CB13" s="109">
        <v>2022</v>
      </c>
      <c r="CC13" s="53">
        <f t="shared" si="57"/>
        <v>57.506168095259603</v>
      </c>
      <c r="CD13" s="53">
        <v>0</v>
      </c>
      <c r="CE13" s="108">
        <f t="shared" si="31"/>
        <v>1.3089108910891087</v>
      </c>
      <c r="CF13" s="61">
        <v>0</v>
      </c>
      <c r="CG13" s="53">
        <f t="shared" si="32"/>
        <v>0</v>
      </c>
      <c r="CI13" s="32">
        <v>2022</v>
      </c>
      <c r="CJ13" s="53">
        <v>159.4577827912762</v>
      </c>
      <c r="CK13" s="48">
        <f t="shared" si="33"/>
        <v>1.3089108910891087</v>
      </c>
      <c r="CL13" s="58">
        <v>0</v>
      </c>
      <c r="CM13" s="27">
        <f t="shared" si="34"/>
        <v>0</v>
      </c>
      <c r="CO13" s="109">
        <v>2022</v>
      </c>
      <c r="CP13" s="53">
        <f t="shared" si="35"/>
        <v>3515.6016755649489</v>
      </c>
      <c r="CQ13" s="53">
        <f t="shared" si="36"/>
        <v>3515.6016755649489</v>
      </c>
      <c r="CR13" s="108">
        <f t="shared" si="37"/>
        <v>1.3089108910891087</v>
      </c>
      <c r="CS13" s="108">
        <v>1</v>
      </c>
      <c r="CT13" s="53">
        <f t="shared" si="38"/>
        <v>4601.6093218780807</v>
      </c>
    </row>
    <row r="14" spans="1:98" ht="15" x14ac:dyDescent="0.5">
      <c r="A14" s="32">
        <v>2023</v>
      </c>
      <c r="B14" s="27">
        <f t="shared" si="0"/>
        <v>5517.9393547493673</v>
      </c>
      <c r="C14" s="87">
        <f t="shared" si="39"/>
        <v>0.125</v>
      </c>
      <c r="D14" s="27">
        <f t="shared" si="8"/>
        <v>689.74241934367092</v>
      </c>
      <c r="E14" s="137">
        <f t="shared" si="40"/>
        <v>0.9</v>
      </c>
      <c r="F14" s="169">
        <f t="shared" si="9"/>
        <v>9.9999999999999978E-2</v>
      </c>
      <c r="G14" s="27">
        <f t="shared" si="10"/>
        <v>620.7681774093038</v>
      </c>
      <c r="H14" s="58">
        <f t="shared" si="41"/>
        <v>0.40731330164910667</v>
      </c>
      <c r="I14" s="27">
        <f t="shared" si="11"/>
        <v>252.84713589928194</v>
      </c>
      <c r="J14" s="85">
        <f t="shared" si="42"/>
        <v>0.05</v>
      </c>
      <c r="K14" s="85">
        <f t="shared" si="43"/>
        <v>0.05</v>
      </c>
      <c r="L14" s="29">
        <f t="shared" si="44"/>
        <v>0.9</v>
      </c>
      <c r="M14" s="85">
        <f t="shared" si="44"/>
        <v>0.05</v>
      </c>
      <c r="N14" s="627">
        <f t="shared" si="12"/>
        <v>0.6321178397482049</v>
      </c>
      <c r="O14" s="144">
        <f t="shared" si="45"/>
        <v>3.7499999999999999E-2</v>
      </c>
      <c r="P14" s="627">
        <f t="shared" si="13"/>
        <v>0.47408837981115365</v>
      </c>
      <c r="Q14" s="27">
        <f t="shared" si="14"/>
        <v>12.010238955215893</v>
      </c>
      <c r="R14" s="27">
        <f t="shared" si="15"/>
        <v>12.168268415152944</v>
      </c>
      <c r="S14" s="624">
        <f>(I14*L14)+Q14+R14</f>
        <v>251.74092967972257</v>
      </c>
      <c r="T14" s="144">
        <f t="shared" si="46"/>
        <v>0.05</v>
      </c>
      <c r="U14" s="53">
        <f t="shared" si="17"/>
        <v>12.642356794964098</v>
      </c>
      <c r="V14" s="27">
        <f t="shared" si="18"/>
        <v>68.974241934367072</v>
      </c>
      <c r="W14" s="85">
        <f t="shared" si="47"/>
        <v>0.09</v>
      </c>
      <c r="X14" s="29">
        <f t="shared" si="19"/>
        <v>0.91</v>
      </c>
      <c r="Y14" s="27">
        <f t="shared" si="20"/>
        <v>6.2076817740930359</v>
      </c>
      <c r="Z14" s="85">
        <f t="shared" si="48"/>
        <v>0.49000000000000005</v>
      </c>
      <c r="AA14" s="624">
        <f t="shared" si="21"/>
        <v>3.0417640693055881</v>
      </c>
      <c r="AB14" s="27">
        <f t="shared" si="22"/>
        <v>62.76656016027404</v>
      </c>
      <c r="AC14" s="85">
        <f t="shared" si="49"/>
        <v>0.49000000000000005</v>
      </c>
      <c r="AD14" s="27">
        <f t="shared" si="23"/>
        <v>30.755614478534284</v>
      </c>
      <c r="AE14" s="624">
        <f t="shared" si="24"/>
        <v>43.397971273498385</v>
      </c>
      <c r="AF14" s="624">
        <f t="shared" si="50"/>
        <v>6.9436754037597419</v>
      </c>
      <c r="AG14" s="624">
        <f t="shared" si="25"/>
        <v>9.113573967434661</v>
      </c>
      <c r="AI14" s="109">
        <v>2023</v>
      </c>
      <c r="AJ14" s="53">
        <v>71.599999999999994</v>
      </c>
      <c r="AK14" s="108">
        <f t="shared" si="51"/>
        <v>1.3089108910891087</v>
      </c>
      <c r="AL14" s="61">
        <f t="shared" si="52"/>
        <v>1.2410000000000001</v>
      </c>
      <c r="AM14" s="53">
        <f t="shared" si="1"/>
        <v>116.30406257425742</v>
      </c>
      <c r="AN14" s="98"/>
      <c r="AO14" s="109">
        <v>2023</v>
      </c>
      <c r="AP14" s="53">
        <v>550</v>
      </c>
      <c r="AQ14" s="108">
        <f t="shared" si="26"/>
        <v>1.3089108910891087</v>
      </c>
      <c r="AR14" s="61">
        <f t="shared" si="53"/>
        <v>1.1113</v>
      </c>
      <c r="AS14" s="53">
        <f t="shared" si="2"/>
        <v>800.02597029702963</v>
      </c>
      <c r="AU14" s="109">
        <v>2023</v>
      </c>
      <c r="AV14" s="53">
        <v>20.029602999999042</v>
      </c>
      <c r="AW14" s="108">
        <f t="shared" si="3"/>
        <v>1.3089108910891087</v>
      </c>
      <c r="AX14" s="61">
        <v>0</v>
      </c>
      <c r="AY14" s="53">
        <f t="shared" si="4"/>
        <v>0</v>
      </c>
      <c r="AZ14" s="6"/>
      <c r="BA14" s="32">
        <v>2023</v>
      </c>
      <c r="BB14" s="693">
        <v>294.14017964377621</v>
      </c>
      <c r="BC14" s="53">
        <f t="shared" si="56"/>
        <v>4.0179643776184548E-2</v>
      </c>
      <c r="BD14" s="48">
        <f t="shared" si="5"/>
        <v>1.3089108910891087</v>
      </c>
      <c r="BE14" s="58">
        <v>0</v>
      </c>
      <c r="BF14" s="27">
        <f t="shared" si="27"/>
        <v>0</v>
      </c>
      <c r="BH14" s="32">
        <v>2023</v>
      </c>
      <c r="BI14" s="699">
        <v>0</v>
      </c>
      <c r="BJ14" s="53">
        <v>0</v>
      </c>
      <c r="BK14" s="108">
        <f t="shared" si="54"/>
        <v>1.3089108910891087</v>
      </c>
      <c r="BL14" s="61">
        <v>0</v>
      </c>
      <c r="BM14" s="53">
        <f t="shared" si="6"/>
        <v>0</v>
      </c>
      <c r="BO14" s="109">
        <v>2023</v>
      </c>
      <c r="BP14" s="53">
        <v>100</v>
      </c>
      <c r="BQ14" s="53">
        <f t="shared" si="28"/>
        <v>0</v>
      </c>
      <c r="BR14" s="108">
        <f t="shared" si="29"/>
        <v>1.3089108910891087</v>
      </c>
      <c r="BS14" s="61">
        <v>0</v>
      </c>
      <c r="BT14" s="53">
        <f t="shared" si="30"/>
        <v>0</v>
      </c>
      <c r="BV14" s="109">
        <v>2023</v>
      </c>
      <c r="BW14" s="695">
        <v>0.27075899999981629</v>
      </c>
      <c r="BX14" s="108">
        <f t="shared" si="55"/>
        <v>1.3089108910891087</v>
      </c>
      <c r="BY14" s="61">
        <v>0</v>
      </c>
      <c r="BZ14" s="53">
        <f t="shared" si="7"/>
        <v>0</v>
      </c>
      <c r="CB14" s="109">
        <v>2023</v>
      </c>
      <c r="CC14" s="53">
        <f t="shared" si="57"/>
        <v>57.506168095259603</v>
      </c>
      <c r="CD14" s="53">
        <v>0</v>
      </c>
      <c r="CE14" s="108">
        <f t="shared" si="31"/>
        <v>1.3089108910891087</v>
      </c>
      <c r="CF14" s="61">
        <v>0</v>
      </c>
      <c r="CG14" s="53">
        <f t="shared" si="32"/>
        <v>0</v>
      </c>
      <c r="CI14" s="32">
        <v>2023</v>
      </c>
      <c r="CJ14" s="53">
        <v>159.4577827912762</v>
      </c>
      <c r="CK14" s="48">
        <f t="shared" si="33"/>
        <v>1.3089108910891087</v>
      </c>
      <c r="CL14" s="58">
        <v>0</v>
      </c>
      <c r="CM14" s="27">
        <f t="shared" si="34"/>
        <v>0</v>
      </c>
      <c r="CO14" s="109">
        <v>2023</v>
      </c>
      <c r="CP14" s="53">
        <f t="shared" si="35"/>
        <v>3515.6016755649489</v>
      </c>
      <c r="CQ14" s="53">
        <f t="shared" si="36"/>
        <v>3515.6016755649489</v>
      </c>
      <c r="CR14" s="108">
        <f t="shared" si="37"/>
        <v>1.3089108910891087</v>
      </c>
      <c r="CS14" s="108">
        <v>1</v>
      </c>
      <c r="CT14" s="53">
        <f t="shared" si="38"/>
        <v>4601.6093218780807</v>
      </c>
    </row>
    <row r="15" spans="1:98" ht="15" x14ac:dyDescent="0.5">
      <c r="A15" s="32">
        <v>2024</v>
      </c>
      <c r="B15" s="27">
        <f t="shared" si="0"/>
        <v>5517.9393547493673</v>
      </c>
      <c r="C15" s="87">
        <f t="shared" si="39"/>
        <v>0.125</v>
      </c>
      <c r="D15" s="27">
        <f t="shared" si="8"/>
        <v>689.74241934367092</v>
      </c>
      <c r="E15" s="137">
        <f t="shared" si="40"/>
        <v>0.9</v>
      </c>
      <c r="F15" s="169">
        <f t="shared" si="9"/>
        <v>9.9999999999999978E-2</v>
      </c>
      <c r="G15" s="27">
        <f t="shared" si="10"/>
        <v>620.7681774093038</v>
      </c>
      <c r="H15" s="58">
        <f t="shared" si="41"/>
        <v>0.40731330164910667</v>
      </c>
      <c r="I15" s="27">
        <f t="shared" si="11"/>
        <v>252.84713589928194</v>
      </c>
      <c r="J15" s="85">
        <f t="shared" si="42"/>
        <v>0.05</v>
      </c>
      <c r="K15" s="85">
        <f t="shared" si="43"/>
        <v>0.05</v>
      </c>
      <c r="L15" s="29">
        <f t="shared" si="44"/>
        <v>0.9</v>
      </c>
      <c r="M15" s="85">
        <f t="shared" si="44"/>
        <v>0.05</v>
      </c>
      <c r="N15" s="627">
        <f t="shared" si="12"/>
        <v>0.6321178397482049</v>
      </c>
      <c r="O15" s="144">
        <f t="shared" si="45"/>
        <v>3.7499999999999999E-2</v>
      </c>
      <c r="P15" s="627">
        <f t="shared" si="13"/>
        <v>0.47408837981115365</v>
      </c>
      <c r="Q15" s="27">
        <f t="shared" si="14"/>
        <v>12.010238955215893</v>
      </c>
      <c r="R15" s="27">
        <f t="shared" si="15"/>
        <v>12.168268415152944</v>
      </c>
      <c r="S15" s="624">
        <f t="shared" si="16"/>
        <v>251.74092967972257</v>
      </c>
      <c r="T15" s="144">
        <f t="shared" si="46"/>
        <v>0.05</v>
      </c>
      <c r="U15" s="53">
        <f t="shared" si="17"/>
        <v>12.642356794964098</v>
      </c>
      <c r="V15" s="27">
        <f t="shared" si="18"/>
        <v>68.974241934367072</v>
      </c>
      <c r="W15" s="85">
        <f t="shared" si="47"/>
        <v>0.09</v>
      </c>
      <c r="X15" s="29">
        <f t="shared" si="19"/>
        <v>0.91</v>
      </c>
      <c r="Y15" s="27">
        <f t="shared" si="20"/>
        <v>6.2076817740930359</v>
      </c>
      <c r="Z15" s="85">
        <f t="shared" si="48"/>
        <v>0.49000000000000005</v>
      </c>
      <c r="AA15" s="624">
        <f t="shared" si="21"/>
        <v>3.0417640693055881</v>
      </c>
      <c r="AB15" s="27">
        <f t="shared" si="22"/>
        <v>62.76656016027404</v>
      </c>
      <c r="AC15" s="85">
        <f t="shared" si="49"/>
        <v>0.49000000000000005</v>
      </c>
      <c r="AD15" s="27">
        <f t="shared" si="23"/>
        <v>30.755614478534284</v>
      </c>
      <c r="AE15" s="624">
        <f t="shared" si="24"/>
        <v>43.397971273498385</v>
      </c>
      <c r="AF15" s="624">
        <f t="shared" si="50"/>
        <v>6.9436754037597419</v>
      </c>
      <c r="AG15" s="624">
        <f t="shared" si="25"/>
        <v>9.113573967434661</v>
      </c>
      <c r="AI15" s="109">
        <v>2024</v>
      </c>
      <c r="AJ15" s="53">
        <v>71.599999999999994</v>
      </c>
      <c r="AK15" s="108">
        <f t="shared" si="51"/>
        <v>1.3089108910891087</v>
      </c>
      <c r="AL15" s="61">
        <f t="shared" si="52"/>
        <v>1.2410000000000001</v>
      </c>
      <c r="AM15" s="53">
        <f t="shared" si="1"/>
        <v>116.30406257425742</v>
      </c>
      <c r="AN15" s="98"/>
      <c r="AO15" s="109">
        <v>2024</v>
      </c>
      <c r="AP15" s="53">
        <v>550</v>
      </c>
      <c r="AQ15" s="108">
        <f t="shared" si="26"/>
        <v>1.3089108910891087</v>
      </c>
      <c r="AR15" s="61">
        <f t="shared" si="53"/>
        <v>1.1113</v>
      </c>
      <c r="AS15" s="53">
        <f t="shared" si="2"/>
        <v>800.02597029702963</v>
      </c>
      <c r="AU15" s="109">
        <v>2024</v>
      </c>
      <c r="AV15" s="53">
        <v>20.029602999999042</v>
      </c>
      <c r="AW15" s="108">
        <f t="shared" si="3"/>
        <v>1.3089108910891087</v>
      </c>
      <c r="AX15" s="61">
        <v>0</v>
      </c>
      <c r="AY15" s="53">
        <f t="shared" si="4"/>
        <v>0</v>
      </c>
      <c r="AZ15" s="6"/>
      <c r="BA15" s="32">
        <v>2024</v>
      </c>
      <c r="BB15" s="693">
        <v>294.14017964377621</v>
      </c>
      <c r="BC15" s="53">
        <f t="shared" si="56"/>
        <v>4.0179643776184548E-2</v>
      </c>
      <c r="BD15" s="48">
        <f t="shared" si="5"/>
        <v>1.3089108910891087</v>
      </c>
      <c r="BE15" s="58">
        <v>0</v>
      </c>
      <c r="BF15" s="27">
        <f t="shared" si="27"/>
        <v>0</v>
      </c>
      <c r="BH15" s="32">
        <v>2024</v>
      </c>
      <c r="BI15" s="699">
        <v>0</v>
      </c>
      <c r="BJ15" s="53">
        <v>0</v>
      </c>
      <c r="BK15" s="108">
        <f t="shared" si="54"/>
        <v>1.3089108910891087</v>
      </c>
      <c r="BL15" s="61">
        <v>0</v>
      </c>
      <c r="BM15" s="53">
        <f t="shared" si="6"/>
        <v>0</v>
      </c>
      <c r="BO15" s="109">
        <v>2024</v>
      </c>
      <c r="BP15" s="53">
        <v>100</v>
      </c>
      <c r="BQ15" s="53">
        <f t="shared" si="28"/>
        <v>0</v>
      </c>
      <c r="BR15" s="108">
        <f t="shared" si="29"/>
        <v>1.3089108910891087</v>
      </c>
      <c r="BS15" s="61">
        <v>0</v>
      </c>
      <c r="BT15" s="53">
        <f t="shared" si="30"/>
        <v>0</v>
      </c>
      <c r="BV15" s="109">
        <v>2024</v>
      </c>
      <c r="BW15" s="695">
        <v>0.27075899999981629</v>
      </c>
      <c r="BX15" s="108">
        <f t="shared" si="55"/>
        <v>1.3089108910891087</v>
      </c>
      <c r="BY15" s="61">
        <v>0</v>
      </c>
      <c r="BZ15" s="53">
        <f t="shared" si="7"/>
        <v>0</v>
      </c>
      <c r="CB15" s="109">
        <v>2024</v>
      </c>
      <c r="CC15" s="53">
        <f t="shared" si="57"/>
        <v>57.506168095259603</v>
      </c>
      <c r="CD15" s="53">
        <v>0</v>
      </c>
      <c r="CE15" s="108">
        <f t="shared" si="31"/>
        <v>1.3089108910891087</v>
      </c>
      <c r="CF15" s="61">
        <v>0</v>
      </c>
      <c r="CG15" s="53">
        <f t="shared" si="32"/>
        <v>0</v>
      </c>
      <c r="CI15" s="32">
        <v>2024</v>
      </c>
      <c r="CJ15" s="53">
        <v>159.4577827912762</v>
      </c>
      <c r="CK15" s="48">
        <f t="shared" si="33"/>
        <v>1.3089108910891087</v>
      </c>
      <c r="CL15" s="58">
        <v>0</v>
      </c>
      <c r="CM15" s="27">
        <f t="shared" si="34"/>
        <v>0</v>
      </c>
      <c r="CO15" s="109">
        <v>2024</v>
      </c>
      <c r="CP15" s="53">
        <f t="shared" si="35"/>
        <v>3515.6016755649489</v>
      </c>
      <c r="CQ15" s="53">
        <f t="shared" si="36"/>
        <v>3515.6016755649489</v>
      </c>
      <c r="CR15" s="108">
        <f t="shared" si="37"/>
        <v>1.3089108910891087</v>
      </c>
      <c r="CS15" s="108">
        <v>1</v>
      </c>
      <c r="CT15" s="53">
        <f t="shared" si="38"/>
        <v>4601.6093218780807</v>
      </c>
    </row>
    <row r="16" spans="1:98" ht="15" x14ac:dyDescent="0.5">
      <c r="A16" s="32">
        <v>2025</v>
      </c>
      <c r="B16" s="27">
        <f t="shared" si="0"/>
        <v>5517.9393547493673</v>
      </c>
      <c r="C16" s="87">
        <f t="shared" si="39"/>
        <v>0.125</v>
      </c>
      <c r="D16" s="27">
        <f t="shared" si="8"/>
        <v>689.74241934367092</v>
      </c>
      <c r="E16" s="137">
        <f t="shared" si="40"/>
        <v>0.9</v>
      </c>
      <c r="F16" s="169">
        <f t="shared" si="9"/>
        <v>9.9999999999999978E-2</v>
      </c>
      <c r="G16" s="27">
        <f t="shared" si="10"/>
        <v>620.7681774093038</v>
      </c>
      <c r="H16" s="58">
        <f t="shared" si="41"/>
        <v>0.40731330164910667</v>
      </c>
      <c r="I16" s="27">
        <f t="shared" si="11"/>
        <v>252.84713589928194</v>
      </c>
      <c r="J16" s="85">
        <f t="shared" si="42"/>
        <v>0.05</v>
      </c>
      <c r="K16" s="85">
        <f t="shared" si="43"/>
        <v>0.05</v>
      </c>
      <c r="L16" s="29">
        <f t="shared" si="44"/>
        <v>0.9</v>
      </c>
      <c r="M16" s="85">
        <f t="shared" si="44"/>
        <v>0.05</v>
      </c>
      <c r="N16" s="627">
        <f t="shared" si="12"/>
        <v>0.6321178397482049</v>
      </c>
      <c r="O16" s="144">
        <f t="shared" si="45"/>
        <v>3.7499999999999999E-2</v>
      </c>
      <c r="P16" s="627">
        <f t="shared" si="13"/>
        <v>0.47408837981115365</v>
      </c>
      <c r="Q16" s="27">
        <f t="shared" si="14"/>
        <v>12.010238955215893</v>
      </c>
      <c r="R16" s="27">
        <f t="shared" si="15"/>
        <v>12.168268415152944</v>
      </c>
      <c r="S16" s="624">
        <f t="shared" si="16"/>
        <v>251.74092967972257</v>
      </c>
      <c r="T16" s="144">
        <f t="shared" si="46"/>
        <v>0.05</v>
      </c>
      <c r="U16" s="53">
        <f t="shared" si="17"/>
        <v>12.642356794964098</v>
      </c>
      <c r="V16" s="27">
        <f t="shared" si="18"/>
        <v>68.974241934367072</v>
      </c>
      <c r="W16" s="85">
        <f t="shared" si="47"/>
        <v>0.09</v>
      </c>
      <c r="X16" s="29">
        <f t="shared" si="19"/>
        <v>0.91</v>
      </c>
      <c r="Y16" s="27">
        <f t="shared" si="20"/>
        <v>6.2076817740930359</v>
      </c>
      <c r="Z16" s="85">
        <f t="shared" si="48"/>
        <v>0.49000000000000005</v>
      </c>
      <c r="AA16" s="624">
        <f t="shared" si="21"/>
        <v>3.0417640693055881</v>
      </c>
      <c r="AB16" s="27">
        <f t="shared" si="22"/>
        <v>62.76656016027404</v>
      </c>
      <c r="AC16" s="85">
        <f t="shared" si="49"/>
        <v>0.49000000000000005</v>
      </c>
      <c r="AD16" s="27">
        <f t="shared" si="23"/>
        <v>30.755614478534284</v>
      </c>
      <c r="AE16" s="624">
        <f t="shared" si="24"/>
        <v>43.397971273498385</v>
      </c>
      <c r="AF16" s="624">
        <f t="shared" si="50"/>
        <v>6.9436754037597419</v>
      </c>
      <c r="AG16" s="624">
        <f t="shared" si="25"/>
        <v>9.113573967434661</v>
      </c>
      <c r="AI16" s="109">
        <v>2025</v>
      </c>
      <c r="AJ16" s="53">
        <v>71.599999999999994</v>
      </c>
      <c r="AK16" s="108">
        <f t="shared" si="51"/>
        <v>1.3089108910891087</v>
      </c>
      <c r="AL16" s="61">
        <f t="shared" si="52"/>
        <v>1.2410000000000001</v>
      </c>
      <c r="AM16" s="53">
        <f t="shared" si="1"/>
        <v>116.30406257425742</v>
      </c>
      <c r="AN16" s="98"/>
      <c r="AO16" s="109">
        <v>2025</v>
      </c>
      <c r="AP16" s="53">
        <v>550</v>
      </c>
      <c r="AQ16" s="108">
        <f t="shared" si="26"/>
        <v>1.3089108910891087</v>
      </c>
      <c r="AR16" s="61">
        <f t="shared" si="53"/>
        <v>1.1113</v>
      </c>
      <c r="AS16" s="53">
        <f t="shared" si="2"/>
        <v>800.02597029702963</v>
      </c>
      <c r="AU16" s="109">
        <v>2025</v>
      </c>
      <c r="AV16" s="53">
        <v>20.029602999999042</v>
      </c>
      <c r="AW16" s="108">
        <f t="shared" si="3"/>
        <v>1.3089108910891087</v>
      </c>
      <c r="AX16" s="61">
        <v>0</v>
      </c>
      <c r="AY16" s="53">
        <f t="shared" si="4"/>
        <v>0</v>
      </c>
      <c r="AZ16" s="6"/>
      <c r="BA16" s="32">
        <v>2025</v>
      </c>
      <c r="BB16" s="693">
        <v>294.14017964377621</v>
      </c>
      <c r="BC16" s="53">
        <f t="shared" si="56"/>
        <v>4.0179643776184548E-2</v>
      </c>
      <c r="BD16" s="48">
        <f t="shared" si="5"/>
        <v>1.3089108910891087</v>
      </c>
      <c r="BE16" s="58">
        <v>0</v>
      </c>
      <c r="BF16" s="27">
        <f t="shared" si="27"/>
        <v>0</v>
      </c>
      <c r="BH16" s="32">
        <v>2025</v>
      </c>
      <c r="BI16" s="699">
        <v>0</v>
      </c>
      <c r="BJ16" s="53">
        <v>0</v>
      </c>
      <c r="BK16" s="108">
        <f t="shared" si="54"/>
        <v>1.3089108910891087</v>
      </c>
      <c r="BL16" s="61">
        <v>0</v>
      </c>
      <c r="BM16" s="53">
        <f t="shared" si="6"/>
        <v>0</v>
      </c>
      <c r="BO16" s="109">
        <v>2025</v>
      </c>
      <c r="BP16" s="53">
        <v>100</v>
      </c>
      <c r="BQ16" s="53">
        <f t="shared" si="28"/>
        <v>0</v>
      </c>
      <c r="BR16" s="108">
        <f t="shared" si="29"/>
        <v>1.3089108910891087</v>
      </c>
      <c r="BS16" s="61">
        <v>0</v>
      </c>
      <c r="BT16" s="53">
        <f t="shared" si="30"/>
        <v>0</v>
      </c>
      <c r="BV16" s="109">
        <v>2025</v>
      </c>
      <c r="BW16" s="695">
        <v>0.27075899999981629</v>
      </c>
      <c r="BX16" s="108">
        <f t="shared" si="55"/>
        <v>1.3089108910891087</v>
      </c>
      <c r="BY16" s="61">
        <v>0</v>
      </c>
      <c r="BZ16" s="53">
        <f t="shared" si="7"/>
        <v>0</v>
      </c>
      <c r="CB16" s="109">
        <v>2025</v>
      </c>
      <c r="CC16" s="53">
        <f t="shared" si="57"/>
        <v>57.506168095259603</v>
      </c>
      <c r="CD16" s="53">
        <v>0</v>
      </c>
      <c r="CE16" s="108">
        <f t="shared" si="31"/>
        <v>1.3089108910891087</v>
      </c>
      <c r="CF16" s="61">
        <v>0</v>
      </c>
      <c r="CG16" s="53">
        <f t="shared" si="32"/>
        <v>0</v>
      </c>
      <c r="CI16" s="32">
        <v>2025</v>
      </c>
      <c r="CJ16" s="53">
        <v>159.4577827912762</v>
      </c>
      <c r="CK16" s="48">
        <f t="shared" si="33"/>
        <v>1.3089108910891087</v>
      </c>
      <c r="CL16" s="58">
        <v>0</v>
      </c>
      <c r="CM16" s="27">
        <f t="shared" si="34"/>
        <v>0</v>
      </c>
      <c r="CO16" s="109">
        <v>2025</v>
      </c>
      <c r="CP16" s="53">
        <f t="shared" si="35"/>
        <v>3515.6016755649489</v>
      </c>
      <c r="CQ16" s="53">
        <f t="shared" si="36"/>
        <v>3515.6016755649489</v>
      </c>
      <c r="CR16" s="108">
        <f t="shared" si="37"/>
        <v>1.3089108910891087</v>
      </c>
      <c r="CS16" s="108">
        <v>1</v>
      </c>
      <c r="CT16" s="53">
        <f t="shared" si="38"/>
        <v>4601.6093218780807</v>
      </c>
    </row>
    <row r="17" spans="1:98" ht="15" x14ac:dyDescent="0.5">
      <c r="A17" s="32">
        <v>2026</v>
      </c>
      <c r="B17" s="27">
        <f t="shared" si="0"/>
        <v>5517.9393547493673</v>
      </c>
      <c r="C17" s="87">
        <f t="shared" si="39"/>
        <v>0.125</v>
      </c>
      <c r="D17" s="27">
        <f t="shared" si="8"/>
        <v>689.74241934367092</v>
      </c>
      <c r="E17" s="137">
        <f t="shared" si="40"/>
        <v>0.9</v>
      </c>
      <c r="F17" s="169">
        <f t="shared" si="9"/>
        <v>9.9999999999999978E-2</v>
      </c>
      <c r="G17" s="27">
        <f t="shared" si="10"/>
        <v>620.7681774093038</v>
      </c>
      <c r="H17" s="58">
        <f t="shared" si="41"/>
        <v>0.40731330164910667</v>
      </c>
      <c r="I17" s="27">
        <f t="shared" si="11"/>
        <v>252.84713589928194</v>
      </c>
      <c r="J17" s="85">
        <f t="shared" si="42"/>
        <v>0.05</v>
      </c>
      <c r="K17" s="85">
        <f t="shared" si="43"/>
        <v>0.05</v>
      </c>
      <c r="L17" s="29">
        <f t="shared" si="44"/>
        <v>0.9</v>
      </c>
      <c r="M17" s="85">
        <f t="shared" si="44"/>
        <v>0.05</v>
      </c>
      <c r="N17" s="627">
        <f t="shared" si="12"/>
        <v>0.6321178397482049</v>
      </c>
      <c r="O17" s="144">
        <f t="shared" si="45"/>
        <v>3.7499999999999999E-2</v>
      </c>
      <c r="P17" s="627">
        <f t="shared" si="13"/>
        <v>0.47408837981115365</v>
      </c>
      <c r="Q17" s="27">
        <f t="shared" si="14"/>
        <v>12.010238955215893</v>
      </c>
      <c r="R17" s="27">
        <f t="shared" si="15"/>
        <v>12.168268415152944</v>
      </c>
      <c r="S17" s="624">
        <f t="shared" si="16"/>
        <v>251.74092967972257</v>
      </c>
      <c r="T17" s="144">
        <f t="shared" si="46"/>
        <v>0.05</v>
      </c>
      <c r="U17" s="53">
        <f t="shared" si="17"/>
        <v>12.642356794964098</v>
      </c>
      <c r="V17" s="27">
        <f t="shared" si="18"/>
        <v>68.974241934367072</v>
      </c>
      <c r="W17" s="85">
        <f t="shared" si="47"/>
        <v>0.09</v>
      </c>
      <c r="X17" s="29">
        <f t="shared" si="19"/>
        <v>0.91</v>
      </c>
      <c r="Y17" s="27">
        <f t="shared" si="20"/>
        <v>6.2076817740930359</v>
      </c>
      <c r="Z17" s="85">
        <f t="shared" si="48"/>
        <v>0.49000000000000005</v>
      </c>
      <c r="AA17" s="624">
        <f t="shared" si="21"/>
        <v>3.0417640693055881</v>
      </c>
      <c r="AB17" s="27">
        <f t="shared" si="22"/>
        <v>62.76656016027404</v>
      </c>
      <c r="AC17" s="85">
        <f t="shared" si="49"/>
        <v>0.49000000000000005</v>
      </c>
      <c r="AD17" s="27">
        <f t="shared" si="23"/>
        <v>30.755614478534284</v>
      </c>
      <c r="AE17" s="624">
        <f t="shared" si="24"/>
        <v>43.397971273498385</v>
      </c>
      <c r="AF17" s="624">
        <f t="shared" si="50"/>
        <v>6.9436754037597419</v>
      </c>
      <c r="AG17" s="624">
        <f t="shared" si="25"/>
        <v>9.113573967434661</v>
      </c>
      <c r="AI17" s="109">
        <v>2026</v>
      </c>
      <c r="AJ17" s="53">
        <v>71.599999999999994</v>
      </c>
      <c r="AK17" s="108">
        <f t="shared" si="51"/>
        <v>1.3089108910891087</v>
      </c>
      <c r="AL17" s="61">
        <f t="shared" si="52"/>
        <v>1.2410000000000001</v>
      </c>
      <c r="AM17" s="53">
        <f t="shared" si="1"/>
        <v>116.30406257425742</v>
      </c>
      <c r="AN17" s="98"/>
      <c r="AO17" s="109">
        <v>2026</v>
      </c>
      <c r="AP17" s="53">
        <v>550</v>
      </c>
      <c r="AQ17" s="108">
        <f t="shared" si="26"/>
        <v>1.3089108910891087</v>
      </c>
      <c r="AR17" s="61">
        <f t="shared" si="53"/>
        <v>1.1113</v>
      </c>
      <c r="AS17" s="53">
        <f t="shared" si="2"/>
        <v>800.02597029702963</v>
      </c>
      <c r="AU17" s="109">
        <v>2026</v>
      </c>
      <c r="AV17" s="53">
        <v>20.029602999999042</v>
      </c>
      <c r="AW17" s="108">
        <f t="shared" si="3"/>
        <v>1.3089108910891087</v>
      </c>
      <c r="AX17" s="61">
        <v>0</v>
      </c>
      <c r="AY17" s="53">
        <f t="shared" si="4"/>
        <v>0</v>
      </c>
      <c r="AZ17" s="6"/>
      <c r="BA17" s="32">
        <v>2026</v>
      </c>
      <c r="BB17" s="693">
        <v>294.14017964377621</v>
      </c>
      <c r="BC17" s="53">
        <f t="shared" si="56"/>
        <v>4.0179643776184548E-2</v>
      </c>
      <c r="BD17" s="48">
        <f t="shared" si="5"/>
        <v>1.3089108910891087</v>
      </c>
      <c r="BE17" s="58">
        <v>0</v>
      </c>
      <c r="BF17" s="27">
        <f t="shared" si="27"/>
        <v>0</v>
      </c>
      <c r="BH17" s="32">
        <v>2026</v>
      </c>
      <c r="BI17" s="699">
        <v>0</v>
      </c>
      <c r="BJ17" s="53">
        <v>0</v>
      </c>
      <c r="BK17" s="108">
        <f t="shared" si="54"/>
        <v>1.3089108910891087</v>
      </c>
      <c r="BL17" s="61">
        <v>0</v>
      </c>
      <c r="BM17" s="53">
        <f t="shared" si="6"/>
        <v>0</v>
      </c>
      <c r="BO17" s="109">
        <v>2026</v>
      </c>
      <c r="BP17" s="53">
        <v>100</v>
      </c>
      <c r="BQ17" s="53">
        <f t="shared" si="28"/>
        <v>0</v>
      </c>
      <c r="BR17" s="108">
        <f t="shared" si="29"/>
        <v>1.3089108910891087</v>
      </c>
      <c r="BS17" s="61">
        <v>0</v>
      </c>
      <c r="BT17" s="53">
        <f t="shared" si="30"/>
        <v>0</v>
      </c>
      <c r="BV17" s="109">
        <v>2026</v>
      </c>
      <c r="BW17" s="695">
        <v>0.27075899999981629</v>
      </c>
      <c r="BX17" s="108">
        <f t="shared" si="55"/>
        <v>1.3089108910891087</v>
      </c>
      <c r="BY17" s="61">
        <v>0</v>
      </c>
      <c r="BZ17" s="53">
        <f t="shared" si="7"/>
        <v>0</v>
      </c>
      <c r="CB17" s="109">
        <v>2026</v>
      </c>
      <c r="CC17" s="53">
        <f t="shared" si="57"/>
        <v>57.506168095259603</v>
      </c>
      <c r="CD17" s="53">
        <v>0</v>
      </c>
      <c r="CE17" s="108">
        <f t="shared" si="31"/>
        <v>1.3089108910891087</v>
      </c>
      <c r="CF17" s="61">
        <v>0</v>
      </c>
      <c r="CG17" s="53">
        <f t="shared" si="32"/>
        <v>0</v>
      </c>
      <c r="CI17" s="32">
        <v>2026</v>
      </c>
      <c r="CJ17" s="53">
        <v>159.4577827912762</v>
      </c>
      <c r="CK17" s="48">
        <f t="shared" si="33"/>
        <v>1.3089108910891087</v>
      </c>
      <c r="CL17" s="58">
        <v>0</v>
      </c>
      <c r="CM17" s="27">
        <f t="shared" si="34"/>
        <v>0</v>
      </c>
      <c r="CO17" s="109">
        <v>2026</v>
      </c>
      <c r="CP17" s="53">
        <f t="shared" si="35"/>
        <v>3515.6016755649489</v>
      </c>
      <c r="CQ17" s="53">
        <f t="shared" si="36"/>
        <v>3515.6016755649489</v>
      </c>
      <c r="CR17" s="108">
        <f t="shared" si="37"/>
        <v>1.3089108910891087</v>
      </c>
      <c r="CS17" s="108">
        <v>1</v>
      </c>
      <c r="CT17" s="53">
        <f t="shared" si="38"/>
        <v>4601.6093218780807</v>
      </c>
    </row>
    <row r="18" spans="1:98" ht="15" x14ac:dyDescent="0.5">
      <c r="A18" s="32">
        <v>2027</v>
      </c>
      <c r="B18" s="27">
        <f t="shared" si="0"/>
        <v>5517.9393547493673</v>
      </c>
      <c r="C18" s="87">
        <f t="shared" si="39"/>
        <v>0.125</v>
      </c>
      <c r="D18" s="27">
        <f t="shared" si="8"/>
        <v>689.74241934367092</v>
      </c>
      <c r="E18" s="137">
        <f t="shared" si="40"/>
        <v>0.9</v>
      </c>
      <c r="F18" s="169">
        <f t="shared" si="9"/>
        <v>9.9999999999999978E-2</v>
      </c>
      <c r="G18" s="27">
        <f t="shared" si="10"/>
        <v>620.7681774093038</v>
      </c>
      <c r="H18" s="58">
        <f t="shared" si="41"/>
        <v>0.40731330164910667</v>
      </c>
      <c r="I18" s="27">
        <f t="shared" si="11"/>
        <v>252.84713589928194</v>
      </c>
      <c r="J18" s="85">
        <f t="shared" si="42"/>
        <v>0.05</v>
      </c>
      <c r="K18" s="85">
        <f t="shared" si="43"/>
        <v>0.05</v>
      </c>
      <c r="L18" s="29">
        <f t="shared" si="44"/>
        <v>0.9</v>
      </c>
      <c r="M18" s="85">
        <f t="shared" si="44"/>
        <v>0.05</v>
      </c>
      <c r="N18" s="627">
        <f t="shared" si="12"/>
        <v>0.6321178397482049</v>
      </c>
      <c r="O18" s="144">
        <f t="shared" si="45"/>
        <v>3.7499999999999999E-2</v>
      </c>
      <c r="P18" s="627">
        <f t="shared" si="13"/>
        <v>0.47408837981115365</v>
      </c>
      <c r="Q18" s="27">
        <f t="shared" si="14"/>
        <v>12.010238955215893</v>
      </c>
      <c r="R18" s="27">
        <f t="shared" si="15"/>
        <v>12.168268415152944</v>
      </c>
      <c r="S18" s="624">
        <f t="shared" si="16"/>
        <v>251.74092967972257</v>
      </c>
      <c r="T18" s="144">
        <f t="shared" si="46"/>
        <v>0.05</v>
      </c>
      <c r="U18" s="53">
        <f t="shared" si="17"/>
        <v>12.642356794964098</v>
      </c>
      <c r="V18" s="27">
        <f t="shared" si="18"/>
        <v>68.974241934367072</v>
      </c>
      <c r="W18" s="85">
        <f t="shared" si="47"/>
        <v>0.09</v>
      </c>
      <c r="X18" s="29">
        <f t="shared" si="19"/>
        <v>0.91</v>
      </c>
      <c r="Y18" s="27">
        <f t="shared" si="20"/>
        <v>6.2076817740930359</v>
      </c>
      <c r="Z18" s="85">
        <f t="shared" si="48"/>
        <v>0.49000000000000005</v>
      </c>
      <c r="AA18" s="624">
        <f t="shared" si="21"/>
        <v>3.0417640693055881</v>
      </c>
      <c r="AB18" s="27">
        <f t="shared" si="22"/>
        <v>62.76656016027404</v>
      </c>
      <c r="AC18" s="85">
        <f t="shared" si="49"/>
        <v>0.49000000000000005</v>
      </c>
      <c r="AD18" s="27">
        <f t="shared" si="23"/>
        <v>30.755614478534284</v>
      </c>
      <c r="AE18" s="624">
        <f t="shared" si="24"/>
        <v>43.397971273498385</v>
      </c>
      <c r="AF18" s="624">
        <f t="shared" si="50"/>
        <v>6.9436754037597419</v>
      </c>
      <c r="AG18" s="624">
        <f t="shared" si="25"/>
        <v>9.113573967434661</v>
      </c>
      <c r="AI18" s="109">
        <v>2027</v>
      </c>
      <c r="AJ18" s="53">
        <v>71.599999999999994</v>
      </c>
      <c r="AK18" s="108">
        <f t="shared" si="51"/>
        <v>1.3089108910891087</v>
      </c>
      <c r="AL18" s="61">
        <f t="shared" si="52"/>
        <v>1.2410000000000001</v>
      </c>
      <c r="AM18" s="53">
        <f t="shared" si="1"/>
        <v>116.30406257425742</v>
      </c>
      <c r="AN18" s="98"/>
      <c r="AO18" s="109">
        <v>2027</v>
      </c>
      <c r="AP18" s="53">
        <v>550</v>
      </c>
      <c r="AQ18" s="108">
        <f t="shared" si="26"/>
        <v>1.3089108910891087</v>
      </c>
      <c r="AR18" s="61">
        <f t="shared" si="53"/>
        <v>1.1113</v>
      </c>
      <c r="AS18" s="53">
        <f t="shared" si="2"/>
        <v>800.02597029702963</v>
      </c>
      <c r="AU18" s="109">
        <v>2027</v>
      </c>
      <c r="AV18" s="53">
        <v>20.029602999999042</v>
      </c>
      <c r="AW18" s="108">
        <f t="shared" si="3"/>
        <v>1.3089108910891087</v>
      </c>
      <c r="AX18" s="61">
        <v>0</v>
      </c>
      <c r="AY18" s="53">
        <f t="shared" si="4"/>
        <v>0</v>
      </c>
      <c r="AZ18" s="6"/>
      <c r="BA18" s="32">
        <v>2027</v>
      </c>
      <c r="BB18" s="693">
        <v>294.14017964377621</v>
      </c>
      <c r="BC18" s="53">
        <f t="shared" si="56"/>
        <v>4.0179643776184548E-2</v>
      </c>
      <c r="BD18" s="48">
        <f t="shared" si="5"/>
        <v>1.3089108910891087</v>
      </c>
      <c r="BE18" s="58">
        <v>0</v>
      </c>
      <c r="BF18" s="27">
        <f t="shared" si="27"/>
        <v>0</v>
      </c>
      <c r="BH18" s="32">
        <v>2027</v>
      </c>
      <c r="BI18" s="699">
        <v>0</v>
      </c>
      <c r="BJ18" s="53">
        <v>0</v>
      </c>
      <c r="BK18" s="108">
        <f t="shared" si="54"/>
        <v>1.3089108910891087</v>
      </c>
      <c r="BL18" s="61">
        <v>0</v>
      </c>
      <c r="BM18" s="53">
        <f t="shared" si="6"/>
        <v>0</v>
      </c>
      <c r="BO18" s="109">
        <v>2027</v>
      </c>
      <c r="BP18" s="53">
        <v>100</v>
      </c>
      <c r="BQ18" s="53">
        <f t="shared" si="28"/>
        <v>0</v>
      </c>
      <c r="BR18" s="108">
        <f t="shared" si="29"/>
        <v>1.3089108910891087</v>
      </c>
      <c r="BS18" s="61">
        <v>0</v>
      </c>
      <c r="BT18" s="53">
        <f t="shared" si="30"/>
        <v>0</v>
      </c>
      <c r="BV18" s="109">
        <v>2027</v>
      </c>
      <c r="BW18" s="695">
        <v>0.27075899999981629</v>
      </c>
      <c r="BX18" s="108">
        <f t="shared" si="55"/>
        <v>1.3089108910891087</v>
      </c>
      <c r="BY18" s="61">
        <v>0</v>
      </c>
      <c r="BZ18" s="53">
        <f t="shared" si="7"/>
        <v>0</v>
      </c>
      <c r="CB18" s="109">
        <v>2027</v>
      </c>
      <c r="CC18" s="53">
        <f t="shared" si="57"/>
        <v>57.506168095259603</v>
      </c>
      <c r="CD18" s="53">
        <v>0</v>
      </c>
      <c r="CE18" s="108">
        <f t="shared" si="31"/>
        <v>1.3089108910891087</v>
      </c>
      <c r="CF18" s="61">
        <v>0</v>
      </c>
      <c r="CG18" s="53">
        <f t="shared" si="32"/>
        <v>0</v>
      </c>
      <c r="CI18" s="32">
        <v>2027</v>
      </c>
      <c r="CJ18" s="53">
        <v>159.4577827912762</v>
      </c>
      <c r="CK18" s="48">
        <f t="shared" si="33"/>
        <v>1.3089108910891087</v>
      </c>
      <c r="CL18" s="58">
        <v>0</v>
      </c>
      <c r="CM18" s="27">
        <f t="shared" si="34"/>
        <v>0</v>
      </c>
      <c r="CO18" s="109">
        <v>2027</v>
      </c>
      <c r="CP18" s="53">
        <f t="shared" si="35"/>
        <v>3515.6016755649489</v>
      </c>
      <c r="CQ18" s="53">
        <f t="shared" si="36"/>
        <v>3515.6016755649489</v>
      </c>
      <c r="CR18" s="108">
        <f t="shared" si="37"/>
        <v>1.3089108910891087</v>
      </c>
      <c r="CS18" s="108">
        <v>1</v>
      </c>
      <c r="CT18" s="53">
        <f t="shared" si="38"/>
        <v>4601.6093218780807</v>
      </c>
    </row>
    <row r="19" spans="1:98" ht="15" x14ac:dyDescent="0.5">
      <c r="A19" s="32">
        <v>2028</v>
      </c>
      <c r="B19" s="27">
        <f t="shared" si="0"/>
        <v>5517.9393547493673</v>
      </c>
      <c r="C19" s="87">
        <f t="shared" si="39"/>
        <v>0.125</v>
      </c>
      <c r="D19" s="27">
        <f t="shared" si="8"/>
        <v>689.74241934367092</v>
      </c>
      <c r="E19" s="137">
        <f t="shared" si="40"/>
        <v>0.9</v>
      </c>
      <c r="F19" s="169">
        <f t="shared" si="9"/>
        <v>9.9999999999999978E-2</v>
      </c>
      <c r="G19" s="27">
        <f t="shared" si="10"/>
        <v>620.7681774093038</v>
      </c>
      <c r="H19" s="58">
        <f t="shared" si="41"/>
        <v>0.40731330164910667</v>
      </c>
      <c r="I19" s="27">
        <f t="shared" si="11"/>
        <v>252.84713589928194</v>
      </c>
      <c r="J19" s="85">
        <f t="shared" si="42"/>
        <v>0.05</v>
      </c>
      <c r="K19" s="85">
        <f>K18</f>
        <v>0.05</v>
      </c>
      <c r="L19" s="29">
        <f t="shared" si="44"/>
        <v>0.9</v>
      </c>
      <c r="M19" s="85">
        <f t="shared" si="44"/>
        <v>0.05</v>
      </c>
      <c r="N19" s="627">
        <f t="shared" si="12"/>
        <v>0.6321178397482049</v>
      </c>
      <c r="O19" s="144">
        <f t="shared" si="45"/>
        <v>3.7499999999999999E-2</v>
      </c>
      <c r="P19" s="627">
        <f t="shared" si="13"/>
        <v>0.47408837981115365</v>
      </c>
      <c r="Q19" s="27">
        <f t="shared" si="14"/>
        <v>12.010238955215893</v>
      </c>
      <c r="R19" s="27">
        <f t="shared" si="15"/>
        <v>12.168268415152944</v>
      </c>
      <c r="S19" s="624">
        <f t="shared" si="16"/>
        <v>251.74092967972257</v>
      </c>
      <c r="T19" s="144">
        <f t="shared" si="46"/>
        <v>0.05</v>
      </c>
      <c r="U19" s="53">
        <f t="shared" si="17"/>
        <v>12.642356794964098</v>
      </c>
      <c r="V19" s="27">
        <f t="shared" si="18"/>
        <v>68.974241934367072</v>
      </c>
      <c r="W19" s="85">
        <f t="shared" si="47"/>
        <v>0.09</v>
      </c>
      <c r="X19" s="29">
        <f t="shared" si="19"/>
        <v>0.91</v>
      </c>
      <c r="Y19" s="27">
        <f t="shared" si="20"/>
        <v>6.2076817740930359</v>
      </c>
      <c r="Z19" s="85">
        <f t="shared" si="48"/>
        <v>0.49000000000000005</v>
      </c>
      <c r="AA19" s="624">
        <f t="shared" si="21"/>
        <v>3.0417640693055881</v>
      </c>
      <c r="AB19" s="27">
        <f t="shared" si="22"/>
        <v>62.76656016027404</v>
      </c>
      <c r="AC19" s="85">
        <f t="shared" si="49"/>
        <v>0.49000000000000005</v>
      </c>
      <c r="AD19" s="27">
        <f t="shared" si="23"/>
        <v>30.755614478534284</v>
      </c>
      <c r="AE19" s="624">
        <f t="shared" si="24"/>
        <v>43.397971273498385</v>
      </c>
      <c r="AF19" s="624">
        <f t="shared" si="50"/>
        <v>6.9436754037597419</v>
      </c>
      <c r="AG19" s="624">
        <f t="shared" si="25"/>
        <v>9.113573967434661</v>
      </c>
      <c r="AI19" s="109">
        <v>2028</v>
      </c>
      <c r="AJ19" s="53">
        <v>71.599999999999994</v>
      </c>
      <c r="AK19" s="108">
        <f t="shared" si="51"/>
        <v>1.3089108910891087</v>
      </c>
      <c r="AL19" s="61">
        <f t="shared" si="52"/>
        <v>1.2410000000000001</v>
      </c>
      <c r="AM19" s="53">
        <f t="shared" si="1"/>
        <v>116.30406257425742</v>
      </c>
      <c r="AN19" s="98"/>
      <c r="AO19" s="109">
        <v>2028</v>
      </c>
      <c r="AP19" s="53">
        <v>550</v>
      </c>
      <c r="AQ19" s="108">
        <f t="shared" si="26"/>
        <v>1.3089108910891087</v>
      </c>
      <c r="AR19" s="61">
        <f t="shared" si="53"/>
        <v>1.1113</v>
      </c>
      <c r="AS19" s="53">
        <f t="shared" si="2"/>
        <v>800.02597029702963</v>
      </c>
      <c r="AU19" s="109">
        <v>2028</v>
      </c>
      <c r="AV19" s="53">
        <v>20.029602999999042</v>
      </c>
      <c r="AW19" s="108">
        <f t="shared" si="3"/>
        <v>1.3089108910891087</v>
      </c>
      <c r="AX19" s="61">
        <v>0</v>
      </c>
      <c r="AY19" s="53">
        <f t="shared" si="4"/>
        <v>0</v>
      </c>
      <c r="AZ19" s="6"/>
      <c r="BA19" s="32">
        <v>2028</v>
      </c>
      <c r="BB19" s="693">
        <v>294.14017964377621</v>
      </c>
      <c r="BC19" s="53">
        <f t="shared" si="56"/>
        <v>4.0179643776184548E-2</v>
      </c>
      <c r="BD19" s="48">
        <f t="shared" si="5"/>
        <v>1.3089108910891087</v>
      </c>
      <c r="BE19" s="58">
        <v>0</v>
      </c>
      <c r="BF19" s="27">
        <f t="shared" si="27"/>
        <v>0</v>
      </c>
      <c r="BH19" s="32">
        <v>2028</v>
      </c>
      <c r="BI19" s="699">
        <v>0</v>
      </c>
      <c r="BJ19" s="53">
        <v>0</v>
      </c>
      <c r="BK19" s="108">
        <f t="shared" si="54"/>
        <v>1.3089108910891087</v>
      </c>
      <c r="BL19" s="61">
        <v>0</v>
      </c>
      <c r="BM19" s="53">
        <f t="shared" si="6"/>
        <v>0</v>
      </c>
      <c r="BO19" s="109">
        <v>2028</v>
      </c>
      <c r="BP19" s="53">
        <v>100</v>
      </c>
      <c r="BQ19" s="53">
        <f t="shared" si="28"/>
        <v>0</v>
      </c>
      <c r="BR19" s="108">
        <f t="shared" si="29"/>
        <v>1.3089108910891087</v>
      </c>
      <c r="BS19" s="61">
        <v>0</v>
      </c>
      <c r="BT19" s="53">
        <f t="shared" si="30"/>
        <v>0</v>
      </c>
      <c r="BV19" s="109">
        <v>2028</v>
      </c>
      <c r="BW19" s="695">
        <v>0.27075899999981629</v>
      </c>
      <c r="BX19" s="108">
        <f t="shared" si="55"/>
        <v>1.3089108910891087</v>
      </c>
      <c r="BY19" s="61">
        <v>0</v>
      </c>
      <c r="BZ19" s="53">
        <f t="shared" si="7"/>
        <v>0</v>
      </c>
      <c r="CB19" s="109">
        <v>2028</v>
      </c>
      <c r="CC19" s="53">
        <f t="shared" si="57"/>
        <v>57.506168095259603</v>
      </c>
      <c r="CD19" s="53">
        <v>0</v>
      </c>
      <c r="CE19" s="108">
        <f t="shared" si="31"/>
        <v>1.3089108910891087</v>
      </c>
      <c r="CF19" s="61">
        <v>0</v>
      </c>
      <c r="CG19" s="53">
        <f t="shared" si="32"/>
        <v>0</v>
      </c>
      <c r="CI19" s="32">
        <v>2028</v>
      </c>
      <c r="CJ19" s="53">
        <v>159.4577827912762</v>
      </c>
      <c r="CK19" s="48">
        <f t="shared" si="33"/>
        <v>1.3089108910891087</v>
      </c>
      <c r="CL19" s="58">
        <v>0</v>
      </c>
      <c r="CM19" s="27">
        <f t="shared" si="34"/>
        <v>0</v>
      </c>
      <c r="CO19" s="109">
        <v>2028</v>
      </c>
      <c r="CP19" s="53">
        <f t="shared" si="35"/>
        <v>3515.6016755649489</v>
      </c>
      <c r="CQ19" s="53">
        <f t="shared" si="36"/>
        <v>3515.6016755649489</v>
      </c>
      <c r="CR19" s="108">
        <f t="shared" si="37"/>
        <v>1.3089108910891087</v>
      </c>
      <c r="CS19" s="108">
        <v>1</v>
      </c>
      <c r="CT19" s="53">
        <f t="shared" si="38"/>
        <v>4601.6093218780807</v>
      </c>
    </row>
    <row r="20" spans="1:98" ht="15" x14ac:dyDescent="0.5">
      <c r="A20" s="32">
        <v>2029</v>
      </c>
      <c r="B20" s="27">
        <f t="shared" si="0"/>
        <v>5517.9393547493673</v>
      </c>
      <c r="C20" s="87">
        <f t="shared" si="39"/>
        <v>0.125</v>
      </c>
      <c r="D20" s="27">
        <f t="shared" si="8"/>
        <v>689.74241934367092</v>
      </c>
      <c r="E20" s="137">
        <f t="shared" si="40"/>
        <v>0.9</v>
      </c>
      <c r="F20" s="169">
        <f t="shared" si="9"/>
        <v>9.9999999999999978E-2</v>
      </c>
      <c r="G20" s="27">
        <f t="shared" si="10"/>
        <v>620.7681774093038</v>
      </c>
      <c r="H20" s="58">
        <f t="shared" si="41"/>
        <v>0.40731330164910667</v>
      </c>
      <c r="I20" s="27">
        <f t="shared" si="11"/>
        <v>252.84713589928194</v>
      </c>
      <c r="J20" s="85">
        <f t="shared" si="42"/>
        <v>0.05</v>
      </c>
      <c r="K20" s="85">
        <f t="shared" si="43"/>
        <v>0.05</v>
      </c>
      <c r="L20" s="29">
        <f t="shared" si="44"/>
        <v>0.9</v>
      </c>
      <c r="M20" s="85">
        <f t="shared" si="44"/>
        <v>0.05</v>
      </c>
      <c r="N20" s="627">
        <f t="shared" si="12"/>
        <v>0.6321178397482049</v>
      </c>
      <c r="O20" s="144">
        <f t="shared" si="45"/>
        <v>3.7499999999999999E-2</v>
      </c>
      <c r="P20" s="627">
        <f t="shared" si="13"/>
        <v>0.47408837981115365</v>
      </c>
      <c r="Q20" s="27">
        <f t="shared" si="14"/>
        <v>12.010238955215893</v>
      </c>
      <c r="R20" s="27">
        <f t="shared" si="15"/>
        <v>12.168268415152944</v>
      </c>
      <c r="S20" s="624">
        <f t="shared" si="16"/>
        <v>251.74092967972257</v>
      </c>
      <c r="T20" s="144">
        <f t="shared" si="46"/>
        <v>0.05</v>
      </c>
      <c r="U20" s="53">
        <f t="shared" si="17"/>
        <v>12.642356794964098</v>
      </c>
      <c r="V20" s="27">
        <f t="shared" si="18"/>
        <v>68.974241934367072</v>
      </c>
      <c r="W20" s="85">
        <f t="shared" si="47"/>
        <v>0.09</v>
      </c>
      <c r="X20" s="29">
        <f t="shared" si="19"/>
        <v>0.91</v>
      </c>
      <c r="Y20" s="27">
        <f t="shared" si="20"/>
        <v>6.2076817740930359</v>
      </c>
      <c r="Z20" s="85">
        <f t="shared" si="48"/>
        <v>0.49000000000000005</v>
      </c>
      <c r="AA20" s="624">
        <f t="shared" si="21"/>
        <v>3.0417640693055881</v>
      </c>
      <c r="AB20" s="27">
        <f t="shared" si="22"/>
        <v>62.76656016027404</v>
      </c>
      <c r="AC20" s="85">
        <f t="shared" si="49"/>
        <v>0.49000000000000005</v>
      </c>
      <c r="AD20" s="27">
        <f t="shared" si="23"/>
        <v>30.755614478534284</v>
      </c>
      <c r="AE20" s="624">
        <f t="shared" si="24"/>
        <v>43.397971273498385</v>
      </c>
      <c r="AF20" s="624">
        <f t="shared" si="50"/>
        <v>6.9436754037597419</v>
      </c>
      <c r="AG20" s="624">
        <f t="shared" si="25"/>
        <v>9.113573967434661</v>
      </c>
      <c r="AI20" s="109">
        <v>2029</v>
      </c>
      <c r="AJ20" s="53">
        <v>71.599999999999994</v>
      </c>
      <c r="AK20" s="108">
        <f t="shared" si="51"/>
        <v>1.3089108910891087</v>
      </c>
      <c r="AL20" s="61">
        <f t="shared" si="52"/>
        <v>1.2410000000000001</v>
      </c>
      <c r="AM20" s="53">
        <f t="shared" si="1"/>
        <v>116.30406257425742</v>
      </c>
      <c r="AN20" s="98"/>
      <c r="AO20" s="109">
        <v>2029</v>
      </c>
      <c r="AP20" s="53">
        <v>550</v>
      </c>
      <c r="AQ20" s="108">
        <f t="shared" si="26"/>
        <v>1.3089108910891087</v>
      </c>
      <c r="AR20" s="61">
        <f t="shared" si="53"/>
        <v>1.1113</v>
      </c>
      <c r="AS20" s="53">
        <f t="shared" si="2"/>
        <v>800.02597029702963</v>
      </c>
      <c r="AU20" s="109">
        <v>2029</v>
      </c>
      <c r="AV20" s="53">
        <v>20.029602999999042</v>
      </c>
      <c r="AW20" s="108">
        <f t="shared" si="3"/>
        <v>1.3089108910891087</v>
      </c>
      <c r="AX20" s="61">
        <v>0</v>
      </c>
      <c r="AY20" s="53">
        <f t="shared" si="4"/>
        <v>0</v>
      </c>
      <c r="AZ20" s="6"/>
      <c r="BA20" s="32">
        <v>2029</v>
      </c>
      <c r="BB20" s="693">
        <v>294.14017964377621</v>
      </c>
      <c r="BC20" s="53">
        <f t="shared" si="56"/>
        <v>4.0179643776184548E-2</v>
      </c>
      <c r="BD20" s="48">
        <f t="shared" si="5"/>
        <v>1.3089108910891087</v>
      </c>
      <c r="BE20" s="58">
        <v>0</v>
      </c>
      <c r="BF20" s="27">
        <f t="shared" si="27"/>
        <v>0</v>
      </c>
      <c r="BH20" s="32">
        <v>2029</v>
      </c>
      <c r="BI20" s="699">
        <v>0</v>
      </c>
      <c r="BJ20" s="53">
        <v>0</v>
      </c>
      <c r="BK20" s="108">
        <f t="shared" si="54"/>
        <v>1.3089108910891087</v>
      </c>
      <c r="BL20" s="61">
        <v>0</v>
      </c>
      <c r="BM20" s="53">
        <f t="shared" si="6"/>
        <v>0</v>
      </c>
      <c r="BO20" s="109">
        <v>2029</v>
      </c>
      <c r="BP20" s="53">
        <v>100</v>
      </c>
      <c r="BQ20" s="53">
        <f t="shared" si="28"/>
        <v>0</v>
      </c>
      <c r="BR20" s="108">
        <f t="shared" si="29"/>
        <v>1.3089108910891087</v>
      </c>
      <c r="BS20" s="61">
        <v>0</v>
      </c>
      <c r="BT20" s="53">
        <f t="shared" si="30"/>
        <v>0</v>
      </c>
      <c r="BV20" s="109">
        <v>2029</v>
      </c>
      <c r="BW20" s="695">
        <v>0.27075899999981629</v>
      </c>
      <c r="BX20" s="108">
        <f t="shared" si="55"/>
        <v>1.3089108910891087</v>
      </c>
      <c r="BY20" s="61">
        <v>0</v>
      </c>
      <c r="BZ20" s="53">
        <f t="shared" si="7"/>
        <v>0</v>
      </c>
      <c r="CB20" s="109">
        <v>2029</v>
      </c>
      <c r="CC20" s="53">
        <f t="shared" si="57"/>
        <v>57.506168095259603</v>
      </c>
      <c r="CD20" s="53">
        <v>0</v>
      </c>
      <c r="CE20" s="108">
        <f t="shared" si="31"/>
        <v>1.3089108910891087</v>
      </c>
      <c r="CF20" s="61">
        <v>0</v>
      </c>
      <c r="CG20" s="53">
        <f t="shared" si="32"/>
        <v>0</v>
      </c>
      <c r="CI20" s="32">
        <v>2029</v>
      </c>
      <c r="CJ20" s="53">
        <v>159.4577827912762</v>
      </c>
      <c r="CK20" s="48">
        <f t="shared" si="33"/>
        <v>1.3089108910891087</v>
      </c>
      <c r="CL20" s="58">
        <v>0</v>
      </c>
      <c r="CM20" s="27">
        <f t="shared" si="34"/>
        <v>0</v>
      </c>
      <c r="CO20" s="109">
        <v>2029</v>
      </c>
      <c r="CP20" s="53">
        <f t="shared" si="35"/>
        <v>3515.6016755649489</v>
      </c>
      <c r="CQ20" s="53">
        <f t="shared" si="36"/>
        <v>3515.6016755649489</v>
      </c>
      <c r="CR20" s="108">
        <f t="shared" si="37"/>
        <v>1.3089108910891087</v>
      </c>
      <c r="CS20" s="108">
        <v>1</v>
      </c>
      <c r="CT20" s="53">
        <f t="shared" si="38"/>
        <v>4601.6093218780807</v>
      </c>
    </row>
    <row r="21" spans="1:98" ht="15" x14ac:dyDescent="0.5">
      <c r="A21" s="32">
        <v>2030</v>
      </c>
      <c r="B21" s="27">
        <f t="shared" si="0"/>
        <v>5517.9393547493673</v>
      </c>
      <c r="C21" s="87">
        <f t="shared" si="39"/>
        <v>0.125</v>
      </c>
      <c r="D21" s="27">
        <f t="shared" si="8"/>
        <v>689.74241934367092</v>
      </c>
      <c r="E21" s="137">
        <f t="shared" si="40"/>
        <v>0.9</v>
      </c>
      <c r="F21" s="169">
        <f t="shared" si="9"/>
        <v>9.9999999999999978E-2</v>
      </c>
      <c r="G21" s="27">
        <f t="shared" si="10"/>
        <v>620.7681774093038</v>
      </c>
      <c r="H21" s="58">
        <f t="shared" si="41"/>
        <v>0.40731330164910667</v>
      </c>
      <c r="I21" s="27">
        <f t="shared" si="11"/>
        <v>252.84713589928194</v>
      </c>
      <c r="J21" s="85">
        <f t="shared" si="42"/>
        <v>0.05</v>
      </c>
      <c r="K21" s="85">
        <f>K20</f>
        <v>0.05</v>
      </c>
      <c r="L21" s="29">
        <f t="shared" si="44"/>
        <v>0.9</v>
      </c>
      <c r="M21" s="85">
        <f t="shared" si="44"/>
        <v>0.05</v>
      </c>
      <c r="N21" s="627">
        <f t="shared" si="12"/>
        <v>0.6321178397482049</v>
      </c>
      <c r="O21" s="144">
        <f t="shared" si="45"/>
        <v>3.7499999999999999E-2</v>
      </c>
      <c r="P21" s="627">
        <f t="shared" si="13"/>
        <v>0.47408837981115365</v>
      </c>
      <c r="Q21" s="27">
        <f t="shared" si="14"/>
        <v>12.010238955215893</v>
      </c>
      <c r="R21" s="27">
        <f t="shared" si="15"/>
        <v>12.168268415152944</v>
      </c>
      <c r="S21" s="624">
        <f t="shared" si="16"/>
        <v>251.74092967972257</v>
      </c>
      <c r="T21" s="144">
        <f t="shared" si="46"/>
        <v>0.05</v>
      </c>
      <c r="U21" s="53">
        <f t="shared" si="17"/>
        <v>12.642356794964098</v>
      </c>
      <c r="V21" s="27">
        <f t="shared" si="18"/>
        <v>68.974241934367072</v>
      </c>
      <c r="W21" s="85">
        <f t="shared" si="47"/>
        <v>0.09</v>
      </c>
      <c r="X21" s="29">
        <f t="shared" si="19"/>
        <v>0.91</v>
      </c>
      <c r="Y21" s="27">
        <f t="shared" si="20"/>
        <v>6.2076817740930359</v>
      </c>
      <c r="Z21" s="85">
        <f t="shared" si="48"/>
        <v>0.49000000000000005</v>
      </c>
      <c r="AA21" s="624">
        <f t="shared" si="21"/>
        <v>3.0417640693055881</v>
      </c>
      <c r="AB21" s="27">
        <f t="shared" si="22"/>
        <v>62.76656016027404</v>
      </c>
      <c r="AC21" s="85">
        <f t="shared" si="49"/>
        <v>0.49000000000000005</v>
      </c>
      <c r="AD21" s="27">
        <f t="shared" si="23"/>
        <v>30.755614478534284</v>
      </c>
      <c r="AE21" s="624">
        <f t="shared" si="24"/>
        <v>43.397971273498385</v>
      </c>
      <c r="AF21" s="624">
        <f t="shared" si="50"/>
        <v>6.9436754037597419</v>
      </c>
      <c r="AG21" s="624">
        <f t="shared" si="25"/>
        <v>9.113573967434661</v>
      </c>
      <c r="AI21" s="109">
        <v>2030</v>
      </c>
      <c r="AJ21" s="53">
        <v>71.599999999999994</v>
      </c>
      <c r="AK21" s="108">
        <f t="shared" si="51"/>
        <v>1.3089108910891087</v>
      </c>
      <c r="AL21" s="61">
        <f t="shared" si="52"/>
        <v>1.2410000000000001</v>
      </c>
      <c r="AM21" s="53">
        <f t="shared" si="1"/>
        <v>116.30406257425742</v>
      </c>
      <c r="AN21" s="98"/>
      <c r="AO21" s="109">
        <v>2030</v>
      </c>
      <c r="AP21" s="53">
        <v>550</v>
      </c>
      <c r="AQ21" s="108">
        <f t="shared" si="26"/>
        <v>1.3089108910891087</v>
      </c>
      <c r="AR21" s="61">
        <f t="shared" si="53"/>
        <v>1.1113</v>
      </c>
      <c r="AS21" s="53">
        <f t="shared" si="2"/>
        <v>800.02597029702963</v>
      </c>
      <c r="AU21" s="109">
        <v>2030</v>
      </c>
      <c r="AV21" s="53">
        <v>20.029602999999042</v>
      </c>
      <c r="AW21" s="108">
        <f t="shared" si="3"/>
        <v>1.3089108910891087</v>
      </c>
      <c r="AX21" s="61">
        <v>0</v>
      </c>
      <c r="AY21" s="53">
        <f t="shared" si="4"/>
        <v>0</v>
      </c>
      <c r="AZ21" s="6"/>
      <c r="BA21" s="32">
        <v>2030</v>
      </c>
      <c r="BB21" s="693">
        <v>294.14017964377621</v>
      </c>
      <c r="BC21" s="53">
        <f t="shared" si="56"/>
        <v>4.0179643776184548E-2</v>
      </c>
      <c r="BD21" s="48">
        <f t="shared" si="5"/>
        <v>1.3089108910891087</v>
      </c>
      <c r="BE21" s="58">
        <v>0</v>
      </c>
      <c r="BF21" s="27">
        <f t="shared" si="27"/>
        <v>0</v>
      </c>
      <c r="BH21" s="32">
        <v>2030</v>
      </c>
      <c r="BI21" s="699">
        <v>0</v>
      </c>
      <c r="BJ21" s="53">
        <v>0</v>
      </c>
      <c r="BK21" s="108">
        <f t="shared" si="54"/>
        <v>1.3089108910891087</v>
      </c>
      <c r="BL21" s="61">
        <v>0</v>
      </c>
      <c r="BM21" s="53">
        <f t="shared" si="6"/>
        <v>0</v>
      </c>
      <c r="BO21" s="109">
        <v>2030</v>
      </c>
      <c r="BP21" s="53">
        <v>100</v>
      </c>
      <c r="BQ21" s="53">
        <f t="shared" si="28"/>
        <v>0</v>
      </c>
      <c r="BR21" s="108">
        <f t="shared" si="29"/>
        <v>1.3089108910891087</v>
      </c>
      <c r="BS21" s="61">
        <v>0</v>
      </c>
      <c r="BT21" s="53">
        <f t="shared" si="30"/>
        <v>0</v>
      </c>
      <c r="BV21" s="109">
        <v>2030</v>
      </c>
      <c r="BW21" s="695">
        <v>0.27075899999981629</v>
      </c>
      <c r="BX21" s="108">
        <f t="shared" si="55"/>
        <v>1.3089108910891087</v>
      </c>
      <c r="BY21" s="61">
        <v>0</v>
      </c>
      <c r="BZ21" s="53">
        <f t="shared" si="7"/>
        <v>0</v>
      </c>
      <c r="CB21" s="109">
        <v>2030</v>
      </c>
      <c r="CC21" s="53">
        <f t="shared" si="57"/>
        <v>57.506168095259603</v>
      </c>
      <c r="CD21" s="53">
        <v>0</v>
      </c>
      <c r="CE21" s="108">
        <f t="shared" si="31"/>
        <v>1.3089108910891087</v>
      </c>
      <c r="CF21" s="61">
        <v>0</v>
      </c>
      <c r="CG21" s="53">
        <f t="shared" si="32"/>
        <v>0</v>
      </c>
      <c r="CI21" s="32">
        <v>2030</v>
      </c>
      <c r="CJ21" s="53">
        <v>159.4577827912762</v>
      </c>
      <c r="CK21" s="48">
        <f t="shared" si="33"/>
        <v>1.3089108910891087</v>
      </c>
      <c r="CL21" s="58">
        <v>0</v>
      </c>
      <c r="CM21" s="27">
        <f t="shared" si="34"/>
        <v>0</v>
      </c>
      <c r="CO21" s="109">
        <v>2030</v>
      </c>
      <c r="CP21" s="53">
        <f t="shared" si="35"/>
        <v>3515.6016755649489</v>
      </c>
      <c r="CQ21" s="53">
        <f t="shared" si="36"/>
        <v>3515.6016755649489</v>
      </c>
      <c r="CR21" s="108">
        <f t="shared" si="37"/>
        <v>1.3089108910891087</v>
      </c>
      <c r="CS21" s="108">
        <v>1</v>
      </c>
      <c r="CT21" s="53">
        <f t="shared" si="38"/>
        <v>4601.6093218780807</v>
      </c>
    </row>
    <row r="22" spans="1:98" ht="15" x14ac:dyDescent="0.5">
      <c r="A22" s="32">
        <v>2031</v>
      </c>
      <c r="B22" s="27">
        <f t="shared" si="0"/>
        <v>5517.9393547493673</v>
      </c>
      <c r="C22" s="87">
        <f t="shared" si="39"/>
        <v>0.125</v>
      </c>
      <c r="D22" s="27">
        <f t="shared" si="8"/>
        <v>689.74241934367092</v>
      </c>
      <c r="E22" s="137">
        <f t="shared" si="40"/>
        <v>0.9</v>
      </c>
      <c r="F22" s="169">
        <f t="shared" si="9"/>
        <v>9.9999999999999978E-2</v>
      </c>
      <c r="G22" s="27">
        <f t="shared" si="10"/>
        <v>620.7681774093038</v>
      </c>
      <c r="H22" s="58">
        <f t="shared" si="41"/>
        <v>0.40731330164910667</v>
      </c>
      <c r="I22" s="27">
        <f t="shared" si="11"/>
        <v>252.84713589928194</v>
      </c>
      <c r="J22" s="85">
        <f t="shared" si="42"/>
        <v>0.05</v>
      </c>
      <c r="K22" s="85">
        <f t="shared" si="43"/>
        <v>0.05</v>
      </c>
      <c r="L22" s="29">
        <f t="shared" si="44"/>
        <v>0.9</v>
      </c>
      <c r="M22" s="85">
        <f t="shared" si="44"/>
        <v>0.05</v>
      </c>
      <c r="N22" s="627">
        <f t="shared" si="12"/>
        <v>0.6321178397482049</v>
      </c>
      <c r="O22" s="144">
        <f t="shared" si="45"/>
        <v>3.7499999999999999E-2</v>
      </c>
      <c r="P22" s="627">
        <f t="shared" si="13"/>
        <v>0.47408837981115365</v>
      </c>
      <c r="Q22" s="27">
        <f t="shared" si="14"/>
        <v>12.010238955215893</v>
      </c>
      <c r="R22" s="27">
        <f t="shared" si="15"/>
        <v>12.168268415152944</v>
      </c>
      <c r="S22" s="624">
        <f t="shared" si="16"/>
        <v>251.74092967972257</v>
      </c>
      <c r="T22" s="144">
        <f t="shared" si="46"/>
        <v>0.05</v>
      </c>
      <c r="U22" s="53">
        <f t="shared" si="17"/>
        <v>12.642356794964098</v>
      </c>
      <c r="V22" s="27">
        <f t="shared" si="18"/>
        <v>68.974241934367072</v>
      </c>
      <c r="W22" s="85">
        <f t="shared" si="47"/>
        <v>0.09</v>
      </c>
      <c r="X22" s="29">
        <f t="shared" si="19"/>
        <v>0.91</v>
      </c>
      <c r="Y22" s="27">
        <f t="shared" si="20"/>
        <v>6.2076817740930359</v>
      </c>
      <c r="Z22" s="85">
        <f t="shared" si="48"/>
        <v>0.49000000000000005</v>
      </c>
      <c r="AA22" s="624">
        <f t="shared" si="21"/>
        <v>3.0417640693055881</v>
      </c>
      <c r="AB22" s="27">
        <f t="shared" si="22"/>
        <v>62.76656016027404</v>
      </c>
      <c r="AC22" s="85">
        <f t="shared" si="49"/>
        <v>0.49000000000000005</v>
      </c>
      <c r="AD22" s="27">
        <f t="shared" si="23"/>
        <v>30.755614478534284</v>
      </c>
      <c r="AE22" s="624">
        <f t="shared" si="24"/>
        <v>43.397971273498385</v>
      </c>
      <c r="AF22" s="624">
        <f t="shared" si="50"/>
        <v>6.9436754037597419</v>
      </c>
      <c r="AG22" s="624">
        <f t="shared" si="25"/>
        <v>9.113573967434661</v>
      </c>
      <c r="AI22" s="109">
        <v>2031</v>
      </c>
      <c r="AJ22" s="53">
        <v>71.599999999999994</v>
      </c>
      <c r="AK22" s="108">
        <f t="shared" si="51"/>
        <v>1.3089108910891087</v>
      </c>
      <c r="AL22" s="61">
        <f t="shared" si="52"/>
        <v>1.2410000000000001</v>
      </c>
      <c r="AM22" s="53">
        <f t="shared" si="1"/>
        <v>116.30406257425742</v>
      </c>
      <c r="AN22" s="98"/>
      <c r="AO22" s="109">
        <v>2031</v>
      </c>
      <c r="AP22" s="53">
        <v>550</v>
      </c>
      <c r="AQ22" s="108">
        <f t="shared" si="26"/>
        <v>1.3089108910891087</v>
      </c>
      <c r="AR22" s="61">
        <f t="shared" si="53"/>
        <v>1.1113</v>
      </c>
      <c r="AS22" s="53">
        <f t="shared" si="2"/>
        <v>800.02597029702963</v>
      </c>
      <c r="AU22" s="109">
        <v>2031</v>
      </c>
      <c r="AV22" s="53">
        <v>20.029602999999042</v>
      </c>
      <c r="AW22" s="108">
        <f t="shared" si="3"/>
        <v>1.3089108910891087</v>
      </c>
      <c r="AX22" s="61">
        <v>0</v>
      </c>
      <c r="AY22" s="53">
        <f t="shared" si="4"/>
        <v>0</v>
      </c>
      <c r="AZ22" s="6"/>
      <c r="BA22" s="32">
        <v>2031</v>
      </c>
      <c r="BB22" s="693">
        <v>294.14017964377621</v>
      </c>
      <c r="BC22" s="53">
        <f t="shared" si="56"/>
        <v>4.0179643776184548E-2</v>
      </c>
      <c r="BD22" s="48">
        <f t="shared" si="5"/>
        <v>1.3089108910891087</v>
      </c>
      <c r="BE22" s="58">
        <v>0</v>
      </c>
      <c r="BF22" s="27">
        <f t="shared" si="27"/>
        <v>0</v>
      </c>
      <c r="BH22" s="32">
        <v>2031</v>
      </c>
      <c r="BI22" s="699">
        <v>0</v>
      </c>
      <c r="BJ22" s="53">
        <v>0</v>
      </c>
      <c r="BK22" s="108">
        <f t="shared" si="54"/>
        <v>1.3089108910891087</v>
      </c>
      <c r="BL22" s="61">
        <v>0</v>
      </c>
      <c r="BM22" s="53">
        <f t="shared" si="6"/>
        <v>0</v>
      </c>
      <c r="BO22" s="109">
        <v>2031</v>
      </c>
      <c r="BP22" s="53">
        <v>100</v>
      </c>
      <c r="BQ22" s="53">
        <f t="shared" si="28"/>
        <v>0</v>
      </c>
      <c r="BR22" s="108">
        <f t="shared" si="29"/>
        <v>1.3089108910891087</v>
      </c>
      <c r="BS22" s="61">
        <v>0</v>
      </c>
      <c r="BT22" s="53">
        <f t="shared" si="30"/>
        <v>0</v>
      </c>
      <c r="BV22" s="109">
        <v>2031</v>
      </c>
      <c r="BW22" s="695">
        <v>0.27075899999981629</v>
      </c>
      <c r="BX22" s="108">
        <f t="shared" si="55"/>
        <v>1.3089108910891087</v>
      </c>
      <c r="BY22" s="61">
        <v>0</v>
      </c>
      <c r="BZ22" s="53">
        <f t="shared" si="7"/>
        <v>0</v>
      </c>
      <c r="CB22" s="109">
        <v>2031</v>
      </c>
      <c r="CC22" s="53">
        <f t="shared" si="57"/>
        <v>57.506168095259603</v>
      </c>
      <c r="CD22" s="53">
        <v>0</v>
      </c>
      <c r="CE22" s="108">
        <f t="shared" si="31"/>
        <v>1.3089108910891087</v>
      </c>
      <c r="CF22" s="61">
        <v>0</v>
      </c>
      <c r="CG22" s="53">
        <f t="shared" si="32"/>
        <v>0</v>
      </c>
      <c r="CI22" s="32">
        <v>2031</v>
      </c>
      <c r="CJ22" s="53">
        <v>159.4577827912762</v>
      </c>
      <c r="CK22" s="48">
        <f t="shared" si="33"/>
        <v>1.3089108910891087</v>
      </c>
      <c r="CL22" s="58">
        <v>0</v>
      </c>
      <c r="CM22" s="27">
        <f t="shared" si="34"/>
        <v>0</v>
      </c>
      <c r="CO22" s="109">
        <v>2031</v>
      </c>
      <c r="CP22" s="53">
        <f t="shared" si="35"/>
        <v>3515.6016755649489</v>
      </c>
      <c r="CQ22" s="53">
        <f t="shared" si="36"/>
        <v>3515.6016755649489</v>
      </c>
      <c r="CR22" s="108">
        <f t="shared" si="37"/>
        <v>1.3089108910891087</v>
      </c>
      <c r="CS22" s="108">
        <v>1</v>
      </c>
      <c r="CT22" s="53">
        <f t="shared" si="38"/>
        <v>4601.6093218780807</v>
      </c>
    </row>
    <row r="23" spans="1:98" ht="15" x14ac:dyDescent="0.5">
      <c r="A23" s="32">
        <v>2032</v>
      </c>
      <c r="B23" s="27">
        <f t="shared" si="0"/>
        <v>5517.9393547493673</v>
      </c>
      <c r="C23" s="87">
        <f t="shared" si="39"/>
        <v>0.125</v>
      </c>
      <c r="D23" s="27">
        <f t="shared" si="8"/>
        <v>689.74241934367092</v>
      </c>
      <c r="E23" s="137">
        <f t="shared" si="40"/>
        <v>0.9</v>
      </c>
      <c r="F23" s="169">
        <f t="shared" si="9"/>
        <v>9.9999999999999978E-2</v>
      </c>
      <c r="G23" s="27">
        <f t="shared" si="10"/>
        <v>620.7681774093038</v>
      </c>
      <c r="H23" s="58">
        <f t="shared" si="41"/>
        <v>0.40731330164910667</v>
      </c>
      <c r="I23" s="27">
        <f t="shared" si="11"/>
        <v>252.84713589928194</v>
      </c>
      <c r="J23" s="85">
        <f t="shared" si="42"/>
        <v>0.05</v>
      </c>
      <c r="K23" s="85">
        <f t="shared" si="43"/>
        <v>0.05</v>
      </c>
      <c r="L23" s="29">
        <f t="shared" si="44"/>
        <v>0.9</v>
      </c>
      <c r="M23" s="85">
        <f t="shared" si="44"/>
        <v>0.05</v>
      </c>
      <c r="N23" s="627">
        <f t="shared" si="12"/>
        <v>0.6321178397482049</v>
      </c>
      <c r="O23" s="144">
        <f t="shared" si="45"/>
        <v>3.7499999999999999E-2</v>
      </c>
      <c r="P23" s="627">
        <f t="shared" si="13"/>
        <v>0.47408837981115365</v>
      </c>
      <c r="Q23" s="27">
        <f t="shared" si="14"/>
        <v>12.010238955215893</v>
      </c>
      <c r="R23" s="27">
        <f t="shared" si="15"/>
        <v>12.168268415152944</v>
      </c>
      <c r="S23" s="624">
        <f t="shared" si="16"/>
        <v>251.74092967972257</v>
      </c>
      <c r="T23" s="144">
        <f t="shared" si="46"/>
        <v>0.05</v>
      </c>
      <c r="U23" s="53">
        <f t="shared" si="17"/>
        <v>12.642356794964098</v>
      </c>
      <c r="V23" s="27">
        <f t="shared" si="18"/>
        <v>68.974241934367072</v>
      </c>
      <c r="W23" s="85">
        <f t="shared" si="47"/>
        <v>0.09</v>
      </c>
      <c r="X23" s="29">
        <f t="shared" si="19"/>
        <v>0.91</v>
      </c>
      <c r="Y23" s="27">
        <f t="shared" si="20"/>
        <v>6.2076817740930359</v>
      </c>
      <c r="Z23" s="85">
        <f t="shared" si="48"/>
        <v>0.49000000000000005</v>
      </c>
      <c r="AA23" s="624">
        <f t="shared" si="21"/>
        <v>3.0417640693055881</v>
      </c>
      <c r="AB23" s="27">
        <f t="shared" si="22"/>
        <v>62.76656016027404</v>
      </c>
      <c r="AC23" s="85">
        <f t="shared" si="49"/>
        <v>0.49000000000000005</v>
      </c>
      <c r="AD23" s="27">
        <f t="shared" si="23"/>
        <v>30.755614478534284</v>
      </c>
      <c r="AE23" s="624">
        <f t="shared" si="24"/>
        <v>43.397971273498385</v>
      </c>
      <c r="AF23" s="624">
        <f t="shared" si="50"/>
        <v>6.9436754037597419</v>
      </c>
      <c r="AG23" s="624">
        <f t="shared" si="25"/>
        <v>9.113573967434661</v>
      </c>
      <c r="AI23" s="109">
        <v>2032</v>
      </c>
      <c r="AJ23" s="53">
        <v>71.599999999999994</v>
      </c>
      <c r="AK23" s="108">
        <f t="shared" si="51"/>
        <v>1.3089108910891087</v>
      </c>
      <c r="AL23" s="61">
        <f t="shared" si="52"/>
        <v>1.2410000000000001</v>
      </c>
      <c r="AM23" s="53">
        <f t="shared" si="1"/>
        <v>116.30406257425742</v>
      </c>
      <c r="AN23" s="98"/>
      <c r="AO23" s="109">
        <v>2032</v>
      </c>
      <c r="AP23" s="53">
        <v>550</v>
      </c>
      <c r="AQ23" s="108">
        <f t="shared" si="26"/>
        <v>1.3089108910891087</v>
      </c>
      <c r="AR23" s="61">
        <f t="shared" si="53"/>
        <v>1.1113</v>
      </c>
      <c r="AS23" s="53">
        <f t="shared" si="2"/>
        <v>800.02597029702963</v>
      </c>
      <c r="AU23" s="109">
        <v>2032</v>
      </c>
      <c r="AV23" s="53">
        <v>20.029602999999042</v>
      </c>
      <c r="AW23" s="108">
        <f t="shared" si="3"/>
        <v>1.3089108910891087</v>
      </c>
      <c r="AX23" s="61">
        <v>0</v>
      </c>
      <c r="AY23" s="53">
        <f t="shared" si="4"/>
        <v>0</v>
      </c>
      <c r="AZ23" s="6"/>
      <c r="BA23" s="32">
        <v>2032</v>
      </c>
      <c r="BB23" s="693">
        <v>294.14017964377621</v>
      </c>
      <c r="BC23" s="53">
        <f t="shared" si="56"/>
        <v>4.0179643776184548E-2</v>
      </c>
      <c r="BD23" s="48">
        <f t="shared" si="5"/>
        <v>1.3089108910891087</v>
      </c>
      <c r="BE23" s="58">
        <v>0</v>
      </c>
      <c r="BF23" s="27">
        <f t="shared" si="27"/>
        <v>0</v>
      </c>
      <c r="BH23" s="32">
        <v>2032</v>
      </c>
      <c r="BI23" s="699">
        <v>0</v>
      </c>
      <c r="BJ23" s="53">
        <v>0</v>
      </c>
      <c r="BK23" s="108">
        <f t="shared" si="54"/>
        <v>1.3089108910891087</v>
      </c>
      <c r="BL23" s="61">
        <v>0</v>
      </c>
      <c r="BM23" s="53">
        <f t="shared" si="6"/>
        <v>0</v>
      </c>
      <c r="BO23" s="109">
        <v>2032</v>
      </c>
      <c r="BP23" s="53">
        <v>100</v>
      </c>
      <c r="BQ23" s="53">
        <f t="shared" si="28"/>
        <v>0</v>
      </c>
      <c r="BR23" s="108">
        <f t="shared" si="29"/>
        <v>1.3089108910891087</v>
      </c>
      <c r="BS23" s="61">
        <v>0</v>
      </c>
      <c r="BT23" s="53">
        <f t="shared" si="30"/>
        <v>0</v>
      </c>
      <c r="BV23" s="109">
        <v>2032</v>
      </c>
      <c r="BW23" s="695">
        <v>0.27075899999981629</v>
      </c>
      <c r="BX23" s="108">
        <f t="shared" si="55"/>
        <v>1.3089108910891087</v>
      </c>
      <c r="BY23" s="61">
        <v>0</v>
      </c>
      <c r="BZ23" s="53">
        <f t="shared" si="7"/>
        <v>0</v>
      </c>
      <c r="CB23" s="109">
        <v>2032</v>
      </c>
      <c r="CC23" s="53">
        <f t="shared" si="57"/>
        <v>57.506168095259603</v>
      </c>
      <c r="CD23" s="53">
        <v>0</v>
      </c>
      <c r="CE23" s="108">
        <f t="shared" si="31"/>
        <v>1.3089108910891087</v>
      </c>
      <c r="CF23" s="61">
        <v>0</v>
      </c>
      <c r="CG23" s="53">
        <f t="shared" si="32"/>
        <v>0</v>
      </c>
      <c r="CI23" s="32">
        <v>2032</v>
      </c>
      <c r="CJ23" s="53">
        <v>159.4577827912762</v>
      </c>
      <c r="CK23" s="48">
        <f t="shared" si="33"/>
        <v>1.3089108910891087</v>
      </c>
      <c r="CL23" s="58">
        <v>0</v>
      </c>
      <c r="CM23" s="27">
        <f t="shared" si="34"/>
        <v>0</v>
      </c>
      <c r="CO23" s="109">
        <v>2032</v>
      </c>
      <c r="CP23" s="53">
        <f t="shared" si="35"/>
        <v>3515.6016755649489</v>
      </c>
      <c r="CQ23" s="53">
        <f t="shared" si="36"/>
        <v>3515.6016755649489</v>
      </c>
      <c r="CR23" s="108">
        <f t="shared" si="37"/>
        <v>1.3089108910891087</v>
      </c>
      <c r="CS23" s="108">
        <v>1</v>
      </c>
      <c r="CT23" s="53">
        <f t="shared" si="38"/>
        <v>4601.6093218780807</v>
      </c>
    </row>
    <row r="24" spans="1:98" ht="15" x14ac:dyDescent="0.5">
      <c r="A24" s="32">
        <v>2033</v>
      </c>
      <c r="B24" s="27">
        <f t="shared" si="0"/>
        <v>5517.9393547493673</v>
      </c>
      <c r="C24" s="87">
        <f t="shared" si="39"/>
        <v>0.125</v>
      </c>
      <c r="D24" s="27">
        <f t="shared" si="8"/>
        <v>689.74241934367092</v>
      </c>
      <c r="E24" s="137">
        <f t="shared" si="40"/>
        <v>0.9</v>
      </c>
      <c r="F24" s="169">
        <f t="shared" si="9"/>
        <v>9.9999999999999978E-2</v>
      </c>
      <c r="G24" s="27">
        <f t="shared" si="10"/>
        <v>620.7681774093038</v>
      </c>
      <c r="H24" s="58">
        <f t="shared" si="41"/>
        <v>0.40731330164910667</v>
      </c>
      <c r="I24" s="27">
        <f t="shared" si="11"/>
        <v>252.84713589928194</v>
      </c>
      <c r="J24" s="85">
        <f t="shared" si="42"/>
        <v>0.05</v>
      </c>
      <c r="K24" s="85">
        <f t="shared" si="43"/>
        <v>0.05</v>
      </c>
      <c r="L24" s="29">
        <f t="shared" si="44"/>
        <v>0.9</v>
      </c>
      <c r="M24" s="85">
        <f t="shared" si="44"/>
        <v>0.05</v>
      </c>
      <c r="N24" s="627">
        <f t="shared" si="12"/>
        <v>0.6321178397482049</v>
      </c>
      <c r="O24" s="144">
        <f t="shared" si="45"/>
        <v>3.7499999999999999E-2</v>
      </c>
      <c r="P24" s="627">
        <f t="shared" si="13"/>
        <v>0.47408837981115365</v>
      </c>
      <c r="Q24" s="27">
        <f t="shared" si="14"/>
        <v>12.010238955215893</v>
      </c>
      <c r="R24" s="27">
        <f t="shared" si="15"/>
        <v>12.168268415152944</v>
      </c>
      <c r="S24" s="624">
        <f t="shared" si="16"/>
        <v>251.74092967972257</v>
      </c>
      <c r="T24" s="144">
        <f t="shared" si="46"/>
        <v>0.05</v>
      </c>
      <c r="U24" s="53">
        <f t="shared" si="17"/>
        <v>12.642356794964098</v>
      </c>
      <c r="V24" s="27">
        <f t="shared" si="18"/>
        <v>68.974241934367072</v>
      </c>
      <c r="W24" s="85">
        <f t="shared" si="47"/>
        <v>0.09</v>
      </c>
      <c r="X24" s="29">
        <f t="shared" si="19"/>
        <v>0.91</v>
      </c>
      <c r="Y24" s="27">
        <f t="shared" si="20"/>
        <v>6.2076817740930359</v>
      </c>
      <c r="Z24" s="85">
        <f t="shared" si="48"/>
        <v>0.49000000000000005</v>
      </c>
      <c r="AA24" s="624">
        <f t="shared" si="21"/>
        <v>3.0417640693055881</v>
      </c>
      <c r="AB24" s="27">
        <f t="shared" si="22"/>
        <v>62.76656016027404</v>
      </c>
      <c r="AC24" s="85">
        <f t="shared" si="49"/>
        <v>0.49000000000000005</v>
      </c>
      <c r="AD24" s="27">
        <f t="shared" si="23"/>
        <v>30.755614478534284</v>
      </c>
      <c r="AE24" s="624">
        <f t="shared" si="24"/>
        <v>43.397971273498385</v>
      </c>
      <c r="AF24" s="624">
        <f t="shared" si="50"/>
        <v>6.9436754037597419</v>
      </c>
      <c r="AG24" s="624">
        <f t="shared" si="25"/>
        <v>9.113573967434661</v>
      </c>
      <c r="AI24" s="109">
        <v>2033</v>
      </c>
      <c r="AJ24" s="53">
        <v>71.599999999999994</v>
      </c>
      <c r="AK24" s="108">
        <f t="shared" si="51"/>
        <v>1.3089108910891087</v>
      </c>
      <c r="AL24" s="61">
        <f t="shared" si="52"/>
        <v>1.2410000000000001</v>
      </c>
      <c r="AM24" s="53">
        <f t="shared" si="1"/>
        <v>116.30406257425742</v>
      </c>
      <c r="AN24" s="98"/>
      <c r="AO24" s="109">
        <v>2033</v>
      </c>
      <c r="AP24" s="53">
        <v>550</v>
      </c>
      <c r="AQ24" s="108">
        <f t="shared" si="26"/>
        <v>1.3089108910891087</v>
      </c>
      <c r="AR24" s="61">
        <f t="shared" si="53"/>
        <v>1.1113</v>
      </c>
      <c r="AS24" s="53">
        <f t="shared" si="2"/>
        <v>800.02597029702963</v>
      </c>
      <c r="AU24" s="109">
        <v>2033</v>
      </c>
      <c r="AV24" s="53">
        <v>20.029602999999042</v>
      </c>
      <c r="AW24" s="108">
        <f t="shared" si="3"/>
        <v>1.3089108910891087</v>
      </c>
      <c r="AX24" s="61">
        <v>0</v>
      </c>
      <c r="AY24" s="53">
        <f t="shared" si="4"/>
        <v>0</v>
      </c>
      <c r="AZ24" s="6"/>
      <c r="BA24" s="32">
        <v>2033</v>
      </c>
      <c r="BB24" s="693">
        <v>294.14017964377621</v>
      </c>
      <c r="BC24" s="53">
        <f t="shared" si="56"/>
        <v>4.0179643776184548E-2</v>
      </c>
      <c r="BD24" s="48">
        <f t="shared" si="5"/>
        <v>1.3089108910891087</v>
      </c>
      <c r="BE24" s="58">
        <v>0</v>
      </c>
      <c r="BF24" s="27">
        <f t="shared" si="27"/>
        <v>0</v>
      </c>
      <c r="BH24" s="32">
        <v>2033</v>
      </c>
      <c r="BI24" s="699">
        <v>0</v>
      </c>
      <c r="BJ24" s="53">
        <v>0</v>
      </c>
      <c r="BK24" s="108">
        <f t="shared" si="54"/>
        <v>1.3089108910891087</v>
      </c>
      <c r="BL24" s="61">
        <v>0</v>
      </c>
      <c r="BM24" s="53">
        <f t="shared" si="6"/>
        <v>0</v>
      </c>
      <c r="BO24" s="109">
        <v>2033</v>
      </c>
      <c r="BP24" s="53">
        <v>100</v>
      </c>
      <c r="BQ24" s="53">
        <f t="shared" si="28"/>
        <v>0</v>
      </c>
      <c r="BR24" s="108">
        <f t="shared" si="29"/>
        <v>1.3089108910891087</v>
      </c>
      <c r="BS24" s="61">
        <v>0</v>
      </c>
      <c r="BT24" s="53">
        <f t="shared" si="30"/>
        <v>0</v>
      </c>
      <c r="BV24" s="109">
        <v>2033</v>
      </c>
      <c r="BW24" s="695">
        <v>0.27075899999981629</v>
      </c>
      <c r="BX24" s="108">
        <f t="shared" si="55"/>
        <v>1.3089108910891087</v>
      </c>
      <c r="BY24" s="61">
        <v>0</v>
      </c>
      <c r="BZ24" s="53">
        <f t="shared" si="7"/>
        <v>0</v>
      </c>
      <c r="CB24" s="109">
        <v>2033</v>
      </c>
      <c r="CC24" s="53">
        <f t="shared" si="57"/>
        <v>57.506168095259603</v>
      </c>
      <c r="CD24" s="53">
        <v>0</v>
      </c>
      <c r="CE24" s="108">
        <f t="shared" si="31"/>
        <v>1.3089108910891087</v>
      </c>
      <c r="CF24" s="61">
        <v>0</v>
      </c>
      <c r="CG24" s="53">
        <f t="shared" si="32"/>
        <v>0</v>
      </c>
      <c r="CI24" s="32">
        <v>2033</v>
      </c>
      <c r="CJ24" s="53">
        <v>159.4577827912762</v>
      </c>
      <c r="CK24" s="48">
        <f t="shared" si="33"/>
        <v>1.3089108910891087</v>
      </c>
      <c r="CL24" s="58">
        <v>0</v>
      </c>
      <c r="CM24" s="27">
        <f t="shared" si="34"/>
        <v>0</v>
      </c>
      <c r="CO24" s="109">
        <v>2033</v>
      </c>
      <c r="CP24" s="53">
        <f t="shared" si="35"/>
        <v>3515.6016755649489</v>
      </c>
      <c r="CQ24" s="53">
        <f t="shared" si="36"/>
        <v>3515.6016755649489</v>
      </c>
      <c r="CR24" s="108">
        <f t="shared" si="37"/>
        <v>1.3089108910891087</v>
      </c>
      <c r="CS24" s="108">
        <v>1</v>
      </c>
      <c r="CT24" s="53">
        <f t="shared" si="38"/>
        <v>4601.6093218780807</v>
      </c>
    </row>
    <row r="25" spans="1:98" ht="15" x14ac:dyDescent="0.5">
      <c r="A25" s="32">
        <v>2034</v>
      </c>
      <c r="B25" s="27">
        <f t="shared" si="0"/>
        <v>5517.9393547493673</v>
      </c>
      <c r="C25" s="87">
        <f t="shared" si="39"/>
        <v>0.125</v>
      </c>
      <c r="D25" s="27">
        <f t="shared" si="8"/>
        <v>689.74241934367092</v>
      </c>
      <c r="E25" s="137">
        <f t="shared" si="40"/>
        <v>0.9</v>
      </c>
      <c r="F25" s="169">
        <f t="shared" si="9"/>
        <v>9.9999999999999978E-2</v>
      </c>
      <c r="G25" s="27">
        <f t="shared" si="10"/>
        <v>620.7681774093038</v>
      </c>
      <c r="H25" s="58">
        <f t="shared" si="41"/>
        <v>0.40731330164910667</v>
      </c>
      <c r="I25" s="27">
        <f t="shared" si="11"/>
        <v>252.84713589928194</v>
      </c>
      <c r="J25" s="85">
        <f t="shared" si="42"/>
        <v>0.05</v>
      </c>
      <c r="K25" s="85">
        <f t="shared" si="43"/>
        <v>0.05</v>
      </c>
      <c r="L25" s="29">
        <f t="shared" si="44"/>
        <v>0.9</v>
      </c>
      <c r="M25" s="85">
        <f t="shared" si="44"/>
        <v>0.05</v>
      </c>
      <c r="N25" s="627">
        <f t="shared" si="12"/>
        <v>0.6321178397482049</v>
      </c>
      <c r="O25" s="144">
        <f t="shared" si="45"/>
        <v>3.7499999999999999E-2</v>
      </c>
      <c r="P25" s="627">
        <f t="shared" si="13"/>
        <v>0.47408837981115365</v>
      </c>
      <c r="Q25" s="27">
        <f t="shared" si="14"/>
        <v>12.010238955215893</v>
      </c>
      <c r="R25" s="27">
        <f t="shared" si="15"/>
        <v>12.168268415152944</v>
      </c>
      <c r="S25" s="624">
        <f t="shared" si="16"/>
        <v>251.74092967972257</v>
      </c>
      <c r="T25" s="144">
        <f t="shared" si="46"/>
        <v>0.05</v>
      </c>
      <c r="U25" s="53">
        <f t="shared" si="17"/>
        <v>12.642356794964098</v>
      </c>
      <c r="V25" s="27">
        <f t="shared" si="18"/>
        <v>68.974241934367072</v>
      </c>
      <c r="W25" s="85">
        <f t="shared" si="47"/>
        <v>0.09</v>
      </c>
      <c r="X25" s="29">
        <f t="shared" si="19"/>
        <v>0.91</v>
      </c>
      <c r="Y25" s="27">
        <f t="shared" si="20"/>
        <v>6.2076817740930359</v>
      </c>
      <c r="Z25" s="85">
        <f t="shared" si="48"/>
        <v>0.49000000000000005</v>
      </c>
      <c r="AA25" s="624">
        <f t="shared" si="21"/>
        <v>3.0417640693055881</v>
      </c>
      <c r="AB25" s="27">
        <f t="shared" si="22"/>
        <v>62.76656016027404</v>
      </c>
      <c r="AC25" s="85">
        <f t="shared" si="49"/>
        <v>0.49000000000000005</v>
      </c>
      <c r="AD25" s="27">
        <f t="shared" si="23"/>
        <v>30.755614478534284</v>
      </c>
      <c r="AE25" s="624">
        <f t="shared" si="24"/>
        <v>43.397971273498385</v>
      </c>
      <c r="AF25" s="624">
        <f t="shared" si="50"/>
        <v>6.9436754037597419</v>
      </c>
      <c r="AG25" s="624">
        <f t="shared" si="25"/>
        <v>9.113573967434661</v>
      </c>
      <c r="AI25" s="109">
        <v>2034</v>
      </c>
      <c r="AJ25" s="53">
        <v>71.599999999999994</v>
      </c>
      <c r="AK25" s="108">
        <f t="shared" si="51"/>
        <v>1.3089108910891087</v>
      </c>
      <c r="AL25" s="61">
        <f t="shared" si="52"/>
        <v>1.2410000000000001</v>
      </c>
      <c r="AM25" s="53">
        <f t="shared" si="1"/>
        <v>116.30406257425742</v>
      </c>
      <c r="AN25" s="98"/>
      <c r="AO25" s="109">
        <v>2034</v>
      </c>
      <c r="AP25" s="53">
        <v>550</v>
      </c>
      <c r="AQ25" s="108">
        <f t="shared" si="26"/>
        <v>1.3089108910891087</v>
      </c>
      <c r="AR25" s="61">
        <f t="shared" si="53"/>
        <v>1.1113</v>
      </c>
      <c r="AS25" s="53">
        <f t="shared" si="2"/>
        <v>800.02597029702963</v>
      </c>
      <c r="AU25" s="109">
        <v>2034</v>
      </c>
      <c r="AV25" s="53">
        <v>20.029602999999042</v>
      </c>
      <c r="AW25" s="108">
        <f t="shared" si="3"/>
        <v>1.3089108910891087</v>
      </c>
      <c r="AX25" s="61">
        <v>0</v>
      </c>
      <c r="AY25" s="53">
        <f t="shared" si="4"/>
        <v>0</v>
      </c>
      <c r="AZ25" s="6"/>
      <c r="BA25" s="32">
        <v>2034</v>
      </c>
      <c r="BB25" s="693">
        <v>294.14017964377621</v>
      </c>
      <c r="BC25" s="53">
        <f t="shared" si="56"/>
        <v>4.0179643776184548E-2</v>
      </c>
      <c r="BD25" s="48">
        <f t="shared" si="5"/>
        <v>1.3089108910891087</v>
      </c>
      <c r="BE25" s="58">
        <v>0</v>
      </c>
      <c r="BF25" s="27">
        <f t="shared" si="27"/>
        <v>0</v>
      </c>
      <c r="BH25" s="32">
        <v>2034</v>
      </c>
      <c r="BI25" s="699">
        <v>0</v>
      </c>
      <c r="BJ25" s="53">
        <v>0</v>
      </c>
      <c r="BK25" s="108">
        <f t="shared" si="54"/>
        <v>1.3089108910891087</v>
      </c>
      <c r="BL25" s="61">
        <v>0</v>
      </c>
      <c r="BM25" s="53">
        <f t="shared" si="6"/>
        <v>0</v>
      </c>
      <c r="BO25" s="109">
        <v>2034</v>
      </c>
      <c r="BP25" s="53">
        <v>100</v>
      </c>
      <c r="BQ25" s="53">
        <f t="shared" si="28"/>
        <v>0</v>
      </c>
      <c r="BR25" s="108">
        <f t="shared" si="29"/>
        <v>1.3089108910891087</v>
      </c>
      <c r="BS25" s="61">
        <v>0</v>
      </c>
      <c r="BT25" s="53">
        <f t="shared" si="30"/>
        <v>0</v>
      </c>
      <c r="BV25" s="109">
        <v>2034</v>
      </c>
      <c r="BW25" s="695">
        <v>0.27075899999981629</v>
      </c>
      <c r="BX25" s="108">
        <f t="shared" si="55"/>
        <v>1.3089108910891087</v>
      </c>
      <c r="BY25" s="61">
        <v>0</v>
      </c>
      <c r="BZ25" s="53">
        <f t="shared" si="7"/>
        <v>0</v>
      </c>
      <c r="CB25" s="109">
        <v>2034</v>
      </c>
      <c r="CC25" s="53">
        <f t="shared" si="57"/>
        <v>57.506168095259603</v>
      </c>
      <c r="CD25" s="53">
        <v>0</v>
      </c>
      <c r="CE25" s="108">
        <f t="shared" si="31"/>
        <v>1.3089108910891087</v>
      </c>
      <c r="CF25" s="61">
        <v>0</v>
      </c>
      <c r="CG25" s="53">
        <f t="shared" si="32"/>
        <v>0</v>
      </c>
      <c r="CI25" s="32">
        <v>2034</v>
      </c>
      <c r="CJ25" s="53">
        <v>159.4577827912762</v>
      </c>
      <c r="CK25" s="48">
        <f t="shared" si="33"/>
        <v>1.3089108910891087</v>
      </c>
      <c r="CL25" s="58">
        <v>0</v>
      </c>
      <c r="CM25" s="27">
        <f t="shared" si="34"/>
        <v>0</v>
      </c>
      <c r="CO25" s="109">
        <v>2034</v>
      </c>
      <c r="CP25" s="53">
        <f t="shared" si="35"/>
        <v>3515.6016755649489</v>
      </c>
      <c r="CQ25" s="53">
        <f t="shared" si="36"/>
        <v>3515.6016755649489</v>
      </c>
      <c r="CR25" s="108">
        <f t="shared" si="37"/>
        <v>1.3089108910891087</v>
      </c>
      <c r="CS25" s="108">
        <v>1</v>
      </c>
      <c r="CT25" s="53">
        <f t="shared" si="38"/>
        <v>4601.6093218780807</v>
      </c>
    </row>
    <row r="26" spans="1:98" ht="15" x14ac:dyDescent="0.5">
      <c r="A26" s="32">
        <v>2035</v>
      </c>
      <c r="B26" s="27">
        <f t="shared" si="0"/>
        <v>5517.9393547493673</v>
      </c>
      <c r="C26" s="87">
        <f t="shared" si="39"/>
        <v>0.125</v>
      </c>
      <c r="D26" s="27">
        <f t="shared" si="8"/>
        <v>689.74241934367092</v>
      </c>
      <c r="E26" s="137">
        <f t="shared" si="40"/>
        <v>0.9</v>
      </c>
      <c r="F26" s="169">
        <f t="shared" si="9"/>
        <v>9.9999999999999978E-2</v>
      </c>
      <c r="G26" s="27">
        <f t="shared" si="10"/>
        <v>620.7681774093038</v>
      </c>
      <c r="H26" s="58">
        <f t="shared" si="41"/>
        <v>0.40731330164910667</v>
      </c>
      <c r="I26" s="27">
        <f t="shared" si="11"/>
        <v>252.84713589928194</v>
      </c>
      <c r="J26" s="85">
        <f t="shared" si="42"/>
        <v>0.05</v>
      </c>
      <c r="K26" s="85">
        <f t="shared" si="43"/>
        <v>0.05</v>
      </c>
      <c r="L26" s="29">
        <f t="shared" si="44"/>
        <v>0.9</v>
      </c>
      <c r="M26" s="85">
        <f t="shared" si="44"/>
        <v>0.05</v>
      </c>
      <c r="N26" s="627">
        <f t="shared" si="12"/>
        <v>0.6321178397482049</v>
      </c>
      <c r="O26" s="144">
        <f t="shared" si="45"/>
        <v>3.7499999999999999E-2</v>
      </c>
      <c r="P26" s="627">
        <f t="shared" si="13"/>
        <v>0.47408837981115365</v>
      </c>
      <c r="Q26" s="27">
        <f t="shared" si="14"/>
        <v>12.010238955215893</v>
      </c>
      <c r="R26" s="27">
        <f t="shared" si="15"/>
        <v>12.168268415152944</v>
      </c>
      <c r="S26" s="624">
        <f t="shared" si="16"/>
        <v>251.74092967972257</v>
      </c>
      <c r="T26" s="144">
        <f t="shared" si="46"/>
        <v>0.05</v>
      </c>
      <c r="U26" s="53">
        <f t="shared" si="17"/>
        <v>12.642356794964098</v>
      </c>
      <c r="V26" s="27">
        <f t="shared" si="18"/>
        <v>68.974241934367072</v>
      </c>
      <c r="W26" s="85">
        <f t="shared" si="47"/>
        <v>0.09</v>
      </c>
      <c r="X26" s="29">
        <f t="shared" si="19"/>
        <v>0.91</v>
      </c>
      <c r="Y26" s="27">
        <f t="shared" si="20"/>
        <v>6.2076817740930359</v>
      </c>
      <c r="Z26" s="85">
        <f t="shared" si="48"/>
        <v>0.49000000000000005</v>
      </c>
      <c r="AA26" s="624">
        <f t="shared" si="21"/>
        <v>3.0417640693055881</v>
      </c>
      <c r="AB26" s="27">
        <f t="shared" si="22"/>
        <v>62.76656016027404</v>
      </c>
      <c r="AC26" s="85">
        <f t="shared" si="49"/>
        <v>0.49000000000000005</v>
      </c>
      <c r="AD26" s="27">
        <f t="shared" si="23"/>
        <v>30.755614478534284</v>
      </c>
      <c r="AE26" s="624">
        <f t="shared" si="24"/>
        <v>43.397971273498385</v>
      </c>
      <c r="AF26" s="624">
        <f t="shared" si="50"/>
        <v>6.9436754037597419</v>
      </c>
      <c r="AG26" s="624">
        <f t="shared" si="25"/>
        <v>9.113573967434661</v>
      </c>
      <c r="AI26" s="109">
        <v>2035</v>
      </c>
      <c r="AJ26" s="53">
        <v>71.599999999999994</v>
      </c>
      <c r="AK26" s="108">
        <f t="shared" si="51"/>
        <v>1.3089108910891087</v>
      </c>
      <c r="AL26" s="61">
        <f t="shared" si="52"/>
        <v>1.2410000000000001</v>
      </c>
      <c r="AM26" s="53">
        <f t="shared" si="1"/>
        <v>116.30406257425742</v>
      </c>
      <c r="AN26" s="98"/>
      <c r="AO26" s="109">
        <v>2035</v>
      </c>
      <c r="AP26" s="53">
        <v>550</v>
      </c>
      <c r="AQ26" s="108">
        <f t="shared" si="26"/>
        <v>1.3089108910891087</v>
      </c>
      <c r="AR26" s="61">
        <f t="shared" si="53"/>
        <v>1.1113</v>
      </c>
      <c r="AS26" s="53">
        <f t="shared" si="2"/>
        <v>800.02597029702963</v>
      </c>
      <c r="AU26" s="109">
        <v>2035</v>
      </c>
      <c r="AV26" s="53">
        <v>20.029602999999042</v>
      </c>
      <c r="AW26" s="108">
        <f t="shared" si="3"/>
        <v>1.3089108910891087</v>
      </c>
      <c r="AX26" s="61">
        <v>0</v>
      </c>
      <c r="AY26" s="53">
        <f t="shared" si="4"/>
        <v>0</v>
      </c>
      <c r="AZ26" s="6"/>
      <c r="BA26" s="32">
        <v>2035</v>
      </c>
      <c r="BB26" s="693">
        <v>294.14017964377621</v>
      </c>
      <c r="BC26" s="53">
        <f t="shared" si="56"/>
        <v>4.0179643776184548E-2</v>
      </c>
      <c r="BD26" s="48">
        <f t="shared" si="5"/>
        <v>1.3089108910891087</v>
      </c>
      <c r="BE26" s="58">
        <v>0</v>
      </c>
      <c r="BF26" s="27">
        <f t="shared" si="27"/>
        <v>0</v>
      </c>
      <c r="BH26" s="32">
        <v>2035</v>
      </c>
      <c r="BI26" s="699">
        <v>0</v>
      </c>
      <c r="BJ26" s="53">
        <v>0</v>
      </c>
      <c r="BK26" s="108">
        <f t="shared" si="54"/>
        <v>1.3089108910891087</v>
      </c>
      <c r="BL26" s="61">
        <v>0</v>
      </c>
      <c r="BM26" s="53">
        <f t="shared" si="6"/>
        <v>0</v>
      </c>
      <c r="BO26" s="109">
        <v>2035</v>
      </c>
      <c r="BP26" s="53">
        <v>100</v>
      </c>
      <c r="BQ26" s="53">
        <f t="shared" si="28"/>
        <v>0</v>
      </c>
      <c r="BR26" s="108">
        <f t="shared" si="29"/>
        <v>1.3089108910891087</v>
      </c>
      <c r="BS26" s="61">
        <v>0</v>
      </c>
      <c r="BT26" s="53">
        <f t="shared" si="30"/>
        <v>0</v>
      </c>
      <c r="BV26" s="109">
        <v>2035</v>
      </c>
      <c r="BW26" s="695">
        <v>0.27075899999981629</v>
      </c>
      <c r="BX26" s="108">
        <f t="shared" si="55"/>
        <v>1.3089108910891087</v>
      </c>
      <c r="BY26" s="61">
        <v>0</v>
      </c>
      <c r="BZ26" s="53">
        <f t="shared" si="7"/>
        <v>0</v>
      </c>
      <c r="CB26" s="109">
        <v>2035</v>
      </c>
      <c r="CC26" s="53">
        <f t="shared" si="57"/>
        <v>57.506168095259603</v>
      </c>
      <c r="CD26" s="53">
        <v>0</v>
      </c>
      <c r="CE26" s="108">
        <f t="shared" si="31"/>
        <v>1.3089108910891087</v>
      </c>
      <c r="CF26" s="61">
        <v>0</v>
      </c>
      <c r="CG26" s="53">
        <f t="shared" si="32"/>
        <v>0</v>
      </c>
      <c r="CI26" s="32">
        <v>2035</v>
      </c>
      <c r="CJ26" s="53">
        <v>159.4577827912762</v>
      </c>
      <c r="CK26" s="48">
        <f t="shared" si="33"/>
        <v>1.3089108910891087</v>
      </c>
      <c r="CL26" s="58">
        <v>0</v>
      </c>
      <c r="CM26" s="27">
        <f t="shared" si="34"/>
        <v>0</v>
      </c>
      <c r="CO26" s="109">
        <v>2035</v>
      </c>
      <c r="CP26" s="53">
        <f t="shared" si="35"/>
        <v>3515.6016755649489</v>
      </c>
      <c r="CQ26" s="53">
        <f t="shared" si="36"/>
        <v>3515.6016755649489</v>
      </c>
      <c r="CR26" s="108">
        <f t="shared" si="37"/>
        <v>1.3089108910891087</v>
      </c>
      <c r="CS26" s="108">
        <v>1</v>
      </c>
      <c r="CT26" s="53">
        <f t="shared" si="38"/>
        <v>4601.6093218780807</v>
      </c>
    </row>
    <row r="27" spans="1:98" ht="15" x14ac:dyDescent="0.5">
      <c r="A27" s="32">
        <v>2036</v>
      </c>
      <c r="B27" s="27">
        <f t="shared" si="0"/>
        <v>5517.9393547493673</v>
      </c>
      <c r="C27" s="87">
        <f t="shared" si="39"/>
        <v>0.125</v>
      </c>
      <c r="D27" s="27">
        <f t="shared" si="8"/>
        <v>689.74241934367092</v>
      </c>
      <c r="E27" s="137">
        <f t="shared" si="40"/>
        <v>0.9</v>
      </c>
      <c r="F27" s="169">
        <f t="shared" si="9"/>
        <v>9.9999999999999978E-2</v>
      </c>
      <c r="G27" s="27">
        <f t="shared" si="10"/>
        <v>620.7681774093038</v>
      </c>
      <c r="H27" s="58">
        <f t="shared" si="41"/>
        <v>0.40731330164910667</v>
      </c>
      <c r="I27" s="27">
        <f t="shared" si="11"/>
        <v>252.84713589928194</v>
      </c>
      <c r="J27" s="85">
        <f t="shared" si="42"/>
        <v>0.05</v>
      </c>
      <c r="K27" s="85">
        <f t="shared" si="43"/>
        <v>0.05</v>
      </c>
      <c r="L27" s="29">
        <f t="shared" si="44"/>
        <v>0.9</v>
      </c>
      <c r="M27" s="85">
        <f t="shared" si="44"/>
        <v>0.05</v>
      </c>
      <c r="N27" s="627">
        <f t="shared" si="12"/>
        <v>0.6321178397482049</v>
      </c>
      <c r="O27" s="144">
        <f t="shared" si="45"/>
        <v>3.7499999999999999E-2</v>
      </c>
      <c r="P27" s="627">
        <f t="shared" si="13"/>
        <v>0.47408837981115365</v>
      </c>
      <c r="Q27" s="27">
        <f t="shared" si="14"/>
        <v>12.010238955215893</v>
      </c>
      <c r="R27" s="27">
        <f t="shared" si="15"/>
        <v>12.168268415152944</v>
      </c>
      <c r="S27" s="624">
        <f t="shared" si="16"/>
        <v>251.74092967972257</v>
      </c>
      <c r="T27" s="144">
        <f t="shared" si="46"/>
        <v>0.05</v>
      </c>
      <c r="U27" s="53">
        <f t="shared" si="17"/>
        <v>12.642356794964098</v>
      </c>
      <c r="V27" s="27">
        <f t="shared" si="18"/>
        <v>68.974241934367072</v>
      </c>
      <c r="W27" s="85">
        <f t="shared" si="47"/>
        <v>0.09</v>
      </c>
      <c r="X27" s="29">
        <f t="shared" si="19"/>
        <v>0.91</v>
      </c>
      <c r="Y27" s="27">
        <f t="shared" si="20"/>
        <v>6.2076817740930359</v>
      </c>
      <c r="Z27" s="85">
        <f t="shared" si="48"/>
        <v>0.49000000000000005</v>
      </c>
      <c r="AA27" s="624">
        <f t="shared" si="21"/>
        <v>3.0417640693055881</v>
      </c>
      <c r="AB27" s="27">
        <f t="shared" si="22"/>
        <v>62.76656016027404</v>
      </c>
      <c r="AC27" s="85">
        <f t="shared" si="49"/>
        <v>0.49000000000000005</v>
      </c>
      <c r="AD27" s="27">
        <f t="shared" si="23"/>
        <v>30.755614478534284</v>
      </c>
      <c r="AE27" s="624">
        <f t="shared" si="24"/>
        <v>43.397971273498385</v>
      </c>
      <c r="AF27" s="624">
        <f t="shared" si="50"/>
        <v>6.9436754037597419</v>
      </c>
      <c r="AG27" s="624">
        <f t="shared" si="25"/>
        <v>9.113573967434661</v>
      </c>
      <c r="AI27" s="109">
        <v>2036</v>
      </c>
      <c r="AJ27" s="53">
        <v>71.599999999999994</v>
      </c>
      <c r="AK27" s="108">
        <f t="shared" si="51"/>
        <v>1.3089108910891087</v>
      </c>
      <c r="AL27" s="61">
        <f t="shared" si="52"/>
        <v>1.2410000000000001</v>
      </c>
      <c r="AM27" s="53">
        <f t="shared" si="1"/>
        <v>116.30406257425742</v>
      </c>
      <c r="AN27" s="98"/>
      <c r="AO27" s="109">
        <v>2036</v>
      </c>
      <c r="AP27" s="53">
        <v>550</v>
      </c>
      <c r="AQ27" s="108">
        <f t="shared" si="26"/>
        <v>1.3089108910891087</v>
      </c>
      <c r="AR27" s="61">
        <f t="shared" si="53"/>
        <v>1.1113</v>
      </c>
      <c r="AS27" s="53">
        <f t="shared" si="2"/>
        <v>800.02597029702963</v>
      </c>
      <c r="AU27" s="109">
        <v>2036</v>
      </c>
      <c r="AV27" s="53">
        <v>20.029602999999042</v>
      </c>
      <c r="AW27" s="108">
        <f t="shared" si="3"/>
        <v>1.3089108910891087</v>
      </c>
      <c r="AX27" s="61">
        <v>0</v>
      </c>
      <c r="AY27" s="53">
        <f t="shared" si="4"/>
        <v>0</v>
      </c>
      <c r="AZ27" s="6"/>
      <c r="BA27" s="32">
        <v>2036</v>
      </c>
      <c r="BB27" s="693">
        <v>294.14017964377621</v>
      </c>
      <c r="BC27" s="53">
        <f t="shared" si="56"/>
        <v>4.0179643776184548E-2</v>
      </c>
      <c r="BD27" s="48">
        <f t="shared" si="5"/>
        <v>1.3089108910891087</v>
      </c>
      <c r="BE27" s="58">
        <v>0</v>
      </c>
      <c r="BF27" s="27">
        <f t="shared" si="27"/>
        <v>0</v>
      </c>
      <c r="BH27" s="32">
        <v>2036</v>
      </c>
      <c r="BI27" s="699">
        <v>0</v>
      </c>
      <c r="BJ27" s="53">
        <v>0</v>
      </c>
      <c r="BK27" s="108">
        <f t="shared" si="54"/>
        <v>1.3089108910891087</v>
      </c>
      <c r="BL27" s="61">
        <v>0</v>
      </c>
      <c r="BM27" s="53">
        <f t="shared" si="6"/>
        <v>0</v>
      </c>
      <c r="BO27" s="109">
        <v>2036</v>
      </c>
      <c r="BP27" s="53">
        <v>100</v>
      </c>
      <c r="BQ27" s="53">
        <f t="shared" si="28"/>
        <v>0</v>
      </c>
      <c r="BR27" s="108">
        <f t="shared" si="29"/>
        <v>1.3089108910891087</v>
      </c>
      <c r="BS27" s="61">
        <v>0</v>
      </c>
      <c r="BT27" s="53">
        <f t="shared" si="30"/>
        <v>0</v>
      </c>
      <c r="BV27" s="109">
        <v>2036</v>
      </c>
      <c r="BW27" s="695">
        <v>0.27075899999981629</v>
      </c>
      <c r="BX27" s="108">
        <f t="shared" si="55"/>
        <v>1.3089108910891087</v>
      </c>
      <c r="BY27" s="61">
        <v>0</v>
      </c>
      <c r="BZ27" s="53">
        <f t="shared" si="7"/>
        <v>0</v>
      </c>
      <c r="CB27" s="109">
        <v>2036</v>
      </c>
      <c r="CC27" s="53">
        <f t="shared" si="57"/>
        <v>57.506168095259603</v>
      </c>
      <c r="CD27" s="53">
        <v>0</v>
      </c>
      <c r="CE27" s="108">
        <f t="shared" si="31"/>
        <v>1.3089108910891087</v>
      </c>
      <c r="CF27" s="61">
        <v>0</v>
      </c>
      <c r="CG27" s="53">
        <f t="shared" si="32"/>
        <v>0</v>
      </c>
      <c r="CI27" s="32">
        <v>2036</v>
      </c>
      <c r="CJ27" s="53">
        <v>159.4577827912762</v>
      </c>
      <c r="CK27" s="48">
        <f t="shared" si="33"/>
        <v>1.3089108910891087</v>
      </c>
      <c r="CL27" s="58">
        <v>0</v>
      </c>
      <c r="CM27" s="27">
        <f t="shared" si="34"/>
        <v>0</v>
      </c>
      <c r="CO27" s="109">
        <v>2036</v>
      </c>
      <c r="CP27" s="53">
        <f t="shared" si="35"/>
        <v>3515.6016755649489</v>
      </c>
      <c r="CQ27" s="53">
        <f t="shared" si="36"/>
        <v>3515.6016755649489</v>
      </c>
      <c r="CR27" s="108">
        <f t="shared" si="37"/>
        <v>1.3089108910891087</v>
      </c>
      <c r="CS27" s="108">
        <v>1</v>
      </c>
      <c r="CT27" s="53">
        <f t="shared" si="38"/>
        <v>4601.6093218780807</v>
      </c>
    </row>
    <row r="28" spans="1:98" ht="15" x14ac:dyDescent="0.5">
      <c r="A28" s="32">
        <v>2037</v>
      </c>
      <c r="B28" s="27">
        <f t="shared" si="0"/>
        <v>5517.9393547493673</v>
      </c>
      <c r="C28" s="87">
        <f t="shared" si="39"/>
        <v>0.125</v>
      </c>
      <c r="D28" s="27">
        <f t="shared" si="8"/>
        <v>689.74241934367092</v>
      </c>
      <c r="E28" s="137">
        <f t="shared" si="40"/>
        <v>0.9</v>
      </c>
      <c r="F28" s="169">
        <f t="shared" si="9"/>
        <v>9.9999999999999978E-2</v>
      </c>
      <c r="G28" s="27">
        <f t="shared" si="10"/>
        <v>620.7681774093038</v>
      </c>
      <c r="H28" s="58">
        <f t="shared" si="41"/>
        <v>0.40731330164910667</v>
      </c>
      <c r="I28" s="27">
        <f t="shared" si="11"/>
        <v>252.84713589928194</v>
      </c>
      <c r="J28" s="85">
        <f t="shared" si="42"/>
        <v>0.05</v>
      </c>
      <c r="K28" s="85">
        <f t="shared" si="43"/>
        <v>0.05</v>
      </c>
      <c r="L28" s="29">
        <f t="shared" si="44"/>
        <v>0.9</v>
      </c>
      <c r="M28" s="85">
        <f t="shared" si="44"/>
        <v>0.05</v>
      </c>
      <c r="N28" s="627">
        <f t="shared" si="12"/>
        <v>0.6321178397482049</v>
      </c>
      <c r="O28" s="144">
        <f t="shared" si="45"/>
        <v>3.7499999999999999E-2</v>
      </c>
      <c r="P28" s="627">
        <f t="shared" si="13"/>
        <v>0.47408837981115365</v>
      </c>
      <c r="Q28" s="27">
        <f t="shared" si="14"/>
        <v>12.010238955215893</v>
      </c>
      <c r="R28" s="27">
        <f t="shared" si="15"/>
        <v>12.168268415152944</v>
      </c>
      <c r="S28" s="624">
        <f t="shared" si="16"/>
        <v>251.74092967972257</v>
      </c>
      <c r="T28" s="144">
        <f t="shared" si="46"/>
        <v>0.05</v>
      </c>
      <c r="U28" s="53">
        <f t="shared" si="17"/>
        <v>12.642356794964098</v>
      </c>
      <c r="V28" s="27">
        <f t="shared" si="18"/>
        <v>68.974241934367072</v>
      </c>
      <c r="W28" s="85">
        <f t="shared" si="47"/>
        <v>0.09</v>
      </c>
      <c r="X28" s="29">
        <f t="shared" si="19"/>
        <v>0.91</v>
      </c>
      <c r="Y28" s="27">
        <f t="shared" si="20"/>
        <v>6.2076817740930359</v>
      </c>
      <c r="Z28" s="85">
        <f t="shared" si="48"/>
        <v>0.49000000000000005</v>
      </c>
      <c r="AA28" s="624">
        <f t="shared" si="21"/>
        <v>3.0417640693055881</v>
      </c>
      <c r="AB28" s="27">
        <f t="shared" si="22"/>
        <v>62.76656016027404</v>
      </c>
      <c r="AC28" s="85">
        <f t="shared" si="49"/>
        <v>0.49000000000000005</v>
      </c>
      <c r="AD28" s="27">
        <f t="shared" si="23"/>
        <v>30.755614478534284</v>
      </c>
      <c r="AE28" s="624">
        <f t="shared" si="24"/>
        <v>43.397971273498385</v>
      </c>
      <c r="AF28" s="624">
        <f t="shared" si="50"/>
        <v>6.9436754037597419</v>
      </c>
      <c r="AG28" s="624">
        <f t="shared" si="25"/>
        <v>9.113573967434661</v>
      </c>
      <c r="AI28" s="109">
        <v>2037</v>
      </c>
      <c r="AJ28" s="53">
        <v>71.599999999999994</v>
      </c>
      <c r="AK28" s="108">
        <f t="shared" si="51"/>
        <v>1.3089108910891087</v>
      </c>
      <c r="AL28" s="61">
        <f t="shared" si="52"/>
        <v>1.2410000000000001</v>
      </c>
      <c r="AM28" s="53">
        <f t="shared" si="1"/>
        <v>116.30406257425742</v>
      </c>
      <c r="AN28" s="98"/>
      <c r="AO28" s="109">
        <v>2037</v>
      </c>
      <c r="AP28" s="53">
        <v>550</v>
      </c>
      <c r="AQ28" s="108">
        <f t="shared" si="26"/>
        <v>1.3089108910891087</v>
      </c>
      <c r="AR28" s="61">
        <f t="shared" si="53"/>
        <v>1.1113</v>
      </c>
      <c r="AS28" s="53">
        <f t="shared" si="2"/>
        <v>800.02597029702963</v>
      </c>
      <c r="AU28" s="109">
        <v>2037</v>
      </c>
      <c r="AV28" s="53">
        <v>20.029602999999042</v>
      </c>
      <c r="AW28" s="108">
        <f t="shared" si="3"/>
        <v>1.3089108910891087</v>
      </c>
      <c r="AX28" s="61">
        <v>0</v>
      </c>
      <c r="AY28" s="53">
        <f t="shared" si="4"/>
        <v>0</v>
      </c>
      <c r="AZ28" s="6"/>
      <c r="BA28" s="32">
        <v>2037</v>
      </c>
      <c r="BB28" s="693">
        <v>294.14017964377621</v>
      </c>
      <c r="BC28" s="53">
        <f t="shared" si="56"/>
        <v>4.0179643776184548E-2</v>
      </c>
      <c r="BD28" s="48">
        <f t="shared" si="5"/>
        <v>1.3089108910891087</v>
      </c>
      <c r="BE28" s="58">
        <v>0</v>
      </c>
      <c r="BF28" s="27">
        <f t="shared" si="27"/>
        <v>0</v>
      </c>
      <c r="BH28" s="32">
        <v>2037</v>
      </c>
      <c r="BI28" s="699">
        <v>0</v>
      </c>
      <c r="BJ28" s="53">
        <v>0</v>
      </c>
      <c r="BK28" s="108">
        <f t="shared" si="54"/>
        <v>1.3089108910891087</v>
      </c>
      <c r="BL28" s="61">
        <v>0</v>
      </c>
      <c r="BM28" s="53">
        <f t="shared" si="6"/>
        <v>0</v>
      </c>
      <c r="BO28" s="109">
        <v>2037</v>
      </c>
      <c r="BP28" s="53">
        <v>100</v>
      </c>
      <c r="BQ28" s="53">
        <f t="shared" si="28"/>
        <v>0</v>
      </c>
      <c r="BR28" s="108">
        <f t="shared" si="29"/>
        <v>1.3089108910891087</v>
      </c>
      <c r="BS28" s="61">
        <v>0</v>
      </c>
      <c r="BT28" s="53">
        <f t="shared" si="30"/>
        <v>0</v>
      </c>
      <c r="BV28" s="109">
        <v>2037</v>
      </c>
      <c r="BW28" s="695">
        <v>0.27075899999981629</v>
      </c>
      <c r="BX28" s="108">
        <f t="shared" si="55"/>
        <v>1.3089108910891087</v>
      </c>
      <c r="BY28" s="61">
        <v>0</v>
      </c>
      <c r="BZ28" s="53">
        <f t="shared" si="7"/>
        <v>0</v>
      </c>
      <c r="CB28" s="109">
        <v>2037</v>
      </c>
      <c r="CC28" s="53">
        <f t="shared" si="57"/>
        <v>57.506168095259603</v>
      </c>
      <c r="CD28" s="53">
        <v>0</v>
      </c>
      <c r="CE28" s="108">
        <f t="shared" si="31"/>
        <v>1.3089108910891087</v>
      </c>
      <c r="CF28" s="61">
        <v>0</v>
      </c>
      <c r="CG28" s="53">
        <f t="shared" si="32"/>
        <v>0</v>
      </c>
      <c r="CI28" s="32">
        <v>2037</v>
      </c>
      <c r="CJ28" s="53">
        <v>159.4577827912762</v>
      </c>
      <c r="CK28" s="48">
        <f t="shared" si="33"/>
        <v>1.3089108910891087</v>
      </c>
      <c r="CL28" s="58">
        <v>0</v>
      </c>
      <c r="CM28" s="27">
        <f t="shared" si="34"/>
        <v>0</v>
      </c>
      <c r="CO28" s="109">
        <v>2037</v>
      </c>
      <c r="CP28" s="53">
        <f t="shared" si="35"/>
        <v>3515.6016755649489</v>
      </c>
      <c r="CQ28" s="53">
        <f t="shared" si="36"/>
        <v>3515.6016755649489</v>
      </c>
      <c r="CR28" s="108">
        <f t="shared" si="37"/>
        <v>1.3089108910891087</v>
      </c>
      <c r="CS28" s="108">
        <v>1</v>
      </c>
      <c r="CT28" s="53">
        <f t="shared" si="38"/>
        <v>4601.6093218780807</v>
      </c>
    </row>
    <row r="29" spans="1:98" ht="15" x14ac:dyDescent="0.5">
      <c r="A29" s="32">
        <v>2038</v>
      </c>
      <c r="B29" s="27">
        <f t="shared" si="0"/>
        <v>5517.9393547493673</v>
      </c>
      <c r="C29" s="87">
        <f t="shared" si="39"/>
        <v>0.125</v>
      </c>
      <c r="D29" s="27">
        <f t="shared" si="8"/>
        <v>689.74241934367092</v>
      </c>
      <c r="E29" s="137">
        <f t="shared" si="40"/>
        <v>0.9</v>
      </c>
      <c r="F29" s="169">
        <f t="shared" si="9"/>
        <v>9.9999999999999978E-2</v>
      </c>
      <c r="G29" s="27">
        <f t="shared" si="10"/>
        <v>620.7681774093038</v>
      </c>
      <c r="H29" s="58">
        <f t="shared" si="41"/>
        <v>0.40731330164910667</v>
      </c>
      <c r="I29" s="27">
        <f t="shared" si="11"/>
        <v>252.84713589928194</v>
      </c>
      <c r="J29" s="85">
        <f t="shared" si="42"/>
        <v>0.05</v>
      </c>
      <c r="K29" s="85">
        <f t="shared" si="43"/>
        <v>0.05</v>
      </c>
      <c r="L29" s="29">
        <f t="shared" si="44"/>
        <v>0.9</v>
      </c>
      <c r="M29" s="85">
        <f t="shared" si="44"/>
        <v>0.05</v>
      </c>
      <c r="N29" s="627">
        <f t="shared" si="12"/>
        <v>0.6321178397482049</v>
      </c>
      <c r="O29" s="144">
        <f t="shared" si="45"/>
        <v>3.7499999999999999E-2</v>
      </c>
      <c r="P29" s="627">
        <f t="shared" si="13"/>
        <v>0.47408837981115365</v>
      </c>
      <c r="Q29" s="27">
        <f t="shared" si="14"/>
        <v>12.010238955215893</v>
      </c>
      <c r="R29" s="27">
        <f t="shared" si="15"/>
        <v>12.168268415152944</v>
      </c>
      <c r="S29" s="624">
        <f t="shared" si="16"/>
        <v>251.74092967972257</v>
      </c>
      <c r="T29" s="144">
        <f t="shared" si="46"/>
        <v>0.05</v>
      </c>
      <c r="U29" s="53">
        <f t="shared" si="17"/>
        <v>12.642356794964098</v>
      </c>
      <c r="V29" s="27">
        <f t="shared" si="18"/>
        <v>68.974241934367072</v>
      </c>
      <c r="W29" s="85">
        <f t="shared" si="47"/>
        <v>0.09</v>
      </c>
      <c r="X29" s="29">
        <f t="shared" si="19"/>
        <v>0.91</v>
      </c>
      <c r="Y29" s="27">
        <f t="shared" si="20"/>
        <v>6.2076817740930359</v>
      </c>
      <c r="Z29" s="85">
        <f t="shared" si="48"/>
        <v>0.49000000000000005</v>
      </c>
      <c r="AA29" s="624">
        <f t="shared" si="21"/>
        <v>3.0417640693055881</v>
      </c>
      <c r="AB29" s="27">
        <f t="shared" si="22"/>
        <v>62.76656016027404</v>
      </c>
      <c r="AC29" s="85">
        <f t="shared" si="49"/>
        <v>0.49000000000000005</v>
      </c>
      <c r="AD29" s="27">
        <f t="shared" si="23"/>
        <v>30.755614478534284</v>
      </c>
      <c r="AE29" s="624">
        <f t="shared" si="24"/>
        <v>43.397971273498385</v>
      </c>
      <c r="AF29" s="624">
        <f t="shared" si="50"/>
        <v>6.9436754037597419</v>
      </c>
      <c r="AG29" s="624">
        <f t="shared" si="25"/>
        <v>9.113573967434661</v>
      </c>
      <c r="AI29" s="109">
        <v>2038</v>
      </c>
      <c r="AJ29" s="53">
        <v>71.599999999999994</v>
      </c>
      <c r="AK29" s="108">
        <f t="shared" si="51"/>
        <v>1.3089108910891087</v>
      </c>
      <c r="AL29" s="61">
        <f t="shared" si="52"/>
        <v>1.2410000000000001</v>
      </c>
      <c r="AM29" s="53">
        <f t="shared" si="1"/>
        <v>116.30406257425742</v>
      </c>
      <c r="AN29" s="98"/>
      <c r="AO29" s="109">
        <v>2038</v>
      </c>
      <c r="AP29" s="53">
        <v>550</v>
      </c>
      <c r="AQ29" s="108">
        <f t="shared" si="26"/>
        <v>1.3089108910891087</v>
      </c>
      <c r="AR29" s="61">
        <f t="shared" si="53"/>
        <v>1.1113</v>
      </c>
      <c r="AS29" s="53">
        <f t="shared" si="2"/>
        <v>800.02597029702963</v>
      </c>
      <c r="AU29" s="109">
        <v>2038</v>
      </c>
      <c r="AV29" s="53">
        <v>20.029602999999042</v>
      </c>
      <c r="AW29" s="108">
        <f t="shared" si="3"/>
        <v>1.3089108910891087</v>
      </c>
      <c r="AX29" s="61">
        <v>0</v>
      </c>
      <c r="AY29" s="53">
        <f t="shared" si="4"/>
        <v>0</v>
      </c>
      <c r="AZ29" s="6"/>
      <c r="BA29" s="32">
        <v>2038</v>
      </c>
      <c r="BB29" s="693">
        <v>294.14017964377621</v>
      </c>
      <c r="BC29" s="53">
        <f t="shared" si="56"/>
        <v>4.0179643776184548E-2</v>
      </c>
      <c r="BD29" s="48">
        <f t="shared" si="5"/>
        <v>1.3089108910891087</v>
      </c>
      <c r="BE29" s="58">
        <v>0</v>
      </c>
      <c r="BF29" s="27">
        <f t="shared" si="27"/>
        <v>0</v>
      </c>
      <c r="BH29" s="32">
        <v>2038</v>
      </c>
      <c r="BI29" s="699">
        <v>0</v>
      </c>
      <c r="BJ29" s="53">
        <v>0</v>
      </c>
      <c r="BK29" s="108">
        <f t="shared" si="54"/>
        <v>1.3089108910891087</v>
      </c>
      <c r="BL29" s="61">
        <v>0</v>
      </c>
      <c r="BM29" s="53">
        <f t="shared" si="6"/>
        <v>0</v>
      </c>
      <c r="BO29" s="109">
        <v>2038</v>
      </c>
      <c r="BP29" s="53">
        <v>100</v>
      </c>
      <c r="BQ29" s="53">
        <f t="shared" si="28"/>
        <v>0</v>
      </c>
      <c r="BR29" s="108">
        <f t="shared" si="29"/>
        <v>1.3089108910891087</v>
      </c>
      <c r="BS29" s="61">
        <v>0</v>
      </c>
      <c r="BT29" s="53">
        <f t="shared" si="30"/>
        <v>0</v>
      </c>
      <c r="BV29" s="109">
        <v>2038</v>
      </c>
      <c r="BW29" s="695">
        <v>0.27075899999981629</v>
      </c>
      <c r="BX29" s="108">
        <f t="shared" si="55"/>
        <v>1.3089108910891087</v>
      </c>
      <c r="BY29" s="61">
        <v>0</v>
      </c>
      <c r="BZ29" s="53">
        <f t="shared" si="7"/>
        <v>0</v>
      </c>
      <c r="CB29" s="109">
        <v>2038</v>
      </c>
      <c r="CC29" s="53">
        <f t="shared" si="57"/>
        <v>57.506168095259603</v>
      </c>
      <c r="CD29" s="53">
        <v>0</v>
      </c>
      <c r="CE29" s="108">
        <f t="shared" si="31"/>
        <v>1.3089108910891087</v>
      </c>
      <c r="CF29" s="61">
        <v>0</v>
      </c>
      <c r="CG29" s="53">
        <f t="shared" si="32"/>
        <v>0</v>
      </c>
      <c r="CI29" s="32">
        <v>2038</v>
      </c>
      <c r="CJ29" s="53">
        <v>159.4577827912762</v>
      </c>
      <c r="CK29" s="48">
        <f t="shared" si="33"/>
        <v>1.3089108910891087</v>
      </c>
      <c r="CL29" s="58">
        <v>0</v>
      </c>
      <c r="CM29" s="27">
        <f t="shared" si="34"/>
        <v>0</v>
      </c>
      <c r="CO29" s="109">
        <v>2038</v>
      </c>
      <c r="CP29" s="53">
        <f t="shared" si="35"/>
        <v>3515.6016755649489</v>
      </c>
      <c r="CQ29" s="53">
        <f t="shared" si="36"/>
        <v>3515.6016755649489</v>
      </c>
      <c r="CR29" s="108">
        <f t="shared" si="37"/>
        <v>1.3089108910891087</v>
      </c>
      <c r="CS29" s="108">
        <v>1</v>
      </c>
      <c r="CT29" s="53">
        <f t="shared" si="38"/>
        <v>4601.6093218780807</v>
      </c>
    </row>
    <row r="30" spans="1:98" ht="15" x14ac:dyDescent="0.5">
      <c r="A30" s="32">
        <v>2039</v>
      </c>
      <c r="B30" s="27">
        <f t="shared" si="0"/>
        <v>5517.9393547493673</v>
      </c>
      <c r="C30" s="87">
        <f t="shared" si="39"/>
        <v>0.125</v>
      </c>
      <c r="D30" s="27">
        <f t="shared" si="8"/>
        <v>689.74241934367092</v>
      </c>
      <c r="E30" s="137">
        <f t="shared" si="40"/>
        <v>0.9</v>
      </c>
      <c r="F30" s="169">
        <f t="shared" si="9"/>
        <v>9.9999999999999978E-2</v>
      </c>
      <c r="G30" s="27">
        <f t="shared" si="10"/>
        <v>620.7681774093038</v>
      </c>
      <c r="H30" s="58">
        <f t="shared" si="41"/>
        <v>0.40731330164910667</v>
      </c>
      <c r="I30" s="27">
        <f t="shared" si="11"/>
        <v>252.84713589928194</v>
      </c>
      <c r="J30" s="85">
        <f t="shared" si="42"/>
        <v>0.05</v>
      </c>
      <c r="K30" s="85">
        <f t="shared" si="43"/>
        <v>0.05</v>
      </c>
      <c r="L30" s="29">
        <f t="shared" si="44"/>
        <v>0.9</v>
      </c>
      <c r="M30" s="85">
        <f t="shared" si="44"/>
        <v>0.05</v>
      </c>
      <c r="N30" s="627">
        <f t="shared" si="12"/>
        <v>0.6321178397482049</v>
      </c>
      <c r="O30" s="144">
        <f t="shared" si="45"/>
        <v>3.7499999999999999E-2</v>
      </c>
      <c r="P30" s="627">
        <f t="shared" si="13"/>
        <v>0.47408837981115365</v>
      </c>
      <c r="Q30" s="27">
        <f t="shared" si="14"/>
        <v>12.010238955215893</v>
      </c>
      <c r="R30" s="27">
        <f t="shared" si="15"/>
        <v>12.168268415152944</v>
      </c>
      <c r="S30" s="624">
        <f t="shared" si="16"/>
        <v>251.74092967972257</v>
      </c>
      <c r="T30" s="144">
        <f t="shared" si="46"/>
        <v>0.05</v>
      </c>
      <c r="U30" s="53">
        <f t="shared" si="17"/>
        <v>12.642356794964098</v>
      </c>
      <c r="V30" s="27">
        <f t="shared" si="18"/>
        <v>68.974241934367072</v>
      </c>
      <c r="W30" s="85">
        <f t="shared" si="47"/>
        <v>0.09</v>
      </c>
      <c r="X30" s="29">
        <f t="shared" si="19"/>
        <v>0.91</v>
      </c>
      <c r="Y30" s="27">
        <f t="shared" si="20"/>
        <v>6.2076817740930359</v>
      </c>
      <c r="Z30" s="85">
        <f t="shared" si="48"/>
        <v>0.49000000000000005</v>
      </c>
      <c r="AA30" s="624">
        <f t="shared" si="21"/>
        <v>3.0417640693055881</v>
      </c>
      <c r="AB30" s="27">
        <f t="shared" si="22"/>
        <v>62.76656016027404</v>
      </c>
      <c r="AC30" s="85">
        <f t="shared" si="49"/>
        <v>0.49000000000000005</v>
      </c>
      <c r="AD30" s="27">
        <f t="shared" si="23"/>
        <v>30.755614478534284</v>
      </c>
      <c r="AE30" s="624">
        <f t="shared" si="24"/>
        <v>43.397971273498385</v>
      </c>
      <c r="AF30" s="624">
        <f t="shared" si="50"/>
        <v>6.9436754037597419</v>
      </c>
      <c r="AG30" s="624">
        <f t="shared" si="25"/>
        <v>9.113573967434661</v>
      </c>
      <c r="AI30" s="109">
        <v>2039</v>
      </c>
      <c r="AJ30" s="53">
        <v>71.599999999999994</v>
      </c>
      <c r="AK30" s="108">
        <f t="shared" si="51"/>
        <v>1.3089108910891087</v>
      </c>
      <c r="AL30" s="61">
        <f t="shared" si="52"/>
        <v>1.2410000000000001</v>
      </c>
      <c r="AM30" s="53">
        <f t="shared" si="1"/>
        <v>116.30406257425742</v>
      </c>
      <c r="AN30" s="98"/>
      <c r="AO30" s="109">
        <v>2039</v>
      </c>
      <c r="AP30" s="53">
        <v>550</v>
      </c>
      <c r="AQ30" s="108">
        <f t="shared" si="26"/>
        <v>1.3089108910891087</v>
      </c>
      <c r="AR30" s="61">
        <f t="shared" si="53"/>
        <v>1.1113</v>
      </c>
      <c r="AS30" s="53">
        <f t="shared" si="2"/>
        <v>800.02597029702963</v>
      </c>
      <c r="AU30" s="109">
        <v>2039</v>
      </c>
      <c r="AV30" s="53">
        <v>20.029602999999042</v>
      </c>
      <c r="AW30" s="108">
        <f t="shared" si="3"/>
        <v>1.3089108910891087</v>
      </c>
      <c r="AX30" s="61">
        <v>0</v>
      </c>
      <c r="AY30" s="53">
        <f t="shared" si="4"/>
        <v>0</v>
      </c>
      <c r="AZ30" s="6"/>
      <c r="BA30" s="32">
        <v>2039</v>
      </c>
      <c r="BB30" s="693">
        <v>294.14017964377621</v>
      </c>
      <c r="BC30" s="53">
        <f t="shared" si="56"/>
        <v>4.0179643776184548E-2</v>
      </c>
      <c r="BD30" s="48">
        <f t="shared" si="5"/>
        <v>1.3089108910891087</v>
      </c>
      <c r="BE30" s="58">
        <v>0</v>
      </c>
      <c r="BF30" s="27">
        <f t="shared" si="27"/>
        <v>0</v>
      </c>
      <c r="BH30" s="32">
        <v>2039</v>
      </c>
      <c r="BI30" s="699">
        <v>0</v>
      </c>
      <c r="BJ30" s="53">
        <v>0</v>
      </c>
      <c r="BK30" s="108">
        <f t="shared" si="54"/>
        <v>1.3089108910891087</v>
      </c>
      <c r="BL30" s="61">
        <v>0</v>
      </c>
      <c r="BM30" s="53">
        <f t="shared" si="6"/>
        <v>0</v>
      </c>
      <c r="BO30" s="109">
        <v>2039</v>
      </c>
      <c r="BP30" s="53">
        <v>100</v>
      </c>
      <c r="BQ30" s="53">
        <f t="shared" si="28"/>
        <v>0</v>
      </c>
      <c r="BR30" s="108">
        <f t="shared" si="29"/>
        <v>1.3089108910891087</v>
      </c>
      <c r="BS30" s="61">
        <v>0</v>
      </c>
      <c r="BT30" s="53">
        <f t="shared" si="30"/>
        <v>0</v>
      </c>
      <c r="BV30" s="109">
        <v>2039</v>
      </c>
      <c r="BW30" s="695">
        <v>0.27075899999981629</v>
      </c>
      <c r="BX30" s="108">
        <f t="shared" si="55"/>
        <v>1.3089108910891087</v>
      </c>
      <c r="BY30" s="61">
        <v>0</v>
      </c>
      <c r="BZ30" s="53">
        <f t="shared" si="7"/>
        <v>0</v>
      </c>
      <c r="CB30" s="109">
        <v>2039</v>
      </c>
      <c r="CC30" s="53">
        <f t="shared" si="57"/>
        <v>57.506168095259603</v>
      </c>
      <c r="CD30" s="53">
        <v>0</v>
      </c>
      <c r="CE30" s="108">
        <f t="shared" si="31"/>
        <v>1.3089108910891087</v>
      </c>
      <c r="CF30" s="61">
        <v>0</v>
      </c>
      <c r="CG30" s="53">
        <f t="shared" si="32"/>
        <v>0</v>
      </c>
      <c r="CI30" s="32">
        <v>2039</v>
      </c>
      <c r="CJ30" s="53">
        <v>159.4577827912762</v>
      </c>
      <c r="CK30" s="48">
        <f t="shared" si="33"/>
        <v>1.3089108910891087</v>
      </c>
      <c r="CL30" s="58">
        <v>0</v>
      </c>
      <c r="CM30" s="27">
        <f t="shared" si="34"/>
        <v>0</v>
      </c>
      <c r="CO30" s="109">
        <v>2039</v>
      </c>
      <c r="CP30" s="53">
        <f t="shared" si="35"/>
        <v>3515.6016755649489</v>
      </c>
      <c r="CQ30" s="53">
        <f t="shared" si="36"/>
        <v>3515.6016755649489</v>
      </c>
      <c r="CR30" s="108">
        <f t="shared" si="37"/>
        <v>1.3089108910891087</v>
      </c>
      <c r="CS30" s="108">
        <v>1</v>
      </c>
      <c r="CT30" s="53">
        <f t="shared" si="38"/>
        <v>4601.6093218780807</v>
      </c>
    </row>
    <row r="31" spans="1:98" ht="15" x14ac:dyDescent="0.5">
      <c r="A31" s="32">
        <v>2040</v>
      </c>
      <c r="B31" s="27">
        <f t="shared" si="0"/>
        <v>5517.9393547493673</v>
      </c>
      <c r="C31" s="87">
        <f t="shared" si="39"/>
        <v>0.125</v>
      </c>
      <c r="D31" s="27">
        <f t="shared" si="8"/>
        <v>689.74241934367092</v>
      </c>
      <c r="E31" s="137">
        <f t="shared" si="40"/>
        <v>0.9</v>
      </c>
      <c r="F31" s="169">
        <f t="shared" si="9"/>
        <v>9.9999999999999978E-2</v>
      </c>
      <c r="G31" s="27">
        <f t="shared" si="10"/>
        <v>620.7681774093038</v>
      </c>
      <c r="H31" s="58">
        <f t="shared" si="41"/>
        <v>0.40731330164910667</v>
      </c>
      <c r="I31" s="27">
        <f t="shared" si="11"/>
        <v>252.84713589928194</v>
      </c>
      <c r="J31" s="85">
        <f t="shared" si="42"/>
        <v>0.05</v>
      </c>
      <c r="K31" s="85">
        <f t="shared" si="43"/>
        <v>0.05</v>
      </c>
      <c r="L31" s="29">
        <f t="shared" si="44"/>
        <v>0.9</v>
      </c>
      <c r="M31" s="85">
        <f t="shared" si="44"/>
        <v>0.05</v>
      </c>
      <c r="N31" s="627">
        <f t="shared" si="12"/>
        <v>0.6321178397482049</v>
      </c>
      <c r="O31" s="144">
        <f t="shared" si="45"/>
        <v>3.7499999999999999E-2</v>
      </c>
      <c r="P31" s="627">
        <f t="shared" si="13"/>
        <v>0.47408837981115365</v>
      </c>
      <c r="Q31" s="27">
        <f t="shared" si="14"/>
        <v>12.010238955215893</v>
      </c>
      <c r="R31" s="27">
        <f t="shared" si="15"/>
        <v>12.168268415152944</v>
      </c>
      <c r="S31" s="624">
        <f t="shared" si="16"/>
        <v>251.74092967972257</v>
      </c>
      <c r="T31" s="144">
        <f t="shared" si="46"/>
        <v>0.05</v>
      </c>
      <c r="U31" s="53">
        <f t="shared" si="17"/>
        <v>12.642356794964098</v>
      </c>
      <c r="V31" s="27">
        <f t="shared" si="18"/>
        <v>68.974241934367072</v>
      </c>
      <c r="W31" s="85">
        <f t="shared" si="47"/>
        <v>0.09</v>
      </c>
      <c r="X31" s="29">
        <f t="shared" si="19"/>
        <v>0.91</v>
      </c>
      <c r="Y31" s="27">
        <f t="shared" si="20"/>
        <v>6.2076817740930359</v>
      </c>
      <c r="Z31" s="85">
        <f t="shared" si="48"/>
        <v>0.49000000000000005</v>
      </c>
      <c r="AA31" s="624">
        <f t="shared" si="21"/>
        <v>3.0417640693055881</v>
      </c>
      <c r="AB31" s="27">
        <f t="shared" si="22"/>
        <v>62.76656016027404</v>
      </c>
      <c r="AC31" s="85">
        <f t="shared" si="49"/>
        <v>0.49000000000000005</v>
      </c>
      <c r="AD31" s="27">
        <f t="shared" si="23"/>
        <v>30.755614478534284</v>
      </c>
      <c r="AE31" s="624">
        <f t="shared" si="24"/>
        <v>43.397971273498385</v>
      </c>
      <c r="AF31" s="624">
        <f t="shared" si="50"/>
        <v>6.9436754037597419</v>
      </c>
      <c r="AG31" s="624">
        <f t="shared" si="25"/>
        <v>9.113573967434661</v>
      </c>
      <c r="AI31" s="109">
        <v>2040</v>
      </c>
      <c r="AJ31" s="53">
        <v>71.599999999999994</v>
      </c>
      <c r="AK31" s="108">
        <f t="shared" si="51"/>
        <v>1.3089108910891087</v>
      </c>
      <c r="AL31" s="61">
        <f t="shared" si="52"/>
        <v>1.2410000000000001</v>
      </c>
      <c r="AM31" s="53">
        <f t="shared" si="1"/>
        <v>116.30406257425742</v>
      </c>
      <c r="AN31" s="98"/>
      <c r="AO31" s="109">
        <v>2040</v>
      </c>
      <c r="AP31" s="53">
        <v>550</v>
      </c>
      <c r="AQ31" s="108">
        <f t="shared" si="26"/>
        <v>1.3089108910891087</v>
      </c>
      <c r="AR31" s="61">
        <f t="shared" si="53"/>
        <v>1.1113</v>
      </c>
      <c r="AS31" s="53">
        <f t="shared" si="2"/>
        <v>800.02597029702963</v>
      </c>
      <c r="AU31" s="109">
        <v>2040</v>
      </c>
      <c r="AV31" s="53">
        <v>20.029602999999042</v>
      </c>
      <c r="AW31" s="108">
        <f t="shared" si="3"/>
        <v>1.3089108910891087</v>
      </c>
      <c r="AX31" s="61">
        <v>0</v>
      </c>
      <c r="AY31" s="53">
        <f t="shared" si="4"/>
        <v>0</v>
      </c>
      <c r="AZ31" s="6"/>
      <c r="BA31" s="32">
        <v>2040</v>
      </c>
      <c r="BB31" s="693">
        <v>294.14017964377621</v>
      </c>
      <c r="BC31" s="53">
        <f t="shared" si="56"/>
        <v>4.0179643776184548E-2</v>
      </c>
      <c r="BD31" s="48">
        <f t="shared" si="5"/>
        <v>1.3089108910891087</v>
      </c>
      <c r="BE31" s="58">
        <v>0</v>
      </c>
      <c r="BF31" s="27">
        <f t="shared" si="27"/>
        <v>0</v>
      </c>
      <c r="BH31" s="32">
        <v>2040</v>
      </c>
      <c r="BI31" s="699">
        <v>0</v>
      </c>
      <c r="BJ31" s="53">
        <v>0</v>
      </c>
      <c r="BK31" s="108">
        <f t="shared" si="54"/>
        <v>1.3089108910891087</v>
      </c>
      <c r="BL31" s="61">
        <v>0</v>
      </c>
      <c r="BM31" s="53">
        <f t="shared" si="6"/>
        <v>0</v>
      </c>
      <c r="BO31" s="109">
        <v>2040</v>
      </c>
      <c r="BP31" s="53">
        <v>100</v>
      </c>
      <c r="BQ31" s="53">
        <f t="shared" si="28"/>
        <v>0</v>
      </c>
      <c r="BR31" s="108">
        <f t="shared" si="29"/>
        <v>1.3089108910891087</v>
      </c>
      <c r="BS31" s="61">
        <v>0</v>
      </c>
      <c r="BT31" s="53">
        <f t="shared" si="30"/>
        <v>0</v>
      </c>
      <c r="BV31" s="109">
        <v>2040</v>
      </c>
      <c r="BW31" s="695">
        <v>0.27075899999981629</v>
      </c>
      <c r="BX31" s="108">
        <f t="shared" si="55"/>
        <v>1.3089108910891087</v>
      </c>
      <c r="BY31" s="61">
        <v>0</v>
      </c>
      <c r="BZ31" s="53">
        <f t="shared" si="7"/>
        <v>0</v>
      </c>
      <c r="CB31" s="109">
        <v>2040</v>
      </c>
      <c r="CC31" s="53">
        <f t="shared" si="57"/>
        <v>57.506168095259603</v>
      </c>
      <c r="CD31" s="53">
        <v>0</v>
      </c>
      <c r="CE31" s="108">
        <f t="shared" si="31"/>
        <v>1.3089108910891087</v>
      </c>
      <c r="CF31" s="61">
        <v>0</v>
      </c>
      <c r="CG31" s="53">
        <f t="shared" si="32"/>
        <v>0</v>
      </c>
      <c r="CI31" s="32">
        <v>2040</v>
      </c>
      <c r="CJ31" s="53">
        <v>159.4577827912762</v>
      </c>
      <c r="CK31" s="48">
        <f t="shared" si="33"/>
        <v>1.3089108910891087</v>
      </c>
      <c r="CL31" s="58">
        <v>0</v>
      </c>
      <c r="CM31" s="27">
        <f t="shared" si="34"/>
        <v>0</v>
      </c>
      <c r="CO31" s="109">
        <v>2040</v>
      </c>
      <c r="CP31" s="53">
        <f t="shared" si="35"/>
        <v>3515.6016755649489</v>
      </c>
      <c r="CQ31" s="53">
        <f t="shared" si="36"/>
        <v>3515.6016755649489</v>
      </c>
      <c r="CR31" s="108">
        <f t="shared" si="37"/>
        <v>1.3089108910891087</v>
      </c>
      <c r="CS31" s="108">
        <v>1</v>
      </c>
      <c r="CT31" s="53">
        <f t="shared" si="38"/>
        <v>4601.6093218780807</v>
      </c>
    </row>
    <row r="32" spans="1:98" ht="15" x14ac:dyDescent="0.5">
      <c r="A32" s="32">
        <v>2041</v>
      </c>
      <c r="B32" s="27">
        <f t="shared" si="0"/>
        <v>5517.9393547493673</v>
      </c>
      <c r="C32" s="87">
        <f t="shared" si="39"/>
        <v>0.125</v>
      </c>
      <c r="D32" s="27">
        <f t="shared" si="8"/>
        <v>689.74241934367092</v>
      </c>
      <c r="E32" s="137">
        <f t="shared" si="40"/>
        <v>0.9</v>
      </c>
      <c r="F32" s="169">
        <f t="shared" si="9"/>
        <v>9.9999999999999978E-2</v>
      </c>
      <c r="G32" s="27">
        <f t="shared" si="10"/>
        <v>620.7681774093038</v>
      </c>
      <c r="H32" s="58">
        <f t="shared" si="41"/>
        <v>0.40731330164910667</v>
      </c>
      <c r="I32" s="27">
        <f t="shared" si="11"/>
        <v>252.84713589928194</v>
      </c>
      <c r="J32" s="85">
        <f t="shared" si="42"/>
        <v>0.05</v>
      </c>
      <c r="K32" s="85">
        <f t="shared" si="43"/>
        <v>0.05</v>
      </c>
      <c r="L32" s="29">
        <f t="shared" si="44"/>
        <v>0.9</v>
      </c>
      <c r="M32" s="85">
        <f t="shared" si="44"/>
        <v>0.05</v>
      </c>
      <c r="N32" s="627">
        <f t="shared" si="12"/>
        <v>0.6321178397482049</v>
      </c>
      <c r="O32" s="144">
        <f t="shared" si="45"/>
        <v>3.7499999999999999E-2</v>
      </c>
      <c r="P32" s="627">
        <f t="shared" si="13"/>
        <v>0.47408837981115365</v>
      </c>
      <c r="Q32" s="27">
        <f t="shared" si="14"/>
        <v>12.010238955215893</v>
      </c>
      <c r="R32" s="27">
        <f t="shared" si="15"/>
        <v>12.168268415152944</v>
      </c>
      <c r="S32" s="624">
        <f t="shared" si="16"/>
        <v>251.74092967972257</v>
      </c>
      <c r="T32" s="144">
        <f t="shared" si="46"/>
        <v>0.05</v>
      </c>
      <c r="U32" s="53">
        <f t="shared" si="17"/>
        <v>12.642356794964098</v>
      </c>
      <c r="V32" s="27">
        <f t="shared" si="18"/>
        <v>68.974241934367072</v>
      </c>
      <c r="W32" s="85">
        <f t="shared" si="47"/>
        <v>0.09</v>
      </c>
      <c r="X32" s="29">
        <f t="shared" si="19"/>
        <v>0.91</v>
      </c>
      <c r="Y32" s="27">
        <f t="shared" si="20"/>
        <v>6.2076817740930359</v>
      </c>
      <c r="Z32" s="85">
        <f t="shared" si="48"/>
        <v>0.49000000000000005</v>
      </c>
      <c r="AA32" s="624">
        <f t="shared" si="21"/>
        <v>3.0417640693055881</v>
      </c>
      <c r="AB32" s="27">
        <f t="shared" si="22"/>
        <v>62.76656016027404</v>
      </c>
      <c r="AC32" s="85">
        <f t="shared" si="49"/>
        <v>0.49000000000000005</v>
      </c>
      <c r="AD32" s="27">
        <f t="shared" si="23"/>
        <v>30.755614478534284</v>
      </c>
      <c r="AE32" s="624">
        <f t="shared" si="24"/>
        <v>43.397971273498385</v>
      </c>
      <c r="AF32" s="624">
        <f t="shared" si="50"/>
        <v>6.9436754037597419</v>
      </c>
      <c r="AG32" s="624">
        <f t="shared" si="25"/>
        <v>9.113573967434661</v>
      </c>
      <c r="AI32" s="109">
        <v>2041</v>
      </c>
      <c r="AJ32" s="53">
        <v>71.599999999999994</v>
      </c>
      <c r="AK32" s="108">
        <f t="shared" si="51"/>
        <v>1.3089108910891087</v>
      </c>
      <c r="AL32" s="61">
        <f t="shared" si="52"/>
        <v>1.2410000000000001</v>
      </c>
      <c r="AM32" s="53">
        <f t="shared" si="1"/>
        <v>116.30406257425742</v>
      </c>
      <c r="AN32" s="98"/>
      <c r="AO32" s="109">
        <v>2041</v>
      </c>
      <c r="AP32" s="53">
        <v>550</v>
      </c>
      <c r="AQ32" s="108">
        <f t="shared" si="26"/>
        <v>1.3089108910891087</v>
      </c>
      <c r="AR32" s="61">
        <f t="shared" si="53"/>
        <v>1.1113</v>
      </c>
      <c r="AS32" s="53">
        <f t="shared" si="2"/>
        <v>800.02597029702963</v>
      </c>
      <c r="AU32" s="109">
        <v>2041</v>
      </c>
      <c r="AV32" s="53">
        <v>20.029602999999042</v>
      </c>
      <c r="AW32" s="108">
        <f t="shared" si="3"/>
        <v>1.3089108910891087</v>
      </c>
      <c r="AX32" s="61">
        <v>0</v>
      </c>
      <c r="AY32" s="53">
        <f t="shared" si="4"/>
        <v>0</v>
      </c>
      <c r="AZ32" s="6"/>
      <c r="BA32" s="32">
        <v>2041</v>
      </c>
      <c r="BB32" s="693">
        <v>294.14017964377621</v>
      </c>
      <c r="BC32" s="53">
        <f t="shared" si="56"/>
        <v>4.0179643776184548E-2</v>
      </c>
      <c r="BD32" s="48">
        <f t="shared" si="5"/>
        <v>1.3089108910891087</v>
      </c>
      <c r="BE32" s="58">
        <v>0</v>
      </c>
      <c r="BF32" s="27">
        <f t="shared" si="27"/>
        <v>0</v>
      </c>
      <c r="BH32" s="32">
        <v>2041</v>
      </c>
      <c r="BI32" s="699">
        <v>0</v>
      </c>
      <c r="BJ32" s="53">
        <v>0</v>
      </c>
      <c r="BK32" s="108">
        <f t="shared" si="54"/>
        <v>1.3089108910891087</v>
      </c>
      <c r="BL32" s="61">
        <v>0</v>
      </c>
      <c r="BM32" s="53">
        <f t="shared" si="6"/>
        <v>0</v>
      </c>
      <c r="BO32" s="109">
        <v>2041</v>
      </c>
      <c r="BP32" s="53">
        <v>100</v>
      </c>
      <c r="BQ32" s="53">
        <f t="shared" si="28"/>
        <v>0</v>
      </c>
      <c r="BR32" s="108">
        <f t="shared" si="29"/>
        <v>1.3089108910891087</v>
      </c>
      <c r="BS32" s="61">
        <v>0</v>
      </c>
      <c r="BT32" s="53">
        <f t="shared" si="30"/>
        <v>0</v>
      </c>
      <c r="BV32" s="109">
        <v>2041</v>
      </c>
      <c r="BW32" s="695">
        <v>0.27075899999981629</v>
      </c>
      <c r="BX32" s="108">
        <f t="shared" si="55"/>
        <v>1.3089108910891087</v>
      </c>
      <c r="BY32" s="61">
        <v>0</v>
      </c>
      <c r="BZ32" s="53">
        <f t="shared" si="7"/>
        <v>0</v>
      </c>
      <c r="CB32" s="109">
        <v>2041</v>
      </c>
      <c r="CC32" s="53">
        <f t="shared" si="57"/>
        <v>57.506168095259603</v>
      </c>
      <c r="CD32" s="53">
        <v>0</v>
      </c>
      <c r="CE32" s="108">
        <f t="shared" si="31"/>
        <v>1.3089108910891087</v>
      </c>
      <c r="CF32" s="61">
        <v>0</v>
      </c>
      <c r="CG32" s="53">
        <f t="shared" si="32"/>
        <v>0</v>
      </c>
      <c r="CI32" s="32">
        <v>2041</v>
      </c>
      <c r="CJ32" s="53">
        <v>159.4577827912762</v>
      </c>
      <c r="CK32" s="48">
        <f t="shared" si="33"/>
        <v>1.3089108910891087</v>
      </c>
      <c r="CL32" s="58">
        <v>0</v>
      </c>
      <c r="CM32" s="27">
        <f t="shared" si="34"/>
        <v>0</v>
      </c>
      <c r="CO32" s="109">
        <v>2041</v>
      </c>
      <c r="CP32" s="53">
        <f t="shared" si="35"/>
        <v>3515.6016755649489</v>
      </c>
      <c r="CQ32" s="53">
        <f t="shared" si="36"/>
        <v>3515.6016755649489</v>
      </c>
      <c r="CR32" s="108">
        <f t="shared" si="37"/>
        <v>1.3089108910891087</v>
      </c>
      <c r="CS32" s="108">
        <v>1</v>
      </c>
      <c r="CT32" s="53">
        <f t="shared" si="38"/>
        <v>4601.6093218780807</v>
      </c>
    </row>
    <row r="33" spans="1:98" ht="15" x14ac:dyDescent="0.5">
      <c r="A33" s="32">
        <v>2042</v>
      </c>
      <c r="B33" s="27">
        <f t="shared" si="0"/>
        <v>5517.9393547493673</v>
      </c>
      <c r="C33" s="87">
        <f t="shared" si="39"/>
        <v>0.125</v>
      </c>
      <c r="D33" s="27">
        <f t="shared" si="8"/>
        <v>689.74241934367092</v>
      </c>
      <c r="E33" s="137">
        <f t="shared" si="40"/>
        <v>0.9</v>
      </c>
      <c r="F33" s="169">
        <f t="shared" si="9"/>
        <v>9.9999999999999978E-2</v>
      </c>
      <c r="G33" s="27">
        <f t="shared" si="10"/>
        <v>620.7681774093038</v>
      </c>
      <c r="H33" s="58">
        <f t="shared" si="41"/>
        <v>0.40731330164910667</v>
      </c>
      <c r="I33" s="27">
        <f t="shared" si="11"/>
        <v>252.84713589928194</v>
      </c>
      <c r="J33" s="85">
        <f t="shared" si="42"/>
        <v>0.05</v>
      </c>
      <c r="K33" s="85">
        <f t="shared" si="43"/>
        <v>0.05</v>
      </c>
      <c r="L33" s="29">
        <f t="shared" si="44"/>
        <v>0.9</v>
      </c>
      <c r="M33" s="85">
        <f t="shared" si="44"/>
        <v>0.05</v>
      </c>
      <c r="N33" s="627">
        <f t="shared" si="12"/>
        <v>0.6321178397482049</v>
      </c>
      <c r="O33" s="144">
        <f t="shared" si="45"/>
        <v>3.7499999999999999E-2</v>
      </c>
      <c r="P33" s="627">
        <f t="shared" si="13"/>
        <v>0.47408837981115365</v>
      </c>
      <c r="Q33" s="27">
        <f t="shared" si="14"/>
        <v>12.010238955215893</v>
      </c>
      <c r="R33" s="27">
        <f t="shared" si="15"/>
        <v>12.168268415152944</v>
      </c>
      <c r="S33" s="624">
        <f t="shared" si="16"/>
        <v>251.74092967972257</v>
      </c>
      <c r="T33" s="144">
        <f t="shared" si="46"/>
        <v>0.05</v>
      </c>
      <c r="U33" s="53">
        <f t="shared" si="17"/>
        <v>12.642356794964098</v>
      </c>
      <c r="V33" s="27">
        <f t="shared" si="18"/>
        <v>68.974241934367072</v>
      </c>
      <c r="W33" s="85">
        <f t="shared" si="47"/>
        <v>0.09</v>
      </c>
      <c r="X33" s="29">
        <f t="shared" si="19"/>
        <v>0.91</v>
      </c>
      <c r="Y33" s="27">
        <f t="shared" si="20"/>
        <v>6.2076817740930359</v>
      </c>
      <c r="Z33" s="85">
        <f t="shared" si="48"/>
        <v>0.49000000000000005</v>
      </c>
      <c r="AA33" s="624">
        <f t="shared" si="21"/>
        <v>3.0417640693055881</v>
      </c>
      <c r="AB33" s="27">
        <f t="shared" si="22"/>
        <v>62.76656016027404</v>
      </c>
      <c r="AC33" s="85">
        <f t="shared" si="49"/>
        <v>0.49000000000000005</v>
      </c>
      <c r="AD33" s="27">
        <f t="shared" si="23"/>
        <v>30.755614478534284</v>
      </c>
      <c r="AE33" s="624">
        <f t="shared" si="24"/>
        <v>43.397971273498385</v>
      </c>
      <c r="AF33" s="624">
        <f t="shared" si="50"/>
        <v>6.9436754037597419</v>
      </c>
      <c r="AG33" s="624">
        <f t="shared" si="25"/>
        <v>9.113573967434661</v>
      </c>
      <c r="AI33" s="109">
        <v>2042</v>
      </c>
      <c r="AJ33" s="53">
        <v>71.599999999999994</v>
      </c>
      <c r="AK33" s="108">
        <f t="shared" si="51"/>
        <v>1.3089108910891087</v>
      </c>
      <c r="AL33" s="61">
        <f t="shared" si="52"/>
        <v>1.2410000000000001</v>
      </c>
      <c r="AM33" s="53">
        <f t="shared" si="1"/>
        <v>116.30406257425742</v>
      </c>
      <c r="AN33" s="98"/>
      <c r="AO33" s="109">
        <v>2042</v>
      </c>
      <c r="AP33" s="53">
        <v>550</v>
      </c>
      <c r="AQ33" s="108">
        <f t="shared" si="26"/>
        <v>1.3089108910891087</v>
      </c>
      <c r="AR33" s="61">
        <f t="shared" si="53"/>
        <v>1.1113</v>
      </c>
      <c r="AS33" s="53">
        <f t="shared" si="2"/>
        <v>800.02597029702963</v>
      </c>
      <c r="AU33" s="109">
        <v>2042</v>
      </c>
      <c r="AV33" s="53">
        <v>20.029602999999042</v>
      </c>
      <c r="AW33" s="108">
        <f t="shared" si="3"/>
        <v>1.3089108910891087</v>
      </c>
      <c r="AX33" s="61">
        <v>0</v>
      </c>
      <c r="AY33" s="53">
        <f t="shared" si="4"/>
        <v>0</v>
      </c>
      <c r="AZ33" s="6"/>
      <c r="BA33" s="32">
        <v>2042</v>
      </c>
      <c r="BB33" s="693">
        <v>294.14017964377621</v>
      </c>
      <c r="BC33" s="53">
        <f t="shared" si="56"/>
        <v>4.0179643776184548E-2</v>
      </c>
      <c r="BD33" s="48">
        <f t="shared" si="5"/>
        <v>1.3089108910891087</v>
      </c>
      <c r="BE33" s="58">
        <v>0</v>
      </c>
      <c r="BF33" s="27">
        <f t="shared" si="27"/>
        <v>0</v>
      </c>
      <c r="BH33" s="32">
        <v>2042</v>
      </c>
      <c r="BI33" s="699">
        <v>0</v>
      </c>
      <c r="BJ33" s="53">
        <v>0</v>
      </c>
      <c r="BK33" s="108">
        <f t="shared" si="54"/>
        <v>1.3089108910891087</v>
      </c>
      <c r="BL33" s="61">
        <v>0</v>
      </c>
      <c r="BM33" s="53">
        <f t="shared" si="6"/>
        <v>0</v>
      </c>
      <c r="BO33" s="109">
        <v>2042</v>
      </c>
      <c r="BP33" s="53">
        <v>100</v>
      </c>
      <c r="BQ33" s="53">
        <f t="shared" si="28"/>
        <v>0</v>
      </c>
      <c r="BR33" s="108">
        <f t="shared" si="29"/>
        <v>1.3089108910891087</v>
      </c>
      <c r="BS33" s="61">
        <v>0</v>
      </c>
      <c r="BT33" s="53">
        <f t="shared" si="30"/>
        <v>0</v>
      </c>
      <c r="BV33" s="109">
        <v>2042</v>
      </c>
      <c r="BW33" s="695">
        <v>0.27075899999981629</v>
      </c>
      <c r="BX33" s="108">
        <f t="shared" si="55"/>
        <v>1.3089108910891087</v>
      </c>
      <c r="BY33" s="61">
        <v>0</v>
      </c>
      <c r="BZ33" s="53">
        <f t="shared" si="7"/>
        <v>0</v>
      </c>
      <c r="CB33" s="109">
        <v>2042</v>
      </c>
      <c r="CC33" s="53">
        <f t="shared" si="57"/>
        <v>57.506168095259603</v>
      </c>
      <c r="CD33" s="53">
        <v>0</v>
      </c>
      <c r="CE33" s="108">
        <f t="shared" si="31"/>
        <v>1.3089108910891087</v>
      </c>
      <c r="CF33" s="61">
        <v>0</v>
      </c>
      <c r="CG33" s="53">
        <f t="shared" si="32"/>
        <v>0</v>
      </c>
      <c r="CI33" s="32">
        <v>2042</v>
      </c>
      <c r="CJ33" s="53">
        <v>159.4577827912762</v>
      </c>
      <c r="CK33" s="48">
        <f t="shared" si="33"/>
        <v>1.3089108910891087</v>
      </c>
      <c r="CL33" s="58">
        <v>0</v>
      </c>
      <c r="CM33" s="27">
        <f t="shared" si="34"/>
        <v>0</v>
      </c>
      <c r="CO33" s="109">
        <v>2042</v>
      </c>
      <c r="CP33" s="53">
        <f t="shared" si="35"/>
        <v>3515.6016755649489</v>
      </c>
      <c r="CQ33" s="53">
        <f t="shared" si="36"/>
        <v>3515.6016755649489</v>
      </c>
      <c r="CR33" s="108">
        <f t="shared" si="37"/>
        <v>1.3089108910891087</v>
      </c>
      <c r="CS33" s="108">
        <v>1</v>
      </c>
      <c r="CT33" s="53">
        <f t="shared" si="38"/>
        <v>4601.6093218780807</v>
      </c>
    </row>
    <row r="34" spans="1:98" ht="15" x14ac:dyDescent="0.5">
      <c r="A34" s="32">
        <v>2043</v>
      </c>
      <c r="B34" s="27">
        <f t="shared" si="0"/>
        <v>5517.9393547493673</v>
      </c>
      <c r="C34" s="87">
        <f t="shared" si="39"/>
        <v>0.125</v>
      </c>
      <c r="D34" s="27">
        <f t="shared" si="8"/>
        <v>689.74241934367092</v>
      </c>
      <c r="E34" s="137">
        <f t="shared" si="40"/>
        <v>0.9</v>
      </c>
      <c r="F34" s="169">
        <f t="shared" si="9"/>
        <v>9.9999999999999978E-2</v>
      </c>
      <c r="G34" s="27">
        <f t="shared" si="10"/>
        <v>620.7681774093038</v>
      </c>
      <c r="H34" s="58">
        <f t="shared" si="41"/>
        <v>0.40731330164910667</v>
      </c>
      <c r="I34" s="27">
        <f t="shared" si="11"/>
        <v>252.84713589928194</v>
      </c>
      <c r="J34" s="85">
        <f t="shared" si="42"/>
        <v>0.05</v>
      </c>
      <c r="K34" s="85">
        <f t="shared" si="43"/>
        <v>0.05</v>
      </c>
      <c r="L34" s="29">
        <f t="shared" si="44"/>
        <v>0.9</v>
      </c>
      <c r="M34" s="85">
        <f t="shared" si="44"/>
        <v>0.05</v>
      </c>
      <c r="N34" s="627">
        <f t="shared" si="12"/>
        <v>0.6321178397482049</v>
      </c>
      <c r="O34" s="144">
        <f t="shared" si="45"/>
        <v>3.7499999999999999E-2</v>
      </c>
      <c r="P34" s="627">
        <f t="shared" si="13"/>
        <v>0.47408837981115365</v>
      </c>
      <c r="Q34" s="27">
        <f t="shared" si="14"/>
        <v>12.010238955215893</v>
      </c>
      <c r="R34" s="27">
        <f t="shared" si="15"/>
        <v>12.168268415152944</v>
      </c>
      <c r="S34" s="624">
        <f t="shared" si="16"/>
        <v>251.74092967972257</v>
      </c>
      <c r="T34" s="144">
        <f t="shared" si="46"/>
        <v>0.05</v>
      </c>
      <c r="U34" s="53">
        <f t="shared" si="17"/>
        <v>12.642356794964098</v>
      </c>
      <c r="V34" s="27">
        <f t="shared" si="18"/>
        <v>68.974241934367072</v>
      </c>
      <c r="W34" s="85">
        <f t="shared" si="47"/>
        <v>0.09</v>
      </c>
      <c r="X34" s="29">
        <f t="shared" si="19"/>
        <v>0.91</v>
      </c>
      <c r="Y34" s="27">
        <f t="shared" si="20"/>
        <v>6.2076817740930359</v>
      </c>
      <c r="Z34" s="85">
        <f t="shared" si="48"/>
        <v>0.49000000000000005</v>
      </c>
      <c r="AA34" s="624">
        <f t="shared" si="21"/>
        <v>3.0417640693055881</v>
      </c>
      <c r="AB34" s="27">
        <f t="shared" si="22"/>
        <v>62.76656016027404</v>
      </c>
      <c r="AC34" s="85">
        <f t="shared" si="49"/>
        <v>0.49000000000000005</v>
      </c>
      <c r="AD34" s="27">
        <f t="shared" si="23"/>
        <v>30.755614478534284</v>
      </c>
      <c r="AE34" s="624">
        <f t="shared" si="24"/>
        <v>43.397971273498385</v>
      </c>
      <c r="AF34" s="624">
        <f t="shared" si="50"/>
        <v>6.9436754037597419</v>
      </c>
      <c r="AG34" s="624">
        <f t="shared" si="25"/>
        <v>9.113573967434661</v>
      </c>
      <c r="AI34" s="109">
        <v>2043</v>
      </c>
      <c r="AJ34" s="53">
        <v>71.599999999999994</v>
      </c>
      <c r="AK34" s="108">
        <f t="shared" si="51"/>
        <v>1.3089108910891087</v>
      </c>
      <c r="AL34" s="61">
        <f t="shared" si="52"/>
        <v>1.2410000000000001</v>
      </c>
      <c r="AM34" s="53">
        <f t="shared" si="1"/>
        <v>116.30406257425742</v>
      </c>
      <c r="AN34" s="98"/>
      <c r="AO34" s="109">
        <v>2043</v>
      </c>
      <c r="AP34" s="53">
        <v>550</v>
      </c>
      <c r="AQ34" s="108">
        <f t="shared" si="26"/>
        <v>1.3089108910891087</v>
      </c>
      <c r="AR34" s="61">
        <f t="shared" si="53"/>
        <v>1.1113</v>
      </c>
      <c r="AS34" s="53">
        <f t="shared" si="2"/>
        <v>800.02597029702963</v>
      </c>
      <c r="AU34" s="109">
        <v>2043</v>
      </c>
      <c r="AV34" s="53">
        <v>20.029602999999042</v>
      </c>
      <c r="AW34" s="108">
        <f t="shared" si="3"/>
        <v>1.3089108910891087</v>
      </c>
      <c r="AX34" s="61">
        <v>0</v>
      </c>
      <c r="AY34" s="53">
        <f t="shared" si="4"/>
        <v>0</v>
      </c>
      <c r="AZ34" s="6"/>
      <c r="BA34" s="32">
        <v>2043</v>
      </c>
      <c r="BB34" s="693">
        <v>294.14017964377621</v>
      </c>
      <c r="BC34" s="53">
        <f t="shared" si="56"/>
        <v>4.0179643776184548E-2</v>
      </c>
      <c r="BD34" s="48">
        <f t="shared" si="5"/>
        <v>1.3089108910891087</v>
      </c>
      <c r="BE34" s="58">
        <v>0</v>
      </c>
      <c r="BF34" s="27">
        <f t="shared" si="27"/>
        <v>0</v>
      </c>
      <c r="BH34" s="32">
        <v>2043</v>
      </c>
      <c r="BI34" s="699">
        <v>0</v>
      </c>
      <c r="BJ34" s="53">
        <v>0</v>
      </c>
      <c r="BK34" s="108">
        <f t="shared" si="54"/>
        <v>1.3089108910891087</v>
      </c>
      <c r="BL34" s="61">
        <v>0</v>
      </c>
      <c r="BM34" s="53">
        <f t="shared" si="6"/>
        <v>0</v>
      </c>
      <c r="BO34" s="109">
        <v>2043</v>
      </c>
      <c r="BP34" s="53">
        <v>100</v>
      </c>
      <c r="BQ34" s="53">
        <f t="shared" si="28"/>
        <v>0</v>
      </c>
      <c r="BR34" s="108">
        <f t="shared" si="29"/>
        <v>1.3089108910891087</v>
      </c>
      <c r="BS34" s="61">
        <v>0</v>
      </c>
      <c r="BT34" s="53">
        <f t="shared" si="30"/>
        <v>0</v>
      </c>
      <c r="BV34" s="109">
        <v>2043</v>
      </c>
      <c r="BW34" s="695">
        <v>0.27075899999981629</v>
      </c>
      <c r="BX34" s="108">
        <f t="shared" si="55"/>
        <v>1.3089108910891087</v>
      </c>
      <c r="BY34" s="61">
        <v>0</v>
      </c>
      <c r="BZ34" s="53">
        <f t="shared" si="7"/>
        <v>0</v>
      </c>
      <c r="CB34" s="109">
        <v>2043</v>
      </c>
      <c r="CC34" s="53">
        <f t="shared" si="57"/>
        <v>57.506168095259603</v>
      </c>
      <c r="CD34" s="53">
        <v>0</v>
      </c>
      <c r="CE34" s="108">
        <f t="shared" si="31"/>
        <v>1.3089108910891087</v>
      </c>
      <c r="CF34" s="61">
        <v>0</v>
      </c>
      <c r="CG34" s="53">
        <f t="shared" si="32"/>
        <v>0</v>
      </c>
      <c r="CI34" s="32">
        <v>2043</v>
      </c>
      <c r="CJ34" s="53">
        <v>159.4577827912762</v>
      </c>
      <c r="CK34" s="48">
        <f t="shared" si="33"/>
        <v>1.3089108910891087</v>
      </c>
      <c r="CL34" s="58">
        <v>0</v>
      </c>
      <c r="CM34" s="27">
        <f t="shared" si="34"/>
        <v>0</v>
      </c>
      <c r="CO34" s="109">
        <v>2043</v>
      </c>
      <c r="CP34" s="53">
        <f t="shared" si="35"/>
        <v>3515.6016755649489</v>
      </c>
      <c r="CQ34" s="53">
        <f t="shared" si="36"/>
        <v>3515.6016755649489</v>
      </c>
      <c r="CR34" s="108">
        <f t="shared" si="37"/>
        <v>1.3089108910891087</v>
      </c>
      <c r="CS34" s="108">
        <v>1</v>
      </c>
      <c r="CT34" s="53">
        <f t="shared" si="38"/>
        <v>4601.6093218780807</v>
      </c>
    </row>
    <row r="35" spans="1:98" ht="15" x14ac:dyDescent="0.5">
      <c r="A35" s="32">
        <v>2044</v>
      </c>
      <c r="B35" s="27">
        <f t="shared" si="0"/>
        <v>5517.9393547493673</v>
      </c>
      <c r="C35" s="87">
        <f t="shared" si="39"/>
        <v>0.125</v>
      </c>
      <c r="D35" s="27">
        <f t="shared" si="8"/>
        <v>689.74241934367092</v>
      </c>
      <c r="E35" s="137">
        <f t="shared" si="40"/>
        <v>0.9</v>
      </c>
      <c r="F35" s="169">
        <f t="shared" si="9"/>
        <v>9.9999999999999978E-2</v>
      </c>
      <c r="G35" s="27">
        <f t="shared" si="10"/>
        <v>620.7681774093038</v>
      </c>
      <c r="H35" s="58">
        <f t="shared" si="41"/>
        <v>0.40731330164910667</v>
      </c>
      <c r="I35" s="27">
        <f t="shared" si="11"/>
        <v>252.84713589928194</v>
      </c>
      <c r="J35" s="85">
        <f t="shared" si="42"/>
        <v>0.05</v>
      </c>
      <c r="K35" s="85">
        <f t="shared" si="43"/>
        <v>0.05</v>
      </c>
      <c r="L35" s="29">
        <f t="shared" si="44"/>
        <v>0.9</v>
      </c>
      <c r="M35" s="85">
        <f t="shared" si="44"/>
        <v>0.05</v>
      </c>
      <c r="N35" s="627">
        <f t="shared" si="12"/>
        <v>0.6321178397482049</v>
      </c>
      <c r="O35" s="144">
        <f t="shared" si="45"/>
        <v>3.7499999999999999E-2</v>
      </c>
      <c r="P35" s="627">
        <f t="shared" si="13"/>
        <v>0.47408837981115365</v>
      </c>
      <c r="Q35" s="27">
        <f t="shared" si="14"/>
        <v>12.010238955215893</v>
      </c>
      <c r="R35" s="27">
        <f t="shared" si="15"/>
        <v>12.168268415152944</v>
      </c>
      <c r="S35" s="624">
        <f t="shared" si="16"/>
        <v>251.74092967972257</v>
      </c>
      <c r="T35" s="144">
        <f t="shared" si="46"/>
        <v>0.05</v>
      </c>
      <c r="U35" s="53">
        <f t="shared" si="17"/>
        <v>12.642356794964098</v>
      </c>
      <c r="V35" s="27">
        <f t="shared" si="18"/>
        <v>68.974241934367072</v>
      </c>
      <c r="W35" s="85">
        <f t="shared" si="47"/>
        <v>0.09</v>
      </c>
      <c r="X35" s="29">
        <f t="shared" si="19"/>
        <v>0.91</v>
      </c>
      <c r="Y35" s="27">
        <f t="shared" si="20"/>
        <v>6.2076817740930359</v>
      </c>
      <c r="Z35" s="85">
        <f t="shared" si="48"/>
        <v>0.49000000000000005</v>
      </c>
      <c r="AA35" s="624">
        <f t="shared" si="21"/>
        <v>3.0417640693055881</v>
      </c>
      <c r="AB35" s="27">
        <f t="shared" si="22"/>
        <v>62.76656016027404</v>
      </c>
      <c r="AC35" s="85">
        <f t="shared" si="49"/>
        <v>0.49000000000000005</v>
      </c>
      <c r="AD35" s="27">
        <f t="shared" si="23"/>
        <v>30.755614478534284</v>
      </c>
      <c r="AE35" s="624">
        <f t="shared" si="24"/>
        <v>43.397971273498385</v>
      </c>
      <c r="AF35" s="624">
        <f t="shared" si="50"/>
        <v>6.9436754037597419</v>
      </c>
      <c r="AG35" s="624">
        <f t="shared" si="25"/>
        <v>9.113573967434661</v>
      </c>
      <c r="AI35" s="109">
        <v>2044</v>
      </c>
      <c r="AJ35" s="53">
        <v>71.599999999999994</v>
      </c>
      <c r="AK35" s="108">
        <f t="shared" si="51"/>
        <v>1.3089108910891087</v>
      </c>
      <c r="AL35" s="61">
        <f t="shared" si="52"/>
        <v>1.2410000000000001</v>
      </c>
      <c r="AM35" s="53">
        <f t="shared" si="1"/>
        <v>116.30406257425742</v>
      </c>
      <c r="AN35" s="98"/>
      <c r="AO35" s="109">
        <v>2044</v>
      </c>
      <c r="AP35" s="53">
        <v>550</v>
      </c>
      <c r="AQ35" s="108">
        <f t="shared" si="26"/>
        <v>1.3089108910891087</v>
      </c>
      <c r="AR35" s="61">
        <f t="shared" si="53"/>
        <v>1.1113</v>
      </c>
      <c r="AS35" s="53">
        <f t="shared" si="2"/>
        <v>800.02597029702963</v>
      </c>
      <c r="AU35" s="109">
        <v>2044</v>
      </c>
      <c r="AV35" s="53">
        <v>20.029602999999042</v>
      </c>
      <c r="AW35" s="108">
        <f t="shared" si="3"/>
        <v>1.3089108910891087</v>
      </c>
      <c r="AX35" s="61">
        <v>0</v>
      </c>
      <c r="AY35" s="53">
        <f t="shared" si="4"/>
        <v>0</v>
      </c>
      <c r="AZ35" s="6"/>
      <c r="BA35" s="32">
        <v>2044</v>
      </c>
      <c r="BB35" s="693">
        <v>294.14017964377621</v>
      </c>
      <c r="BC35" s="53">
        <f t="shared" si="56"/>
        <v>4.0179643776184548E-2</v>
      </c>
      <c r="BD35" s="48">
        <f t="shared" si="5"/>
        <v>1.3089108910891087</v>
      </c>
      <c r="BE35" s="58">
        <v>0</v>
      </c>
      <c r="BF35" s="27">
        <f t="shared" si="27"/>
        <v>0</v>
      </c>
      <c r="BH35" s="32">
        <v>2044</v>
      </c>
      <c r="BI35" s="699">
        <v>0</v>
      </c>
      <c r="BJ35" s="53">
        <v>0</v>
      </c>
      <c r="BK35" s="108">
        <f t="shared" si="54"/>
        <v>1.3089108910891087</v>
      </c>
      <c r="BL35" s="61">
        <v>0</v>
      </c>
      <c r="BM35" s="53">
        <f t="shared" si="6"/>
        <v>0</v>
      </c>
      <c r="BO35" s="109">
        <v>2044</v>
      </c>
      <c r="BP35" s="53">
        <v>100</v>
      </c>
      <c r="BQ35" s="53">
        <f t="shared" si="28"/>
        <v>0</v>
      </c>
      <c r="BR35" s="108">
        <f t="shared" si="29"/>
        <v>1.3089108910891087</v>
      </c>
      <c r="BS35" s="61">
        <v>0</v>
      </c>
      <c r="BT35" s="53">
        <f t="shared" si="30"/>
        <v>0</v>
      </c>
      <c r="BV35" s="109">
        <v>2044</v>
      </c>
      <c r="BW35" s="695">
        <v>0.27075899999981629</v>
      </c>
      <c r="BX35" s="108">
        <f t="shared" si="55"/>
        <v>1.3089108910891087</v>
      </c>
      <c r="BY35" s="61">
        <v>0</v>
      </c>
      <c r="BZ35" s="53">
        <f t="shared" si="7"/>
        <v>0</v>
      </c>
      <c r="CB35" s="109">
        <v>2044</v>
      </c>
      <c r="CC35" s="53">
        <f t="shared" si="57"/>
        <v>57.506168095259603</v>
      </c>
      <c r="CD35" s="53">
        <v>0</v>
      </c>
      <c r="CE35" s="108">
        <f t="shared" si="31"/>
        <v>1.3089108910891087</v>
      </c>
      <c r="CF35" s="61">
        <v>0</v>
      </c>
      <c r="CG35" s="53">
        <f t="shared" si="32"/>
        <v>0</v>
      </c>
      <c r="CI35" s="32">
        <v>2044</v>
      </c>
      <c r="CJ35" s="53">
        <v>159.4577827912762</v>
      </c>
      <c r="CK35" s="48">
        <f t="shared" si="33"/>
        <v>1.3089108910891087</v>
      </c>
      <c r="CL35" s="58">
        <v>0</v>
      </c>
      <c r="CM35" s="27">
        <f t="shared" si="34"/>
        <v>0</v>
      </c>
      <c r="CO35" s="109">
        <v>2044</v>
      </c>
      <c r="CP35" s="53">
        <f t="shared" si="35"/>
        <v>3515.6016755649489</v>
      </c>
      <c r="CQ35" s="53">
        <f t="shared" si="36"/>
        <v>3515.6016755649489</v>
      </c>
      <c r="CR35" s="108">
        <f t="shared" si="37"/>
        <v>1.3089108910891087</v>
      </c>
      <c r="CS35" s="108">
        <v>1</v>
      </c>
      <c r="CT35" s="53">
        <f t="shared" si="38"/>
        <v>4601.6093218780807</v>
      </c>
    </row>
    <row r="36" spans="1:98" ht="15" x14ac:dyDescent="0.5">
      <c r="A36" s="32">
        <v>2045</v>
      </c>
      <c r="B36" s="27">
        <f t="shared" si="0"/>
        <v>5517.9393547493673</v>
      </c>
      <c r="C36" s="87">
        <f t="shared" si="39"/>
        <v>0.125</v>
      </c>
      <c r="D36" s="27">
        <f t="shared" si="8"/>
        <v>689.74241934367092</v>
      </c>
      <c r="E36" s="137">
        <f t="shared" si="40"/>
        <v>0.9</v>
      </c>
      <c r="F36" s="169">
        <f t="shared" si="9"/>
        <v>9.9999999999999978E-2</v>
      </c>
      <c r="G36" s="27">
        <f t="shared" si="10"/>
        <v>620.7681774093038</v>
      </c>
      <c r="H36" s="58">
        <f t="shared" si="41"/>
        <v>0.40731330164910667</v>
      </c>
      <c r="I36" s="27">
        <f t="shared" si="11"/>
        <v>252.84713589928194</v>
      </c>
      <c r="J36" s="85">
        <f t="shared" si="42"/>
        <v>0.05</v>
      </c>
      <c r="K36" s="85">
        <f t="shared" si="43"/>
        <v>0.05</v>
      </c>
      <c r="L36" s="29">
        <f t="shared" si="44"/>
        <v>0.9</v>
      </c>
      <c r="M36" s="85">
        <f t="shared" si="44"/>
        <v>0.05</v>
      </c>
      <c r="N36" s="627">
        <f t="shared" si="12"/>
        <v>0.6321178397482049</v>
      </c>
      <c r="O36" s="144">
        <f t="shared" si="45"/>
        <v>3.7499999999999999E-2</v>
      </c>
      <c r="P36" s="627">
        <f t="shared" si="13"/>
        <v>0.47408837981115365</v>
      </c>
      <c r="Q36" s="27">
        <f t="shared" si="14"/>
        <v>12.010238955215893</v>
      </c>
      <c r="R36" s="27">
        <f t="shared" si="15"/>
        <v>12.168268415152944</v>
      </c>
      <c r="S36" s="624">
        <f t="shared" si="16"/>
        <v>251.74092967972257</v>
      </c>
      <c r="T36" s="144">
        <f t="shared" si="46"/>
        <v>0.05</v>
      </c>
      <c r="U36" s="53">
        <f t="shared" si="17"/>
        <v>12.642356794964098</v>
      </c>
      <c r="V36" s="27">
        <f t="shared" si="18"/>
        <v>68.974241934367072</v>
      </c>
      <c r="W36" s="85">
        <f t="shared" si="47"/>
        <v>0.09</v>
      </c>
      <c r="X36" s="29">
        <f t="shared" si="19"/>
        <v>0.91</v>
      </c>
      <c r="Y36" s="27">
        <f t="shared" si="20"/>
        <v>6.2076817740930359</v>
      </c>
      <c r="Z36" s="85">
        <f t="shared" si="48"/>
        <v>0.49000000000000005</v>
      </c>
      <c r="AA36" s="624">
        <f t="shared" si="21"/>
        <v>3.0417640693055881</v>
      </c>
      <c r="AB36" s="27">
        <f t="shared" si="22"/>
        <v>62.76656016027404</v>
      </c>
      <c r="AC36" s="85">
        <f t="shared" si="49"/>
        <v>0.49000000000000005</v>
      </c>
      <c r="AD36" s="27">
        <f t="shared" si="23"/>
        <v>30.755614478534284</v>
      </c>
      <c r="AE36" s="624">
        <f t="shared" si="24"/>
        <v>43.397971273498385</v>
      </c>
      <c r="AF36" s="624">
        <f t="shared" si="50"/>
        <v>6.9436754037597419</v>
      </c>
      <c r="AG36" s="624">
        <f t="shared" si="25"/>
        <v>9.113573967434661</v>
      </c>
      <c r="AI36" s="109">
        <v>2045</v>
      </c>
      <c r="AJ36" s="53">
        <v>71.599999999999994</v>
      </c>
      <c r="AK36" s="108">
        <f t="shared" si="51"/>
        <v>1.3089108910891087</v>
      </c>
      <c r="AL36" s="61">
        <f t="shared" si="52"/>
        <v>1.2410000000000001</v>
      </c>
      <c r="AM36" s="53">
        <f t="shared" si="1"/>
        <v>116.30406257425742</v>
      </c>
      <c r="AN36" s="98"/>
      <c r="AO36" s="109">
        <v>2045</v>
      </c>
      <c r="AP36" s="53">
        <v>550</v>
      </c>
      <c r="AQ36" s="108">
        <f t="shared" si="26"/>
        <v>1.3089108910891087</v>
      </c>
      <c r="AR36" s="61">
        <f t="shared" si="53"/>
        <v>1.1113</v>
      </c>
      <c r="AS36" s="53">
        <f t="shared" si="2"/>
        <v>800.02597029702963</v>
      </c>
      <c r="AU36" s="109">
        <v>2045</v>
      </c>
      <c r="AV36" s="53">
        <v>20.029602999999042</v>
      </c>
      <c r="AW36" s="108">
        <f t="shared" si="3"/>
        <v>1.3089108910891087</v>
      </c>
      <c r="AX36" s="61">
        <v>0</v>
      </c>
      <c r="AY36" s="53">
        <f t="shared" si="4"/>
        <v>0</v>
      </c>
      <c r="AZ36" s="6"/>
      <c r="BA36" s="32">
        <v>2045</v>
      </c>
      <c r="BB36" s="693">
        <v>294.14017964377621</v>
      </c>
      <c r="BC36" s="53">
        <f t="shared" si="56"/>
        <v>4.0179643776184548E-2</v>
      </c>
      <c r="BD36" s="48">
        <f t="shared" si="5"/>
        <v>1.3089108910891087</v>
      </c>
      <c r="BE36" s="58">
        <v>0</v>
      </c>
      <c r="BF36" s="27">
        <f t="shared" si="27"/>
        <v>0</v>
      </c>
      <c r="BH36" s="32">
        <v>2045</v>
      </c>
      <c r="BI36" s="699">
        <v>0</v>
      </c>
      <c r="BJ36" s="53">
        <v>0</v>
      </c>
      <c r="BK36" s="108">
        <f t="shared" si="54"/>
        <v>1.3089108910891087</v>
      </c>
      <c r="BL36" s="61">
        <v>0</v>
      </c>
      <c r="BM36" s="53">
        <f t="shared" si="6"/>
        <v>0</v>
      </c>
      <c r="BO36" s="109">
        <v>2045</v>
      </c>
      <c r="BP36" s="53">
        <v>100</v>
      </c>
      <c r="BQ36" s="53">
        <f t="shared" si="28"/>
        <v>0</v>
      </c>
      <c r="BR36" s="108">
        <f t="shared" si="29"/>
        <v>1.3089108910891087</v>
      </c>
      <c r="BS36" s="61">
        <v>0</v>
      </c>
      <c r="BT36" s="53">
        <f t="shared" si="30"/>
        <v>0</v>
      </c>
      <c r="BV36" s="109">
        <v>2045</v>
      </c>
      <c r="BW36" s="695">
        <v>0.27075899999981629</v>
      </c>
      <c r="BX36" s="108">
        <f t="shared" si="55"/>
        <v>1.3089108910891087</v>
      </c>
      <c r="BY36" s="61">
        <v>0</v>
      </c>
      <c r="BZ36" s="53">
        <f t="shared" si="7"/>
        <v>0</v>
      </c>
      <c r="CB36" s="109">
        <v>2045</v>
      </c>
      <c r="CC36" s="53">
        <f t="shared" si="57"/>
        <v>57.506168095259603</v>
      </c>
      <c r="CD36" s="53">
        <v>0</v>
      </c>
      <c r="CE36" s="108">
        <f t="shared" si="31"/>
        <v>1.3089108910891087</v>
      </c>
      <c r="CF36" s="61">
        <v>0</v>
      </c>
      <c r="CG36" s="53">
        <f t="shared" si="32"/>
        <v>0</v>
      </c>
      <c r="CI36" s="32">
        <v>2045</v>
      </c>
      <c r="CJ36" s="53">
        <v>159.4577827912762</v>
      </c>
      <c r="CK36" s="48">
        <f t="shared" si="33"/>
        <v>1.3089108910891087</v>
      </c>
      <c r="CL36" s="58">
        <v>0</v>
      </c>
      <c r="CM36" s="27">
        <f t="shared" si="34"/>
        <v>0</v>
      </c>
      <c r="CO36" s="109">
        <v>2045</v>
      </c>
      <c r="CP36" s="53">
        <f t="shared" si="35"/>
        <v>3515.6016755649489</v>
      </c>
      <c r="CQ36" s="53">
        <f t="shared" si="36"/>
        <v>3515.6016755649489</v>
      </c>
      <c r="CR36" s="108">
        <f t="shared" si="37"/>
        <v>1.3089108910891087</v>
      </c>
      <c r="CS36" s="108">
        <v>1</v>
      </c>
      <c r="CT36" s="53">
        <f t="shared" si="38"/>
        <v>4601.6093218780807</v>
      </c>
    </row>
    <row r="37" spans="1:98" ht="15" x14ac:dyDescent="0.5">
      <c r="A37" s="32">
        <v>2046</v>
      </c>
      <c r="B37" s="27">
        <f t="shared" si="0"/>
        <v>5517.9393547493673</v>
      </c>
      <c r="C37" s="87">
        <f t="shared" si="39"/>
        <v>0.125</v>
      </c>
      <c r="D37" s="27">
        <f t="shared" si="8"/>
        <v>689.74241934367092</v>
      </c>
      <c r="E37" s="137">
        <f t="shared" si="40"/>
        <v>0.9</v>
      </c>
      <c r="F37" s="169">
        <f t="shared" si="9"/>
        <v>9.9999999999999978E-2</v>
      </c>
      <c r="G37" s="27">
        <f t="shared" si="10"/>
        <v>620.7681774093038</v>
      </c>
      <c r="H37" s="58">
        <f t="shared" si="41"/>
        <v>0.40731330164910667</v>
      </c>
      <c r="I37" s="27">
        <f t="shared" si="11"/>
        <v>252.84713589928194</v>
      </c>
      <c r="J37" s="85">
        <f t="shared" si="42"/>
        <v>0.05</v>
      </c>
      <c r="K37" s="85">
        <f t="shared" si="43"/>
        <v>0.05</v>
      </c>
      <c r="L37" s="29">
        <f t="shared" si="44"/>
        <v>0.9</v>
      </c>
      <c r="M37" s="85">
        <f t="shared" si="44"/>
        <v>0.05</v>
      </c>
      <c r="N37" s="627">
        <f t="shared" si="12"/>
        <v>0.6321178397482049</v>
      </c>
      <c r="O37" s="144">
        <f t="shared" si="45"/>
        <v>3.7499999999999999E-2</v>
      </c>
      <c r="P37" s="627">
        <f t="shared" si="13"/>
        <v>0.47408837981115365</v>
      </c>
      <c r="Q37" s="27">
        <f t="shared" si="14"/>
        <v>12.010238955215893</v>
      </c>
      <c r="R37" s="27">
        <f t="shared" si="15"/>
        <v>12.168268415152944</v>
      </c>
      <c r="S37" s="624">
        <f t="shared" si="16"/>
        <v>251.74092967972257</v>
      </c>
      <c r="T37" s="144">
        <f t="shared" si="46"/>
        <v>0.05</v>
      </c>
      <c r="U37" s="53">
        <f t="shared" si="17"/>
        <v>12.642356794964098</v>
      </c>
      <c r="V37" s="27">
        <f t="shared" si="18"/>
        <v>68.974241934367072</v>
      </c>
      <c r="W37" s="85">
        <f t="shared" si="47"/>
        <v>0.09</v>
      </c>
      <c r="X37" s="29">
        <f t="shared" si="19"/>
        <v>0.91</v>
      </c>
      <c r="Y37" s="27">
        <f t="shared" si="20"/>
        <v>6.2076817740930359</v>
      </c>
      <c r="Z37" s="85">
        <f t="shared" si="48"/>
        <v>0.49000000000000005</v>
      </c>
      <c r="AA37" s="624">
        <f t="shared" si="21"/>
        <v>3.0417640693055881</v>
      </c>
      <c r="AB37" s="27">
        <f t="shared" si="22"/>
        <v>62.76656016027404</v>
      </c>
      <c r="AC37" s="85">
        <f t="shared" si="49"/>
        <v>0.49000000000000005</v>
      </c>
      <c r="AD37" s="27">
        <f t="shared" si="23"/>
        <v>30.755614478534284</v>
      </c>
      <c r="AE37" s="624">
        <f t="shared" si="24"/>
        <v>43.397971273498385</v>
      </c>
      <c r="AF37" s="624">
        <f t="shared" si="50"/>
        <v>6.9436754037597419</v>
      </c>
      <c r="AG37" s="624">
        <f t="shared" si="25"/>
        <v>9.113573967434661</v>
      </c>
      <c r="AI37" s="109">
        <v>2046</v>
      </c>
      <c r="AJ37" s="53">
        <v>71.599999999999994</v>
      </c>
      <c r="AK37" s="108">
        <f t="shared" si="51"/>
        <v>1.3089108910891087</v>
      </c>
      <c r="AL37" s="61">
        <f t="shared" si="52"/>
        <v>1.2410000000000001</v>
      </c>
      <c r="AM37" s="53">
        <f t="shared" si="1"/>
        <v>116.30406257425742</v>
      </c>
      <c r="AN37" s="98"/>
      <c r="AO37" s="109">
        <v>2046</v>
      </c>
      <c r="AP37" s="53">
        <v>550</v>
      </c>
      <c r="AQ37" s="108">
        <f t="shared" si="26"/>
        <v>1.3089108910891087</v>
      </c>
      <c r="AR37" s="61">
        <f t="shared" si="53"/>
        <v>1.1113</v>
      </c>
      <c r="AS37" s="53">
        <f t="shared" si="2"/>
        <v>800.02597029702963</v>
      </c>
      <c r="AU37" s="109">
        <v>2046</v>
      </c>
      <c r="AV37" s="53">
        <v>20.029602999999042</v>
      </c>
      <c r="AW37" s="108">
        <f t="shared" si="3"/>
        <v>1.3089108910891087</v>
      </c>
      <c r="AX37" s="61">
        <v>0</v>
      </c>
      <c r="AY37" s="53">
        <f t="shared" si="4"/>
        <v>0</v>
      </c>
      <c r="AZ37" s="6"/>
      <c r="BA37" s="32">
        <v>2046</v>
      </c>
      <c r="BB37" s="693">
        <v>294.14017964377621</v>
      </c>
      <c r="BC37" s="53">
        <f t="shared" si="56"/>
        <v>4.0179643776184548E-2</v>
      </c>
      <c r="BD37" s="48">
        <f t="shared" si="5"/>
        <v>1.3089108910891087</v>
      </c>
      <c r="BE37" s="58">
        <v>0</v>
      </c>
      <c r="BF37" s="27">
        <f t="shared" si="27"/>
        <v>0</v>
      </c>
      <c r="BH37" s="32">
        <v>2046</v>
      </c>
      <c r="BI37" s="699">
        <v>0</v>
      </c>
      <c r="BJ37" s="53">
        <v>0</v>
      </c>
      <c r="BK37" s="108">
        <f t="shared" si="54"/>
        <v>1.3089108910891087</v>
      </c>
      <c r="BL37" s="61">
        <v>0</v>
      </c>
      <c r="BM37" s="53">
        <f t="shared" si="6"/>
        <v>0</v>
      </c>
      <c r="BO37" s="109">
        <v>2046</v>
      </c>
      <c r="BP37" s="53">
        <v>100</v>
      </c>
      <c r="BQ37" s="53">
        <f t="shared" si="28"/>
        <v>0</v>
      </c>
      <c r="BR37" s="108">
        <f t="shared" si="29"/>
        <v>1.3089108910891087</v>
      </c>
      <c r="BS37" s="61">
        <v>0</v>
      </c>
      <c r="BT37" s="53">
        <f t="shared" si="30"/>
        <v>0</v>
      </c>
      <c r="BV37" s="109">
        <v>2046</v>
      </c>
      <c r="BW37" s="695">
        <v>0.27075899999981629</v>
      </c>
      <c r="BX37" s="108">
        <f t="shared" si="55"/>
        <v>1.3089108910891087</v>
      </c>
      <c r="BY37" s="61">
        <v>0</v>
      </c>
      <c r="BZ37" s="53">
        <f t="shared" si="7"/>
        <v>0</v>
      </c>
      <c r="CB37" s="109">
        <v>2046</v>
      </c>
      <c r="CC37" s="53">
        <f t="shared" si="57"/>
        <v>57.506168095259603</v>
      </c>
      <c r="CD37" s="53">
        <v>0</v>
      </c>
      <c r="CE37" s="108">
        <f t="shared" si="31"/>
        <v>1.3089108910891087</v>
      </c>
      <c r="CF37" s="61">
        <v>0</v>
      </c>
      <c r="CG37" s="53">
        <f t="shared" si="32"/>
        <v>0</v>
      </c>
      <c r="CI37" s="32">
        <v>2046</v>
      </c>
      <c r="CJ37" s="53">
        <v>159.4577827912762</v>
      </c>
      <c r="CK37" s="48">
        <f t="shared" si="33"/>
        <v>1.3089108910891087</v>
      </c>
      <c r="CL37" s="58">
        <v>0</v>
      </c>
      <c r="CM37" s="27">
        <f t="shared" si="34"/>
        <v>0</v>
      </c>
      <c r="CO37" s="109">
        <v>2046</v>
      </c>
      <c r="CP37" s="53">
        <f t="shared" si="35"/>
        <v>3515.6016755649489</v>
      </c>
      <c r="CQ37" s="53">
        <f t="shared" si="36"/>
        <v>3515.6016755649489</v>
      </c>
      <c r="CR37" s="108">
        <f t="shared" si="37"/>
        <v>1.3089108910891087</v>
      </c>
      <c r="CS37" s="108">
        <v>1</v>
      </c>
      <c r="CT37" s="53">
        <f t="shared" si="38"/>
        <v>4601.6093218780807</v>
      </c>
    </row>
    <row r="38" spans="1:98" ht="15" x14ac:dyDescent="0.5">
      <c r="A38" s="32">
        <v>2047</v>
      </c>
      <c r="B38" s="27">
        <f t="shared" si="0"/>
        <v>5517.9393547493673</v>
      </c>
      <c r="C38" s="87">
        <f t="shared" si="39"/>
        <v>0.125</v>
      </c>
      <c r="D38" s="27">
        <f t="shared" si="8"/>
        <v>689.74241934367092</v>
      </c>
      <c r="E38" s="137">
        <f t="shared" si="40"/>
        <v>0.9</v>
      </c>
      <c r="F38" s="169">
        <f t="shared" si="9"/>
        <v>9.9999999999999978E-2</v>
      </c>
      <c r="G38" s="27">
        <f t="shared" si="10"/>
        <v>620.7681774093038</v>
      </c>
      <c r="H38" s="58">
        <f t="shared" si="41"/>
        <v>0.40731330164910667</v>
      </c>
      <c r="I38" s="27">
        <f t="shared" si="11"/>
        <v>252.84713589928194</v>
      </c>
      <c r="J38" s="85">
        <f t="shared" si="42"/>
        <v>0.05</v>
      </c>
      <c r="K38" s="85">
        <f t="shared" si="43"/>
        <v>0.05</v>
      </c>
      <c r="L38" s="29">
        <f t="shared" si="44"/>
        <v>0.9</v>
      </c>
      <c r="M38" s="85">
        <f t="shared" si="44"/>
        <v>0.05</v>
      </c>
      <c r="N38" s="627">
        <f t="shared" si="12"/>
        <v>0.6321178397482049</v>
      </c>
      <c r="O38" s="144">
        <f t="shared" si="45"/>
        <v>3.7499999999999999E-2</v>
      </c>
      <c r="P38" s="627">
        <f t="shared" si="13"/>
        <v>0.47408837981115365</v>
      </c>
      <c r="Q38" s="27">
        <f t="shared" si="14"/>
        <v>12.010238955215893</v>
      </c>
      <c r="R38" s="27">
        <f t="shared" si="15"/>
        <v>12.168268415152944</v>
      </c>
      <c r="S38" s="624">
        <f t="shared" si="16"/>
        <v>251.74092967972257</v>
      </c>
      <c r="T38" s="144">
        <f t="shared" si="46"/>
        <v>0.05</v>
      </c>
      <c r="U38" s="53">
        <f t="shared" si="17"/>
        <v>12.642356794964098</v>
      </c>
      <c r="V38" s="27">
        <f t="shared" si="18"/>
        <v>68.974241934367072</v>
      </c>
      <c r="W38" s="85">
        <f t="shared" si="47"/>
        <v>0.09</v>
      </c>
      <c r="X38" s="29">
        <f t="shared" si="19"/>
        <v>0.91</v>
      </c>
      <c r="Y38" s="27">
        <f t="shared" si="20"/>
        <v>6.2076817740930359</v>
      </c>
      <c r="Z38" s="85">
        <f t="shared" si="48"/>
        <v>0.49000000000000005</v>
      </c>
      <c r="AA38" s="624">
        <f t="shared" si="21"/>
        <v>3.0417640693055881</v>
      </c>
      <c r="AB38" s="27">
        <f t="shared" si="22"/>
        <v>62.76656016027404</v>
      </c>
      <c r="AC38" s="85">
        <f t="shared" si="49"/>
        <v>0.49000000000000005</v>
      </c>
      <c r="AD38" s="27">
        <f t="shared" si="23"/>
        <v>30.755614478534284</v>
      </c>
      <c r="AE38" s="624">
        <f t="shared" si="24"/>
        <v>43.397971273498385</v>
      </c>
      <c r="AF38" s="624">
        <f t="shared" si="50"/>
        <v>6.9436754037597419</v>
      </c>
      <c r="AG38" s="624">
        <f t="shared" si="25"/>
        <v>9.113573967434661</v>
      </c>
      <c r="AI38" s="109">
        <v>2047</v>
      </c>
      <c r="AJ38" s="53">
        <v>71.599999999999994</v>
      </c>
      <c r="AK38" s="108">
        <f t="shared" si="51"/>
        <v>1.3089108910891087</v>
      </c>
      <c r="AL38" s="61">
        <f t="shared" si="52"/>
        <v>1.2410000000000001</v>
      </c>
      <c r="AM38" s="53">
        <f t="shared" si="1"/>
        <v>116.30406257425742</v>
      </c>
      <c r="AN38" s="98"/>
      <c r="AO38" s="109">
        <v>2047</v>
      </c>
      <c r="AP38" s="53">
        <v>550</v>
      </c>
      <c r="AQ38" s="108">
        <f t="shared" si="26"/>
        <v>1.3089108910891087</v>
      </c>
      <c r="AR38" s="61">
        <f t="shared" si="53"/>
        <v>1.1113</v>
      </c>
      <c r="AS38" s="53">
        <f t="shared" si="2"/>
        <v>800.02597029702963</v>
      </c>
      <c r="AU38" s="109">
        <v>2047</v>
      </c>
      <c r="AV38" s="53">
        <v>20.029602999999042</v>
      </c>
      <c r="AW38" s="108">
        <f t="shared" si="3"/>
        <v>1.3089108910891087</v>
      </c>
      <c r="AX38" s="61">
        <v>0</v>
      </c>
      <c r="AY38" s="53">
        <f t="shared" si="4"/>
        <v>0</v>
      </c>
      <c r="AZ38" s="6"/>
      <c r="BA38" s="32">
        <v>2047</v>
      </c>
      <c r="BB38" s="693">
        <v>294.14017964377621</v>
      </c>
      <c r="BC38" s="53">
        <f t="shared" si="56"/>
        <v>4.0179643776184548E-2</v>
      </c>
      <c r="BD38" s="48">
        <f t="shared" si="5"/>
        <v>1.3089108910891087</v>
      </c>
      <c r="BE38" s="58">
        <v>0</v>
      </c>
      <c r="BF38" s="27">
        <f t="shared" si="27"/>
        <v>0</v>
      </c>
      <c r="BH38" s="32">
        <v>2047</v>
      </c>
      <c r="BI38" s="699">
        <v>0</v>
      </c>
      <c r="BJ38" s="53">
        <v>0</v>
      </c>
      <c r="BK38" s="108">
        <f t="shared" si="54"/>
        <v>1.3089108910891087</v>
      </c>
      <c r="BL38" s="61">
        <v>0</v>
      </c>
      <c r="BM38" s="53">
        <f t="shared" si="6"/>
        <v>0</v>
      </c>
      <c r="BO38" s="109">
        <v>2047</v>
      </c>
      <c r="BP38" s="53">
        <v>100</v>
      </c>
      <c r="BQ38" s="53">
        <f t="shared" si="28"/>
        <v>0</v>
      </c>
      <c r="BR38" s="108">
        <f t="shared" si="29"/>
        <v>1.3089108910891087</v>
      </c>
      <c r="BS38" s="61">
        <v>0</v>
      </c>
      <c r="BT38" s="53">
        <f t="shared" si="30"/>
        <v>0</v>
      </c>
      <c r="BV38" s="109">
        <v>2047</v>
      </c>
      <c r="BW38" s="695">
        <v>0.27075899999981629</v>
      </c>
      <c r="BX38" s="108">
        <f t="shared" si="55"/>
        <v>1.3089108910891087</v>
      </c>
      <c r="BY38" s="61">
        <v>0</v>
      </c>
      <c r="BZ38" s="53">
        <f t="shared" si="7"/>
        <v>0</v>
      </c>
      <c r="CB38" s="109">
        <v>2047</v>
      </c>
      <c r="CC38" s="53">
        <f t="shared" si="57"/>
        <v>57.506168095259603</v>
      </c>
      <c r="CD38" s="53">
        <v>0</v>
      </c>
      <c r="CE38" s="108">
        <f t="shared" si="31"/>
        <v>1.3089108910891087</v>
      </c>
      <c r="CF38" s="61">
        <v>0</v>
      </c>
      <c r="CG38" s="53">
        <f t="shared" si="32"/>
        <v>0</v>
      </c>
      <c r="CI38" s="32">
        <v>2047</v>
      </c>
      <c r="CJ38" s="53">
        <v>159.4577827912762</v>
      </c>
      <c r="CK38" s="48">
        <f t="shared" si="33"/>
        <v>1.3089108910891087</v>
      </c>
      <c r="CL38" s="58">
        <v>0</v>
      </c>
      <c r="CM38" s="27">
        <f t="shared" si="34"/>
        <v>0</v>
      </c>
      <c r="CO38" s="109">
        <v>2047</v>
      </c>
      <c r="CP38" s="53">
        <f t="shared" si="35"/>
        <v>3515.6016755649489</v>
      </c>
      <c r="CQ38" s="53">
        <f t="shared" si="36"/>
        <v>3515.6016755649489</v>
      </c>
      <c r="CR38" s="108">
        <f t="shared" si="37"/>
        <v>1.3089108910891087</v>
      </c>
      <c r="CS38" s="108">
        <v>1</v>
      </c>
      <c r="CT38" s="53">
        <f t="shared" si="38"/>
        <v>4601.6093218780807</v>
      </c>
    </row>
    <row r="39" spans="1:98" ht="15" x14ac:dyDescent="0.5">
      <c r="A39" s="32">
        <v>2048</v>
      </c>
      <c r="B39" s="27">
        <f t="shared" si="0"/>
        <v>5517.9393547493673</v>
      </c>
      <c r="C39" s="87">
        <f t="shared" si="39"/>
        <v>0.125</v>
      </c>
      <c r="D39" s="27">
        <f t="shared" si="8"/>
        <v>689.74241934367092</v>
      </c>
      <c r="E39" s="137">
        <f t="shared" si="40"/>
        <v>0.9</v>
      </c>
      <c r="F39" s="169">
        <f t="shared" si="9"/>
        <v>9.9999999999999978E-2</v>
      </c>
      <c r="G39" s="27">
        <f t="shared" si="10"/>
        <v>620.7681774093038</v>
      </c>
      <c r="H39" s="58">
        <f t="shared" si="41"/>
        <v>0.40731330164910667</v>
      </c>
      <c r="I39" s="27">
        <f t="shared" si="11"/>
        <v>252.84713589928194</v>
      </c>
      <c r="J39" s="85">
        <f t="shared" si="42"/>
        <v>0.05</v>
      </c>
      <c r="K39" s="85">
        <f t="shared" si="43"/>
        <v>0.05</v>
      </c>
      <c r="L39" s="29">
        <f t="shared" si="44"/>
        <v>0.9</v>
      </c>
      <c r="M39" s="85">
        <f t="shared" si="44"/>
        <v>0.05</v>
      </c>
      <c r="N39" s="627">
        <f t="shared" si="12"/>
        <v>0.6321178397482049</v>
      </c>
      <c r="O39" s="144">
        <f t="shared" si="45"/>
        <v>3.7499999999999999E-2</v>
      </c>
      <c r="P39" s="627">
        <f t="shared" si="13"/>
        <v>0.47408837981115365</v>
      </c>
      <c r="Q39" s="27">
        <f t="shared" si="14"/>
        <v>12.010238955215893</v>
      </c>
      <c r="R39" s="27">
        <f t="shared" si="15"/>
        <v>12.168268415152944</v>
      </c>
      <c r="S39" s="624">
        <f t="shared" si="16"/>
        <v>251.74092967972257</v>
      </c>
      <c r="T39" s="144">
        <f t="shared" si="46"/>
        <v>0.05</v>
      </c>
      <c r="U39" s="53">
        <f t="shared" si="17"/>
        <v>12.642356794964098</v>
      </c>
      <c r="V39" s="27">
        <f t="shared" si="18"/>
        <v>68.974241934367072</v>
      </c>
      <c r="W39" s="85">
        <f t="shared" si="47"/>
        <v>0.09</v>
      </c>
      <c r="X39" s="29">
        <f t="shared" si="19"/>
        <v>0.91</v>
      </c>
      <c r="Y39" s="27">
        <f t="shared" si="20"/>
        <v>6.2076817740930359</v>
      </c>
      <c r="Z39" s="85">
        <f t="shared" si="48"/>
        <v>0.49000000000000005</v>
      </c>
      <c r="AA39" s="624">
        <f t="shared" si="21"/>
        <v>3.0417640693055881</v>
      </c>
      <c r="AB39" s="27">
        <f t="shared" si="22"/>
        <v>62.76656016027404</v>
      </c>
      <c r="AC39" s="85">
        <f t="shared" si="49"/>
        <v>0.49000000000000005</v>
      </c>
      <c r="AD39" s="27">
        <f t="shared" si="23"/>
        <v>30.755614478534284</v>
      </c>
      <c r="AE39" s="624">
        <f t="shared" si="24"/>
        <v>43.397971273498385</v>
      </c>
      <c r="AF39" s="624">
        <f t="shared" si="50"/>
        <v>6.9436754037597419</v>
      </c>
      <c r="AG39" s="624">
        <f t="shared" si="25"/>
        <v>9.113573967434661</v>
      </c>
      <c r="AI39" s="109">
        <v>2048</v>
      </c>
      <c r="AJ39" s="53">
        <v>71.599999999999994</v>
      </c>
      <c r="AK39" s="108">
        <f t="shared" si="51"/>
        <v>1.3089108910891087</v>
      </c>
      <c r="AL39" s="61">
        <f t="shared" si="52"/>
        <v>1.2410000000000001</v>
      </c>
      <c r="AM39" s="53">
        <f t="shared" si="1"/>
        <v>116.30406257425742</v>
      </c>
      <c r="AN39" s="98"/>
      <c r="AO39" s="109">
        <v>2048</v>
      </c>
      <c r="AP39" s="53">
        <v>550</v>
      </c>
      <c r="AQ39" s="108">
        <f t="shared" si="26"/>
        <v>1.3089108910891087</v>
      </c>
      <c r="AR39" s="61">
        <f t="shared" si="53"/>
        <v>1.1113</v>
      </c>
      <c r="AS39" s="53">
        <f t="shared" si="2"/>
        <v>800.02597029702963</v>
      </c>
      <c r="AU39" s="109">
        <v>2048</v>
      </c>
      <c r="AV39" s="53">
        <v>20.029602999999042</v>
      </c>
      <c r="AW39" s="108">
        <f t="shared" si="3"/>
        <v>1.3089108910891087</v>
      </c>
      <c r="AX39" s="61">
        <v>0</v>
      </c>
      <c r="AY39" s="53">
        <f t="shared" si="4"/>
        <v>0</v>
      </c>
      <c r="AZ39" s="6"/>
      <c r="BA39" s="32">
        <v>2048</v>
      </c>
      <c r="BB39" s="693">
        <v>294.14017964377621</v>
      </c>
      <c r="BC39" s="53">
        <f t="shared" si="56"/>
        <v>4.0179643776184548E-2</v>
      </c>
      <c r="BD39" s="48">
        <f t="shared" si="5"/>
        <v>1.3089108910891087</v>
      </c>
      <c r="BE39" s="58">
        <v>0</v>
      </c>
      <c r="BF39" s="27">
        <f t="shared" si="27"/>
        <v>0</v>
      </c>
      <c r="BH39" s="32">
        <v>2048</v>
      </c>
      <c r="BI39" s="699">
        <v>0</v>
      </c>
      <c r="BJ39" s="53">
        <v>0</v>
      </c>
      <c r="BK39" s="108">
        <f t="shared" si="54"/>
        <v>1.3089108910891087</v>
      </c>
      <c r="BL39" s="61">
        <v>0</v>
      </c>
      <c r="BM39" s="53">
        <f t="shared" si="6"/>
        <v>0</v>
      </c>
      <c r="BO39" s="109">
        <v>2048</v>
      </c>
      <c r="BP39" s="53">
        <v>100</v>
      </c>
      <c r="BQ39" s="53">
        <f t="shared" si="28"/>
        <v>0</v>
      </c>
      <c r="BR39" s="108">
        <f t="shared" si="29"/>
        <v>1.3089108910891087</v>
      </c>
      <c r="BS39" s="61">
        <v>0</v>
      </c>
      <c r="BT39" s="53">
        <f t="shared" si="30"/>
        <v>0</v>
      </c>
      <c r="BV39" s="109">
        <v>2048</v>
      </c>
      <c r="BW39" s="695">
        <v>0.27075899999981629</v>
      </c>
      <c r="BX39" s="108">
        <f t="shared" si="55"/>
        <v>1.3089108910891087</v>
      </c>
      <c r="BY39" s="61">
        <v>0</v>
      </c>
      <c r="BZ39" s="53">
        <f t="shared" si="7"/>
        <v>0</v>
      </c>
      <c r="CB39" s="109">
        <v>2048</v>
      </c>
      <c r="CC39" s="53">
        <f t="shared" si="57"/>
        <v>57.506168095259603</v>
      </c>
      <c r="CD39" s="53">
        <v>0</v>
      </c>
      <c r="CE39" s="108">
        <f t="shared" si="31"/>
        <v>1.3089108910891087</v>
      </c>
      <c r="CF39" s="61">
        <v>0</v>
      </c>
      <c r="CG39" s="53">
        <f t="shared" si="32"/>
        <v>0</v>
      </c>
      <c r="CI39" s="32">
        <v>2048</v>
      </c>
      <c r="CJ39" s="53">
        <v>159.4577827912762</v>
      </c>
      <c r="CK39" s="48">
        <f t="shared" si="33"/>
        <v>1.3089108910891087</v>
      </c>
      <c r="CL39" s="58">
        <v>0</v>
      </c>
      <c r="CM39" s="27">
        <f t="shared" si="34"/>
        <v>0</v>
      </c>
      <c r="CO39" s="109">
        <v>2048</v>
      </c>
      <c r="CP39" s="53">
        <f t="shared" si="35"/>
        <v>3515.6016755649489</v>
      </c>
      <c r="CQ39" s="53">
        <f t="shared" si="36"/>
        <v>3515.6016755649489</v>
      </c>
      <c r="CR39" s="108">
        <f t="shared" si="37"/>
        <v>1.3089108910891087</v>
      </c>
      <c r="CS39" s="108">
        <v>1</v>
      </c>
      <c r="CT39" s="53">
        <f t="shared" si="38"/>
        <v>4601.6093218780807</v>
      </c>
    </row>
    <row r="40" spans="1:98" ht="15" x14ac:dyDescent="0.5">
      <c r="A40" s="32">
        <v>2049</v>
      </c>
      <c r="B40" s="27">
        <f t="shared" si="0"/>
        <v>5517.9393547493673</v>
      </c>
      <c r="C40" s="87">
        <f t="shared" si="39"/>
        <v>0.125</v>
      </c>
      <c r="D40" s="27">
        <f t="shared" si="8"/>
        <v>689.74241934367092</v>
      </c>
      <c r="E40" s="137">
        <f t="shared" si="40"/>
        <v>0.9</v>
      </c>
      <c r="F40" s="169">
        <f t="shared" si="9"/>
        <v>9.9999999999999978E-2</v>
      </c>
      <c r="G40" s="27">
        <f t="shared" si="10"/>
        <v>620.7681774093038</v>
      </c>
      <c r="H40" s="58">
        <f t="shared" si="41"/>
        <v>0.40731330164910667</v>
      </c>
      <c r="I40" s="27">
        <f>G40*H40</f>
        <v>252.84713589928194</v>
      </c>
      <c r="J40" s="85">
        <f t="shared" si="42"/>
        <v>0.05</v>
      </c>
      <c r="K40" s="85">
        <f t="shared" si="43"/>
        <v>0.05</v>
      </c>
      <c r="L40" s="29">
        <f t="shared" si="44"/>
        <v>0.9</v>
      </c>
      <c r="M40" s="85">
        <f t="shared" si="44"/>
        <v>0.05</v>
      </c>
      <c r="N40" s="627">
        <f t="shared" si="12"/>
        <v>0.6321178397482049</v>
      </c>
      <c r="O40" s="144">
        <f t="shared" si="45"/>
        <v>3.7499999999999999E-2</v>
      </c>
      <c r="P40" s="627">
        <f t="shared" si="13"/>
        <v>0.47408837981115365</v>
      </c>
      <c r="Q40" s="27">
        <f t="shared" si="14"/>
        <v>12.010238955215893</v>
      </c>
      <c r="R40" s="27">
        <f t="shared" si="15"/>
        <v>12.168268415152944</v>
      </c>
      <c r="S40" s="624">
        <f t="shared" si="16"/>
        <v>251.74092967972257</v>
      </c>
      <c r="T40" s="144">
        <f t="shared" si="46"/>
        <v>0.05</v>
      </c>
      <c r="U40" s="53">
        <f t="shared" si="17"/>
        <v>12.642356794964098</v>
      </c>
      <c r="V40" s="27">
        <f t="shared" si="18"/>
        <v>68.974241934367072</v>
      </c>
      <c r="W40" s="85">
        <f t="shared" si="47"/>
        <v>0.09</v>
      </c>
      <c r="X40" s="29">
        <f t="shared" si="19"/>
        <v>0.91</v>
      </c>
      <c r="Y40" s="27">
        <f t="shared" si="20"/>
        <v>6.2076817740930359</v>
      </c>
      <c r="Z40" s="85">
        <f t="shared" si="48"/>
        <v>0.49000000000000005</v>
      </c>
      <c r="AA40" s="624">
        <f t="shared" si="21"/>
        <v>3.0417640693055881</v>
      </c>
      <c r="AB40" s="27">
        <f t="shared" si="22"/>
        <v>62.76656016027404</v>
      </c>
      <c r="AC40" s="85">
        <f t="shared" si="49"/>
        <v>0.49000000000000005</v>
      </c>
      <c r="AD40" s="27">
        <f t="shared" si="23"/>
        <v>30.755614478534284</v>
      </c>
      <c r="AE40" s="624">
        <f t="shared" si="24"/>
        <v>43.397971273498385</v>
      </c>
      <c r="AF40" s="624">
        <f t="shared" si="50"/>
        <v>6.9436754037597419</v>
      </c>
      <c r="AG40" s="624">
        <f t="shared" si="25"/>
        <v>9.113573967434661</v>
      </c>
      <c r="AI40" s="109">
        <v>2049</v>
      </c>
      <c r="AJ40" s="53">
        <v>71.599999999999994</v>
      </c>
      <c r="AK40" s="108">
        <f t="shared" si="51"/>
        <v>1.3089108910891087</v>
      </c>
      <c r="AL40" s="61">
        <f t="shared" si="52"/>
        <v>1.2410000000000001</v>
      </c>
      <c r="AM40" s="53">
        <f t="shared" si="1"/>
        <v>116.30406257425742</v>
      </c>
      <c r="AN40" s="98"/>
      <c r="AO40" s="109">
        <v>2049</v>
      </c>
      <c r="AP40" s="53">
        <v>550</v>
      </c>
      <c r="AQ40" s="108">
        <f t="shared" si="26"/>
        <v>1.3089108910891087</v>
      </c>
      <c r="AR40" s="61">
        <f t="shared" si="53"/>
        <v>1.1113</v>
      </c>
      <c r="AS40" s="53">
        <f t="shared" si="2"/>
        <v>800.02597029702963</v>
      </c>
      <c r="AU40" s="109">
        <v>2049</v>
      </c>
      <c r="AV40" s="53">
        <v>20.029602999999042</v>
      </c>
      <c r="AW40" s="108">
        <f t="shared" si="3"/>
        <v>1.3089108910891087</v>
      </c>
      <c r="AX40" s="61">
        <v>0</v>
      </c>
      <c r="AY40" s="53">
        <f t="shared" si="4"/>
        <v>0</v>
      </c>
      <c r="AZ40" s="6"/>
      <c r="BA40" s="32">
        <v>2049</v>
      </c>
      <c r="BB40" s="693">
        <v>294.14017964377621</v>
      </c>
      <c r="BC40" s="53">
        <f t="shared" si="56"/>
        <v>4.0179643776184548E-2</v>
      </c>
      <c r="BD40" s="48">
        <f t="shared" si="5"/>
        <v>1.3089108910891087</v>
      </c>
      <c r="BE40" s="58">
        <v>0</v>
      </c>
      <c r="BF40" s="27">
        <f t="shared" si="27"/>
        <v>0</v>
      </c>
      <c r="BH40" s="32">
        <v>2049</v>
      </c>
      <c r="BI40" s="699">
        <v>0</v>
      </c>
      <c r="BJ40" s="53">
        <v>0</v>
      </c>
      <c r="BK40" s="108">
        <f t="shared" si="54"/>
        <v>1.3089108910891087</v>
      </c>
      <c r="BL40" s="61">
        <v>0</v>
      </c>
      <c r="BM40" s="53">
        <f t="shared" si="6"/>
        <v>0</v>
      </c>
      <c r="BO40" s="109">
        <v>2049</v>
      </c>
      <c r="BP40" s="53">
        <v>100</v>
      </c>
      <c r="BQ40" s="53">
        <f t="shared" si="28"/>
        <v>0</v>
      </c>
      <c r="BR40" s="108">
        <f t="shared" si="29"/>
        <v>1.3089108910891087</v>
      </c>
      <c r="BS40" s="61">
        <v>0</v>
      </c>
      <c r="BT40" s="53">
        <f t="shared" si="30"/>
        <v>0</v>
      </c>
      <c r="BV40" s="109">
        <v>2049</v>
      </c>
      <c r="BW40" s="695">
        <v>0.27075899999981629</v>
      </c>
      <c r="BX40" s="108">
        <f t="shared" si="55"/>
        <v>1.3089108910891087</v>
      </c>
      <c r="BY40" s="61">
        <v>0</v>
      </c>
      <c r="BZ40" s="53">
        <f t="shared" si="7"/>
        <v>0</v>
      </c>
      <c r="CB40" s="109">
        <v>2049</v>
      </c>
      <c r="CC40" s="53">
        <f t="shared" si="57"/>
        <v>57.506168095259603</v>
      </c>
      <c r="CD40" s="53">
        <v>0</v>
      </c>
      <c r="CE40" s="108">
        <f t="shared" si="31"/>
        <v>1.3089108910891087</v>
      </c>
      <c r="CF40" s="61">
        <v>0</v>
      </c>
      <c r="CG40" s="53">
        <f t="shared" si="32"/>
        <v>0</v>
      </c>
      <c r="CI40" s="32">
        <v>2049</v>
      </c>
      <c r="CJ40" s="53">
        <v>159.4577827912762</v>
      </c>
      <c r="CK40" s="48">
        <f t="shared" si="33"/>
        <v>1.3089108910891087</v>
      </c>
      <c r="CL40" s="58">
        <v>0</v>
      </c>
      <c r="CM40" s="27">
        <f t="shared" si="34"/>
        <v>0</v>
      </c>
      <c r="CO40" s="109">
        <v>2049</v>
      </c>
      <c r="CP40" s="53">
        <f t="shared" si="35"/>
        <v>3515.6016755649489</v>
      </c>
      <c r="CQ40" s="53">
        <f t="shared" si="36"/>
        <v>3515.6016755649489</v>
      </c>
      <c r="CR40" s="108">
        <f t="shared" si="37"/>
        <v>1.3089108910891087</v>
      </c>
      <c r="CS40" s="108">
        <v>1</v>
      </c>
      <c r="CT40" s="53">
        <f t="shared" si="38"/>
        <v>4601.6093218780807</v>
      </c>
    </row>
    <row r="41" spans="1:98" ht="15" x14ac:dyDescent="0.5">
      <c r="A41" s="32">
        <v>2050</v>
      </c>
      <c r="B41" s="27">
        <f>AM41+AS41+AY41+BF41+BM41+BT41+BZ41+CG41+CM41+CT41</f>
        <v>5517.9393547493673</v>
      </c>
      <c r="C41" s="87">
        <f t="shared" si="39"/>
        <v>0.125</v>
      </c>
      <c r="D41" s="27">
        <f>B41*C41</f>
        <v>689.74241934367092</v>
      </c>
      <c r="E41" s="137">
        <f t="shared" si="40"/>
        <v>0.9</v>
      </c>
      <c r="F41" s="169">
        <f t="shared" si="9"/>
        <v>9.9999999999999978E-2</v>
      </c>
      <c r="G41" s="27">
        <f>D41*E41</f>
        <v>620.7681774093038</v>
      </c>
      <c r="H41" s="58">
        <f t="shared" si="41"/>
        <v>0.40731330164910667</v>
      </c>
      <c r="I41" s="27">
        <f t="shared" si="11"/>
        <v>252.84713589928194</v>
      </c>
      <c r="J41" s="85">
        <f t="shared" si="42"/>
        <v>0.05</v>
      </c>
      <c r="K41" s="85">
        <f t="shared" si="43"/>
        <v>0.05</v>
      </c>
      <c r="L41" s="29">
        <f t="shared" si="44"/>
        <v>0.9</v>
      </c>
      <c r="M41" s="85">
        <f t="shared" si="44"/>
        <v>0.05</v>
      </c>
      <c r="N41" s="627">
        <f t="shared" si="12"/>
        <v>0.6321178397482049</v>
      </c>
      <c r="O41" s="144">
        <f t="shared" si="45"/>
        <v>3.7499999999999999E-2</v>
      </c>
      <c r="P41" s="627">
        <f t="shared" si="13"/>
        <v>0.47408837981115365</v>
      </c>
      <c r="Q41" s="27">
        <f t="shared" si="14"/>
        <v>12.010238955215893</v>
      </c>
      <c r="R41" s="27">
        <f t="shared" si="15"/>
        <v>12.168268415152944</v>
      </c>
      <c r="S41" s="624">
        <f t="shared" si="16"/>
        <v>251.74092967972257</v>
      </c>
      <c r="T41" s="144">
        <f t="shared" si="46"/>
        <v>0.05</v>
      </c>
      <c r="U41" s="53">
        <f t="shared" si="17"/>
        <v>12.642356794964098</v>
      </c>
      <c r="V41" s="27">
        <f t="shared" si="18"/>
        <v>68.974241934367072</v>
      </c>
      <c r="W41" s="85">
        <f t="shared" si="47"/>
        <v>0.09</v>
      </c>
      <c r="X41" s="29">
        <f t="shared" si="19"/>
        <v>0.91</v>
      </c>
      <c r="Y41" s="27">
        <f t="shared" si="20"/>
        <v>6.2076817740930359</v>
      </c>
      <c r="Z41" s="85">
        <f t="shared" si="48"/>
        <v>0.49000000000000005</v>
      </c>
      <c r="AA41" s="624">
        <f t="shared" si="21"/>
        <v>3.0417640693055881</v>
      </c>
      <c r="AB41" s="27">
        <f t="shared" si="22"/>
        <v>62.76656016027404</v>
      </c>
      <c r="AC41" s="85">
        <f t="shared" si="49"/>
        <v>0.49000000000000005</v>
      </c>
      <c r="AD41" s="27">
        <f t="shared" si="23"/>
        <v>30.755614478534284</v>
      </c>
      <c r="AE41" s="624">
        <f t="shared" si="24"/>
        <v>43.397971273498385</v>
      </c>
      <c r="AF41" s="624">
        <f t="shared" si="50"/>
        <v>6.9436754037597419</v>
      </c>
      <c r="AG41" s="624">
        <f t="shared" si="25"/>
        <v>9.113573967434661</v>
      </c>
      <c r="AI41" s="109">
        <v>2050</v>
      </c>
      <c r="AJ41" s="53">
        <v>71.599999999999994</v>
      </c>
      <c r="AK41" s="108">
        <f t="shared" si="51"/>
        <v>1.3089108910891087</v>
      </c>
      <c r="AL41" s="61">
        <f t="shared" si="52"/>
        <v>1.2410000000000001</v>
      </c>
      <c r="AM41" s="53">
        <f t="shared" si="1"/>
        <v>116.30406257425742</v>
      </c>
      <c r="AN41" s="98"/>
      <c r="AO41" s="109">
        <v>2050</v>
      </c>
      <c r="AP41" s="53">
        <v>550</v>
      </c>
      <c r="AQ41" s="108">
        <f t="shared" si="26"/>
        <v>1.3089108910891087</v>
      </c>
      <c r="AR41" s="61">
        <f t="shared" si="53"/>
        <v>1.1113</v>
      </c>
      <c r="AS41" s="53">
        <f t="shared" si="2"/>
        <v>800.02597029702963</v>
      </c>
      <c r="AU41" s="109">
        <v>2050</v>
      </c>
      <c r="AV41" s="53">
        <v>20.029602999999042</v>
      </c>
      <c r="AW41" s="108">
        <f t="shared" si="3"/>
        <v>1.3089108910891087</v>
      </c>
      <c r="AX41" s="61">
        <v>0</v>
      </c>
      <c r="AY41" s="53">
        <f t="shared" si="4"/>
        <v>0</v>
      </c>
      <c r="AZ41" s="6"/>
      <c r="BA41" s="32">
        <v>2050</v>
      </c>
      <c r="BB41" s="693">
        <v>294.14017964377621</v>
      </c>
      <c r="BC41" s="53">
        <f t="shared" si="56"/>
        <v>4.0179643776184548E-2</v>
      </c>
      <c r="BD41" s="48">
        <f t="shared" si="5"/>
        <v>1.3089108910891087</v>
      </c>
      <c r="BE41" s="58">
        <v>0</v>
      </c>
      <c r="BF41" s="27">
        <f t="shared" si="27"/>
        <v>0</v>
      </c>
      <c r="BH41" s="32">
        <v>2050</v>
      </c>
      <c r="BI41" s="699">
        <v>0</v>
      </c>
      <c r="BJ41" s="53">
        <v>0</v>
      </c>
      <c r="BK41" s="108">
        <f t="shared" si="54"/>
        <v>1.3089108910891087</v>
      </c>
      <c r="BL41" s="61">
        <v>0</v>
      </c>
      <c r="BM41" s="53">
        <f t="shared" si="6"/>
        <v>0</v>
      </c>
      <c r="BO41" s="109">
        <v>2050</v>
      </c>
      <c r="BP41" s="53">
        <v>100</v>
      </c>
      <c r="BQ41" s="53">
        <f t="shared" si="28"/>
        <v>0</v>
      </c>
      <c r="BR41" s="108">
        <f t="shared" si="29"/>
        <v>1.3089108910891087</v>
      </c>
      <c r="BS41" s="61">
        <v>0</v>
      </c>
      <c r="BT41" s="53">
        <f t="shared" si="30"/>
        <v>0</v>
      </c>
      <c r="BV41" s="109">
        <v>2050</v>
      </c>
      <c r="BW41" s="695">
        <v>0.27075899999981629</v>
      </c>
      <c r="BX41" s="108">
        <f t="shared" si="55"/>
        <v>1.3089108910891087</v>
      </c>
      <c r="BY41" s="61">
        <v>0</v>
      </c>
      <c r="BZ41" s="53">
        <f t="shared" si="7"/>
        <v>0</v>
      </c>
      <c r="CB41" s="109">
        <v>2050</v>
      </c>
      <c r="CC41" s="53">
        <f t="shared" si="57"/>
        <v>57.506168095259603</v>
      </c>
      <c r="CD41" s="53">
        <v>0</v>
      </c>
      <c r="CE41" s="108">
        <f t="shared" si="31"/>
        <v>1.3089108910891087</v>
      </c>
      <c r="CF41" s="61">
        <v>0</v>
      </c>
      <c r="CG41" s="53">
        <f t="shared" si="32"/>
        <v>0</v>
      </c>
      <c r="CI41" s="32">
        <v>2050</v>
      </c>
      <c r="CJ41" s="53">
        <v>159.4577827912762</v>
      </c>
      <c r="CK41" s="48">
        <f t="shared" si="33"/>
        <v>1.3089108910891087</v>
      </c>
      <c r="CL41" s="58">
        <v>0</v>
      </c>
      <c r="CM41" s="27">
        <f t="shared" si="34"/>
        <v>0</v>
      </c>
      <c r="CO41" s="109">
        <v>2050</v>
      </c>
      <c r="CP41" s="53">
        <f t="shared" si="35"/>
        <v>3515.6016755649489</v>
      </c>
      <c r="CQ41" s="53">
        <f t="shared" si="36"/>
        <v>3515.6016755649489</v>
      </c>
      <c r="CR41" s="108">
        <f t="shared" si="37"/>
        <v>1.3089108910891087</v>
      </c>
      <c r="CS41" s="108">
        <v>1</v>
      </c>
      <c r="CT41" s="53">
        <f t="shared" si="38"/>
        <v>4601.6093218780807</v>
      </c>
    </row>
    <row r="42" spans="1:98" ht="15" x14ac:dyDescent="0.5">
      <c r="A42" s="32">
        <v>2051</v>
      </c>
      <c r="B42" s="27">
        <f t="shared" ref="B42:B51" si="58">AM42+AS42+AY42+BF42+BM42+BT42+BZ42+CG42+CM42+CT42</f>
        <v>5517.9393547493673</v>
      </c>
      <c r="C42" s="87">
        <f t="shared" si="39"/>
        <v>0.125</v>
      </c>
      <c r="D42" s="27">
        <f t="shared" ref="D42:D51" si="59">B42*C42</f>
        <v>689.74241934367092</v>
      </c>
      <c r="E42" s="137">
        <f t="shared" si="40"/>
        <v>0.9</v>
      </c>
      <c r="F42" s="169">
        <f t="shared" si="9"/>
        <v>9.9999999999999978E-2</v>
      </c>
      <c r="G42" s="27">
        <f t="shared" ref="G42:G51" si="60">D42*E42</f>
        <v>620.7681774093038</v>
      </c>
      <c r="H42" s="58">
        <f>H41</f>
        <v>0.40731330164910667</v>
      </c>
      <c r="I42" s="27">
        <f t="shared" si="11"/>
        <v>252.84713589928194</v>
      </c>
      <c r="J42" s="85">
        <f>J41</f>
        <v>0.05</v>
      </c>
      <c r="K42" s="85">
        <f>K41</f>
        <v>0.05</v>
      </c>
      <c r="L42" s="29">
        <f>L41</f>
        <v>0.9</v>
      </c>
      <c r="M42" s="85">
        <f>M41</f>
        <v>0.05</v>
      </c>
      <c r="N42" s="627">
        <f t="shared" si="12"/>
        <v>0.6321178397482049</v>
      </c>
      <c r="O42" s="144">
        <f>O41</f>
        <v>3.7499999999999999E-2</v>
      </c>
      <c r="P42" s="627">
        <f t="shared" si="13"/>
        <v>0.47408837981115365</v>
      </c>
      <c r="Q42" s="27">
        <f t="shared" si="14"/>
        <v>12.010238955215893</v>
      </c>
      <c r="R42" s="27">
        <f t="shared" si="15"/>
        <v>12.168268415152944</v>
      </c>
      <c r="S42" s="624">
        <f t="shared" si="16"/>
        <v>251.74092967972257</v>
      </c>
      <c r="T42" s="144">
        <f t="shared" si="46"/>
        <v>0.05</v>
      </c>
      <c r="U42" s="53">
        <f t="shared" ref="U42:U51" si="61">I42*T42</f>
        <v>12.642356794964098</v>
      </c>
      <c r="V42" s="27">
        <f t="shared" ref="V42:V51" si="62">D42*F42</f>
        <v>68.974241934367072</v>
      </c>
      <c r="W42" s="85">
        <f t="shared" si="47"/>
        <v>0.09</v>
      </c>
      <c r="X42" s="29">
        <f>X41</f>
        <v>0.91</v>
      </c>
      <c r="Y42" s="27">
        <f t="shared" si="20"/>
        <v>6.2076817740930359</v>
      </c>
      <c r="Z42" s="85">
        <f t="shared" si="48"/>
        <v>0.49000000000000005</v>
      </c>
      <c r="AA42" s="624">
        <f t="shared" ref="AA42:AA51" si="63">Y42*Z42</f>
        <v>3.0417640693055881</v>
      </c>
      <c r="AB42" s="27">
        <f t="shared" ref="AB42:AB51" si="64">V42*X42</f>
        <v>62.76656016027404</v>
      </c>
      <c r="AC42" s="85">
        <f t="shared" si="49"/>
        <v>0.49000000000000005</v>
      </c>
      <c r="AD42" s="27">
        <f t="shared" si="23"/>
        <v>30.755614478534284</v>
      </c>
      <c r="AE42" s="624">
        <f t="shared" si="24"/>
        <v>43.397971273498385</v>
      </c>
      <c r="AF42" s="624">
        <f t="shared" si="50"/>
        <v>6.9436754037597419</v>
      </c>
      <c r="AG42" s="624">
        <f t="shared" si="25"/>
        <v>9.113573967434661</v>
      </c>
      <c r="AI42" s="584">
        <v>2051</v>
      </c>
      <c r="AJ42" s="53">
        <v>71.599999999999994</v>
      </c>
      <c r="AK42" s="108">
        <f t="shared" si="51"/>
        <v>1.3089108910891087</v>
      </c>
      <c r="AL42" s="61">
        <f t="shared" si="52"/>
        <v>1.2410000000000001</v>
      </c>
      <c r="AM42" s="53">
        <f t="shared" ref="AM42:AM51" si="65">AJ42*AK42*AL42</f>
        <v>116.30406257425742</v>
      </c>
      <c r="AN42" s="98"/>
      <c r="AO42" s="584">
        <v>2051</v>
      </c>
      <c r="AP42" s="53">
        <v>550</v>
      </c>
      <c r="AQ42" s="108">
        <f t="shared" ref="AQ42:AQ51" si="66">AK42</f>
        <v>1.3089108910891087</v>
      </c>
      <c r="AR42" s="61">
        <f t="shared" si="53"/>
        <v>1.1113</v>
      </c>
      <c r="AS42" s="53">
        <f t="shared" ref="AS42:AS51" si="67">AP42*AQ42*AR42</f>
        <v>800.02597029702963</v>
      </c>
      <c r="AU42" s="584">
        <v>2051</v>
      </c>
      <c r="AV42" s="53">
        <v>20.029602999999042</v>
      </c>
      <c r="AW42" s="108">
        <f t="shared" ref="AW42:AW51" si="68">AQ42</f>
        <v>1.3089108910891087</v>
      </c>
      <c r="AX42" s="61">
        <v>0</v>
      </c>
      <c r="AY42" s="53">
        <f t="shared" ref="AY42:AY51" si="69">AV42*AW42*AX42</f>
        <v>0</v>
      </c>
      <c r="AZ42" s="6"/>
      <c r="BA42" s="584">
        <v>2051</v>
      </c>
      <c r="BB42" s="693">
        <v>294.14017964377621</v>
      </c>
      <c r="BC42" s="53">
        <f t="shared" si="56"/>
        <v>4.0179643776184548E-2</v>
      </c>
      <c r="BD42" s="48">
        <f t="shared" ref="BD42:BD51" si="70">AW42</f>
        <v>1.3089108910891087</v>
      </c>
      <c r="BE42" s="58">
        <v>0</v>
      </c>
      <c r="BF42" s="27">
        <f t="shared" ref="BF42:BF51" si="71">BC42*BD42*BE42</f>
        <v>0</v>
      </c>
      <c r="BH42" s="584">
        <v>2051</v>
      </c>
      <c r="BI42" s="699">
        <v>0</v>
      </c>
      <c r="BJ42" s="53">
        <v>0</v>
      </c>
      <c r="BK42" s="108">
        <f t="shared" si="54"/>
        <v>1.3089108910891087</v>
      </c>
      <c r="BL42" s="61">
        <v>0</v>
      </c>
      <c r="BM42" s="53">
        <f t="shared" ref="BM42:BM51" si="72">BJ42*BK42*BL42</f>
        <v>0</v>
      </c>
      <c r="BO42" s="584">
        <v>2051</v>
      </c>
      <c r="BP42" s="53">
        <v>100</v>
      </c>
      <c r="BQ42" s="53">
        <f t="shared" ref="BQ42:BQ51" si="73">BP42-100</f>
        <v>0</v>
      </c>
      <c r="BR42" s="108">
        <f t="shared" ref="BR42:BR51" si="74">BK42</f>
        <v>1.3089108910891087</v>
      </c>
      <c r="BS42" s="61">
        <v>0</v>
      </c>
      <c r="BT42" s="53">
        <f t="shared" ref="BT42:BT51" si="75">BQ42*BR42*BS42</f>
        <v>0</v>
      </c>
      <c r="BV42" s="584">
        <v>2051</v>
      </c>
      <c r="BW42" s="695">
        <v>0.27075899999981629</v>
      </c>
      <c r="BX42" s="108">
        <f t="shared" si="55"/>
        <v>1.3089108910891087</v>
      </c>
      <c r="BY42" s="61">
        <v>0</v>
      </c>
      <c r="BZ42" s="53">
        <f t="shared" ref="BZ42:BZ51" si="76">BW42*BX42*BY42</f>
        <v>0</v>
      </c>
      <c r="CB42" s="584">
        <v>2051</v>
      </c>
      <c r="CC42" s="53">
        <f t="shared" si="57"/>
        <v>57.506168095259603</v>
      </c>
      <c r="CD42" s="53">
        <v>0</v>
      </c>
      <c r="CE42" s="108">
        <f t="shared" ref="CE42:CE51" si="77">BX42</f>
        <v>1.3089108910891087</v>
      </c>
      <c r="CF42" s="61">
        <v>0</v>
      </c>
      <c r="CG42" s="53">
        <f t="shared" ref="CG42:CG51" si="78">CD42*CE42*CF42</f>
        <v>0</v>
      </c>
      <c r="CI42" s="584">
        <v>2051</v>
      </c>
      <c r="CJ42" s="53">
        <v>159.4577827912762</v>
      </c>
      <c r="CK42" s="48">
        <f t="shared" ref="CK42:CK51" si="79">CE42</f>
        <v>1.3089108910891087</v>
      </c>
      <c r="CL42" s="58">
        <v>0</v>
      </c>
      <c r="CM42" s="27">
        <f t="shared" ref="CM42:CM51" si="80">CJ42*CK42*CL42</f>
        <v>0</v>
      </c>
      <c r="CO42" s="584">
        <v>2051</v>
      </c>
      <c r="CP42" s="53">
        <f t="shared" si="35"/>
        <v>3515.6016755649489</v>
      </c>
      <c r="CQ42" s="53">
        <f t="shared" ref="CQ42:CQ51" si="81">IF(CP42+0&gt;=0,CP42,0)</f>
        <v>3515.6016755649489</v>
      </c>
      <c r="CR42" s="108">
        <f t="shared" ref="CR42:CR51" si="82">CK42</f>
        <v>1.3089108910891087</v>
      </c>
      <c r="CS42" s="108">
        <v>1</v>
      </c>
      <c r="CT42" s="53">
        <f t="shared" ref="CT42:CT51" si="83">CQ42*CR42*CS42</f>
        <v>4601.6093218780807</v>
      </c>
    </row>
    <row r="43" spans="1:98" ht="15" x14ac:dyDescent="0.5">
      <c r="A43" s="32">
        <v>2052</v>
      </c>
      <c r="B43" s="27">
        <f t="shared" si="58"/>
        <v>5517.9393547493673</v>
      </c>
      <c r="C43" s="87">
        <f t="shared" si="39"/>
        <v>0.125</v>
      </c>
      <c r="D43" s="27">
        <f t="shared" si="59"/>
        <v>689.74241934367092</v>
      </c>
      <c r="E43" s="137">
        <f t="shared" si="40"/>
        <v>0.9</v>
      </c>
      <c r="F43" s="169">
        <f t="shared" si="9"/>
        <v>9.9999999999999978E-2</v>
      </c>
      <c r="G43" s="27">
        <f t="shared" si="60"/>
        <v>620.7681774093038</v>
      </c>
      <c r="H43" s="58">
        <f t="shared" ref="H43:H51" si="84">H42</f>
        <v>0.40731330164910667</v>
      </c>
      <c r="I43" s="27">
        <f t="shared" si="11"/>
        <v>252.84713589928194</v>
      </c>
      <c r="J43" s="85">
        <f t="shared" ref="J43:J51" si="85">J42</f>
        <v>0.05</v>
      </c>
      <c r="K43" s="85">
        <f t="shared" ref="K43:K51" si="86">K42</f>
        <v>0.05</v>
      </c>
      <c r="L43" s="29">
        <f t="shared" ref="L43:L51" si="87">L42</f>
        <v>0.9</v>
      </c>
      <c r="M43" s="85">
        <f t="shared" ref="M43:M51" si="88">M42</f>
        <v>0.05</v>
      </c>
      <c r="N43" s="627">
        <f t="shared" si="12"/>
        <v>0.6321178397482049</v>
      </c>
      <c r="O43" s="144">
        <f t="shared" ref="O43:O51" si="89">O42</f>
        <v>3.7499999999999999E-2</v>
      </c>
      <c r="P43" s="627">
        <f t="shared" ref="P43:P51" si="90">(I43*K43)*O43</f>
        <v>0.47408837981115365</v>
      </c>
      <c r="Q43" s="27">
        <f t="shared" ref="Q43:Q51" si="91">(I43*J43)-N43</f>
        <v>12.010238955215893</v>
      </c>
      <c r="R43" s="27">
        <f t="shared" ref="R43:R51" si="92">(I43*K43)-P43</f>
        <v>12.168268415152944</v>
      </c>
      <c r="S43" s="624">
        <f t="shared" ref="S43:S51" si="93">(I43*L43)+Q43+R43</f>
        <v>251.74092967972257</v>
      </c>
      <c r="T43" s="144">
        <f t="shared" si="46"/>
        <v>0.05</v>
      </c>
      <c r="U43" s="53">
        <f t="shared" si="61"/>
        <v>12.642356794964098</v>
      </c>
      <c r="V43" s="27">
        <f t="shared" si="62"/>
        <v>68.974241934367072</v>
      </c>
      <c r="W43" s="85">
        <f t="shared" si="47"/>
        <v>0.09</v>
      </c>
      <c r="X43" s="29">
        <f t="shared" si="47"/>
        <v>0.91</v>
      </c>
      <c r="Y43" s="27">
        <f t="shared" si="20"/>
        <v>6.2076817740930359</v>
      </c>
      <c r="Z43" s="85">
        <f t="shared" si="48"/>
        <v>0.49000000000000005</v>
      </c>
      <c r="AA43" s="624">
        <f t="shared" si="63"/>
        <v>3.0417640693055881</v>
      </c>
      <c r="AB43" s="27">
        <f t="shared" si="64"/>
        <v>62.76656016027404</v>
      </c>
      <c r="AC43" s="85">
        <f t="shared" si="49"/>
        <v>0.49000000000000005</v>
      </c>
      <c r="AD43" s="27">
        <f t="shared" ref="AD43:AD51" si="94">AB43*AC43</f>
        <v>30.755614478534284</v>
      </c>
      <c r="AE43" s="624">
        <f t="shared" ref="AE43:AE51" si="95">AD43+U43</f>
        <v>43.397971273498385</v>
      </c>
      <c r="AF43" s="624">
        <f t="shared" ref="AF43:AF51" si="96">AE43*16%</f>
        <v>6.9436754037597419</v>
      </c>
      <c r="AG43" s="624">
        <f t="shared" ref="AG43:AG51" si="97">AE43*21%</f>
        <v>9.113573967434661</v>
      </c>
      <c r="AI43" s="584">
        <v>2052</v>
      </c>
      <c r="AJ43" s="53">
        <v>71.599999999999994</v>
      </c>
      <c r="AK43" s="108">
        <f t="shared" si="51"/>
        <v>1.3089108910891087</v>
      </c>
      <c r="AL43" s="61">
        <f t="shared" si="52"/>
        <v>1.2410000000000001</v>
      </c>
      <c r="AM43" s="53">
        <f t="shared" si="65"/>
        <v>116.30406257425742</v>
      </c>
      <c r="AN43" s="98"/>
      <c r="AO43" s="584">
        <v>2052</v>
      </c>
      <c r="AP43" s="53">
        <v>550</v>
      </c>
      <c r="AQ43" s="108">
        <f t="shared" si="66"/>
        <v>1.3089108910891087</v>
      </c>
      <c r="AR43" s="61">
        <f t="shared" si="53"/>
        <v>1.1113</v>
      </c>
      <c r="AS43" s="53">
        <f t="shared" si="67"/>
        <v>800.02597029702963</v>
      </c>
      <c r="AU43" s="584">
        <v>2052</v>
      </c>
      <c r="AV43" s="53">
        <v>20.029602999999042</v>
      </c>
      <c r="AW43" s="108">
        <f t="shared" si="68"/>
        <v>1.3089108910891087</v>
      </c>
      <c r="AX43" s="61">
        <v>0</v>
      </c>
      <c r="AY43" s="53">
        <f t="shared" si="69"/>
        <v>0</v>
      </c>
      <c r="AZ43" s="6"/>
      <c r="BA43" s="584">
        <v>2052</v>
      </c>
      <c r="BB43" s="693">
        <v>294.14017964377621</v>
      </c>
      <c r="BC43" s="53">
        <f t="shared" si="56"/>
        <v>4.0179643776184548E-2</v>
      </c>
      <c r="BD43" s="48">
        <f t="shared" si="70"/>
        <v>1.3089108910891087</v>
      </c>
      <c r="BE43" s="58">
        <v>0</v>
      </c>
      <c r="BF43" s="27">
        <f t="shared" si="71"/>
        <v>0</v>
      </c>
      <c r="BH43" s="584">
        <v>2052</v>
      </c>
      <c r="BI43" s="699">
        <v>0</v>
      </c>
      <c r="BJ43" s="53">
        <v>0</v>
      </c>
      <c r="BK43" s="108">
        <f t="shared" si="54"/>
        <v>1.3089108910891087</v>
      </c>
      <c r="BL43" s="61">
        <v>0</v>
      </c>
      <c r="BM43" s="53">
        <f t="shared" si="72"/>
        <v>0</v>
      </c>
      <c r="BO43" s="584">
        <v>2052</v>
      </c>
      <c r="BP43" s="53">
        <v>100</v>
      </c>
      <c r="BQ43" s="53">
        <f t="shared" si="73"/>
        <v>0</v>
      </c>
      <c r="BR43" s="108">
        <f t="shared" si="74"/>
        <v>1.3089108910891087</v>
      </c>
      <c r="BS43" s="61">
        <v>0</v>
      </c>
      <c r="BT43" s="53">
        <f t="shared" si="75"/>
        <v>0</v>
      </c>
      <c r="BV43" s="584">
        <v>2052</v>
      </c>
      <c r="BW43" s="695">
        <v>0.27075899999981629</v>
      </c>
      <c r="BX43" s="108">
        <f t="shared" si="55"/>
        <v>1.3089108910891087</v>
      </c>
      <c r="BY43" s="61">
        <v>0</v>
      </c>
      <c r="BZ43" s="53">
        <f t="shared" si="76"/>
        <v>0</v>
      </c>
      <c r="CB43" s="584">
        <v>2052</v>
      </c>
      <c r="CC43" s="53">
        <f t="shared" si="57"/>
        <v>57.506168095259603</v>
      </c>
      <c r="CD43" s="53">
        <v>0</v>
      </c>
      <c r="CE43" s="108">
        <f t="shared" si="77"/>
        <v>1.3089108910891087</v>
      </c>
      <c r="CF43" s="61">
        <v>0</v>
      </c>
      <c r="CG43" s="53">
        <f t="shared" si="78"/>
        <v>0</v>
      </c>
      <c r="CI43" s="584">
        <v>2052</v>
      </c>
      <c r="CJ43" s="53">
        <v>159.4577827912762</v>
      </c>
      <c r="CK43" s="48">
        <f t="shared" si="79"/>
        <v>1.3089108910891087</v>
      </c>
      <c r="CL43" s="58">
        <v>0</v>
      </c>
      <c r="CM43" s="27">
        <f t="shared" si="80"/>
        <v>0</v>
      </c>
      <c r="CO43" s="584">
        <v>2052</v>
      </c>
      <c r="CP43" s="53">
        <f t="shared" si="35"/>
        <v>3515.6016755649489</v>
      </c>
      <c r="CQ43" s="53">
        <f t="shared" si="81"/>
        <v>3515.6016755649489</v>
      </c>
      <c r="CR43" s="108">
        <f t="shared" si="82"/>
        <v>1.3089108910891087</v>
      </c>
      <c r="CS43" s="108">
        <v>1</v>
      </c>
      <c r="CT43" s="53">
        <f t="shared" si="83"/>
        <v>4601.6093218780807</v>
      </c>
    </row>
    <row r="44" spans="1:98" ht="15" x14ac:dyDescent="0.5">
      <c r="A44" s="32">
        <v>2053</v>
      </c>
      <c r="B44" s="27">
        <f t="shared" si="58"/>
        <v>5517.9393547493673</v>
      </c>
      <c r="C44" s="87">
        <f t="shared" si="39"/>
        <v>0.125</v>
      </c>
      <c r="D44" s="27">
        <f t="shared" si="59"/>
        <v>689.74241934367092</v>
      </c>
      <c r="E44" s="137">
        <f t="shared" si="40"/>
        <v>0.9</v>
      </c>
      <c r="F44" s="169">
        <f t="shared" si="9"/>
        <v>9.9999999999999978E-2</v>
      </c>
      <c r="G44" s="27">
        <f t="shared" si="60"/>
        <v>620.7681774093038</v>
      </c>
      <c r="H44" s="58">
        <f t="shared" si="84"/>
        <v>0.40731330164910667</v>
      </c>
      <c r="I44" s="27">
        <f t="shared" si="11"/>
        <v>252.84713589928194</v>
      </c>
      <c r="J44" s="85">
        <f t="shared" si="85"/>
        <v>0.05</v>
      </c>
      <c r="K44" s="85">
        <f t="shared" si="86"/>
        <v>0.05</v>
      </c>
      <c r="L44" s="29">
        <f t="shared" si="87"/>
        <v>0.9</v>
      </c>
      <c r="M44" s="85">
        <f t="shared" si="88"/>
        <v>0.05</v>
      </c>
      <c r="N44" s="627">
        <f t="shared" si="12"/>
        <v>0.6321178397482049</v>
      </c>
      <c r="O44" s="144">
        <f t="shared" si="89"/>
        <v>3.7499999999999999E-2</v>
      </c>
      <c r="P44" s="627">
        <f t="shared" si="90"/>
        <v>0.47408837981115365</v>
      </c>
      <c r="Q44" s="27">
        <f t="shared" si="91"/>
        <v>12.010238955215893</v>
      </c>
      <c r="R44" s="27">
        <f t="shared" si="92"/>
        <v>12.168268415152944</v>
      </c>
      <c r="S44" s="624">
        <f t="shared" si="93"/>
        <v>251.74092967972257</v>
      </c>
      <c r="T44" s="144">
        <f t="shared" si="46"/>
        <v>0.05</v>
      </c>
      <c r="U44" s="53">
        <f t="shared" si="61"/>
        <v>12.642356794964098</v>
      </c>
      <c r="V44" s="27">
        <f t="shared" si="62"/>
        <v>68.974241934367072</v>
      </c>
      <c r="W44" s="85">
        <f t="shared" si="47"/>
        <v>0.09</v>
      </c>
      <c r="X44" s="29">
        <f t="shared" si="47"/>
        <v>0.91</v>
      </c>
      <c r="Y44" s="27">
        <f t="shared" si="20"/>
        <v>6.2076817740930359</v>
      </c>
      <c r="Z44" s="85">
        <f t="shared" si="48"/>
        <v>0.49000000000000005</v>
      </c>
      <c r="AA44" s="624">
        <f t="shared" si="63"/>
        <v>3.0417640693055881</v>
      </c>
      <c r="AB44" s="27">
        <f t="shared" si="64"/>
        <v>62.76656016027404</v>
      </c>
      <c r="AC44" s="85">
        <f t="shared" si="49"/>
        <v>0.49000000000000005</v>
      </c>
      <c r="AD44" s="27">
        <f t="shared" si="94"/>
        <v>30.755614478534284</v>
      </c>
      <c r="AE44" s="624">
        <f t="shared" si="95"/>
        <v>43.397971273498385</v>
      </c>
      <c r="AF44" s="624">
        <f t="shared" si="96"/>
        <v>6.9436754037597419</v>
      </c>
      <c r="AG44" s="624">
        <f t="shared" si="97"/>
        <v>9.113573967434661</v>
      </c>
      <c r="AI44" s="584">
        <v>2053</v>
      </c>
      <c r="AJ44" s="53">
        <v>71.599999999999994</v>
      </c>
      <c r="AK44" s="108">
        <f t="shared" si="51"/>
        <v>1.3089108910891087</v>
      </c>
      <c r="AL44" s="61">
        <f t="shared" si="52"/>
        <v>1.2410000000000001</v>
      </c>
      <c r="AM44" s="53">
        <f t="shared" si="65"/>
        <v>116.30406257425742</v>
      </c>
      <c r="AN44" s="98"/>
      <c r="AO44" s="584">
        <v>2053</v>
      </c>
      <c r="AP44" s="53">
        <v>550</v>
      </c>
      <c r="AQ44" s="108">
        <f t="shared" si="66"/>
        <v>1.3089108910891087</v>
      </c>
      <c r="AR44" s="61">
        <f t="shared" si="53"/>
        <v>1.1113</v>
      </c>
      <c r="AS44" s="53">
        <f t="shared" si="67"/>
        <v>800.02597029702963</v>
      </c>
      <c r="AU44" s="584">
        <v>2053</v>
      </c>
      <c r="AV44" s="53">
        <v>20.029602999999042</v>
      </c>
      <c r="AW44" s="108">
        <f t="shared" si="68"/>
        <v>1.3089108910891087</v>
      </c>
      <c r="AX44" s="61">
        <v>0</v>
      </c>
      <c r="AY44" s="53">
        <f t="shared" si="69"/>
        <v>0</v>
      </c>
      <c r="AZ44" s="6"/>
      <c r="BA44" s="584">
        <v>2053</v>
      </c>
      <c r="BB44" s="693">
        <v>294.14017964377621</v>
      </c>
      <c r="BC44" s="53">
        <f t="shared" si="56"/>
        <v>4.0179643776184548E-2</v>
      </c>
      <c r="BD44" s="48">
        <f t="shared" si="70"/>
        <v>1.3089108910891087</v>
      </c>
      <c r="BE44" s="58">
        <v>0</v>
      </c>
      <c r="BF44" s="27">
        <f t="shared" si="71"/>
        <v>0</v>
      </c>
      <c r="BH44" s="584">
        <v>2053</v>
      </c>
      <c r="BI44" s="699">
        <v>0</v>
      </c>
      <c r="BJ44" s="53">
        <v>0</v>
      </c>
      <c r="BK44" s="108">
        <f t="shared" si="54"/>
        <v>1.3089108910891087</v>
      </c>
      <c r="BL44" s="61">
        <v>0</v>
      </c>
      <c r="BM44" s="53">
        <f t="shared" si="72"/>
        <v>0</v>
      </c>
      <c r="BO44" s="584">
        <v>2053</v>
      </c>
      <c r="BP44" s="53">
        <v>100</v>
      </c>
      <c r="BQ44" s="53">
        <f t="shared" si="73"/>
        <v>0</v>
      </c>
      <c r="BR44" s="108">
        <f t="shared" si="74"/>
        <v>1.3089108910891087</v>
      </c>
      <c r="BS44" s="61">
        <v>0</v>
      </c>
      <c r="BT44" s="53">
        <f t="shared" si="75"/>
        <v>0</v>
      </c>
      <c r="BV44" s="584">
        <v>2053</v>
      </c>
      <c r="BW44" s="695">
        <v>0.27075899999981629</v>
      </c>
      <c r="BX44" s="108">
        <f t="shared" si="55"/>
        <v>1.3089108910891087</v>
      </c>
      <c r="BY44" s="61">
        <v>0</v>
      </c>
      <c r="BZ44" s="53">
        <f t="shared" si="76"/>
        <v>0</v>
      </c>
      <c r="CB44" s="584">
        <v>2053</v>
      </c>
      <c r="CC44" s="53">
        <f t="shared" si="57"/>
        <v>57.506168095259603</v>
      </c>
      <c r="CD44" s="53">
        <v>0</v>
      </c>
      <c r="CE44" s="108">
        <f t="shared" si="77"/>
        <v>1.3089108910891087</v>
      </c>
      <c r="CF44" s="61">
        <v>0</v>
      </c>
      <c r="CG44" s="53">
        <f t="shared" si="78"/>
        <v>0</v>
      </c>
      <c r="CI44" s="584">
        <v>2053</v>
      </c>
      <c r="CJ44" s="53">
        <v>159.4577827912762</v>
      </c>
      <c r="CK44" s="48">
        <f t="shared" si="79"/>
        <v>1.3089108910891087</v>
      </c>
      <c r="CL44" s="58">
        <v>0</v>
      </c>
      <c r="CM44" s="27">
        <f t="shared" si="80"/>
        <v>0</v>
      </c>
      <c r="CO44" s="584">
        <v>2053</v>
      </c>
      <c r="CP44" s="53">
        <f t="shared" si="35"/>
        <v>3515.6016755649489</v>
      </c>
      <c r="CQ44" s="53">
        <f t="shared" si="81"/>
        <v>3515.6016755649489</v>
      </c>
      <c r="CR44" s="108">
        <f t="shared" si="82"/>
        <v>1.3089108910891087</v>
      </c>
      <c r="CS44" s="108">
        <v>1</v>
      </c>
      <c r="CT44" s="53">
        <f t="shared" si="83"/>
        <v>4601.6093218780807</v>
      </c>
    </row>
    <row r="45" spans="1:98" ht="15" x14ac:dyDescent="0.5">
      <c r="A45" s="32">
        <v>2054</v>
      </c>
      <c r="B45" s="27">
        <f t="shared" si="58"/>
        <v>5517.9393547493673</v>
      </c>
      <c r="C45" s="87">
        <f t="shared" si="39"/>
        <v>0.125</v>
      </c>
      <c r="D45" s="27">
        <f t="shared" si="59"/>
        <v>689.74241934367092</v>
      </c>
      <c r="E45" s="137">
        <f t="shared" si="40"/>
        <v>0.9</v>
      </c>
      <c r="F45" s="169">
        <f t="shared" si="9"/>
        <v>9.9999999999999978E-2</v>
      </c>
      <c r="G45" s="27">
        <f t="shared" si="60"/>
        <v>620.7681774093038</v>
      </c>
      <c r="H45" s="58">
        <f t="shared" si="84"/>
        <v>0.40731330164910667</v>
      </c>
      <c r="I45" s="27">
        <f t="shared" si="11"/>
        <v>252.84713589928194</v>
      </c>
      <c r="J45" s="85">
        <f t="shared" si="85"/>
        <v>0.05</v>
      </c>
      <c r="K45" s="85">
        <f t="shared" si="86"/>
        <v>0.05</v>
      </c>
      <c r="L45" s="29">
        <f t="shared" si="87"/>
        <v>0.9</v>
      </c>
      <c r="M45" s="85">
        <f t="shared" si="88"/>
        <v>0.05</v>
      </c>
      <c r="N45" s="627">
        <f t="shared" si="12"/>
        <v>0.6321178397482049</v>
      </c>
      <c r="O45" s="144">
        <f t="shared" si="89"/>
        <v>3.7499999999999999E-2</v>
      </c>
      <c r="P45" s="627">
        <f t="shared" si="90"/>
        <v>0.47408837981115365</v>
      </c>
      <c r="Q45" s="27">
        <f t="shared" si="91"/>
        <v>12.010238955215893</v>
      </c>
      <c r="R45" s="27">
        <f t="shared" si="92"/>
        <v>12.168268415152944</v>
      </c>
      <c r="S45" s="624">
        <f t="shared" si="93"/>
        <v>251.74092967972257</v>
      </c>
      <c r="T45" s="144">
        <f t="shared" si="46"/>
        <v>0.05</v>
      </c>
      <c r="U45" s="53">
        <f t="shared" si="61"/>
        <v>12.642356794964098</v>
      </c>
      <c r="V45" s="27">
        <f t="shared" si="62"/>
        <v>68.974241934367072</v>
      </c>
      <c r="W45" s="85">
        <f t="shared" si="47"/>
        <v>0.09</v>
      </c>
      <c r="X45" s="29">
        <f t="shared" si="47"/>
        <v>0.91</v>
      </c>
      <c r="Y45" s="27">
        <f t="shared" si="20"/>
        <v>6.2076817740930359</v>
      </c>
      <c r="Z45" s="85">
        <f t="shared" si="48"/>
        <v>0.49000000000000005</v>
      </c>
      <c r="AA45" s="624">
        <f t="shared" si="63"/>
        <v>3.0417640693055881</v>
      </c>
      <c r="AB45" s="27">
        <f t="shared" si="64"/>
        <v>62.76656016027404</v>
      </c>
      <c r="AC45" s="85">
        <f t="shared" si="49"/>
        <v>0.49000000000000005</v>
      </c>
      <c r="AD45" s="27">
        <f t="shared" si="94"/>
        <v>30.755614478534284</v>
      </c>
      <c r="AE45" s="624">
        <f t="shared" si="95"/>
        <v>43.397971273498385</v>
      </c>
      <c r="AF45" s="624">
        <f t="shared" si="96"/>
        <v>6.9436754037597419</v>
      </c>
      <c r="AG45" s="624">
        <f t="shared" si="97"/>
        <v>9.113573967434661</v>
      </c>
      <c r="AI45" s="584">
        <v>2054</v>
      </c>
      <c r="AJ45" s="53">
        <v>71.599999999999994</v>
      </c>
      <c r="AK45" s="108">
        <f t="shared" si="51"/>
        <v>1.3089108910891087</v>
      </c>
      <c r="AL45" s="61">
        <f t="shared" si="52"/>
        <v>1.2410000000000001</v>
      </c>
      <c r="AM45" s="53">
        <f t="shared" si="65"/>
        <v>116.30406257425742</v>
      </c>
      <c r="AN45" s="98"/>
      <c r="AO45" s="584">
        <v>2054</v>
      </c>
      <c r="AP45" s="53">
        <v>550</v>
      </c>
      <c r="AQ45" s="108">
        <f t="shared" si="66"/>
        <v>1.3089108910891087</v>
      </c>
      <c r="AR45" s="61">
        <f t="shared" si="53"/>
        <v>1.1113</v>
      </c>
      <c r="AS45" s="53">
        <f t="shared" si="67"/>
        <v>800.02597029702963</v>
      </c>
      <c r="AU45" s="584">
        <v>2054</v>
      </c>
      <c r="AV45" s="53">
        <v>20.029602999999042</v>
      </c>
      <c r="AW45" s="108">
        <f t="shared" si="68"/>
        <v>1.3089108910891087</v>
      </c>
      <c r="AX45" s="61">
        <v>0</v>
      </c>
      <c r="AY45" s="53">
        <f t="shared" si="69"/>
        <v>0</v>
      </c>
      <c r="AZ45" s="6"/>
      <c r="BA45" s="584">
        <v>2054</v>
      </c>
      <c r="BB45" s="693">
        <v>294.14017964377621</v>
      </c>
      <c r="BC45" s="53">
        <f t="shared" si="56"/>
        <v>4.0179643776184548E-2</v>
      </c>
      <c r="BD45" s="48">
        <f t="shared" si="70"/>
        <v>1.3089108910891087</v>
      </c>
      <c r="BE45" s="58">
        <v>0</v>
      </c>
      <c r="BF45" s="27">
        <f t="shared" si="71"/>
        <v>0</v>
      </c>
      <c r="BH45" s="584">
        <v>2054</v>
      </c>
      <c r="BI45" s="699">
        <v>0</v>
      </c>
      <c r="BJ45" s="53">
        <v>0</v>
      </c>
      <c r="BK45" s="108">
        <f t="shared" si="54"/>
        <v>1.3089108910891087</v>
      </c>
      <c r="BL45" s="61">
        <v>0</v>
      </c>
      <c r="BM45" s="53">
        <f t="shared" si="72"/>
        <v>0</v>
      </c>
      <c r="BO45" s="584">
        <v>2054</v>
      </c>
      <c r="BP45" s="53">
        <v>100</v>
      </c>
      <c r="BQ45" s="53">
        <f t="shared" si="73"/>
        <v>0</v>
      </c>
      <c r="BR45" s="108">
        <f t="shared" si="74"/>
        <v>1.3089108910891087</v>
      </c>
      <c r="BS45" s="61">
        <v>0</v>
      </c>
      <c r="BT45" s="53">
        <f t="shared" si="75"/>
        <v>0</v>
      </c>
      <c r="BV45" s="584">
        <v>2054</v>
      </c>
      <c r="BW45" s="695">
        <v>0.27075899999981629</v>
      </c>
      <c r="BX45" s="108">
        <f t="shared" si="55"/>
        <v>1.3089108910891087</v>
      </c>
      <c r="BY45" s="61">
        <v>0</v>
      </c>
      <c r="BZ45" s="53">
        <f t="shared" si="76"/>
        <v>0</v>
      </c>
      <c r="CB45" s="584">
        <v>2054</v>
      </c>
      <c r="CC45" s="53">
        <f t="shared" si="57"/>
        <v>57.506168095259603</v>
      </c>
      <c r="CD45" s="53">
        <v>0</v>
      </c>
      <c r="CE45" s="108">
        <f t="shared" si="77"/>
        <v>1.3089108910891087</v>
      </c>
      <c r="CF45" s="61">
        <v>0</v>
      </c>
      <c r="CG45" s="53">
        <f t="shared" si="78"/>
        <v>0</v>
      </c>
      <c r="CI45" s="584">
        <v>2054</v>
      </c>
      <c r="CJ45" s="53">
        <v>159.4577827912762</v>
      </c>
      <c r="CK45" s="48">
        <f t="shared" si="79"/>
        <v>1.3089108910891087</v>
      </c>
      <c r="CL45" s="58">
        <v>0</v>
      </c>
      <c r="CM45" s="27">
        <f t="shared" si="80"/>
        <v>0</v>
      </c>
      <c r="CO45" s="584">
        <v>2054</v>
      </c>
      <c r="CP45" s="53">
        <f t="shared" si="35"/>
        <v>3515.6016755649489</v>
      </c>
      <c r="CQ45" s="53">
        <f t="shared" si="81"/>
        <v>3515.6016755649489</v>
      </c>
      <c r="CR45" s="108">
        <f t="shared" si="82"/>
        <v>1.3089108910891087</v>
      </c>
      <c r="CS45" s="108">
        <v>1</v>
      </c>
      <c r="CT45" s="53">
        <f t="shared" si="83"/>
        <v>4601.6093218780807</v>
      </c>
    </row>
    <row r="46" spans="1:98" ht="15" x14ac:dyDescent="0.5">
      <c r="A46" s="32">
        <v>2055</v>
      </c>
      <c r="B46" s="27">
        <f t="shared" si="58"/>
        <v>5517.9393547493673</v>
      </c>
      <c r="C46" s="87">
        <f t="shared" si="39"/>
        <v>0.125</v>
      </c>
      <c r="D46" s="27">
        <f t="shared" si="59"/>
        <v>689.74241934367092</v>
      </c>
      <c r="E46" s="137">
        <f t="shared" si="40"/>
        <v>0.9</v>
      </c>
      <c r="F46" s="169">
        <f t="shared" si="9"/>
        <v>9.9999999999999978E-2</v>
      </c>
      <c r="G46" s="27">
        <f t="shared" si="60"/>
        <v>620.7681774093038</v>
      </c>
      <c r="H46" s="58">
        <f t="shared" si="84"/>
        <v>0.40731330164910667</v>
      </c>
      <c r="I46" s="27">
        <f t="shared" si="11"/>
        <v>252.84713589928194</v>
      </c>
      <c r="J46" s="85">
        <f t="shared" si="85"/>
        <v>0.05</v>
      </c>
      <c r="K46" s="85">
        <f t="shared" si="86"/>
        <v>0.05</v>
      </c>
      <c r="L46" s="29">
        <f t="shared" si="87"/>
        <v>0.9</v>
      </c>
      <c r="M46" s="85">
        <f t="shared" si="88"/>
        <v>0.05</v>
      </c>
      <c r="N46" s="627">
        <f t="shared" si="12"/>
        <v>0.6321178397482049</v>
      </c>
      <c r="O46" s="144">
        <f t="shared" si="89"/>
        <v>3.7499999999999999E-2</v>
      </c>
      <c r="P46" s="627">
        <f t="shared" si="90"/>
        <v>0.47408837981115365</v>
      </c>
      <c r="Q46" s="27">
        <f t="shared" si="91"/>
        <v>12.010238955215893</v>
      </c>
      <c r="R46" s="27">
        <f t="shared" si="92"/>
        <v>12.168268415152944</v>
      </c>
      <c r="S46" s="624">
        <f t="shared" si="93"/>
        <v>251.74092967972257</v>
      </c>
      <c r="T46" s="144">
        <f t="shared" si="46"/>
        <v>0.05</v>
      </c>
      <c r="U46" s="53">
        <f t="shared" si="61"/>
        <v>12.642356794964098</v>
      </c>
      <c r="V46" s="27">
        <f t="shared" si="62"/>
        <v>68.974241934367072</v>
      </c>
      <c r="W46" s="85">
        <f t="shared" si="47"/>
        <v>0.09</v>
      </c>
      <c r="X46" s="29">
        <f t="shared" si="47"/>
        <v>0.91</v>
      </c>
      <c r="Y46" s="27">
        <f t="shared" si="20"/>
        <v>6.2076817740930359</v>
      </c>
      <c r="Z46" s="85">
        <f t="shared" si="48"/>
        <v>0.49000000000000005</v>
      </c>
      <c r="AA46" s="624">
        <f t="shared" si="63"/>
        <v>3.0417640693055881</v>
      </c>
      <c r="AB46" s="27">
        <f t="shared" si="64"/>
        <v>62.76656016027404</v>
      </c>
      <c r="AC46" s="85">
        <f t="shared" si="49"/>
        <v>0.49000000000000005</v>
      </c>
      <c r="AD46" s="27">
        <f t="shared" si="94"/>
        <v>30.755614478534284</v>
      </c>
      <c r="AE46" s="624">
        <f t="shared" si="95"/>
        <v>43.397971273498385</v>
      </c>
      <c r="AF46" s="624">
        <f t="shared" si="96"/>
        <v>6.9436754037597419</v>
      </c>
      <c r="AG46" s="624">
        <f t="shared" si="97"/>
        <v>9.113573967434661</v>
      </c>
      <c r="AI46" s="584">
        <v>2055</v>
      </c>
      <c r="AJ46" s="53">
        <v>71.599999999999994</v>
      </c>
      <c r="AK46" s="108">
        <f t="shared" si="51"/>
        <v>1.3089108910891087</v>
      </c>
      <c r="AL46" s="61">
        <f t="shared" si="52"/>
        <v>1.2410000000000001</v>
      </c>
      <c r="AM46" s="53">
        <f t="shared" si="65"/>
        <v>116.30406257425742</v>
      </c>
      <c r="AN46" s="98"/>
      <c r="AO46" s="584">
        <v>2055</v>
      </c>
      <c r="AP46" s="53">
        <v>550</v>
      </c>
      <c r="AQ46" s="108">
        <f t="shared" si="66"/>
        <v>1.3089108910891087</v>
      </c>
      <c r="AR46" s="61">
        <f t="shared" si="53"/>
        <v>1.1113</v>
      </c>
      <c r="AS46" s="53">
        <f t="shared" si="67"/>
        <v>800.02597029702963</v>
      </c>
      <c r="AU46" s="584">
        <v>2055</v>
      </c>
      <c r="AV46" s="53">
        <v>20.029602999999042</v>
      </c>
      <c r="AW46" s="108">
        <f t="shared" si="68"/>
        <v>1.3089108910891087</v>
      </c>
      <c r="AX46" s="61">
        <v>0</v>
      </c>
      <c r="AY46" s="53">
        <f t="shared" si="69"/>
        <v>0</v>
      </c>
      <c r="AZ46" s="6"/>
      <c r="BA46" s="584">
        <v>2055</v>
      </c>
      <c r="BB46" s="693">
        <v>294.14017964377621</v>
      </c>
      <c r="BC46" s="53">
        <f t="shared" si="56"/>
        <v>4.0179643776184548E-2</v>
      </c>
      <c r="BD46" s="48">
        <f t="shared" si="70"/>
        <v>1.3089108910891087</v>
      </c>
      <c r="BE46" s="58">
        <v>0</v>
      </c>
      <c r="BF46" s="27">
        <f t="shared" si="71"/>
        <v>0</v>
      </c>
      <c r="BH46" s="584">
        <v>2055</v>
      </c>
      <c r="BI46" s="699">
        <v>0</v>
      </c>
      <c r="BJ46" s="53">
        <v>0</v>
      </c>
      <c r="BK46" s="108">
        <f t="shared" si="54"/>
        <v>1.3089108910891087</v>
      </c>
      <c r="BL46" s="61">
        <v>0</v>
      </c>
      <c r="BM46" s="53">
        <f t="shared" si="72"/>
        <v>0</v>
      </c>
      <c r="BO46" s="584">
        <v>2055</v>
      </c>
      <c r="BP46" s="53">
        <v>100</v>
      </c>
      <c r="BQ46" s="53">
        <f t="shared" si="73"/>
        <v>0</v>
      </c>
      <c r="BR46" s="108">
        <f t="shared" si="74"/>
        <v>1.3089108910891087</v>
      </c>
      <c r="BS46" s="61">
        <v>0</v>
      </c>
      <c r="BT46" s="53">
        <f t="shared" si="75"/>
        <v>0</v>
      </c>
      <c r="BV46" s="584">
        <v>2055</v>
      </c>
      <c r="BW46" s="695">
        <v>0.27075899999981629</v>
      </c>
      <c r="BX46" s="108">
        <f t="shared" si="55"/>
        <v>1.3089108910891087</v>
      </c>
      <c r="BY46" s="61">
        <v>0</v>
      </c>
      <c r="BZ46" s="53">
        <f t="shared" si="76"/>
        <v>0</v>
      </c>
      <c r="CB46" s="584">
        <v>2055</v>
      </c>
      <c r="CC46" s="53">
        <f t="shared" si="57"/>
        <v>57.506168095259603</v>
      </c>
      <c r="CD46" s="53">
        <v>0</v>
      </c>
      <c r="CE46" s="108">
        <f t="shared" si="77"/>
        <v>1.3089108910891087</v>
      </c>
      <c r="CF46" s="61">
        <v>0</v>
      </c>
      <c r="CG46" s="53">
        <f t="shared" si="78"/>
        <v>0</v>
      </c>
      <c r="CI46" s="584">
        <v>2055</v>
      </c>
      <c r="CJ46" s="53">
        <v>159.4577827912762</v>
      </c>
      <c r="CK46" s="48">
        <f t="shared" si="79"/>
        <v>1.3089108910891087</v>
      </c>
      <c r="CL46" s="58">
        <v>0</v>
      </c>
      <c r="CM46" s="27">
        <f t="shared" si="80"/>
        <v>0</v>
      </c>
      <c r="CO46" s="584">
        <v>2055</v>
      </c>
      <c r="CP46" s="53">
        <f t="shared" si="35"/>
        <v>3515.6016755649489</v>
      </c>
      <c r="CQ46" s="53">
        <f t="shared" si="81"/>
        <v>3515.6016755649489</v>
      </c>
      <c r="CR46" s="108">
        <f t="shared" si="82"/>
        <v>1.3089108910891087</v>
      </c>
      <c r="CS46" s="108">
        <v>1</v>
      </c>
      <c r="CT46" s="53">
        <f t="shared" si="83"/>
        <v>4601.6093218780807</v>
      </c>
    </row>
    <row r="47" spans="1:98" ht="15" x14ac:dyDescent="0.5">
      <c r="A47" s="32">
        <v>2056</v>
      </c>
      <c r="B47" s="27">
        <f t="shared" si="58"/>
        <v>5517.9393547493673</v>
      </c>
      <c r="C47" s="87">
        <f t="shared" si="39"/>
        <v>0.125</v>
      </c>
      <c r="D47" s="27">
        <f t="shared" si="59"/>
        <v>689.74241934367092</v>
      </c>
      <c r="E47" s="137">
        <f t="shared" si="40"/>
        <v>0.9</v>
      </c>
      <c r="F47" s="169">
        <f t="shared" si="9"/>
        <v>9.9999999999999978E-2</v>
      </c>
      <c r="G47" s="27">
        <f t="shared" si="60"/>
        <v>620.7681774093038</v>
      </c>
      <c r="H47" s="58">
        <f t="shared" si="84"/>
        <v>0.40731330164910667</v>
      </c>
      <c r="I47" s="27">
        <f t="shared" si="11"/>
        <v>252.84713589928194</v>
      </c>
      <c r="J47" s="85">
        <f t="shared" si="85"/>
        <v>0.05</v>
      </c>
      <c r="K47" s="85">
        <f t="shared" si="86"/>
        <v>0.05</v>
      </c>
      <c r="L47" s="29">
        <f t="shared" si="87"/>
        <v>0.9</v>
      </c>
      <c r="M47" s="85">
        <f t="shared" si="88"/>
        <v>0.05</v>
      </c>
      <c r="N47" s="627">
        <f t="shared" si="12"/>
        <v>0.6321178397482049</v>
      </c>
      <c r="O47" s="144">
        <f t="shared" si="89"/>
        <v>3.7499999999999999E-2</v>
      </c>
      <c r="P47" s="627">
        <f t="shared" si="90"/>
        <v>0.47408837981115365</v>
      </c>
      <c r="Q47" s="27">
        <f t="shared" si="91"/>
        <v>12.010238955215893</v>
      </c>
      <c r="R47" s="27">
        <f t="shared" si="92"/>
        <v>12.168268415152944</v>
      </c>
      <c r="S47" s="624">
        <f t="shared" si="93"/>
        <v>251.74092967972257</v>
      </c>
      <c r="T47" s="144">
        <f t="shared" si="46"/>
        <v>0.05</v>
      </c>
      <c r="U47" s="53">
        <f t="shared" si="61"/>
        <v>12.642356794964098</v>
      </c>
      <c r="V47" s="27">
        <f t="shared" si="62"/>
        <v>68.974241934367072</v>
      </c>
      <c r="W47" s="85">
        <f t="shared" si="47"/>
        <v>0.09</v>
      </c>
      <c r="X47" s="29">
        <f t="shared" si="47"/>
        <v>0.91</v>
      </c>
      <c r="Y47" s="27">
        <f t="shared" si="20"/>
        <v>6.2076817740930359</v>
      </c>
      <c r="Z47" s="85">
        <f t="shared" si="48"/>
        <v>0.49000000000000005</v>
      </c>
      <c r="AA47" s="624">
        <f t="shared" si="63"/>
        <v>3.0417640693055881</v>
      </c>
      <c r="AB47" s="27">
        <f t="shared" si="64"/>
        <v>62.76656016027404</v>
      </c>
      <c r="AC47" s="85">
        <f t="shared" si="49"/>
        <v>0.49000000000000005</v>
      </c>
      <c r="AD47" s="27">
        <f t="shared" si="94"/>
        <v>30.755614478534284</v>
      </c>
      <c r="AE47" s="624">
        <f t="shared" si="95"/>
        <v>43.397971273498385</v>
      </c>
      <c r="AF47" s="624">
        <f t="shared" si="96"/>
        <v>6.9436754037597419</v>
      </c>
      <c r="AG47" s="624">
        <f t="shared" si="97"/>
        <v>9.113573967434661</v>
      </c>
      <c r="AI47" s="584">
        <v>2056</v>
      </c>
      <c r="AJ47" s="53">
        <v>71.599999999999994</v>
      </c>
      <c r="AK47" s="108">
        <f t="shared" si="51"/>
        <v>1.3089108910891087</v>
      </c>
      <c r="AL47" s="61">
        <f t="shared" si="52"/>
        <v>1.2410000000000001</v>
      </c>
      <c r="AM47" s="53">
        <f t="shared" si="65"/>
        <v>116.30406257425742</v>
      </c>
      <c r="AN47" s="98"/>
      <c r="AO47" s="584">
        <v>2056</v>
      </c>
      <c r="AP47" s="53">
        <v>550</v>
      </c>
      <c r="AQ47" s="108">
        <f t="shared" si="66"/>
        <v>1.3089108910891087</v>
      </c>
      <c r="AR47" s="61">
        <f t="shared" si="53"/>
        <v>1.1113</v>
      </c>
      <c r="AS47" s="53">
        <f t="shared" si="67"/>
        <v>800.02597029702963</v>
      </c>
      <c r="AU47" s="584">
        <v>2056</v>
      </c>
      <c r="AV47" s="53">
        <v>20.029602999999042</v>
      </c>
      <c r="AW47" s="108">
        <f t="shared" si="68"/>
        <v>1.3089108910891087</v>
      </c>
      <c r="AX47" s="61">
        <v>0</v>
      </c>
      <c r="AY47" s="53">
        <f t="shared" si="69"/>
        <v>0</v>
      </c>
      <c r="AZ47" s="6"/>
      <c r="BA47" s="584">
        <v>2056</v>
      </c>
      <c r="BB47" s="693">
        <v>294.14017964377621</v>
      </c>
      <c r="BC47" s="53">
        <f t="shared" si="56"/>
        <v>4.0179643776184548E-2</v>
      </c>
      <c r="BD47" s="48">
        <f t="shared" si="70"/>
        <v>1.3089108910891087</v>
      </c>
      <c r="BE47" s="58">
        <v>0</v>
      </c>
      <c r="BF47" s="27">
        <f t="shared" si="71"/>
        <v>0</v>
      </c>
      <c r="BH47" s="584">
        <v>2056</v>
      </c>
      <c r="BI47" s="699">
        <v>0</v>
      </c>
      <c r="BJ47" s="53">
        <v>0</v>
      </c>
      <c r="BK47" s="108">
        <f t="shared" si="54"/>
        <v>1.3089108910891087</v>
      </c>
      <c r="BL47" s="61">
        <v>0</v>
      </c>
      <c r="BM47" s="53">
        <f t="shared" si="72"/>
        <v>0</v>
      </c>
      <c r="BO47" s="584">
        <v>2056</v>
      </c>
      <c r="BP47" s="53">
        <v>100</v>
      </c>
      <c r="BQ47" s="53">
        <f t="shared" si="73"/>
        <v>0</v>
      </c>
      <c r="BR47" s="108">
        <f t="shared" si="74"/>
        <v>1.3089108910891087</v>
      </c>
      <c r="BS47" s="61">
        <v>0</v>
      </c>
      <c r="BT47" s="53">
        <f t="shared" si="75"/>
        <v>0</v>
      </c>
      <c r="BV47" s="584">
        <v>2056</v>
      </c>
      <c r="BW47" s="695">
        <v>0.27075899999981629</v>
      </c>
      <c r="BX47" s="108">
        <f t="shared" si="55"/>
        <v>1.3089108910891087</v>
      </c>
      <c r="BY47" s="61">
        <v>0</v>
      </c>
      <c r="BZ47" s="53">
        <f t="shared" si="76"/>
        <v>0</v>
      </c>
      <c r="CB47" s="584">
        <v>2056</v>
      </c>
      <c r="CC47" s="53">
        <f t="shared" si="57"/>
        <v>57.506168095259603</v>
      </c>
      <c r="CD47" s="53">
        <v>0</v>
      </c>
      <c r="CE47" s="108">
        <f t="shared" si="77"/>
        <v>1.3089108910891087</v>
      </c>
      <c r="CF47" s="61">
        <v>0</v>
      </c>
      <c r="CG47" s="53">
        <f t="shared" si="78"/>
        <v>0</v>
      </c>
      <c r="CI47" s="584">
        <v>2056</v>
      </c>
      <c r="CJ47" s="53">
        <v>159.4577827912762</v>
      </c>
      <c r="CK47" s="48">
        <f t="shared" si="79"/>
        <v>1.3089108910891087</v>
      </c>
      <c r="CL47" s="58">
        <v>0</v>
      </c>
      <c r="CM47" s="27">
        <f t="shared" si="80"/>
        <v>0</v>
      </c>
      <c r="CO47" s="584">
        <v>2056</v>
      </c>
      <c r="CP47" s="53">
        <f t="shared" si="35"/>
        <v>3515.6016755649489</v>
      </c>
      <c r="CQ47" s="53">
        <f t="shared" si="81"/>
        <v>3515.6016755649489</v>
      </c>
      <c r="CR47" s="108">
        <f t="shared" si="82"/>
        <v>1.3089108910891087</v>
      </c>
      <c r="CS47" s="108">
        <v>1</v>
      </c>
      <c r="CT47" s="53">
        <f t="shared" si="83"/>
        <v>4601.6093218780807</v>
      </c>
    </row>
    <row r="48" spans="1:98" ht="15" x14ac:dyDescent="0.5">
      <c r="A48" s="32">
        <v>2057</v>
      </c>
      <c r="B48" s="27">
        <f t="shared" si="58"/>
        <v>5517.9393547493673</v>
      </c>
      <c r="C48" s="87">
        <f t="shared" si="39"/>
        <v>0.125</v>
      </c>
      <c r="D48" s="27">
        <f t="shared" si="59"/>
        <v>689.74241934367092</v>
      </c>
      <c r="E48" s="137">
        <f t="shared" si="40"/>
        <v>0.9</v>
      </c>
      <c r="F48" s="169">
        <f t="shared" si="9"/>
        <v>9.9999999999999978E-2</v>
      </c>
      <c r="G48" s="27">
        <f t="shared" si="60"/>
        <v>620.7681774093038</v>
      </c>
      <c r="H48" s="58">
        <f t="shared" si="84"/>
        <v>0.40731330164910667</v>
      </c>
      <c r="I48" s="27">
        <f t="shared" si="11"/>
        <v>252.84713589928194</v>
      </c>
      <c r="J48" s="85">
        <f t="shared" si="85"/>
        <v>0.05</v>
      </c>
      <c r="K48" s="85">
        <f t="shared" si="86"/>
        <v>0.05</v>
      </c>
      <c r="L48" s="29">
        <f t="shared" si="87"/>
        <v>0.9</v>
      </c>
      <c r="M48" s="85">
        <f t="shared" si="88"/>
        <v>0.05</v>
      </c>
      <c r="N48" s="627">
        <f t="shared" si="12"/>
        <v>0.6321178397482049</v>
      </c>
      <c r="O48" s="144">
        <f t="shared" si="89"/>
        <v>3.7499999999999999E-2</v>
      </c>
      <c r="P48" s="627">
        <f t="shared" si="90"/>
        <v>0.47408837981115365</v>
      </c>
      <c r="Q48" s="27">
        <f t="shared" si="91"/>
        <v>12.010238955215893</v>
      </c>
      <c r="R48" s="27">
        <f t="shared" si="92"/>
        <v>12.168268415152944</v>
      </c>
      <c r="S48" s="624">
        <f t="shared" si="93"/>
        <v>251.74092967972257</v>
      </c>
      <c r="T48" s="144">
        <f t="shared" si="46"/>
        <v>0.05</v>
      </c>
      <c r="U48" s="53">
        <f t="shared" si="61"/>
        <v>12.642356794964098</v>
      </c>
      <c r="V48" s="27">
        <f t="shared" si="62"/>
        <v>68.974241934367072</v>
      </c>
      <c r="W48" s="85">
        <f t="shared" si="47"/>
        <v>0.09</v>
      </c>
      <c r="X48" s="29">
        <f t="shared" si="47"/>
        <v>0.91</v>
      </c>
      <c r="Y48" s="27">
        <f t="shared" si="20"/>
        <v>6.2076817740930359</v>
      </c>
      <c r="Z48" s="85">
        <f t="shared" si="48"/>
        <v>0.49000000000000005</v>
      </c>
      <c r="AA48" s="624">
        <f t="shared" si="63"/>
        <v>3.0417640693055881</v>
      </c>
      <c r="AB48" s="27">
        <f t="shared" si="64"/>
        <v>62.76656016027404</v>
      </c>
      <c r="AC48" s="85">
        <f t="shared" si="49"/>
        <v>0.49000000000000005</v>
      </c>
      <c r="AD48" s="27">
        <f t="shared" si="94"/>
        <v>30.755614478534284</v>
      </c>
      <c r="AE48" s="624">
        <f t="shared" si="95"/>
        <v>43.397971273498385</v>
      </c>
      <c r="AF48" s="624">
        <f t="shared" si="96"/>
        <v>6.9436754037597419</v>
      </c>
      <c r="AG48" s="624">
        <f t="shared" si="97"/>
        <v>9.113573967434661</v>
      </c>
      <c r="AI48" s="584">
        <v>2057</v>
      </c>
      <c r="AJ48" s="53">
        <v>71.599999999999994</v>
      </c>
      <c r="AK48" s="108">
        <f t="shared" si="51"/>
        <v>1.3089108910891087</v>
      </c>
      <c r="AL48" s="61">
        <f t="shared" si="52"/>
        <v>1.2410000000000001</v>
      </c>
      <c r="AM48" s="53">
        <f t="shared" si="65"/>
        <v>116.30406257425742</v>
      </c>
      <c r="AN48" s="98"/>
      <c r="AO48" s="584">
        <v>2057</v>
      </c>
      <c r="AP48" s="53">
        <v>550</v>
      </c>
      <c r="AQ48" s="108">
        <f t="shared" si="66"/>
        <v>1.3089108910891087</v>
      </c>
      <c r="AR48" s="61">
        <f t="shared" si="53"/>
        <v>1.1113</v>
      </c>
      <c r="AS48" s="53">
        <f t="shared" si="67"/>
        <v>800.02597029702963</v>
      </c>
      <c r="AU48" s="584">
        <v>2057</v>
      </c>
      <c r="AV48" s="53">
        <v>20.029602999999042</v>
      </c>
      <c r="AW48" s="108">
        <f t="shared" si="68"/>
        <v>1.3089108910891087</v>
      </c>
      <c r="AX48" s="61">
        <v>0</v>
      </c>
      <c r="AY48" s="53">
        <f t="shared" si="69"/>
        <v>0</v>
      </c>
      <c r="AZ48" s="6"/>
      <c r="BA48" s="584">
        <v>2057</v>
      </c>
      <c r="BB48" s="693">
        <v>294.14017964377621</v>
      </c>
      <c r="BC48" s="53">
        <f t="shared" si="56"/>
        <v>4.0179643776184548E-2</v>
      </c>
      <c r="BD48" s="48">
        <f t="shared" si="70"/>
        <v>1.3089108910891087</v>
      </c>
      <c r="BE48" s="58">
        <v>0</v>
      </c>
      <c r="BF48" s="27">
        <f t="shared" si="71"/>
        <v>0</v>
      </c>
      <c r="BH48" s="584">
        <v>2057</v>
      </c>
      <c r="BI48" s="699">
        <v>0</v>
      </c>
      <c r="BJ48" s="53">
        <v>0</v>
      </c>
      <c r="BK48" s="108">
        <f t="shared" si="54"/>
        <v>1.3089108910891087</v>
      </c>
      <c r="BL48" s="61">
        <v>0</v>
      </c>
      <c r="BM48" s="53">
        <f t="shared" si="72"/>
        <v>0</v>
      </c>
      <c r="BO48" s="584">
        <v>2057</v>
      </c>
      <c r="BP48" s="53">
        <v>100</v>
      </c>
      <c r="BQ48" s="53">
        <f t="shared" si="73"/>
        <v>0</v>
      </c>
      <c r="BR48" s="108">
        <f t="shared" si="74"/>
        <v>1.3089108910891087</v>
      </c>
      <c r="BS48" s="61">
        <v>0</v>
      </c>
      <c r="BT48" s="53">
        <f t="shared" si="75"/>
        <v>0</v>
      </c>
      <c r="BV48" s="584">
        <v>2057</v>
      </c>
      <c r="BW48" s="695">
        <v>0.27075899999981629</v>
      </c>
      <c r="BX48" s="108">
        <f t="shared" si="55"/>
        <v>1.3089108910891087</v>
      </c>
      <c r="BY48" s="61">
        <v>0</v>
      </c>
      <c r="BZ48" s="53">
        <f t="shared" si="76"/>
        <v>0</v>
      </c>
      <c r="CB48" s="584">
        <v>2057</v>
      </c>
      <c r="CC48" s="53">
        <f t="shared" si="57"/>
        <v>57.506168095259603</v>
      </c>
      <c r="CD48" s="53">
        <v>0</v>
      </c>
      <c r="CE48" s="108">
        <f t="shared" si="77"/>
        <v>1.3089108910891087</v>
      </c>
      <c r="CF48" s="61">
        <v>0</v>
      </c>
      <c r="CG48" s="53">
        <f t="shared" si="78"/>
        <v>0</v>
      </c>
      <c r="CI48" s="584">
        <v>2057</v>
      </c>
      <c r="CJ48" s="53">
        <v>159.4577827912762</v>
      </c>
      <c r="CK48" s="48">
        <f t="shared" si="79"/>
        <v>1.3089108910891087</v>
      </c>
      <c r="CL48" s="58">
        <v>0</v>
      </c>
      <c r="CM48" s="27">
        <f t="shared" si="80"/>
        <v>0</v>
      </c>
      <c r="CO48" s="584">
        <v>2057</v>
      </c>
      <c r="CP48" s="53">
        <f t="shared" si="35"/>
        <v>3515.6016755649489</v>
      </c>
      <c r="CQ48" s="53">
        <f t="shared" si="81"/>
        <v>3515.6016755649489</v>
      </c>
      <c r="CR48" s="108">
        <f t="shared" si="82"/>
        <v>1.3089108910891087</v>
      </c>
      <c r="CS48" s="108">
        <v>1</v>
      </c>
      <c r="CT48" s="53">
        <f t="shared" si="83"/>
        <v>4601.6093218780807</v>
      </c>
    </row>
    <row r="49" spans="1:98" ht="15" x14ac:dyDescent="0.5">
      <c r="A49" s="32">
        <v>2058</v>
      </c>
      <c r="B49" s="27">
        <f t="shared" si="58"/>
        <v>5517.9393547493673</v>
      </c>
      <c r="C49" s="87">
        <f t="shared" si="39"/>
        <v>0.125</v>
      </c>
      <c r="D49" s="27">
        <f t="shared" si="59"/>
        <v>689.74241934367092</v>
      </c>
      <c r="E49" s="137">
        <f t="shared" si="40"/>
        <v>0.9</v>
      </c>
      <c r="F49" s="169">
        <f t="shared" si="9"/>
        <v>9.9999999999999978E-2</v>
      </c>
      <c r="G49" s="27">
        <f t="shared" si="60"/>
        <v>620.7681774093038</v>
      </c>
      <c r="H49" s="58">
        <f t="shared" si="84"/>
        <v>0.40731330164910667</v>
      </c>
      <c r="I49" s="27">
        <f t="shared" si="11"/>
        <v>252.84713589928194</v>
      </c>
      <c r="J49" s="85">
        <f t="shared" si="85"/>
        <v>0.05</v>
      </c>
      <c r="K49" s="85">
        <f t="shared" si="86"/>
        <v>0.05</v>
      </c>
      <c r="L49" s="29">
        <f t="shared" si="87"/>
        <v>0.9</v>
      </c>
      <c r="M49" s="85">
        <f t="shared" si="88"/>
        <v>0.05</v>
      </c>
      <c r="N49" s="627">
        <f t="shared" si="12"/>
        <v>0.6321178397482049</v>
      </c>
      <c r="O49" s="144">
        <f t="shared" si="89"/>
        <v>3.7499999999999999E-2</v>
      </c>
      <c r="P49" s="627">
        <f t="shared" si="90"/>
        <v>0.47408837981115365</v>
      </c>
      <c r="Q49" s="27">
        <f t="shared" si="91"/>
        <v>12.010238955215893</v>
      </c>
      <c r="R49" s="27">
        <f t="shared" si="92"/>
        <v>12.168268415152944</v>
      </c>
      <c r="S49" s="624">
        <f t="shared" si="93"/>
        <v>251.74092967972257</v>
      </c>
      <c r="T49" s="144">
        <f t="shared" si="46"/>
        <v>0.05</v>
      </c>
      <c r="U49" s="53">
        <f t="shared" si="61"/>
        <v>12.642356794964098</v>
      </c>
      <c r="V49" s="27">
        <f t="shared" si="62"/>
        <v>68.974241934367072</v>
      </c>
      <c r="W49" s="85">
        <f t="shared" si="47"/>
        <v>0.09</v>
      </c>
      <c r="X49" s="29">
        <f t="shared" si="47"/>
        <v>0.91</v>
      </c>
      <c r="Y49" s="27">
        <f t="shared" si="20"/>
        <v>6.2076817740930359</v>
      </c>
      <c r="Z49" s="85">
        <f t="shared" si="48"/>
        <v>0.49000000000000005</v>
      </c>
      <c r="AA49" s="624">
        <f t="shared" si="63"/>
        <v>3.0417640693055881</v>
      </c>
      <c r="AB49" s="27">
        <f t="shared" si="64"/>
        <v>62.76656016027404</v>
      </c>
      <c r="AC49" s="85">
        <f t="shared" si="49"/>
        <v>0.49000000000000005</v>
      </c>
      <c r="AD49" s="27">
        <f t="shared" si="94"/>
        <v>30.755614478534284</v>
      </c>
      <c r="AE49" s="624">
        <f t="shared" si="95"/>
        <v>43.397971273498385</v>
      </c>
      <c r="AF49" s="624">
        <f t="shared" si="96"/>
        <v>6.9436754037597419</v>
      </c>
      <c r="AG49" s="624">
        <f t="shared" si="97"/>
        <v>9.113573967434661</v>
      </c>
      <c r="AI49" s="584">
        <v>2058</v>
      </c>
      <c r="AJ49" s="53">
        <v>71.599999999999994</v>
      </c>
      <c r="AK49" s="108">
        <f t="shared" si="51"/>
        <v>1.3089108910891087</v>
      </c>
      <c r="AL49" s="61">
        <f t="shared" si="52"/>
        <v>1.2410000000000001</v>
      </c>
      <c r="AM49" s="53">
        <f t="shared" si="65"/>
        <v>116.30406257425742</v>
      </c>
      <c r="AN49" s="98"/>
      <c r="AO49" s="584">
        <v>2058</v>
      </c>
      <c r="AP49" s="53">
        <v>550</v>
      </c>
      <c r="AQ49" s="108">
        <f t="shared" si="66"/>
        <v>1.3089108910891087</v>
      </c>
      <c r="AR49" s="61">
        <f t="shared" si="53"/>
        <v>1.1113</v>
      </c>
      <c r="AS49" s="53">
        <f t="shared" si="67"/>
        <v>800.02597029702963</v>
      </c>
      <c r="AU49" s="584">
        <v>2058</v>
      </c>
      <c r="AV49" s="53">
        <v>20.029602999999042</v>
      </c>
      <c r="AW49" s="108">
        <f t="shared" si="68"/>
        <v>1.3089108910891087</v>
      </c>
      <c r="AX49" s="61">
        <v>0</v>
      </c>
      <c r="AY49" s="53">
        <f t="shared" si="69"/>
        <v>0</v>
      </c>
      <c r="AZ49" s="6"/>
      <c r="BA49" s="584">
        <v>2058</v>
      </c>
      <c r="BB49" s="693">
        <v>294.14017964377621</v>
      </c>
      <c r="BC49" s="53">
        <f t="shared" si="56"/>
        <v>4.0179643776184548E-2</v>
      </c>
      <c r="BD49" s="48">
        <f t="shared" si="70"/>
        <v>1.3089108910891087</v>
      </c>
      <c r="BE49" s="58">
        <v>0</v>
      </c>
      <c r="BF49" s="27">
        <f t="shared" si="71"/>
        <v>0</v>
      </c>
      <c r="BH49" s="584">
        <v>2058</v>
      </c>
      <c r="BI49" s="699">
        <v>0</v>
      </c>
      <c r="BJ49" s="53">
        <v>0</v>
      </c>
      <c r="BK49" s="108">
        <f t="shared" si="54"/>
        <v>1.3089108910891087</v>
      </c>
      <c r="BL49" s="61">
        <v>0</v>
      </c>
      <c r="BM49" s="53">
        <f t="shared" si="72"/>
        <v>0</v>
      </c>
      <c r="BO49" s="584">
        <v>2058</v>
      </c>
      <c r="BP49" s="53">
        <v>100</v>
      </c>
      <c r="BQ49" s="53">
        <f t="shared" si="73"/>
        <v>0</v>
      </c>
      <c r="BR49" s="108">
        <f t="shared" si="74"/>
        <v>1.3089108910891087</v>
      </c>
      <c r="BS49" s="61">
        <v>0</v>
      </c>
      <c r="BT49" s="53">
        <f t="shared" si="75"/>
        <v>0</v>
      </c>
      <c r="BV49" s="584">
        <v>2058</v>
      </c>
      <c r="BW49" s="695">
        <v>0.27075899999981629</v>
      </c>
      <c r="BX49" s="108">
        <f t="shared" si="55"/>
        <v>1.3089108910891087</v>
      </c>
      <c r="BY49" s="61">
        <v>0</v>
      </c>
      <c r="BZ49" s="53">
        <f t="shared" si="76"/>
        <v>0</v>
      </c>
      <c r="CB49" s="584">
        <v>2058</v>
      </c>
      <c r="CC49" s="53">
        <f t="shared" si="57"/>
        <v>57.506168095259603</v>
      </c>
      <c r="CD49" s="53">
        <v>0</v>
      </c>
      <c r="CE49" s="108">
        <f t="shared" si="77"/>
        <v>1.3089108910891087</v>
      </c>
      <c r="CF49" s="61">
        <v>0</v>
      </c>
      <c r="CG49" s="53">
        <f t="shared" si="78"/>
        <v>0</v>
      </c>
      <c r="CI49" s="584">
        <v>2058</v>
      </c>
      <c r="CJ49" s="53">
        <v>159.4577827912762</v>
      </c>
      <c r="CK49" s="48">
        <f t="shared" si="79"/>
        <v>1.3089108910891087</v>
      </c>
      <c r="CL49" s="58">
        <v>0</v>
      </c>
      <c r="CM49" s="27">
        <f t="shared" si="80"/>
        <v>0</v>
      </c>
      <c r="CO49" s="584">
        <v>2058</v>
      </c>
      <c r="CP49" s="53">
        <f t="shared" si="35"/>
        <v>3515.6016755649489</v>
      </c>
      <c r="CQ49" s="53">
        <f t="shared" si="81"/>
        <v>3515.6016755649489</v>
      </c>
      <c r="CR49" s="108">
        <f t="shared" si="82"/>
        <v>1.3089108910891087</v>
      </c>
      <c r="CS49" s="108">
        <v>1</v>
      </c>
      <c r="CT49" s="53">
        <f t="shared" si="83"/>
        <v>4601.6093218780807</v>
      </c>
    </row>
    <row r="50" spans="1:98" ht="15" x14ac:dyDescent="0.5">
      <c r="A50" s="32">
        <v>2059</v>
      </c>
      <c r="B50" s="27">
        <f t="shared" si="58"/>
        <v>5517.9393547493673</v>
      </c>
      <c r="C50" s="87">
        <f t="shared" si="39"/>
        <v>0.125</v>
      </c>
      <c r="D50" s="27">
        <f t="shared" si="59"/>
        <v>689.74241934367092</v>
      </c>
      <c r="E50" s="137">
        <f t="shared" si="40"/>
        <v>0.9</v>
      </c>
      <c r="F50" s="169">
        <f t="shared" si="9"/>
        <v>9.9999999999999978E-2</v>
      </c>
      <c r="G50" s="27">
        <f t="shared" si="60"/>
        <v>620.7681774093038</v>
      </c>
      <c r="H50" s="58">
        <f t="shared" si="84"/>
        <v>0.40731330164910667</v>
      </c>
      <c r="I50" s="27">
        <f t="shared" si="11"/>
        <v>252.84713589928194</v>
      </c>
      <c r="J50" s="85">
        <f t="shared" si="85"/>
        <v>0.05</v>
      </c>
      <c r="K50" s="85">
        <f t="shared" si="86"/>
        <v>0.05</v>
      </c>
      <c r="L50" s="29">
        <f t="shared" si="87"/>
        <v>0.9</v>
      </c>
      <c r="M50" s="85">
        <f t="shared" si="88"/>
        <v>0.05</v>
      </c>
      <c r="N50" s="627">
        <f t="shared" si="12"/>
        <v>0.6321178397482049</v>
      </c>
      <c r="O50" s="144">
        <f t="shared" si="89"/>
        <v>3.7499999999999999E-2</v>
      </c>
      <c r="P50" s="627">
        <f t="shared" si="90"/>
        <v>0.47408837981115365</v>
      </c>
      <c r="Q50" s="27">
        <f t="shared" si="91"/>
        <v>12.010238955215893</v>
      </c>
      <c r="R50" s="27">
        <f t="shared" si="92"/>
        <v>12.168268415152944</v>
      </c>
      <c r="S50" s="624">
        <f t="shared" si="93"/>
        <v>251.74092967972257</v>
      </c>
      <c r="T50" s="144">
        <f t="shared" si="46"/>
        <v>0.05</v>
      </c>
      <c r="U50" s="53">
        <f t="shared" si="61"/>
        <v>12.642356794964098</v>
      </c>
      <c r="V50" s="27">
        <f t="shared" si="62"/>
        <v>68.974241934367072</v>
      </c>
      <c r="W50" s="85">
        <f t="shared" si="47"/>
        <v>0.09</v>
      </c>
      <c r="X50" s="29">
        <f t="shared" si="47"/>
        <v>0.91</v>
      </c>
      <c r="Y50" s="27">
        <f t="shared" si="20"/>
        <v>6.2076817740930359</v>
      </c>
      <c r="Z50" s="85">
        <f t="shared" si="48"/>
        <v>0.49000000000000005</v>
      </c>
      <c r="AA50" s="624">
        <f t="shared" si="63"/>
        <v>3.0417640693055881</v>
      </c>
      <c r="AB50" s="27">
        <f t="shared" si="64"/>
        <v>62.76656016027404</v>
      </c>
      <c r="AC50" s="85">
        <f t="shared" si="49"/>
        <v>0.49000000000000005</v>
      </c>
      <c r="AD50" s="27">
        <f t="shared" si="94"/>
        <v>30.755614478534284</v>
      </c>
      <c r="AE50" s="624">
        <f t="shared" si="95"/>
        <v>43.397971273498385</v>
      </c>
      <c r="AF50" s="624">
        <f t="shared" si="96"/>
        <v>6.9436754037597419</v>
      </c>
      <c r="AG50" s="624">
        <f t="shared" si="97"/>
        <v>9.113573967434661</v>
      </c>
      <c r="AI50" s="584">
        <v>2059</v>
      </c>
      <c r="AJ50" s="53">
        <v>71.599999999999994</v>
      </c>
      <c r="AK50" s="108">
        <f t="shared" si="51"/>
        <v>1.3089108910891087</v>
      </c>
      <c r="AL50" s="61">
        <f t="shared" si="52"/>
        <v>1.2410000000000001</v>
      </c>
      <c r="AM50" s="53">
        <f t="shared" si="65"/>
        <v>116.30406257425742</v>
      </c>
      <c r="AN50" s="98"/>
      <c r="AO50" s="584">
        <v>2059</v>
      </c>
      <c r="AP50" s="53">
        <v>550</v>
      </c>
      <c r="AQ50" s="108">
        <f t="shared" si="66"/>
        <v>1.3089108910891087</v>
      </c>
      <c r="AR50" s="61">
        <f t="shared" si="53"/>
        <v>1.1113</v>
      </c>
      <c r="AS50" s="53">
        <f t="shared" si="67"/>
        <v>800.02597029702963</v>
      </c>
      <c r="AU50" s="584">
        <v>2059</v>
      </c>
      <c r="AV50" s="53">
        <v>20.029602999999042</v>
      </c>
      <c r="AW50" s="108">
        <f t="shared" si="68"/>
        <v>1.3089108910891087</v>
      </c>
      <c r="AX50" s="61">
        <v>0</v>
      </c>
      <c r="AY50" s="53">
        <f t="shared" si="69"/>
        <v>0</v>
      </c>
      <c r="AZ50" s="6"/>
      <c r="BA50" s="584">
        <v>2059</v>
      </c>
      <c r="BB50" s="693">
        <v>294.14017964377621</v>
      </c>
      <c r="BC50" s="53">
        <f t="shared" si="56"/>
        <v>4.0179643776184548E-2</v>
      </c>
      <c r="BD50" s="48">
        <f t="shared" si="70"/>
        <v>1.3089108910891087</v>
      </c>
      <c r="BE50" s="58">
        <v>0</v>
      </c>
      <c r="BF50" s="27">
        <f t="shared" si="71"/>
        <v>0</v>
      </c>
      <c r="BH50" s="584">
        <v>2059</v>
      </c>
      <c r="BI50" s="699">
        <v>0</v>
      </c>
      <c r="BJ50" s="53">
        <v>0</v>
      </c>
      <c r="BK50" s="108">
        <f t="shared" si="54"/>
        <v>1.3089108910891087</v>
      </c>
      <c r="BL50" s="61">
        <v>0</v>
      </c>
      <c r="BM50" s="53">
        <f t="shared" si="72"/>
        <v>0</v>
      </c>
      <c r="BO50" s="584">
        <v>2059</v>
      </c>
      <c r="BP50" s="53">
        <v>100</v>
      </c>
      <c r="BQ50" s="53">
        <f t="shared" si="73"/>
        <v>0</v>
      </c>
      <c r="BR50" s="108">
        <f t="shared" si="74"/>
        <v>1.3089108910891087</v>
      </c>
      <c r="BS50" s="61">
        <v>0</v>
      </c>
      <c r="BT50" s="53">
        <f t="shared" si="75"/>
        <v>0</v>
      </c>
      <c r="BV50" s="584">
        <v>2059</v>
      </c>
      <c r="BW50" s="695">
        <v>0.27075899999981629</v>
      </c>
      <c r="BX50" s="108">
        <f t="shared" si="55"/>
        <v>1.3089108910891087</v>
      </c>
      <c r="BY50" s="61">
        <v>0</v>
      </c>
      <c r="BZ50" s="53">
        <f t="shared" si="76"/>
        <v>0</v>
      </c>
      <c r="CB50" s="584">
        <v>2059</v>
      </c>
      <c r="CC50" s="53">
        <f t="shared" si="57"/>
        <v>57.506168095259603</v>
      </c>
      <c r="CD50" s="53">
        <v>0</v>
      </c>
      <c r="CE50" s="108">
        <f t="shared" si="77"/>
        <v>1.3089108910891087</v>
      </c>
      <c r="CF50" s="61">
        <v>0</v>
      </c>
      <c r="CG50" s="53">
        <f t="shared" si="78"/>
        <v>0</v>
      </c>
      <c r="CI50" s="584">
        <v>2059</v>
      </c>
      <c r="CJ50" s="53">
        <v>159.4577827912762</v>
      </c>
      <c r="CK50" s="48">
        <f t="shared" si="79"/>
        <v>1.3089108910891087</v>
      </c>
      <c r="CL50" s="58">
        <v>0</v>
      </c>
      <c r="CM50" s="27">
        <f t="shared" si="80"/>
        <v>0</v>
      </c>
      <c r="CO50" s="584">
        <v>2059</v>
      </c>
      <c r="CP50" s="53">
        <f t="shared" si="35"/>
        <v>3515.6016755649489</v>
      </c>
      <c r="CQ50" s="53">
        <f t="shared" si="81"/>
        <v>3515.6016755649489</v>
      </c>
      <c r="CR50" s="108">
        <f t="shared" si="82"/>
        <v>1.3089108910891087</v>
      </c>
      <c r="CS50" s="108">
        <v>1</v>
      </c>
      <c r="CT50" s="53">
        <f t="shared" si="83"/>
        <v>4601.6093218780807</v>
      </c>
    </row>
    <row r="51" spans="1:98" ht="15" x14ac:dyDescent="0.5">
      <c r="A51" s="32">
        <v>2060</v>
      </c>
      <c r="B51" s="27">
        <f t="shared" si="58"/>
        <v>5517.9393547493673</v>
      </c>
      <c r="C51" s="87">
        <f t="shared" si="39"/>
        <v>0.125</v>
      </c>
      <c r="D51" s="27">
        <f t="shared" si="59"/>
        <v>689.74241934367092</v>
      </c>
      <c r="E51" s="137">
        <f t="shared" si="40"/>
        <v>0.9</v>
      </c>
      <c r="F51" s="169">
        <f t="shared" si="9"/>
        <v>9.9999999999999978E-2</v>
      </c>
      <c r="G51" s="27">
        <f t="shared" si="60"/>
        <v>620.7681774093038</v>
      </c>
      <c r="H51" s="58">
        <f t="shared" si="84"/>
        <v>0.40731330164910667</v>
      </c>
      <c r="I51" s="27">
        <f t="shared" si="11"/>
        <v>252.84713589928194</v>
      </c>
      <c r="J51" s="85">
        <f t="shared" si="85"/>
        <v>0.05</v>
      </c>
      <c r="K51" s="85">
        <f t="shared" si="86"/>
        <v>0.05</v>
      </c>
      <c r="L51" s="29">
        <f t="shared" si="87"/>
        <v>0.9</v>
      </c>
      <c r="M51" s="85">
        <f t="shared" si="88"/>
        <v>0.05</v>
      </c>
      <c r="N51" s="627">
        <f t="shared" si="12"/>
        <v>0.6321178397482049</v>
      </c>
      <c r="O51" s="144">
        <f t="shared" si="89"/>
        <v>3.7499999999999999E-2</v>
      </c>
      <c r="P51" s="627">
        <f t="shared" si="90"/>
        <v>0.47408837981115365</v>
      </c>
      <c r="Q51" s="27">
        <f t="shared" si="91"/>
        <v>12.010238955215893</v>
      </c>
      <c r="R51" s="27">
        <f t="shared" si="92"/>
        <v>12.168268415152944</v>
      </c>
      <c r="S51" s="624">
        <f t="shared" si="93"/>
        <v>251.74092967972257</v>
      </c>
      <c r="T51" s="144">
        <f t="shared" si="46"/>
        <v>0.05</v>
      </c>
      <c r="U51" s="53">
        <f t="shared" si="61"/>
        <v>12.642356794964098</v>
      </c>
      <c r="V51" s="27">
        <f t="shared" si="62"/>
        <v>68.974241934367072</v>
      </c>
      <c r="W51" s="85">
        <f t="shared" si="47"/>
        <v>0.09</v>
      </c>
      <c r="X51" s="29">
        <f t="shared" si="47"/>
        <v>0.91</v>
      </c>
      <c r="Y51" s="27">
        <f t="shared" si="20"/>
        <v>6.2076817740930359</v>
      </c>
      <c r="Z51" s="85">
        <f t="shared" si="48"/>
        <v>0.49000000000000005</v>
      </c>
      <c r="AA51" s="624">
        <f t="shared" si="63"/>
        <v>3.0417640693055881</v>
      </c>
      <c r="AB51" s="27">
        <f t="shared" si="64"/>
        <v>62.76656016027404</v>
      </c>
      <c r="AC51" s="85">
        <f t="shared" si="49"/>
        <v>0.49000000000000005</v>
      </c>
      <c r="AD51" s="27">
        <f t="shared" si="94"/>
        <v>30.755614478534284</v>
      </c>
      <c r="AE51" s="624">
        <f t="shared" si="95"/>
        <v>43.397971273498385</v>
      </c>
      <c r="AF51" s="624">
        <f t="shared" si="96"/>
        <v>6.9436754037597419</v>
      </c>
      <c r="AG51" s="624">
        <f t="shared" si="97"/>
        <v>9.113573967434661</v>
      </c>
      <c r="AI51" s="584">
        <v>2060</v>
      </c>
      <c r="AJ51" s="53">
        <v>71.599999999999994</v>
      </c>
      <c r="AK51" s="108">
        <f t="shared" si="51"/>
        <v>1.3089108910891087</v>
      </c>
      <c r="AL51" s="61">
        <f t="shared" si="52"/>
        <v>1.2410000000000001</v>
      </c>
      <c r="AM51" s="53">
        <f t="shared" si="65"/>
        <v>116.30406257425742</v>
      </c>
      <c r="AN51" s="98"/>
      <c r="AO51" s="584">
        <v>2060</v>
      </c>
      <c r="AP51" s="53">
        <v>550</v>
      </c>
      <c r="AQ51" s="108">
        <f t="shared" si="66"/>
        <v>1.3089108910891087</v>
      </c>
      <c r="AR51" s="61">
        <f t="shared" si="53"/>
        <v>1.1113</v>
      </c>
      <c r="AS51" s="53">
        <f t="shared" si="67"/>
        <v>800.02597029702963</v>
      </c>
      <c r="AU51" s="584">
        <v>2060</v>
      </c>
      <c r="AV51" s="53">
        <v>20.029602999999042</v>
      </c>
      <c r="AW51" s="108">
        <f t="shared" si="68"/>
        <v>1.3089108910891087</v>
      </c>
      <c r="AX51" s="61">
        <v>0</v>
      </c>
      <c r="AY51" s="53">
        <f t="shared" si="69"/>
        <v>0</v>
      </c>
      <c r="AZ51" s="6"/>
      <c r="BA51" s="584">
        <v>2060</v>
      </c>
      <c r="BB51" s="693">
        <v>294.14017964377621</v>
      </c>
      <c r="BC51" s="53">
        <f t="shared" si="56"/>
        <v>4.0179643776184548E-2</v>
      </c>
      <c r="BD51" s="48">
        <f t="shared" si="70"/>
        <v>1.3089108910891087</v>
      </c>
      <c r="BE51" s="58">
        <v>0</v>
      </c>
      <c r="BF51" s="27">
        <f t="shared" si="71"/>
        <v>0</v>
      </c>
      <c r="BH51" s="584">
        <v>2060</v>
      </c>
      <c r="BI51" s="699">
        <v>0</v>
      </c>
      <c r="BJ51" s="53">
        <v>0</v>
      </c>
      <c r="BK51" s="108">
        <f t="shared" si="54"/>
        <v>1.3089108910891087</v>
      </c>
      <c r="BL51" s="61">
        <v>0</v>
      </c>
      <c r="BM51" s="53">
        <f t="shared" si="72"/>
        <v>0</v>
      </c>
      <c r="BO51" s="584">
        <v>2060</v>
      </c>
      <c r="BP51" s="53">
        <v>100</v>
      </c>
      <c r="BQ51" s="53">
        <f t="shared" si="73"/>
        <v>0</v>
      </c>
      <c r="BR51" s="108">
        <f t="shared" si="74"/>
        <v>1.3089108910891087</v>
      </c>
      <c r="BS51" s="61">
        <v>0</v>
      </c>
      <c r="BT51" s="53">
        <f t="shared" si="75"/>
        <v>0</v>
      </c>
      <c r="BV51" s="584">
        <v>2060</v>
      </c>
      <c r="BW51" s="695">
        <v>0.27075899999981629</v>
      </c>
      <c r="BX51" s="108">
        <f t="shared" si="55"/>
        <v>1.3089108910891087</v>
      </c>
      <c r="BY51" s="61">
        <v>0</v>
      </c>
      <c r="BZ51" s="53">
        <f t="shared" si="76"/>
        <v>0</v>
      </c>
      <c r="CB51" s="584">
        <v>2060</v>
      </c>
      <c r="CC51" s="53">
        <f t="shared" si="57"/>
        <v>57.506168095259603</v>
      </c>
      <c r="CD51" s="53">
        <v>0</v>
      </c>
      <c r="CE51" s="108">
        <f t="shared" si="77"/>
        <v>1.3089108910891087</v>
      </c>
      <c r="CF51" s="61">
        <v>0</v>
      </c>
      <c r="CG51" s="53">
        <f t="shared" si="78"/>
        <v>0</v>
      </c>
      <c r="CI51" s="584">
        <v>2060</v>
      </c>
      <c r="CJ51" s="53">
        <v>159.4577827912762</v>
      </c>
      <c r="CK51" s="48">
        <f t="shared" si="79"/>
        <v>1.3089108910891087</v>
      </c>
      <c r="CL51" s="58">
        <v>0</v>
      </c>
      <c r="CM51" s="27">
        <f t="shared" si="80"/>
        <v>0</v>
      </c>
      <c r="CO51" s="584">
        <v>2060</v>
      </c>
      <c r="CP51" s="53">
        <f t="shared" si="35"/>
        <v>3515.6016755649489</v>
      </c>
      <c r="CQ51" s="53">
        <f t="shared" si="81"/>
        <v>3515.6016755649489</v>
      </c>
      <c r="CR51" s="108">
        <f t="shared" si="82"/>
        <v>1.3089108910891087</v>
      </c>
      <c r="CS51" s="108">
        <v>1</v>
      </c>
      <c r="CT51" s="53">
        <f t="shared" si="83"/>
        <v>4601.6093218780807</v>
      </c>
    </row>
    <row r="52" spans="1:98" x14ac:dyDescent="0.4">
      <c r="A52" s="1"/>
      <c r="Z52" s="6"/>
      <c r="AK52" s="105"/>
      <c r="AL52" s="105"/>
      <c r="AN52" s="100"/>
      <c r="AP52" s="105"/>
      <c r="AQ52" s="105"/>
      <c r="AR52" s="105"/>
      <c r="AT52" s="112"/>
      <c r="AW52" s="16"/>
      <c r="AX52" s="16"/>
      <c r="AY52" s="17"/>
      <c r="AZ52" s="4"/>
      <c r="BA52" s="4"/>
      <c r="BC52" s="105"/>
      <c r="BE52" s="1"/>
      <c r="BG52" s="3"/>
      <c r="BJ52" s="105"/>
      <c r="BL52" s="105"/>
      <c r="BN52" s="112"/>
      <c r="BQ52" s="105"/>
      <c r="BS52" s="105"/>
      <c r="BU52" s="112"/>
      <c r="BX52" s="105"/>
      <c r="BY52" s="105"/>
      <c r="CA52" s="112"/>
      <c r="CC52" s="88"/>
      <c r="CD52" s="105"/>
      <c r="CH52" s="3"/>
      <c r="CN52" s="3"/>
      <c r="CQ52" s="105"/>
    </row>
    <row r="53" spans="1:98" x14ac:dyDescent="0.4">
      <c r="A53" s="1"/>
      <c r="AK53" s="105"/>
      <c r="AL53" s="105"/>
      <c r="AN53" s="100"/>
      <c r="AP53" s="105"/>
      <c r="AQ53" s="105"/>
      <c r="AR53" s="105"/>
      <c r="AT53" s="112"/>
      <c r="AW53" s="16"/>
      <c r="AX53" s="16"/>
      <c r="AY53" s="17"/>
      <c r="AZ53" s="4"/>
      <c r="BA53" s="4"/>
      <c r="BC53" s="105"/>
      <c r="BE53" s="1"/>
      <c r="BG53" s="3"/>
      <c r="BJ53" s="105"/>
      <c r="BL53" s="105"/>
      <c r="BN53" s="112"/>
      <c r="BQ53" s="105"/>
      <c r="BS53" s="105"/>
      <c r="BU53" s="112"/>
      <c r="BX53" s="105"/>
      <c r="BY53" s="105"/>
      <c r="CA53" s="112"/>
      <c r="CC53" s="88"/>
      <c r="CD53" s="105"/>
      <c r="CH53" s="3"/>
      <c r="CN53" s="3"/>
      <c r="CQ53" s="105"/>
    </row>
    <row r="54" spans="1:98" s="73" customFormat="1" ht="18.600000000000001" x14ac:dyDescent="0.6">
      <c r="A54" s="73" t="s">
        <v>171</v>
      </c>
      <c r="B54" s="74"/>
      <c r="C54" s="74"/>
      <c r="D54" s="74"/>
      <c r="E54" s="123"/>
      <c r="F54" s="123"/>
      <c r="G54" s="74"/>
      <c r="H54" s="74"/>
      <c r="I54" s="74"/>
      <c r="J54" s="74"/>
      <c r="K54" s="74"/>
      <c r="L54" s="74"/>
      <c r="M54" s="74"/>
      <c r="N54" s="123"/>
      <c r="O54" s="142"/>
      <c r="P54" s="123"/>
      <c r="Q54" s="74"/>
      <c r="R54" s="74"/>
      <c r="S54" s="74"/>
      <c r="T54" s="142"/>
      <c r="U54" s="123"/>
      <c r="V54" s="74"/>
      <c r="W54" s="74"/>
      <c r="X54" s="74"/>
      <c r="Y54" s="74"/>
      <c r="Z54" s="74"/>
      <c r="AI54" s="106" t="s">
        <v>463</v>
      </c>
      <c r="AJ54" s="103"/>
      <c r="AK54" s="103"/>
      <c r="AL54" s="103"/>
      <c r="AM54" s="103"/>
      <c r="AN54" s="96"/>
      <c r="AO54" s="106" t="s">
        <v>463</v>
      </c>
      <c r="AP54" s="103"/>
      <c r="AQ54" s="103"/>
      <c r="AR54" s="103"/>
      <c r="AS54" s="103"/>
      <c r="AT54" s="103"/>
      <c r="AU54" s="106" t="s">
        <v>464</v>
      </c>
      <c r="AV54" s="103"/>
      <c r="AW54" s="103"/>
      <c r="AX54" s="106" t="s">
        <v>470</v>
      </c>
      <c r="AY54" s="103"/>
      <c r="AZ54" s="75"/>
      <c r="BA54" s="93" t="s">
        <v>464</v>
      </c>
      <c r="BB54" s="103"/>
      <c r="BC54" s="103"/>
      <c r="BD54" s="75"/>
      <c r="BE54" s="75"/>
      <c r="BF54" s="75"/>
      <c r="BG54" s="75"/>
      <c r="BH54" s="93" t="s">
        <v>464</v>
      </c>
      <c r="BI54" s="207"/>
      <c r="BJ54" s="103"/>
      <c r="BK54" s="103"/>
      <c r="BL54" s="103"/>
      <c r="BM54" s="103"/>
      <c r="BN54" s="103"/>
      <c r="BO54" s="106" t="s">
        <v>464</v>
      </c>
      <c r="BP54" s="103"/>
      <c r="BQ54" s="103"/>
      <c r="BR54" s="106" t="s">
        <v>473</v>
      </c>
      <c r="BS54" s="103"/>
      <c r="BT54" s="103"/>
      <c r="BU54" s="103"/>
      <c r="BV54" s="106" t="s">
        <v>464</v>
      </c>
      <c r="BW54" s="207"/>
      <c r="BX54" s="103"/>
      <c r="BY54" s="106" t="s">
        <v>475</v>
      </c>
      <c r="BZ54" s="103"/>
      <c r="CA54" s="103"/>
      <c r="CB54" s="106" t="s">
        <v>464</v>
      </c>
      <c r="CC54" s="103"/>
      <c r="CD54" s="103"/>
      <c r="CE54" s="103"/>
      <c r="CF54" s="103"/>
      <c r="CG54" s="103"/>
      <c r="CH54" s="75"/>
      <c r="CI54" s="93" t="s">
        <v>464</v>
      </c>
      <c r="CJ54" s="103"/>
      <c r="CK54" s="75"/>
      <c r="CL54" s="75"/>
      <c r="CM54" s="75"/>
      <c r="CN54" s="75"/>
      <c r="CO54" s="106" t="s">
        <v>465</v>
      </c>
      <c r="CP54" s="103"/>
      <c r="CQ54" s="103"/>
      <c r="CR54" s="103"/>
      <c r="CS54" s="103"/>
      <c r="CT54" s="103"/>
    </row>
    <row r="55" spans="1:98" s="79" customFormat="1" ht="90" x14ac:dyDescent="0.5">
      <c r="A55" s="26" t="s">
        <v>9</v>
      </c>
      <c r="B55" s="26" t="s">
        <v>35</v>
      </c>
      <c r="C55" s="89" t="s">
        <v>576</v>
      </c>
      <c r="D55" s="26" t="s">
        <v>48</v>
      </c>
      <c r="E55" s="136" t="s">
        <v>45</v>
      </c>
      <c r="F55" s="168" t="s">
        <v>46</v>
      </c>
      <c r="G55" s="26" t="s">
        <v>47</v>
      </c>
      <c r="H55" s="82" t="s">
        <v>49</v>
      </c>
      <c r="I55" s="26" t="s">
        <v>50</v>
      </c>
      <c r="J55" s="84" t="s">
        <v>51</v>
      </c>
      <c r="K55" s="84" t="s">
        <v>52</v>
      </c>
      <c r="L55" s="31" t="s">
        <v>53</v>
      </c>
      <c r="M55" s="84" t="s">
        <v>535</v>
      </c>
      <c r="N55" s="625" t="s">
        <v>573</v>
      </c>
      <c r="O55" s="143" t="s">
        <v>545</v>
      </c>
      <c r="P55" s="625" t="s">
        <v>546</v>
      </c>
      <c r="Q55" s="26" t="s">
        <v>54</v>
      </c>
      <c r="R55" s="26" t="s">
        <v>55</v>
      </c>
      <c r="S55" s="623" t="s">
        <v>56</v>
      </c>
      <c r="T55" s="143" t="s">
        <v>547</v>
      </c>
      <c r="U55" s="54" t="s">
        <v>577</v>
      </c>
      <c r="V55" s="26" t="s">
        <v>57</v>
      </c>
      <c r="W55" s="84" t="s">
        <v>59</v>
      </c>
      <c r="X55" s="31" t="s">
        <v>58</v>
      </c>
      <c r="Y55" s="26" t="s">
        <v>60</v>
      </c>
      <c r="Z55" s="84" t="s">
        <v>61</v>
      </c>
      <c r="AA55" s="623" t="s">
        <v>62</v>
      </c>
      <c r="AB55" s="26" t="s">
        <v>65</v>
      </c>
      <c r="AC55" s="84" t="s">
        <v>61</v>
      </c>
      <c r="AD55" s="26" t="s">
        <v>63</v>
      </c>
      <c r="AE55" s="623" t="s">
        <v>64</v>
      </c>
      <c r="AF55" s="623" t="s">
        <v>99</v>
      </c>
      <c r="AG55" s="623" t="s">
        <v>100</v>
      </c>
      <c r="AI55" s="111" t="s">
        <v>32</v>
      </c>
      <c r="AJ55" s="54" t="s">
        <v>27</v>
      </c>
      <c r="AK55" s="107" t="s">
        <v>469</v>
      </c>
      <c r="AL55" s="107" t="s">
        <v>33</v>
      </c>
      <c r="AM55" s="54" t="s">
        <v>42</v>
      </c>
      <c r="AN55" s="99"/>
      <c r="AO55" s="111" t="s">
        <v>30</v>
      </c>
      <c r="AP55" s="54" t="s">
        <v>27</v>
      </c>
      <c r="AQ55" s="107" t="s">
        <v>469</v>
      </c>
      <c r="AR55" s="107" t="s">
        <v>7</v>
      </c>
      <c r="AS55" s="54" t="s">
        <v>42</v>
      </c>
      <c r="AT55" s="110"/>
      <c r="AU55" s="111" t="s">
        <v>566</v>
      </c>
      <c r="AV55" s="54" t="s">
        <v>27</v>
      </c>
      <c r="AW55" s="107" t="s">
        <v>469</v>
      </c>
      <c r="AX55" s="107" t="s">
        <v>7</v>
      </c>
      <c r="AY55" s="114" t="s">
        <v>28</v>
      </c>
      <c r="BA55" s="30" t="s">
        <v>31</v>
      </c>
      <c r="BB55" s="54" t="s">
        <v>27</v>
      </c>
      <c r="BC55" s="54" t="s">
        <v>474</v>
      </c>
      <c r="BD55" s="49" t="s">
        <v>469</v>
      </c>
      <c r="BE55" s="49" t="s">
        <v>7</v>
      </c>
      <c r="BF55" s="26" t="s">
        <v>42</v>
      </c>
      <c r="BH55" s="30" t="s">
        <v>150</v>
      </c>
      <c r="BI55" s="696" t="s">
        <v>777</v>
      </c>
      <c r="BJ55" s="54" t="s">
        <v>778</v>
      </c>
      <c r="BK55" s="107" t="s">
        <v>469</v>
      </c>
      <c r="BL55" s="107" t="s">
        <v>7</v>
      </c>
      <c r="BM55" s="54" t="s">
        <v>42</v>
      </c>
      <c r="BN55" s="110"/>
      <c r="BO55" s="111" t="s">
        <v>25</v>
      </c>
      <c r="BP55" s="54" t="s">
        <v>542</v>
      </c>
      <c r="BQ55" s="54" t="s">
        <v>474</v>
      </c>
      <c r="BR55" s="107" t="s">
        <v>469</v>
      </c>
      <c r="BS55" s="107" t="s">
        <v>7</v>
      </c>
      <c r="BT55" s="54" t="s">
        <v>42</v>
      </c>
      <c r="BU55" s="110"/>
      <c r="BV55" s="111" t="s">
        <v>151</v>
      </c>
      <c r="BW55" s="696" t="s">
        <v>27</v>
      </c>
      <c r="BX55" s="107" t="s">
        <v>469</v>
      </c>
      <c r="BY55" s="107" t="s">
        <v>7</v>
      </c>
      <c r="BZ55" s="54" t="s">
        <v>42</v>
      </c>
      <c r="CA55" s="110"/>
      <c r="CB55" s="111" t="s">
        <v>24</v>
      </c>
      <c r="CC55" s="54" t="s">
        <v>27</v>
      </c>
      <c r="CD55" s="54" t="s">
        <v>471</v>
      </c>
      <c r="CE55" s="107" t="s">
        <v>469</v>
      </c>
      <c r="CF55" s="107" t="s">
        <v>7</v>
      </c>
      <c r="CG55" s="54" t="s">
        <v>42</v>
      </c>
      <c r="CI55" s="26" t="s">
        <v>462</v>
      </c>
      <c r="CJ55" s="54" t="s">
        <v>27</v>
      </c>
      <c r="CK55" s="49" t="s">
        <v>469</v>
      </c>
      <c r="CL55" s="49" t="s">
        <v>7</v>
      </c>
      <c r="CM55" s="26" t="s">
        <v>42</v>
      </c>
      <c r="CO55" s="54" t="s">
        <v>34</v>
      </c>
      <c r="CP55" s="54" t="s">
        <v>27</v>
      </c>
      <c r="CQ55" s="54" t="s">
        <v>157</v>
      </c>
      <c r="CR55" s="107" t="s">
        <v>469</v>
      </c>
      <c r="CS55" s="107" t="s">
        <v>7</v>
      </c>
      <c r="CT55" s="54" t="s">
        <v>42</v>
      </c>
    </row>
    <row r="56" spans="1:98" ht="15" x14ac:dyDescent="0.5">
      <c r="A56" s="32">
        <v>2014</v>
      </c>
      <c r="B56" s="27">
        <f t="shared" ref="B56:B102" si="98">AM56+AS56+AY56+BF56+BM56+BT56+BZ56+CG56+CM56+CT56</f>
        <v>5543.1039595882394</v>
      </c>
      <c r="C56" s="87">
        <f>C41</f>
        <v>0.125</v>
      </c>
      <c r="D56" s="27">
        <f t="shared" ref="D56:D102" si="99">B56*C56</f>
        <v>692.88799494852992</v>
      </c>
      <c r="E56" s="137">
        <f>E41</f>
        <v>0.9</v>
      </c>
      <c r="F56" s="169">
        <f t="shared" ref="F56:F92" si="100">1-E56</f>
        <v>9.9999999999999978E-2</v>
      </c>
      <c r="G56" s="27">
        <f t="shared" ref="G56:G102" si="101">D56*E56</f>
        <v>623.599195453677</v>
      </c>
      <c r="H56" s="58">
        <f>H41</f>
        <v>0.40731330164910667</v>
      </c>
      <c r="I56" s="27">
        <f t="shared" ref="I56:I102" si="102">G56*H56</f>
        <v>254.00024720596377</v>
      </c>
      <c r="J56" s="85">
        <f>J41</f>
        <v>0.05</v>
      </c>
      <c r="K56" s="85">
        <f>K41</f>
        <v>0.05</v>
      </c>
      <c r="L56" s="29">
        <f>1-(J56+K56)</f>
        <v>0.9</v>
      </c>
      <c r="M56" s="85">
        <f>M41</f>
        <v>0.05</v>
      </c>
      <c r="N56" s="627">
        <f t="shared" ref="N56:N102" si="103">(I56*J56)*M56</f>
        <v>0.63500061801490948</v>
      </c>
      <c r="O56" s="144">
        <f>O41</f>
        <v>3.7499999999999999E-2</v>
      </c>
      <c r="P56" s="627">
        <f t="shared" ref="P56:P102" si="104">(I56*K56)*O56</f>
        <v>0.47625046351118205</v>
      </c>
      <c r="Q56" s="27">
        <f t="shared" ref="Q56:Q102" si="105">(I56*J56)-N56</f>
        <v>12.065011742283279</v>
      </c>
      <c r="R56" s="27">
        <f t="shared" ref="R56:R102" si="106">(I56*K56)-P56</f>
        <v>12.223761896787007</v>
      </c>
      <c r="S56" s="624">
        <f t="shared" ref="S56:S102" si="107">(I56*L56)+Q56+R56</f>
        <v>252.88899612443768</v>
      </c>
      <c r="T56" s="144">
        <f>T41</f>
        <v>0.05</v>
      </c>
      <c r="U56" s="53">
        <f t="shared" ref="U56:U102" si="108">I56*T56</f>
        <v>12.700012360298189</v>
      </c>
      <c r="V56" s="27">
        <f t="shared" ref="V56:V102" si="109">D56*F56</f>
        <v>69.288799494852981</v>
      </c>
      <c r="W56" s="85">
        <f>W41</f>
        <v>0.09</v>
      </c>
      <c r="X56" s="29">
        <f t="shared" ref="X56:X92" si="110">1-W56</f>
        <v>0.91</v>
      </c>
      <c r="Y56" s="27">
        <f t="shared" ref="Y56:Y102" si="111">V56*W56</f>
        <v>6.2359919545367681</v>
      </c>
      <c r="Z56" s="85">
        <f>Z41</f>
        <v>0.49000000000000005</v>
      </c>
      <c r="AA56" s="624">
        <f t="shared" ref="AA56:AA102" si="112">Y56*Z56</f>
        <v>3.0556360577230168</v>
      </c>
      <c r="AB56" s="27">
        <f t="shared" ref="AB56:AB102" si="113">V56*X56</f>
        <v>63.052807540316216</v>
      </c>
      <c r="AC56" s="85">
        <f>AC41</f>
        <v>0.49000000000000005</v>
      </c>
      <c r="AD56" s="27">
        <f t="shared" ref="AD56:AD102" si="114">AB56*AC56</f>
        <v>30.895875694754949</v>
      </c>
      <c r="AE56" s="624">
        <f t="shared" ref="AE56:AE102" si="115">AD56+U56</f>
        <v>43.595888055053138</v>
      </c>
      <c r="AF56" s="624">
        <f t="shared" ref="AF56:AF102" si="116">AE56*16%</f>
        <v>6.9753420888085023</v>
      </c>
      <c r="AG56" s="624">
        <f t="shared" ref="AG56:AG102" si="117">AE56*21%</f>
        <v>9.1551364915611586</v>
      </c>
      <c r="AI56" s="109">
        <v>2014</v>
      </c>
      <c r="AJ56" s="53">
        <v>71.632044761895258</v>
      </c>
      <c r="AK56" s="108">
        <f>AK51</f>
        <v>1.3089108910891087</v>
      </c>
      <c r="AL56" s="61">
        <f>AL41</f>
        <v>1.2410000000000001</v>
      </c>
      <c r="AM56" s="53">
        <f t="shared" ref="AM56:AM102" si="118">AJ56*AK56*AL56</f>
        <v>116.35611475292563</v>
      </c>
      <c r="AO56" s="109">
        <v>2014</v>
      </c>
      <c r="AP56" s="53">
        <v>483.33333333333331</v>
      </c>
      <c r="AQ56" s="108">
        <f>AK56</f>
        <v>1.3089108910891087</v>
      </c>
      <c r="AR56" s="61">
        <f>AR41</f>
        <v>1.1113</v>
      </c>
      <c r="AS56" s="53">
        <f t="shared" ref="AS56:AS102" si="119">AP56*AQ56*AR56</f>
        <v>703.05312541254114</v>
      </c>
      <c r="AU56" s="109">
        <v>2014</v>
      </c>
      <c r="AV56" s="53">
        <v>20.029603000000005</v>
      </c>
      <c r="AW56" s="61">
        <f>AQ56</f>
        <v>1.3089108910891087</v>
      </c>
      <c r="AX56" s="61">
        <v>0</v>
      </c>
      <c r="AY56" s="53">
        <f t="shared" ref="AY56:AY102" si="120">AV56*AW56*AX56</f>
        <v>0</v>
      </c>
      <c r="AZ56" s="6"/>
      <c r="BA56" s="32">
        <v>2014</v>
      </c>
      <c r="BB56" s="692">
        <v>290.46233630669172</v>
      </c>
      <c r="BC56" s="53">
        <v>0</v>
      </c>
      <c r="BD56" s="48">
        <f t="shared" ref="BD56:BD92" si="121">AW56</f>
        <v>1.3089108910891087</v>
      </c>
      <c r="BE56" s="58">
        <v>0</v>
      </c>
      <c r="BF56" s="27">
        <f t="shared" ref="BF56:BF92" si="122">BC56*BD56*BE56</f>
        <v>0</v>
      </c>
      <c r="BH56" s="32">
        <v>2014</v>
      </c>
      <c r="BI56" s="692">
        <v>0</v>
      </c>
      <c r="BJ56" s="53">
        <v>0</v>
      </c>
      <c r="BK56" s="108">
        <f t="shared" ref="BK56:BK92" si="123">BD56</f>
        <v>1.3089108910891087</v>
      </c>
      <c r="BL56" s="61">
        <v>0</v>
      </c>
      <c r="BM56" s="53">
        <f t="shared" ref="BM56:BM92" si="124">BJ56*BK56*BL56</f>
        <v>0</v>
      </c>
      <c r="BO56" s="109">
        <v>2014</v>
      </c>
      <c r="BP56" s="53">
        <v>100</v>
      </c>
      <c r="BQ56" s="53">
        <f>BP56-100</f>
        <v>0</v>
      </c>
      <c r="BR56" s="108">
        <f>BK56</f>
        <v>1.3089108910891087</v>
      </c>
      <c r="BS56" s="61">
        <v>0</v>
      </c>
      <c r="BT56" s="53">
        <f t="shared" ref="BT56:BT92" si="125">BQ56*BR56*BS56</f>
        <v>0</v>
      </c>
      <c r="BV56" s="109">
        <v>2014</v>
      </c>
      <c r="BW56" s="695">
        <v>0.27075899999999997</v>
      </c>
      <c r="BX56" s="108">
        <f>BR56</f>
        <v>1.3089108910891087</v>
      </c>
      <c r="BY56" s="61">
        <v>0</v>
      </c>
      <c r="BZ56" s="53">
        <f t="shared" ref="BZ56:BZ92" si="126">BW56*BX56*BY56</f>
        <v>0</v>
      </c>
      <c r="CB56" s="109">
        <v>2014</v>
      </c>
      <c r="CC56" s="53">
        <v>51.473569828142544</v>
      </c>
      <c r="CD56" s="53">
        <v>0</v>
      </c>
      <c r="CE56" s="108">
        <f>BX56</f>
        <v>1.3089108910891087</v>
      </c>
      <c r="CF56" s="61">
        <v>0</v>
      </c>
      <c r="CG56" s="53">
        <f t="shared" ref="CG56:CG92" si="127">CD56*CE56*CF56</f>
        <v>0</v>
      </c>
      <c r="CI56" s="32">
        <v>2014</v>
      </c>
      <c r="CJ56" s="53">
        <v>132.86007940779655</v>
      </c>
      <c r="CK56" s="48">
        <f>CE56</f>
        <v>1.3089108910891087</v>
      </c>
      <c r="CL56" s="58">
        <v>0</v>
      </c>
      <c r="CM56" s="27">
        <f t="shared" ref="CM56:CM102" si="128">CJ56*CK56*CL56</f>
        <v>0</v>
      </c>
      <c r="CO56" s="109">
        <v>2014</v>
      </c>
      <c r="CP56" s="53">
        <f>4317-(AJ56+AP56+AV56+BC56+BJ56+BQ56+BW56+CD56+CJ56)</f>
        <v>3608.874180496975</v>
      </c>
      <c r="CQ56" s="53">
        <f t="shared" ref="CQ56:CQ92" si="129">IF(CP56+0&gt;=0,CP56,0)</f>
        <v>3608.874180496975</v>
      </c>
      <c r="CR56" s="108">
        <f>CK56</f>
        <v>1.3089108910891087</v>
      </c>
      <c r="CS56" s="108">
        <v>1</v>
      </c>
      <c r="CT56" s="53">
        <f t="shared" ref="CT56:CT102" si="130">CQ56*CR56*CS56</f>
        <v>4723.6947194227723</v>
      </c>
    </row>
    <row r="57" spans="1:98" ht="15" x14ac:dyDescent="0.5">
      <c r="A57" s="32">
        <v>2015</v>
      </c>
      <c r="B57" s="27">
        <f t="shared" si="98"/>
        <v>5536.8724863029784</v>
      </c>
      <c r="C57" s="87">
        <f>C56</f>
        <v>0.125</v>
      </c>
      <c r="D57" s="27">
        <f t="shared" si="99"/>
        <v>692.10906078787229</v>
      </c>
      <c r="E57" s="137">
        <f t="shared" ref="E57:F102" si="131">E56</f>
        <v>0.9</v>
      </c>
      <c r="F57" s="169">
        <f t="shared" si="100"/>
        <v>9.9999999999999978E-2</v>
      </c>
      <c r="G57" s="27">
        <f t="shared" si="101"/>
        <v>622.89815470908513</v>
      </c>
      <c r="H57" s="58">
        <f>H56</f>
        <v>0.40731330164910667</v>
      </c>
      <c r="I57" s="27">
        <f t="shared" si="102"/>
        <v>253.71470398569352</v>
      </c>
      <c r="J57" s="85">
        <f t="shared" ref="J57:M94" si="132">J56</f>
        <v>0.05</v>
      </c>
      <c r="K57" s="85">
        <f t="shared" ref="K57:M93" si="133">K56</f>
        <v>0.05</v>
      </c>
      <c r="L57" s="29">
        <f t="shared" ref="L57:M92" si="134">L56</f>
        <v>0.9</v>
      </c>
      <c r="M57" s="85">
        <f>M56</f>
        <v>0.05</v>
      </c>
      <c r="N57" s="627">
        <f t="shared" si="103"/>
        <v>0.63428675996423389</v>
      </c>
      <c r="O57" s="144">
        <f>O56</f>
        <v>3.7499999999999999E-2</v>
      </c>
      <c r="P57" s="627">
        <f t="shared" si="104"/>
        <v>0.47571506997317536</v>
      </c>
      <c r="Q57" s="27">
        <f t="shared" si="105"/>
        <v>12.051448439320444</v>
      </c>
      <c r="R57" s="27">
        <f t="shared" si="106"/>
        <v>12.210020129311502</v>
      </c>
      <c r="S57" s="624">
        <f t="shared" si="107"/>
        <v>252.60470215575612</v>
      </c>
      <c r="T57" s="144">
        <f>T56</f>
        <v>0.05</v>
      </c>
      <c r="U57" s="53">
        <f t="shared" si="108"/>
        <v>12.685735199284677</v>
      </c>
      <c r="V57" s="27">
        <f t="shared" si="109"/>
        <v>69.210906078787218</v>
      </c>
      <c r="W57" s="85">
        <f t="shared" ref="W57:X102" si="135">W56</f>
        <v>0.09</v>
      </c>
      <c r="X57" s="29">
        <f t="shared" si="110"/>
        <v>0.91</v>
      </c>
      <c r="Y57" s="27">
        <f t="shared" si="111"/>
        <v>6.2289815470908492</v>
      </c>
      <c r="Z57" s="85">
        <f t="shared" ref="Z57:Z102" si="136">Z56</f>
        <v>0.49000000000000005</v>
      </c>
      <c r="AA57" s="624">
        <f t="shared" si="112"/>
        <v>3.0522009580745162</v>
      </c>
      <c r="AB57" s="27">
        <f t="shared" si="113"/>
        <v>62.981924531696372</v>
      </c>
      <c r="AC57" s="85">
        <f t="shared" ref="AC57:AC102" si="137">AC56</f>
        <v>0.49000000000000005</v>
      </c>
      <c r="AD57" s="27">
        <f t="shared" si="114"/>
        <v>30.861143020531227</v>
      </c>
      <c r="AE57" s="624">
        <f t="shared" si="115"/>
        <v>43.546878219815902</v>
      </c>
      <c r="AF57" s="624">
        <f t="shared" si="116"/>
        <v>6.9675005151705447</v>
      </c>
      <c r="AG57" s="624">
        <f t="shared" si="117"/>
        <v>9.1448444261613382</v>
      </c>
      <c r="AI57" s="109">
        <v>2015</v>
      </c>
      <c r="AJ57" s="53">
        <v>71.632044761894576</v>
      </c>
      <c r="AK57" s="108">
        <f>AK56</f>
        <v>1.3089108910891087</v>
      </c>
      <c r="AL57" s="61">
        <f>AL56</f>
        <v>1.2410000000000001</v>
      </c>
      <c r="AM57" s="53">
        <f t="shared" si="118"/>
        <v>116.35611475292453</v>
      </c>
      <c r="AO57" s="109">
        <v>2015</v>
      </c>
      <c r="AP57" s="53">
        <v>500</v>
      </c>
      <c r="AQ57" s="108">
        <f t="shared" ref="AQ57:AQ102" si="138">AK57</f>
        <v>1.3089108910891087</v>
      </c>
      <c r="AR57" s="61">
        <f>AR56</f>
        <v>1.1113</v>
      </c>
      <c r="AS57" s="53">
        <f t="shared" si="119"/>
        <v>727.29633663366315</v>
      </c>
      <c r="AU57" s="109">
        <v>2015</v>
      </c>
      <c r="AV57" s="53">
        <v>20.029602999999</v>
      </c>
      <c r="AW57" s="61">
        <f t="shared" ref="AW57:AW102" si="139">AQ57</f>
        <v>1.3089108910891087</v>
      </c>
      <c r="AX57" s="61">
        <v>0</v>
      </c>
      <c r="AY57" s="53">
        <f t="shared" si="120"/>
        <v>0</v>
      </c>
      <c r="AZ57" s="6"/>
      <c r="BA57" s="32">
        <v>2015</v>
      </c>
      <c r="BB57" s="692">
        <v>291.33655041640469</v>
      </c>
      <c r="BC57" s="53">
        <v>0</v>
      </c>
      <c r="BD57" s="48">
        <f t="shared" si="121"/>
        <v>1.3089108910891087</v>
      </c>
      <c r="BE57" s="58">
        <v>0</v>
      </c>
      <c r="BF57" s="27">
        <f t="shared" si="122"/>
        <v>0</v>
      </c>
      <c r="BH57" s="32">
        <v>2015</v>
      </c>
      <c r="BI57" s="692">
        <v>0</v>
      </c>
      <c r="BJ57" s="53">
        <v>0</v>
      </c>
      <c r="BK57" s="108">
        <f t="shared" si="123"/>
        <v>1.3089108910891087</v>
      </c>
      <c r="BL57" s="61">
        <v>0</v>
      </c>
      <c r="BM57" s="53">
        <f t="shared" si="124"/>
        <v>0</v>
      </c>
      <c r="BO57" s="109">
        <v>2015</v>
      </c>
      <c r="BP57" s="53">
        <v>100</v>
      </c>
      <c r="BQ57" s="53">
        <f t="shared" ref="BQ57:BQ92" si="140">BP57-100</f>
        <v>0</v>
      </c>
      <c r="BR57" s="108">
        <f t="shared" ref="BR57:BR92" si="141">BK57</f>
        <v>1.3089108910891087</v>
      </c>
      <c r="BS57" s="61">
        <v>0</v>
      </c>
      <c r="BT57" s="53">
        <f t="shared" si="125"/>
        <v>0</v>
      </c>
      <c r="BV57" s="109">
        <v>2015</v>
      </c>
      <c r="BW57" s="695">
        <v>0.27075899999999997</v>
      </c>
      <c r="BX57" s="108">
        <f t="shared" ref="BX57:BX92" si="142">BR57</f>
        <v>1.3089108910891087</v>
      </c>
      <c r="BY57" s="61">
        <v>0</v>
      </c>
      <c r="BZ57" s="53">
        <f t="shared" si="126"/>
        <v>0</v>
      </c>
      <c r="CB57" s="109">
        <v>2015</v>
      </c>
      <c r="CC57" s="53">
        <v>52.9064295258298</v>
      </c>
      <c r="CD57" s="53">
        <v>0</v>
      </c>
      <c r="CE57" s="108">
        <f>CE56</f>
        <v>1.3089108910891087</v>
      </c>
      <c r="CF57" s="61">
        <v>0</v>
      </c>
      <c r="CG57" s="53">
        <f t="shared" si="127"/>
        <v>0</v>
      </c>
      <c r="CI57" s="32">
        <v>2015</v>
      </c>
      <c r="CJ57" s="53">
        <v>139.47588728836763</v>
      </c>
      <c r="CK57" s="48">
        <f t="shared" ref="CK57:CK102" si="143">CE57</f>
        <v>1.3089108910891087</v>
      </c>
      <c r="CL57" s="58">
        <v>0</v>
      </c>
      <c r="CM57" s="27">
        <f t="shared" si="128"/>
        <v>0</v>
      </c>
      <c r="CO57" s="109">
        <v>2015</v>
      </c>
      <c r="CP57" s="53">
        <f t="shared" ref="CP57:CP102" si="144">4317-(AJ57+AP57+AV57+BC57+BJ57+BQ57+BW57+CD57+CJ57)</f>
        <v>3585.5917059497388</v>
      </c>
      <c r="CQ57" s="53">
        <f t="shared" si="129"/>
        <v>3585.5917059497388</v>
      </c>
      <c r="CR57" s="108">
        <f t="shared" ref="CR57:CR102" si="145">CK57</f>
        <v>1.3089108910891087</v>
      </c>
      <c r="CS57" s="108">
        <v>1</v>
      </c>
      <c r="CT57" s="53">
        <f t="shared" si="130"/>
        <v>4693.2200349163904</v>
      </c>
    </row>
    <row r="58" spans="1:98" ht="15" x14ac:dyDescent="0.5">
      <c r="A58" s="32">
        <v>2016</v>
      </c>
      <c r="B58" s="27">
        <f t="shared" si="98"/>
        <v>5530.6115555993692</v>
      </c>
      <c r="C58" s="87">
        <f t="shared" ref="C58:C102" si="146">C57</f>
        <v>0.125</v>
      </c>
      <c r="D58" s="27">
        <f t="shared" si="99"/>
        <v>691.32644444992115</v>
      </c>
      <c r="E58" s="137">
        <f t="shared" si="131"/>
        <v>0.9</v>
      </c>
      <c r="F58" s="169">
        <f t="shared" si="100"/>
        <v>9.9999999999999978E-2</v>
      </c>
      <c r="G58" s="27">
        <f t="shared" si="101"/>
        <v>622.19380000492902</v>
      </c>
      <c r="H58" s="58">
        <f t="shared" ref="H58:H102" si="147">H57</f>
        <v>0.40731330164910667</v>
      </c>
      <c r="I58" s="27">
        <f t="shared" si="102"/>
        <v>253.42781094561161</v>
      </c>
      <c r="J58" s="85">
        <f t="shared" si="132"/>
        <v>0.05</v>
      </c>
      <c r="K58" s="85">
        <f t="shared" si="133"/>
        <v>0.05</v>
      </c>
      <c r="L58" s="29">
        <f t="shared" si="134"/>
        <v>0.9</v>
      </c>
      <c r="M58" s="85">
        <f t="shared" si="134"/>
        <v>0.05</v>
      </c>
      <c r="N58" s="627">
        <f t="shared" si="103"/>
        <v>0.63356952736402905</v>
      </c>
      <c r="O58" s="144">
        <f t="shared" ref="O58:O102" si="148">O57</f>
        <v>3.7499999999999999E-2</v>
      </c>
      <c r="P58" s="627">
        <f t="shared" si="104"/>
        <v>0.47517714552302176</v>
      </c>
      <c r="Q58" s="27">
        <f t="shared" si="105"/>
        <v>12.037821019916551</v>
      </c>
      <c r="R58" s="27">
        <f t="shared" si="106"/>
        <v>12.196213401757559</v>
      </c>
      <c r="S58" s="624">
        <f t="shared" si="107"/>
        <v>252.31906427272455</v>
      </c>
      <c r="T58" s="144">
        <f t="shared" ref="T58:T102" si="149">T57</f>
        <v>0.05</v>
      </c>
      <c r="U58" s="53">
        <f t="shared" si="108"/>
        <v>12.671390547280581</v>
      </c>
      <c r="V58" s="27">
        <f t="shared" si="109"/>
        <v>69.132644444992096</v>
      </c>
      <c r="W58" s="85">
        <f t="shared" si="135"/>
        <v>0.09</v>
      </c>
      <c r="X58" s="29">
        <f t="shared" si="110"/>
        <v>0.91</v>
      </c>
      <c r="Y58" s="27">
        <f t="shared" si="111"/>
        <v>6.2219380000492883</v>
      </c>
      <c r="Z58" s="85">
        <f t="shared" si="136"/>
        <v>0.49000000000000005</v>
      </c>
      <c r="AA58" s="624">
        <f t="shared" si="112"/>
        <v>3.0487496200241515</v>
      </c>
      <c r="AB58" s="27">
        <f t="shared" si="113"/>
        <v>62.910706444942811</v>
      </c>
      <c r="AC58" s="85">
        <f t="shared" si="137"/>
        <v>0.49000000000000005</v>
      </c>
      <c r="AD58" s="27">
        <f t="shared" si="114"/>
        <v>30.826246158021981</v>
      </c>
      <c r="AE58" s="624">
        <f t="shared" si="115"/>
        <v>43.497636705302561</v>
      </c>
      <c r="AF58" s="624">
        <f t="shared" si="116"/>
        <v>6.9596218728484098</v>
      </c>
      <c r="AG58" s="624">
        <f t="shared" si="117"/>
        <v>9.1345037081135381</v>
      </c>
      <c r="AI58" s="109">
        <v>2016</v>
      </c>
      <c r="AJ58" s="53">
        <v>71.632044761894576</v>
      </c>
      <c r="AK58" s="108">
        <f t="shared" ref="AK58:AK102" si="150">AK57</f>
        <v>1.3089108910891087</v>
      </c>
      <c r="AL58" s="61">
        <f t="shared" ref="AL58:AL102" si="151">AL57</f>
        <v>1.2410000000000001</v>
      </c>
      <c r="AM58" s="53">
        <f t="shared" si="118"/>
        <v>116.35611475292453</v>
      </c>
      <c r="AO58" s="109">
        <v>2016</v>
      </c>
      <c r="AP58" s="53">
        <v>516.66666666666663</v>
      </c>
      <c r="AQ58" s="108">
        <f t="shared" si="138"/>
        <v>1.3089108910891087</v>
      </c>
      <c r="AR58" s="61">
        <f t="shared" ref="AR58:AR102" si="152">AR57</f>
        <v>1.1113</v>
      </c>
      <c r="AS58" s="53">
        <f t="shared" si="119"/>
        <v>751.53954785478527</v>
      </c>
      <c r="AU58" s="109">
        <v>2016</v>
      </c>
      <c r="AV58" s="53">
        <v>20.029602999999</v>
      </c>
      <c r="AW58" s="61">
        <f t="shared" si="139"/>
        <v>1.3089108910891087</v>
      </c>
      <c r="AX58" s="61">
        <v>0</v>
      </c>
      <c r="AY58" s="53">
        <f t="shared" si="120"/>
        <v>0</v>
      </c>
      <c r="AZ58" s="6"/>
      <c r="BA58" s="32">
        <v>2016</v>
      </c>
      <c r="BB58" s="692">
        <v>292.24091274178653</v>
      </c>
      <c r="BC58" s="53">
        <v>0</v>
      </c>
      <c r="BD58" s="48">
        <f t="shared" si="121"/>
        <v>1.3089108910891087</v>
      </c>
      <c r="BE58" s="58">
        <v>0</v>
      </c>
      <c r="BF58" s="27">
        <f t="shared" si="122"/>
        <v>0</v>
      </c>
      <c r="BH58" s="32">
        <v>2016</v>
      </c>
      <c r="BI58" s="692">
        <v>0</v>
      </c>
      <c r="BJ58" s="53">
        <v>0</v>
      </c>
      <c r="BK58" s="108">
        <f t="shared" si="123"/>
        <v>1.3089108910891087</v>
      </c>
      <c r="BL58" s="61">
        <v>0</v>
      </c>
      <c r="BM58" s="53">
        <f t="shared" si="124"/>
        <v>0</v>
      </c>
      <c r="BO58" s="109">
        <v>2016</v>
      </c>
      <c r="BP58" s="53">
        <v>100</v>
      </c>
      <c r="BQ58" s="53">
        <f t="shared" si="140"/>
        <v>0</v>
      </c>
      <c r="BR58" s="108">
        <f t="shared" si="141"/>
        <v>1.3089108910891087</v>
      </c>
      <c r="BS58" s="61">
        <v>0</v>
      </c>
      <c r="BT58" s="53">
        <f t="shared" si="125"/>
        <v>0</v>
      </c>
      <c r="BV58" s="109">
        <v>2016</v>
      </c>
      <c r="BW58" s="695">
        <v>0.27075899999999997</v>
      </c>
      <c r="BX58" s="108">
        <f t="shared" si="142"/>
        <v>1.3089108910891087</v>
      </c>
      <c r="BY58" s="61">
        <v>0</v>
      </c>
      <c r="BZ58" s="53">
        <f t="shared" si="126"/>
        <v>0</v>
      </c>
      <c r="CB58" s="109">
        <v>2016</v>
      </c>
      <c r="CC58" s="53">
        <v>54.389076155817186</v>
      </c>
      <c r="CD58" s="53">
        <v>0</v>
      </c>
      <c r="CE58" s="108">
        <f t="shared" ref="CE58:CE102" si="153">CE57</f>
        <v>1.3089108910891087</v>
      </c>
      <c r="CF58" s="61">
        <v>0</v>
      </c>
      <c r="CG58" s="53">
        <f t="shared" si="127"/>
        <v>0</v>
      </c>
      <c r="CI58" s="32">
        <v>2016</v>
      </c>
      <c r="CJ58" s="53">
        <v>146.11420045829581</v>
      </c>
      <c r="CK58" s="48">
        <f t="shared" si="143"/>
        <v>1.3089108910891087</v>
      </c>
      <c r="CL58" s="58">
        <v>0</v>
      </c>
      <c r="CM58" s="27">
        <f t="shared" si="128"/>
        <v>0</v>
      </c>
      <c r="CO58" s="109">
        <v>2016</v>
      </c>
      <c r="CP58" s="53">
        <f t="shared" si="144"/>
        <v>3562.2867261131441</v>
      </c>
      <c r="CQ58" s="53">
        <f t="shared" si="129"/>
        <v>3562.2867261131441</v>
      </c>
      <c r="CR58" s="108">
        <f t="shared" si="145"/>
        <v>1.3089108910891087</v>
      </c>
      <c r="CS58" s="108">
        <v>1</v>
      </c>
      <c r="CT58" s="53">
        <f t="shared" si="130"/>
        <v>4662.7158929916595</v>
      </c>
    </row>
    <row r="59" spans="1:98" ht="15" x14ac:dyDescent="0.5">
      <c r="A59" s="32">
        <v>2017</v>
      </c>
      <c r="B59" s="27">
        <f t="shared" si="98"/>
        <v>5524.3211662854537</v>
      </c>
      <c r="C59" s="87">
        <f t="shared" si="146"/>
        <v>0.125</v>
      </c>
      <c r="D59" s="27">
        <f t="shared" si="99"/>
        <v>690.54014578568172</v>
      </c>
      <c r="E59" s="137">
        <f t="shared" si="131"/>
        <v>0.9</v>
      </c>
      <c r="F59" s="169">
        <f t="shared" si="100"/>
        <v>9.9999999999999978E-2</v>
      </c>
      <c r="G59" s="27">
        <f t="shared" si="101"/>
        <v>621.48613120711354</v>
      </c>
      <c r="H59" s="58">
        <f t="shared" si="147"/>
        <v>0.40731330164910667</v>
      </c>
      <c r="I59" s="27">
        <f t="shared" si="102"/>
        <v>253.13956803109932</v>
      </c>
      <c r="J59" s="85">
        <f t="shared" si="132"/>
        <v>0.05</v>
      </c>
      <c r="K59" s="85">
        <f t="shared" si="133"/>
        <v>0.05</v>
      </c>
      <c r="L59" s="29">
        <f t="shared" si="134"/>
        <v>0.9</v>
      </c>
      <c r="M59" s="85">
        <f t="shared" si="134"/>
        <v>0.05</v>
      </c>
      <c r="N59" s="627">
        <f t="shared" si="103"/>
        <v>0.63284892007774829</v>
      </c>
      <c r="O59" s="144">
        <f t="shared" si="148"/>
        <v>3.7499999999999999E-2</v>
      </c>
      <c r="P59" s="627">
        <f t="shared" si="104"/>
        <v>0.47463669005831122</v>
      </c>
      <c r="Q59" s="27">
        <f t="shared" si="105"/>
        <v>12.024129481477217</v>
      </c>
      <c r="R59" s="27">
        <f t="shared" si="106"/>
        <v>12.182341711496655</v>
      </c>
      <c r="S59" s="624">
        <f t="shared" si="107"/>
        <v>252.03208242096326</v>
      </c>
      <c r="T59" s="144">
        <f t="shared" si="149"/>
        <v>0.05</v>
      </c>
      <c r="U59" s="53">
        <f t="shared" si="108"/>
        <v>12.656978401554966</v>
      </c>
      <c r="V59" s="27">
        <f t="shared" si="109"/>
        <v>69.054014578568157</v>
      </c>
      <c r="W59" s="85">
        <f t="shared" si="135"/>
        <v>0.09</v>
      </c>
      <c r="X59" s="29">
        <f t="shared" si="110"/>
        <v>0.91</v>
      </c>
      <c r="Y59" s="27">
        <f t="shared" si="111"/>
        <v>6.2148613120711342</v>
      </c>
      <c r="Z59" s="85">
        <f t="shared" si="136"/>
        <v>0.49000000000000005</v>
      </c>
      <c r="AA59" s="624">
        <f t="shared" si="112"/>
        <v>3.0452820429148559</v>
      </c>
      <c r="AB59" s="27">
        <f t="shared" si="113"/>
        <v>62.839153266497028</v>
      </c>
      <c r="AC59" s="85">
        <f t="shared" si="137"/>
        <v>0.49000000000000005</v>
      </c>
      <c r="AD59" s="27">
        <f t="shared" si="114"/>
        <v>30.791185100583547</v>
      </c>
      <c r="AE59" s="624">
        <f t="shared" si="115"/>
        <v>43.448163502138513</v>
      </c>
      <c r="AF59" s="624">
        <f t="shared" si="116"/>
        <v>6.9517061603421624</v>
      </c>
      <c r="AG59" s="624">
        <f t="shared" si="117"/>
        <v>9.1241143354490877</v>
      </c>
      <c r="AI59" s="109">
        <v>2017</v>
      </c>
      <c r="AJ59" s="53">
        <v>71.632044761894576</v>
      </c>
      <c r="AK59" s="108">
        <f t="shared" si="150"/>
        <v>1.3089108910891087</v>
      </c>
      <c r="AL59" s="61">
        <f t="shared" si="151"/>
        <v>1.2410000000000001</v>
      </c>
      <c r="AM59" s="53">
        <f t="shared" si="118"/>
        <v>116.35611475292453</v>
      </c>
      <c r="AN59" s="98"/>
      <c r="AO59" s="109">
        <v>2017</v>
      </c>
      <c r="AP59" s="53">
        <v>533.33333333333326</v>
      </c>
      <c r="AQ59" s="108">
        <f t="shared" si="138"/>
        <v>1.3089108910891087</v>
      </c>
      <c r="AR59" s="61">
        <f t="shared" si="152"/>
        <v>1.1113</v>
      </c>
      <c r="AS59" s="53">
        <f t="shared" si="119"/>
        <v>775.78275907590739</v>
      </c>
      <c r="AU59" s="109">
        <v>2017</v>
      </c>
      <c r="AV59" s="53">
        <v>20.029602999999042</v>
      </c>
      <c r="AW59" s="61">
        <f t="shared" si="139"/>
        <v>1.3089108910891087</v>
      </c>
      <c r="AX59" s="61">
        <v>0</v>
      </c>
      <c r="AY59" s="53">
        <f t="shared" si="120"/>
        <v>0</v>
      </c>
      <c r="AZ59" s="6"/>
      <c r="BA59" s="32">
        <v>2017</v>
      </c>
      <c r="BB59" s="692">
        <v>293.17544768389206</v>
      </c>
      <c r="BC59" s="53">
        <v>0</v>
      </c>
      <c r="BD59" s="48">
        <f t="shared" si="121"/>
        <v>1.3089108910891087</v>
      </c>
      <c r="BE59" s="58">
        <v>0</v>
      </c>
      <c r="BF59" s="27">
        <f t="shared" si="122"/>
        <v>0</v>
      </c>
      <c r="BH59" s="32">
        <v>2017</v>
      </c>
      <c r="BI59" s="692">
        <v>0</v>
      </c>
      <c r="BJ59" s="53">
        <v>0</v>
      </c>
      <c r="BK59" s="108">
        <f t="shared" si="123"/>
        <v>1.3089108910891087</v>
      </c>
      <c r="BL59" s="61">
        <v>0</v>
      </c>
      <c r="BM59" s="53">
        <f t="shared" si="124"/>
        <v>0</v>
      </c>
      <c r="BO59" s="109">
        <v>2017</v>
      </c>
      <c r="BP59" s="53">
        <v>100</v>
      </c>
      <c r="BQ59" s="53">
        <f t="shared" si="140"/>
        <v>0</v>
      </c>
      <c r="BR59" s="108">
        <f t="shared" si="141"/>
        <v>1.3089108910891087</v>
      </c>
      <c r="BS59" s="61">
        <v>0</v>
      </c>
      <c r="BT59" s="53">
        <f t="shared" si="125"/>
        <v>0</v>
      </c>
      <c r="BV59" s="109">
        <v>2017</v>
      </c>
      <c r="BW59" s="695">
        <v>0.27075899999999997</v>
      </c>
      <c r="BX59" s="108">
        <f t="shared" si="142"/>
        <v>1.3089108910891087</v>
      </c>
      <c r="BY59" s="61">
        <v>0</v>
      </c>
      <c r="BZ59" s="53">
        <f t="shared" si="126"/>
        <v>0</v>
      </c>
      <c r="CB59" s="109">
        <v>2017</v>
      </c>
      <c r="CC59" s="53">
        <v>55.922119188746521</v>
      </c>
      <c r="CD59" s="53">
        <v>0</v>
      </c>
      <c r="CE59" s="108">
        <f t="shared" si="153"/>
        <v>1.3089108910891087</v>
      </c>
      <c r="CF59" s="61">
        <v>0</v>
      </c>
      <c r="CG59" s="53">
        <f t="shared" si="127"/>
        <v>0</v>
      </c>
      <c r="CI59" s="32">
        <v>2017</v>
      </c>
      <c r="CJ59" s="53">
        <v>152.77501982823048</v>
      </c>
      <c r="CK59" s="48">
        <f t="shared" si="143"/>
        <v>1.3089108910891087</v>
      </c>
      <c r="CL59" s="58">
        <v>0</v>
      </c>
      <c r="CM59" s="27">
        <f t="shared" si="128"/>
        <v>0</v>
      </c>
      <c r="CO59" s="109">
        <v>2017</v>
      </c>
      <c r="CP59" s="53">
        <f t="shared" si="144"/>
        <v>3538.9592400765428</v>
      </c>
      <c r="CQ59" s="53">
        <f t="shared" si="129"/>
        <v>3538.9592400765428</v>
      </c>
      <c r="CR59" s="108">
        <f t="shared" si="145"/>
        <v>1.3089108910891087</v>
      </c>
      <c r="CS59" s="108">
        <v>1</v>
      </c>
      <c r="CT59" s="53">
        <f t="shared" si="130"/>
        <v>4632.1822924566222</v>
      </c>
    </row>
    <row r="60" spans="1:98" ht="15" x14ac:dyDescent="0.5">
      <c r="A60" s="32">
        <v>2018</v>
      </c>
      <c r="B60" s="27">
        <f t="shared" si="98"/>
        <v>5518.0020547635277</v>
      </c>
      <c r="C60" s="87">
        <f t="shared" si="146"/>
        <v>0.125</v>
      </c>
      <c r="D60" s="27">
        <f t="shared" si="99"/>
        <v>689.75025684544096</v>
      </c>
      <c r="E60" s="137">
        <f t="shared" si="131"/>
        <v>0.9</v>
      </c>
      <c r="F60" s="169">
        <f t="shared" si="100"/>
        <v>9.9999999999999978E-2</v>
      </c>
      <c r="G60" s="27">
        <f t="shared" si="101"/>
        <v>620.77523116089685</v>
      </c>
      <c r="H60" s="58">
        <f t="shared" si="147"/>
        <v>0.40731330164910667</v>
      </c>
      <c r="I60" s="27">
        <f t="shared" si="102"/>
        <v>252.85000898613231</v>
      </c>
      <c r="J60" s="85">
        <f t="shared" si="132"/>
        <v>0.05</v>
      </c>
      <c r="K60" s="85">
        <f t="shared" si="133"/>
        <v>0.05</v>
      </c>
      <c r="L60" s="29">
        <f t="shared" si="134"/>
        <v>0.9</v>
      </c>
      <c r="M60" s="85">
        <f t="shared" si="134"/>
        <v>0.05</v>
      </c>
      <c r="N60" s="627">
        <f t="shared" si="103"/>
        <v>0.63212502246533087</v>
      </c>
      <c r="O60" s="144">
        <f t="shared" si="148"/>
        <v>3.7499999999999999E-2</v>
      </c>
      <c r="P60" s="627">
        <f t="shared" si="104"/>
        <v>0.47409376684899812</v>
      </c>
      <c r="Q60" s="27">
        <f t="shared" si="105"/>
        <v>12.010375426841286</v>
      </c>
      <c r="R60" s="27">
        <f t="shared" si="106"/>
        <v>12.168406682457618</v>
      </c>
      <c r="S60" s="624">
        <f t="shared" si="107"/>
        <v>251.743790196818</v>
      </c>
      <c r="T60" s="144">
        <f t="shared" si="149"/>
        <v>0.05</v>
      </c>
      <c r="U60" s="53">
        <f t="shared" si="108"/>
        <v>12.642500449306617</v>
      </c>
      <c r="V60" s="27">
        <f t="shared" si="109"/>
        <v>68.975025684544079</v>
      </c>
      <c r="W60" s="85">
        <f t="shared" si="135"/>
        <v>0.09</v>
      </c>
      <c r="X60" s="29">
        <f t="shared" si="110"/>
        <v>0.91</v>
      </c>
      <c r="Y60" s="27">
        <f t="shared" si="111"/>
        <v>6.2077523116089672</v>
      </c>
      <c r="Z60" s="85">
        <f t="shared" si="136"/>
        <v>0.49000000000000005</v>
      </c>
      <c r="AA60" s="624">
        <f t="shared" si="112"/>
        <v>3.0417986326883941</v>
      </c>
      <c r="AB60" s="27">
        <f t="shared" si="113"/>
        <v>62.767273372935115</v>
      </c>
      <c r="AC60" s="85">
        <f t="shared" si="137"/>
        <v>0.49000000000000005</v>
      </c>
      <c r="AD60" s="27">
        <f t="shared" si="114"/>
        <v>30.75596395273821</v>
      </c>
      <c r="AE60" s="624">
        <f t="shared" si="115"/>
        <v>43.398464402044823</v>
      </c>
      <c r="AF60" s="624">
        <f t="shared" si="116"/>
        <v>6.9437543043271717</v>
      </c>
      <c r="AG60" s="624">
        <f t="shared" si="117"/>
        <v>9.1136775244294128</v>
      </c>
      <c r="AI60" s="109">
        <v>2018</v>
      </c>
      <c r="AJ60" s="53">
        <v>71.632044761894576</v>
      </c>
      <c r="AK60" s="108">
        <f t="shared" si="150"/>
        <v>1.3089108910891087</v>
      </c>
      <c r="AL60" s="61">
        <f t="shared" si="151"/>
        <v>1.2410000000000001</v>
      </c>
      <c r="AM60" s="53">
        <f t="shared" si="118"/>
        <v>116.35611475292453</v>
      </c>
      <c r="AN60" s="98"/>
      <c r="AO60" s="109">
        <v>2018</v>
      </c>
      <c r="AP60" s="53">
        <v>550</v>
      </c>
      <c r="AQ60" s="108">
        <f t="shared" si="138"/>
        <v>1.3089108910891087</v>
      </c>
      <c r="AR60" s="61">
        <f t="shared" si="152"/>
        <v>1.1113</v>
      </c>
      <c r="AS60" s="53">
        <f t="shared" si="119"/>
        <v>800.02597029702963</v>
      </c>
      <c r="AU60" s="109">
        <v>2018</v>
      </c>
      <c r="AV60" s="53">
        <v>20.029602999999042</v>
      </c>
      <c r="AW60" s="61">
        <f t="shared" si="139"/>
        <v>1.3089108910891087</v>
      </c>
      <c r="AX60" s="61">
        <v>0</v>
      </c>
      <c r="AY60" s="53">
        <f t="shared" si="120"/>
        <v>0</v>
      </c>
      <c r="AZ60" s="6"/>
      <c r="BA60" s="32">
        <v>2018</v>
      </c>
      <c r="BB60" s="692">
        <v>294.14017964377621</v>
      </c>
      <c r="BC60" s="53">
        <v>0</v>
      </c>
      <c r="BD60" s="48">
        <f t="shared" si="121"/>
        <v>1.3089108910891087</v>
      </c>
      <c r="BE60" s="58">
        <v>0</v>
      </c>
      <c r="BF60" s="27">
        <f t="shared" si="122"/>
        <v>0</v>
      </c>
      <c r="BH60" s="32">
        <v>2018</v>
      </c>
      <c r="BI60" s="692">
        <v>0</v>
      </c>
      <c r="BJ60" s="53">
        <v>0</v>
      </c>
      <c r="BK60" s="108">
        <f t="shared" si="123"/>
        <v>1.3089108910891087</v>
      </c>
      <c r="BL60" s="61">
        <v>0</v>
      </c>
      <c r="BM60" s="53">
        <f t="shared" si="124"/>
        <v>0</v>
      </c>
      <c r="BO60" s="109">
        <v>2018</v>
      </c>
      <c r="BP60" s="53">
        <v>100</v>
      </c>
      <c r="BQ60" s="53">
        <f>BP60-100</f>
        <v>0</v>
      </c>
      <c r="BR60" s="108">
        <f t="shared" si="141"/>
        <v>1.3089108910891087</v>
      </c>
      <c r="BS60" s="61">
        <v>0</v>
      </c>
      <c r="BT60" s="53">
        <f t="shared" si="125"/>
        <v>0</v>
      </c>
      <c r="BV60" s="109">
        <v>2018</v>
      </c>
      <c r="BW60" s="695">
        <v>0.27075899999981629</v>
      </c>
      <c r="BX60" s="108">
        <f t="shared" si="142"/>
        <v>1.3089108910891087</v>
      </c>
      <c r="BY60" s="61">
        <v>0</v>
      </c>
      <c r="BZ60" s="53">
        <f t="shared" si="126"/>
        <v>0</v>
      </c>
      <c r="CB60" s="109">
        <v>2018</v>
      </c>
      <c r="CC60" s="53">
        <v>57.506168095259603</v>
      </c>
      <c r="CD60" s="53">
        <v>0</v>
      </c>
      <c r="CE60" s="108">
        <f t="shared" si="153"/>
        <v>1.3089108910891087</v>
      </c>
      <c r="CF60" s="61">
        <v>0</v>
      </c>
      <c r="CG60" s="53">
        <f t="shared" si="127"/>
        <v>0</v>
      </c>
      <c r="CI60" s="32">
        <v>2018</v>
      </c>
      <c r="CJ60" s="53">
        <v>159.4577827912762</v>
      </c>
      <c r="CK60" s="48">
        <f t="shared" si="143"/>
        <v>1.3089108910891087</v>
      </c>
      <c r="CL60" s="58">
        <v>0</v>
      </c>
      <c r="CM60" s="27">
        <f t="shared" si="128"/>
        <v>0</v>
      </c>
      <c r="CO60" s="109">
        <v>2018</v>
      </c>
      <c r="CP60" s="53">
        <f t="shared" si="144"/>
        <v>3515.6098104468301</v>
      </c>
      <c r="CQ60" s="53">
        <f t="shared" si="129"/>
        <v>3515.6098104468301</v>
      </c>
      <c r="CR60" s="108">
        <f t="shared" si="145"/>
        <v>1.3089108910891087</v>
      </c>
      <c r="CS60" s="108">
        <v>1</v>
      </c>
      <c r="CT60" s="53">
        <f t="shared" si="130"/>
        <v>4601.6199697135735</v>
      </c>
    </row>
    <row r="61" spans="1:98" ht="15" x14ac:dyDescent="0.5">
      <c r="A61" s="32">
        <v>2019</v>
      </c>
      <c r="B61" s="27">
        <f t="shared" si="98"/>
        <v>5444.1812264400287</v>
      </c>
      <c r="C61" s="87">
        <f t="shared" si="146"/>
        <v>0.125</v>
      </c>
      <c r="D61" s="27">
        <f t="shared" si="99"/>
        <v>680.52265330500359</v>
      </c>
      <c r="E61" s="137">
        <f t="shared" si="131"/>
        <v>0.9</v>
      </c>
      <c r="F61" s="169">
        <f t="shared" si="100"/>
        <v>9.9999999999999978E-2</v>
      </c>
      <c r="G61" s="27">
        <f t="shared" si="101"/>
        <v>612.4703879745033</v>
      </c>
      <c r="H61" s="58">
        <f t="shared" si="147"/>
        <v>0.40731330164910667</v>
      </c>
      <c r="I61" s="27">
        <f t="shared" si="102"/>
        <v>249.46733588820425</v>
      </c>
      <c r="J61" s="85">
        <f t="shared" si="132"/>
        <v>0.05</v>
      </c>
      <c r="K61" s="85">
        <f t="shared" si="133"/>
        <v>0.05</v>
      </c>
      <c r="L61" s="29">
        <f t="shared" si="134"/>
        <v>0.9</v>
      </c>
      <c r="M61" s="85">
        <f t="shared" si="134"/>
        <v>0.05</v>
      </c>
      <c r="N61" s="627">
        <f t="shared" si="103"/>
        <v>0.62366833972051072</v>
      </c>
      <c r="O61" s="144">
        <f t="shared" si="148"/>
        <v>3.7499999999999999E-2</v>
      </c>
      <c r="P61" s="627">
        <f t="shared" si="104"/>
        <v>0.46775125479038293</v>
      </c>
      <c r="Q61" s="27">
        <f t="shared" si="105"/>
        <v>11.849698454689701</v>
      </c>
      <c r="R61" s="27">
        <f t="shared" si="106"/>
        <v>12.00561553961983</v>
      </c>
      <c r="S61" s="624">
        <f t="shared" si="107"/>
        <v>248.37591629369336</v>
      </c>
      <c r="T61" s="144">
        <f t="shared" si="149"/>
        <v>0.05</v>
      </c>
      <c r="U61" s="53">
        <f t="shared" si="108"/>
        <v>12.473366794410213</v>
      </c>
      <c r="V61" s="27">
        <f t="shared" si="109"/>
        <v>68.052265330500347</v>
      </c>
      <c r="W61" s="85">
        <f t="shared" si="135"/>
        <v>0.09</v>
      </c>
      <c r="X61" s="29">
        <f t="shared" si="110"/>
        <v>0.91</v>
      </c>
      <c r="Y61" s="27">
        <f t="shared" si="111"/>
        <v>6.1247038797450308</v>
      </c>
      <c r="Z61" s="85">
        <f t="shared" si="136"/>
        <v>0.49000000000000005</v>
      </c>
      <c r="AA61" s="624">
        <f t="shared" si="112"/>
        <v>3.0011049010750654</v>
      </c>
      <c r="AB61" s="27">
        <f t="shared" si="113"/>
        <v>61.92756145075532</v>
      </c>
      <c r="AC61" s="85">
        <f t="shared" si="137"/>
        <v>0.49000000000000005</v>
      </c>
      <c r="AD61" s="27">
        <f t="shared" si="114"/>
        <v>30.344505110870109</v>
      </c>
      <c r="AE61" s="624">
        <f t="shared" si="115"/>
        <v>42.81787190528032</v>
      </c>
      <c r="AF61" s="624">
        <f t="shared" si="116"/>
        <v>6.8508595048448511</v>
      </c>
      <c r="AG61" s="624">
        <f t="shared" si="117"/>
        <v>8.9917531001088662</v>
      </c>
      <c r="AI61" s="109">
        <v>2019</v>
      </c>
      <c r="AJ61" s="53">
        <v>86.895658563381858</v>
      </c>
      <c r="AK61" s="108">
        <f t="shared" si="150"/>
        <v>1.3089108910891087</v>
      </c>
      <c r="AL61" s="61">
        <f t="shared" si="151"/>
        <v>1.2410000000000001</v>
      </c>
      <c r="AM61" s="53">
        <f t="shared" si="118"/>
        <v>141.14969428752613</v>
      </c>
      <c r="AN61" s="98"/>
      <c r="AO61" s="109">
        <v>2019</v>
      </c>
      <c r="AP61" s="53">
        <v>554.5717102182881</v>
      </c>
      <c r="AQ61" s="108">
        <f t="shared" si="138"/>
        <v>1.3089108910891087</v>
      </c>
      <c r="AR61" s="61">
        <f t="shared" si="152"/>
        <v>1.1113</v>
      </c>
      <c r="AS61" s="53">
        <f t="shared" si="119"/>
        <v>806.67594648485272</v>
      </c>
      <c r="AU61" s="109">
        <v>2019</v>
      </c>
      <c r="AV61" s="53">
        <v>25.325711069817487</v>
      </c>
      <c r="AW61" s="61">
        <f t="shared" si="139"/>
        <v>1.3089108910891087</v>
      </c>
      <c r="AX61" s="61">
        <v>0</v>
      </c>
      <c r="AY61" s="53">
        <f t="shared" si="120"/>
        <v>0</v>
      </c>
      <c r="AZ61" s="6"/>
      <c r="BA61" s="32">
        <v>2019</v>
      </c>
      <c r="BB61" s="692">
        <v>298.2827702347887</v>
      </c>
      <c r="BC61" s="53">
        <f t="shared" ref="BC61:BC102" si="154">(BB61-294.1)</f>
        <v>4.182770234788677</v>
      </c>
      <c r="BD61" s="48">
        <f t="shared" si="121"/>
        <v>1.3089108910891087</v>
      </c>
      <c r="BE61" s="58">
        <v>0</v>
      </c>
      <c r="BF61" s="27">
        <f t="shared" si="122"/>
        <v>0</v>
      </c>
      <c r="BH61" s="32">
        <v>2019</v>
      </c>
      <c r="BI61" s="692">
        <v>0</v>
      </c>
      <c r="BJ61" s="53">
        <v>0</v>
      </c>
      <c r="BK61" s="108">
        <f t="shared" si="123"/>
        <v>1.3089108910891087</v>
      </c>
      <c r="BL61" s="61">
        <v>0</v>
      </c>
      <c r="BM61" s="53">
        <f t="shared" si="124"/>
        <v>0</v>
      </c>
      <c r="BO61" s="109">
        <v>2019</v>
      </c>
      <c r="BP61" s="53">
        <v>101.83846340791332</v>
      </c>
      <c r="BQ61" s="53">
        <f t="shared" si="140"/>
        <v>1.8384634079133235</v>
      </c>
      <c r="BR61" s="108">
        <f t="shared" si="141"/>
        <v>1.3089108910891087</v>
      </c>
      <c r="BS61" s="61">
        <v>0</v>
      </c>
      <c r="BT61" s="53">
        <f t="shared" si="125"/>
        <v>0</v>
      </c>
      <c r="BV61" s="109">
        <v>2019</v>
      </c>
      <c r="BW61" s="695">
        <v>4.3282465247845723</v>
      </c>
      <c r="BX61" s="108">
        <f t="shared" si="142"/>
        <v>1.3089108910891087</v>
      </c>
      <c r="BY61" s="61">
        <v>0</v>
      </c>
      <c r="BZ61" s="53">
        <f t="shared" si="126"/>
        <v>0</v>
      </c>
      <c r="CB61" s="109">
        <v>2019</v>
      </c>
      <c r="CC61" s="53">
        <v>60.556571937062245</v>
      </c>
      <c r="CD61" s="53">
        <f>CC61-57.5</f>
        <v>3.0565719370622446</v>
      </c>
      <c r="CE61" s="108">
        <f t="shared" si="153"/>
        <v>1.3089108910891087</v>
      </c>
      <c r="CF61" s="61">
        <v>0</v>
      </c>
      <c r="CG61" s="53">
        <f t="shared" si="127"/>
        <v>0</v>
      </c>
      <c r="CI61" s="32">
        <v>2019</v>
      </c>
      <c r="CJ61" s="53">
        <v>201.61241000740756</v>
      </c>
      <c r="CK61" s="48">
        <f t="shared" si="143"/>
        <v>1.3089108910891087</v>
      </c>
      <c r="CL61" s="58">
        <v>0</v>
      </c>
      <c r="CM61" s="27">
        <f t="shared" si="128"/>
        <v>0</v>
      </c>
      <c r="CO61" s="109">
        <v>2019</v>
      </c>
      <c r="CP61" s="53">
        <f t="shared" si="144"/>
        <v>3435.1884580365563</v>
      </c>
      <c r="CQ61" s="53">
        <f t="shared" si="129"/>
        <v>3435.1884580365563</v>
      </c>
      <c r="CR61" s="108">
        <f t="shared" si="145"/>
        <v>1.3089108910891087</v>
      </c>
      <c r="CS61" s="108">
        <v>1</v>
      </c>
      <c r="CT61" s="53">
        <f t="shared" si="130"/>
        <v>4496.3555856676503</v>
      </c>
    </row>
    <row r="62" spans="1:98" ht="15" x14ac:dyDescent="0.5">
      <c r="A62" s="32">
        <v>2020</v>
      </c>
      <c r="B62" s="27">
        <f t="shared" si="98"/>
        <v>5408.0660589651279</v>
      </c>
      <c r="C62" s="87">
        <f t="shared" si="146"/>
        <v>0.125</v>
      </c>
      <c r="D62" s="27">
        <f t="shared" si="99"/>
        <v>676.00825737064099</v>
      </c>
      <c r="E62" s="137">
        <f t="shared" si="131"/>
        <v>0.9</v>
      </c>
      <c r="F62" s="169">
        <f t="shared" si="100"/>
        <v>9.9999999999999978E-2</v>
      </c>
      <c r="G62" s="27">
        <f t="shared" si="101"/>
        <v>608.40743163357695</v>
      </c>
      <c r="H62" s="58">
        <f t="shared" si="147"/>
        <v>0.40731330164910667</v>
      </c>
      <c r="I62" s="27">
        <f t="shared" si="102"/>
        <v>247.81243972652538</v>
      </c>
      <c r="J62" s="85">
        <f t="shared" si="132"/>
        <v>0.05</v>
      </c>
      <c r="K62" s="85">
        <f t="shared" si="133"/>
        <v>0.05</v>
      </c>
      <c r="L62" s="29">
        <f t="shared" si="134"/>
        <v>0.9</v>
      </c>
      <c r="M62" s="85">
        <f t="shared" si="134"/>
        <v>0.05</v>
      </c>
      <c r="N62" s="627">
        <f t="shared" si="103"/>
        <v>0.61953109931631356</v>
      </c>
      <c r="O62" s="144">
        <f t="shared" si="148"/>
        <v>3.7499999999999999E-2</v>
      </c>
      <c r="P62" s="627">
        <f t="shared" si="104"/>
        <v>0.46464832448723509</v>
      </c>
      <c r="Q62" s="27">
        <f t="shared" si="105"/>
        <v>11.771090887009956</v>
      </c>
      <c r="R62" s="27">
        <f t="shared" si="106"/>
        <v>11.925973661839034</v>
      </c>
      <c r="S62" s="624">
        <f t="shared" si="107"/>
        <v>246.72826030272185</v>
      </c>
      <c r="T62" s="144">
        <f t="shared" si="149"/>
        <v>0.05</v>
      </c>
      <c r="U62" s="53">
        <f t="shared" si="108"/>
        <v>12.39062198632627</v>
      </c>
      <c r="V62" s="27">
        <f t="shared" si="109"/>
        <v>67.600825737064085</v>
      </c>
      <c r="W62" s="85">
        <f t="shared" si="135"/>
        <v>0.09</v>
      </c>
      <c r="X62" s="29">
        <f t="shared" si="110"/>
        <v>0.91</v>
      </c>
      <c r="Y62" s="27">
        <f t="shared" si="111"/>
        <v>6.0840743163357676</v>
      </c>
      <c r="Z62" s="85">
        <f t="shared" si="136"/>
        <v>0.49000000000000005</v>
      </c>
      <c r="AA62" s="624">
        <f t="shared" si="112"/>
        <v>2.9811964150045265</v>
      </c>
      <c r="AB62" s="27">
        <f t="shared" si="113"/>
        <v>61.516751420728319</v>
      </c>
      <c r="AC62" s="85">
        <f t="shared" si="137"/>
        <v>0.49000000000000005</v>
      </c>
      <c r="AD62" s="27">
        <f t="shared" si="114"/>
        <v>30.143208196156881</v>
      </c>
      <c r="AE62" s="624">
        <f t="shared" si="115"/>
        <v>42.53383018248315</v>
      </c>
      <c r="AF62" s="624">
        <f t="shared" si="116"/>
        <v>6.8054128291973042</v>
      </c>
      <c r="AG62" s="624">
        <f t="shared" si="117"/>
        <v>8.9321043383214604</v>
      </c>
      <c r="AI62" s="109">
        <v>2020</v>
      </c>
      <c r="AJ62" s="53">
        <v>102.15927236487032</v>
      </c>
      <c r="AK62" s="108">
        <f t="shared" si="150"/>
        <v>1.3089108910891087</v>
      </c>
      <c r="AL62" s="61">
        <f t="shared" si="151"/>
        <v>1.2410000000000001</v>
      </c>
      <c r="AM62" s="53">
        <f t="shared" si="118"/>
        <v>165.9432738221297</v>
      </c>
      <c r="AN62" s="98"/>
      <c r="AO62" s="109">
        <v>2020</v>
      </c>
      <c r="AP62" s="53">
        <v>559.14342043657393</v>
      </c>
      <c r="AQ62" s="108">
        <f t="shared" si="138"/>
        <v>1.3089108910891087</v>
      </c>
      <c r="AR62" s="61">
        <f t="shared" si="152"/>
        <v>1.1113</v>
      </c>
      <c r="AS62" s="53">
        <f t="shared" si="119"/>
        <v>813.32592267267273</v>
      </c>
      <c r="AU62" s="109">
        <v>2020</v>
      </c>
      <c r="AV62" s="53">
        <v>30.621819139635324</v>
      </c>
      <c r="AW62" s="61">
        <f t="shared" si="139"/>
        <v>1.3089108910891087</v>
      </c>
      <c r="AX62" s="61">
        <v>0</v>
      </c>
      <c r="AY62" s="53">
        <f t="shared" si="120"/>
        <v>0</v>
      </c>
      <c r="AZ62" s="6"/>
      <c r="BA62" s="32">
        <v>2020</v>
      </c>
      <c r="BB62" s="692">
        <v>302.82148455018853</v>
      </c>
      <c r="BC62" s="53">
        <f t="shared" si="154"/>
        <v>8.7214845501885065</v>
      </c>
      <c r="BD62" s="48">
        <f t="shared" si="121"/>
        <v>1.3089108910891087</v>
      </c>
      <c r="BE62" s="58">
        <v>0</v>
      </c>
      <c r="BF62" s="27">
        <f t="shared" si="122"/>
        <v>0</v>
      </c>
      <c r="BH62" s="32">
        <v>2020</v>
      </c>
      <c r="BI62" s="692">
        <v>0</v>
      </c>
      <c r="BJ62" s="53">
        <v>0</v>
      </c>
      <c r="BK62" s="108">
        <f t="shared" si="123"/>
        <v>1.3089108910891087</v>
      </c>
      <c r="BL62" s="61">
        <v>0</v>
      </c>
      <c r="BM62" s="53">
        <f t="shared" si="124"/>
        <v>0</v>
      </c>
      <c r="BO62" s="109">
        <v>2020</v>
      </c>
      <c r="BP62" s="53">
        <v>103.67692681582677</v>
      </c>
      <c r="BQ62" s="53">
        <f t="shared" si="140"/>
        <v>3.6769268158267749</v>
      </c>
      <c r="BR62" s="108">
        <f t="shared" si="141"/>
        <v>1.3089108910891087</v>
      </c>
      <c r="BS62" s="61">
        <v>0</v>
      </c>
      <c r="BT62" s="53">
        <f t="shared" si="125"/>
        <v>0</v>
      </c>
      <c r="BV62" s="109">
        <v>2020</v>
      </c>
      <c r="BW62" s="695">
        <v>8.385734049569237</v>
      </c>
      <c r="BX62" s="108">
        <f t="shared" si="142"/>
        <v>1.3089108910891087</v>
      </c>
      <c r="BY62" s="61">
        <v>0</v>
      </c>
      <c r="BZ62" s="53">
        <f t="shared" si="126"/>
        <v>0</v>
      </c>
      <c r="CB62" s="109">
        <v>2020</v>
      </c>
      <c r="CC62" s="53">
        <v>63.606975778865554</v>
      </c>
      <c r="CD62" s="53">
        <f t="shared" ref="CD62:CD102" si="155">CC62-57.5</f>
        <v>6.1069757788655537</v>
      </c>
      <c r="CE62" s="108">
        <f t="shared" si="153"/>
        <v>1.3089108910891087</v>
      </c>
      <c r="CF62" s="61">
        <v>0</v>
      </c>
      <c r="CG62" s="53">
        <f t="shared" si="127"/>
        <v>0</v>
      </c>
      <c r="CI62" s="32">
        <v>2020</v>
      </c>
      <c r="CJ62" s="53">
        <v>214.61036452329881</v>
      </c>
      <c r="CK62" s="48">
        <f t="shared" si="143"/>
        <v>1.3089108910891087</v>
      </c>
      <c r="CL62" s="58">
        <v>0</v>
      </c>
      <c r="CM62" s="27">
        <f t="shared" si="128"/>
        <v>0</v>
      </c>
      <c r="CO62" s="109">
        <v>2020</v>
      </c>
      <c r="CP62" s="53">
        <f t="shared" si="144"/>
        <v>3383.5740023411718</v>
      </c>
      <c r="CQ62" s="53">
        <f t="shared" si="129"/>
        <v>3383.5740023411718</v>
      </c>
      <c r="CR62" s="108">
        <f t="shared" si="145"/>
        <v>1.3089108910891087</v>
      </c>
      <c r="CS62" s="108">
        <v>1</v>
      </c>
      <c r="CT62" s="53">
        <f t="shared" si="130"/>
        <v>4428.7968624703253</v>
      </c>
    </row>
    <row r="63" spans="1:98" ht="15" x14ac:dyDescent="0.5">
      <c r="A63" s="32">
        <v>2021</v>
      </c>
      <c r="B63" s="27">
        <f t="shared" si="98"/>
        <v>5371.9508914902308</v>
      </c>
      <c r="C63" s="87">
        <f t="shared" si="146"/>
        <v>0.125</v>
      </c>
      <c r="D63" s="27">
        <f t="shared" si="99"/>
        <v>671.49386143627885</v>
      </c>
      <c r="E63" s="137">
        <f t="shared" si="131"/>
        <v>0.9</v>
      </c>
      <c r="F63" s="169">
        <f t="shared" si="100"/>
        <v>9.9999999999999978E-2</v>
      </c>
      <c r="G63" s="27">
        <f t="shared" si="101"/>
        <v>604.34447529265094</v>
      </c>
      <c r="H63" s="58">
        <f t="shared" si="147"/>
        <v>0.40731330164910667</v>
      </c>
      <c r="I63" s="27">
        <f t="shared" si="102"/>
        <v>246.15754356484663</v>
      </c>
      <c r="J63" s="85">
        <f t="shared" si="132"/>
        <v>0.05</v>
      </c>
      <c r="K63" s="85">
        <f t="shared" si="133"/>
        <v>0.05</v>
      </c>
      <c r="L63" s="29">
        <f t="shared" si="134"/>
        <v>0.9</v>
      </c>
      <c r="M63" s="85">
        <f t="shared" si="134"/>
        <v>0.05</v>
      </c>
      <c r="N63" s="627">
        <f t="shared" si="103"/>
        <v>0.61539385891211662</v>
      </c>
      <c r="O63" s="144">
        <f t="shared" si="148"/>
        <v>3.7499999999999999E-2</v>
      </c>
      <c r="P63" s="627">
        <f t="shared" si="104"/>
        <v>0.46154539418408747</v>
      </c>
      <c r="Q63" s="27">
        <f t="shared" si="105"/>
        <v>11.692483319330215</v>
      </c>
      <c r="R63" s="27">
        <f t="shared" si="106"/>
        <v>11.846331784058245</v>
      </c>
      <c r="S63" s="624">
        <f t="shared" si="107"/>
        <v>245.08060431175042</v>
      </c>
      <c r="T63" s="144">
        <f t="shared" si="149"/>
        <v>0.05</v>
      </c>
      <c r="U63" s="53">
        <f t="shared" si="108"/>
        <v>12.307877178242332</v>
      </c>
      <c r="V63" s="27">
        <f t="shared" si="109"/>
        <v>67.149386143627865</v>
      </c>
      <c r="W63" s="85">
        <f t="shared" si="135"/>
        <v>0.09</v>
      </c>
      <c r="X63" s="29">
        <f t="shared" si="110"/>
        <v>0.91</v>
      </c>
      <c r="Y63" s="27">
        <f t="shared" si="111"/>
        <v>6.0434447529265078</v>
      </c>
      <c r="Z63" s="85">
        <f t="shared" si="136"/>
        <v>0.49000000000000005</v>
      </c>
      <c r="AA63" s="624">
        <f t="shared" si="112"/>
        <v>2.9612879289339893</v>
      </c>
      <c r="AB63" s="27">
        <f t="shared" si="113"/>
        <v>61.105941390701361</v>
      </c>
      <c r="AC63" s="85">
        <f t="shared" si="137"/>
        <v>0.49000000000000005</v>
      </c>
      <c r="AD63" s="27">
        <f t="shared" si="114"/>
        <v>29.941911281443669</v>
      </c>
      <c r="AE63" s="624">
        <f t="shared" si="115"/>
        <v>42.249788459686002</v>
      </c>
      <c r="AF63" s="624">
        <f t="shared" si="116"/>
        <v>6.7599661535497608</v>
      </c>
      <c r="AG63" s="624">
        <f t="shared" si="117"/>
        <v>8.87245557653406</v>
      </c>
      <c r="AI63" s="109">
        <v>2021</v>
      </c>
      <c r="AJ63" s="53">
        <v>117.42288616635952</v>
      </c>
      <c r="AK63" s="108">
        <f t="shared" si="150"/>
        <v>1.3089108910891087</v>
      </c>
      <c r="AL63" s="61">
        <f t="shared" si="151"/>
        <v>1.2410000000000001</v>
      </c>
      <c r="AM63" s="53">
        <f t="shared" si="118"/>
        <v>190.7368533567344</v>
      </c>
      <c r="AN63" s="98"/>
      <c r="AO63" s="109">
        <v>2021</v>
      </c>
      <c r="AP63" s="53">
        <v>563.71513065486192</v>
      </c>
      <c r="AQ63" s="108">
        <f t="shared" si="138"/>
        <v>1.3089108910891087</v>
      </c>
      <c r="AR63" s="61">
        <f t="shared" si="152"/>
        <v>1.1113</v>
      </c>
      <c r="AS63" s="53">
        <f t="shared" si="119"/>
        <v>819.97589886049582</v>
      </c>
      <c r="AU63" s="109">
        <v>2021</v>
      </c>
      <c r="AV63" s="53">
        <v>35.917927209452081</v>
      </c>
      <c r="AW63" s="61">
        <f t="shared" si="139"/>
        <v>1.3089108910891087</v>
      </c>
      <c r="AX63" s="61">
        <v>0</v>
      </c>
      <c r="AY63" s="53">
        <f t="shared" si="120"/>
        <v>0</v>
      </c>
      <c r="AZ63" s="6"/>
      <c r="BA63" s="32">
        <v>2021</v>
      </c>
      <c r="BB63" s="692">
        <v>307.36019886558927</v>
      </c>
      <c r="BC63" s="53">
        <f t="shared" si="154"/>
        <v>13.260198865589246</v>
      </c>
      <c r="BD63" s="48">
        <f t="shared" si="121"/>
        <v>1.3089108910891087</v>
      </c>
      <c r="BE63" s="58">
        <v>0</v>
      </c>
      <c r="BF63" s="27">
        <f t="shared" si="122"/>
        <v>0</v>
      </c>
      <c r="BH63" s="32">
        <v>2021</v>
      </c>
      <c r="BI63" s="692">
        <v>0</v>
      </c>
      <c r="BJ63" s="53">
        <v>0</v>
      </c>
      <c r="BK63" s="108">
        <f t="shared" si="123"/>
        <v>1.3089108910891087</v>
      </c>
      <c r="BL63" s="61">
        <v>0</v>
      </c>
      <c r="BM63" s="53">
        <f t="shared" si="124"/>
        <v>0</v>
      </c>
      <c r="BO63" s="109">
        <v>2021</v>
      </c>
      <c r="BP63" s="53">
        <v>105.51539022373998</v>
      </c>
      <c r="BQ63" s="53">
        <f t="shared" si="140"/>
        <v>5.5153902237399848</v>
      </c>
      <c r="BR63" s="108">
        <f t="shared" si="141"/>
        <v>1.3089108910891087</v>
      </c>
      <c r="BS63" s="61">
        <v>0</v>
      </c>
      <c r="BT63" s="53">
        <f t="shared" si="125"/>
        <v>0</v>
      </c>
      <c r="BV63" s="109">
        <v>2021</v>
      </c>
      <c r="BW63" s="695">
        <v>12.443221574353448</v>
      </c>
      <c r="BX63" s="108">
        <f t="shared" si="142"/>
        <v>1.3089108910891087</v>
      </c>
      <c r="BY63" s="61">
        <v>0</v>
      </c>
      <c r="BZ63" s="53">
        <f t="shared" si="126"/>
        <v>0</v>
      </c>
      <c r="CB63" s="109">
        <v>2021</v>
      </c>
      <c r="CC63" s="53">
        <v>66.657379620666859</v>
      </c>
      <c r="CD63" s="53">
        <f t="shared" si="155"/>
        <v>9.157379620666859</v>
      </c>
      <c r="CE63" s="108">
        <f t="shared" si="153"/>
        <v>1.3089108910891087</v>
      </c>
      <c r="CF63" s="61">
        <v>0</v>
      </c>
      <c r="CG63" s="53">
        <f t="shared" si="127"/>
        <v>0</v>
      </c>
      <c r="CI63" s="32">
        <v>2021</v>
      </c>
      <c r="CJ63" s="53">
        <v>227.60831903918915</v>
      </c>
      <c r="CK63" s="48">
        <f t="shared" si="143"/>
        <v>1.3089108910891087</v>
      </c>
      <c r="CL63" s="58">
        <v>0</v>
      </c>
      <c r="CM63" s="27">
        <f t="shared" si="128"/>
        <v>0</v>
      </c>
      <c r="CO63" s="109">
        <v>2021</v>
      </c>
      <c r="CP63" s="53">
        <f t="shared" si="144"/>
        <v>3331.9595466457877</v>
      </c>
      <c r="CQ63" s="53">
        <f t="shared" si="129"/>
        <v>3331.9595466457877</v>
      </c>
      <c r="CR63" s="108">
        <f t="shared" si="145"/>
        <v>1.3089108910891087</v>
      </c>
      <c r="CS63" s="108">
        <v>1</v>
      </c>
      <c r="CT63" s="53">
        <f t="shared" si="130"/>
        <v>4361.2381392730003</v>
      </c>
    </row>
    <row r="64" spans="1:98" ht="15" x14ac:dyDescent="0.5">
      <c r="A64" s="32">
        <v>2022</v>
      </c>
      <c r="B64" s="27">
        <f t="shared" si="98"/>
        <v>5335.8357240153309</v>
      </c>
      <c r="C64" s="87">
        <f t="shared" si="146"/>
        <v>0.125</v>
      </c>
      <c r="D64" s="27">
        <f t="shared" si="99"/>
        <v>666.97946550191637</v>
      </c>
      <c r="E64" s="137">
        <f t="shared" si="131"/>
        <v>0.9</v>
      </c>
      <c r="F64" s="169">
        <f t="shared" si="100"/>
        <v>9.9999999999999978E-2</v>
      </c>
      <c r="G64" s="27">
        <f t="shared" si="101"/>
        <v>600.28151895172471</v>
      </c>
      <c r="H64" s="58">
        <f t="shared" si="147"/>
        <v>0.40731330164910667</v>
      </c>
      <c r="I64" s="27">
        <f t="shared" si="102"/>
        <v>244.5026474031678</v>
      </c>
      <c r="J64" s="85">
        <f t="shared" si="132"/>
        <v>0.05</v>
      </c>
      <c r="K64" s="85">
        <f t="shared" si="133"/>
        <v>0.05</v>
      </c>
      <c r="L64" s="29">
        <f t="shared" si="134"/>
        <v>0.9</v>
      </c>
      <c r="M64" s="85">
        <f t="shared" si="134"/>
        <v>0.05</v>
      </c>
      <c r="N64" s="627">
        <f t="shared" si="103"/>
        <v>0.61125661850791957</v>
      </c>
      <c r="O64" s="144">
        <f t="shared" si="148"/>
        <v>3.7499999999999999E-2</v>
      </c>
      <c r="P64" s="627">
        <f t="shared" si="104"/>
        <v>0.45844246388093968</v>
      </c>
      <c r="Q64" s="27">
        <f t="shared" si="105"/>
        <v>11.613875751650472</v>
      </c>
      <c r="R64" s="27">
        <f t="shared" si="106"/>
        <v>11.766689906277453</v>
      </c>
      <c r="S64" s="624">
        <f t="shared" si="107"/>
        <v>243.43294832077896</v>
      </c>
      <c r="T64" s="144">
        <f t="shared" si="149"/>
        <v>0.05</v>
      </c>
      <c r="U64" s="53">
        <f t="shared" si="108"/>
        <v>12.225132370158391</v>
      </c>
      <c r="V64" s="27">
        <f t="shared" si="109"/>
        <v>66.697946550191617</v>
      </c>
      <c r="W64" s="85">
        <f t="shared" si="135"/>
        <v>0.09</v>
      </c>
      <c r="X64" s="29">
        <f t="shared" si="110"/>
        <v>0.91</v>
      </c>
      <c r="Y64" s="27">
        <f t="shared" si="111"/>
        <v>6.0028151895172455</v>
      </c>
      <c r="Z64" s="85">
        <f t="shared" si="136"/>
        <v>0.49000000000000005</v>
      </c>
      <c r="AA64" s="624">
        <f t="shared" si="112"/>
        <v>2.9413794428634508</v>
      </c>
      <c r="AB64" s="27">
        <f t="shared" si="113"/>
        <v>60.695131360674374</v>
      </c>
      <c r="AC64" s="85">
        <f t="shared" si="137"/>
        <v>0.49000000000000005</v>
      </c>
      <c r="AD64" s="27">
        <f t="shared" si="114"/>
        <v>29.740614366730448</v>
      </c>
      <c r="AE64" s="624">
        <f t="shared" si="115"/>
        <v>41.965746736888839</v>
      </c>
      <c r="AF64" s="624">
        <f t="shared" si="116"/>
        <v>6.7145194779022148</v>
      </c>
      <c r="AG64" s="624">
        <f t="shared" si="117"/>
        <v>8.8128068147466561</v>
      </c>
      <c r="AI64" s="109">
        <v>2022</v>
      </c>
      <c r="AJ64" s="53">
        <v>132.68649996784706</v>
      </c>
      <c r="AK64" s="108">
        <f t="shared" si="150"/>
        <v>1.3089108910891087</v>
      </c>
      <c r="AL64" s="61">
        <f t="shared" si="151"/>
        <v>1.2410000000000001</v>
      </c>
      <c r="AM64" s="53">
        <f t="shared" si="118"/>
        <v>215.53043289133646</v>
      </c>
      <c r="AN64" s="98"/>
      <c r="AO64" s="109">
        <v>2022</v>
      </c>
      <c r="AP64" s="53">
        <v>568.286840873149</v>
      </c>
      <c r="AQ64" s="108">
        <f t="shared" si="138"/>
        <v>1.3089108910891087</v>
      </c>
      <c r="AR64" s="61">
        <f t="shared" si="152"/>
        <v>1.1113</v>
      </c>
      <c r="AS64" s="53">
        <f t="shared" si="119"/>
        <v>826.62587504831754</v>
      </c>
      <c r="AU64" s="109">
        <v>2022</v>
      </c>
      <c r="AV64" s="53">
        <v>41.214035279270071</v>
      </c>
      <c r="AW64" s="61">
        <f t="shared" si="139"/>
        <v>1.3089108910891087</v>
      </c>
      <c r="AX64" s="61">
        <v>0</v>
      </c>
      <c r="AY64" s="53">
        <f t="shared" si="120"/>
        <v>0</v>
      </c>
      <c r="AZ64" s="6"/>
      <c r="BA64" s="32">
        <v>2022</v>
      </c>
      <c r="BB64" s="692">
        <v>311.89891318099006</v>
      </c>
      <c r="BC64" s="53">
        <f t="shared" si="154"/>
        <v>17.798913180990041</v>
      </c>
      <c r="BD64" s="48">
        <f t="shared" si="121"/>
        <v>1.3089108910891087</v>
      </c>
      <c r="BE64" s="58">
        <v>0</v>
      </c>
      <c r="BF64" s="27">
        <f t="shared" si="122"/>
        <v>0</v>
      </c>
      <c r="BH64" s="32">
        <v>2022</v>
      </c>
      <c r="BI64" s="692">
        <v>0</v>
      </c>
      <c r="BJ64" s="53">
        <v>0</v>
      </c>
      <c r="BK64" s="108">
        <f t="shared" si="123"/>
        <v>1.3089108910891087</v>
      </c>
      <c r="BL64" s="61">
        <v>0</v>
      </c>
      <c r="BM64" s="53">
        <f t="shared" si="124"/>
        <v>0</v>
      </c>
      <c r="BO64" s="109">
        <v>2022</v>
      </c>
      <c r="BP64" s="53">
        <v>107.35385363165329</v>
      </c>
      <c r="BQ64" s="53">
        <f t="shared" si="140"/>
        <v>7.3538536316532941</v>
      </c>
      <c r="BR64" s="108">
        <f t="shared" si="141"/>
        <v>1.3089108910891087</v>
      </c>
      <c r="BS64" s="61">
        <v>0</v>
      </c>
      <c r="BT64" s="53">
        <f t="shared" si="125"/>
        <v>0</v>
      </c>
      <c r="BV64" s="109">
        <v>2022</v>
      </c>
      <c r="BW64" s="695">
        <v>16.500709099138113</v>
      </c>
      <c r="BX64" s="108">
        <f t="shared" si="142"/>
        <v>1.3089108910891087</v>
      </c>
      <c r="BY64" s="61">
        <v>0</v>
      </c>
      <c r="BZ64" s="53">
        <f t="shared" si="126"/>
        <v>0</v>
      </c>
      <c r="CB64" s="109">
        <v>2022</v>
      </c>
      <c r="CC64" s="53">
        <v>69.707783462469337</v>
      </c>
      <c r="CD64" s="53">
        <f t="shared" si="155"/>
        <v>12.207783462469337</v>
      </c>
      <c r="CE64" s="108">
        <f t="shared" si="153"/>
        <v>1.3089108910891087</v>
      </c>
      <c r="CF64" s="61">
        <v>0</v>
      </c>
      <c r="CG64" s="53">
        <f t="shared" si="127"/>
        <v>0</v>
      </c>
      <c r="CI64" s="32">
        <v>2022</v>
      </c>
      <c r="CJ64" s="53">
        <v>240.60627355507859</v>
      </c>
      <c r="CK64" s="48">
        <f t="shared" si="143"/>
        <v>1.3089108910891087</v>
      </c>
      <c r="CL64" s="58">
        <v>0</v>
      </c>
      <c r="CM64" s="27">
        <f t="shared" si="128"/>
        <v>0</v>
      </c>
      <c r="CO64" s="109">
        <v>2022</v>
      </c>
      <c r="CP64" s="53">
        <f t="shared" si="144"/>
        <v>3280.3450909504045</v>
      </c>
      <c r="CQ64" s="53">
        <f t="shared" si="129"/>
        <v>3280.3450909504045</v>
      </c>
      <c r="CR64" s="108">
        <f t="shared" si="145"/>
        <v>1.3089108910891087</v>
      </c>
      <c r="CS64" s="108">
        <v>1</v>
      </c>
      <c r="CT64" s="53">
        <f t="shared" si="130"/>
        <v>4293.6794160756772</v>
      </c>
    </row>
    <row r="65" spans="1:98" ht="15" x14ac:dyDescent="0.5">
      <c r="A65" s="32">
        <v>2023</v>
      </c>
      <c r="B65" s="27">
        <f t="shared" si="98"/>
        <v>5299.7205565404311</v>
      </c>
      <c r="C65" s="87">
        <f t="shared" si="146"/>
        <v>0.125</v>
      </c>
      <c r="D65" s="27">
        <f t="shared" si="99"/>
        <v>662.46506956755388</v>
      </c>
      <c r="E65" s="137">
        <f t="shared" si="131"/>
        <v>0.9</v>
      </c>
      <c r="F65" s="169">
        <f t="shared" si="100"/>
        <v>9.9999999999999978E-2</v>
      </c>
      <c r="G65" s="27">
        <f t="shared" si="101"/>
        <v>596.21856261079847</v>
      </c>
      <c r="H65" s="58">
        <f t="shared" si="147"/>
        <v>0.40731330164910667</v>
      </c>
      <c r="I65" s="27">
        <f t="shared" si="102"/>
        <v>242.84775124148896</v>
      </c>
      <c r="J65" s="85">
        <f t="shared" si="132"/>
        <v>0.05</v>
      </c>
      <c r="K65" s="85">
        <f t="shared" si="133"/>
        <v>0.05</v>
      </c>
      <c r="L65" s="29">
        <f t="shared" si="134"/>
        <v>0.9</v>
      </c>
      <c r="M65" s="85">
        <f t="shared" si="134"/>
        <v>0.05</v>
      </c>
      <c r="N65" s="627">
        <f t="shared" si="103"/>
        <v>0.60711937810372252</v>
      </c>
      <c r="O65" s="144">
        <f t="shared" si="148"/>
        <v>3.7499999999999999E-2</v>
      </c>
      <c r="P65" s="627">
        <f t="shared" si="104"/>
        <v>0.45533953357779178</v>
      </c>
      <c r="Q65" s="27">
        <f t="shared" si="105"/>
        <v>11.535268183970725</v>
      </c>
      <c r="R65" s="27">
        <f t="shared" si="106"/>
        <v>11.687048028496656</v>
      </c>
      <c r="S65" s="624">
        <f t="shared" si="107"/>
        <v>241.78529232980745</v>
      </c>
      <c r="T65" s="144">
        <f t="shared" si="149"/>
        <v>0.05</v>
      </c>
      <c r="U65" s="53">
        <f t="shared" si="108"/>
        <v>12.142387562074449</v>
      </c>
      <c r="V65" s="27">
        <f t="shared" si="109"/>
        <v>66.246506956755368</v>
      </c>
      <c r="W65" s="85">
        <f t="shared" si="135"/>
        <v>0.09</v>
      </c>
      <c r="X65" s="29">
        <f t="shared" si="110"/>
        <v>0.91</v>
      </c>
      <c r="Y65" s="27">
        <f t="shared" si="111"/>
        <v>5.9621856261079831</v>
      </c>
      <c r="Z65" s="85">
        <f t="shared" si="136"/>
        <v>0.49000000000000005</v>
      </c>
      <c r="AA65" s="624">
        <f t="shared" si="112"/>
        <v>2.9214709567929118</v>
      </c>
      <c r="AB65" s="27">
        <f t="shared" si="113"/>
        <v>60.284321330647387</v>
      </c>
      <c r="AC65" s="85">
        <f t="shared" si="137"/>
        <v>0.49000000000000005</v>
      </c>
      <c r="AD65" s="27">
        <f t="shared" si="114"/>
        <v>29.539317452017222</v>
      </c>
      <c r="AE65" s="624">
        <f t="shared" si="115"/>
        <v>41.681705014091669</v>
      </c>
      <c r="AF65" s="624">
        <f t="shared" si="116"/>
        <v>6.669072802254667</v>
      </c>
      <c r="AG65" s="624">
        <f t="shared" si="117"/>
        <v>8.7531580529592503</v>
      </c>
      <c r="AI65" s="109">
        <v>2023</v>
      </c>
      <c r="AJ65" s="53">
        <v>147.95011376933479</v>
      </c>
      <c r="AK65" s="108">
        <f t="shared" si="150"/>
        <v>1.3089108910891087</v>
      </c>
      <c r="AL65" s="61">
        <f t="shared" si="151"/>
        <v>1.2410000000000001</v>
      </c>
      <c r="AM65" s="53">
        <f t="shared" si="118"/>
        <v>240.3240124259388</v>
      </c>
      <c r="AN65" s="98"/>
      <c r="AO65" s="109">
        <v>2023</v>
      </c>
      <c r="AP65" s="53">
        <v>572.85855109143586</v>
      </c>
      <c r="AQ65" s="108">
        <f t="shared" si="138"/>
        <v>1.3089108910891087</v>
      </c>
      <c r="AR65" s="61">
        <f t="shared" si="152"/>
        <v>1.1113</v>
      </c>
      <c r="AS65" s="53">
        <f t="shared" si="119"/>
        <v>833.27585123613892</v>
      </c>
      <c r="AU65" s="109">
        <v>2023</v>
      </c>
      <c r="AV65" s="53">
        <v>46.510143349087762</v>
      </c>
      <c r="AW65" s="61">
        <f t="shared" si="139"/>
        <v>1.3089108910891087</v>
      </c>
      <c r="AX65" s="61">
        <v>0</v>
      </c>
      <c r="AY65" s="53">
        <f t="shared" si="120"/>
        <v>0</v>
      </c>
      <c r="AZ65" s="6"/>
      <c r="BA65" s="32">
        <v>2023</v>
      </c>
      <c r="BB65" s="692">
        <v>316.43762749639086</v>
      </c>
      <c r="BC65" s="53">
        <f t="shared" si="154"/>
        <v>22.337627496390837</v>
      </c>
      <c r="BD65" s="48">
        <f t="shared" si="121"/>
        <v>1.3089108910891087</v>
      </c>
      <c r="BE65" s="58">
        <v>0</v>
      </c>
      <c r="BF65" s="27">
        <f t="shared" si="122"/>
        <v>0</v>
      </c>
      <c r="BH65" s="32">
        <v>2023</v>
      </c>
      <c r="BI65" s="692">
        <v>0</v>
      </c>
      <c r="BJ65" s="53">
        <v>0</v>
      </c>
      <c r="BK65" s="108">
        <f t="shared" si="123"/>
        <v>1.3089108910891087</v>
      </c>
      <c r="BL65" s="61">
        <v>0</v>
      </c>
      <c r="BM65" s="53">
        <f t="shared" si="124"/>
        <v>0</v>
      </c>
      <c r="BO65" s="109">
        <v>2023</v>
      </c>
      <c r="BP65" s="53">
        <v>109.19231703956713</v>
      </c>
      <c r="BQ65" s="53">
        <f t="shared" si="140"/>
        <v>9.1923170395671292</v>
      </c>
      <c r="BR65" s="108">
        <f t="shared" si="141"/>
        <v>1.3089108910891087</v>
      </c>
      <c r="BS65" s="61">
        <v>0</v>
      </c>
      <c r="BT65" s="53">
        <f t="shared" si="125"/>
        <v>0</v>
      </c>
      <c r="BV65" s="109">
        <v>2023</v>
      </c>
      <c r="BW65" s="695">
        <v>20.558196623922868</v>
      </c>
      <c r="BX65" s="108">
        <f t="shared" si="142"/>
        <v>1.3089108910891087</v>
      </c>
      <c r="BY65" s="61">
        <v>0</v>
      </c>
      <c r="BZ65" s="53">
        <f t="shared" si="126"/>
        <v>0</v>
      </c>
      <c r="CB65" s="109">
        <v>2023</v>
      </c>
      <c r="CC65" s="53">
        <v>72.758187304271445</v>
      </c>
      <c r="CD65" s="53">
        <f t="shared" si="155"/>
        <v>15.258187304271445</v>
      </c>
      <c r="CE65" s="108">
        <f t="shared" si="153"/>
        <v>1.3089108910891087</v>
      </c>
      <c r="CF65" s="61">
        <v>0</v>
      </c>
      <c r="CG65" s="53">
        <f t="shared" si="127"/>
        <v>0</v>
      </c>
      <c r="CI65" s="32">
        <v>2023</v>
      </c>
      <c r="CJ65" s="53">
        <v>253.60422807096893</v>
      </c>
      <c r="CK65" s="48">
        <f t="shared" si="143"/>
        <v>1.3089108910891087</v>
      </c>
      <c r="CL65" s="58">
        <v>0</v>
      </c>
      <c r="CM65" s="27">
        <f t="shared" si="128"/>
        <v>0</v>
      </c>
      <c r="CO65" s="109">
        <v>2023</v>
      </c>
      <c r="CP65" s="53">
        <f t="shared" si="144"/>
        <v>3228.7306352550204</v>
      </c>
      <c r="CQ65" s="53">
        <f t="shared" si="129"/>
        <v>3228.7306352550204</v>
      </c>
      <c r="CR65" s="108">
        <f t="shared" si="145"/>
        <v>1.3089108910891087</v>
      </c>
      <c r="CS65" s="108">
        <v>1</v>
      </c>
      <c r="CT65" s="53">
        <f t="shared" si="130"/>
        <v>4226.1206928783531</v>
      </c>
    </row>
    <row r="66" spans="1:98" ht="15" x14ac:dyDescent="0.5">
      <c r="A66" s="32">
        <v>2024</v>
      </c>
      <c r="B66" s="27">
        <f t="shared" si="98"/>
        <v>5272.8661749188504</v>
      </c>
      <c r="C66" s="87">
        <f t="shared" si="146"/>
        <v>0.125</v>
      </c>
      <c r="D66" s="27">
        <f t="shared" si="99"/>
        <v>659.10827186485631</v>
      </c>
      <c r="E66" s="137">
        <f t="shared" si="131"/>
        <v>0.9</v>
      </c>
      <c r="F66" s="169">
        <f t="shared" si="100"/>
        <v>9.9999999999999978E-2</v>
      </c>
      <c r="G66" s="27">
        <f t="shared" si="101"/>
        <v>593.19744467837074</v>
      </c>
      <c r="H66" s="58">
        <f t="shared" si="147"/>
        <v>0.40731330164910667</v>
      </c>
      <c r="I66" s="27">
        <f t="shared" si="102"/>
        <v>241.6172097217605</v>
      </c>
      <c r="J66" s="85">
        <f t="shared" si="132"/>
        <v>0.05</v>
      </c>
      <c r="K66" s="85">
        <f t="shared" si="133"/>
        <v>0.05</v>
      </c>
      <c r="L66" s="29">
        <f t="shared" si="134"/>
        <v>0.9</v>
      </c>
      <c r="M66" s="85">
        <f t="shared" si="134"/>
        <v>0.05</v>
      </c>
      <c r="N66" s="627">
        <f t="shared" si="103"/>
        <v>0.60404302430440138</v>
      </c>
      <c r="O66" s="144">
        <f t="shared" si="148"/>
        <v>3.7499999999999999E-2</v>
      </c>
      <c r="P66" s="627">
        <f t="shared" si="104"/>
        <v>0.45303226822830095</v>
      </c>
      <c r="Q66" s="27">
        <f t="shared" si="105"/>
        <v>11.476817461783625</v>
      </c>
      <c r="R66" s="27">
        <f t="shared" si="106"/>
        <v>11.627828217859726</v>
      </c>
      <c r="S66" s="624">
        <f t="shared" si="107"/>
        <v>240.56013442922782</v>
      </c>
      <c r="T66" s="144">
        <f t="shared" si="149"/>
        <v>0.05</v>
      </c>
      <c r="U66" s="53">
        <f t="shared" si="108"/>
        <v>12.080860486088026</v>
      </c>
      <c r="V66" s="27">
        <f t="shared" si="109"/>
        <v>65.910827186485619</v>
      </c>
      <c r="W66" s="85">
        <f t="shared" si="135"/>
        <v>0.09</v>
      </c>
      <c r="X66" s="29">
        <f t="shared" si="110"/>
        <v>0.91</v>
      </c>
      <c r="Y66" s="27">
        <f t="shared" si="111"/>
        <v>5.9319744467837054</v>
      </c>
      <c r="Z66" s="85">
        <f t="shared" si="136"/>
        <v>0.49000000000000005</v>
      </c>
      <c r="AA66" s="624">
        <f t="shared" si="112"/>
        <v>2.9066674789240161</v>
      </c>
      <c r="AB66" s="27">
        <f t="shared" si="113"/>
        <v>59.978852739701914</v>
      </c>
      <c r="AC66" s="85">
        <f t="shared" si="137"/>
        <v>0.49000000000000005</v>
      </c>
      <c r="AD66" s="27">
        <f t="shared" si="114"/>
        <v>29.38963784245394</v>
      </c>
      <c r="AE66" s="624">
        <f t="shared" si="115"/>
        <v>41.470498328541964</v>
      </c>
      <c r="AF66" s="624">
        <f t="shared" si="116"/>
        <v>6.6352797325667146</v>
      </c>
      <c r="AG66" s="624">
        <f t="shared" si="117"/>
        <v>8.7088046489938122</v>
      </c>
      <c r="AI66" s="109">
        <v>2024</v>
      </c>
      <c r="AJ66" s="53">
        <v>163.21372757082364</v>
      </c>
      <c r="AK66" s="108">
        <f t="shared" si="150"/>
        <v>1.3089108910891087</v>
      </c>
      <c r="AL66" s="61">
        <f t="shared" si="151"/>
        <v>1.2410000000000001</v>
      </c>
      <c r="AM66" s="53">
        <f t="shared" si="118"/>
        <v>265.117591960543</v>
      </c>
      <c r="AN66" s="98"/>
      <c r="AO66" s="109">
        <v>2024</v>
      </c>
      <c r="AP66" s="53">
        <v>577.43026130972294</v>
      </c>
      <c r="AQ66" s="108">
        <f t="shared" si="138"/>
        <v>1.3089108910891087</v>
      </c>
      <c r="AR66" s="61">
        <f t="shared" si="152"/>
        <v>1.1113</v>
      </c>
      <c r="AS66" s="53">
        <f t="shared" si="119"/>
        <v>839.92582742396075</v>
      </c>
      <c r="AU66" s="109">
        <v>2024</v>
      </c>
      <c r="AV66" s="53">
        <v>51.806251418905426</v>
      </c>
      <c r="AW66" s="61">
        <f t="shared" si="139"/>
        <v>1.3089108910891087</v>
      </c>
      <c r="AX66" s="61">
        <v>0</v>
      </c>
      <c r="AY66" s="53">
        <f t="shared" si="120"/>
        <v>0</v>
      </c>
      <c r="AZ66" s="6"/>
      <c r="BA66" s="32">
        <v>2024</v>
      </c>
      <c r="BB66" s="692">
        <v>320.97634181179069</v>
      </c>
      <c r="BC66" s="53">
        <f t="shared" si="154"/>
        <v>26.876341811790667</v>
      </c>
      <c r="BD66" s="48">
        <f t="shared" si="121"/>
        <v>1.3089108910891087</v>
      </c>
      <c r="BE66" s="58">
        <v>0</v>
      </c>
      <c r="BF66" s="27">
        <f t="shared" si="122"/>
        <v>0</v>
      </c>
      <c r="BH66" s="32">
        <v>2024</v>
      </c>
      <c r="BI66" s="692">
        <v>0</v>
      </c>
      <c r="BJ66" s="53">
        <v>0</v>
      </c>
      <c r="BK66" s="108">
        <f t="shared" si="123"/>
        <v>1.3089108910891087</v>
      </c>
      <c r="BL66" s="61">
        <v>0</v>
      </c>
      <c r="BM66" s="53">
        <f t="shared" si="124"/>
        <v>0</v>
      </c>
      <c r="BO66" s="109">
        <v>2024</v>
      </c>
      <c r="BP66" s="53">
        <v>111.03078044748099</v>
      </c>
      <c r="BQ66" s="53">
        <f t="shared" si="140"/>
        <v>11.030780447480993</v>
      </c>
      <c r="BR66" s="108">
        <f t="shared" si="141"/>
        <v>1.3089108910891087</v>
      </c>
      <c r="BS66" s="61">
        <v>0</v>
      </c>
      <c r="BT66" s="53">
        <f t="shared" si="125"/>
        <v>0</v>
      </c>
      <c r="BV66" s="109">
        <v>2024</v>
      </c>
      <c r="BW66" s="695">
        <v>24.615684148707167</v>
      </c>
      <c r="BX66" s="108">
        <f t="shared" si="142"/>
        <v>1.3089108910891087</v>
      </c>
      <c r="BY66" s="61">
        <v>0</v>
      </c>
      <c r="BZ66" s="53">
        <f t="shared" si="126"/>
        <v>0</v>
      </c>
      <c r="CB66" s="109">
        <v>2024</v>
      </c>
      <c r="CC66" s="53">
        <v>75.808591146074207</v>
      </c>
      <c r="CD66" s="53">
        <f t="shared" si="155"/>
        <v>18.308591146074207</v>
      </c>
      <c r="CE66" s="108">
        <f t="shared" si="153"/>
        <v>1.3089108910891087</v>
      </c>
      <c r="CF66" s="61">
        <v>0</v>
      </c>
      <c r="CG66" s="53">
        <f t="shared" si="127"/>
        <v>0</v>
      </c>
      <c r="CI66" s="32">
        <v>2024</v>
      </c>
      <c r="CJ66" s="53">
        <v>259.52699823598823</v>
      </c>
      <c r="CK66" s="48">
        <f t="shared" si="143"/>
        <v>1.3089108910891087</v>
      </c>
      <c r="CL66" s="58">
        <v>0</v>
      </c>
      <c r="CM66" s="27">
        <f t="shared" si="128"/>
        <v>0</v>
      </c>
      <c r="CO66" s="109">
        <v>2024</v>
      </c>
      <c r="CP66" s="53">
        <f t="shared" si="144"/>
        <v>3184.1913639105069</v>
      </c>
      <c r="CQ66" s="53">
        <f t="shared" si="129"/>
        <v>3184.1913639105069</v>
      </c>
      <c r="CR66" s="108">
        <f t="shared" si="145"/>
        <v>1.3089108910891087</v>
      </c>
      <c r="CS66" s="108">
        <v>1</v>
      </c>
      <c r="CT66" s="53">
        <f t="shared" si="130"/>
        <v>4167.8227555343465</v>
      </c>
    </row>
    <row r="67" spans="1:98" ht="15" x14ac:dyDescent="0.5">
      <c r="A67" s="32">
        <v>2025</v>
      </c>
      <c r="B67" s="27">
        <f t="shared" si="98"/>
        <v>5246.2918790552685</v>
      </c>
      <c r="C67" s="87">
        <f t="shared" si="146"/>
        <v>0.125</v>
      </c>
      <c r="D67" s="27">
        <f t="shared" si="99"/>
        <v>655.78648488190856</v>
      </c>
      <c r="E67" s="137">
        <f t="shared" si="131"/>
        <v>0.9</v>
      </c>
      <c r="F67" s="169">
        <f t="shared" si="100"/>
        <v>9.9999999999999978E-2</v>
      </c>
      <c r="G67" s="27">
        <f t="shared" si="101"/>
        <v>590.20783639371768</v>
      </c>
      <c r="H67" s="58">
        <f t="shared" si="147"/>
        <v>0.40731330164910667</v>
      </c>
      <c r="I67" s="27">
        <f t="shared" si="102"/>
        <v>240.39950250070092</v>
      </c>
      <c r="J67" s="85">
        <f t="shared" si="132"/>
        <v>0.05</v>
      </c>
      <c r="K67" s="85">
        <f t="shared" si="133"/>
        <v>0.05</v>
      </c>
      <c r="L67" s="29">
        <f t="shared" si="134"/>
        <v>0.9</v>
      </c>
      <c r="M67" s="85">
        <f t="shared" si="134"/>
        <v>0.05</v>
      </c>
      <c r="N67" s="627">
        <f t="shared" si="103"/>
        <v>0.60099875625175236</v>
      </c>
      <c r="O67" s="144">
        <f t="shared" si="148"/>
        <v>3.7499999999999999E-2</v>
      </c>
      <c r="P67" s="627">
        <f t="shared" si="104"/>
        <v>0.45074906718881419</v>
      </c>
      <c r="Q67" s="27">
        <f t="shared" si="105"/>
        <v>11.418976368783294</v>
      </c>
      <c r="R67" s="27">
        <f t="shared" si="106"/>
        <v>11.569226057846231</v>
      </c>
      <c r="S67" s="624">
        <f t="shared" si="107"/>
        <v>239.34775467726035</v>
      </c>
      <c r="T67" s="144">
        <f t="shared" si="149"/>
        <v>0.05</v>
      </c>
      <c r="U67" s="53">
        <f t="shared" si="108"/>
        <v>12.019975125035046</v>
      </c>
      <c r="V67" s="27">
        <f t="shared" si="109"/>
        <v>65.578648488190836</v>
      </c>
      <c r="W67" s="85">
        <f t="shared" si="135"/>
        <v>0.09</v>
      </c>
      <c r="X67" s="29">
        <f t="shared" si="110"/>
        <v>0.91</v>
      </c>
      <c r="Y67" s="27">
        <f t="shared" si="111"/>
        <v>5.902078363937175</v>
      </c>
      <c r="Z67" s="85">
        <f t="shared" si="136"/>
        <v>0.49000000000000005</v>
      </c>
      <c r="AA67" s="624">
        <f t="shared" si="112"/>
        <v>2.892018398329216</v>
      </c>
      <c r="AB67" s="27">
        <f t="shared" si="113"/>
        <v>59.676570124253665</v>
      </c>
      <c r="AC67" s="85">
        <f t="shared" si="137"/>
        <v>0.49000000000000005</v>
      </c>
      <c r="AD67" s="27">
        <f t="shared" si="114"/>
        <v>29.241519360884297</v>
      </c>
      <c r="AE67" s="624">
        <f t="shared" si="115"/>
        <v>41.261494485919343</v>
      </c>
      <c r="AF67" s="624">
        <f t="shared" si="116"/>
        <v>6.6018391177470948</v>
      </c>
      <c r="AG67" s="624">
        <f t="shared" si="117"/>
        <v>8.6649138420430614</v>
      </c>
      <c r="AI67" s="109">
        <v>2025</v>
      </c>
      <c r="AJ67" s="53">
        <v>178.477341372311</v>
      </c>
      <c r="AK67" s="108">
        <f t="shared" si="150"/>
        <v>1.3089108910891087</v>
      </c>
      <c r="AL67" s="61">
        <f t="shared" si="151"/>
        <v>1.2410000000000001</v>
      </c>
      <c r="AM67" s="53">
        <f t="shared" si="118"/>
        <v>289.91117149514474</v>
      </c>
      <c r="AN67" s="98"/>
      <c r="AO67" s="109">
        <v>2025</v>
      </c>
      <c r="AP67" s="53">
        <v>582.00197152801104</v>
      </c>
      <c r="AQ67" s="108">
        <f t="shared" si="138"/>
        <v>1.3089108910891087</v>
      </c>
      <c r="AR67" s="61">
        <f t="shared" si="152"/>
        <v>1.1113</v>
      </c>
      <c r="AS67" s="53">
        <f t="shared" si="119"/>
        <v>846.57580361178407</v>
      </c>
      <c r="AU67" s="109">
        <v>2025</v>
      </c>
      <c r="AV67" s="53">
        <v>57.102359488722811</v>
      </c>
      <c r="AW67" s="61">
        <f t="shared" si="139"/>
        <v>1.3089108910891087</v>
      </c>
      <c r="AX67" s="61">
        <v>0</v>
      </c>
      <c r="AY67" s="53">
        <f t="shared" si="120"/>
        <v>0</v>
      </c>
      <c r="AZ67" s="6"/>
      <c r="BA67" s="32">
        <v>2025</v>
      </c>
      <c r="BB67" s="692">
        <v>325.51505612719143</v>
      </c>
      <c r="BC67" s="53">
        <f t="shared" si="154"/>
        <v>31.415056127191406</v>
      </c>
      <c r="BD67" s="48">
        <f t="shared" si="121"/>
        <v>1.3089108910891087</v>
      </c>
      <c r="BE67" s="58">
        <v>0</v>
      </c>
      <c r="BF67" s="27">
        <f t="shared" si="122"/>
        <v>0</v>
      </c>
      <c r="BH67" s="32">
        <v>2025</v>
      </c>
      <c r="BI67" s="692">
        <v>0</v>
      </c>
      <c r="BJ67" s="53">
        <v>0</v>
      </c>
      <c r="BK67" s="108">
        <f t="shared" si="123"/>
        <v>1.3089108910891087</v>
      </c>
      <c r="BL67" s="61">
        <v>0</v>
      </c>
      <c r="BM67" s="53">
        <f t="shared" si="124"/>
        <v>0</v>
      </c>
      <c r="BO67" s="109">
        <v>2025</v>
      </c>
      <c r="BP67" s="53">
        <v>112.86924385539444</v>
      </c>
      <c r="BQ67" s="53">
        <f t="shared" si="140"/>
        <v>12.869243855394444</v>
      </c>
      <c r="BR67" s="108">
        <f t="shared" si="141"/>
        <v>1.3089108910891087</v>
      </c>
      <c r="BS67" s="61">
        <v>0</v>
      </c>
      <c r="BT67" s="53">
        <f t="shared" si="125"/>
        <v>0</v>
      </c>
      <c r="BV67" s="109">
        <v>2025</v>
      </c>
      <c r="BW67" s="695">
        <v>28.673171673491744</v>
      </c>
      <c r="BX67" s="108">
        <f t="shared" si="142"/>
        <v>1.3089108910891087</v>
      </c>
      <c r="BY67" s="61">
        <v>0</v>
      </c>
      <c r="BZ67" s="53">
        <f t="shared" si="126"/>
        <v>0</v>
      </c>
      <c r="CB67" s="109">
        <v>2025</v>
      </c>
      <c r="CC67" s="53">
        <v>78.858994987876116</v>
      </c>
      <c r="CD67" s="53">
        <f t="shared" si="155"/>
        <v>21.358994987876116</v>
      </c>
      <c r="CE67" s="108">
        <f t="shared" si="153"/>
        <v>1.3089108910891087</v>
      </c>
      <c r="CF67" s="61">
        <v>0</v>
      </c>
      <c r="CG67" s="53">
        <f t="shared" si="127"/>
        <v>0</v>
      </c>
      <c r="CI67" s="32">
        <v>2025</v>
      </c>
      <c r="CJ67" s="53">
        <v>265.23578457681697</v>
      </c>
      <c r="CK67" s="48">
        <f t="shared" si="143"/>
        <v>1.3089108910891087</v>
      </c>
      <c r="CL67" s="58">
        <v>0</v>
      </c>
      <c r="CM67" s="27">
        <f t="shared" si="128"/>
        <v>0</v>
      </c>
      <c r="CO67" s="109">
        <v>2025</v>
      </c>
      <c r="CP67" s="53">
        <f t="shared" si="144"/>
        <v>3139.8660763901844</v>
      </c>
      <c r="CQ67" s="53">
        <f t="shared" si="129"/>
        <v>3139.8660763901844</v>
      </c>
      <c r="CR67" s="108">
        <f t="shared" si="145"/>
        <v>1.3089108910891087</v>
      </c>
      <c r="CS67" s="108">
        <v>1</v>
      </c>
      <c r="CT67" s="53">
        <f t="shared" si="130"/>
        <v>4109.8049039483394</v>
      </c>
    </row>
    <row r="68" spans="1:98" ht="15" x14ac:dyDescent="0.5">
      <c r="A68" s="32">
        <v>2026</v>
      </c>
      <c r="B68" s="27">
        <f t="shared" si="98"/>
        <v>5219.7175831916829</v>
      </c>
      <c r="C68" s="87">
        <f t="shared" si="146"/>
        <v>0.125</v>
      </c>
      <c r="D68" s="27">
        <f t="shared" si="99"/>
        <v>652.46469789896037</v>
      </c>
      <c r="E68" s="137">
        <f t="shared" si="131"/>
        <v>0.9</v>
      </c>
      <c r="F68" s="169">
        <f t="shared" si="100"/>
        <v>9.9999999999999978E-2</v>
      </c>
      <c r="G68" s="27">
        <f t="shared" si="101"/>
        <v>587.2182281090644</v>
      </c>
      <c r="H68" s="58">
        <f t="shared" si="147"/>
        <v>0.40731330164910667</v>
      </c>
      <c r="I68" s="27">
        <f t="shared" si="102"/>
        <v>239.18179527964128</v>
      </c>
      <c r="J68" s="85">
        <f t="shared" si="132"/>
        <v>0.05</v>
      </c>
      <c r="K68" s="85">
        <f t="shared" si="133"/>
        <v>0.05</v>
      </c>
      <c r="L68" s="29">
        <f t="shared" si="134"/>
        <v>0.9</v>
      </c>
      <c r="M68" s="85">
        <f t="shared" si="134"/>
        <v>0.05</v>
      </c>
      <c r="N68" s="627">
        <f t="shared" si="103"/>
        <v>0.59795448819910324</v>
      </c>
      <c r="O68" s="144">
        <f t="shared" si="148"/>
        <v>3.7499999999999999E-2</v>
      </c>
      <c r="P68" s="627">
        <f t="shared" si="104"/>
        <v>0.44846586614932737</v>
      </c>
      <c r="Q68" s="27">
        <f t="shared" si="105"/>
        <v>11.36113527578296</v>
      </c>
      <c r="R68" s="27">
        <f t="shared" si="106"/>
        <v>11.510623897832737</v>
      </c>
      <c r="S68" s="624">
        <f t="shared" si="107"/>
        <v>238.13537492529287</v>
      </c>
      <c r="T68" s="144">
        <f t="shared" si="149"/>
        <v>0.05</v>
      </c>
      <c r="U68" s="53">
        <f t="shared" si="108"/>
        <v>11.959089763982064</v>
      </c>
      <c r="V68" s="27">
        <f t="shared" si="109"/>
        <v>65.246469789896025</v>
      </c>
      <c r="W68" s="85">
        <f t="shared" si="135"/>
        <v>0.09</v>
      </c>
      <c r="X68" s="29">
        <f t="shared" si="110"/>
        <v>0.91</v>
      </c>
      <c r="Y68" s="27">
        <f t="shared" si="111"/>
        <v>5.8721822810906419</v>
      </c>
      <c r="Z68" s="85">
        <f t="shared" si="136"/>
        <v>0.49000000000000005</v>
      </c>
      <c r="AA68" s="624">
        <f t="shared" si="112"/>
        <v>2.8773693177344146</v>
      </c>
      <c r="AB68" s="27">
        <f t="shared" si="113"/>
        <v>59.374287508805388</v>
      </c>
      <c r="AC68" s="85">
        <f t="shared" si="137"/>
        <v>0.49000000000000005</v>
      </c>
      <c r="AD68" s="27">
        <f t="shared" si="114"/>
        <v>29.093400879314643</v>
      </c>
      <c r="AE68" s="624">
        <f t="shared" si="115"/>
        <v>41.052490643296707</v>
      </c>
      <c r="AF68" s="624">
        <f t="shared" si="116"/>
        <v>6.5683985029274732</v>
      </c>
      <c r="AG68" s="624">
        <f t="shared" si="117"/>
        <v>8.6210230350923087</v>
      </c>
      <c r="AI68" s="109">
        <v>2026</v>
      </c>
      <c r="AJ68" s="53">
        <v>193.74095517379874</v>
      </c>
      <c r="AK68" s="108">
        <f t="shared" si="150"/>
        <v>1.3089108910891087</v>
      </c>
      <c r="AL68" s="61">
        <f t="shared" si="151"/>
        <v>1.2410000000000001</v>
      </c>
      <c r="AM68" s="53">
        <f t="shared" si="118"/>
        <v>314.70475102974706</v>
      </c>
      <c r="AN68" s="98"/>
      <c r="AO68" s="109">
        <v>2026</v>
      </c>
      <c r="AP68" s="53">
        <v>586.57368174629687</v>
      </c>
      <c r="AQ68" s="108">
        <f t="shared" si="138"/>
        <v>1.3089108910891087</v>
      </c>
      <c r="AR68" s="61">
        <f t="shared" si="152"/>
        <v>1.1113</v>
      </c>
      <c r="AS68" s="53">
        <f t="shared" si="119"/>
        <v>853.22577979960386</v>
      </c>
      <c r="AU68" s="109">
        <v>2026</v>
      </c>
      <c r="AV68" s="53">
        <v>62.398467558540801</v>
      </c>
      <c r="AW68" s="61">
        <f t="shared" si="139"/>
        <v>1.3089108910891087</v>
      </c>
      <c r="AX68" s="61">
        <v>0</v>
      </c>
      <c r="AY68" s="53">
        <f t="shared" si="120"/>
        <v>0</v>
      </c>
      <c r="AZ68" s="6"/>
      <c r="BA68" s="32">
        <v>2026</v>
      </c>
      <c r="BB68" s="692">
        <v>330.05377044259222</v>
      </c>
      <c r="BC68" s="53">
        <f t="shared" si="154"/>
        <v>35.953770442592202</v>
      </c>
      <c r="BD68" s="48">
        <f t="shared" si="121"/>
        <v>1.3089108910891087</v>
      </c>
      <c r="BE68" s="58">
        <v>0</v>
      </c>
      <c r="BF68" s="27">
        <f t="shared" si="122"/>
        <v>0</v>
      </c>
      <c r="BH68" s="32">
        <v>2026</v>
      </c>
      <c r="BI68" s="692">
        <v>0</v>
      </c>
      <c r="BJ68" s="53">
        <v>0</v>
      </c>
      <c r="BK68" s="108">
        <f t="shared" si="123"/>
        <v>1.3089108910891087</v>
      </c>
      <c r="BL68" s="61">
        <v>0</v>
      </c>
      <c r="BM68" s="53">
        <f t="shared" si="124"/>
        <v>0</v>
      </c>
      <c r="BO68" s="109">
        <v>2026</v>
      </c>
      <c r="BP68" s="53">
        <v>114.70770726330753</v>
      </c>
      <c r="BQ68" s="53">
        <f t="shared" si="140"/>
        <v>14.707707263307526</v>
      </c>
      <c r="BR68" s="108">
        <f t="shared" si="141"/>
        <v>1.3089108910891087</v>
      </c>
      <c r="BS68" s="61">
        <v>0</v>
      </c>
      <c r="BT68" s="53">
        <f t="shared" si="125"/>
        <v>0</v>
      </c>
      <c r="BV68" s="109">
        <v>2026</v>
      </c>
      <c r="BW68" s="695">
        <v>32.730659198276406</v>
      </c>
      <c r="BX68" s="108">
        <f t="shared" si="142"/>
        <v>1.3089108910891087</v>
      </c>
      <c r="BY68" s="61">
        <v>0</v>
      </c>
      <c r="BZ68" s="53">
        <f t="shared" si="126"/>
        <v>0</v>
      </c>
      <c r="CB68" s="109">
        <v>2026</v>
      </c>
      <c r="CC68" s="53">
        <v>81.909398829679162</v>
      </c>
      <c r="CD68" s="53">
        <f t="shared" si="155"/>
        <v>24.409398829679162</v>
      </c>
      <c r="CE68" s="108">
        <f t="shared" si="153"/>
        <v>1.3089108910891087</v>
      </c>
      <c r="CF68" s="61">
        <v>0</v>
      </c>
      <c r="CG68" s="53">
        <f t="shared" si="127"/>
        <v>0</v>
      </c>
      <c r="CI68" s="32">
        <v>2026</v>
      </c>
      <c r="CJ68" s="53">
        <v>270.94457091764752</v>
      </c>
      <c r="CK68" s="48">
        <f t="shared" si="143"/>
        <v>1.3089108910891087</v>
      </c>
      <c r="CL68" s="58">
        <v>0</v>
      </c>
      <c r="CM68" s="27">
        <f t="shared" si="128"/>
        <v>0</v>
      </c>
      <c r="CO68" s="109">
        <v>2026</v>
      </c>
      <c r="CP68" s="53">
        <f t="shared" si="144"/>
        <v>3095.540788869861</v>
      </c>
      <c r="CQ68" s="53">
        <f t="shared" si="129"/>
        <v>3095.540788869861</v>
      </c>
      <c r="CR68" s="108">
        <f t="shared" si="145"/>
        <v>1.3089108910891087</v>
      </c>
      <c r="CS68" s="108">
        <v>1</v>
      </c>
      <c r="CT68" s="53">
        <f t="shared" si="130"/>
        <v>4051.7870523623324</v>
      </c>
    </row>
    <row r="69" spans="1:98" ht="15" x14ac:dyDescent="0.5">
      <c r="A69" s="32">
        <v>2027</v>
      </c>
      <c r="B69" s="27">
        <f t="shared" si="98"/>
        <v>5193.1432873281037</v>
      </c>
      <c r="C69" s="87">
        <f t="shared" si="146"/>
        <v>0.125</v>
      </c>
      <c r="D69" s="27">
        <f t="shared" si="99"/>
        <v>649.14291091601297</v>
      </c>
      <c r="E69" s="137">
        <f t="shared" si="131"/>
        <v>0.9</v>
      </c>
      <c r="F69" s="169">
        <f t="shared" si="100"/>
        <v>9.9999999999999978E-2</v>
      </c>
      <c r="G69" s="27">
        <f t="shared" si="101"/>
        <v>584.22861982441168</v>
      </c>
      <c r="H69" s="58">
        <f t="shared" si="147"/>
        <v>0.40731330164910667</v>
      </c>
      <c r="I69" s="27">
        <f t="shared" si="102"/>
        <v>237.96408805858186</v>
      </c>
      <c r="J69" s="85">
        <f t="shared" si="132"/>
        <v>0.05</v>
      </c>
      <c r="K69" s="85">
        <f t="shared" si="133"/>
        <v>0.05</v>
      </c>
      <c r="L69" s="29">
        <f t="shared" si="134"/>
        <v>0.9</v>
      </c>
      <c r="M69" s="85">
        <f t="shared" si="134"/>
        <v>0.05</v>
      </c>
      <c r="N69" s="627">
        <f t="shared" si="103"/>
        <v>0.59491022014645478</v>
      </c>
      <c r="O69" s="144">
        <f t="shared" si="148"/>
        <v>3.7499999999999999E-2</v>
      </c>
      <c r="P69" s="627">
        <f t="shared" si="104"/>
        <v>0.446182665109841</v>
      </c>
      <c r="Q69" s="27">
        <f t="shared" si="105"/>
        <v>11.30329418278264</v>
      </c>
      <c r="R69" s="27">
        <f t="shared" si="106"/>
        <v>11.452021737819253</v>
      </c>
      <c r="S69" s="624">
        <f t="shared" si="107"/>
        <v>236.92299517332557</v>
      </c>
      <c r="T69" s="144">
        <f t="shared" si="149"/>
        <v>0.05</v>
      </c>
      <c r="U69" s="53">
        <f t="shared" si="108"/>
        <v>11.898204402929094</v>
      </c>
      <c r="V69" s="27">
        <f t="shared" si="109"/>
        <v>64.914291091601285</v>
      </c>
      <c r="W69" s="85">
        <f t="shared" si="135"/>
        <v>0.09</v>
      </c>
      <c r="X69" s="29">
        <f t="shared" si="110"/>
        <v>0.91</v>
      </c>
      <c r="Y69" s="27">
        <f t="shared" si="111"/>
        <v>5.8422861982441159</v>
      </c>
      <c r="Z69" s="85">
        <f t="shared" si="136"/>
        <v>0.49000000000000005</v>
      </c>
      <c r="AA69" s="624">
        <f t="shared" si="112"/>
        <v>2.8627202371396172</v>
      </c>
      <c r="AB69" s="27">
        <f t="shared" si="113"/>
        <v>59.072004893357175</v>
      </c>
      <c r="AC69" s="85">
        <f t="shared" si="137"/>
        <v>0.49000000000000005</v>
      </c>
      <c r="AD69" s="27">
        <f t="shared" si="114"/>
        <v>28.945282397745018</v>
      </c>
      <c r="AE69" s="624">
        <f t="shared" si="115"/>
        <v>40.843486800674114</v>
      </c>
      <c r="AF69" s="624">
        <f t="shared" si="116"/>
        <v>6.5349578881078587</v>
      </c>
      <c r="AG69" s="624">
        <f t="shared" si="117"/>
        <v>8.5771322281415632</v>
      </c>
      <c r="AI69" s="109">
        <v>2027</v>
      </c>
      <c r="AJ69" s="53">
        <v>209.00456897528701</v>
      </c>
      <c r="AK69" s="108">
        <f t="shared" si="150"/>
        <v>1.3089108910891087</v>
      </c>
      <c r="AL69" s="61">
        <f t="shared" si="151"/>
        <v>1.2410000000000001</v>
      </c>
      <c r="AM69" s="53">
        <f t="shared" si="118"/>
        <v>339.49833056435028</v>
      </c>
      <c r="AN69" s="98"/>
      <c r="AO69" s="109">
        <v>2027</v>
      </c>
      <c r="AP69" s="53">
        <v>591.14539196458441</v>
      </c>
      <c r="AQ69" s="108">
        <f t="shared" si="138"/>
        <v>1.3089108910891087</v>
      </c>
      <c r="AR69" s="61">
        <f t="shared" si="152"/>
        <v>1.1113</v>
      </c>
      <c r="AS69" s="53">
        <f t="shared" si="119"/>
        <v>859.87575598742637</v>
      </c>
      <c r="AU69" s="109">
        <v>2027</v>
      </c>
      <c r="AV69" s="53">
        <v>67.69457562835818</v>
      </c>
      <c r="AW69" s="61">
        <f t="shared" si="139"/>
        <v>1.3089108910891087</v>
      </c>
      <c r="AX69" s="61">
        <v>0</v>
      </c>
      <c r="AY69" s="53">
        <f t="shared" si="120"/>
        <v>0</v>
      </c>
      <c r="AZ69" s="6"/>
      <c r="BA69" s="32">
        <v>2027</v>
      </c>
      <c r="BB69" s="692">
        <v>334.59248475799205</v>
      </c>
      <c r="BC69" s="53">
        <f t="shared" si="154"/>
        <v>40.492484757992031</v>
      </c>
      <c r="BD69" s="48">
        <f t="shared" si="121"/>
        <v>1.3089108910891087</v>
      </c>
      <c r="BE69" s="58">
        <v>0</v>
      </c>
      <c r="BF69" s="27">
        <f t="shared" si="122"/>
        <v>0</v>
      </c>
      <c r="BH69" s="32">
        <v>2027</v>
      </c>
      <c r="BI69" s="692">
        <v>0</v>
      </c>
      <c r="BJ69" s="53">
        <v>0</v>
      </c>
      <c r="BK69" s="108">
        <f t="shared" si="123"/>
        <v>1.3089108910891087</v>
      </c>
      <c r="BL69" s="61">
        <v>0</v>
      </c>
      <c r="BM69" s="53">
        <f t="shared" si="124"/>
        <v>0</v>
      </c>
      <c r="BO69" s="109">
        <v>2027</v>
      </c>
      <c r="BP69" s="53">
        <v>116.54617067122096</v>
      </c>
      <c r="BQ69" s="53">
        <f t="shared" si="140"/>
        <v>16.546170671220963</v>
      </c>
      <c r="BR69" s="108">
        <f t="shared" si="141"/>
        <v>1.3089108910891087</v>
      </c>
      <c r="BS69" s="61">
        <v>0</v>
      </c>
      <c r="BT69" s="53">
        <f t="shared" si="125"/>
        <v>0</v>
      </c>
      <c r="BV69" s="109">
        <v>2027</v>
      </c>
      <c r="BW69" s="695">
        <v>36.788146723060798</v>
      </c>
      <c r="BX69" s="108">
        <f t="shared" si="142"/>
        <v>1.3089108910891087</v>
      </c>
      <c r="BY69" s="61">
        <v>0</v>
      </c>
      <c r="BZ69" s="53">
        <f t="shared" si="126"/>
        <v>0</v>
      </c>
      <c r="CB69" s="109">
        <v>2027</v>
      </c>
      <c r="CC69" s="53">
        <v>84.959802671481057</v>
      </c>
      <c r="CD69" s="53">
        <f t="shared" si="155"/>
        <v>27.459802671481057</v>
      </c>
      <c r="CE69" s="108">
        <f t="shared" si="153"/>
        <v>1.3089108910891087</v>
      </c>
      <c r="CF69" s="61">
        <v>0</v>
      </c>
      <c r="CG69" s="53">
        <f t="shared" si="127"/>
        <v>0</v>
      </c>
      <c r="CI69" s="32">
        <v>2027</v>
      </c>
      <c r="CJ69" s="53">
        <v>276.65335725847626</v>
      </c>
      <c r="CK69" s="48">
        <f t="shared" si="143"/>
        <v>1.3089108910891087</v>
      </c>
      <c r="CL69" s="58">
        <v>0</v>
      </c>
      <c r="CM69" s="27">
        <f t="shared" si="128"/>
        <v>0</v>
      </c>
      <c r="CO69" s="109">
        <v>2027</v>
      </c>
      <c r="CP69" s="53">
        <f t="shared" si="144"/>
        <v>3051.2155013495394</v>
      </c>
      <c r="CQ69" s="53">
        <f t="shared" si="129"/>
        <v>3051.2155013495394</v>
      </c>
      <c r="CR69" s="108">
        <f t="shared" si="145"/>
        <v>1.3089108910891087</v>
      </c>
      <c r="CS69" s="108">
        <v>1</v>
      </c>
      <c r="CT69" s="53">
        <f t="shared" si="130"/>
        <v>3993.7692007763271</v>
      </c>
    </row>
    <row r="70" spans="1:98" ht="15" x14ac:dyDescent="0.5">
      <c r="A70" s="32">
        <v>2028</v>
      </c>
      <c r="B70" s="27">
        <f t="shared" si="98"/>
        <v>5166.5689914645209</v>
      </c>
      <c r="C70" s="87">
        <f t="shared" si="146"/>
        <v>0.125</v>
      </c>
      <c r="D70" s="27">
        <f t="shared" si="99"/>
        <v>645.82112393306511</v>
      </c>
      <c r="E70" s="137">
        <f t="shared" si="131"/>
        <v>0.9</v>
      </c>
      <c r="F70" s="169">
        <f t="shared" si="100"/>
        <v>9.9999999999999978E-2</v>
      </c>
      <c r="G70" s="27">
        <f t="shared" si="101"/>
        <v>581.23901153975862</v>
      </c>
      <c r="H70" s="58">
        <f t="shared" si="147"/>
        <v>0.40731330164910667</v>
      </c>
      <c r="I70" s="27">
        <f t="shared" si="102"/>
        <v>236.74638083752231</v>
      </c>
      <c r="J70" s="85">
        <f t="shared" si="132"/>
        <v>0.05</v>
      </c>
      <c r="K70" s="85">
        <f t="shared" si="133"/>
        <v>0.05</v>
      </c>
      <c r="L70" s="29">
        <f t="shared" si="134"/>
        <v>0.9</v>
      </c>
      <c r="M70" s="85">
        <f t="shared" si="134"/>
        <v>0.05</v>
      </c>
      <c r="N70" s="627">
        <f t="shared" si="103"/>
        <v>0.59186595209380577</v>
      </c>
      <c r="O70" s="144">
        <f t="shared" si="148"/>
        <v>3.7499999999999999E-2</v>
      </c>
      <c r="P70" s="627">
        <f t="shared" si="104"/>
        <v>0.44389946407035435</v>
      </c>
      <c r="Q70" s="27">
        <f t="shared" si="105"/>
        <v>11.245453089782311</v>
      </c>
      <c r="R70" s="27">
        <f t="shared" si="106"/>
        <v>11.393419577805762</v>
      </c>
      <c r="S70" s="624">
        <f t="shared" si="107"/>
        <v>235.71061542135814</v>
      </c>
      <c r="T70" s="144">
        <f t="shared" si="149"/>
        <v>0.05</v>
      </c>
      <c r="U70" s="53">
        <f t="shared" si="108"/>
        <v>11.837319041876116</v>
      </c>
      <c r="V70" s="27">
        <f t="shared" si="109"/>
        <v>64.582112393306502</v>
      </c>
      <c r="W70" s="85">
        <f t="shared" si="135"/>
        <v>0.09</v>
      </c>
      <c r="X70" s="29">
        <f t="shared" si="110"/>
        <v>0.91</v>
      </c>
      <c r="Y70" s="27">
        <f t="shared" si="111"/>
        <v>5.8123901153975854</v>
      </c>
      <c r="Z70" s="85">
        <f t="shared" si="136"/>
        <v>0.49000000000000005</v>
      </c>
      <c r="AA70" s="624">
        <f t="shared" si="112"/>
        <v>2.8480711565448171</v>
      </c>
      <c r="AB70" s="27">
        <f t="shared" si="113"/>
        <v>58.769722277908919</v>
      </c>
      <c r="AC70" s="85">
        <f t="shared" si="137"/>
        <v>0.49000000000000005</v>
      </c>
      <c r="AD70" s="27">
        <f t="shared" si="114"/>
        <v>28.797163916175371</v>
      </c>
      <c r="AE70" s="624">
        <f t="shared" si="115"/>
        <v>40.634482958051485</v>
      </c>
      <c r="AF70" s="624">
        <f t="shared" si="116"/>
        <v>6.501517273288238</v>
      </c>
      <c r="AG70" s="624">
        <f t="shared" si="117"/>
        <v>8.5332414211908123</v>
      </c>
      <c r="AI70" s="109">
        <v>2028</v>
      </c>
      <c r="AJ70" s="53">
        <v>224.26818277677512</v>
      </c>
      <c r="AK70" s="108">
        <f t="shared" si="150"/>
        <v>1.3089108910891087</v>
      </c>
      <c r="AL70" s="61">
        <f t="shared" si="151"/>
        <v>1.2410000000000001</v>
      </c>
      <c r="AM70" s="53">
        <f t="shared" si="118"/>
        <v>364.29191009895322</v>
      </c>
      <c r="AN70" s="98"/>
      <c r="AO70" s="109">
        <v>2028</v>
      </c>
      <c r="AP70" s="53">
        <v>595.71710218287194</v>
      </c>
      <c r="AQ70" s="108">
        <f t="shared" si="138"/>
        <v>1.3089108910891087</v>
      </c>
      <c r="AR70" s="61">
        <f t="shared" si="152"/>
        <v>1.1113</v>
      </c>
      <c r="AS70" s="53">
        <f t="shared" si="119"/>
        <v>866.52573217524878</v>
      </c>
      <c r="AU70" s="109">
        <v>2028</v>
      </c>
      <c r="AV70" s="53">
        <v>72.990683698175246</v>
      </c>
      <c r="AW70" s="61">
        <f t="shared" si="139"/>
        <v>1.3089108910891087</v>
      </c>
      <c r="AX70" s="61">
        <v>0</v>
      </c>
      <c r="AY70" s="53">
        <f t="shared" si="120"/>
        <v>0</v>
      </c>
      <c r="AZ70" s="6"/>
      <c r="BA70" s="32">
        <v>2028</v>
      </c>
      <c r="BB70" s="692">
        <v>339.13119907339285</v>
      </c>
      <c r="BC70" s="53">
        <f t="shared" si="154"/>
        <v>45.031199073392827</v>
      </c>
      <c r="BD70" s="48">
        <f t="shared" si="121"/>
        <v>1.3089108910891087</v>
      </c>
      <c r="BE70" s="58">
        <v>0</v>
      </c>
      <c r="BF70" s="27">
        <f t="shared" si="122"/>
        <v>0</v>
      </c>
      <c r="BH70" s="32">
        <v>2028</v>
      </c>
      <c r="BI70" s="692">
        <v>0</v>
      </c>
      <c r="BJ70" s="53">
        <v>0</v>
      </c>
      <c r="BK70" s="108">
        <f t="shared" si="123"/>
        <v>1.3089108910891087</v>
      </c>
      <c r="BL70" s="61">
        <v>0</v>
      </c>
      <c r="BM70" s="53">
        <f t="shared" si="124"/>
        <v>0</v>
      </c>
      <c r="BO70" s="109">
        <v>2028</v>
      </c>
      <c r="BP70" s="53">
        <v>118.38463407913443</v>
      </c>
      <c r="BQ70" s="53">
        <f t="shared" si="140"/>
        <v>18.384634079134429</v>
      </c>
      <c r="BR70" s="108">
        <f t="shared" si="141"/>
        <v>1.3089108910891087</v>
      </c>
      <c r="BS70" s="61">
        <v>0</v>
      </c>
      <c r="BT70" s="53">
        <f t="shared" si="125"/>
        <v>0</v>
      </c>
      <c r="BV70" s="109">
        <v>2028</v>
      </c>
      <c r="BW70" s="695">
        <v>40.845634247845467</v>
      </c>
      <c r="BX70" s="108">
        <f t="shared" si="142"/>
        <v>1.3089108910891087</v>
      </c>
      <c r="BY70" s="61">
        <v>0</v>
      </c>
      <c r="BZ70" s="53">
        <f t="shared" si="126"/>
        <v>0</v>
      </c>
      <c r="CB70" s="109">
        <v>2028</v>
      </c>
      <c r="CC70" s="53">
        <v>88.010206513283819</v>
      </c>
      <c r="CD70" s="53">
        <f t="shared" si="155"/>
        <v>30.510206513283819</v>
      </c>
      <c r="CE70" s="108">
        <f t="shared" si="153"/>
        <v>1.3089108910891087</v>
      </c>
      <c r="CF70" s="61">
        <v>0</v>
      </c>
      <c r="CG70" s="53">
        <f t="shared" si="127"/>
        <v>0</v>
      </c>
      <c r="CI70" s="32">
        <v>2028</v>
      </c>
      <c r="CJ70" s="53">
        <v>282.36214359930591</v>
      </c>
      <c r="CK70" s="48">
        <f t="shared" si="143"/>
        <v>1.3089108910891087</v>
      </c>
      <c r="CL70" s="58">
        <v>0</v>
      </c>
      <c r="CM70" s="27">
        <f t="shared" si="128"/>
        <v>0</v>
      </c>
      <c r="CO70" s="109">
        <v>2028</v>
      </c>
      <c r="CP70" s="53">
        <f t="shared" si="144"/>
        <v>3006.8902138292151</v>
      </c>
      <c r="CQ70" s="53">
        <f t="shared" si="129"/>
        <v>3006.8902138292151</v>
      </c>
      <c r="CR70" s="108">
        <f t="shared" si="145"/>
        <v>1.3089108910891087</v>
      </c>
      <c r="CS70" s="108">
        <v>1</v>
      </c>
      <c r="CT70" s="53">
        <f t="shared" si="130"/>
        <v>3935.7513491903187</v>
      </c>
    </row>
    <row r="71" spans="1:98" ht="15" x14ac:dyDescent="0.5">
      <c r="A71" s="32">
        <v>2029</v>
      </c>
      <c r="B71" s="27">
        <f t="shared" si="98"/>
        <v>5139.9946956009371</v>
      </c>
      <c r="C71" s="87">
        <f t="shared" si="146"/>
        <v>0.125</v>
      </c>
      <c r="D71" s="27">
        <f t="shared" si="99"/>
        <v>642.49933695011714</v>
      </c>
      <c r="E71" s="137">
        <f t="shared" si="131"/>
        <v>0.9</v>
      </c>
      <c r="F71" s="169">
        <f t="shared" si="100"/>
        <v>9.9999999999999978E-2</v>
      </c>
      <c r="G71" s="27">
        <f t="shared" si="101"/>
        <v>578.24940325510545</v>
      </c>
      <c r="H71" s="58">
        <f t="shared" si="147"/>
        <v>0.40731330164910667</v>
      </c>
      <c r="I71" s="27">
        <f t="shared" si="102"/>
        <v>235.5286736164627</v>
      </c>
      <c r="J71" s="85">
        <f t="shared" si="132"/>
        <v>0.05</v>
      </c>
      <c r="K71" s="85">
        <f t="shared" si="133"/>
        <v>0.05</v>
      </c>
      <c r="L71" s="29">
        <f t="shared" si="134"/>
        <v>0.9</v>
      </c>
      <c r="M71" s="85">
        <f t="shared" si="134"/>
        <v>0.05</v>
      </c>
      <c r="N71" s="627">
        <f t="shared" si="103"/>
        <v>0.58882168404115676</v>
      </c>
      <c r="O71" s="144">
        <f t="shared" si="148"/>
        <v>3.7499999999999999E-2</v>
      </c>
      <c r="P71" s="627">
        <f t="shared" si="104"/>
        <v>0.4416162630308676</v>
      </c>
      <c r="Q71" s="27">
        <f t="shared" si="105"/>
        <v>11.187611996781978</v>
      </c>
      <c r="R71" s="27">
        <f t="shared" si="106"/>
        <v>11.334817417792268</v>
      </c>
      <c r="S71" s="624">
        <f t="shared" si="107"/>
        <v>234.49823566939068</v>
      </c>
      <c r="T71" s="144">
        <f t="shared" si="149"/>
        <v>0.05</v>
      </c>
      <c r="U71" s="53">
        <f t="shared" si="108"/>
        <v>11.776433680823136</v>
      </c>
      <c r="V71" s="27">
        <f t="shared" si="109"/>
        <v>64.249933695011705</v>
      </c>
      <c r="W71" s="85">
        <f t="shared" si="135"/>
        <v>0.09</v>
      </c>
      <c r="X71" s="29">
        <f t="shared" si="110"/>
        <v>0.91</v>
      </c>
      <c r="Y71" s="27">
        <f t="shared" si="111"/>
        <v>5.7824940325510532</v>
      </c>
      <c r="Z71" s="85">
        <f t="shared" si="136"/>
        <v>0.49000000000000005</v>
      </c>
      <c r="AA71" s="624">
        <f t="shared" si="112"/>
        <v>2.8334220759500162</v>
      </c>
      <c r="AB71" s="27">
        <f t="shared" si="113"/>
        <v>58.467439662460656</v>
      </c>
      <c r="AC71" s="85">
        <f t="shared" si="137"/>
        <v>0.49000000000000005</v>
      </c>
      <c r="AD71" s="27">
        <f t="shared" si="114"/>
        <v>28.649045434605725</v>
      </c>
      <c r="AE71" s="624">
        <f t="shared" si="115"/>
        <v>40.425479115428857</v>
      </c>
      <c r="AF71" s="624">
        <f t="shared" si="116"/>
        <v>6.4680766584686173</v>
      </c>
      <c r="AG71" s="624">
        <f t="shared" si="117"/>
        <v>8.4893506142400597</v>
      </c>
      <c r="AI71" s="109">
        <v>2029</v>
      </c>
      <c r="AJ71" s="53">
        <v>239.53179657826249</v>
      </c>
      <c r="AK71" s="108">
        <f t="shared" si="150"/>
        <v>1.3089108910891087</v>
      </c>
      <c r="AL71" s="61">
        <f t="shared" si="151"/>
        <v>1.2410000000000001</v>
      </c>
      <c r="AM71" s="53">
        <f t="shared" si="118"/>
        <v>389.08548963355503</v>
      </c>
      <c r="AN71" s="98"/>
      <c r="AO71" s="109">
        <v>2029</v>
      </c>
      <c r="AP71" s="53">
        <v>600.28881240115834</v>
      </c>
      <c r="AQ71" s="108">
        <f t="shared" si="138"/>
        <v>1.3089108910891087</v>
      </c>
      <c r="AR71" s="61">
        <f t="shared" si="152"/>
        <v>1.1113</v>
      </c>
      <c r="AS71" s="53">
        <f t="shared" si="119"/>
        <v>873.17570836306959</v>
      </c>
      <c r="AU71" s="109">
        <v>2029</v>
      </c>
      <c r="AV71" s="53">
        <v>78.286791767993236</v>
      </c>
      <c r="AW71" s="61">
        <f t="shared" si="139"/>
        <v>1.3089108910891087</v>
      </c>
      <c r="AX71" s="61">
        <v>0</v>
      </c>
      <c r="AY71" s="53">
        <f t="shared" si="120"/>
        <v>0</v>
      </c>
      <c r="AZ71" s="6"/>
      <c r="BA71" s="32">
        <v>2029</v>
      </c>
      <c r="BB71" s="692">
        <v>343.66991338879382</v>
      </c>
      <c r="BC71" s="53">
        <f t="shared" si="154"/>
        <v>49.569913388793793</v>
      </c>
      <c r="BD71" s="48">
        <f t="shared" si="121"/>
        <v>1.3089108910891087</v>
      </c>
      <c r="BE71" s="58">
        <v>0</v>
      </c>
      <c r="BF71" s="27">
        <f t="shared" si="122"/>
        <v>0</v>
      </c>
      <c r="BH71" s="32">
        <v>2029</v>
      </c>
      <c r="BI71" s="692">
        <v>0</v>
      </c>
      <c r="BJ71" s="53">
        <v>0</v>
      </c>
      <c r="BK71" s="108">
        <f t="shared" si="123"/>
        <v>1.3089108910891087</v>
      </c>
      <c r="BL71" s="61">
        <v>0</v>
      </c>
      <c r="BM71" s="53">
        <f t="shared" si="124"/>
        <v>0</v>
      </c>
      <c r="BO71" s="109">
        <v>2029</v>
      </c>
      <c r="BP71" s="53">
        <v>120.22309748704774</v>
      </c>
      <c r="BQ71" s="53">
        <f t="shared" si="140"/>
        <v>20.223097487047738</v>
      </c>
      <c r="BR71" s="108">
        <f t="shared" si="141"/>
        <v>1.3089108910891087</v>
      </c>
      <c r="BS71" s="61">
        <v>0</v>
      </c>
      <c r="BT71" s="53">
        <f t="shared" si="125"/>
        <v>0</v>
      </c>
      <c r="BV71" s="109">
        <v>2029</v>
      </c>
      <c r="BW71" s="695">
        <v>44.903121772630222</v>
      </c>
      <c r="BX71" s="108">
        <f t="shared" si="142"/>
        <v>1.3089108910891087</v>
      </c>
      <c r="BY71" s="61">
        <v>0</v>
      </c>
      <c r="BZ71" s="53">
        <f t="shared" si="126"/>
        <v>0</v>
      </c>
      <c r="CB71" s="109">
        <v>2029</v>
      </c>
      <c r="CC71" s="53">
        <v>91.060610355086283</v>
      </c>
      <c r="CD71" s="53">
        <f t="shared" si="155"/>
        <v>33.560610355086283</v>
      </c>
      <c r="CE71" s="108">
        <f t="shared" si="153"/>
        <v>1.3089108910891087</v>
      </c>
      <c r="CF71" s="61">
        <v>0</v>
      </c>
      <c r="CG71" s="53">
        <f t="shared" si="127"/>
        <v>0</v>
      </c>
      <c r="CI71" s="32">
        <v>2029</v>
      </c>
      <c r="CJ71" s="53">
        <v>288.07092994013556</v>
      </c>
      <c r="CK71" s="48">
        <f t="shared" si="143"/>
        <v>1.3089108910891087</v>
      </c>
      <c r="CL71" s="58">
        <v>0</v>
      </c>
      <c r="CM71" s="27">
        <f t="shared" si="128"/>
        <v>0</v>
      </c>
      <c r="CO71" s="109">
        <v>2029</v>
      </c>
      <c r="CP71" s="53">
        <f t="shared" si="144"/>
        <v>2962.5649263088926</v>
      </c>
      <c r="CQ71" s="53">
        <f t="shared" si="129"/>
        <v>2962.5649263088926</v>
      </c>
      <c r="CR71" s="108">
        <f t="shared" si="145"/>
        <v>1.3089108910891087</v>
      </c>
      <c r="CS71" s="108">
        <v>1</v>
      </c>
      <c r="CT71" s="53">
        <f t="shared" si="130"/>
        <v>3877.7334976043126</v>
      </c>
    </row>
    <row r="72" spans="1:98" ht="15" x14ac:dyDescent="0.5">
      <c r="A72" s="32">
        <v>2030</v>
      </c>
      <c r="B72" s="27">
        <f t="shared" si="98"/>
        <v>5113.420399737357</v>
      </c>
      <c r="C72" s="87">
        <f t="shared" si="146"/>
        <v>0.125</v>
      </c>
      <c r="D72" s="27">
        <f t="shared" si="99"/>
        <v>639.17754996716963</v>
      </c>
      <c r="E72" s="137">
        <f t="shared" si="131"/>
        <v>0.9</v>
      </c>
      <c r="F72" s="169">
        <f t="shared" si="100"/>
        <v>9.9999999999999978E-2</v>
      </c>
      <c r="G72" s="27">
        <f t="shared" si="101"/>
        <v>575.25979497045273</v>
      </c>
      <c r="H72" s="58">
        <f t="shared" si="147"/>
        <v>0.40731330164910667</v>
      </c>
      <c r="I72" s="27">
        <f t="shared" si="102"/>
        <v>234.31096639540328</v>
      </c>
      <c r="J72" s="85">
        <f t="shared" si="132"/>
        <v>0.05</v>
      </c>
      <c r="K72" s="85">
        <f t="shared" si="133"/>
        <v>0.05</v>
      </c>
      <c r="L72" s="29">
        <f t="shared" si="134"/>
        <v>0.9</v>
      </c>
      <c r="M72" s="85">
        <f t="shared" si="134"/>
        <v>0.05</v>
      </c>
      <c r="N72" s="627">
        <f t="shared" si="103"/>
        <v>0.58577741598850819</v>
      </c>
      <c r="O72" s="144">
        <f t="shared" si="148"/>
        <v>3.7499999999999999E-2</v>
      </c>
      <c r="P72" s="627">
        <f t="shared" si="104"/>
        <v>0.43933306199138117</v>
      </c>
      <c r="Q72" s="27">
        <f t="shared" si="105"/>
        <v>11.129770903781656</v>
      </c>
      <c r="R72" s="27">
        <f t="shared" si="106"/>
        <v>11.276215257778784</v>
      </c>
      <c r="S72" s="624">
        <f t="shared" si="107"/>
        <v>233.28585591742339</v>
      </c>
      <c r="T72" s="144">
        <f t="shared" si="149"/>
        <v>0.05</v>
      </c>
      <c r="U72" s="53">
        <f t="shared" si="108"/>
        <v>11.715548319770164</v>
      </c>
      <c r="V72" s="27">
        <f t="shared" si="109"/>
        <v>63.917754996716951</v>
      </c>
      <c r="W72" s="85">
        <f t="shared" si="135"/>
        <v>0.09</v>
      </c>
      <c r="X72" s="29">
        <f t="shared" si="110"/>
        <v>0.91</v>
      </c>
      <c r="Y72" s="27">
        <f t="shared" si="111"/>
        <v>5.7525979497045254</v>
      </c>
      <c r="Z72" s="85">
        <f t="shared" si="136"/>
        <v>0.49000000000000005</v>
      </c>
      <c r="AA72" s="624">
        <f t="shared" si="112"/>
        <v>2.8187729953552179</v>
      </c>
      <c r="AB72" s="27">
        <f t="shared" si="113"/>
        <v>58.165157047012428</v>
      </c>
      <c r="AC72" s="85">
        <f t="shared" si="137"/>
        <v>0.49000000000000005</v>
      </c>
      <c r="AD72" s="27">
        <f t="shared" si="114"/>
        <v>28.500926953036092</v>
      </c>
      <c r="AE72" s="624">
        <f t="shared" si="115"/>
        <v>40.216475272806257</v>
      </c>
      <c r="AF72" s="624">
        <f t="shared" si="116"/>
        <v>6.4346360436490011</v>
      </c>
      <c r="AG72" s="624">
        <f t="shared" si="117"/>
        <v>8.4454598072893141</v>
      </c>
      <c r="AI72" s="109">
        <v>2030</v>
      </c>
      <c r="AJ72" s="53">
        <v>254.79541037975096</v>
      </c>
      <c r="AK72" s="108">
        <f t="shared" si="150"/>
        <v>1.3089108910891087</v>
      </c>
      <c r="AL72" s="61">
        <f t="shared" si="151"/>
        <v>1.2410000000000001</v>
      </c>
      <c r="AM72" s="53">
        <f t="shared" si="118"/>
        <v>413.87906916815854</v>
      </c>
      <c r="AN72" s="98"/>
      <c r="AO72" s="109">
        <v>2030</v>
      </c>
      <c r="AP72" s="53">
        <v>604.86052261944587</v>
      </c>
      <c r="AQ72" s="108">
        <f t="shared" si="138"/>
        <v>1.3089108910891087</v>
      </c>
      <c r="AR72" s="61">
        <f t="shared" si="152"/>
        <v>1.1113</v>
      </c>
      <c r="AS72" s="53">
        <f t="shared" si="119"/>
        <v>879.82568455089199</v>
      </c>
      <c r="AU72" s="109">
        <v>2030</v>
      </c>
      <c r="AV72" s="53">
        <v>83.582899837810771</v>
      </c>
      <c r="AW72" s="61">
        <f t="shared" si="139"/>
        <v>1.3089108910891087</v>
      </c>
      <c r="AX72" s="61">
        <v>0</v>
      </c>
      <c r="AY72" s="53">
        <f t="shared" si="120"/>
        <v>0</v>
      </c>
      <c r="AZ72" s="6"/>
      <c r="BA72" s="32">
        <v>2030</v>
      </c>
      <c r="BB72" s="692">
        <v>348.20862770419353</v>
      </c>
      <c r="BC72" s="53">
        <f t="shared" si="154"/>
        <v>54.108627704193509</v>
      </c>
      <c r="BD72" s="48">
        <f t="shared" si="121"/>
        <v>1.3089108910891087</v>
      </c>
      <c r="BE72" s="58">
        <v>0</v>
      </c>
      <c r="BF72" s="27">
        <f t="shared" si="122"/>
        <v>0</v>
      </c>
      <c r="BH72" s="32">
        <v>2030</v>
      </c>
      <c r="BI72" s="692">
        <v>0</v>
      </c>
      <c r="BJ72" s="53">
        <v>0</v>
      </c>
      <c r="BK72" s="108">
        <f t="shared" si="123"/>
        <v>1.3089108910891087</v>
      </c>
      <c r="BL72" s="61">
        <v>0</v>
      </c>
      <c r="BM72" s="53">
        <f t="shared" si="124"/>
        <v>0</v>
      </c>
      <c r="BO72" s="109">
        <v>2030</v>
      </c>
      <c r="BP72" s="53">
        <v>122.06156089496159</v>
      </c>
      <c r="BQ72" s="53">
        <f t="shared" si="140"/>
        <v>22.061560894961588</v>
      </c>
      <c r="BR72" s="108">
        <f t="shared" si="141"/>
        <v>1.3089108910891087</v>
      </c>
      <c r="BS72" s="61">
        <v>0</v>
      </c>
      <c r="BT72" s="53">
        <f t="shared" si="125"/>
        <v>0</v>
      </c>
      <c r="BV72" s="109">
        <v>2030</v>
      </c>
      <c r="BW72" s="695">
        <v>48.960609297414337</v>
      </c>
      <c r="BX72" s="108">
        <f t="shared" si="142"/>
        <v>1.3089108910891087</v>
      </c>
      <c r="BY72" s="61">
        <v>0</v>
      </c>
      <c r="BZ72" s="53">
        <f t="shared" si="126"/>
        <v>0</v>
      </c>
      <c r="CB72" s="109">
        <v>2030</v>
      </c>
      <c r="CC72" s="53">
        <v>94.11101419688876</v>
      </c>
      <c r="CD72" s="53">
        <f t="shared" si="155"/>
        <v>36.61101419688876</v>
      </c>
      <c r="CE72" s="108">
        <f t="shared" si="153"/>
        <v>1.3089108910891087</v>
      </c>
      <c r="CF72" s="61">
        <v>0</v>
      </c>
      <c r="CG72" s="53">
        <f t="shared" si="127"/>
        <v>0</v>
      </c>
      <c r="CI72" s="32">
        <v>2030</v>
      </c>
      <c r="CJ72" s="53">
        <v>293.77971628096429</v>
      </c>
      <c r="CK72" s="48">
        <f t="shared" si="143"/>
        <v>1.3089108910891087</v>
      </c>
      <c r="CL72" s="58">
        <v>0</v>
      </c>
      <c r="CM72" s="27">
        <f t="shared" si="128"/>
        <v>0</v>
      </c>
      <c r="CO72" s="109">
        <v>2030</v>
      </c>
      <c r="CP72" s="53">
        <f t="shared" si="144"/>
        <v>2918.2396387885701</v>
      </c>
      <c r="CQ72" s="53">
        <f t="shared" si="129"/>
        <v>2918.2396387885701</v>
      </c>
      <c r="CR72" s="108">
        <f t="shared" si="145"/>
        <v>1.3089108910891087</v>
      </c>
      <c r="CS72" s="108">
        <v>1</v>
      </c>
      <c r="CT72" s="53">
        <f t="shared" si="130"/>
        <v>3819.715646018306</v>
      </c>
    </row>
    <row r="73" spans="1:98" ht="15" x14ac:dyDescent="0.5">
      <c r="A73" s="32">
        <v>2031</v>
      </c>
      <c r="B73" s="27">
        <f t="shared" si="98"/>
        <v>5088.6027877878623</v>
      </c>
      <c r="C73" s="87">
        <f t="shared" si="146"/>
        <v>0.125</v>
      </c>
      <c r="D73" s="27">
        <f t="shared" si="99"/>
        <v>636.07534847348279</v>
      </c>
      <c r="E73" s="137">
        <f t="shared" si="131"/>
        <v>0.9</v>
      </c>
      <c r="F73" s="169">
        <f t="shared" si="100"/>
        <v>9.9999999999999978E-2</v>
      </c>
      <c r="G73" s="27">
        <f t="shared" si="101"/>
        <v>572.46781362613456</v>
      </c>
      <c r="H73" s="58">
        <f t="shared" si="147"/>
        <v>0.40731330164910667</v>
      </c>
      <c r="I73" s="27">
        <f t="shared" si="102"/>
        <v>233.17375525590631</v>
      </c>
      <c r="J73" s="85">
        <f t="shared" si="132"/>
        <v>0.05</v>
      </c>
      <c r="K73" s="85">
        <f t="shared" si="133"/>
        <v>0.05</v>
      </c>
      <c r="L73" s="29">
        <f t="shared" si="134"/>
        <v>0.9</v>
      </c>
      <c r="M73" s="85">
        <f t="shared" si="134"/>
        <v>0.05</v>
      </c>
      <c r="N73" s="627">
        <f t="shared" si="103"/>
        <v>0.58293438813976584</v>
      </c>
      <c r="O73" s="144">
        <f t="shared" si="148"/>
        <v>3.7499999999999999E-2</v>
      </c>
      <c r="P73" s="627">
        <f t="shared" si="104"/>
        <v>0.4372007911048244</v>
      </c>
      <c r="Q73" s="27">
        <f t="shared" si="105"/>
        <v>11.075753374655552</v>
      </c>
      <c r="R73" s="27">
        <f t="shared" si="106"/>
        <v>11.221486971690492</v>
      </c>
      <c r="S73" s="624">
        <f t="shared" si="107"/>
        <v>232.15362007666175</v>
      </c>
      <c r="T73" s="144">
        <f t="shared" si="149"/>
        <v>0.05</v>
      </c>
      <c r="U73" s="53">
        <f t="shared" si="108"/>
        <v>11.658687762795317</v>
      </c>
      <c r="V73" s="27">
        <f t="shared" si="109"/>
        <v>63.607534847348262</v>
      </c>
      <c r="W73" s="85">
        <f t="shared" si="135"/>
        <v>0.09</v>
      </c>
      <c r="X73" s="29">
        <f t="shared" si="110"/>
        <v>0.91</v>
      </c>
      <c r="Y73" s="27">
        <f t="shared" si="111"/>
        <v>5.7246781362613435</v>
      </c>
      <c r="Z73" s="85">
        <f t="shared" si="136"/>
        <v>0.49000000000000005</v>
      </c>
      <c r="AA73" s="624">
        <f t="shared" si="112"/>
        <v>2.8050922867680588</v>
      </c>
      <c r="AB73" s="27">
        <f t="shared" si="113"/>
        <v>57.882856711086923</v>
      </c>
      <c r="AC73" s="85">
        <f t="shared" si="137"/>
        <v>0.49000000000000005</v>
      </c>
      <c r="AD73" s="27">
        <f t="shared" si="114"/>
        <v>28.362599788432593</v>
      </c>
      <c r="AE73" s="624">
        <f t="shared" si="115"/>
        <v>40.021287551227914</v>
      </c>
      <c r="AF73" s="624">
        <f t="shared" si="116"/>
        <v>6.4034060081964661</v>
      </c>
      <c r="AG73" s="624">
        <f t="shared" si="117"/>
        <v>8.4044703857578611</v>
      </c>
      <c r="AI73" s="109">
        <v>2031</v>
      </c>
      <c r="AJ73" s="53">
        <v>266.02521302576889</v>
      </c>
      <c r="AK73" s="108">
        <f t="shared" si="150"/>
        <v>1.3089108910891087</v>
      </c>
      <c r="AL73" s="61">
        <f t="shared" si="151"/>
        <v>1.2410000000000001</v>
      </c>
      <c r="AM73" s="53">
        <f t="shared" si="118"/>
        <v>432.12029360445791</v>
      </c>
      <c r="AN73" s="98"/>
      <c r="AO73" s="109">
        <v>2031</v>
      </c>
      <c r="AP73" s="53">
        <v>609.43223283773398</v>
      </c>
      <c r="AQ73" s="108">
        <f t="shared" si="138"/>
        <v>1.3089108910891087</v>
      </c>
      <c r="AR73" s="61">
        <f t="shared" si="152"/>
        <v>1.1113</v>
      </c>
      <c r="AS73" s="53">
        <f t="shared" si="119"/>
        <v>886.47566073871531</v>
      </c>
      <c r="AU73" s="109">
        <v>2031</v>
      </c>
      <c r="AV73" s="53">
        <v>88.879007907628747</v>
      </c>
      <c r="AW73" s="61">
        <f t="shared" si="139"/>
        <v>1.3089108910891087</v>
      </c>
      <c r="AX73" s="61">
        <v>0</v>
      </c>
      <c r="AY73" s="53">
        <f t="shared" si="120"/>
        <v>0</v>
      </c>
      <c r="AZ73" s="6"/>
      <c r="BA73" s="32">
        <v>2031</v>
      </c>
      <c r="BB73" s="692">
        <v>352.74734201959444</v>
      </c>
      <c r="BC73" s="53">
        <f t="shared" si="154"/>
        <v>58.647342019594419</v>
      </c>
      <c r="BD73" s="48">
        <f t="shared" si="121"/>
        <v>1.3089108910891087</v>
      </c>
      <c r="BE73" s="58">
        <v>0</v>
      </c>
      <c r="BF73" s="27">
        <f t="shared" si="122"/>
        <v>0</v>
      </c>
      <c r="BH73" s="32">
        <v>2031</v>
      </c>
      <c r="BI73" s="692">
        <v>0</v>
      </c>
      <c r="BJ73" s="53">
        <v>0</v>
      </c>
      <c r="BK73" s="108">
        <f t="shared" si="123"/>
        <v>1.3089108910891087</v>
      </c>
      <c r="BL73" s="61">
        <v>0</v>
      </c>
      <c r="BM73" s="53">
        <f t="shared" si="124"/>
        <v>0</v>
      </c>
      <c r="BO73" s="109">
        <v>2031</v>
      </c>
      <c r="BP73" s="53">
        <v>123.86319588990511</v>
      </c>
      <c r="BQ73" s="53">
        <f t="shared" si="140"/>
        <v>23.863195889905114</v>
      </c>
      <c r="BR73" s="108">
        <f t="shared" si="141"/>
        <v>1.3089108910891087</v>
      </c>
      <c r="BS73" s="61">
        <v>0</v>
      </c>
      <c r="BT73" s="53">
        <f t="shared" si="125"/>
        <v>0</v>
      </c>
      <c r="BV73" s="109">
        <v>2031</v>
      </c>
      <c r="BW73" s="695">
        <v>51.858455407594057</v>
      </c>
      <c r="BX73" s="108">
        <f t="shared" si="142"/>
        <v>1.3089108910891087</v>
      </c>
      <c r="BY73" s="61">
        <v>0</v>
      </c>
      <c r="BZ73" s="53">
        <f t="shared" si="126"/>
        <v>0</v>
      </c>
      <c r="CB73" s="109">
        <v>2031</v>
      </c>
      <c r="CC73" s="53">
        <v>96.043643497894962</v>
      </c>
      <c r="CD73" s="53">
        <f t="shared" si="155"/>
        <v>38.543643497894962</v>
      </c>
      <c r="CE73" s="108">
        <f t="shared" si="153"/>
        <v>1.3089108910891087</v>
      </c>
      <c r="CF73" s="61">
        <v>0</v>
      </c>
      <c r="CG73" s="53">
        <f t="shared" si="127"/>
        <v>0</v>
      </c>
      <c r="CI73" s="32">
        <v>2031</v>
      </c>
      <c r="CJ73" s="53">
        <v>299.48850262179485</v>
      </c>
      <c r="CK73" s="48">
        <f t="shared" si="143"/>
        <v>1.3089108910891087</v>
      </c>
      <c r="CL73" s="58">
        <v>0</v>
      </c>
      <c r="CM73" s="27">
        <f t="shared" si="128"/>
        <v>0</v>
      </c>
      <c r="CO73" s="109">
        <v>2031</v>
      </c>
      <c r="CP73" s="53">
        <f t="shared" si="144"/>
        <v>2880.2624067920851</v>
      </c>
      <c r="CQ73" s="53">
        <f t="shared" si="129"/>
        <v>2880.2624067920851</v>
      </c>
      <c r="CR73" s="108">
        <f t="shared" si="145"/>
        <v>1.3089108910891087</v>
      </c>
      <c r="CS73" s="108">
        <v>1</v>
      </c>
      <c r="CT73" s="53">
        <f t="shared" si="130"/>
        <v>3770.0068334446892</v>
      </c>
    </row>
    <row r="74" spans="1:98" ht="15" x14ac:dyDescent="0.5">
      <c r="A74" s="32">
        <v>2032</v>
      </c>
      <c r="B74" s="27">
        <f t="shared" si="98"/>
        <v>5064.3091659731999</v>
      </c>
      <c r="C74" s="87">
        <f t="shared" si="146"/>
        <v>0.125</v>
      </c>
      <c r="D74" s="27">
        <f t="shared" si="99"/>
        <v>633.03864574664999</v>
      </c>
      <c r="E74" s="137">
        <f t="shared" si="131"/>
        <v>0.9</v>
      </c>
      <c r="F74" s="169">
        <f t="shared" si="100"/>
        <v>9.9999999999999978E-2</v>
      </c>
      <c r="G74" s="27">
        <f t="shared" si="101"/>
        <v>569.73478117198499</v>
      </c>
      <c r="H74" s="58">
        <f t="shared" si="147"/>
        <v>0.40731330164910667</v>
      </c>
      <c r="I74" s="27">
        <f t="shared" si="102"/>
        <v>232.06055478349251</v>
      </c>
      <c r="J74" s="85">
        <f t="shared" si="132"/>
        <v>0.05</v>
      </c>
      <c r="K74" s="85">
        <f t="shared" si="133"/>
        <v>0.05</v>
      </c>
      <c r="L74" s="29">
        <f t="shared" si="134"/>
        <v>0.9</v>
      </c>
      <c r="M74" s="85">
        <f t="shared" si="134"/>
        <v>0.05</v>
      </c>
      <c r="N74" s="627">
        <f t="shared" si="103"/>
        <v>0.58015138695873136</v>
      </c>
      <c r="O74" s="144">
        <f t="shared" si="148"/>
        <v>3.7499999999999999E-2</v>
      </c>
      <c r="P74" s="627">
        <f t="shared" si="104"/>
        <v>0.43511354021904847</v>
      </c>
      <c r="Q74" s="27">
        <f t="shared" si="105"/>
        <v>11.022876352215896</v>
      </c>
      <c r="R74" s="27">
        <f t="shared" si="106"/>
        <v>11.167914198955579</v>
      </c>
      <c r="S74" s="624">
        <f t="shared" si="107"/>
        <v>231.04528985631472</v>
      </c>
      <c r="T74" s="144">
        <f t="shared" si="149"/>
        <v>0.05</v>
      </c>
      <c r="U74" s="53">
        <f t="shared" si="108"/>
        <v>11.603027739174626</v>
      </c>
      <c r="V74" s="27">
        <f t="shared" si="109"/>
        <v>63.303864574664985</v>
      </c>
      <c r="W74" s="85">
        <f t="shared" si="135"/>
        <v>0.09</v>
      </c>
      <c r="X74" s="29">
        <f t="shared" si="110"/>
        <v>0.91</v>
      </c>
      <c r="Y74" s="27">
        <f t="shared" si="111"/>
        <v>5.6973478117198484</v>
      </c>
      <c r="Z74" s="85">
        <f t="shared" si="136"/>
        <v>0.49000000000000005</v>
      </c>
      <c r="AA74" s="624">
        <f t="shared" si="112"/>
        <v>2.7917004277427258</v>
      </c>
      <c r="AB74" s="27">
        <f t="shared" si="113"/>
        <v>57.606516762945141</v>
      </c>
      <c r="AC74" s="85">
        <f t="shared" si="137"/>
        <v>0.49000000000000005</v>
      </c>
      <c r="AD74" s="27">
        <f t="shared" si="114"/>
        <v>28.227193213843123</v>
      </c>
      <c r="AE74" s="624">
        <f t="shared" si="115"/>
        <v>39.830220953017751</v>
      </c>
      <c r="AF74" s="624">
        <f t="shared" si="116"/>
        <v>6.3728353524828405</v>
      </c>
      <c r="AG74" s="624">
        <f t="shared" si="117"/>
        <v>8.3643464001337282</v>
      </c>
      <c r="AI74" s="109">
        <v>2032</v>
      </c>
      <c r="AJ74" s="53">
        <v>277.25501567178679</v>
      </c>
      <c r="AK74" s="108">
        <f t="shared" si="150"/>
        <v>1.3089108910891087</v>
      </c>
      <c r="AL74" s="61">
        <f t="shared" si="151"/>
        <v>1.2410000000000001</v>
      </c>
      <c r="AM74" s="53">
        <f t="shared" si="118"/>
        <v>450.36151804075718</v>
      </c>
      <c r="AN74" s="98"/>
      <c r="AO74" s="109">
        <v>2032</v>
      </c>
      <c r="AP74" s="53">
        <v>614.00394305601924</v>
      </c>
      <c r="AQ74" s="108">
        <f t="shared" si="138"/>
        <v>1.3089108910891087</v>
      </c>
      <c r="AR74" s="61">
        <f t="shared" si="152"/>
        <v>1.1113</v>
      </c>
      <c r="AS74" s="53">
        <f t="shared" si="119"/>
        <v>893.12563692653441</v>
      </c>
      <c r="AU74" s="109">
        <v>2032</v>
      </c>
      <c r="AV74" s="53">
        <v>94.175115977445671</v>
      </c>
      <c r="AW74" s="61">
        <f t="shared" si="139"/>
        <v>1.3089108910891087</v>
      </c>
      <c r="AX74" s="61">
        <v>0</v>
      </c>
      <c r="AY74" s="53">
        <f t="shared" si="120"/>
        <v>0</v>
      </c>
      <c r="AZ74" s="6"/>
      <c r="BA74" s="32">
        <v>2032</v>
      </c>
      <c r="BB74" s="692">
        <v>356.98371209342815</v>
      </c>
      <c r="BC74" s="53">
        <f t="shared" si="154"/>
        <v>62.88371209342813</v>
      </c>
      <c r="BD74" s="48">
        <f t="shared" si="121"/>
        <v>1.3089108910891087</v>
      </c>
      <c r="BE74" s="58">
        <v>0</v>
      </c>
      <c r="BF74" s="27">
        <f t="shared" si="122"/>
        <v>0</v>
      </c>
      <c r="BH74" s="32">
        <v>2032</v>
      </c>
      <c r="BI74" s="692">
        <v>0</v>
      </c>
      <c r="BJ74" s="53">
        <v>0</v>
      </c>
      <c r="BK74" s="108">
        <f t="shared" si="123"/>
        <v>1.3089108910891087</v>
      </c>
      <c r="BL74" s="61">
        <v>0</v>
      </c>
      <c r="BM74" s="53">
        <f t="shared" si="124"/>
        <v>0</v>
      </c>
      <c r="BO74" s="109">
        <v>2032</v>
      </c>
      <c r="BP74" s="53">
        <v>125.6162300741411</v>
      </c>
      <c r="BQ74" s="53">
        <f t="shared" si="140"/>
        <v>25.6162300741411</v>
      </c>
      <c r="BR74" s="108">
        <f t="shared" si="141"/>
        <v>1.3089108910891087</v>
      </c>
      <c r="BS74" s="61">
        <v>0</v>
      </c>
      <c r="BT74" s="53">
        <f t="shared" si="125"/>
        <v>0</v>
      </c>
      <c r="BV74" s="109">
        <v>2032</v>
      </c>
      <c r="BW74" s="695">
        <v>54.756301517773501</v>
      </c>
      <c r="BX74" s="108">
        <f t="shared" si="142"/>
        <v>1.3089108910891087</v>
      </c>
      <c r="BY74" s="61">
        <v>0</v>
      </c>
      <c r="BZ74" s="53">
        <f t="shared" si="126"/>
        <v>0</v>
      </c>
      <c r="CB74" s="109">
        <v>2032</v>
      </c>
      <c r="CC74" s="53">
        <v>97.926892559061102</v>
      </c>
      <c r="CD74" s="53">
        <f t="shared" si="155"/>
        <v>40.426892559061102</v>
      </c>
      <c r="CE74" s="108">
        <f t="shared" si="153"/>
        <v>1.3089108910891087</v>
      </c>
      <c r="CF74" s="61">
        <v>0</v>
      </c>
      <c r="CG74" s="53">
        <f t="shared" si="127"/>
        <v>0</v>
      </c>
      <c r="CI74" s="32">
        <v>2032</v>
      </c>
      <c r="CJ74" s="53">
        <v>305.19728896262359</v>
      </c>
      <c r="CK74" s="48">
        <f t="shared" si="143"/>
        <v>1.3089108910891087</v>
      </c>
      <c r="CL74" s="58">
        <v>0</v>
      </c>
      <c r="CM74" s="27">
        <f t="shared" si="128"/>
        <v>0</v>
      </c>
      <c r="CO74" s="109">
        <v>2032</v>
      </c>
      <c r="CP74" s="53">
        <f t="shared" si="144"/>
        <v>2842.6855000877213</v>
      </c>
      <c r="CQ74" s="53">
        <f t="shared" si="129"/>
        <v>2842.6855000877213</v>
      </c>
      <c r="CR74" s="108">
        <f t="shared" si="145"/>
        <v>1.3089108910891087</v>
      </c>
      <c r="CS74" s="108">
        <v>1</v>
      </c>
      <c r="CT74" s="53">
        <f t="shared" si="130"/>
        <v>3720.8220110059078</v>
      </c>
    </row>
    <row r="75" spans="1:98" ht="15" x14ac:dyDescent="0.5">
      <c r="A75" s="32">
        <v>2033</v>
      </c>
      <c r="B75" s="27">
        <f t="shared" si="98"/>
        <v>5040.5747257055627</v>
      </c>
      <c r="C75" s="87">
        <f t="shared" si="146"/>
        <v>0.125</v>
      </c>
      <c r="D75" s="27">
        <f t="shared" si="99"/>
        <v>630.07184071319534</v>
      </c>
      <c r="E75" s="137">
        <f t="shared" si="131"/>
        <v>0.9</v>
      </c>
      <c r="F75" s="169">
        <f t="shared" si="100"/>
        <v>9.9999999999999978E-2</v>
      </c>
      <c r="G75" s="27">
        <f t="shared" si="101"/>
        <v>567.06465664187579</v>
      </c>
      <c r="H75" s="58">
        <f t="shared" si="147"/>
        <v>0.40731330164910667</v>
      </c>
      <c r="I75" s="27">
        <f t="shared" si="102"/>
        <v>230.97297754531945</v>
      </c>
      <c r="J75" s="85">
        <f t="shared" si="132"/>
        <v>0.05</v>
      </c>
      <c r="K75" s="85">
        <f t="shared" si="133"/>
        <v>0.05</v>
      </c>
      <c r="L75" s="29">
        <f t="shared" si="134"/>
        <v>0.9</v>
      </c>
      <c r="M75" s="85">
        <f t="shared" si="134"/>
        <v>0.05</v>
      </c>
      <c r="N75" s="627">
        <f t="shared" si="103"/>
        <v>0.57743244386329873</v>
      </c>
      <c r="O75" s="144">
        <f t="shared" si="148"/>
        <v>3.7499999999999999E-2</v>
      </c>
      <c r="P75" s="627">
        <f t="shared" si="104"/>
        <v>0.43307433289747399</v>
      </c>
      <c r="Q75" s="27">
        <f t="shared" si="105"/>
        <v>10.971216433402676</v>
      </c>
      <c r="R75" s="27">
        <f t="shared" si="106"/>
        <v>11.115574544368499</v>
      </c>
      <c r="S75" s="624">
        <f t="shared" si="107"/>
        <v>229.96247076855866</v>
      </c>
      <c r="T75" s="144">
        <f t="shared" si="149"/>
        <v>0.05</v>
      </c>
      <c r="U75" s="53">
        <f t="shared" si="108"/>
        <v>11.548648877265974</v>
      </c>
      <c r="V75" s="27">
        <f t="shared" si="109"/>
        <v>63.007184071319521</v>
      </c>
      <c r="W75" s="85">
        <f t="shared" si="135"/>
        <v>0.09</v>
      </c>
      <c r="X75" s="29">
        <f t="shared" si="110"/>
        <v>0.91</v>
      </c>
      <c r="Y75" s="27">
        <f t="shared" si="111"/>
        <v>5.6706465664187569</v>
      </c>
      <c r="Z75" s="85">
        <f t="shared" si="136"/>
        <v>0.49000000000000005</v>
      </c>
      <c r="AA75" s="624">
        <f t="shared" si="112"/>
        <v>2.7786168175451911</v>
      </c>
      <c r="AB75" s="27">
        <f t="shared" si="113"/>
        <v>57.336537504900768</v>
      </c>
      <c r="AC75" s="85">
        <f t="shared" si="137"/>
        <v>0.49000000000000005</v>
      </c>
      <c r="AD75" s="27">
        <f t="shared" si="114"/>
        <v>28.09490337740138</v>
      </c>
      <c r="AE75" s="624">
        <f t="shared" si="115"/>
        <v>39.643552254667355</v>
      </c>
      <c r="AF75" s="624">
        <f t="shared" si="116"/>
        <v>6.3429683607467773</v>
      </c>
      <c r="AG75" s="624">
        <f t="shared" si="117"/>
        <v>8.3251459734801436</v>
      </c>
      <c r="AI75" s="109">
        <v>2033</v>
      </c>
      <c r="AJ75" s="53">
        <v>288.48481831780344</v>
      </c>
      <c r="AK75" s="108">
        <f t="shared" si="150"/>
        <v>1.3089108910891087</v>
      </c>
      <c r="AL75" s="61">
        <f t="shared" si="151"/>
        <v>1.2410000000000001</v>
      </c>
      <c r="AM75" s="53">
        <f t="shared" si="118"/>
        <v>468.60274247705439</v>
      </c>
      <c r="AN75" s="98"/>
      <c r="AO75" s="109">
        <v>2033</v>
      </c>
      <c r="AP75" s="53">
        <v>618.57565327430734</v>
      </c>
      <c r="AQ75" s="108">
        <f t="shared" si="138"/>
        <v>1.3089108910891087</v>
      </c>
      <c r="AR75" s="61">
        <f t="shared" si="152"/>
        <v>1.1113</v>
      </c>
      <c r="AS75" s="53">
        <f t="shared" si="119"/>
        <v>899.7756131143575</v>
      </c>
      <c r="AU75" s="109">
        <v>2033</v>
      </c>
      <c r="AV75" s="53">
        <v>99.471224047263661</v>
      </c>
      <c r="AW75" s="61">
        <f t="shared" si="139"/>
        <v>1.3089108910891087</v>
      </c>
      <c r="AX75" s="61">
        <v>0</v>
      </c>
      <c r="AY75" s="53">
        <f t="shared" si="120"/>
        <v>0</v>
      </c>
      <c r="AZ75" s="6"/>
      <c r="BA75" s="32">
        <v>2033</v>
      </c>
      <c r="BB75" s="692">
        <v>360.87924935110175</v>
      </c>
      <c r="BC75" s="53">
        <f t="shared" si="154"/>
        <v>66.779249351101726</v>
      </c>
      <c r="BD75" s="48">
        <f t="shared" si="121"/>
        <v>1.3089108910891087</v>
      </c>
      <c r="BE75" s="58">
        <v>0</v>
      </c>
      <c r="BF75" s="27">
        <f t="shared" si="122"/>
        <v>0</v>
      </c>
      <c r="BH75" s="32">
        <v>2033</v>
      </c>
      <c r="BI75" s="692">
        <v>0</v>
      </c>
      <c r="BJ75" s="53">
        <v>0</v>
      </c>
      <c r="BK75" s="108">
        <f t="shared" si="123"/>
        <v>1.3089108910891087</v>
      </c>
      <c r="BL75" s="61">
        <v>0</v>
      </c>
      <c r="BM75" s="53">
        <f t="shared" si="124"/>
        <v>0</v>
      </c>
      <c r="BO75" s="109">
        <v>2033</v>
      </c>
      <c r="BP75" s="53">
        <v>127.32204621161883</v>
      </c>
      <c r="BQ75" s="53">
        <f t="shared" si="140"/>
        <v>27.322046211618826</v>
      </c>
      <c r="BR75" s="108">
        <f t="shared" si="141"/>
        <v>1.3089108910891087</v>
      </c>
      <c r="BS75" s="61">
        <v>0</v>
      </c>
      <c r="BT75" s="53">
        <f t="shared" si="125"/>
        <v>0</v>
      </c>
      <c r="BV75" s="109">
        <v>2033</v>
      </c>
      <c r="BW75" s="695">
        <v>57.654147627952987</v>
      </c>
      <c r="BX75" s="108">
        <f t="shared" si="142"/>
        <v>1.3089108910891087</v>
      </c>
      <c r="BY75" s="61">
        <v>0</v>
      </c>
      <c r="BZ75" s="53">
        <f t="shared" si="126"/>
        <v>0</v>
      </c>
      <c r="CB75" s="109">
        <v>2033</v>
      </c>
      <c r="CC75" s="53">
        <v>99.770981165067099</v>
      </c>
      <c r="CD75" s="53">
        <f t="shared" si="155"/>
        <v>42.270981165067099</v>
      </c>
      <c r="CE75" s="108">
        <f t="shared" si="153"/>
        <v>1.3089108910891087</v>
      </c>
      <c r="CF75" s="61">
        <v>0</v>
      </c>
      <c r="CG75" s="53">
        <f t="shared" si="127"/>
        <v>0</v>
      </c>
      <c r="CI75" s="32">
        <v>2033</v>
      </c>
      <c r="CJ75" s="53">
        <v>310.90607530345324</v>
      </c>
      <c r="CK75" s="48">
        <f t="shared" si="143"/>
        <v>1.3089108910891087</v>
      </c>
      <c r="CL75" s="58">
        <v>0</v>
      </c>
      <c r="CM75" s="27">
        <f t="shared" si="128"/>
        <v>0</v>
      </c>
      <c r="CO75" s="109">
        <v>2033</v>
      </c>
      <c r="CP75" s="53">
        <f t="shared" si="144"/>
        <v>2805.5358047014315</v>
      </c>
      <c r="CQ75" s="53">
        <f t="shared" si="129"/>
        <v>2805.5358047014315</v>
      </c>
      <c r="CR75" s="108">
        <f t="shared" si="145"/>
        <v>1.3089108910891087</v>
      </c>
      <c r="CS75" s="108">
        <v>1</v>
      </c>
      <c r="CT75" s="53">
        <f t="shared" si="130"/>
        <v>3672.1963701141503</v>
      </c>
    </row>
    <row r="76" spans="1:98" ht="15" x14ac:dyDescent="0.5">
      <c r="A76" s="32">
        <v>2034</v>
      </c>
      <c r="B76" s="27">
        <f t="shared" si="98"/>
        <v>5016.9412079740077</v>
      </c>
      <c r="C76" s="87">
        <f t="shared" si="146"/>
        <v>0.125</v>
      </c>
      <c r="D76" s="27">
        <f t="shared" si="99"/>
        <v>627.11765099675097</v>
      </c>
      <c r="E76" s="137">
        <f t="shared" si="131"/>
        <v>0.9</v>
      </c>
      <c r="F76" s="169">
        <f t="shared" si="100"/>
        <v>9.9999999999999978E-2</v>
      </c>
      <c r="G76" s="27">
        <f t="shared" si="101"/>
        <v>564.4058858970759</v>
      </c>
      <c r="H76" s="58">
        <f t="shared" si="147"/>
        <v>0.40731330164910667</v>
      </c>
      <c r="I76" s="27">
        <f t="shared" si="102"/>
        <v>229.89002485492696</v>
      </c>
      <c r="J76" s="85">
        <f t="shared" si="132"/>
        <v>0.05</v>
      </c>
      <c r="K76" s="85">
        <f t="shared" si="133"/>
        <v>0.05</v>
      </c>
      <c r="L76" s="29">
        <f t="shared" si="134"/>
        <v>0.9</v>
      </c>
      <c r="M76" s="85">
        <f t="shared" si="134"/>
        <v>0.05</v>
      </c>
      <c r="N76" s="627">
        <f t="shared" si="103"/>
        <v>0.57472506213731744</v>
      </c>
      <c r="O76" s="144">
        <f t="shared" si="148"/>
        <v>3.7499999999999999E-2</v>
      </c>
      <c r="P76" s="627">
        <f t="shared" si="104"/>
        <v>0.43104379660298808</v>
      </c>
      <c r="Q76" s="27">
        <f t="shared" si="105"/>
        <v>10.919776180609031</v>
      </c>
      <c r="R76" s="27">
        <f t="shared" si="106"/>
        <v>11.06345744614336</v>
      </c>
      <c r="S76" s="624">
        <f t="shared" si="107"/>
        <v>228.88425599618665</v>
      </c>
      <c r="T76" s="144">
        <f t="shared" si="149"/>
        <v>0.05</v>
      </c>
      <c r="U76" s="53">
        <f t="shared" si="108"/>
        <v>11.494501242746349</v>
      </c>
      <c r="V76" s="27">
        <f t="shared" si="109"/>
        <v>62.711765099675084</v>
      </c>
      <c r="W76" s="85">
        <f t="shared" si="135"/>
        <v>0.09</v>
      </c>
      <c r="X76" s="29">
        <f t="shared" si="110"/>
        <v>0.91</v>
      </c>
      <c r="Y76" s="27">
        <f t="shared" si="111"/>
        <v>5.644058858970757</v>
      </c>
      <c r="Z76" s="85">
        <f t="shared" si="136"/>
        <v>0.49000000000000005</v>
      </c>
      <c r="AA76" s="624">
        <f t="shared" si="112"/>
        <v>2.765588840895671</v>
      </c>
      <c r="AB76" s="27">
        <f t="shared" si="113"/>
        <v>57.067706240704325</v>
      </c>
      <c r="AC76" s="85">
        <f t="shared" si="137"/>
        <v>0.49000000000000005</v>
      </c>
      <c r="AD76" s="27">
        <f t="shared" si="114"/>
        <v>27.963176057945123</v>
      </c>
      <c r="AE76" s="624">
        <f t="shared" si="115"/>
        <v>39.457677300691472</v>
      </c>
      <c r="AF76" s="624">
        <f t="shared" si="116"/>
        <v>6.3132283681106358</v>
      </c>
      <c r="AG76" s="624">
        <f t="shared" si="117"/>
        <v>8.2861122331452091</v>
      </c>
      <c r="AI76" s="109">
        <v>2034</v>
      </c>
      <c r="AJ76" s="53">
        <v>299.71462096382118</v>
      </c>
      <c r="AK76" s="108">
        <f t="shared" si="150"/>
        <v>1.3089108910891087</v>
      </c>
      <c r="AL76" s="61">
        <f t="shared" si="151"/>
        <v>1.2410000000000001</v>
      </c>
      <c r="AM76" s="53">
        <f t="shared" si="118"/>
        <v>486.84396691335337</v>
      </c>
      <c r="AN76" s="98"/>
      <c r="AO76" s="109">
        <v>2034</v>
      </c>
      <c r="AP76" s="53">
        <v>623.14736349259488</v>
      </c>
      <c r="AQ76" s="108">
        <f t="shared" si="138"/>
        <v>1.3089108910891087</v>
      </c>
      <c r="AR76" s="61">
        <f t="shared" si="152"/>
        <v>1.1113</v>
      </c>
      <c r="AS76" s="53">
        <f t="shared" si="119"/>
        <v>906.4255893021799</v>
      </c>
      <c r="AU76" s="109">
        <v>2034</v>
      </c>
      <c r="AV76" s="53">
        <v>104.76733211708132</v>
      </c>
      <c r="AW76" s="61">
        <f t="shared" si="139"/>
        <v>1.3089108910891087</v>
      </c>
      <c r="AX76" s="61">
        <v>0</v>
      </c>
      <c r="AY76" s="53">
        <f t="shared" si="120"/>
        <v>0</v>
      </c>
      <c r="AZ76" s="6"/>
      <c r="BA76" s="32">
        <v>2034</v>
      </c>
      <c r="BB76" s="692">
        <v>364.77478660877472</v>
      </c>
      <c r="BC76" s="53">
        <f t="shared" si="154"/>
        <v>70.674786608774696</v>
      </c>
      <c r="BD76" s="48">
        <f t="shared" si="121"/>
        <v>1.3089108910891087</v>
      </c>
      <c r="BE76" s="58">
        <v>0</v>
      </c>
      <c r="BF76" s="27">
        <f t="shared" si="122"/>
        <v>0</v>
      </c>
      <c r="BH76" s="32">
        <v>2034</v>
      </c>
      <c r="BI76" s="692">
        <v>0</v>
      </c>
      <c r="BJ76" s="53">
        <v>0</v>
      </c>
      <c r="BK76" s="108">
        <f t="shared" si="123"/>
        <v>1.3089108910891087</v>
      </c>
      <c r="BL76" s="61">
        <v>0</v>
      </c>
      <c r="BM76" s="53">
        <f t="shared" si="124"/>
        <v>0</v>
      </c>
      <c r="BO76" s="109">
        <v>2034</v>
      </c>
      <c r="BP76" s="53">
        <v>128.98223557708366</v>
      </c>
      <c r="BQ76" s="53">
        <f t="shared" si="140"/>
        <v>28.982235577083657</v>
      </c>
      <c r="BR76" s="108">
        <f t="shared" si="141"/>
        <v>1.3089108910891087</v>
      </c>
      <c r="BS76" s="61">
        <v>0</v>
      </c>
      <c r="BT76" s="53">
        <f t="shared" si="125"/>
        <v>0</v>
      </c>
      <c r="BV76" s="109">
        <v>2034</v>
      </c>
      <c r="BW76" s="695">
        <v>60.551993738132431</v>
      </c>
      <c r="BX76" s="108">
        <f t="shared" si="142"/>
        <v>1.3089108910891087</v>
      </c>
      <c r="BY76" s="61">
        <v>0</v>
      </c>
      <c r="BZ76" s="53">
        <f t="shared" si="126"/>
        <v>0</v>
      </c>
      <c r="CB76" s="109">
        <v>2034</v>
      </c>
      <c r="CC76" s="53">
        <v>101.58359233624751</v>
      </c>
      <c r="CD76" s="53">
        <f t="shared" si="155"/>
        <v>44.083592336247506</v>
      </c>
      <c r="CE76" s="108">
        <f t="shared" si="153"/>
        <v>1.3089108910891087</v>
      </c>
      <c r="CF76" s="61">
        <v>0</v>
      </c>
      <c r="CG76" s="53">
        <f t="shared" si="127"/>
        <v>0</v>
      </c>
      <c r="CI76" s="32">
        <v>2034</v>
      </c>
      <c r="CJ76" s="53">
        <v>316.61486164428288</v>
      </c>
      <c r="CK76" s="48">
        <f t="shared" si="143"/>
        <v>1.3089108910891087</v>
      </c>
      <c r="CL76" s="58">
        <v>0</v>
      </c>
      <c r="CM76" s="27">
        <f t="shared" si="128"/>
        <v>0</v>
      </c>
      <c r="CO76" s="109">
        <v>2034</v>
      </c>
      <c r="CP76" s="53">
        <f t="shared" si="144"/>
        <v>2768.4632135219817</v>
      </c>
      <c r="CQ76" s="53">
        <f t="shared" si="129"/>
        <v>2768.4632135219817</v>
      </c>
      <c r="CR76" s="108">
        <f t="shared" si="145"/>
        <v>1.3089108910891087</v>
      </c>
      <c r="CS76" s="108">
        <v>1</v>
      </c>
      <c r="CT76" s="53">
        <f t="shared" si="130"/>
        <v>3623.6716517584746</v>
      </c>
    </row>
    <row r="77" spans="1:98" ht="15" x14ac:dyDescent="0.5">
      <c r="A77" s="32">
        <v>2035</v>
      </c>
      <c r="B77" s="27">
        <f t="shared" si="98"/>
        <v>4993.6380494435398</v>
      </c>
      <c r="C77" s="87">
        <f t="shared" si="146"/>
        <v>0.125</v>
      </c>
      <c r="D77" s="27">
        <f t="shared" si="99"/>
        <v>624.20475618044247</v>
      </c>
      <c r="E77" s="137">
        <f t="shared" si="131"/>
        <v>0.9</v>
      </c>
      <c r="F77" s="169">
        <f t="shared" si="100"/>
        <v>9.9999999999999978E-2</v>
      </c>
      <c r="G77" s="27">
        <f t="shared" si="101"/>
        <v>561.78428056239829</v>
      </c>
      <c r="H77" s="58">
        <f t="shared" si="147"/>
        <v>0.40731330164910667</v>
      </c>
      <c r="I77" s="27">
        <f t="shared" si="102"/>
        <v>228.82221013043852</v>
      </c>
      <c r="J77" s="85">
        <f t="shared" si="132"/>
        <v>0.05</v>
      </c>
      <c r="K77" s="85">
        <f t="shared" si="133"/>
        <v>0.05</v>
      </c>
      <c r="L77" s="29">
        <f t="shared" si="134"/>
        <v>0.9</v>
      </c>
      <c r="M77" s="85">
        <f t="shared" si="134"/>
        <v>0.05</v>
      </c>
      <c r="N77" s="627">
        <f t="shared" si="103"/>
        <v>0.57205552532609638</v>
      </c>
      <c r="O77" s="144">
        <f t="shared" si="148"/>
        <v>3.7499999999999999E-2</v>
      </c>
      <c r="P77" s="627">
        <f t="shared" si="104"/>
        <v>0.42904164399457223</v>
      </c>
      <c r="Q77" s="27">
        <f t="shared" si="105"/>
        <v>10.869054981195831</v>
      </c>
      <c r="R77" s="27">
        <f t="shared" si="106"/>
        <v>11.012068862527354</v>
      </c>
      <c r="S77" s="624">
        <f t="shared" si="107"/>
        <v>227.82111296111785</v>
      </c>
      <c r="T77" s="144">
        <f t="shared" si="149"/>
        <v>0.05</v>
      </c>
      <c r="U77" s="53">
        <f t="shared" si="108"/>
        <v>11.441110506521927</v>
      </c>
      <c r="V77" s="27">
        <f t="shared" si="109"/>
        <v>62.420475618044236</v>
      </c>
      <c r="W77" s="85">
        <f t="shared" si="135"/>
        <v>0.09</v>
      </c>
      <c r="X77" s="29">
        <f t="shared" si="110"/>
        <v>0.91</v>
      </c>
      <c r="Y77" s="27">
        <f t="shared" si="111"/>
        <v>5.6178428056239813</v>
      </c>
      <c r="Z77" s="85">
        <f t="shared" si="136"/>
        <v>0.49000000000000005</v>
      </c>
      <c r="AA77" s="624">
        <f t="shared" si="112"/>
        <v>2.7527429747557512</v>
      </c>
      <c r="AB77" s="27">
        <f t="shared" si="113"/>
        <v>56.802632812420256</v>
      </c>
      <c r="AC77" s="85">
        <f t="shared" si="137"/>
        <v>0.49000000000000005</v>
      </c>
      <c r="AD77" s="27">
        <f t="shared" si="114"/>
        <v>27.833290078085927</v>
      </c>
      <c r="AE77" s="624">
        <f t="shared" si="115"/>
        <v>39.274400584607854</v>
      </c>
      <c r="AF77" s="624">
        <f t="shared" si="116"/>
        <v>6.2839040935372568</v>
      </c>
      <c r="AG77" s="624">
        <f t="shared" si="117"/>
        <v>8.2476241227676486</v>
      </c>
      <c r="AI77" s="109">
        <v>2035</v>
      </c>
      <c r="AJ77" s="53">
        <v>310.94442360983874</v>
      </c>
      <c r="AK77" s="108">
        <f t="shared" si="150"/>
        <v>1.3089108910891087</v>
      </c>
      <c r="AL77" s="61">
        <f t="shared" si="151"/>
        <v>1.2410000000000001</v>
      </c>
      <c r="AM77" s="53">
        <f t="shared" si="118"/>
        <v>505.08519134965212</v>
      </c>
      <c r="AN77" s="98"/>
      <c r="AO77" s="109">
        <v>2035</v>
      </c>
      <c r="AP77" s="53">
        <v>629.36243356975797</v>
      </c>
      <c r="AQ77" s="108">
        <f t="shared" si="138"/>
        <v>1.3089108910891087</v>
      </c>
      <c r="AR77" s="61">
        <f t="shared" si="152"/>
        <v>1.1113</v>
      </c>
      <c r="AS77" s="53">
        <f t="shared" si="119"/>
        <v>915.46598470026436</v>
      </c>
      <c r="AU77" s="109">
        <v>2035</v>
      </c>
      <c r="AV77" s="53">
        <v>110.06344018689886</v>
      </c>
      <c r="AW77" s="61">
        <f t="shared" si="139"/>
        <v>1.3089108910891087</v>
      </c>
      <c r="AX77" s="61">
        <v>0</v>
      </c>
      <c r="AY77" s="53">
        <f t="shared" si="120"/>
        <v>0</v>
      </c>
      <c r="AZ77" s="6"/>
      <c r="BA77" s="32">
        <v>2035</v>
      </c>
      <c r="BB77" s="692">
        <v>368.67032386644831</v>
      </c>
      <c r="BC77" s="53">
        <f t="shared" si="154"/>
        <v>74.570323866448291</v>
      </c>
      <c r="BD77" s="48">
        <f t="shared" si="121"/>
        <v>1.3089108910891087</v>
      </c>
      <c r="BE77" s="58">
        <v>0</v>
      </c>
      <c r="BF77" s="27">
        <f t="shared" si="122"/>
        <v>0</v>
      </c>
      <c r="BH77" s="32">
        <v>2035</v>
      </c>
      <c r="BI77" s="692">
        <v>0</v>
      </c>
      <c r="BJ77" s="53">
        <v>0</v>
      </c>
      <c r="BK77" s="108">
        <f t="shared" si="123"/>
        <v>1.3089108910891087</v>
      </c>
      <c r="BL77" s="61">
        <v>0</v>
      </c>
      <c r="BM77" s="53">
        <f t="shared" si="124"/>
        <v>0</v>
      </c>
      <c r="BO77" s="109">
        <v>2035</v>
      </c>
      <c r="BP77" s="53">
        <v>130.59855759639697</v>
      </c>
      <c r="BQ77" s="53">
        <f t="shared" si="140"/>
        <v>30.598557596396972</v>
      </c>
      <c r="BR77" s="108">
        <f t="shared" si="141"/>
        <v>1.3089108910891087</v>
      </c>
      <c r="BS77" s="61">
        <v>0</v>
      </c>
      <c r="BT77" s="53">
        <f t="shared" si="125"/>
        <v>0</v>
      </c>
      <c r="BV77" s="109">
        <v>2035</v>
      </c>
      <c r="BW77" s="695">
        <v>63.449839848311925</v>
      </c>
      <c r="BX77" s="108">
        <f t="shared" si="142"/>
        <v>1.3089108910891087</v>
      </c>
      <c r="BY77" s="61">
        <v>0</v>
      </c>
      <c r="BZ77" s="53">
        <f t="shared" si="126"/>
        <v>0</v>
      </c>
      <c r="CB77" s="109">
        <v>2035</v>
      </c>
      <c r="CC77" s="53">
        <v>103.37058437539011</v>
      </c>
      <c r="CD77" s="53">
        <f t="shared" si="155"/>
        <v>45.870584375390109</v>
      </c>
      <c r="CE77" s="108">
        <f t="shared" si="153"/>
        <v>1.3089108910891087</v>
      </c>
      <c r="CF77" s="61">
        <v>0</v>
      </c>
      <c r="CG77" s="53">
        <f t="shared" si="127"/>
        <v>0</v>
      </c>
      <c r="CI77" s="32">
        <v>2035</v>
      </c>
      <c r="CJ77" s="53">
        <v>322.32364798511162</v>
      </c>
      <c r="CK77" s="48">
        <f t="shared" si="143"/>
        <v>1.3089108910891087</v>
      </c>
      <c r="CL77" s="58">
        <v>0</v>
      </c>
      <c r="CM77" s="27">
        <f t="shared" si="128"/>
        <v>0</v>
      </c>
      <c r="CO77" s="109">
        <v>2035</v>
      </c>
      <c r="CP77" s="53">
        <f t="shared" si="144"/>
        <v>2729.8167489618454</v>
      </c>
      <c r="CQ77" s="53">
        <f t="shared" si="129"/>
        <v>2729.8167489618454</v>
      </c>
      <c r="CR77" s="108">
        <f t="shared" si="145"/>
        <v>1.3089108910891087</v>
      </c>
      <c r="CS77" s="108">
        <v>1</v>
      </c>
      <c r="CT77" s="53">
        <f t="shared" si="130"/>
        <v>3573.0868733936231</v>
      </c>
    </row>
    <row r="78" spans="1:98" ht="15" x14ac:dyDescent="0.5">
      <c r="A78" s="32">
        <v>2036</v>
      </c>
      <c r="B78" s="27">
        <f t="shared" si="98"/>
        <v>4970.5414736918119</v>
      </c>
      <c r="C78" s="87">
        <f t="shared" si="146"/>
        <v>0.125</v>
      </c>
      <c r="D78" s="27">
        <f t="shared" si="99"/>
        <v>621.31768421147649</v>
      </c>
      <c r="E78" s="137">
        <f t="shared" si="131"/>
        <v>0.9</v>
      </c>
      <c r="F78" s="169">
        <f t="shared" si="100"/>
        <v>9.9999999999999978E-2</v>
      </c>
      <c r="G78" s="27">
        <f t="shared" si="101"/>
        <v>559.18591579032886</v>
      </c>
      <c r="H78" s="58">
        <f t="shared" si="147"/>
        <v>0.40731330164910667</v>
      </c>
      <c r="I78" s="27">
        <f t="shared" si="102"/>
        <v>227.76386159623817</v>
      </c>
      <c r="J78" s="85">
        <f t="shared" si="132"/>
        <v>0.05</v>
      </c>
      <c r="K78" s="85">
        <f t="shared" si="133"/>
        <v>0.05</v>
      </c>
      <c r="L78" s="29">
        <f t="shared" si="134"/>
        <v>0.9</v>
      </c>
      <c r="M78" s="85">
        <f t="shared" si="134"/>
        <v>0.05</v>
      </c>
      <c r="N78" s="627">
        <f t="shared" si="103"/>
        <v>0.56940965399059551</v>
      </c>
      <c r="O78" s="144">
        <f t="shared" si="148"/>
        <v>3.7499999999999999E-2</v>
      </c>
      <c r="P78" s="627">
        <f t="shared" si="104"/>
        <v>0.42705724049294658</v>
      </c>
      <c r="Q78" s="27">
        <f t="shared" si="105"/>
        <v>10.818783425821314</v>
      </c>
      <c r="R78" s="27">
        <f t="shared" si="106"/>
        <v>10.961135839318963</v>
      </c>
      <c r="S78" s="624">
        <f t="shared" si="107"/>
        <v>226.76739470175463</v>
      </c>
      <c r="T78" s="144">
        <f t="shared" si="149"/>
        <v>0.05</v>
      </c>
      <c r="U78" s="53">
        <f t="shared" si="108"/>
        <v>11.388193079811909</v>
      </c>
      <c r="V78" s="27">
        <f t="shared" si="109"/>
        <v>62.131768421147633</v>
      </c>
      <c r="W78" s="85">
        <f t="shared" si="135"/>
        <v>0.09</v>
      </c>
      <c r="X78" s="29">
        <f t="shared" si="110"/>
        <v>0.91</v>
      </c>
      <c r="Y78" s="27">
        <f t="shared" si="111"/>
        <v>5.5918591579032864</v>
      </c>
      <c r="Z78" s="85">
        <f t="shared" si="136"/>
        <v>0.49000000000000005</v>
      </c>
      <c r="AA78" s="624">
        <f t="shared" si="112"/>
        <v>2.7400109873726106</v>
      </c>
      <c r="AB78" s="27">
        <f t="shared" si="113"/>
        <v>56.539909263244347</v>
      </c>
      <c r="AC78" s="85">
        <f t="shared" si="137"/>
        <v>0.49000000000000005</v>
      </c>
      <c r="AD78" s="27">
        <f t="shared" si="114"/>
        <v>27.704555538989734</v>
      </c>
      <c r="AE78" s="624">
        <f t="shared" si="115"/>
        <v>39.092748618801643</v>
      </c>
      <c r="AF78" s="624">
        <f t="shared" si="116"/>
        <v>6.2548397790082628</v>
      </c>
      <c r="AG78" s="624">
        <f t="shared" si="117"/>
        <v>8.2094772099483446</v>
      </c>
      <c r="AI78" s="109">
        <v>2036</v>
      </c>
      <c r="AJ78" s="53">
        <v>322.17422625585613</v>
      </c>
      <c r="AK78" s="108">
        <f t="shared" si="150"/>
        <v>1.3089108910891087</v>
      </c>
      <c r="AL78" s="61">
        <f t="shared" si="151"/>
        <v>1.2410000000000001</v>
      </c>
      <c r="AM78" s="53">
        <f t="shared" si="118"/>
        <v>523.32641578595053</v>
      </c>
      <c r="AN78" s="98"/>
      <c r="AO78" s="109">
        <v>2036</v>
      </c>
      <c r="AP78" s="53">
        <v>636.42886367425888</v>
      </c>
      <c r="AQ78" s="108">
        <f t="shared" si="138"/>
        <v>1.3089108910891087</v>
      </c>
      <c r="AR78" s="61">
        <f t="shared" si="152"/>
        <v>1.1113</v>
      </c>
      <c r="AS78" s="53">
        <f t="shared" si="119"/>
        <v>925.7447621564271</v>
      </c>
      <c r="AU78" s="109">
        <v>2036</v>
      </c>
      <c r="AV78" s="53">
        <v>115.35954825671625</v>
      </c>
      <c r="AW78" s="61">
        <f t="shared" si="139"/>
        <v>1.3089108910891087</v>
      </c>
      <c r="AX78" s="61">
        <v>0</v>
      </c>
      <c r="AY78" s="53">
        <f t="shared" si="120"/>
        <v>0</v>
      </c>
      <c r="AZ78" s="6"/>
      <c r="BA78" s="32">
        <v>2036</v>
      </c>
      <c r="BB78" s="692">
        <v>372.56586112412219</v>
      </c>
      <c r="BC78" s="53">
        <f t="shared" si="154"/>
        <v>78.465861124122171</v>
      </c>
      <c r="BD78" s="48">
        <f t="shared" si="121"/>
        <v>1.3089108910891087</v>
      </c>
      <c r="BE78" s="58">
        <v>0</v>
      </c>
      <c r="BF78" s="27">
        <f t="shared" si="122"/>
        <v>0</v>
      </c>
      <c r="BH78" s="32">
        <v>2036</v>
      </c>
      <c r="BI78" s="692">
        <v>0</v>
      </c>
      <c r="BJ78" s="53">
        <v>0</v>
      </c>
      <c r="BK78" s="108">
        <f t="shared" si="123"/>
        <v>1.3089108910891087</v>
      </c>
      <c r="BL78" s="61">
        <v>0</v>
      </c>
      <c r="BM78" s="53">
        <f t="shared" si="124"/>
        <v>0</v>
      </c>
      <c r="BO78" s="109">
        <v>2036</v>
      </c>
      <c r="BP78" s="53">
        <v>132.17289897681729</v>
      </c>
      <c r="BQ78" s="53">
        <f t="shared" si="140"/>
        <v>32.172898976817294</v>
      </c>
      <c r="BR78" s="108">
        <f t="shared" si="141"/>
        <v>1.3089108910891087</v>
      </c>
      <c r="BS78" s="61">
        <v>0</v>
      </c>
      <c r="BT78" s="53">
        <f t="shared" si="125"/>
        <v>0</v>
      </c>
      <c r="BV78" s="109">
        <v>2036</v>
      </c>
      <c r="BW78" s="695">
        <v>66.347685958491553</v>
      </c>
      <c r="BX78" s="108">
        <f t="shared" si="142"/>
        <v>1.3089108910891087</v>
      </c>
      <c r="BY78" s="61">
        <v>0</v>
      </c>
      <c r="BZ78" s="53">
        <f t="shared" si="126"/>
        <v>0</v>
      </c>
      <c r="CB78" s="109">
        <v>2036</v>
      </c>
      <c r="CC78" s="53">
        <v>105.13648543163167</v>
      </c>
      <c r="CD78" s="53">
        <f t="shared" si="155"/>
        <v>47.636485431631669</v>
      </c>
      <c r="CE78" s="108">
        <f t="shared" si="153"/>
        <v>1.3089108910891087</v>
      </c>
      <c r="CF78" s="61">
        <v>0</v>
      </c>
      <c r="CG78" s="53">
        <f t="shared" si="127"/>
        <v>0</v>
      </c>
      <c r="CI78" s="32">
        <v>2036</v>
      </c>
      <c r="CJ78" s="53">
        <v>328.03243432594218</v>
      </c>
      <c r="CK78" s="48">
        <f t="shared" si="143"/>
        <v>1.3089108910891087</v>
      </c>
      <c r="CL78" s="58">
        <v>0</v>
      </c>
      <c r="CM78" s="27">
        <f t="shared" si="128"/>
        <v>0</v>
      </c>
      <c r="CO78" s="109">
        <v>2036</v>
      </c>
      <c r="CP78" s="53">
        <f t="shared" si="144"/>
        <v>2690.3819959961638</v>
      </c>
      <c r="CQ78" s="53">
        <f t="shared" si="129"/>
        <v>2690.3819959961638</v>
      </c>
      <c r="CR78" s="108">
        <f t="shared" si="145"/>
        <v>1.3089108910891087</v>
      </c>
      <c r="CS78" s="108">
        <v>1</v>
      </c>
      <c r="CT78" s="53">
        <f t="shared" si="130"/>
        <v>3521.4702957494337</v>
      </c>
    </row>
    <row r="79" spans="1:98" ht="15" x14ac:dyDescent="0.5">
      <c r="A79" s="32">
        <v>2037</v>
      </c>
      <c r="B79" s="27">
        <f t="shared" si="98"/>
        <v>4947.5001798720359</v>
      </c>
      <c r="C79" s="87">
        <f t="shared" si="146"/>
        <v>0.125</v>
      </c>
      <c r="D79" s="27">
        <f t="shared" si="99"/>
        <v>618.43752248400449</v>
      </c>
      <c r="E79" s="137">
        <f t="shared" si="131"/>
        <v>0.9</v>
      </c>
      <c r="F79" s="169">
        <f t="shared" si="100"/>
        <v>9.9999999999999978E-2</v>
      </c>
      <c r="G79" s="27">
        <f t="shared" si="101"/>
        <v>556.5937702356041</v>
      </c>
      <c r="H79" s="58">
        <f t="shared" si="147"/>
        <v>0.40731330164910667</v>
      </c>
      <c r="I79" s="27">
        <f t="shared" si="102"/>
        <v>226.70804623198819</v>
      </c>
      <c r="J79" s="85">
        <f t="shared" si="132"/>
        <v>0.05</v>
      </c>
      <c r="K79" s="85">
        <f t="shared" si="133"/>
        <v>0.05</v>
      </c>
      <c r="L79" s="29">
        <f t="shared" si="134"/>
        <v>0.9</v>
      </c>
      <c r="M79" s="85">
        <f t="shared" si="134"/>
        <v>0.05</v>
      </c>
      <c r="N79" s="627">
        <f t="shared" si="103"/>
        <v>0.56677011557997048</v>
      </c>
      <c r="O79" s="144">
        <f t="shared" si="148"/>
        <v>3.7499999999999999E-2</v>
      </c>
      <c r="P79" s="627">
        <f t="shared" si="104"/>
        <v>0.42507758668497786</v>
      </c>
      <c r="Q79" s="27">
        <f t="shared" si="105"/>
        <v>10.768632196019439</v>
      </c>
      <c r="R79" s="27">
        <f t="shared" si="106"/>
        <v>10.910324724914432</v>
      </c>
      <c r="S79" s="624">
        <f t="shared" si="107"/>
        <v>225.71619852972324</v>
      </c>
      <c r="T79" s="144">
        <f t="shared" si="149"/>
        <v>0.05</v>
      </c>
      <c r="U79" s="53">
        <f t="shared" si="108"/>
        <v>11.33540231159941</v>
      </c>
      <c r="V79" s="27">
        <f t="shared" si="109"/>
        <v>61.843752248400435</v>
      </c>
      <c r="W79" s="85">
        <f t="shared" si="135"/>
        <v>0.09</v>
      </c>
      <c r="X79" s="29">
        <f t="shared" si="110"/>
        <v>0.91</v>
      </c>
      <c r="Y79" s="27">
        <f t="shared" si="111"/>
        <v>5.565937702356039</v>
      </c>
      <c r="Z79" s="85">
        <f t="shared" si="136"/>
        <v>0.49000000000000005</v>
      </c>
      <c r="AA79" s="624">
        <f t="shared" si="112"/>
        <v>2.7273094741544592</v>
      </c>
      <c r="AB79" s="27">
        <f t="shared" si="113"/>
        <v>56.277814546044397</v>
      </c>
      <c r="AC79" s="85">
        <f t="shared" si="137"/>
        <v>0.49000000000000005</v>
      </c>
      <c r="AD79" s="27">
        <f t="shared" si="114"/>
        <v>27.576129127561757</v>
      </c>
      <c r="AE79" s="624">
        <f t="shared" si="115"/>
        <v>38.911531439161166</v>
      </c>
      <c r="AF79" s="624">
        <f t="shared" si="116"/>
        <v>6.2258450302657868</v>
      </c>
      <c r="AG79" s="624">
        <f t="shared" si="117"/>
        <v>8.1714216022238446</v>
      </c>
      <c r="AI79" s="109">
        <v>2037</v>
      </c>
      <c r="AJ79" s="53">
        <v>333.40402890187352</v>
      </c>
      <c r="AK79" s="108">
        <f t="shared" si="150"/>
        <v>1.3089108910891087</v>
      </c>
      <c r="AL79" s="61">
        <f t="shared" si="151"/>
        <v>1.2410000000000001</v>
      </c>
      <c r="AM79" s="53">
        <f t="shared" si="118"/>
        <v>541.567640222249</v>
      </c>
      <c r="AN79" s="98"/>
      <c r="AO79" s="109">
        <v>2037</v>
      </c>
      <c r="AP79" s="53">
        <v>643.35767581786729</v>
      </c>
      <c r="AQ79" s="108">
        <f t="shared" si="138"/>
        <v>1.3089108910891087</v>
      </c>
      <c r="AR79" s="61">
        <f t="shared" si="152"/>
        <v>1.1113</v>
      </c>
      <c r="AS79" s="53">
        <f t="shared" si="119"/>
        <v>935.82336153496567</v>
      </c>
      <c r="AU79" s="109">
        <v>2037</v>
      </c>
      <c r="AV79" s="53">
        <v>120.65565632653392</v>
      </c>
      <c r="AW79" s="61">
        <f t="shared" si="139"/>
        <v>1.3089108910891087</v>
      </c>
      <c r="AX79" s="61">
        <v>0</v>
      </c>
      <c r="AY79" s="53">
        <f t="shared" si="120"/>
        <v>0</v>
      </c>
      <c r="AZ79" s="6"/>
      <c r="BA79" s="32">
        <v>2037</v>
      </c>
      <c r="BB79" s="692">
        <v>376.46139838179488</v>
      </c>
      <c r="BC79" s="53">
        <f t="shared" si="154"/>
        <v>82.361398381794857</v>
      </c>
      <c r="BD79" s="48">
        <f t="shared" si="121"/>
        <v>1.3089108910891087</v>
      </c>
      <c r="BE79" s="58">
        <v>0</v>
      </c>
      <c r="BF79" s="27">
        <f t="shared" si="122"/>
        <v>0</v>
      </c>
      <c r="BH79" s="32">
        <v>2037</v>
      </c>
      <c r="BI79" s="692">
        <v>0</v>
      </c>
      <c r="BJ79" s="53">
        <v>0</v>
      </c>
      <c r="BK79" s="108">
        <f t="shared" si="123"/>
        <v>1.3089108910891087</v>
      </c>
      <c r="BL79" s="61">
        <v>0</v>
      </c>
      <c r="BM79" s="53">
        <f t="shared" si="124"/>
        <v>0</v>
      </c>
      <c r="BO79" s="109">
        <v>2037</v>
      </c>
      <c r="BP79" s="53">
        <v>133.70723416100009</v>
      </c>
      <c r="BQ79" s="53">
        <f t="shared" si="140"/>
        <v>33.707234161000088</v>
      </c>
      <c r="BR79" s="108">
        <f t="shared" si="141"/>
        <v>1.3089108910891087</v>
      </c>
      <c r="BS79" s="61">
        <v>0</v>
      </c>
      <c r="BT79" s="53">
        <f t="shared" si="125"/>
        <v>0</v>
      </c>
      <c r="BV79" s="109">
        <v>2037</v>
      </c>
      <c r="BW79" s="695">
        <v>69.245532068671039</v>
      </c>
      <c r="BX79" s="108">
        <f t="shared" si="142"/>
        <v>1.3089108910891087</v>
      </c>
      <c r="BY79" s="61">
        <v>0</v>
      </c>
      <c r="BZ79" s="53">
        <f t="shared" si="126"/>
        <v>0</v>
      </c>
      <c r="CB79" s="109">
        <v>2037</v>
      </c>
      <c r="CC79" s="53">
        <v>106.88484074359005</v>
      </c>
      <c r="CD79" s="53">
        <f t="shared" si="155"/>
        <v>49.384840743590047</v>
      </c>
      <c r="CE79" s="108">
        <f t="shared" si="153"/>
        <v>1.3089108910891087</v>
      </c>
      <c r="CF79" s="61">
        <v>0</v>
      </c>
      <c r="CG79" s="53">
        <f t="shared" si="127"/>
        <v>0</v>
      </c>
      <c r="CI79" s="32">
        <v>2037</v>
      </c>
      <c r="CJ79" s="53">
        <v>333.74122066677091</v>
      </c>
      <c r="CK79" s="48">
        <f t="shared" si="143"/>
        <v>1.3089108910891087</v>
      </c>
      <c r="CL79" s="58">
        <v>0</v>
      </c>
      <c r="CM79" s="27">
        <f t="shared" si="128"/>
        <v>0</v>
      </c>
      <c r="CO79" s="109">
        <v>2037</v>
      </c>
      <c r="CP79" s="53">
        <f t="shared" si="144"/>
        <v>2651.1424129318984</v>
      </c>
      <c r="CQ79" s="53">
        <f t="shared" si="129"/>
        <v>2651.1424129318984</v>
      </c>
      <c r="CR79" s="108">
        <f t="shared" si="145"/>
        <v>1.3089108910891087</v>
      </c>
      <c r="CS79" s="108">
        <v>1</v>
      </c>
      <c r="CT79" s="53">
        <f t="shared" si="130"/>
        <v>3470.1091781148211</v>
      </c>
    </row>
    <row r="80" spans="1:98" ht="15" x14ac:dyDescent="0.5">
      <c r="A80" s="32">
        <v>2038</v>
      </c>
      <c r="B80" s="27">
        <f t="shared" si="98"/>
        <v>4924.5065984460907</v>
      </c>
      <c r="C80" s="87">
        <f t="shared" si="146"/>
        <v>0.125</v>
      </c>
      <c r="D80" s="27">
        <f t="shared" si="99"/>
        <v>615.56332480576134</v>
      </c>
      <c r="E80" s="137">
        <f t="shared" si="131"/>
        <v>0.9</v>
      </c>
      <c r="F80" s="169">
        <f t="shared" si="100"/>
        <v>9.9999999999999978E-2</v>
      </c>
      <c r="G80" s="27">
        <f t="shared" si="101"/>
        <v>554.00699232518525</v>
      </c>
      <c r="H80" s="58">
        <f t="shared" si="147"/>
        <v>0.40731330164910667</v>
      </c>
      <c r="I80" s="27">
        <f t="shared" si="102"/>
        <v>225.65441718066251</v>
      </c>
      <c r="J80" s="85">
        <f t="shared" si="132"/>
        <v>0.05</v>
      </c>
      <c r="K80" s="85">
        <f t="shared" si="133"/>
        <v>0.05</v>
      </c>
      <c r="L80" s="29">
        <f t="shared" si="134"/>
        <v>0.9</v>
      </c>
      <c r="M80" s="85">
        <f t="shared" si="134"/>
        <v>0.05</v>
      </c>
      <c r="N80" s="627">
        <f t="shared" si="103"/>
        <v>0.56413604295165631</v>
      </c>
      <c r="O80" s="144">
        <f t="shared" si="148"/>
        <v>3.7499999999999999E-2</v>
      </c>
      <c r="P80" s="627">
        <f t="shared" si="104"/>
        <v>0.42310203221374226</v>
      </c>
      <c r="Q80" s="27">
        <f t="shared" si="105"/>
        <v>10.718584816081471</v>
      </c>
      <c r="R80" s="27">
        <f t="shared" si="106"/>
        <v>10.859618826819384</v>
      </c>
      <c r="S80" s="624">
        <f t="shared" si="107"/>
        <v>224.6671791054971</v>
      </c>
      <c r="T80" s="144">
        <f t="shared" si="149"/>
        <v>0.05</v>
      </c>
      <c r="U80" s="53">
        <f t="shared" si="108"/>
        <v>11.282720859033127</v>
      </c>
      <c r="V80" s="27">
        <f t="shared" si="109"/>
        <v>61.556332480576117</v>
      </c>
      <c r="W80" s="85">
        <f t="shared" si="135"/>
        <v>0.09</v>
      </c>
      <c r="X80" s="29">
        <f t="shared" si="110"/>
        <v>0.91</v>
      </c>
      <c r="Y80" s="27">
        <f t="shared" si="111"/>
        <v>5.54006992325185</v>
      </c>
      <c r="Z80" s="85">
        <f t="shared" si="136"/>
        <v>0.49000000000000005</v>
      </c>
      <c r="AA80" s="624">
        <f t="shared" si="112"/>
        <v>2.7146342623934068</v>
      </c>
      <c r="AB80" s="27">
        <f t="shared" si="113"/>
        <v>56.016262557324268</v>
      </c>
      <c r="AC80" s="85">
        <f t="shared" si="137"/>
        <v>0.49000000000000005</v>
      </c>
      <c r="AD80" s="27">
        <f t="shared" si="114"/>
        <v>27.447968653088893</v>
      </c>
      <c r="AE80" s="624">
        <f t="shared" si="115"/>
        <v>38.730689512122019</v>
      </c>
      <c r="AF80" s="624">
        <f t="shared" si="116"/>
        <v>6.196910321939523</v>
      </c>
      <c r="AG80" s="624">
        <f t="shared" si="117"/>
        <v>8.1334447975456232</v>
      </c>
      <c r="AI80" s="109">
        <v>2038</v>
      </c>
      <c r="AJ80" s="53">
        <v>344.63383154789074</v>
      </c>
      <c r="AK80" s="108">
        <f t="shared" si="150"/>
        <v>1.3089108910891087</v>
      </c>
      <c r="AL80" s="61">
        <f t="shared" si="151"/>
        <v>1.2410000000000001</v>
      </c>
      <c r="AM80" s="53">
        <f t="shared" si="118"/>
        <v>559.80886465854712</v>
      </c>
      <c r="AN80" s="98"/>
      <c r="AO80" s="109">
        <v>2038</v>
      </c>
      <c r="AP80" s="53">
        <v>650.14034799400486</v>
      </c>
      <c r="AQ80" s="108">
        <f t="shared" si="138"/>
        <v>1.3089108910891087</v>
      </c>
      <c r="AR80" s="61">
        <f t="shared" si="152"/>
        <v>1.1113</v>
      </c>
      <c r="AS80" s="53">
        <f t="shared" si="119"/>
        <v>945.68938678754944</v>
      </c>
      <c r="AU80" s="109">
        <v>2038</v>
      </c>
      <c r="AV80" s="53">
        <v>125.95176439635175</v>
      </c>
      <c r="AW80" s="61">
        <f t="shared" si="139"/>
        <v>1.3089108910891087</v>
      </c>
      <c r="AX80" s="61">
        <v>0</v>
      </c>
      <c r="AY80" s="53">
        <f t="shared" si="120"/>
        <v>0</v>
      </c>
      <c r="AZ80" s="6"/>
      <c r="BA80" s="32">
        <v>2038</v>
      </c>
      <c r="BB80" s="692">
        <v>380.35693563946876</v>
      </c>
      <c r="BC80" s="53">
        <f t="shared" si="154"/>
        <v>86.256935639468736</v>
      </c>
      <c r="BD80" s="48">
        <f t="shared" si="121"/>
        <v>1.3089108910891087</v>
      </c>
      <c r="BE80" s="58">
        <v>0</v>
      </c>
      <c r="BF80" s="27">
        <f t="shared" si="122"/>
        <v>0</v>
      </c>
      <c r="BH80" s="32">
        <v>2038</v>
      </c>
      <c r="BI80" s="692">
        <v>0</v>
      </c>
      <c r="BJ80" s="53">
        <v>0</v>
      </c>
      <c r="BK80" s="108">
        <f t="shared" si="123"/>
        <v>1.3089108910891087</v>
      </c>
      <c r="BL80" s="61">
        <v>0</v>
      </c>
      <c r="BM80" s="53">
        <f t="shared" si="124"/>
        <v>0</v>
      </c>
      <c r="BO80" s="109">
        <v>2038</v>
      </c>
      <c r="BP80" s="53">
        <v>135.20358856027534</v>
      </c>
      <c r="BQ80" s="53">
        <f t="shared" si="140"/>
        <v>35.203588560275335</v>
      </c>
      <c r="BR80" s="108">
        <f t="shared" si="141"/>
        <v>1.3089108910891087</v>
      </c>
      <c r="BS80" s="61">
        <v>0</v>
      </c>
      <c r="BT80" s="53">
        <f t="shared" si="125"/>
        <v>0</v>
      </c>
      <c r="BV80" s="109">
        <v>2038</v>
      </c>
      <c r="BW80" s="695">
        <v>72.143378178850483</v>
      </c>
      <c r="BX80" s="108">
        <f t="shared" si="142"/>
        <v>1.3089108910891087</v>
      </c>
      <c r="BY80" s="61">
        <v>0</v>
      </c>
      <c r="BZ80" s="53">
        <f t="shared" si="126"/>
        <v>0</v>
      </c>
      <c r="CB80" s="109">
        <v>2038</v>
      </c>
      <c r="CC80" s="53">
        <v>108.61845948191555</v>
      </c>
      <c r="CD80" s="53">
        <f t="shared" si="155"/>
        <v>51.118459481915551</v>
      </c>
      <c r="CE80" s="108">
        <f t="shared" si="153"/>
        <v>1.3089108910891087</v>
      </c>
      <c r="CF80" s="61">
        <v>0</v>
      </c>
      <c r="CG80" s="53">
        <f t="shared" si="127"/>
        <v>0</v>
      </c>
      <c r="CI80" s="32">
        <v>2038</v>
      </c>
      <c r="CJ80" s="53">
        <v>339.45000700760056</v>
      </c>
      <c r="CK80" s="48">
        <f t="shared" si="143"/>
        <v>1.3089108910891087</v>
      </c>
      <c r="CL80" s="58">
        <v>0</v>
      </c>
      <c r="CM80" s="27">
        <f t="shared" si="128"/>
        <v>0</v>
      </c>
      <c r="CO80" s="109">
        <v>2038</v>
      </c>
      <c r="CP80" s="53">
        <f t="shared" si="144"/>
        <v>2612.1016871936417</v>
      </c>
      <c r="CQ80" s="53">
        <f t="shared" si="129"/>
        <v>2612.1016871936417</v>
      </c>
      <c r="CR80" s="108">
        <f t="shared" si="145"/>
        <v>1.3089108910891087</v>
      </c>
      <c r="CS80" s="108">
        <v>1</v>
      </c>
      <c r="CT80" s="53">
        <f t="shared" si="130"/>
        <v>3419.008346999994</v>
      </c>
    </row>
    <row r="81" spans="1:98" ht="15" x14ac:dyDescent="0.5">
      <c r="A81" s="32">
        <v>2039</v>
      </c>
      <c r="B81" s="27">
        <f t="shared" si="98"/>
        <v>4902.0672326887143</v>
      </c>
      <c r="C81" s="87">
        <f t="shared" si="146"/>
        <v>0.125</v>
      </c>
      <c r="D81" s="27">
        <f t="shared" si="99"/>
        <v>612.75840408608929</v>
      </c>
      <c r="E81" s="137">
        <f t="shared" si="131"/>
        <v>0.9</v>
      </c>
      <c r="F81" s="169">
        <f t="shared" si="100"/>
        <v>9.9999999999999978E-2</v>
      </c>
      <c r="G81" s="27">
        <f t="shared" si="101"/>
        <v>551.48256367748036</v>
      </c>
      <c r="H81" s="58">
        <f t="shared" si="147"/>
        <v>0.40731330164910667</v>
      </c>
      <c r="I81" s="27">
        <f t="shared" si="102"/>
        <v>224.62618381338822</v>
      </c>
      <c r="J81" s="85">
        <f t="shared" si="132"/>
        <v>0.05</v>
      </c>
      <c r="K81" s="85">
        <f t="shared" si="133"/>
        <v>0.05</v>
      </c>
      <c r="L81" s="29">
        <f t="shared" si="134"/>
        <v>0.9</v>
      </c>
      <c r="M81" s="85">
        <f t="shared" si="134"/>
        <v>0.05</v>
      </c>
      <c r="N81" s="627">
        <f t="shared" si="103"/>
        <v>0.56156545953347059</v>
      </c>
      <c r="O81" s="144">
        <f t="shared" si="148"/>
        <v>3.7499999999999999E-2</v>
      </c>
      <c r="P81" s="627">
        <f t="shared" si="104"/>
        <v>0.42117409465010297</v>
      </c>
      <c r="Q81" s="27">
        <f t="shared" si="105"/>
        <v>10.669743731135942</v>
      </c>
      <c r="R81" s="27">
        <f t="shared" si="106"/>
        <v>10.810135096019309</v>
      </c>
      <c r="S81" s="624">
        <f t="shared" si="107"/>
        <v>223.64344425920467</v>
      </c>
      <c r="T81" s="144">
        <f t="shared" si="149"/>
        <v>0.05</v>
      </c>
      <c r="U81" s="53">
        <f t="shared" si="108"/>
        <v>11.231309190669412</v>
      </c>
      <c r="V81" s="27">
        <f t="shared" si="109"/>
        <v>61.275840408608914</v>
      </c>
      <c r="W81" s="85">
        <f t="shared" si="135"/>
        <v>0.09</v>
      </c>
      <c r="X81" s="29">
        <f t="shared" si="110"/>
        <v>0.91</v>
      </c>
      <c r="Y81" s="27">
        <f t="shared" si="111"/>
        <v>5.5148256367748019</v>
      </c>
      <c r="Z81" s="85">
        <f t="shared" si="136"/>
        <v>0.49000000000000005</v>
      </c>
      <c r="AA81" s="624">
        <f t="shared" si="112"/>
        <v>2.702264562019653</v>
      </c>
      <c r="AB81" s="27">
        <f t="shared" si="113"/>
        <v>55.761014771834112</v>
      </c>
      <c r="AC81" s="85">
        <f t="shared" si="137"/>
        <v>0.49000000000000005</v>
      </c>
      <c r="AD81" s="27">
        <f t="shared" si="114"/>
        <v>27.322897238198717</v>
      </c>
      <c r="AE81" s="624">
        <f t="shared" si="115"/>
        <v>38.554206428868127</v>
      </c>
      <c r="AF81" s="624">
        <f t="shared" si="116"/>
        <v>6.1686730286189002</v>
      </c>
      <c r="AG81" s="624">
        <f t="shared" si="117"/>
        <v>8.0963833500623057</v>
      </c>
      <c r="AI81" s="109">
        <v>2039</v>
      </c>
      <c r="AJ81" s="53">
        <v>355.86363419390847</v>
      </c>
      <c r="AK81" s="108">
        <f t="shared" si="150"/>
        <v>1.3089108910891087</v>
      </c>
      <c r="AL81" s="61">
        <f t="shared" si="151"/>
        <v>1.2410000000000001</v>
      </c>
      <c r="AM81" s="53">
        <f t="shared" si="118"/>
        <v>578.05008909484616</v>
      </c>
      <c r="AN81" s="98"/>
      <c r="AO81" s="109">
        <v>2039</v>
      </c>
      <c r="AP81" s="53">
        <v>656.76867196000046</v>
      </c>
      <c r="AQ81" s="108">
        <f t="shared" si="138"/>
        <v>1.3089108910891087</v>
      </c>
      <c r="AR81" s="61">
        <f t="shared" si="152"/>
        <v>1.1113</v>
      </c>
      <c r="AS81" s="53">
        <f t="shared" si="119"/>
        <v>955.33089826452897</v>
      </c>
      <c r="AU81" s="109">
        <v>2039</v>
      </c>
      <c r="AV81" s="53">
        <v>131.24787246616884</v>
      </c>
      <c r="AW81" s="61">
        <f t="shared" si="139"/>
        <v>1.3089108910891087</v>
      </c>
      <c r="AX81" s="61">
        <v>0</v>
      </c>
      <c r="AY81" s="53">
        <f t="shared" si="120"/>
        <v>0</v>
      </c>
      <c r="AZ81" s="6"/>
      <c r="BA81" s="32">
        <v>2039</v>
      </c>
      <c r="BB81" s="692">
        <v>384.25247289714235</v>
      </c>
      <c r="BC81" s="53">
        <f t="shared" si="154"/>
        <v>90.152472897142331</v>
      </c>
      <c r="BD81" s="48">
        <f t="shared" si="121"/>
        <v>1.3089108910891087</v>
      </c>
      <c r="BE81" s="58">
        <v>0</v>
      </c>
      <c r="BF81" s="27">
        <f t="shared" si="122"/>
        <v>0</v>
      </c>
      <c r="BH81" s="32">
        <v>2039</v>
      </c>
      <c r="BI81" s="692">
        <v>0</v>
      </c>
      <c r="BJ81" s="53">
        <v>0</v>
      </c>
      <c r="BK81" s="108">
        <f t="shared" si="123"/>
        <v>1.3089108910891087</v>
      </c>
      <c r="BL81" s="61">
        <v>0</v>
      </c>
      <c r="BM81" s="53">
        <f t="shared" si="124"/>
        <v>0</v>
      </c>
      <c r="BO81" s="109">
        <v>2039</v>
      </c>
      <c r="BP81" s="53">
        <v>136.6640056005586</v>
      </c>
      <c r="BQ81" s="53">
        <f t="shared" si="140"/>
        <v>36.664005600558596</v>
      </c>
      <c r="BR81" s="108">
        <f t="shared" si="141"/>
        <v>1.3089108910891087</v>
      </c>
      <c r="BS81" s="61">
        <v>0</v>
      </c>
      <c r="BT81" s="53">
        <f t="shared" si="125"/>
        <v>0</v>
      </c>
      <c r="BV81" s="109">
        <v>2039</v>
      </c>
      <c r="BW81" s="695">
        <v>75.041224289029884</v>
      </c>
      <c r="BX81" s="108">
        <f t="shared" si="142"/>
        <v>1.3089108910891087</v>
      </c>
      <c r="BY81" s="61">
        <v>0</v>
      </c>
      <c r="BZ81" s="53">
        <f t="shared" si="126"/>
        <v>0</v>
      </c>
      <c r="CB81" s="109">
        <v>2039</v>
      </c>
      <c r="CC81" s="53">
        <v>110.33959250247358</v>
      </c>
      <c r="CD81" s="53">
        <f t="shared" si="155"/>
        <v>52.839592502473579</v>
      </c>
      <c r="CE81" s="108">
        <f t="shared" si="153"/>
        <v>1.3089108910891087</v>
      </c>
      <c r="CF81" s="61">
        <v>0</v>
      </c>
      <c r="CG81" s="53">
        <f t="shared" si="127"/>
        <v>0</v>
      </c>
      <c r="CI81" s="32">
        <v>2039</v>
      </c>
      <c r="CJ81" s="53">
        <v>344.7666200524169</v>
      </c>
      <c r="CK81" s="48">
        <f t="shared" si="143"/>
        <v>1.3089108910891087</v>
      </c>
      <c r="CL81" s="58">
        <v>0</v>
      </c>
      <c r="CM81" s="27">
        <f t="shared" si="128"/>
        <v>0</v>
      </c>
      <c r="CO81" s="109">
        <v>2039</v>
      </c>
      <c r="CP81" s="53">
        <f t="shared" si="144"/>
        <v>2573.6559060383006</v>
      </c>
      <c r="CQ81" s="53">
        <f t="shared" si="129"/>
        <v>2573.6559060383006</v>
      </c>
      <c r="CR81" s="108">
        <f t="shared" si="145"/>
        <v>1.3089108910891087</v>
      </c>
      <c r="CS81" s="108">
        <v>1</v>
      </c>
      <c r="CT81" s="53">
        <f t="shared" si="130"/>
        <v>3368.6862453293397</v>
      </c>
    </row>
    <row r="82" spans="1:98" ht="15" x14ac:dyDescent="0.5">
      <c r="A82" s="32">
        <v>2040</v>
      </c>
      <c r="B82" s="27">
        <f t="shared" si="98"/>
        <v>4883.7007224437566</v>
      </c>
      <c r="C82" s="87">
        <f t="shared" si="146"/>
        <v>0.125</v>
      </c>
      <c r="D82" s="27">
        <f t="shared" si="99"/>
        <v>610.46259030546958</v>
      </c>
      <c r="E82" s="137">
        <f t="shared" si="131"/>
        <v>0.9</v>
      </c>
      <c r="F82" s="169">
        <f t="shared" si="100"/>
        <v>9.9999999999999978E-2</v>
      </c>
      <c r="G82" s="27">
        <f t="shared" si="101"/>
        <v>549.41633127492264</v>
      </c>
      <c r="H82" s="58">
        <f t="shared" si="147"/>
        <v>0.40731330164910667</v>
      </c>
      <c r="I82" s="27">
        <f t="shared" si="102"/>
        <v>223.78457987152808</v>
      </c>
      <c r="J82" s="85">
        <f t="shared" si="132"/>
        <v>0.05</v>
      </c>
      <c r="K82" s="85">
        <f t="shared" si="133"/>
        <v>0.05</v>
      </c>
      <c r="L82" s="29">
        <f t="shared" si="134"/>
        <v>0.9</v>
      </c>
      <c r="M82" s="85">
        <f t="shared" si="134"/>
        <v>0.05</v>
      </c>
      <c r="N82" s="627">
        <f t="shared" si="103"/>
        <v>0.55946144967882028</v>
      </c>
      <c r="O82" s="144">
        <f t="shared" si="148"/>
        <v>3.7499999999999999E-2</v>
      </c>
      <c r="P82" s="627">
        <f t="shared" si="104"/>
        <v>0.41959608725911518</v>
      </c>
      <c r="Q82" s="27">
        <f t="shared" si="105"/>
        <v>10.629767543897584</v>
      </c>
      <c r="R82" s="27">
        <f t="shared" si="106"/>
        <v>10.769632906317289</v>
      </c>
      <c r="S82" s="624">
        <f t="shared" si="107"/>
        <v>222.80552233459014</v>
      </c>
      <c r="T82" s="144">
        <f t="shared" si="149"/>
        <v>0.05</v>
      </c>
      <c r="U82" s="53">
        <f t="shared" si="108"/>
        <v>11.189228993576405</v>
      </c>
      <c r="V82" s="27">
        <f t="shared" si="109"/>
        <v>61.046259030546942</v>
      </c>
      <c r="W82" s="85">
        <f t="shared" si="135"/>
        <v>0.09</v>
      </c>
      <c r="X82" s="29">
        <f t="shared" si="110"/>
        <v>0.91</v>
      </c>
      <c r="Y82" s="27">
        <f t="shared" si="111"/>
        <v>5.4941633127492242</v>
      </c>
      <c r="Z82" s="85">
        <f t="shared" si="136"/>
        <v>0.49000000000000005</v>
      </c>
      <c r="AA82" s="624">
        <f t="shared" si="112"/>
        <v>2.69214002324712</v>
      </c>
      <c r="AB82" s="27">
        <f t="shared" si="113"/>
        <v>55.552095717797719</v>
      </c>
      <c r="AC82" s="85">
        <f t="shared" si="137"/>
        <v>0.49000000000000005</v>
      </c>
      <c r="AD82" s="27">
        <f t="shared" si="114"/>
        <v>27.220526901720884</v>
      </c>
      <c r="AE82" s="624">
        <f t="shared" si="115"/>
        <v>38.409755895297288</v>
      </c>
      <c r="AF82" s="624">
        <f t="shared" si="116"/>
        <v>6.145560943247566</v>
      </c>
      <c r="AG82" s="624">
        <f t="shared" si="117"/>
        <v>8.0660487380124302</v>
      </c>
      <c r="AI82" s="109">
        <v>2040</v>
      </c>
      <c r="AJ82" s="53">
        <v>367.09343683992586</v>
      </c>
      <c r="AK82" s="108">
        <f t="shared" si="150"/>
        <v>1.3089108910891087</v>
      </c>
      <c r="AL82" s="61">
        <f t="shared" si="151"/>
        <v>1.2410000000000001</v>
      </c>
      <c r="AM82" s="53">
        <f t="shared" si="118"/>
        <v>596.29131353114462</v>
      </c>
      <c r="AN82" s="98"/>
      <c r="AO82" s="109">
        <v>2040</v>
      </c>
      <c r="AP82" s="53">
        <v>663.23497590456589</v>
      </c>
      <c r="AQ82" s="108">
        <f t="shared" si="138"/>
        <v>1.3089108910891087</v>
      </c>
      <c r="AR82" s="61">
        <f t="shared" si="152"/>
        <v>1.1113</v>
      </c>
      <c r="AS82" s="53">
        <f t="shared" si="119"/>
        <v>964.73673660541328</v>
      </c>
      <c r="AU82" s="109">
        <v>2040</v>
      </c>
      <c r="AV82" s="53">
        <v>136.5439805359868</v>
      </c>
      <c r="AW82" s="61">
        <f t="shared" si="139"/>
        <v>1.3089108910891087</v>
      </c>
      <c r="AX82" s="61">
        <v>0</v>
      </c>
      <c r="AY82" s="53">
        <f t="shared" si="120"/>
        <v>0</v>
      </c>
      <c r="AZ82" s="6"/>
      <c r="BA82" s="32">
        <v>2040</v>
      </c>
      <c r="BB82" s="692">
        <v>388.1480101548151</v>
      </c>
      <c r="BC82" s="53">
        <f t="shared" si="154"/>
        <v>94.048010154815074</v>
      </c>
      <c r="BD82" s="48">
        <f t="shared" si="121"/>
        <v>1.3089108910891087</v>
      </c>
      <c r="BE82" s="58">
        <v>0</v>
      </c>
      <c r="BF82" s="27">
        <f t="shared" si="122"/>
        <v>0</v>
      </c>
      <c r="BH82" s="32">
        <v>2040</v>
      </c>
      <c r="BI82" s="692">
        <v>0</v>
      </c>
      <c r="BJ82" s="53">
        <v>0</v>
      </c>
      <c r="BK82" s="108">
        <f t="shared" si="123"/>
        <v>1.3089108910891087</v>
      </c>
      <c r="BL82" s="61">
        <v>0</v>
      </c>
      <c r="BM82" s="53">
        <f t="shared" si="124"/>
        <v>0</v>
      </c>
      <c r="BO82" s="109">
        <v>2040</v>
      </c>
      <c r="BP82" s="53">
        <v>138.09051820072381</v>
      </c>
      <c r="BQ82" s="53">
        <f t="shared" si="140"/>
        <v>38.090518200723807</v>
      </c>
      <c r="BR82" s="108">
        <f t="shared" si="141"/>
        <v>1.3089108910891087</v>
      </c>
      <c r="BS82" s="61">
        <v>0</v>
      </c>
      <c r="BT82" s="53">
        <f t="shared" si="125"/>
        <v>0</v>
      </c>
      <c r="BV82" s="109">
        <v>2040</v>
      </c>
      <c r="BW82" s="695">
        <v>77.939070399209328</v>
      </c>
      <c r="BX82" s="108">
        <f t="shared" si="142"/>
        <v>1.3089108910891087</v>
      </c>
      <c r="BY82" s="61">
        <v>0</v>
      </c>
      <c r="BZ82" s="53">
        <f t="shared" si="126"/>
        <v>0</v>
      </c>
      <c r="CB82" s="109">
        <v>2040</v>
      </c>
      <c r="CC82" s="53">
        <v>112.05006200833697</v>
      </c>
      <c r="CD82" s="53">
        <f t="shared" si="155"/>
        <v>54.550062008336965</v>
      </c>
      <c r="CE82" s="108">
        <f t="shared" si="153"/>
        <v>1.3089108910891087</v>
      </c>
      <c r="CF82" s="61">
        <v>0</v>
      </c>
      <c r="CG82" s="53">
        <f t="shared" si="127"/>
        <v>0</v>
      </c>
      <c r="CI82" s="32">
        <v>2040</v>
      </c>
      <c r="CJ82" s="53">
        <v>346.99813125880303</v>
      </c>
      <c r="CK82" s="48">
        <f t="shared" si="143"/>
        <v>1.3089108910891087</v>
      </c>
      <c r="CL82" s="58">
        <v>0</v>
      </c>
      <c r="CM82" s="27">
        <f t="shared" si="128"/>
        <v>0</v>
      </c>
      <c r="CO82" s="109">
        <v>2040</v>
      </c>
      <c r="CP82" s="53">
        <f t="shared" si="144"/>
        <v>2538.5018146976331</v>
      </c>
      <c r="CQ82" s="53">
        <f t="shared" si="129"/>
        <v>2538.5018146976331</v>
      </c>
      <c r="CR82" s="108">
        <f t="shared" si="145"/>
        <v>1.3089108910891087</v>
      </c>
      <c r="CS82" s="108">
        <v>1</v>
      </c>
      <c r="CT82" s="53">
        <f t="shared" si="130"/>
        <v>3322.6726723071984</v>
      </c>
    </row>
    <row r="83" spans="1:98" ht="15" x14ac:dyDescent="0.5">
      <c r="A83" s="32">
        <v>2041</v>
      </c>
      <c r="B83" s="27">
        <f t="shared" si="98"/>
        <v>4865.3633739670622</v>
      </c>
      <c r="C83" s="87">
        <f t="shared" si="146"/>
        <v>0.125</v>
      </c>
      <c r="D83" s="27">
        <f t="shared" si="99"/>
        <v>608.17042174588278</v>
      </c>
      <c r="E83" s="137">
        <f t="shared" si="131"/>
        <v>0.9</v>
      </c>
      <c r="F83" s="169">
        <f t="shared" si="100"/>
        <v>9.9999999999999978E-2</v>
      </c>
      <c r="G83" s="27">
        <f t="shared" si="101"/>
        <v>547.35337957129457</v>
      </c>
      <c r="H83" s="58">
        <f t="shared" si="147"/>
        <v>0.40731330164910667</v>
      </c>
      <c r="I83" s="27">
        <f t="shared" si="102"/>
        <v>222.94431220198069</v>
      </c>
      <c r="J83" s="85">
        <f t="shared" si="132"/>
        <v>0.05</v>
      </c>
      <c r="K83" s="85">
        <f t="shared" si="133"/>
        <v>0.05</v>
      </c>
      <c r="L83" s="29">
        <f t="shared" si="134"/>
        <v>0.9</v>
      </c>
      <c r="M83" s="85">
        <f t="shared" si="134"/>
        <v>0.05</v>
      </c>
      <c r="N83" s="627">
        <f t="shared" si="103"/>
        <v>0.55736078050495175</v>
      </c>
      <c r="O83" s="144">
        <f t="shared" si="148"/>
        <v>3.7499999999999999E-2</v>
      </c>
      <c r="P83" s="627">
        <f t="shared" si="104"/>
        <v>0.41802058537871384</v>
      </c>
      <c r="Q83" s="27">
        <f t="shared" si="105"/>
        <v>10.589854829594083</v>
      </c>
      <c r="R83" s="27">
        <f t="shared" si="106"/>
        <v>10.729195024720321</v>
      </c>
      <c r="S83" s="624">
        <f t="shared" si="107"/>
        <v>221.96893083609703</v>
      </c>
      <c r="T83" s="144">
        <f t="shared" si="149"/>
        <v>0.05</v>
      </c>
      <c r="U83" s="53">
        <f t="shared" si="108"/>
        <v>11.147215610099035</v>
      </c>
      <c r="V83" s="27">
        <f t="shared" si="109"/>
        <v>60.817042174588266</v>
      </c>
      <c r="W83" s="85">
        <f t="shared" si="135"/>
        <v>0.09</v>
      </c>
      <c r="X83" s="29">
        <f t="shared" si="110"/>
        <v>0.91</v>
      </c>
      <c r="Y83" s="27">
        <f t="shared" si="111"/>
        <v>5.4735337957129442</v>
      </c>
      <c r="Z83" s="85">
        <f t="shared" si="136"/>
        <v>0.49000000000000005</v>
      </c>
      <c r="AA83" s="624">
        <f t="shared" si="112"/>
        <v>2.6820315598993427</v>
      </c>
      <c r="AB83" s="27">
        <f t="shared" si="113"/>
        <v>55.343508378875327</v>
      </c>
      <c r="AC83" s="85">
        <f t="shared" si="137"/>
        <v>0.49000000000000005</v>
      </c>
      <c r="AD83" s="27">
        <f t="shared" si="114"/>
        <v>27.118319105648911</v>
      </c>
      <c r="AE83" s="624">
        <f t="shared" si="115"/>
        <v>38.265534715747947</v>
      </c>
      <c r="AF83" s="624">
        <f t="shared" si="116"/>
        <v>6.1224855545196712</v>
      </c>
      <c r="AG83" s="624">
        <f t="shared" si="117"/>
        <v>8.0357622903070691</v>
      </c>
      <c r="AI83" s="109">
        <v>2041</v>
      </c>
      <c r="AJ83" s="53">
        <v>378.32323948594319</v>
      </c>
      <c r="AK83" s="108">
        <f t="shared" si="150"/>
        <v>1.3089108910891087</v>
      </c>
      <c r="AL83" s="61">
        <f t="shared" si="151"/>
        <v>1.2410000000000001</v>
      </c>
      <c r="AM83" s="53">
        <f t="shared" si="118"/>
        <v>614.53253796744286</v>
      </c>
      <c r="AN83" s="98"/>
      <c r="AO83" s="109">
        <v>2041</v>
      </c>
      <c r="AP83" s="53">
        <v>669.53236126314539</v>
      </c>
      <c r="AQ83" s="108">
        <f t="shared" si="138"/>
        <v>1.3089108910891087</v>
      </c>
      <c r="AR83" s="61">
        <f t="shared" si="152"/>
        <v>1.1113</v>
      </c>
      <c r="AS83" s="53">
        <f t="shared" si="119"/>
        <v>973.89686720874408</v>
      </c>
      <c r="AU83" s="109">
        <v>2041</v>
      </c>
      <c r="AV83" s="53">
        <v>141.84008860580434</v>
      </c>
      <c r="AW83" s="61">
        <f t="shared" si="139"/>
        <v>1.3089108910891087</v>
      </c>
      <c r="AX83" s="61">
        <v>0</v>
      </c>
      <c r="AY83" s="53">
        <f t="shared" si="120"/>
        <v>0</v>
      </c>
      <c r="AZ83" s="6"/>
      <c r="BA83" s="32">
        <v>2041</v>
      </c>
      <c r="BB83" s="692">
        <v>392.04354741248892</v>
      </c>
      <c r="BC83" s="53">
        <f t="shared" si="154"/>
        <v>97.943547412488897</v>
      </c>
      <c r="BD83" s="48">
        <f t="shared" si="121"/>
        <v>1.3089108910891087</v>
      </c>
      <c r="BE83" s="58">
        <v>0</v>
      </c>
      <c r="BF83" s="27">
        <f t="shared" si="122"/>
        <v>0</v>
      </c>
      <c r="BH83" s="32">
        <v>2041</v>
      </c>
      <c r="BI83" s="692">
        <v>0</v>
      </c>
      <c r="BJ83" s="53">
        <v>0</v>
      </c>
      <c r="BK83" s="108">
        <f t="shared" si="123"/>
        <v>1.3089108910891087</v>
      </c>
      <c r="BL83" s="61">
        <v>0</v>
      </c>
      <c r="BM83" s="53">
        <f t="shared" si="124"/>
        <v>0</v>
      </c>
      <c r="BO83" s="109">
        <v>2041</v>
      </c>
      <c r="BP83" s="53">
        <v>139.48512493653305</v>
      </c>
      <c r="BQ83" s="53">
        <f t="shared" si="140"/>
        <v>39.485124936533055</v>
      </c>
      <c r="BR83" s="108">
        <f t="shared" si="141"/>
        <v>1.3089108910891087</v>
      </c>
      <c r="BS83" s="61">
        <v>0</v>
      </c>
      <c r="BT83" s="53">
        <f t="shared" si="125"/>
        <v>0</v>
      </c>
      <c r="BV83" s="109">
        <v>2041</v>
      </c>
      <c r="BW83" s="695">
        <v>80.836916509388814</v>
      </c>
      <c r="BX83" s="108">
        <f t="shared" si="142"/>
        <v>1.3089108910891087</v>
      </c>
      <c r="BY83" s="61">
        <v>0</v>
      </c>
      <c r="BZ83" s="53">
        <f t="shared" si="126"/>
        <v>0</v>
      </c>
      <c r="CB83" s="109">
        <v>2041</v>
      </c>
      <c r="CC83" s="53">
        <v>113.75135732545115</v>
      </c>
      <c r="CD83" s="53">
        <f t="shared" si="155"/>
        <v>56.251357325451153</v>
      </c>
      <c r="CE83" s="108">
        <f t="shared" si="153"/>
        <v>1.3089108910891087</v>
      </c>
      <c r="CF83" s="61">
        <v>0</v>
      </c>
      <c r="CG83" s="53">
        <f t="shared" si="127"/>
        <v>0</v>
      </c>
      <c r="CI83" s="32">
        <v>2041</v>
      </c>
      <c r="CJ83" s="53">
        <v>349.22964246519007</v>
      </c>
      <c r="CK83" s="48">
        <f t="shared" si="143"/>
        <v>1.3089108910891087</v>
      </c>
      <c r="CL83" s="58">
        <v>0</v>
      </c>
      <c r="CM83" s="27">
        <f t="shared" si="128"/>
        <v>0</v>
      </c>
      <c r="CO83" s="109">
        <v>2041</v>
      </c>
      <c r="CP83" s="53">
        <f t="shared" si="144"/>
        <v>2503.5577219960551</v>
      </c>
      <c r="CQ83" s="53">
        <f t="shared" si="129"/>
        <v>2503.5577219960551</v>
      </c>
      <c r="CR83" s="108">
        <f t="shared" si="145"/>
        <v>1.3089108910891087</v>
      </c>
      <c r="CS83" s="108">
        <v>1</v>
      </c>
      <c r="CT83" s="53">
        <f t="shared" si="130"/>
        <v>3276.9339687908755</v>
      </c>
    </row>
    <row r="84" spans="1:98" ht="15" x14ac:dyDescent="0.5">
      <c r="A84" s="32">
        <v>2042</v>
      </c>
      <c r="B84" s="27">
        <f t="shared" si="98"/>
        <v>4847.2071319681745</v>
      </c>
      <c r="C84" s="87">
        <f t="shared" si="146"/>
        <v>0.125</v>
      </c>
      <c r="D84" s="27">
        <f t="shared" si="99"/>
        <v>605.90089149602181</v>
      </c>
      <c r="E84" s="137">
        <f t="shared" si="131"/>
        <v>0.9</v>
      </c>
      <c r="F84" s="169">
        <f t="shared" si="100"/>
        <v>9.9999999999999978E-2</v>
      </c>
      <c r="G84" s="27">
        <f t="shared" si="101"/>
        <v>545.31080234641968</v>
      </c>
      <c r="H84" s="58">
        <f t="shared" si="147"/>
        <v>0.40731330164910667</v>
      </c>
      <c r="I84" s="27">
        <f t="shared" si="102"/>
        <v>222.11234332864362</v>
      </c>
      <c r="J84" s="85">
        <f t="shared" si="132"/>
        <v>0.05</v>
      </c>
      <c r="K84" s="85">
        <f t="shared" si="133"/>
        <v>0.05</v>
      </c>
      <c r="L84" s="29">
        <f t="shared" si="134"/>
        <v>0.9</v>
      </c>
      <c r="M84" s="85">
        <f t="shared" si="134"/>
        <v>0.05</v>
      </c>
      <c r="N84" s="627">
        <f t="shared" si="103"/>
        <v>0.55528085832160912</v>
      </c>
      <c r="O84" s="144">
        <f t="shared" si="148"/>
        <v>3.7499999999999999E-2</v>
      </c>
      <c r="P84" s="627">
        <f t="shared" si="104"/>
        <v>0.41646064374120684</v>
      </c>
      <c r="Q84" s="27">
        <f t="shared" si="105"/>
        <v>10.550336308110573</v>
      </c>
      <c r="R84" s="27">
        <f t="shared" si="106"/>
        <v>10.689156522690975</v>
      </c>
      <c r="S84" s="624">
        <f t="shared" si="107"/>
        <v>221.14060182658082</v>
      </c>
      <c r="T84" s="144">
        <f t="shared" si="149"/>
        <v>0.05</v>
      </c>
      <c r="U84" s="53">
        <f t="shared" si="108"/>
        <v>11.105617166432182</v>
      </c>
      <c r="V84" s="27">
        <f t="shared" si="109"/>
        <v>60.590089149602171</v>
      </c>
      <c r="W84" s="85">
        <f t="shared" si="135"/>
        <v>0.09</v>
      </c>
      <c r="X84" s="29">
        <f t="shared" si="110"/>
        <v>0.91</v>
      </c>
      <c r="Y84" s="27">
        <f t="shared" si="111"/>
        <v>5.4531080234641953</v>
      </c>
      <c r="Z84" s="85">
        <f t="shared" si="136"/>
        <v>0.49000000000000005</v>
      </c>
      <c r="AA84" s="624">
        <f t="shared" si="112"/>
        <v>2.6720229314974562</v>
      </c>
      <c r="AB84" s="27">
        <f t="shared" si="113"/>
        <v>55.136981126137975</v>
      </c>
      <c r="AC84" s="85">
        <f t="shared" si="137"/>
        <v>0.49000000000000005</v>
      </c>
      <c r="AD84" s="27">
        <f t="shared" si="114"/>
        <v>27.01712075180761</v>
      </c>
      <c r="AE84" s="624">
        <f t="shared" si="115"/>
        <v>38.122737918239793</v>
      </c>
      <c r="AF84" s="624">
        <f t="shared" si="116"/>
        <v>6.0996380669183665</v>
      </c>
      <c r="AG84" s="624">
        <f t="shared" si="117"/>
        <v>8.0057749628303565</v>
      </c>
      <c r="AI84" s="109">
        <v>2042</v>
      </c>
      <c r="AJ84" s="53">
        <v>389.55304213196115</v>
      </c>
      <c r="AK84" s="108">
        <f t="shared" si="150"/>
        <v>1.3089108910891087</v>
      </c>
      <c r="AL84" s="61">
        <f t="shared" si="151"/>
        <v>1.2410000000000001</v>
      </c>
      <c r="AM84" s="53">
        <f t="shared" si="118"/>
        <v>632.77376240374224</v>
      </c>
      <c r="AN84" s="98"/>
      <c r="AO84" s="109">
        <v>2042</v>
      </c>
      <c r="AP84" s="53">
        <v>675.65494002297999</v>
      </c>
      <c r="AQ84" s="108">
        <f t="shared" si="138"/>
        <v>1.3089108910891087</v>
      </c>
      <c r="AR84" s="61">
        <f t="shared" si="152"/>
        <v>1.1113</v>
      </c>
      <c r="AS84" s="53">
        <f t="shared" si="119"/>
        <v>982.80272541430156</v>
      </c>
      <c r="AU84" s="109">
        <v>2042</v>
      </c>
      <c r="AV84" s="53">
        <v>147.13619667562202</v>
      </c>
      <c r="AW84" s="61">
        <f t="shared" si="139"/>
        <v>1.3089108910891087</v>
      </c>
      <c r="AX84" s="61">
        <v>0</v>
      </c>
      <c r="AY84" s="53">
        <f t="shared" si="120"/>
        <v>0</v>
      </c>
      <c r="AZ84" s="6"/>
      <c r="BA84" s="32">
        <v>2042</v>
      </c>
      <c r="BB84" s="692">
        <v>395.8191714081521</v>
      </c>
      <c r="BC84" s="53">
        <f t="shared" si="154"/>
        <v>101.71917140815208</v>
      </c>
      <c r="BD84" s="48">
        <f t="shared" si="121"/>
        <v>1.3089108910891087</v>
      </c>
      <c r="BE84" s="58">
        <v>0</v>
      </c>
      <c r="BF84" s="27">
        <f t="shared" si="122"/>
        <v>0</v>
      </c>
      <c r="BH84" s="32">
        <v>2042</v>
      </c>
      <c r="BI84" s="692">
        <v>0</v>
      </c>
      <c r="BJ84" s="53">
        <v>0</v>
      </c>
      <c r="BK84" s="108">
        <f t="shared" si="123"/>
        <v>1.3089108910891087</v>
      </c>
      <c r="BL84" s="61">
        <v>0</v>
      </c>
      <c r="BM84" s="53">
        <f t="shared" si="124"/>
        <v>0</v>
      </c>
      <c r="BO84" s="109">
        <v>2042</v>
      </c>
      <c r="BP84" s="53">
        <v>140.84977084556715</v>
      </c>
      <c r="BQ84" s="53">
        <f t="shared" si="140"/>
        <v>40.84977084556715</v>
      </c>
      <c r="BR84" s="108">
        <f t="shared" si="141"/>
        <v>1.3089108910891087</v>
      </c>
      <c r="BS84" s="61">
        <v>0</v>
      </c>
      <c r="BT84" s="53">
        <f t="shared" si="125"/>
        <v>0</v>
      </c>
      <c r="BV84" s="109">
        <v>2042</v>
      </c>
      <c r="BW84" s="695">
        <v>83.734762619568258</v>
      </c>
      <c r="BX84" s="108">
        <f t="shared" si="142"/>
        <v>1.3089108910891087</v>
      </c>
      <c r="BY84" s="61">
        <v>0</v>
      </c>
      <c r="BZ84" s="53">
        <f t="shared" si="126"/>
        <v>0</v>
      </c>
      <c r="CB84" s="109">
        <v>2042</v>
      </c>
      <c r="CC84" s="53">
        <v>115.44470650382274</v>
      </c>
      <c r="CD84" s="53">
        <f t="shared" si="155"/>
        <v>57.944706503822744</v>
      </c>
      <c r="CE84" s="108">
        <f t="shared" si="153"/>
        <v>1.3089108910891087</v>
      </c>
      <c r="CF84" s="61">
        <v>0</v>
      </c>
      <c r="CG84" s="53">
        <f t="shared" si="127"/>
        <v>0</v>
      </c>
      <c r="CI84" s="32">
        <v>2042</v>
      </c>
      <c r="CJ84" s="53">
        <v>351.4611536715762</v>
      </c>
      <c r="CK84" s="48">
        <f t="shared" si="143"/>
        <v>1.3089108910891087</v>
      </c>
      <c r="CL84" s="58">
        <v>0</v>
      </c>
      <c r="CM84" s="27">
        <f t="shared" si="128"/>
        <v>0</v>
      </c>
      <c r="CO84" s="109">
        <v>2042</v>
      </c>
      <c r="CP84" s="53">
        <f t="shared" si="144"/>
        <v>2468.9462561207501</v>
      </c>
      <c r="CQ84" s="53">
        <f t="shared" si="129"/>
        <v>2468.9462561207501</v>
      </c>
      <c r="CR84" s="108">
        <f t="shared" si="145"/>
        <v>1.3089108910891087</v>
      </c>
      <c r="CS84" s="108">
        <v>1</v>
      </c>
      <c r="CT84" s="53">
        <f t="shared" si="130"/>
        <v>3231.6306441501301</v>
      </c>
    </row>
    <row r="85" spans="1:98" ht="15" x14ac:dyDescent="0.5">
      <c r="A85" s="32">
        <v>2043</v>
      </c>
      <c r="B85" s="27">
        <f t="shared" si="98"/>
        <v>4831.8094266498138</v>
      </c>
      <c r="C85" s="87">
        <f t="shared" si="146"/>
        <v>0.125</v>
      </c>
      <c r="D85" s="27">
        <f t="shared" si="99"/>
        <v>603.97617833122672</v>
      </c>
      <c r="E85" s="137">
        <f t="shared" si="131"/>
        <v>0.9</v>
      </c>
      <c r="F85" s="169">
        <f t="shared" si="100"/>
        <v>9.9999999999999978E-2</v>
      </c>
      <c r="G85" s="27">
        <f t="shared" si="101"/>
        <v>543.57856049810403</v>
      </c>
      <c r="H85" s="58">
        <f t="shared" si="147"/>
        <v>0.40731330164910667</v>
      </c>
      <c r="I85" s="27">
        <f t="shared" si="102"/>
        <v>221.40677818215141</v>
      </c>
      <c r="J85" s="85">
        <f t="shared" si="132"/>
        <v>0.05</v>
      </c>
      <c r="K85" s="85">
        <f t="shared" si="133"/>
        <v>0.05</v>
      </c>
      <c r="L85" s="29">
        <f t="shared" si="134"/>
        <v>0.9</v>
      </c>
      <c r="M85" s="85">
        <f t="shared" si="134"/>
        <v>0.05</v>
      </c>
      <c r="N85" s="627">
        <f t="shared" si="103"/>
        <v>0.55351694545537855</v>
      </c>
      <c r="O85" s="144">
        <f t="shared" si="148"/>
        <v>3.7499999999999999E-2</v>
      </c>
      <c r="P85" s="627">
        <f t="shared" si="104"/>
        <v>0.41513770909153391</v>
      </c>
      <c r="Q85" s="27">
        <f t="shared" si="105"/>
        <v>10.516821963652193</v>
      </c>
      <c r="R85" s="27">
        <f t="shared" si="106"/>
        <v>10.655201200016037</v>
      </c>
      <c r="S85" s="624">
        <f t="shared" si="107"/>
        <v>220.43812352760455</v>
      </c>
      <c r="T85" s="144">
        <f t="shared" si="149"/>
        <v>0.05</v>
      </c>
      <c r="U85" s="53">
        <f t="shared" si="108"/>
        <v>11.070338909107571</v>
      </c>
      <c r="V85" s="27">
        <f t="shared" si="109"/>
        <v>60.397617833122659</v>
      </c>
      <c r="W85" s="85">
        <f t="shared" si="135"/>
        <v>0.09</v>
      </c>
      <c r="X85" s="29">
        <f t="shared" si="110"/>
        <v>0.91</v>
      </c>
      <c r="Y85" s="27">
        <f t="shared" si="111"/>
        <v>5.4357856049810387</v>
      </c>
      <c r="Z85" s="85">
        <f t="shared" si="136"/>
        <v>0.49000000000000005</v>
      </c>
      <c r="AA85" s="624">
        <f t="shared" si="112"/>
        <v>2.6635349464407092</v>
      </c>
      <c r="AB85" s="27">
        <f t="shared" si="113"/>
        <v>54.961832228141624</v>
      </c>
      <c r="AC85" s="85">
        <f t="shared" si="137"/>
        <v>0.49000000000000005</v>
      </c>
      <c r="AD85" s="27">
        <f t="shared" si="114"/>
        <v>26.931297791789397</v>
      </c>
      <c r="AE85" s="624">
        <f t="shared" si="115"/>
        <v>38.001636700896967</v>
      </c>
      <c r="AF85" s="624">
        <f t="shared" si="116"/>
        <v>6.0802618721435149</v>
      </c>
      <c r="AG85" s="624">
        <f t="shared" si="117"/>
        <v>7.9803437071883625</v>
      </c>
      <c r="AI85" s="109">
        <v>2043</v>
      </c>
      <c r="AJ85" s="53">
        <v>400.7828447779778</v>
      </c>
      <c r="AK85" s="108">
        <f t="shared" si="150"/>
        <v>1.3089108910891087</v>
      </c>
      <c r="AL85" s="61">
        <f t="shared" si="151"/>
        <v>1.2410000000000001</v>
      </c>
      <c r="AM85" s="53">
        <f t="shared" si="118"/>
        <v>651.01498684003946</v>
      </c>
      <c r="AN85" s="98"/>
      <c r="AO85" s="109">
        <v>2043</v>
      </c>
      <c r="AP85" s="53">
        <v>681.59805594690317</v>
      </c>
      <c r="AQ85" s="108">
        <f t="shared" si="138"/>
        <v>1.3089108910891087</v>
      </c>
      <c r="AR85" s="61">
        <f t="shared" si="152"/>
        <v>1.1113</v>
      </c>
      <c r="AS85" s="53">
        <f t="shared" si="119"/>
        <v>991.44753829361866</v>
      </c>
      <c r="AU85" s="109">
        <v>2043</v>
      </c>
      <c r="AV85" s="53">
        <v>152.43230474543941</v>
      </c>
      <c r="AW85" s="61">
        <f t="shared" si="139"/>
        <v>1.3089108910891087</v>
      </c>
      <c r="AX85" s="61">
        <v>0</v>
      </c>
      <c r="AY85" s="53">
        <f t="shared" si="120"/>
        <v>0</v>
      </c>
      <c r="AZ85" s="6"/>
      <c r="BA85" s="32">
        <v>2043</v>
      </c>
      <c r="BB85" s="692">
        <v>397.50232522686099</v>
      </c>
      <c r="BC85" s="53">
        <f t="shared" si="154"/>
        <v>103.40232522686097</v>
      </c>
      <c r="BD85" s="48">
        <f t="shared" si="121"/>
        <v>1.3089108910891087</v>
      </c>
      <c r="BE85" s="58">
        <v>0</v>
      </c>
      <c r="BF85" s="27">
        <f t="shared" si="122"/>
        <v>0</v>
      </c>
      <c r="BH85" s="32">
        <v>2043</v>
      </c>
      <c r="BI85" s="692">
        <v>0</v>
      </c>
      <c r="BJ85" s="53">
        <v>0</v>
      </c>
      <c r="BK85" s="108">
        <f t="shared" si="123"/>
        <v>1.3089108910891087</v>
      </c>
      <c r="BL85" s="61">
        <v>0</v>
      </c>
      <c r="BM85" s="53">
        <f t="shared" si="124"/>
        <v>0</v>
      </c>
      <c r="BO85" s="109">
        <v>2043</v>
      </c>
      <c r="BP85" s="53">
        <v>142.18633260798111</v>
      </c>
      <c r="BQ85" s="53">
        <f t="shared" si="140"/>
        <v>42.186332607981115</v>
      </c>
      <c r="BR85" s="108">
        <f t="shared" si="141"/>
        <v>1.3089108910891087</v>
      </c>
      <c r="BS85" s="61">
        <v>0</v>
      </c>
      <c r="BT85" s="53">
        <f t="shared" si="125"/>
        <v>0</v>
      </c>
      <c r="BV85" s="109">
        <v>2043</v>
      </c>
      <c r="BW85" s="695">
        <v>86.632608729747744</v>
      </c>
      <c r="BX85" s="108">
        <f t="shared" si="142"/>
        <v>1.3089108910891087</v>
      </c>
      <c r="BY85" s="61">
        <v>0</v>
      </c>
      <c r="BZ85" s="53">
        <f t="shared" si="126"/>
        <v>0</v>
      </c>
      <c r="CB85" s="109">
        <v>2043</v>
      </c>
      <c r="CC85" s="53">
        <v>117.13113046131984</v>
      </c>
      <c r="CD85" s="53">
        <f t="shared" si="155"/>
        <v>59.631130461319842</v>
      </c>
      <c r="CE85" s="108">
        <f t="shared" si="153"/>
        <v>1.3089108910891087</v>
      </c>
      <c r="CF85" s="61">
        <v>0</v>
      </c>
      <c r="CG85" s="53">
        <f t="shared" si="127"/>
        <v>0</v>
      </c>
      <c r="CI85" s="32">
        <v>2043</v>
      </c>
      <c r="CJ85" s="53">
        <v>353.69266487796233</v>
      </c>
      <c r="CK85" s="48">
        <f t="shared" si="143"/>
        <v>1.3089108910891087</v>
      </c>
      <c r="CL85" s="58">
        <v>0</v>
      </c>
      <c r="CM85" s="27">
        <f t="shared" si="128"/>
        <v>0</v>
      </c>
      <c r="CO85" s="109">
        <v>2043</v>
      </c>
      <c r="CP85" s="53">
        <f t="shared" si="144"/>
        <v>2436.6417326258074</v>
      </c>
      <c r="CQ85" s="53">
        <f t="shared" si="129"/>
        <v>2436.6417326258074</v>
      </c>
      <c r="CR85" s="108">
        <f t="shared" si="145"/>
        <v>1.3089108910891087</v>
      </c>
      <c r="CS85" s="108">
        <v>1</v>
      </c>
      <c r="CT85" s="53">
        <f t="shared" si="130"/>
        <v>3189.3469015161554</v>
      </c>
    </row>
    <row r="86" spans="1:98" ht="15" x14ac:dyDescent="0.5">
      <c r="A86" s="32">
        <v>2044</v>
      </c>
      <c r="B86" s="27">
        <f t="shared" si="98"/>
        <v>4816.4274573505309</v>
      </c>
      <c r="C86" s="87">
        <f t="shared" si="146"/>
        <v>0.125</v>
      </c>
      <c r="D86" s="27">
        <f t="shared" si="99"/>
        <v>602.05343216881636</v>
      </c>
      <c r="E86" s="137">
        <f t="shared" si="131"/>
        <v>0.9</v>
      </c>
      <c r="F86" s="169">
        <f t="shared" si="100"/>
        <v>9.9999999999999978E-2</v>
      </c>
      <c r="G86" s="27">
        <f t="shared" si="101"/>
        <v>541.84808895193476</v>
      </c>
      <c r="H86" s="58">
        <f t="shared" si="147"/>
        <v>0.40731330164910667</v>
      </c>
      <c r="I86" s="27">
        <f t="shared" si="102"/>
        <v>220.70193410327138</v>
      </c>
      <c r="J86" s="85">
        <f t="shared" si="132"/>
        <v>0.05</v>
      </c>
      <c r="K86" s="85">
        <f t="shared" si="133"/>
        <v>0.05</v>
      </c>
      <c r="L86" s="29">
        <f t="shared" si="134"/>
        <v>0.9</v>
      </c>
      <c r="M86" s="85">
        <f t="shared" si="134"/>
        <v>0.05</v>
      </c>
      <c r="N86" s="627">
        <f t="shared" si="103"/>
        <v>0.55175483525817848</v>
      </c>
      <c r="O86" s="144">
        <f t="shared" si="148"/>
        <v>3.7499999999999999E-2</v>
      </c>
      <c r="P86" s="627">
        <f t="shared" si="104"/>
        <v>0.41381612644363386</v>
      </c>
      <c r="Q86" s="27">
        <f t="shared" si="105"/>
        <v>10.483341869905392</v>
      </c>
      <c r="R86" s="27">
        <f t="shared" si="106"/>
        <v>10.621280578719936</v>
      </c>
      <c r="S86" s="624">
        <f t="shared" si="107"/>
        <v>219.73636314156957</v>
      </c>
      <c r="T86" s="144">
        <f t="shared" si="149"/>
        <v>0.05</v>
      </c>
      <c r="U86" s="53">
        <f t="shared" si="108"/>
        <v>11.03509670516357</v>
      </c>
      <c r="V86" s="27">
        <f t="shared" si="109"/>
        <v>60.205343216881623</v>
      </c>
      <c r="W86" s="85">
        <f t="shared" si="135"/>
        <v>0.09</v>
      </c>
      <c r="X86" s="29">
        <f t="shared" si="110"/>
        <v>0.91</v>
      </c>
      <c r="Y86" s="27">
        <f t="shared" si="111"/>
        <v>5.4184808895193459</v>
      </c>
      <c r="Z86" s="85">
        <f t="shared" si="136"/>
        <v>0.49000000000000005</v>
      </c>
      <c r="AA86" s="624">
        <f t="shared" si="112"/>
        <v>2.6550556358644797</v>
      </c>
      <c r="AB86" s="27">
        <f t="shared" si="113"/>
        <v>54.786862327362279</v>
      </c>
      <c r="AC86" s="85">
        <f t="shared" si="137"/>
        <v>0.49000000000000005</v>
      </c>
      <c r="AD86" s="27">
        <f t="shared" si="114"/>
        <v>26.845562540407521</v>
      </c>
      <c r="AE86" s="624">
        <f t="shared" si="115"/>
        <v>37.880659245571088</v>
      </c>
      <c r="AF86" s="624">
        <f t="shared" si="116"/>
        <v>6.0609054792913746</v>
      </c>
      <c r="AG86" s="624">
        <f t="shared" si="117"/>
        <v>7.9549384415699285</v>
      </c>
      <c r="AI86" s="109">
        <v>2044</v>
      </c>
      <c r="AJ86" s="53">
        <v>412.01264742399553</v>
      </c>
      <c r="AK86" s="108">
        <f t="shared" si="150"/>
        <v>1.3089108910891087</v>
      </c>
      <c r="AL86" s="61">
        <f t="shared" si="151"/>
        <v>1.2410000000000001</v>
      </c>
      <c r="AM86" s="53">
        <f t="shared" si="118"/>
        <v>669.25621127633849</v>
      </c>
      <c r="AN86" s="98"/>
      <c r="AO86" s="109">
        <v>2044</v>
      </c>
      <c r="AP86" s="53">
        <v>687.35847193181326</v>
      </c>
      <c r="AQ86" s="108">
        <f t="shared" si="138"/>
        <v>1.3089108910891087</v>
      </c>
      <c r="AR86" s="61">
        <f t="shared" si="152"/>
        <v>1.1113</v>
      </c>
      <c r="AS86" s="53">
        <f t="shared" si="119"/>
        <v>999.82659718024081</v>
      </c>
      <c r="AU86" s="109">
        <v>2044</v>
      </c>
      <c r="AV86" s="53">
        <v>157.72841281525677</v>
      </c>
      <c r="AW86" s="61">
        <f t="shared" si="139"/>
        <v>1.3089108910891087</v>
      </c>
      <c r="AX86" s="61">
        <v>0</v>
      </c>
      <c r="AY86" s="53">
        <f t="shared" si="120"/>
        <v>0</v>
      </c>
      <c r="AZ86" s="6"/>
      <c r="BA86" s="32">
        <v>2044</v>
      </c>
      <c r="BB86" s="692">
        <v>399.18547904556971</v>
      </c>
      <c r="BC86" s="53">
        <f t="shared" si="154"/>
        <v>105.08547904556968</v>
      </c>
      <c r="BD86" s="48">
        <f t="shared" si="121"/>
        <v>1.3089108910891087</v>
      </c>
      <c r="BE86" s="58">
        <v>0</v>
      </c>
      <c r="BF86" s="27">
        <f t="shared" si="122"/>
        <v>0</v>
      </c>
      <c r="BH86" s="32">
        <v>2044</v>
      </c>
      <c r="BI86" s="692">
        <v>0</v>
      </c>
      <c r="BJ86" s="53">
        <v>0</v>
      </c>
      <c r="BK86" s="108">
        <f t="shared" si="123"/>
        <v>1.3089108910891087</v>
      </c>
      <c r="BL86" s="61">
        <v>0</v>
      </c>
      <c r="BM86" s="53">
        <f t="shared" si="124"/>
        <v>0</v>
      </c>
      <c r="BO86" s="109">
        <v>2044</v>
      </c>
      <c r="BP86" s="53">
        <v>143.4966076915652</v>
      </c>
      <c r="BQ86" s="53">
        <f t="shared" si="140"/>
        <v>43.496607691565202</v>
      </c>
      <c r="BR86" s="108">
        <f t="shared" si="141"/>
        <v>1.3089108910891087</v>
      </c>
      <c r="BS86" s="61">
        <v>0</v>
      </c>
      <c r="BT86" s="53">
        <f t="shared" si="125"/>
        <v>0</v>
      </c>
      <c r="BV86" s="109">
        <v>2044</v>
      </c>
      <c r="BW86" s="695">
        <v>89.530454839927188</v>
      </c>
      <c r="BX86" s="108">
        <f t="shared" si="142"/>
        <v>1.3089108910891087</v>
      </c>
      <c r="BY86" s="61">
        <v>0</v>
      </c>
      <c r="BZ86" s="53">
        <f t="shared" si="126"/>
        <v>0</v>
      </c>
      <c r="CB86" s="109">
        <v>2044</v>
      </c>
      <c r="CC86" s="53">
        <v>118.81148437108533</v>
      </c>
      <c r="CD86" s="53">
        <f t="shared" si="155"/>
        <v>61.311484371085328</v>
      </c>
      <c r="CE86" s="108">
        <f t="shared" si="153"/>
        <v>1.3089108910891087</v>
      </c>
      <c r="CF86" s="61">
        <v>0</v>
      </c>
      <c r="CG86" s="53">
        <f t="shared" si="127"/>
        <v>0</v>
      </c>
      <c r="CI86" s="32">
        <v>2044</v>
      </c>
      <c r="CJ86" s="53">
        <v>355.92417608434846</v>
      </c>
      <c r="CK86" s="48">
        <f t="shared" si="143"/>
        <v>1.3089108910891087</v>
      </c>
      <c r="CL86" s="58">
        <v>0</v>
      </c>
      <c r="CM86" s="27">
        <f t="shared" si="128"/>
        <v>0</v>
      </c>
      <c r="CO86" s="109">
        <v>2044</v>
      </c>
      <c r="CP86" s="53">
        <f t="shared" si="144"/>
        <v>2404.5522657964384</v>
      </c>
      <c r="CQ86" s="53">
        <f t="shared" si="129"/>
        <v>2404.5522657964384</v>
      </c>
      <c r="CR86" s="108">
        <f t="shared" si="145"/>
        <v>1.3089108910891087</v>
      </c>
      <c r="CS86" s="108">
        <v>1</v>
      </c>
      <c r="CT86" s="53">
        <f t="shared" si="130"/>
        <v>3147.3446488939517</v>
      </c>
    </row>
    <row r="87" spans="1:98" ht="15" x14ac:dyDescent="0.5">
      <c r="A87" s="32">
        <v>2045</v>
      </c>
      <c r="B87" s="27">
        <f t="shared" si="98"/>
        <v>4801.0642953576989</v>
      </c>
      <c r="C87" s="87">
        <f t="shared" si="146"/>
        <v>0.125</v>
      </c>
      <c r="D87" s="27">
        <f t="shared" si="99"/>
        <v>600.13303691971237</v>
      </c>
      <c r="E87" s="137">
        <f t="shared" si="131"/>
        <v>0.9</v>
      </c>
      <c r="F87" s="169">
        <f t="shared" si="100"/>
        <v>9.9999999999999978E-2</v>
      </c>
      <c r="G87" s="27">
        <f t="shared" si="101"/>
        <v>540.11973322774111</v>
      </c>
      <c r="H87" s="58">
        <f t="shared" si="147"/>
        <v>0.40731330164910667</v>
      </c>
      <c r="I87" s="27">
        <f t="shared" si="102"/>
        <v>219.99795182682593</v>
      </c>
      <c r="J87" s="85">
        <f t="shared" si="132"/>
        <v>0.05</v>
      </c>
      <c r="K87" s="85">
        <f t="shared" si="133"/>
        <v>0.05</v>
      </c>
      <c r="L87" s="29">
        <f t="shared" si="134"/>
        <v>0.9</v>
      </c>
      <c r="M87" s="85">
        <f t="shared" si="134"/>
        <v>0.05</v>
      </c>
      <c r="N87" s="627">
        <f t="shared" si="103"/>
        <v>0.54999487956706483</v>
      </c>
      <c r="O87" s="144">
        <f t="shared" si="148"/>
        <v>3.7499999999999999E-2</v>
      </c>
      <c r="P87" s="627">
        <f t="shared" si="104"/>
        <v>0.41249615967529862</v>
      </c>
      <c r="Q87" s="27">
        <f t="shared" si="105"/>
        <v>10.449902711774232</v>
      </c>
      <c r="R87" s="27">
        <f t="shared" si="106"/>
        <v>10.587401431665999</v>
      </c>
      <c r="S87" s="624">
        <f t="shared" si="107"/>
        <v>219.03546078758356</v>
      </c>
      <c r="T87" s="144">
        <f t="shared" si="149"/>
        <v>0.05</v>
      </c>
      <c r="U87" s="53">
        <f t="shared" si="108"/>
        <v>10.999897591341297</v>
      </c>
      <c r="V87" s="27">
        <f t="shared" si="109"/>
        <v>60.013303691971224</v>
      </c>
      <c r="W87" s="85">
        <f t="shared" si="135"/>
        <v>0.09</v>
      </c>
      <c r="X87" s="29">
        <f t="shared" si="110"/>
        <v>0.91</v>
      </c>
      <c r="Y87" s="27">
        <f t="shared" si="111"/>
        <v>5.4011973322774098</v>
      </c>
      <c r="Z87" s="85">
        <f t="shared" si="136"/>
        <v>0.49000000000000005</v>
      </c>
      <c r="AA87" s="624">
        <f t="shared" si="112"/>
        <v>2.646586692815931</v>
      </c>
      <c r="AB87" s="27">
        <f t="shared" si="113"/>
        <v>54.612106359693819</v>
      </c>
      <c r="AC87" s="85">
        <f t="shared" si="137"/>
        <v>0.49000000000000005</v>
      </c>
      <c r="AD87" s="27">
        <f t="shared" si="114"/>
        <v>26.759932116249974</v>
      </c>
      <c r="AE87" s="624">
        <f t="shared" si="115"/>
        <v>37.759829707591273</v>
      </c>
      <c r="AF87" s="624">
        <f t="shared" si="116"/>
        <v>6.041572753214604</v>
      </c>
      <c r="AG87" s="624">
        <f t="shared" si="117"/>
        <v>7.9295642385941667</v>
      </c>
      <c r="AI87" s="109">
        <v>2045</v>
      </c>
      <c r="AJ87" s="53">
        <v>423.24245007001252</v>
      </c>
      <c r="AK87" s="108">
        <f t="shared" si="150"/>
        <v>1.3089108910891087</v>
      </c>
      <c r="AL87" s="61">
        <f t="shared" si="151"/>
        <v>1.2410000000000001</v>
      </c>
      <c r="AM87" s="53">
        <f t="shared" si="118"/>
        <v>687.49743571263627</v>
      </c>
      <c r="AN87" s="98"/>
      <c r="AO87" s="109">
        <v>2045</v>
      </c>
      <c r="AP87" s="53">
        <v>692.97912333293016</v>
      </c>
      <c r="AQ87" s="108">
        <f t="shared" si="138"/>
        <v>1.3089108910891087</v>
      </c>
      <c r="AR87" s="61">
        <f t="shared" si="152"/>
        <v>1.1113</v>
      </c>
      <c r="AS87" s="53">
        <f t="shared" si="119"/>
        <v>1008.0023555272952</v>
      </c>
      <c r="AU87" s="109">
        <v>2045</v>
      </c>
      <c r="AV87" s="53">
        <v>163.02452088507491</v>
      </c>
      <c r="AW87" s="61">
        <f t="shared" si="139"/>
        <v>1.3089108910891087</v>
      </c>
      <c r="AX87" s="61">
        <v>0</v>
      </c>
      <c r="AY87" s="53">
        <f t="shared" si="120"/>
        <v>0</v>
      </c>
      <c r="AZ87" s="6"/>
      <c r="BA87" s="32">
        <v>2045</v>
      </c>
      <c r="BB87" s="692">
        <v>400.8686328642786</v>
      </c>
      <c r="BC87" s="53">
        <f t="shared" si="154"/>
        <v>106.76863286427857</v>
      </c>
      <c r="BD87" s="48">
        <f t="shared" si="121"/>
        <v>1.3089108910891087</v>
      </c>
      <c r="BE87" s="58">
        <v>0</v>
      </c>
      <c r="BF87" s="27">
        <f t="shared" si="122"/>
        <v>0</v>
      </c>
      <c r="BH87" s="32">
        <v>2045</v>
      </c>
      <c r="BI87" s="692">
        <v>0</v>
      </c>
      <c r="BJ87" s="53">
        <v>0</v>
      </c>
      <c r="BK87" s="108">
        <f t="shared" si="123"/>
        <v>1.3089108910891087</v>
      </c>
      <c r="BL87" s="61">
        <v>0</v>
      </c>
      <c r="BM87" s="53">
        <f t="shared" si="124"/>
        <v>0</v>
      </c>
      <c r="BO87" s="109">
        <v>2045</v>
      </c>
      <c r="BP87" s="53">
        <v>144.78230696788452</v>
      </c>
      <c r="BQ87" s="53">
        <f t="shared" si="140"/>
        <v>44.782306967884523</v>
      </c>
      <c r="BR87" s="108">
        <f t="shared" si="141"/>
        <v>1.3089108910891087</v>
      </c>
      <c r="BS87" s="61">
        <v>0</v>
      </c>
      <c r="BT87" s="53">
        <f t="shared" si="125"/>
        <v>0</v>
      </c>
      <c r="BV87" s="109">
        <v>2045</v>
      </c>
      <c r="BW87" s="695">
        <v>92.428300950106674</v>
      </c>
      <c r="BX87" s="108">
        <f t="shared" si="142"/>
        <v>1.3089108910891087</v>
      </c>
      <c r="BY87" s="61">
        <v>0</v>
      </c>
      <c r="BZ87" s="53">
        <f t="shared" si="126"/>
        <v>0</v>
      </c>
      <c r="CB87" s="109">
        <v>2045</v>
      </c>
      <c r="CC87" s="53">
        <v>120.48648962162079</v>
      </c>
      <c r="CD87" s="53">
        <f t="shared" si="155"/>
        <v>62.986489621620791</v>
      </c>
      <c r="CE87" s="108">
        <f t="shared" si="153"/>
        <v>1.3089108910891087</v>
      </c>
      <c r="CF87" s="61">
        <v>0</v>
      </c>
      <c r="CG87" s="53">
        <f t="shared" si="127"/>
        <v>0</v>
      </c>
      <c r="CI87" s="32">
        <v>2045</v>
      </c>
      <c r="CJ87" s="53">
        <v>358.15568729073459</v>
      </c>
      <c r="CK87" s="48">
        <f t="shared" si="143"/>
        <v>1.3089108910891087</v>
      </c>
      <c r="CL87" s="58">
        <v>0</v>
      </c>
      <c r="CM87" s="27">
        <f t="shared" si="128"/>
        <v>0</v>
      </c>
      <c r="CO87" s="109">
        <v>2045</v>
      </c>
      <c r="CP87" s="53">
        <f t="shared" si="144"/>
        <v>2372.632488017357</v>
      </c>
      <c r="CQ87" s="53">
        <f t="shared" si="129"/>
        <v>2372.632488017357</v>
      </c>
      <c r="CR87" s="108">
        <f t="shared" si="145"/>
        <v>1.3089108910891087</v>
      </c>
      <c r="CS87" s="108">
        <v>1</v>
      </c>
      <c r="CT87" s="53">
        <f t="shared" si="130"/>
        <v>3105.5645041177677</v>
      </c>
    </row>
    <row r="88" spans="1:98" ht="15" x14ac:dyDescent="0.5">
      <c r="A88" s="32">
        <v>2046</v>
      </c>
      <c r="B88" s="27">
        <f t="shared" si="98"/>
        <v>4785.7480001157674</v>
      </c>
      <c r="C88" s="87">
        <f t="shared" si="146"/>
        <v>0.125</v>
      </c>
      <c r="D88" s="27">
        <f t="shared" si="99"/>
        <v>598.21850001447092</v>
      </c>
      <c r="E88" s="137">
        <f t="shared" si="131"/>
        <v>0.9</v>
      </c>
      <c r="F88" s="169">
        <f t="shared" si="100"/>
        <v>9.9999999999999978E-2</v>
      </c>
      <c r="G88" s="27">
        <f t="shared" si="101"/>
        <v>538.39665001302387</v>
      </c>
      <c r="H88" s="58">
        <f t="shared" si="147"/>
        <v>0.40731330164910667</v>
      </c>
      <c r="I88" s="27">
        <f t="shared" si="102"/>
        <v>219.2961171136233</v>
      </c>
      <c r="J88" s="85">
        <f t="shared" si="132"/>
        <v>0.05</v>
      </c>
      <c r="K88" s="85">
        <f t="shared" si="133"/>
        <v>0.05</v>
      </c>
      <c r="L88" s="29">
        <f t="shared" si="134"/>
        <v>0.9</v>
      </c>
      <c r="M88" s="85">
        <f t="shared" si="134"/>
        <v>0.05</v>
      </c>
      <c r="N88" s="627">
        <f t="shared" si="103"/>
        <v>0.54824029278405828</v>
      </c>
      <c r="O88" s="144">
        <f t="shared" si="148"/>
        <v>3.7499999999999999E-2</v>
      </c>
      <c r="P88" s="627">
        <f t="shared" si="104"/>
        <v>0.41118021958804368</v>
      </c>
      <c r="Q88" s="27">
        <f t="shared" si="105"/>
        <v>10.416565562897107</v>
      </c>
      <c r="R88" s="27">
        <f t="shared" si="106"/>
        <v>10.553625636093122</v>
      </c>
      <c r="S88" s="624">
        <f t="shared" si="107"/>
        <v>218.33669660125122</v>
      </c>
      <c r="T88" s="144">
        <f t="shared" si="149"/>
        <v>0.05</v>
      </c>
      <c r="U88" s="53">
        <f t="shared" si="108"/>
        <v>10.964805855681165</v>
      </c>
      <c r="V88" s="27">
        <f t="shared" si="109"/>
        <v>59.821850001447082</v>
      </c>
      <c r="W88" s="85">
        <f t="shared" si="135"/>
        <v>0.09</v>
      </c>
      <c r="X88" s="29">
        <f t="shared" si="110"/>
        <v>0.91</v>
      </c>
      <c r="Y88" s="27">
        <f t="shared" si="111"/>
        <v>5.3839665001302368</v>
      </c>
      <c r="Z88" s="85">
        <f t="shared" si="136"/>
        <v>0.49000000000000005</v>
      </c>
      <c r="AA88" s="624">
        <f t="shared" si="112"/>
        <v>2.6381435850638164</v>
      </c>
      <c r="AB88" s="27">
        <f t="shared" si="113"/>
        <v>54.437883501316847</v>
      </c>
      <c r="AC88" s="85">
        <f t="shared" si="137"/>
        <v>0.49000000000000005</v>
      </c>
      <c r="AD88" s="27">
        <f t="shared" si="114"/>
        <v>26.674562915645257</v>
      </c>
      <c r="AE88" s="624">
        <f t="shared" si="115"/>
        <v>37.639368771326424</v>
      </c>
      <c r="AF88" s="624">
        <f t="shared" si="116"/>
        <v>6.0222990034122281</v>
      </c>
      <c r="AG88" s="624">
        <f t="shared" si="117"/>
        <v>7.9042674419785488</v>
      </c>
      <c r="AI88" s="109">
        <v>2046</v>
      </c>
      <c r="AJ88" s="53">
        <v>434.47225271603031</v>
      </c>
      <c r="AK88" s="108">
        <f t="shared" si="150"/>
        <v>1.3089108910891087</v>
      </c>
      <c r="AL88" s="61">
        <f t="shared" si="151"/>
        <v>1.2410000000000001</v>
      </c>
      <c r="AM88" s="53">
        <f t="shared" si="118"/>
        <v>705.73866014893542</v>
      </c>
      <c r="AN88" s="98"/>
      <c r="AO88" s="109">
        <v>2046</v>
      </c>
      <c r="AP88" s="53">
        <v>698.67267507790314</v>
      </c>
      <c r="AQ88" s="108">
        <f t="shared" si="138"/>
        <v>1.3089108910891087</v>
      </c>
      <c r="AR88" s="61">
        <f t="shared" si="152"/>
        <v>1.1113</v>
      </c>
      <c r="AS88" s="53">
        <f t="shared" si="119"/>
        <v>1016.2841541804013</v>
      </c>
      <c r="AU88" s="109">
        <v>2046</v>
      </c>
      <c r="AV88" s="53">
        <v>168.32062895489275</v>
      </c>
      <c r="AW88" s="61">
        <f t="shared" si="139"/>
        <v>1.3089108910891087</v>
      </c>
      <c r="AX88" s="61">
        <v>0</v>
      </c>
      <c r="AY88" s="53">
        <f t="shared" si="120"/>
        <v>0</v>
      </c>
      <c r="AZ88" s="6"/>
      <c r="BA88" s="32">
        <v>2046</v>
      </c>
      <c r="BB88" s="692">
        <v>402.55178668298731</v>
      </c>
      <c r="BC88" s="53">
        <f t="shared" si="154"/>
        <v>108.45178668298729</v>
      </c>
      <c r="BD88" s="48">
        <f t="shared" si="121"/>
        <v>1.3089108910891087</v>
      </c>
      <c r="BE88" s="58">
        <v>0</v>
      </c>
      <c r="BF88" s="27">
        <f t="shared" si="122"/>
        <v>0</v>
      </c>
      <c r="BH88" s="32">
        <v>2046</v>
      </c>
      <c r="BI88" s="692">
        <v>0</v>
      </c>
      <c r="BJ88" s="53">
        <v>0</v>
      </c>
      <c r="BK88" s="108">
        <f t="shared" si="123"/>
        <v>1.3089108910891087</v>
      </c>
      <c r="BL88" s="61">
        <v>0</v>
      </c>
      <c r="BM88" s="53">
        <f t="shared" si="124"/>
        <v>0</v>
      </c>
      <c r="BO88" s="109">
        <v>2046</v>
      </c>
      <c r="BP88" s="53">
        <v>146.04505027626979</v>
      </c>
      <c r="BQ88" s="53">
        <f t="shared" si="140"/>
        <v>46.045050276269791</v>
      </c>
      <c r="BR88" s="108">
        <f t="shared" si="141"/>
        <v>1.3089108910891087</v>
      </c>
      <c r="BS88" s="61">
        <v>0</v>
      </c>
      <c r="BT88" s="53">
        <f t="shared" si="125"/>
        <v>0</v>
      </c>
      <c r="BV88" s="109">
        <v>2046</v>
      </c>
      <c r="BW88" s="695">
        <v>95.326147060286118</v>
      </c>
      <c r="BX88" s="108">
        <f t="shared" si="142"/>
        <v>1.3089108910891087</v>
      </c>
      <c r="BY88" s="61">
        <v>0</v>
      </c>
      <c r="BZ88" s="53">
        <f t="shared" si="126"/>
        <v>0</v>
      </c>
      <c r="CB88" s="109">
        <v>2046</v>
      </c>
      <c r="CC88" s="53">
        <v>122.1567587342858</v>
      </c>
      <c r="CD88" s="53">
        <f t="shared" si="155"/>
        <v>64.656758734285802</v>
      </c>
      <c r="CE88" s="108">
        <f t="shared" si="153"/>
        <v>1.3089108910891087</v>
      </c>
      <c r="CF88" s="61">
        <v>0</v>
      </c>
      <c r="CG88" s="53">
        <f t="shared" si="127"/>
        <v>0</v>
      </c>
      <c r="CI88" s="32">
        <v>2046</v>
      </c>
      <c r="CJ88" s="53">
        <v>360.38719849712163</v>
      </c>
      <c r="CK88" s="48">
        <f t="shared" si="143"/>
        <v>1.3089108910891087</v>
      </c>
      <c r="CL88" s="58">
        <v>0</v>
      </c>
      <c r="CM88" s="27">
        <f t="shared" si="128"/>
        <v>0</v>
      </c>
      <c r="CO88" s="109">
        <v>2046</v>
      </c>
      <c r="CP88" s="53">
        <f t="shared" si="144"/>
        <v>2340.6675020002231</v>
      </c>
      <c r="CQ88" s="53">
        <f t="shared" si="129"/>
        <v>2340.6675020002231</v>
      </c>
      <c r="CR88" s="108">
        <f t="shared" si="145"/>
        <v>1.3089108910891087</v>
      </c>
      <c r="CS88" s="108">
        <v>1</v>
      </c>
      <c r="CT88" s="53">
        <f t="shared" si="130"/>
        <v>3063.7251857864303</v>
      </c>
    </row>
    <row r="89" spans="1:98" ht="15" x14ac:dyDescent="0.5">
      <c r="A89" s="32">
        <v>2047</v>
      </c>
      <c r="B89" s="27">
        <f t="shared" si="98"/>
        <v>4770.4535250640838</v>
      </c>
      <c r="C89" s="87">
        <f t="shared" si="146"/>
        <v>0.125</v>
      </c>
      <c r="D89" s="27">
        <f t="shared" si="99"/>
        <v>596.30669063301048</v>
      </c>
      <c r="E89" s="137">
        <f t="shared" si="131"/>
        <v>0.9</v>
      </c>
      <c r="F89" s="169">
        <f t="shared" si="100"/>
        <v>9.9999999999999978E-2</v>
      </c>
      <c r="G89" s="27">
        <f t="shared" si="101"/>
        <v>536.67602156970941</v>
      </c>
      <c r="H89" s="58">
        <f t="shared" si="147"/>
        <v>0.40731330164910667</v>
      </c>
      <c r="I89" s="27">
        <f t="shared" si="102"/>
        <v>218.59528226146551</v>
      </c>
      <c r="J89" s="85">
        <f t="shared" si="132"/>
        <v>0.05</v>
      </c>
      <c r="K89" s="85">
        <f t="shared" si="133"/>
        <v>0.05</v>
      </c>
      <c r="L89" s="29">
        <f t="shared" si="134"/>
        <v>0.9</v>
      </c>
      <c r="M89" s="85">
        <f t="shared" si="134"/>
        <v>0.05</v>
      </c>
      <c r="N89" s="627">
        <f t="shared" si="103"/>
        <v>0.54648820565366385</v>
      </c>
      <c r="O89" s="144">
        <f t="shared" si="148"/>
        <v>3.7499999999999999E-2</v>
      </c>
      <c r="P89" s="627">
        <f t="shared" si="104"/>
        <v>0.4098661542402478</v>
      </c>
      <c r="Q89" s="27">
        <f t="shared" si="105"/>
        <v>10.383275907419613</v>
      </c>
      <c r="R89" s="27">
        <f t="shared" si="106"/>
        <v>10.519897958833027</v>
      </c>
      <c r="S89" s="624">
        <f t="shared" si="107"/>
        <v>217.63892790157161</v>
      </c>
      <c r="T89" s="144">
        <f t="shared" si="149"/>
        <v>0.05</v>
      </c>
      <c r="U89" s="53">
        <f t="shared" si="108"/>
        <v>10.929764113073276</v>
      </c>
      <c r="V89" s="27">
        <f t="shared" si="109"/>
        <v>59.630669063301035</v>
      </c>
      <c r="W89" s="85">
        <f t="shared" si="135"/>
        <v>0.09</v>
      </c>
      <c r="X89" s="29">
        <f t="shared" si="110"/>
        <v>0.91</v>
      </c>
      <c r="Y89" s="27">
        <f t="shared" si="111"/>
        <v>5.3667602156970933</v>
      </c>
      <c r="Z89" s="85">
        <f t="shared" si="136"/>
        <v>0.49000000000000005</v>
      </c>
      <c r="AA89" s="624">
        <f t="shared" si="112"/>
        <v>2.6297125056915758</v>
      </c>
      <c r="AB89" s="27">
        <f t="shared" si="113"/>
        <v>54.263908847603943</v>
      </c>
      <c r="AC89" s="85">
        <f t="shared" si="137"/>
        <v>0.49000000000000005</v>
      </c>
      <c r="AD89" s="27">
        <f t="shared" si="114"/>
        <v>26.589315335325935</v>
      </c>
      <c r="AE89" s="624">
        <f t="shared" si="115"/>
        <v>37.519079448399211</v>
      </c>
      <c r="AF89" s="624">
        <f t="shared" si="116"/>
        <v>6.0030527117438739</v>
      </c>
      <c r="AG89" s="624">
        <f t="shared" si="117"/>
        <v>7.8790066841638335</v>
      </c>
      <c r="AI89" s="109">
        <v>2047</v>
      </c>
      <c r="AJ89" s="53">
        <v>445.7020553620473</v>
      </c>
      <c r="AK89" s="108">
        <f t="shared" si="150"/>
        <v>1.3089108910891087</v>
      </c>
      <c r="AL89" s="61">
        <f t="shared" si="151"/>
        <v>1.2410000000000001</v>
      </c>
      <c r="AM89" s="53">
        <f t="shared" si="118"/>
        <v>723.97988458523309</v>
      </c>
      <c r="AN89" s="98"/>
      <c r="AO89" s="109">
        <v>2047</v>
      </c>
      <c r="AP89" s="53">
        <v>704.28561988587091</v>
      </c>
      <c r="AQ89" s="108">
        <f t="shared" si="138"/>
        <v>1.3089108910891087</v>
      </c>
      <c r="AR89" s="61">
        <f t="shared" si="152"/>
        <v>1.1113</v>
      </c>
      <c r="AS89" s="53">
        <f t="shared" si="119"/>
        <v>1024.4487025735252</v>
      </c>
      <c r="AU89" s="109">
        <v>2047</v>
      </c>
      <c r="AV89" s="53">
        <v>173.61673702470981</v>
      </c>
      <c r="AW89" s="61">
        <f t="shared" si="139"/>
        <v>1.3089108910891087</v>
      </c>
      <c r="AX89" s="61">
        <v>0</v>
      </c>
      <c r="AY89" s="53">
        <f t="shared" si="120"/>
        <v>0</v>
      </c>
      <c r="AZ89" s="6"/>
      <c r="BA89" s="32">
        <v>2047</v>
      </c>
      <c r="BB89" s="692">
        <v>404.23494050169614</v>
      </c>
      <c r="BC89" s="53">
        <f t="shared" si="154"/>
        <v>110.13494050169612</v>
      </c>
      <c r="BD89" s="48">
        <f t="shared" si="121"/>
        <v>1.3089108910891087</v>
      </c>
      <c r="BE89" s="58">
        <v>0</v>
      </c>
      <c r="BF89" s="27">
        <f t="shared" si="122"/>
        <v>0</v>
      </c>
      <c r="BH89" s="32">
        <v>2047</v>
      </c>
      <c r="BI89" s="692">
        <v>0</v>
      </c>
      <c r="BJ89" s="53">
        <v>0</v>
      </c>
      <c r="BK89" s="108">
        <f t="shared" si="123"/>
        <v>1.3089108910891087</v>
      </c>
      <c r="BL89" s="61">
        <v>0</v>
      </c>
      <c r="BM89" s="53">
        <f t="shared" si="124"/>
        <v>0</v>
      </c>
      <c r="BO89" s="109">
        <v>2047</v>
      </c>
      <c r="BP89" s="53">
        <v>147.28636442057183</v>
      </c>
      <c r="BQ89" s="53">
        <f t="shared" si="140"/>
        <v>47.286364420571829</v>
      </c>
      <c r="BR89" s="108">
        <f t="shared" si="141"/>
        <v>1.3089108910891087</v>
      </c>
      <c r="BS89" s="61">
        <v>0</v>
      </c>
      <c r="BT89" s="53">
        <f t="shared" si="125"/>
        <v>0</v>
      </c>
      <c r="BV89" s="109">
        <v>2047</v>
      </c>
      <c r="BW89" s="695">
        <v>98.223993170465604</v>
      </c>
      <c r="BX89" s="108">
        <f t="shared" si="142"/>
        <v>1.3089108910891087</v>
      </c>
      <c r="BY89" s="61">
        <v>0</v>
      </c>
      <c r="BZ89" s="53">
        <f t="shared" si="126"/>
        <v>0</v>
      </c>
      <c r="CB89" s="109">
        <v>2047</v>
      </c>
      <c r="CC89" s="53">
        <v>123.82281496564021</v>
      </c>
      <c r="CD89" s="53">
        <f t="shared" si="155"/>
        <v>66.322814965640205</v>
      </c>
      <c r="CE89" s="108">
        <f t="shared" si="153"/>
        <v>1.3089108910891087</v>
      </c>
      <c r="CF89" s="61">
        <v>0</v>
      </c>
      <c r="CG89" s="53">
        <f t="shared" si="127"/>
        <v>0</v>
      </c>
      <c r="CI89" s="32">
        <v>2047</v>
      </c>
      <c r="CJ89" s="53">
        <v>362.61870970350776</v>
      </c>
      <c r="CK89" s="48">
        <f t="shared" si="143"/>
        <v>1.3089108910891087</v>
      </c>
      <c r="CL89" s="58">
        <v>0</v>
      </c>
      <c r="CM89" s="27">
        <f t="shared" si="128"/>
        <v>0</v>
      </c>
      <c r="CO89" s="109">
        <v>2047</v>
      </c>
      <c r="CP89" s="53">
        <f t="shared" si="144"/>
        <v>2308.8087649654908</v>
      </c>
      <c r="CQ89" s="53">
        <f t="shared" si="129"/>
        <v>2308.8087649654908</v>
      </c>
      <c r="CR89" s="108">
        <f t="shared" si="145"/>
        <v>1.3089108910891087</v>
      </c>
      <c r="CS89" s="108">
        <v>1</v>
      </c>
      <c r="CT89" s="53">
        <f t="shared" si="130"/>
        <v>3022.0249379053253</v>
      </c>
    </row>
    <row r="90" spans="1:98" ht="15" x14ac:dyDescent="0.5">
      <c r="A90" s="32">
        <v>2048</v>
      </c>
      <c r="B90" s="27">
        <f t="shared" si="98"/>
        <v>4755.1770831039103</v>
      </c>
      <c r="C90" s="87">
        <f t="shared" si="146"/>
        <v>0.125</v>
      </c>
      <c r="D90" s="27">
        <f t="shared" si="99"/>
        <v>594.39713538798878</v>
      </c>
      <c r="E90" s="137">
        <f t="shared" si="131"/>
        <v>0.9</v>
      </c>
      <c r="F90" s="169">
        <f t="shared" si="100"/>
        <v>9.9999999999999978E-2</v>
      </c>
      <c r="G90" s="27">
        <f t="shared" si="101"/>
        <v>534.95742184918993</v>
      </c>
      <c r="H90" s="58">
        <f t="shared" si="147"/>
        <v>0.40731330164910667</v>
      </c>
      <c r="I90" s="27">
        <f t="shared" si="102"/>
        <v>217.8952737350875</v>
      </c>
      <c r="J90" s="85">
        <f t="shared" si="132"/>
        <v>0.05</v>
      </c>
      <c r="K90" s="85">
        <f t="shared" si="133"/>
        <v>0.05</v>
      </c>
      <c r="L90" s="29">
        <f t="shared" si="134"/>
        <v>0.9</v>
      </c>
      <c r="M90" s="85">
        <f t="shared" si="134"/>
        <v>0.05</v>
      </c>
      <c r="N90" s="627">
        <f t="shared" si="103"/>
        <v>0.54473818433771881</v>
      </c>
      <c r="O90" s="144">
        <f t="shared" si="148"/>
        <v>3.7499999999999999E-2</v>
      </c>
      <c r="P90" s="627">
        <f t="shared" si="104"/>
        <v>0.40855363825328905</v>
      </c>
      <c r="Q90" s="27">
        <f t="shared" si="105"/>
        <v>10.350025502416656</v>
      </c>
      <c r="R90" s="27">
        <f t="shared" si="106"/>
        <v>10.486210048501086</v>
      </c>
      <c r="S90" s="624">
        <f t="shared" si="107"/>
        <v>216.94198191249649</v>
      </c>
      <c r="T90" s="144">
        <f t="shared" si="149"/>
        <v>0.05</v>
      </c>
      <c r="U90" s="53">
        <f t="shared" si="108"/>
        <v>10.894763686754375</v>
      </c>
      <c r="V90" s="27">
        <f t="shared" si="109"/>
        <v>59.439713538798863</v>
      </c>
      <c r="W90" s="85">
        <f t="shared" si="135"/>
        <v>0.09</v>
      </c>
      <c r="X90" s="29">
        <f t="shared" si="110"/>
        <v>0.91</v>
      </c>
      <c r="Y90" s="27">
        <f t="shared" si="111"/>
        <v>5.3495742184918971</v>
      </c>
      <c r="Z90" s="85">
        <f t="shared" si="136"/>
        <v>0.49000000000000005</v>
      </c>
      <c r="AA90" s="624">
        <f t="shared" si="112"/>
        <v>2.6212913670610298</v>
      </c>
      <c r="AB90" s="27">
        <f t="shared" si="113"/>
        <v>54.090139320306967</v>
      </c>
      <c r="AC90" s="85">
        <f t="shared" si="137"/>
        <v>0.49000000000000005</v>
      </c>
      <c r="AD90" s="27">
        <f t="shared" si="114"/>
        <v>26.504168266950416</v>
      </c>
      <c r="AE90" s="624">
        <f t="shared" si="115"/>
        <v>37.398931953704789</v>
      </c>
      <c r="AF90" s="624">
        <f t="shared" si="116"/>
        <v>5.9838291125927663</v>
      </c>
      <c r="AG90" s="624">
        <f t="shared" si="117"/>
        <v>7.853775710278005</v>
      </c>
      <c r="AI90" s="109">
        <v>2048</v>
      </c>
      <c r="AJ90" s="53">
        <v>456.93185800806486</v>
      </c>
      <c r="AK90" s="108">
        <f t="shared" si="150"/>
        <v>1.3089108910891087</v>
      </c>
      <c r="AL90" s="61">
        <f t="shared" si="151"/>
        <v>1.2410000000000001</v>
      </c>
      <c r="AM90" s="53">
        <f t="shared" si="118"/>
        <v>742.2211090215319</v>
      </c>
      <c r="AN90" s="98"/>
      <c r="AO90" s="109">
        <v>2048</v>
      </c>
      <c r="AP90" s="53">
        <v>709.80888264176872</v>
      </c>
      <c r="AQ90" s="108">
        <f t="shared" si="138"/>
        <v>1.3089108910891087</v>
      </c>
      <c r="AR90" s="61">
        <f t="shared" si="152"/>
        <v>1.1113</v>
      </c>
      <c r="AS90" s="53">
        <f t="shared" si="119"/>
        <v>1032.4828001107844</v>
      </c>
      <c r="AU90" s="109">
        <v>2048</v>
      </c>
      <c r="AV90" s="53">
        <v>178.91284509452748</v>
      </c>
      <c r="AW90" s="61">
        <f t="shared" si="139"/>
        <v>1.3089108910891087</v>
      </c>
      <c r="AX90" s="61">
        <v>0</v>
      </c>
      <c r="AY90" s="53">
        <f t="shared" si="120"/>
        <v>0</v>
      </c>
      <c r="AZ90" s="6"/>
      <c r="BA90" s="32">
        <v>2048</v>
      </c>
      <c r="BB90" s="692">
        <v>405.91809432040492</v>
      </c>
      <c r="BC90" s="53">
        <f t="shared" si="154"/>
        <v>111.8180943204049</v>
      </c>
      <c r="BD90" s="48">
        <f t="shared" si="121"/>
        <v>1.3089108910891087</v>
      </c>
      <c r="BE90" s="58">
        <v>0</v>
      </c>
      <c r="BF90" s="27">
        <f t="shared" si="122"/>
        <v>0</v>
      </c>
      <c r="BH90" s="32">
        <v>2048</v>
      </c>
      <c r="BI90" s="692">
        <v>0</v>
      </c>
      <c r="BJ90" s="53">
        <v>0</v>
      </c>
      <c r="BK90" s="108">
        <f t="shared" si="123"/>
        <v>1.3089108910891087</v>
      </c>
      <c r="BL90" s="61">
        <v>0</v>
      </c>
      <c r="BM90" s="53">
        <f t="shared" si="124"/>
        <v>0</v>
      </c>
      <c r="BO90" s="109">
        <v>2048</v>
      </c>
      <c r="BP90" s="53">
        <v>148.50768311740512</v>
      </c>
      <c r="BQ90" s="53">
        <f t="shared" si="140"/>
        <v>48.507683117405122</v>
      </c>
      <c r="BR90" s="108">
        <f t="shared" si="141"/>
        <v>1.3089108910891087</v>
      </c>
      <c r="BS90" s="61">
        <v>0</v>
      </c>
      <c r="BT90" s="53">
        <f t="shared" si="125"/>
        <v>0</v>
      </c>
      <c r="BV90" s="109">
        <v>2048</v>
      </c>
      <c r="BW90" s="695">
        <v>101.12183928064505</v>
      </c>
      <c r="BX90" s="108">
        <f t="shared" si="142"/>
        <v>1.3089108910891087</v>
      </c>
      <c r="BY90" s="61">
        <v>0</v>
      </c>
      <c r="BZ90" s="53">
        <f t="shared" si="126"/>
        <v>0</v>
      </c>
      <c r="CB90" s="109">
        <v>2048</v>
      </c>
      <c r="CC90" s="53">
        <v>125.48510785927932</v>
      </c>
      <c r="CD90" s="53">
        <f t="shared" si="155"/>
        <v>67.985107859279324</v>
      </c>
      <c r="CE90" s="108">
        <f t="shared" si="153"/>
        <v>1.3089108910891087</v>
      </c>
      <c r="CF90" s="61">
        <v>0</v>
      </c>
      <c r="CG90" s="53">
        <f t="shared" si="127"/>
        <v>0</v>
      </c>
      <c r="CI90" s="32">
        <v>2048</v>
      </c>
      <c r="CJ90" s="53">
        <v>364.85022090989389</v>
      </c>
      <c r="CK90" s="48">
        <f t="shared" si="143"/>
        <v>1.3089108910891087</v>
      </c>
      <c r="CL90" s="58">
        <v>0</v>
      </c>
      <c r="CM90" s="27">
        <f t="shared" si="128"/>
        <v>0</v>
      </c>
      <c r="CO90" s="109">
        <v>2048</v>
      </c>
      <c r="CP90" s="53">
        <f t="shared" si="144"/>
        <v>2277.0634687680104</v>
      </c>
      <c r="CQ90" s="53">
        <f t="shared" si="129"/>
        <v>2277.0634687680104</v>
      </c>
      <c r="CR90" s="108">
        <f t="shared" si="145"/>
        <v>1.3089108910891087</v>
      </c>
      <c r="CS90" s="108">
        <v>1</v>
      </c>
      <c r="CT90" s="53">
        <f t="shared" si="130"/>
        <v>2980.4731739715935</v>
      </c>
    </row>
    <row r="91" spans="1:98" ht="15" x14ac:dyDescent="0.5">
      <c r="A91" s="32">
        <v>2049</v>
      </c>
      <c r="B91" s="27">
        <f t="shared" si="98"/>
        <v>4739.9149521957224</v>
      </c>
      <c r="C91" s="87">
        <f t="shared" si="146"/>
        <v>0.125</v>
      </c>
      <c r="D91" s="27">
        <f t="shared" si="99"/>
        <v>592.4893690244653</v>
      </c>
      <c r="E91" s="137">
        <f t="shared" si="131"/>
        <v>0.9</v>
      </c>
      <c r="F91" s="169">
        <f t="shared" si="100"/>
        <v>9.9999999999999978E-2</v>
      </c>
      <c r="G91" s="27">
        <f t="shared" si="101"/>
        <v>533.24043212201877</v>
      </c>
      <c r="H91" s="58">
        <f t="shared" si="147"/>
        <v>0.40731330164910667</v>
      </c>
      <c r="I91" s="27">
        <f t="shared" si="102"/>
        <v>217.19592098041582</v>
      </c>
      <c r="J91" s="85">
        <f t="shared" si="132"/>
        <v>0.05</v>
      </c>
      <c r="K91" s="85">
        <f t="shared" si="133"/>
        <v>0.05</v>
      </c>
      <c r="L91" s="29">
        <f t="shared" si="134"/>
        <v>0.9</v>
      </c>
      <c r="M91" s="85">
        <f t="shared" si="134"/>
        <v>0.05</v>
      </c>
      <c r="N91" s="627">
        <f t="shared" si="103"/>
        <v>0.54298980245103967</v>
      </c>
      <c r="O91" s="144">
        <f t="shared" si="148"/>
        <v>3.7499999999999999E-2</v>
      </c>
      <c r="P91" s="627">
        <f t="shared" si="104"/>
        <v>0.40724235183827967</v>
      </c>
      <c r="Q91" s="27">
        <f t="shared" si="105"/>
        <v>10.316806246569753</v>
      </c>
      <c r="R91" s="27">
        <f t="shared" si="106"/>
        <v>10.452553697182513</v>
      </c>
      <c r="S91" s="624">
        <f t="shared" si="107"/>
        <v>216.2456888261265</v>
      </c>
      <c r="T91" s="144">
        <f t="shared" si="149"/>
        <v>0.05</v>
      </c>
      <c r="U91" s="53">
        <f t="shared" si="108"/>
        <v>10.859796049020792</v>
      </c>
      <c r="V91" s="27">
        <f t="shared" si="109"/>
        <v>59.248936902446516</v>
      </c>
      <c r="W91" s="85">
        <f t="shared" si="135"/>
        <v>0.09</v>
      </c>
      <c r="X91" s="29">
        <f t="shared" si="110"/>
        <v>0.91</v>
      </c>
      <c r="Y91" s="27">
        <f t="shared" si="111"/>
        <v>5.3324043212201859</v>
      </c>
      <c r="Z91" s="85">
        <f t="shared" si="136"/>
        <v>0.49000000000000005</v>
      </c>
      <c r="AA91" s="624">
        <f t="shared" si="112"/>
        <v>2.6128781173978912</v>
      </c>
      <c r="AB91" s="27">
        <f t="shared" si="113"/>
        <v>53.916532581226335</v>
      </c>
      <c r="AC91" s="85">
        <f t="shared" si="137"/>
        <v>0.49000000000000005</v>
      </c>
      <c r="AD91" s="27">
        <f t="shared" si="114"/>
        <v>26.419100964800908</v>
      </c>
      <c r="AE91" s="624">
        <f t="shared" si="115"/>
        <v>37.278897013821698</v>
      </c>
      <c r="AF91" s="624">
        <f t="shared" si="116"/>
        <v>5.9646235222114719</v>
      </c>
      <c r="AG91" s="624">
        <f t="shared" si="117"/>
        <v>7.8285683729025566</v>
      </c>
      <c r="AI91" s="109">
        <v>2049</v>
      </c>
      <c r="AJ91" s="53">
        <v>468.16166065408243</v>
      </c>
      <c r="AK91" s="108">
        <f t="shared" si="150"/>
        <v>1.3089108910891087</v>
      </c>
      <c r="AL91" s="61">
        <f t="shared" si="151"/>
        <v>1.2410000000000001</v>
      </c>
      <c r="AM91" s="53">
        <f t="shared" si="118"/>
        <v>760.4623334578306</v>
      </c>
      <c r="AN91" s="98"/>
      <c r="AO91" s="109">
        <v>2049</v>
      </c>
      <c r="AP91" s="53">
        <v>715.23246108716501</v>
      </c>
      <c r="AQ91" s="108">
        <f t="shared" si="138"/>
        <v>1.3089108910891087</v>
      </c>
      <c r="AR91" s="61">
        <f t="shared" si="152"/>
        <v>1.1113</v>
      </c>
      <c r="AS91" s="53">
        <f t="shared" si="119"/>
        <v>1040.3718975803483</v>
      </c>
      <c r="AU91" s="109">
        <v>2049</v>
      </c>
      <c r="AV91" s="53">
        <v>184.20895316434519</v>
      </c>
      <c r="AW91" s="61">
        <f t="shared" si="139"/>
        <v>1.3089108910891087</v>
      </c>
      <c r="AX91" s="61">
        <v>0</v>
      </c>
      <c r="AY91" s="53">
        <f t="shared" si="120"/>
        <v>0</v>
      </c>
      <c r="AZ91" s="6"/>
      <c r="BA91" s="32">
        <v>2049</v>
      </c>
      <c r="BB91" s="692">
        <v>407.60124813911364</v>
      </c>
      <c r="BC91" s="53">
        <f t="shared" si="154"/>
        <v>113.50124813911361</v>
      </c>
      <c r="BD91" s="48">
        <f t="shared" si="121"/>
        <v>1.3089108910891087</v>
      </c>
      <c r="BE91" s="58">
        <v>0</v>
      </c>
      <c r="BF91" s="27">
        <f t="shared" si="122"/>
        <v>0</v>
      </c>
      <c r="BH91" s="32">
        <v>2049</v>
      </c>
      <c r="BI91" s="692">
        <v>0</v>
      </c>
      <c r="BJ91" s="53">
        <v>0</v>
      </c>
      <c r="BK91" s="108">
        <f t="shared" si="123"/>
        <v>1.3089108910891087</v>
      </c>
      <c r="BL91" s="61">
        <v>0</v>
      </c>
      <c r="BM91" s="53">
        <f t="shared" si="124"/>
        <v>0</v>
      </c>
      <c r="BO91" s="109">
        <v>2049</v>
      </c>
      <c r="BP91" s="53">
        <v>149.71034846371592</v>
      </c>
      <c r="BQ91" s="53">
        <f t="shared" si="140"/>
        <v>49.710348463715917</v>
      </c>
      <c r="BR91" s="108">
        <f t="shared" si="141"/>
        <v>1.3089108910891087</v>
      </c>
      <c r="BS91" s="61">
        <v>0</v>
      </c>
      <c r="BT91" s="53">
        <f t="shared" si="125"/>
        <v>0</v>
      </c>
      <c r="BV91" s="109">
        <v>2049</v>
      </c>
      <c r="BW91" s="695">
        <v>104.01968539082449</v>
      </c>
      <c r="BX91" s="108">
        <f t="shared" si="142"/>
        <v>1.3089108910891087</v>
      </c>
      <c r="BY91" s="61">
        <v>0</v>
      </c>
      <c r="BZ91" s="53">
        <f t="shared" si="126"/>
        <v>0</v>
      </c>
      <c r="CB91" s="109">
        <v>2049</v>
      </c>
      <c r="CC91" s="53">
        <v>127.1440256825679</v>
      </c>
      <c r="CD91" s="53">
        <f t="shared" si="155"/>
        <v>69.6440256825679</v>
      </c>
      <c r="CE91" s="108">
        <f t="shared" si="153"/>
        <v>1.3089108910891087</v>
      </c>
      <c r="CF91" s="61">
        <v>0</v>
      </c>
      <c r="CG91" s="53">
        <f t="shared" si="127"/>
        <v>0</v>
      </c>
      <c r="CI91" s="32">
        <v>2049</v>
      </c>
      <c r="CJ91" s="53">
        <v>367.08173211628002</v>
      </c>
      <c r="CK91" s="48">
        <f t="shared" si="143"/>
        <v>1.3089108910891087</v>
      </c>
      <c r="CL91" s="58">
        <v>0</v>
      </c>
      <c r="CM91" s="27">
        <f t="shared" si="128"/>
        <v>0</v>
      </c>
      <c r="CO91" s="109">
        <v>2049</v>
      </c>
      <c r="CP91" s="53">
        <f t="shared" si="144"/>
        <v>2245.4398853019056</v>
      </c>
      <c r="CQ91" s="53">
        <f t="shared" si="129"/>
        <v>2245.4398853019056</v>
      </c>
      <c r="CR91" s="108">
        <f t="shared" si="145"/>
        <v>1.3089108910891087</v>
      </c>
      <c r="CS91" s="108">
        <v>1</v>
      </c>
      <c r="CT91" s="53">
        <f t="shared" si="130"/>
        <v>2939.0807211575434</v>
      </c>
    </row>
    <row r="92" spans="1:98" ht="15" x14ac:dyDescent="0.5">
      <c r="A92" s="32">
        <v>2050</v>
      </c>
      <c r="B92" s="27">
        <f t="shared" si="98"/>
        <v>4724.6634596737331</v>
      </c>
      <c r="C92" s="87">
        <f t="shared" si="146"/>
        <v>0.125</v>
      </c>
      <c r="D92" s="27">
        <f t="shared" si="99"/>
        <v>590.58293245921664</v>
      </c>
      <c r="E92" s="137">
        <f t="shared" si="131"/>
        <v>0.9</v>
      </c>
      <c r="F92" s="169">
        <f t="shared" si="100"/>
        <v>9.9999999999999978E-2</v>
      </c>
      <c r="G92" s="27">
        <f t="shared" si="101"/>
        <v>531.52463921329502</v>
      </c>
      <c r="H92" s="58">
        <f t="shared" si="147"/>
        <v>0.40731330164910667</v>
      </c>
      <c r="I92" s="27">
        <f t="shared" si="102"/>
        <v>216.49705570581742</v>
      </c>
      <c r="J92" s="85">
        <f t="shared" si="132"/>
        <v>0.05</v>
      </c>
      <c r="K92" s="85">
        <f t="shared" si="133"/>
        <v>0.05</v>
      </c>
      <c r="L92" s="29">
        <f t="shared" si="134"/>
        <v>0.9</v>
      </c>
      <c r="M92" s="85">
        <f t="shared" si="134"/>
        <v>0.05</v>
      </c>
      <c r="N92" s="627">
        <f t="shared" si="103"/>
        <v>0.54124263926454363</v>
      </c>
      <c r="O92" s="144">
        <f t="shared" si="148"/>
        <v>3.7499999999999999E-2</v>
      </c>
      <c r="P92" s="627">
        <f t="shared" si="104"/>
        <v>0.4059319794484077</v>
      </c>
      <c r="Q92" s="27">
        <f t="shared" si="105"/>
        <v>10.283610146026328</v>
      </c>
      <c r="R92" s="27">
        <f t="shared" si="106"/>
        <v>10.418920805842465</v>
      </c>
      <c r="S92" s="624">
        <f t="shared" si="107"/>
        <v>215.54988108710447</v>
      </c>
      <c r="T92" s="144">
        <f t="shared" si="149"/>
        <v>0.05</v>
      </c>
      <c r="U92" s="53">
        <f t="shared" si="108"/>
        <v>10.824852785290872</v>
      </c>
      <c r="V92" s="27">
        <f t="shared" si="109"/>
        <v>59.058293245921654</v>
      </c>
      <c r="W92" s="85">
        <f t="shared" si="135"/>
        <v>0.09</v>
      </c>
      <c r="X92" s="29">
        <f t="shared" si="110"/>
        <v>0.91</v>
      </c>
      <c r="Y92" s="27">
        <f t="shared" si="111"/>
        <v>5.3152463921329485</v>
      </c>
      <c r="Z92" s="85">
        <f t="shared" si="136"/>
        <v>0.49000000000000005</v>
      </c>
      <c r="AA92" s="624">
        <f t="shared" si="112"/>
        <v>2.604470732145145</v>
      </c>
      <c r="AB92" s="27">
        <f t="shared" si="113"/>
        <v>53.743046853788705</v>
      </c>
      <c r="AC92" s="85">
        <f t="shared" si="137"/>
        <v>0.49000000000000005</v>
      </c>
      <c r="AD92" s="27">
        <f t="shared" si="114"/>
        <v>26.334092958356468</v>
      </c>
      <c r="AE92" s="624">
        <f t="shared" si="115"/>
        <v>37.158945743647337</v>
      </c>
      <c r="AF92" s="624">
        <f t="shared" si="116"/>
        <v>5.9454313189835739</v>
      </c>
      <c r="AG92" s="624">
        <f t="shared" si="117"/>
        <v>7.80337860616594</v>
      </c>
      <c r="AI92" s="109">
        <v>2050</v>
      </c>
      <c r="AJ92" s="53">
        <v>479.39146330009942</v>
      </c>
      <c r="AK92" s="108">
        <f t="shared" si="150"/>
        <v>1.3089108910891087</v>
      </c>
      <c r="AL92" s="61">
        <f t="shared" si="151"/>
        <v>1.2410000000000001</v>
      </c>
      <c r="AM92" s="53">
        <f t="shared" si="118"/>
        <v>778.70355789412838</v>
      </c>
      <c r="AN92" s="98"/>
      <c r="AO92" s="109">
        <v>2050</v>
      </c>
      <c r="AP92" s="53">
        <v>720.54543163880862</v>
      </c>
      <c r="AQ92" s="108">
        <f t="shared" si="138"/>
        <v>1.3089108910891087</v>
      </c>
      <c r="AR92" s="61">
        <f t="shared" si="152"/>
        <v>1.1113</v>
      </c>
      <c r="AS92" s="53">
        <f t="shared" si="119"/>
        <v>1048.1001056180544</v>
      </c>
      <c r="AU92" s="109">
        <v>2050</v>
      </c>
      <c r="AV92" s="53">
        <v>189.50506123416224</v>
      </c>
      <c r="AW92" s="61">
        <f t="shared" si="139"/>
        <v>1.3089108910891087</v>
      </c>
      <c r="AX92" s="61">
        <v>0</v>
      </c>
      <c r="AY92" s="53">
        <f t="shared" si="120"/>
        <v>0</v>
      </c>
      <c r="AZ92" s="6"/>
      <c r="BA92" s="32">
        <v>2050</v>
      </c>
      <c r="BB92" s="692">
        <v>409.28440195782252</v>
      </c>
      <c r="BC92" s="53">
        <f t="shared" si="154"/>
        <v>115.1844019578225</v>
      </c>
      <c r="BD92" s="48">
        <f t="shared" si="121"/>
        <v>1.3089108910891087</v>
      </c>
      <c r="BE92" s="58">
        <v>0</v>
      </c>
      <c r="BF92" s="27">
        <f t="shared" si="122"/>
        <v>0</v>
      </c>
      <c r="BH92" s="32">
        <v>2050</v>
      </c>
      <c r="BI92" s="692">
        <v>0</v>
      </c>
      <c r="BJ92" s="53">
        <v>0</v>
      </c>
      <c r="BK92" s="108">
        <f t="shared" si="123"/>
        <v>1.3089108910891087</v>
      </c>
      <c r="BL92" s="61">
        <v>0</v>
      </c>
      <c r="BM92" s="53">
        <f t="shared" si="124"/>
        <v>0</v>
      </c>
      <c r="BO92" s="109">
        <v>2050</v>
      </c>
      <c r="BP92" s="53">
        <v>150.89561354782433</v>
      </c>
      <c r="BQ92" s="53">
        <f t="shared" si="140"/>
        <v>50.895613547824325</v>
      </c>
      <c r="BR92" s="108">
        <f t="shared" si="141"/>
        <v>1.3089108910891087</v>
      </c>
      <c r="BS92" s="61">
        <v>0</v>
      </c>
      <c r="BT92" s="53">
        <f t="shared" si="125"/>
        <v>0</v>
      </c>
      <c r="BV92" s="109">
        <v>2050</v>
      </c>
      <c r="BW92" s="695">
        <v>106.91753150100399</v>
      </c>
      <c r="BX92" s="108">
        <f t="shared" si="142"/>
        <v>1.3089108910891087</v>
      </c>
      <c r="BY92" s="61">
        <v>0</v>
      </c>
      <c r="BZ92" s="53">
        <f t="shared" si="126"/>
        <v>0</v>
      </c>
      <c r="CB92" s="109">
        <v>2050</v>
      </c>
      <c r="CC92" s="53">
        <v>128.79990544680587</v>
      </c>
      <c r="CD92" s="53">
        <f t="shared" si="155"/>
        <v>71.299905446805866</v>
      </c>
      <c r="CE92" s="108">
        <f t="shared" si="153"/>
        <v>1.3089108910891087</v>
      </c>
      <c r="CF92" s="61">
        <v>0</v>
      </c>
      <c r="CG92" s="53">
        <f t="shared" si="127"/>
        <v>0</v>
      </c>
      <c r="CI92" s="32">
        <v>2050</v>
      </c>
      <c r="CJ92" s="53">
        <v>369.31324332266615</v>
      </c>
      <c r="CK92" s="48">
        <f t="shared" si="143"/>
        <v>1.3089108910891087</v>
      </c>
      <c r="CL92" s="58">
        <v>0</v>
      </c>
      <c r="CM92" s="27">
        <f t="shared" si="128"/>
        <v>0</v>
      </c>
      <c r="CO92" s="109">
        <v>2050</v>
      </c>
      <c r="CP92" s="53">
        <f t="shared" si="144"/>
        <v>2213.9473480508068</v>
      </c>
      <c r="CQ92" s="53">
        <f t="shared" si="129"/>
        <v>2213.9473480508068</v>
      </c>
      <c r="CR92" s="108">
        <f t="shared" si="145"/>
        <v>1.3089108910891087</v>
      </c>
      <c r="CS92" s="108">
        <v>1</v>
      </c>
      <c r="CT92" s="53">
        <f t="shared" si="130"/>
        <v>2897.8597961615505</v>
      </c>
    </row>
    <row r="93" spans="1:98" ht="15" x14ac:dyDescent="0.5">
      <c r="A93" s="32">
        <v>2051</v>
      </c>
      <c r="B93" s="27">
        <f t="shared" si="98"/>
        <v>4709.2486442251866</v>
      </c>
      <c r="C93" s="87">
        <f t="shared" si="146"/>
        <v>0.125</v>
      </c>
      <c r="D93" s="27">
        <f t="shared" si="99"/>
        <v>588.65608052814832</v>
      </c>
      <c r="E93" s="137">
        <f t="shared" si="131"/>
        <v>0.9</v>
      </c>
      <c r="F93" s="169">
        <f>F92</f>
        <v>9.9999999999999978E-2</v>
      </c>
      <c r="G93" s="27">
        <f t="shared" si="101"/>
        <v>529.79047247533356</v>
      </c>
      <c r="H93" s="58">
        <f t="shared" si="147"/>
        <v>0.40731330164910667</v>
      </c>
      <c r="I93" s="27">
        <f t="shared" si="102"/>
        <v>215.79070652616829</v>
      </c>
      <c r="J93" s="85">
        <f t="shared" si="132"/>
        <v>0.05</v>
      </c>
      <c r="K93" s="85">
        <f t="shared" si="133"/>
        <v>0.05</v>
      </c>
      <c r="L93" s="29">
        <f t="shared" si="133"/>
        <v>0.9</v>
      </c>
      <c r="M93" s="85">
        <f t="shared" si="133"/>
        <v>0.05</v>
      </c>
      <c r="N93" s="627">
        <f t="shared" si="103"/>
        <v>0.53947676631542085</v>
      </c>
      <c r="O93" s="144">
        <f t="shared" si="148"/>
        <v>3.7499999999999999E-2</v>
      </c>
      <c r="P93" s="627">
        <f t="shared" si="104"/>
        <v>0.40460757473656556</v>
      </c>
      <c r="Q93" s="27">
        <f t="shared" si="105"/>
        <v>10.250058559992995</v>
      </c>
      <c r="R93" s="27">
        <f t="shared" si="106"/>
        <v>10.384927751571849</v>
      </c>
      <c r="S93" s="624">
        <f t="shared" si="107"/>
        <v>214.8466221851163</v>
      </c>
      <c r="T93" s="144">
        <f t="shared" si="149"/>
        <v>0.05</v>
      </c>
      <c r="U93" s="53">
        <f t="shared" si="108"/>
        <v>10.789535326308416</v>
      </c>
      <c r="V93" s="27">
        <f t="shared" si="109"/>
        <v>58.865608052814821</v>
      </c>
      <c r="W93" s="85">
        <f t="shared" si="135"/>
        <v>0.09</v>
      </c>
      <c r="X93" s="29">
        <f t="shared" si="135"/>
        <v>0.91</v>
      </c>
      <c r="Y93" s="27">
        <f t="shared" si="111"/>
        <v>5.2979047247533337</v>
      </c>
      <c r="Z93" s="85">
        <f t="shared" si="136"/>
        <v>0.49000000000000005</v>
      </c>
      <c r="AA93" s="624">
        <f t="shared" si="112"/>
        <v>2.5959733151291338</v>
      </c>
      <c r="AB93" s="27">
        <f t="shared" si="113"/>
        <v>53.567703328061491</v>
      </c>
      <c r="AC93" s="85">
        <f t="shared" si="137"/>
        <v>0.49000000000000005</v>
      </c>
      <c r="AD93" s="27">
        <f t="shared" si="114"/>
        <v>26.248174630750132</v>
      </c>
      <c r="AE93" s="624">
        <f t="shared" si="115"/>
        <v>37.037709957058546</v>
      </c>
      <c r="AF93" s="624">
        <f t="shared" si="116"/>
        <v>5.9260335931293673</v>
      </c>
      <c r="AG93" s="624">
        <f t="shared" si="117"/>
        <v>7.7779190909822944</v>
      </c>
      <c r="AI93" s="584">
        <v>2051</v>
      </c>
      <c r="AJ93" s="53">
        <v>490.62126594611721</v>
      </c>
      <c r="AK93" s="108">
        <f t="shared" si="150"/>
        <v>1.3089108910891087</v>
      </c>
      <c r="AL93" s="61">
        <f t="shared" si="151"/>
        <v>1.2410000000000001</v>
      </c>
      <c r="AM93" s="53">
        <f t="shared" si="118"/>
        <v>796.94478233042753</v>
      </c>
      <c r="AN93" s="98"/>
      <c r="AO93" s="584">
        <v>2051</v>
      </c>
      <c r="AP93" s="53">
        <v>725.73600607697051</v>
      </c>
      <c r="AQ93" s="108">
        <f t="shared" si="138"/>
        <v>1.3089108910891087</v>
      </c>
      <c r="AR93" s="61">
        <f t="shared" si="152"/>
        <v>1.1113</v>
      </c>
      <c r="AS93" s="53">
        <f t="shared" si="119"/>
        <v>1055.6502771658531</v>
      </c>
      <c r="AU93" s="584">
        <v>2051</v>
      </c>
      <c r="AV93" s="135">
        <v>192.97396164121986</v>
      </c>
      <c r="AW93" s="61">
        <f t="shared" si="139"/>
        <v>1.3089108910891087</v>
      </c>
      <c r="AX93" s="61">
        <v>0</v>
      </c>
      <c r="AY93" s="53">
        <f t="shared" si="120"/>
        <v>0</v>
      </c>
      <c r="AZ93" s="6"/>
      <c r="BA93" s="584">
        <v>2051</v>
      </c>
      <c r="BB93" s="692">
        <v>410.96755577653119</v>
      </c>
      <c r="BC93" s="53">
        <f t="shared" si="154"/>
        <v>116.86755577653116</v>
      </c>
      <c r="BD93" s="48">
        <f t="shared" ref="BD93:BD102" si="156">AW93</f>
        <v>1.3089108910891087</v>
      </c>
      <c r="BE93" s="58">
        <v>0</v>
      </c>
      <c r="BF93" s="27">
        <f t="shared" ref="BF93:BF102" si="157">BC93*BD93*BE93</f>
        <v>0</v>
      </c>
      <c r="BH93" s="584">
        <v>2051</v>
      </c>
      <c r="BI93" s="692">
        <v>0</v>
      </c>
      <c r="BJ93" s="53">
        <v>0</v>
      </c>
      <c r="BK93" s="108">
        <f t="shared" ref="BK93:BK102" si="158">BD93</f>
        <v>1.3089108910891087</v>
      </c>
      <c r="BL93" s="61">
        <v>0</v>
      </c>
      <c r="BM93" s="53">
        <f t="shared" ref="BM93:BM102" si="159">BJ93*BK93*BL93</f>
        <v>0</v>
      </c>
      <c r="BO93" s="584">
        <v>2051</v>
      </c>
      <c r="BP93" s="53">
        <v>152.06464588580678</v>
      </c>
      <c r="BQ93" s="53">
        <f t="shared" ref="BQ93:BQ102" si="160">BP93-100</f>
        <v>52.064645885806783</v>
      </c>
      <c r="BR93" s="108">
        <f t="shared" ref="BR93:BR102" si="161">BK93</f>
        <v>1.3089108910891087</v>
      </c>
      <c r="BS93" s="61">
        <v>0</v>
      </c>
      <c r="BT93" s="53">
        <f t="shared" ref="BT93:BT102" si="162">BQ93*BR93*BS93</f>
        <v>0</v>
      </c>
      <c r="BV93" s="584">
        <v>2051</v>
      </c>
      <c r="BW93" s="695">
        <v>109.81537761118344</v>
      </c>
      <c r="BX93" s="108">
        <f t="shared" ref="BX93:BX102" si="163">BR93</f>
        <v>1.3089108910891087</v>
      </c>
      <c r="BY93" s="61">
        <v>0</v>
      </c>
      <c r="BZ93" s="53">
        <f t="shared" ref="BZ93:BZ102" si="164">BW93*BX93*BY93</f>
        <v>0</v>
      </c>
      <c r="CB93" s="584">
        <v>2051</v>
      </c>
      <c r="CC93" s="27">
        <v>132.41038066004967</v>
      </c>
      <c r="CD93" s="53">
        <f t="shared" si="155"/>
        <v>74.910380660049668</v>
      </c>
      <c r="CE93" s="108">
        <f t="shared" si="153"/>
        <v>1.3089108910891087</v>
      </c>
      <c r="CF93" s="61">
        <v>0</v>
      </c>
      <c r="CG93" s="53">
        <f t="shared" ref="CG93:CG102" si="165">CD93*CE93*CF93</f>
        <v>0</v>
      </c>
      <c r="CI93" s="584">
        <v>2051</v>
      </c>
      <c r="CJ93" s="53">
        <v>371.54475452905319</v>
      </c>
      <c r="CK93" s="48">
        <f t="shared" si="143"/>
        <v>1.3089108910891087</v>
      </c>
      <c r="CL93" s="58">
        <v>0</v>
      </c>
      <c r="CM93" s="27">
        <f t="shared" si="128"/>
        <v>0</v>
      </c>
      <c r="CO93" s="584">
        <v>2051</v>
      </c>
      <c r="CP93" s="53">
        <f t="shared" si="144"/>
        <v>2182.466051873068</v>
      </c>
      <c r="CQ93" s="53">
        <f t="shared" ref="CQ93:CQ102" si="166">IF(CP93+0&gt;=0,CP93,0)</f>
        <v>2182.466051873068</v>
      </c>
      <c r="CR93" s="108">
        <f t="shared" si="145"/>
        <v>1.3089108910891087</v>
      </c>
      <c r="CS93" s="108">
        <v>1</v>
      </c>
      <c r="CT93" s="53">
        <f t="shared" si="130"/>
        <v>2856.6535847289065</v>
      </c>
    </row>
    <row r="94" spans="1:98" ht="15" x14ac:dyDescent="0.5">
      <c r="A94" s="32">
        <v>2052</v>
      </c>
      <c r="B94" s="27">
        <f t="shared" si="98"/>
        <v>4693.8418960335157</v>
      </c>
      <c r="C94" s="87">
        <f t="shared" si="146"/>
        <v>0.125</v>
      </c>
      <c r="D94" s="27">
        <f t="shared" si="99"/>
        <v>586.73023700418946</v>
      </c>
      <c r="E94" s="137">
        <f t="shared" si="131"/>
        <v>0.9</v>
      </c>
      <c r="F94" s="169">
        <f t="shared" si="131"/>
        <v>9.9999999999999978E-2</v>
      </c>
      <c r="G94" s="27">
        <f t="shared" si="101"/>
        <v>528.05721330377048</v>
      </c>
      <c r="H94" s="58">
        <f t="shared" si="147"/>
        <v>0.40731330164910667</v>
      </c>
      <c r="I94" s="27">
        <f t="shared" si="102"/>
        <v>215.08472701038534</v>
      </c>
      <c r="J94" s="85">
        <f t="shared" si="132"/>
        <v>0.05</v>
      </c>
      <c r="K94" s="85">
        <f t="shared" si="132"/>
        <v>0.05</v>
      </c>
      <c r="L94" s="29">
        <f t="shared" si="132"/>
        <v>0.9</v>
      </c>
      <c r="M94" s="85">
        <f t="shared" si="132"/>
        <v>0.05</v>
      </c>
      <c r="N94" s="627">
        <f t="shared" si="103"/>
        <v>0.53771181752596342</v>
      </c>
      <c r="O94" s="144">
        <f t="shared" si="148"/>
        <v>3.7499999999999999E-2</v>
      </c>
      <c r="P94" s="627">
        <f t="shared" si="104"/>
        <v>0.40328386314447251</v>
      </c>
      <c r="Q94" s="27">
        <f t="shared" si="105"/>
        <v>10.216524532993304</v>
      </c>
      <c r="R94" s="27">
        <f t="shared" si="106"/>
        <v>10.350952487374794</v>
      </c>
      <c r="S94" s="624">
        <f t="shared" si="107"/>
        <v>214.14373132971491</v>
      </c>
      <c r="T94" s="144">
        <f t="shared" si="149"/>
        <v>0.05</v>
      </c>
      <c r="U94" s="53">
        <f t="shared" si="108"/>
        <v>10.754236350519268</v>
      </c>
      <c r="V94" s="27">
        <f t="shared" si="109"/>
        <v>58.673023700418931</v>
      </c>
      <c r="W94" s="85">
        <f t="shared" si="135"/>
        <v>0.09</v>
      </c>
      <c r="X94" s="29">
        <f t="shared" si="135"/>
        <v>0.91</v>
      </c>
      <c r="Y94" s="27">
        <f t="shared" si="111"/>
        <v>5.2805721330377038</v>
      </c>
      <c r="Z94" s="85">
        <f t="shared" si="136"/>
        <v>0.49000000000000005</v>
      </c>
      <c r="AA94" s="624">
        <f t="shared" si="112"/>
        <v>2.5874803451884749</v>
      </c>
      <c r="AB94" s="27">
        <f t="shared" si="113"/>
        <v>53.392451567381229</v>
      </c>
      <c r="AC94" s="85">
        <f t="shared" si="137"/>
        <v>0.49000000000000005</v>
      </c>
      <c r="AD94" s="27">
        <f t="shared" si="114"/>
        <v>26.162301268016805</v>
      </c>
      <c r="AE94" s="624">
        <f t="shared" si="115"/>
        <v>36.916537618536069</v>
      </c>
      <c r="AF94" s="624">
        <f t="shared" si="116"/>
        <v>5.9066460189657715</v>
      </c>
      <c r="AG94" s="624">
        <f t="shared" si="117"/>
        <v>7.7524728998925738</v>
      </c>
      <c r="AI94" s="584">
        <v>2052</v>
      </c>
      <c r="AJ94" s="53">
        <v>501.8510685921342</v>
      </c>
      <c r="AK94" s="108">
        <f t="shared" si="150"/>
        <v>1.3089108910891087</v>
      </c>
      <c r="AL94" s="61">
        <f t="shared" si="151"/>
        <v>1.2410000000000001</v>
      </c>
      <c r="AM94" s="53">
        <f t="shared" si="118"/>
        <v>815.18600676672531</v>
      </c>
      <c r="AN94" s="98"/>
      <c r="AO94" s="584">
        <v>2052</v>
      </c>
      <c r="AP94" s="53">
        <v>730.79165722721245</v>
      </c>
      <c r="AQ94" s="108">
        <f t="shared" si="138"/>
        <v>1.3089108910891087</v>
      </c>
      <c r="AR94" s="61">
        <f t="shared" si="152"/>
        <v>1.1113</v>
      </c>
      <c r="AS94" s="53">
        <f t="shared" si="119"/>
        <v>1063.0041902875907</v>
      </c>
      <c r="AU94" s="584">
        <v>2052</v>
      </c>
      <c r="AV94" s="135">
        <v>196.44286204827742</v>
      </c>
      <c r="AW94" s="61">
        <f t="shared" si="139"/>
        <v>1.3089108910891087</v>
      </c>
      <c r="AX94" s="61">
        <v>0</v>
      </c>
      <c r="AY94" s="53">
        <f t="shared" si="120"/>
        <v>0</v>
      </c>
      <c r="AZ94" s="6"/>
      <c r="BA94" s="584">
        <v>2052</v>
      </c>
      <c r="BB94" s="692">
        <v>412.65070959524013</v>
      </c>
      <c r="BC94" s="53">
        <f t="shared" si="154"/>
        <v>118.55070959524011</v>
      </c>
      <c r="BD94" s="48">
        <f t="shared" si="156"/>
        <v>1.3089108910891087</v>
      </c>
      <c r="BE94" s="58">
        <v>0</v>
      </c>
      <c r="BF94" s="27">
        <f t="shared" si="157"/>
        <v>0</v>
      </c>
      <c r="BH94" s="584">
        <v>2052</v>
      </c>
      <c r="BI94" s="692">
        <v>0</v>
      </c>
      <c r="BJ94" s="53">
        <v>0</v>
      </c>
      <c r="BK94" s="108">
        <f t="shared" si="158"/>
        <v>1.3089108910891087</v>
      </c>
      <c r="BL94" s="61">
        <v>0</v>
      </c>
      <c r="BM94" s="53">
        <f t="shared" si="159"/>
        <v>0</v>
      </c>
      <c r="BO94" s="584">
        <v>2052</v>
      </c>
      <c r="BP94" s="53">
        <v>153.21853142033021</v>
      </c>
      <c r="BQ94" s="53">
        <f t="shared" si="160"/>
        <v>53.218531420330208</v>
      </c>
      <c r="BR94" s="108">
        <f t="shared" si="161"/>
        <v>1.3089108910891087</v>
      </c>
      <c r="BS94" s="61">
        <v>0</v>
      </c>
      <c r="BT94" s="53">
        <f t="shared" si="162"/>
        <v>0</v>
      </c>
      <c r="BV94" s="584">
        <v>2052</v>
      </c>
      <c r="BW94" s="695">
        <v>112.71322372136292</v>
      </c>
      <c r="BX94" s="108">
        <f t="shared" si="163"/>
        <v>1.3089108910891087</v>
      </c>
      <c r="BY94" s="61">
        <v>0</v>
      </c>
      <c r="BZ94" s="53">
        <f t="shared" si="164"/>
        <v>0</v>
      </c>
      <c r="CB94" s="584">
        <v>2052</v>
      </c>
      <c r="CC94" s="27">
        <v>136.01482237937392</v>
      </c>
      <c r="CD94" s="53">
        <f t="shared" si="155"/>
        <v>78.514822379373925</v>
      </c>
      <c r="CE94" s="108">
        <f t="shared" si="153"/>
        <v>1.3089108910891087</v>
      </c>
      <c r="CF94" s="61">
        <v>0</v>
      </c>
      <c r="CG94" s="53">
        <f t="shared" si="165"/>
        <v>0</v>
      </c>
      <c r="CI94" s="584">
        <v>2052</v>
      </c>
      <c r="CJ94" s="53">
        <v>373.77626573543932</v>
      </c>
      <c r="CK94" s="48">
        <f t="shared" si="143"/>
        <v>1.3089108910891087</v>
      </c>
      <c r="CL94" s="58">
        <v>0</v>
      </c>
      <c r="CM94" s="27">
        <f t="shared" si="128"/>
        <v>0</v>
      </c>
      <c r="CO94" s="584">
        <v>2052</v>
      </c>
      <c r="CP94" s="53">
        <f t="shared" si="144"/>
        <v>2151.1408592806292</v>
      </c>
      <c r="CQ94" s="53">
        <f t="shared" si="166"/>
        <v>2151.1408592806292</v>
      </c>
      <c r="CR94" s="108">
        <f t="shared" si="145"/>
        <v>1.3089108910891087</v>
      </c>
      <c r="CS94" s="108">
        <v>1</v>
      </c>
      <c r="CT94" s="53">
        <f t="shared" si="130"/>
        <v>2815.6516989791994</v>
      </c>
    </row>
    <row r="95" spans="1:98" ht="15" x14ac:dyDescent="0.5">
      <c r="A95" s="32">
        <v>2053</v>
      </c>
      <c r="B95" s="27">
        <f t="shared" si="98"/>
        <v>4678.0149468249638</v>
      </c>
      <c r="C95" s="87">
        <f t="shared" si="146"/>
        <v>0.125</v>
      </c>
      <c r="D95" s="27">
        <f t="shared" si="99"/>
        <v>584.75186835312047</v>
      </c>
      <c r="E95" s="137">
        <f t="shared" si="131"/>
        <v>0.9</v>
      </c>
      <c r="F95" s="169">
        <f t="shared" si="131"/>
        <v>9.9999999999999978E-2</v>
      </c>
      <c r="G95" s="27">
        <f t="shared" si="101"/>
        <v>526.27668151780847</v>
      </c>
      <c r="H95" s="58">
        <f t="shared" si="147"/>
        <v>0.40731330164910667</v>
      </c>
      <c r="I95" s="27">
        <f t="shared" si="102"/>
        <v>214.35949272995396</v>
      </c>
      <c r="J95" s="85">
        <f t="shared" ref="J95:J102" si="167">J94</f>
        <v>0.05</v>
      </c>
      <c r="K95" s="85">
        <f t="shared" ref="K95:K102" si="168">K94</f>
        <v>0.05</v>
      </c>
      <c r="L95" s="29">
        <f t="shared" ref="L95:L102" si="169">L94</f>
        <v>0.9</v>
      </c>
      <c r="M95" s="85">
        <f t="shared" ref="M95:M102" si="170">M94</f>
        <v>0.05</v>
      </c>
      <c r="N95" s="627">
        <f t="shared" si="103"/>
        <v>0.53589873182488501</v>
      </c>
      <c r="O95" s="144">
        <f t="shared" si="148"/>
        <v>3.7499999999999999E-2</v>
      </c>
      <c r="P95" s="627">
        <f t="shared" si="104"/>
        <v>0.40192404886866367</v>
      </c>
      <c r="Q95" s="27">
        <f t="shared" si="105"/>
        <v>10.182075904672814</v>
      </c>
      <c r="R95" s="27">
        <f t="shared" si="106"/>
        <v>10.316050587629036</v>
      </c>
      <c r="S95" s="624">
        <f t="shared" si="107"/>
        <v>213.42166994926041</v>
      </c>
      <c r="T95" s="144">
        <f t="shared" si="149"/>
        <v>0.05</v>
      </c>
      <c r="U95" s="53">
        <f t="shared" si="108"/>
        <v>10.717974636497699</v>
      </c>
      <c r="V95" s="27">
        <f t="shared" si="109"/>
        <v>58.475186835312037</v>
      </c>
      <c r="W95" s="85">
        <f t="shared" si="135"/>
        <v>0.09</v>
      </c>
      <c r="X95" s="29">
        <f t="shared" si="135"/>
        <v>0.91</v>
      </c>
      <c r="Y95" s="27">
        <f t="shared" si="111"/>
        <v>5.2627668151780833</v>
      </c>
      <c r="Z95" s="85">
        <f t="shared" si="136"/>
        <v>0.49000000000000005</v>
      </c>
      <c r="AA95" s="624">
        <f t="shared" si="112"/>
        <v>2.5787557394372609</v>
      </c>
      <c r="AB95" s="27">
        <f t="shared" si="113"/>
        <v>53.212420020133955</v>
      </c>
      <c r="AC95" s="85">
        <f t="shared" si="137"/>
        <v>0.49000000000000005</v>
      </c>
      <c r="AD95" s="27">
        <f t="shared" si="114"/>
        <v>26.07408580986564</v>
      </c>
      <c r="AE95" s="624">
        <f t="shared" si="115"/>
        <v>36.792060446363337</v>
      </c>
      <c r="AF95" s="624">
        <f t="shared" si="116"/>
        <v>5.8867296714181343</v>
      </c>
      <c r="AG95" s="624">
        <f t="shared" si="117"/>
        <v>7.7263326937363006</v>
      </c>
      <c r="AI95" s="584">
        <v>2053</v>
      </c>
      <c r="AJ95" s="53">
        <v>511.73236944413958</v>
      </c>
      <c r="AK95" s="108">
        <f t="shared" si="150"/>
        <v>1.3089108910891087</v>
      </c>
      <c r="AL95" s="61">
        <f t="shared" si="151"/>
        <v>1.2410000000000001</v>
      </c>
      <c r="AM95" s="53">
        <f t="shared" si="118"/>
        <v>831.23678096514277</v>
      </c>
      <c r="AN95" s="98"/>
      <c r="AO95" s="584">
        <v>2053</v>
      </c>
      <c r="AP95" s="53">
        <v>735.69933203784558</v>
      </c>
      <c r="AQ95" s="108">
        <f t="shared" si="138"/>
        <v>1.3089108910891087</v>
      </c>
      <c r="AR95" s="61">
        <f t="shared" si="152"/>
        <v>1.1113</v>
      </c>
      <c r="AS95" s="53">
        <f t="shared" si="119"/>
        <v>1070.1428581099162</v>
      </c>
      <c r="AU95" s="584">
        <v>2053</v>
      </c>
      <c r="AV95" s="135">
        <v>199.91176245533418</v>
      </c>
      <c r="AW95" s="61">
        <f t="shared" si="139"/>
        <v>1.3089108910891087</v>
      </c>
      <c r="AX95" s="61">
        <v>0</v>
      </c>
      <c r="AY95" s="53">
        <f t="shared" si="120"/>
        <v>0</v>
      </c>
      <c r="AZ95" s="6"/>
      <c r="BA95" s="584">
        <v>2053</v>
      </c>
      <c r="BB95" s="692">
        <v>414.33386341394885</v>
      </c>
      <c r="BC95" s="53">
        <f t="shared" si="154"/>
        <v>120.23386341394882</v>
      </c>
      <c r="BD95" s="48">
        <f t="shared" si="156"/>
        <v>1.3089108910891087</v>
      </c>
      <c r="BE95" s="58">
        <v>0</v>
      </c>
      <c r="BF95" s="27">
        <f t="shared" si="157"/>
        <v>0</v>
      </c>
      <c r="BH95" s="584">
        <v>2053</v>
      </c>
      <c r="BI95" s="692">
        <v>0</v>
      </c>
      <c r="BJ95" s="53">
        <v>0</v>
      </c>
      <c r="BK95" s="108">
        <f t="shared" si="158"/>
        <v>1.3089108910891087</v>
      </c>
      <c r="BL95" s="61">
        <v>0</v>
      </c>
      <c r="BM95" s="53">
        <f t="shared" si="159"/>
        <v>0</v>
      </c>
      <c r="BO95" s="584">
        <v>2053</v>
      </c>
      <c r="BP95" s="53">
        <v>154.35827886949181</v>
      </c>
      <c r="BQ95" s="53">
        <f t="shared" si="160"/>
        <v>54.358278869491812</v>
      </c>
      <c r="BR95" s="108">
        <f t="shared" si="161"/>
        <v>1.3089108910891087</v>
      </c>
      <c r="BS95" s="61">
        <v>0</v>
      </c>
      <c r="BT95" s="53">
        <f t="shared" si="162"/>
        <v>0</v>
      </c>
      <c r="BV95" s="584">
        <v>2053</v>
      </c>
      <c r="BW95" s="695">
        <v>115.61106983154237</v>
      </c>
      <c r="BX95" s="108">
        <f t="shared" si="163"/>
        <v>1.3089108910891087</v>
      </c>
      <c r="BY95" s="61">
        <v>0</v>
      </c>
      <c r="BZ95" s="53">
        <f t="shared" si="164"/>
        <v>0</v>
      </c>
      <c r="CB95" s="584">
        <v>2053</v>
      </c>
      <c r="CC95" s="27">
        <v>139.61297451918202</v>
      </c>
      <c r="CD95" s="53">
        <f t="shared" si="155"/>
        <v>82.112974519182018</v>
      </c>
      <c r="CE95" s="108">
        <f t="shared" si="153"/>
        <v>1.3089108910891087</v>
      </c>
      <c r="CF95" s="61">
        <v>0</v>
      </c>
      <c r="CG95" s="53">
        <f t="shared" si="165"/>
        <v>0</v>
      </c>
      <c r="CI95" s="584">
        <v>2053</v>
      </c>
      <c r="CJ95" s="53">
        <v>376.00777694182545</v>
      </c>
      <c r="CK95" s="48">
        <f t="shared" si="143"/>
        <v>1.3089108910891087</v>
      </c>
      <c r="CL95" s="58">
        <v>0</v>
      </c>
      <c r="CM95" s="27">
        <f t="shared" si="128"/>
        <v>0</v>
      </c>
      <c r="CO95" s="584">
        <v>2053</v>
      </c>
      <c r="CP95" s="53">
        <f t="shared" si="144"/>
        <v>2121.33257248669</v>
      </c>
      <c r="CQ95" s="53">
        <f t="shared" si="166"/>
        <v>2121.33257248669</v>
      </c>
      <c r="CR95" s="108">
        <f t="shared" si="145"/>
        <v>1.3089108910891087</v>
      </c>
      <c r="CS95" s="108">
        <v>1</v>
      </c>
      <c r="CT95" s="53">
        <f t="shared" si="130"/>
        <v>2776.6353077499048</v>
      </c>
    </row>
    <row r="96" spans="1:98" ht="15" x14ac:dyDescent="0.5">
      <c r="A96" s="32">
        <v>2054</v>
      </c>
      <c r="B96" s="27">
        <f t="shared" si="98"/>
        <v>4661.621732320491</v>
      </c>
      <c r="C96" s="87">
        <f t="shared" si="146"/>
        <v>0.125</v>
      </c>
      <c r="D96" s="27">
        <f t="shared" si="99"/>
        <v>582.70271654006137</v>
      </c>
      <c r="E96" s="137">
        <f t="shared" si="131"/>
        <v>0.9</v>
      </c>
      <c r="F96" s="169">
        <f t="shared" si="131"/>
        <v>9.9999999999999978E-2</v>
      </c>
      <c r="G96" s="27">
        <f t="shared" si="101"/>
        <v>524.43244488605524</v>
      </c>
      <c r="H96" s="58">
        <f t="shared" si="147"/>
        <v>0.40731330164910667</v>
      </c>
      <c r="I96" s="27">
        <f t="shared" si="102"/>
        <v>213.60831061845232</v>
      </c>
      <c r="J96" s="85">
        <f t="shared" si="167"/>
        <v>0.05</v>
      </c>
      <c r="K96" s="85">
        <f t="shared" si="168"/>
        <v>0.05</v>
      </c>
      <c r="L96" s="29">
        <f t="shared" si="169"/>
        <v>0.9</v>
      </c>
      <c r="M96" s="85">
        <f t="shared" si="170"/>
        <v>0.05</v>
      </c>
      <c r="N96" s="627">
        <f t="shared" si="103"/>
        <v>0.53402077654613078</v>
      </c>
      <c r="O96" s="144">
        <f t="shared" si="148"/>
        <v>3.7499999999999999E-2</v>
      </c>
      <c r="P96" s="627">
        <f t="shared" si="104"/>
        <v>0.40051558240959811</v>
      </c>
      <c r="Q96" s="27">
        <f t="shared" si="105"/>
        <v>10.146394754376486</v>
      </c>
      <c r="R96" s="27">
        <f t="shared" si="106"/>
        <v>10.279899948513018</v>
      </c>
      <c r="S96" s="624">
        <f t="shared" si="107"/>
        <v>212.67377425949658</v>
      </c>
      <c r="T96" s="144">
        <f t="shared" si="149"/>
        <v>0.05</v>
      </c>
      <c r="U96" s="53">
        <f t="shared" si="108"/>
        <v>10.680415530922616</v>
      </c>
      <c r="V96" s="27">
        <f t="shared" si="109"/>
        <v>58.270271654006123</v>
      </c>
      <c r="W96" s="85">
        <f t="shared" si="135"/>
        <v>0.09</v>
      </c>
      <c r="X96" s="29">
        <f t="shared" si="135"/>
        <v>0.91</v>
      </c>
      <c r="Y96" s="27">
        <f t="shared" si="111"/>
        <v>5.2443244488605512</v>
      </c>
      <c r="Z96" s="85">
        <f t="shared" si="136"/>
        <v>0.49000000000000005</v>
      </c>
      <c r="AA96" s="624">
        <f t="shared" si="112"/>
        <v>2.5697189799416704</v>
      </c>
      <c r="AB96" s="27">
        <f t="shared" si="113"/>
        <v>53.025947205145577</v>
      </c>
      <c r="AC96" s="85">
        <f t="shared" si="137"/>
        <v>0.49000000000000005</v>
      </c>
      <c r="AD96" s="27">
        <f t="shared" si="114"/>
        <v>25.982714130521334</v>
      </c>
      <c r="AE96" s="624">
        <f t="shared" si="115"/>
        <v>36.663129661443946</v>
      </c>
      <c r="AF96" s="624">
        <f t="shared" si="116"/>
        <v>5.8661007458310319</v>
      </c>
      <c r="AG96" s="624">
        <f t="shared" si="117"/>
        <v>7.6992572289032282</v>
      </c>
      <c r="AI96" s="584">
        <v>2054</v>
      </c>
      <c r="AJ96" s="53">
        <v>519.81102223003722</v>
      </c>
      <c r="AK96" s="108">
        <f t="shared" si="150"/>
        <v>1.3089108910891087</v>
      </c>
      <c r="AL96" s="61">
        <f t="shared" si="151"/>
        <v>1.2410000000000001</v>
      </c>
      <c r="AM96" s="53">
        <f t="shared" si="118"/>
        <v>844.35940860657763</v>
      </c>
      <c r="AN96" s="98"/>
      <c r="AO96" s="584">
        <v>2054</v>
      </c>
      <c r="AP96" s="53">
        <v>740.44576718707208</v>
      </c>
      <c r="AQ96" s="108">
        <f t="shared" si="138"/>
        <v>1.3089108910891087</v>
      </c>
      <c r="AR96" s="61">
        <f t="shared" si="152"/>
        <v>1.1113</v>
      </c>
      <c r="AS96" s="53">
        <f t="shared" si="119"/>
        <v>1077.0469879021196</v>
      </c>
      <c r="AU96" s="584">
        <v>2054</v>
      </c>
      <c r="AV96" s="135">
        <v>203.38066286239163</v>
      </c>
      <c r="AW96" s="61">
        <f t="shared" si="139"/>
        <v>1.3089108910891087</v>
      </c>
      <c r="AX96" s="61">
        <v>0</v>
      </c>
      <c r="AY96" s="53">
        <f t="shared" si="120"/>
        <v>0</v>
      </c>
      <c r="AZ96" s="6"/>
      <c r="BA96" s="584">
        <v>2054</v>
      </c>
      <c r="BB96" s="692">
        <v>416.01701723265774</v>
      </c>
      <c r="BC96" s="53">
        <f t="shared" si="154"/>
        <v>121.91701723265771</v>
      </c>
      <c r="BD96" s="48">
        <f t="shared" si="156"/>
        <v>1.3089108910891087</v>
      </c>
      <c r="BE96" s="58">
        <v>0</v>
      </c>
      <c r="BF96" s="27">
        <f t="shared" si="157"/>
        <v>0</v>
      </c>
      <c r="BH96" s="584">
        <v>2054</v>
      </c>
      <c r="BI96" s="692">
        <v>0</v>
      </c>
      <c r="BJ96" s="53">
        <v>0</v>
      </c>
      <c r="BK96" s="108">
        <f t="shared" si="158"/>
        <v>1.3089108910891087</v>
      </c>
      <c r="BL96" s="61">
        <v>0</v>
      </c>
      <c r="BM96" s="53">
        <f t="shared" si="159"/>
        <v>0</v>
      </c>
      <c r="BO96" s="584">
        <v>2054</v>
      </c>
      <c r="BP96" s="53">
        <v>155.48482425768518</v>
      </c>
      <c r="BQ96" s="53">
        <f t="shared" si="160"/>
        <v>55.484824257685176</v>
      </c>
      <c r="BR96" s="108">
        <f t="shared" si="161"/>
        <v>1.3089108910891087</v>
      </c>
      <c r="BS96" s="61">
        <v>0</v>
      </c>
      <c r="BT96" s="53">
        <f t="shared" si="162"/>
        <v>0</v>
      </c>
      <c r="BV96" s="584">
        <v>2054</v>
      </c>
      <c r="BW96" s="695">
        <v>118.50891594172185</v>
      </c>
      <c r="BX96" s="108">
        <f t="shared" si="163"/>
        <v>1.3089108910891087</v>
      </c>
      <c r="BY96" s="61">
        <v>0</v>
      </c>
      <c r="BZ96" s="53">
        <f t="shared" si="164"/>
        <v>0</v>
      </c>
      <c r="CB96" s="584">
        <v>2054</v>
      </c>
      <c r="CC96" s="27">
        <v>143.2045678210755</v>
      </c>
      <c r="CD96" s="53">
        <f t="shared" si="155"/>
        <v>85.7045678210755</v>
      </c>
      <c r="CE96" s="108">
        <f t="shared" si="153"/>
        <v>1.3089108910891087</v>
      </c>
      <c r="CF96" s="61">
        <v>0</v>
      </c>
      <c r="CG96" s="53">
        <f t="shared" si="165"/>
        <v>0</v>
      </c>
      <c r="CI96" s="584">
        <v>2054</v>
      </c>
      <c r="CJ96" s="53">
        <v>378.23928814821159</v>
      </c>
      <c r="CK96" s="48">
        <f t="shared" si="143"/>
        <v>1.3089108910891087</v>
      </c>
      <c r="CL96" s="58">
        <v>0</v>
      </c>
      <c r="CM96" s="27">
        <f t="shared" si="128"/>
        <v>0</v>
      </c>
      <c r="CO96" s="584">
        <v>2054</v>
      </c>
      <c r="CP96" s="53">
        <f t="shared" si="144"/>
        <v>2093.5079343191474</v>
      </c>
      <c r="CQ96" s="53">
        <f t="shared" si="166"/>
        <v>2093.5079343191474</v>
      </c>
      <c r="CR96" s="108">
        <f t="shared" si="145"/>
        <v>1.3089108910891087</v>
      </c>
      <c r="CS96" s="108">
        <v>1</v>
      </c>
      <c r="CT96" s="53">
        <f t="shared" si="130"/>
        <v>2740.2153358117944</v>
      </c>
    </row>
    <row r="97" spans="1:98" ht="15" x14ac:dyDescent="0.5">
      <c r="A97" s="32">
        <v>2055</v>
      </c>
      <c r="B97" s="27">
        <f t="shared" si="98"/>
        <v>4645.2282270381402</v>
      </c>
      <c r="C97" s="87">
        <f t="shared" si="146"/>
        <v>0.125</v>
      </c>
      <c r="D97" s="27">
        <f t="shared" si="99"/>
        <v>580.65352837976752</v>
      </c>
      <c r="E97" s="137">
        <f t="shared" si="131"/>
        <v>0.9</v>
      </c>
      <c r="F97" s="169">
        <f t="shared" si="131"/>
        <v>9.9999999999999978E-2</v>
      </c>
      <c r="G97" s="27">
        <f t="shared" si="101"/>
        <v>522.58817554179075</v>
      </c>
      <c r="H97" s="58">
        <f t="shared" si="147"/>
        <v>0.40731330164910667</v>
      </c>
      <c r="I97" s="27">
        <f t="shared" si="102"/>
        <v>212.85711518270972</v>
      </c>
      <c r="J97" s="85">
        <f t="shared" si="167"/>
        <v>0.05</v>
      </c>
      <c r="K97" s="85">
        <f t="shared" si="168"/>
        <v>0.05</v>
      </c>
      <c r="L97" s="29">
        <f t="shared" si="169"/>
        <v>0.9</v>
      </c>
      <c r="M97" s="85">
        <f t="shared" si="170"/>
        <v>0.05</v>
      </c>
      <c r="N97" s="627">
        <f t="shared" si="103"/>
        <v>0.53214278795677428</v>
      </c>
      <c r="O97" s="144">
        <f t="shared" si="148"/>
        <v>3.7499999999999999E-2</v>
      </c>
      <c r="P97" s="627">
        <f t="shared" si="104"/>
        <v>0.39910709096758074</v>
      </c>
      <c r="Q97" s="27">
        <f t="shared" si="105"/>
        <v>10.110712971178712</v>
      </c>
      <c r="R97" s="27">
        <f t="shared" si="106"/>
        <v>10.243748668167905</v>
      </c>
      <c r="S97" s="624">
        <f t="shared" si="107"/>
        <v>211.92586530378537</v>
      </c>
      <c r="T97" s="144">
        <f t="shared" si="149"/>
        <v>0.05</v>
      </c>
      <c r="U97" s="53">
        <f t="shared" si="108"/>
        <v>10.642855759135486</v>
      </c>
      <c r="V97" s="27">
        <f t="shared" si="109"/>
        <v>58.065352837976739</v>
      </c>
      <c r="W97" s="85">
        <f t="shared" si="135"/>
        <v>0.09</v>
      </c>
      <c r="X97" s="29">
        <f t="shared" si="135"/>
        <v>0.91</v>
      </c>
      <c r="Y97" s="27">
        <f t="shared" si="111"/>
        <v>5.2258817554179062</v>
      </c>
      <c r="Z97" s="85">
        <f t="shared" si="136"/>
        <v>0.49000000000000005</v>
      </c>
      <c r="AA97" s="624">
        <f t="shared" si="112"/>
        <v>2.5606820601547744</v>
      </c>
      <c r="AB97" s="27">
        <f t="shared" si="113"/>
        <v>52.839471082558838</v>
      </c>
      <c r="AC97" s="85">
        <f t="shared" si="137"/>
        <v>0.49000000000000005</v>
      </c>
      <c r="AD97" s="27">
        <f t="shared" si="114"/>
        <v>25.891340830453832</v>
      </c>
      <c r="AE97" s="624">
        <f t="shared" si="115"/>
        <v>36.534196589589314</v>
      </c>
      <c r="AF97" s="624">
        <f t="shared" si="116"/>
        <v>5.8454714543342901</v>
      </c>
      <c r="AG97" s="624">
        <f t="shared" si="117"/>
        <v>7.6721812838137557</v>
      </c>
      <c r="AI97" s="584">
        <v>2055</v>
      </c>
      <c r="AJ97" s="53">
        <v>527.88967501593606</v>
      </c>
      <c r="AK97" s="108">
        <f t="shared" si="150"/>
        <v>1.3089108910891087</v>
      </c>
      <c r="AL97" s="61">
        <f t="shared" si="151"/>
        <v>1.2410000000000001</v>
      </c>
      <c r="AM97" s="53">
        <f t="shared" si="118"/>
        <v>857.48203624801454</v>
      </c>
      <c r="AN97" s="98"/>
      <c r="AO97" s="584">
        <v>2055</v>
      </c>
      <c r="AP97" s="53">
        <v>745.01791390312883</v>
      </c>
      <c r="AQ97" s="108">
        <f t="shared" si="138"/>
        <v>1.3089108910891087</v>
      </c>
      <c r="AR97" s="61">
        <f t="shared" si="152"/>
        <v>1.1113</v>
      </c>
      <c r="AS97" s="53">
        <f t="shared" si="119"/>
        <v>1083.697599016399</v>
      </c>
      <c r="AU97" s="584">
        <v>2055</v>
      </c>
      <c r="AV97" s="135">
        <v>206.84956326944871</v>
      </c>
      <c r="AW97" s="61">
        <f t="shared" si="139"/>
        <v>1.3089108910891087</v>
      </c>
      <c r="AX97" s="61">
        <v>0</v>
      </c>
      <c r="AY97" s="53">
        <f t="shared" si="120"/>
        <v>0</v>
      </c>
      <c r="AZ97" s="6"/>
      <c r="BA97" s="584">
        <v>2055</v>
      </c>
      <c r="BB97" s="692">
        <v>417.7001710513664</v>
      </c>
      <c r="BC97" s="53">
        <f t="shared" si="154"/>
        <v>123.60017105136637</v>
      </c>
      <c r="BD97" s="48">
        <f t="shared" si="156"/>
        <v>1.3089108910891087</v>
      </c>
      <c r="BE97" s="58">
        <v>0</v>
      </c>
      <c r="BF97" s="27">
        <f t="shared" si="157"/>
        <v>0</v>
      </c>
      <c r="BH97" s="584">
        <v>2055</v>
      </c>
      <c r="BI97" s="692">
        <v>0</v>
      </c>
      <c r="BJ97" s="53">
        <v>0</v>
      </c>
      <c r="BK97" s="108">
        <f t="shared" si="158"/>
        <v>1.3089108910891087</v>
      </c>
      <c r="BL97" s="61">
        <v>0</v>
      </c>
      <c r="BM97" s="53">
        <f t="shared" si="159"/>
        <v>0</v>
      </c>
      <c r="BO97" s="584">
        <v>2055</v>
      </c>
      <c r="BP97" s="53">
        <v>156.59903549862582</v>
      </c>
      <c r="BQ97" s="53">
        <f t="shared" si="160"/>
        <v>56.599035498625824</v>
      </c>
      <c r="BR97" s="108">
        <f t="shared" si="161"/>
        <v>1.3089108910891087</v>
      </c>
      <c r="BS97" s="61">
        <v>0</v>
      </c>
      <c r="BT97" s="53">
        <f t="shared" si="162"/>
        <v>0</v>
      </c>
      <c r="BV97" s="584">
        <v>2055</v>
      </c>
      <c r="BW97" s="695">
        <v>121.4067620519013</v>
      </c>
      <c r="BX97" s="108">
        <f t="shared" si="163"/>
        <v>1.3089108910891087</v>
      </c>
      <c r="BY97" s="61">
        <v>0</v>
      </c>
      <c r="BZ97" s="53">
        <f t="shared" si="164"/>
        <v>0</v>
      </c>
      <c r="CB97" s="584">
        <v>2055</v>
      </c>
      <c r="CC97" s="27">
        <v>146.78931912015094</v>
      </c>
      <c r="CD97" s="53">
        <f t="shared" si="155"/>
        <v>89.289319120150935</v>
      </c>
      <c r="CE97" s="108">
        <f t="shared" si="153"/>
        <v>1.3089108910891087</v>
      </c>
      <c r="CF97" s="61">
        <v>0</v>
      </c>
      <c r="CG97" s="53">
        <f t="shared" si="165"/>
        <v>0</v>
      </c>
      <c r="CI97" s="584">
        <v>2055</v>
      </c>
      <c r="CJ97" s="53">
        <v>380.47079935459772</v>
      </c>
      <c r="CK97" s="48">
        <f t="shared" si="143"/>
        <v>1.3089108910891087</v>
      </c>
      <c r="CL97" s="58">
        <v>0</v>
      </c>
      <c r="CM97" s="27">
        <f t="shared" si="128"/>
        <v>0</v>
      </c>
      <c r="CO97" s="584">
        <v>2055</v>
      </c>
      <c r="CP97" s="53">
        <f t="shared" si="144"/>
        <v>2065.8767607348445</v>
      </c>
      <c r="CQ97" s="53">
        <f t="shared" si="166"/>
        <v>2065.8767607348445</v>
      </c>
      <c r="CR97" s="108">
        <f t="shared" si="145"/>
        <v>1.3089108910891087</v>
      </c>
      <c r="CS97" s="108">
        <v>1</v>
      </c>
      <c r="CT97" s="53">
        <f t="shared" si="130"/>
        <v>2704.0485917737269</v>
      </c>
    </row>
    <row r="98" spans="1:98" ht="15" x14ac:dyDescent="0.5">
      <c r="A98" s="32">
        <v>2056</v>
      </c>
      <c r="B98" s="27">
        <f t="shared" si="98"/>
        <v>4628.8319749428592</v>
      </c>
      <c r="C98" s="87">
        <f t="shared" si="146"/>
        <v>0.125</v>
      </c>
      <c r="D98" s="27">
        <f t="shared" si="99"/>
        <v>578.6039968678574</v>
      </c>
      <c r="E98" s="137">
        <f t="shared" si="131"/>
        <v>0.9</v>
      </c>
      <c r="F98" s="169">
        <f t="shared" si="131"/>
        <v>9.9999999999999978E-2</v>
      </c>
      <c r="G98" s="27">
        <f t="shared" si="101"/>
        <v>520.74359718107166</v>
      </c>
      <c r="H98" s="58">
        <f t="shared" si="147"/>
        <v>0.40731330164910667</v>
      </c>
      <c r="I98" s="27">
        <f t="shared" si="102"/>
        <v>212.10579388045474</v>
      </c>
      <c r="J98" s="85">
        <f t="shared" si="167"/>
        <v>0.05</v>
      </c>
      <c r="K98" s="85">
        <f t="shared" si="168"/>
        <v>0.05</v>
      </c>
      <c r="L98" s="29">
        <f t="shared" si="169"/>
        <v>0.9</v>
      </c>
      <c r="M98" s="85">
        <f t="shared" si="170"/>
        <v>0.05</v>
      </c>
      <c r="N98" s="627">
        <f t="shared" si="103"/>
        <v>0.53026448470113685</v>
      </c>
      <c r="O98" s="144">
        <f t="shared" si="148"/>
        <v>3.7499999999999999E-2</v>
      </c>
      <c r="P98" s="627">
        <f t="shared" si="104"/>
        <v>0.39769836352585264</v>
      </c>
      <c r="Q98" s="27">
        <f t="shared" si="105"/>
        <v>10.0750252093216</v>
      </c>
      <c r="R98" s="27">
        <f t="shared" si="106"/>
        <v>10.207591330496884</v>
      </c>
      <c r="S98" s="624">
        <f t="shared" si="107"/>
        <v>211.17783103222777</v>
      </c>
      <c r="T98" s="144">
        <f t="shared" si="149"/>
        <v>0.05</v>
      </c>
      <c r="U98" s="53">
        <f t="shared" si="108"/>
        <v>10.605289694022737</v>
      </c>
      <c r="V98" s="27">
        <f t="shared" si="109"/>
        <v>57.860399686785726</v>
      </c>
      <c r="W98" s="85">
        <f t="shared" si="135"/>
        <v>0.09</v>
      </c>
      <c r="X98" s="29">
        <f t="shared" si="135"/>
        <v>0.91</v>
      </c>
      <c r="Y98" s="27">
        <f t="shared" si="111"/>
        <v>5.2074359718107148</v>
      </c>
      <c r="Z98" s="85">
        <f t="shared" si="136"/>
        <v>0.49000000000000005</v>
      </c>
      <c r="AA98" s="624">
        <f t="shared" si="112"/>
        <v>2.5516436261872504</v>
      </c>
      <c r="AB98" s="27">
        <f t="shared" si="113"/>
        <v>52.652963714975016</v>
      </c>
      <c r="AC98" s="85">
        <f t="shared" si="137"/>
        <v>0.49000000000000005</v>
      </c>
      <c r="AD98" s="27">
        <f t="shared" si="114"/>
        <v>25.799952220337762</v>
      </c>
      <c r="AE98" s="624">
        <f t="shared" si="115"/>
        <v>36.405241914360502</v>
      </c>
      <c r="AF98" s="624">
        <f t="shared" si="116"/>
        <v>5.8248387062976805</v>
      </c>
      <c r="AG98" s="624">
        <f t="shared" si="117"/>
        <v>7.6451008020157047</v>
      </c>
      <c r="AI98" s="584">
        <v>2056</v>
      </c>
      <c r="AJ98" s="53">
        <v>535.96832780183445</v>
      </c>
      <c r="AK98" s="108">
        <f t="shared" si="150"/>
        <v>1.3089108910891087</v>
      </c>
      <c r="AL98" s="61">
        <f t="shared" si="151"/>
        <v>1.2410000000000001</v>
      </c>
      <c r="AM98" s="53">
        <f t="shared" si="118"/>
        <v>870.60466388945065</v>
      </c>
      <c r="AN98" s="98"/>
      <c r="AO98" s="584">
        <v>2056</v>
      </c>
      <c r="AP98" s="53">
        <v>749.40346403057799</v>
      </c>
      <c r="AQ98" s="108">
        <f t="shared" si="138"/>
        <v>1.3089108910891087</v>
      </c>
      <c r="AR98" s="61">
        <f t="shared" si="152"/>
        <v>1.1113</v>
      </c>
      <c r="AS98" s="53">
        <f t="shared" si="119"/>
        <v>1090.0767881000331</v>
      </c>
      <c r="AU98" s="584">
        <v>2056</v>
      </c>
      <c r="AV98" s="135">
        <v>210.31846367650567</v>
      </c>
      <c r="AW98" s="61">
        <f t="shared" si="139"/>
        <v>1.3089108910891087</v>
      </c>
      <c r="AX98" s="61">
        <v>0</v>
      </c>
      <c r="AY98" s="53">
        <f t="shared" si="120"/>
        <v>0</v>
      </c>
      <c r="AZ98" s="6"/>
      <c r="BA98" s="584">
        <v>2056</v>
      </c>
      <c r="BB98" s="692">
        <v>419.38332487007534</v>
      </c>
      <c r="BC98" s="53">
        <f t="shared" si="154"/>
        <v>125.28332487007532</v>
      </c>
      <c r="BD98" s="48">
        <f t="shared" si="156"/>
        <v>1.3089108910891087</v>
      </c>
      <c r="BE98" s="58">
        <v>0</v>
      </c>
      <c r="BF98" s="27">
        <f t="shared" si="157"/>
        <v>0</v>
      </c>
      <c r="BH98" s="584">
        <v>2056</v>
      </c>
      <c r="BI98" s="692">
        <v>0</v>
      </c>
      <c r="BJ98" s="53">
        <v>0</v>
      </c>
      <c r="BK98" s="108">
        <f t="shared" si="158"/>
        <v>1.3089108910891087</v>
      </c>
      <c r="BL98" s="61">
        <v>0</v>
      </c>
      <c r="BM98" s="53">
        <f t="shared" si="159"/>
        <v>0</v>
      </c>
      <c r="BO98" s="584">
        <v>2056</v>
      </c>
      <c r="BP98" s="53">
        <v>157.70171693261693</v>
      </c>
      <c r="BQ98" s="53">
        <f t="shared" si="160"/>
        <v>57.701716932616932</v>
      </c>
      <c r="BR98" s="108">
        <f t="shared" si="161"/>
        <v>1.3089108910891087</v>
      </c>
      <c r="BS98" s="61">
        <v>0</v>
      </c>
      <c r="BT98" s="53">
        <f t="shared" si="162"/>
        <v>0</v>
      </c>
      <c r="BV98" s="584">
        <v>2056</v>
      </c>
      <c r="BW98" s="695">
        <v>124.30460816208078</v>
      </c>
      <c r="BX98" s="108">
        <f t="shared" si="163"/>
        <v>1.3089108910891087</v>
      </c>
      <c r="BY98" s="61">
        <v>0</v>
      </c>
      <c r="BZ98" s="53">
        <f t="shared" si="164"/>
        <v>0</v>
      </c>
      <c r="CB98" s="584">
        <v>2056</v>
      </c>
      <c r="CC98" s="27">
        <v>150.3669305743191</v>
      </c>
      <c r="CD98" s="53">
        <f t="shared" si="155"/>
        <v>92.866930574319099</v>
      </c>
      <c r="CE98" s="108">
        <f t="shared" si="153"/>
        <v>1.3089108910891087</v>
      </c>
      <c r="CF98" s="61">
        <v>0</v>
      </c>
      <c r="CG98" s="53">
        <f t="shared" si="165"/>
        <v>0</v>
      </c>
      <c r="CI98" s="584">
        <v>2056</v>
      </c>
      <c r="CJ98" s="53">
        <v>382.70231056098476</v>
      </c>
      <c r="CK98" s="48">
        <f t="shared" si="143"/>
        <v>1.3089108910891087</v>
      </c>
      <c r="CL98" s="58">
        <v>0</v>
      </c>
      <c r="CM98" s="27">
        <f t="shared" si="128"/>
        <v>0</v>
      </c>
      <c r="CO98" s="584">
        <v>2056</v>
      </c>
      <c r="CP98" s="53">
        <f t="shared" si="144"/>
        <v>2038.4508533910052</v>
      </c>
      <c r="CQ98" s="53">
        <f t="shared" si="166"/>
        <v>2038.4508533910052</v>
      </c>
      <c r="CR98" s="108">
        <f t="shared" si="145"/>
        <v>1.3089108910891087</v>
      </c>
      <c r="CS98" s="108">
        <v>1</v>
      </c>
      <c r="CT98" s="53">
        <f t="shared" si="130"/>
        <v>2668.150522953375</v>
      </c>
    </row>
    <row r="99" spans="1:98" ht="15" x14ac:dyDescent="0.5">
      <c r="A99" s="32">
        <v>2057</v>
      </c>
      <c r="B99" s="27">
        <f t="shared" si="98"/>
        <v>4612.4308128689281</v>
      </c>
      <c r="C99" s="87">
        <f t="shared" si="146"/>
        <v>0.125</v>
      </c>
      <c r="D99" s="27">
        <f t="shared" si="99"/>
        <v>576.55385160861601</v>
      </c>
      <c r="E99" s="137">
        <f t="shared" si="131"/>
        <v>0.9</v>
      </c>
      <c r="F99" s="169">
        <f t="shared" si="131"/>
        <v>9.9999999999999978E-2</v>
      </c>
      <c r="G99" s="27">
        <f t="shared" si="101"/>
        <v>518.89846644775446</v>
      </c>
      <c r="H99" s="58">
        <f t="shared" si="147"/>
        <v>0.40731330164910667</v>
      </c>
      <c r="I99" s="27">
        <f t="shared" si="102"/>
        <v>211.35424758949307</v>
      </c>
      <c r="J99" s="85">
        <f t="shared" si="167"/>
        <v>0.05</v>
      </c>
      <c r="K99" s="85">
        <f t="shared" si="168"/>
        <v>0.05</v>
      </c>
      <c r="L99" s="29">
        <f t="shared" si="169"/>
        <v>0.9</v>
      </c>
      <c r="M99" s="85">
        <f t="shared" si="170"/>
        <v>0.05</v>
      </c>
      <c r="N99" s="627">
        <f t="shared" si="103"/>
        <v>0.52838561897373271</v>
      </c>
      <c r="O99" s="144">
        <f t="shared" si="148"/>
        <v>3.7499999999999999E-2</v>
      </c>
      <c r="P99" s="627">
        <f t="shared" si="104"/>
        <v>0.39628921423029956</v>
      </c>
      <c r="Q99" s="27">
        <f t="shared" si="105"/>
        <v>10.039326760500922</v>
      </c>
      <c r="R99" s="27">
        <f t="shared" si="106"/>
        <v>10.171423165244356</v>
      </c>
      <c r="S99" s="624">
        <f t="shared" si="107"/>
        <v>210.42957275628905</v>
      </c>
      <c r="T99" s="144">
        <f t="shared" si="149"/>
        <v>0.05</v>
      </c>
      <c r="U99" s="53">
        <f t="shared" si="108"/>
        <v>10.567712379474655</v>
      </c>
      <c r="V99" s="27">
        <f t="shared" si="109"/>
        <v>57.655385160861591</v>
      </c>
      <c r="W99" s="85">
        <f t="shared" si="135"/>
        <v>0.09</v>
      </c>
      <c r="X99" s="29">
        <f t="shared" si="135"/>
        <v>0.91</v>
      </c>
      <c r="Y99" s="27">
        <f t="shared" si="111"/>
        <v>5.1889846644775428</v>
      </c>
      <c r="Z99" s="85">
        <f t="shared" si="136"/>
        <v>0.49000000000000005</v>
      </c>
      <c r="AA99" s="624">
        <f t="shared" si="112"/>
        <v>2.5426024855939962</v>
      </c>
      <c r="AB99" s="27">
        <f t="shared" si="113"/>
        <v>52.466400496384047</v>
      </c>
      <c r="AC99" s="85">
        <f t="shared" si="137"/>
        <v>0.49000000000000005</v>
      </c>
      <c r="AD99" s="27">
        <f t="shared" si="114"/>
        <v>25.708536243228185</v>
      </c>
      <c r="AE99" s="624">
        <f t="shared" si="115"/>
        <v>36.276248622702838</v>
      </c>
      <c r="AF99" s="624">
        <f t="shared" si="116"/>
        <v>5.8041997796324543</v>
      </c>
      <c r="AG99" s="624">
        <f t="shared" si="117"/>
        <v>7.6180122107675956</v>
      </c>
      <c r="AI99" s="584">
        <v>2057</v>
      </c>
      <c r="AJ99" s="53">
        <v>544.04698058773272</v>
      </c>
      <c r="AK99" s="108">
        <f t="shared" si="150"/>
        <v>1.3089108910891087</v>
      </c>
      <c r="AL99" s="61">
        <f t="shared" si="151"/>
        <v>1.2410000000000001</v>
      </c>
      <c r="AM99" s="53">
        <f t="shared" si="118"/>
        <v>883.72729153088665</v>
      </c>
      <c r="AN99" s="98"/>
      <c r="AO99" s="584">
        <v>2057</v>
      </c>
      <c r="AP99" s="53">
        <v>753.59144913866612</v>
      </c>
      <c r="AQ99" s="108">
        <f t="shared" si="138"/>
        <v>1.3089108910891087</v>
      </c>
      <c r="AR99" s="61">
        <f t="shared" si="152"/>
        <v>1.1113</v>
      </c>
      <c r="AS99" s="53">
        <f t="shared" si="119"/>
        <v>1096.1686005540109</v>
      </c>
      <c r="AU99" s="584">
        <v>2057</v>
      </c>
      <c r="AV99" s="135">
        <v>213.78736408356306</v>
      </c>
      <c r="AW99" s="61">
        <f t="shared" si="139"/>
        <v>1.3089108910891087</v>
      </c>
      <c r="AX99" s="61">
        <v>0</v>
      </c>
      <c r="AY99" s="53">
        <f t="shared" si="120"/>
        <v>0</v>
      </c>
      <c r="AZ99" s="6"/>
      <c r="BA99" s="584">
        <v>2057</v>
      </c>
      <c r="BB99" s="692">
        <v>421.066478688784</v>
      </c>
      <c r="BC99" s="53">
        <f t="shared" si="154"/>
        <v>126.96647868878398</v>
      </c>
      <c r="BD99" s="48">
        <f t="shared" si="156"/>
        <v>1.3089108910891087</v>
      </c>
      <c r="BE99" s="58">
        <v>0</v>
      </c>
      <c r="BF99" s="27">
        <f t="shared" si="157"/>
        <v>0</v>
      </c>
      <c r="BH99" s="584">
        <v>2057</v>
      </c>
      <c r="BI99" s="692">
        <v>0</v>
      </c>
      <c r="BJ99" s="53">
        <v>0</v>
      </c>
      <c r="BK99" s="108">
        <f t="shared" si="158"/>
        <v>1.3089108910891087</v>
      </c>
      <c r="BL99" s="61">
        <v>0</v>
      </c>
      <c r="BM99" s="53">
        <f t="shared" si="159"/>
        <v>0</v>
      </c>
      <c r="BO99" s="584">
        <v>2057</v>
      </c>
      <c r="BP99" s="53">
        <v>158.79361374635795</v>
      </c>
      <c r="BQ99" s="53">
        <f t="shared" si="160"/>
        <v>58.793613746357948</v>
      </c>
      <c r="BR99" s="108">
        <f t="shared" si="161"/>
        <v>1.3089108910891087</v>
      </c>
      <c r="BS99" s="61">
        <v>0</v>
      </c>
      <c r="BT99" s="53">
        <f t="shared" si="162"/>
        <v>0</v>
      </c>
      <c r="BV99" s="584">
        <v>2057</v>
      </c>
      <c r="BW99" s="695">
        <v>127.20245427226023</v>
      </c>
      <c r="BX99" s="108">
        <f t="shared" si="163"/>
        <v>1.3089108910891087</v>
      </c>
      <c r="BY99" s="61">
        <v>0</v>
      </c>
      <c r="BZ99" s="53">
        <f t="shared" si="164"/>
        <v>0</v>
      </c>
      <c r="CB99" s="584">
        <v>2057</v>
      </c>
      <c r="CC99" s="27">
        <v>153.93708885605852</v>
      </c>
      <c r="CD99" s="53">
        <f t="shared" si="155"/>
        <v>96.437088856058523</v>
      </c>
      <c r="CE99" s="108">
        <f t="shared" si="153"/>
        <v>1.3089108910891087</v>
      </c>
      <c r="CF99" s="61">
        <v>0</v>
      </c>
      <c r="CG99" s="53">
        <f t="shared" si="165"/>
        <v>0</v>
      </c>
      <c r="CI99" s="584">
        <v>2057</v>
      </c>
      <c r="CJ99" s="53">
        <v>384.93382176737089</v>
      </c>
      <c r="CK99" s="48">
        <f t="shared" si="143"/>
        <v>1.3089108910891087</v>
      </c>
      <c r="CL99" s="58">
        <v>0</v>
      </c>
      <c r="CM99" s="27">
        <f t="shared" si="128"/>
        <v>0</v>
      </c>
      <c r="CO99" s="584">
        <v>2057</v>
      </c>
      <c r="CP99" s="53">
        <f t="shared" si="144"/>
        <v>2011.2407488592062</v>
      </c>
      <c r="CQ99" s="53">
        <f t="shared" si="166"/>
        <v>2011.2407488592062</v>
      </c>
      <c r="CR99" s="108">
        <f t="shared" si="145"/>
        <v>1.3089108910891087</v>
      </c>
      <c r="CS99" s="108">
        <v>1</v>
      </c>
      <c r="CT99" s="53">
        <f t="shared" si="130"/>
        <v>2632.53492078403</v>
      </c>
    </row>
    <row r="100" spans="1:98" ht="15" x14ac:dyDescent="0.5">
      <c r="A100" s="32">
        <v>2058</v>
      </c>
      <c r="B100" s="27">
        <f t="shared" si="98"/>
        <v>4595.9546813538618</v>
      </c>
      <c r="C100" s="87">
        <f t="shared" si="146"/>
        <v>0.125</v>
      </c>
      <c r="D100" s="27">
        <f t="shared" si="99"/>
        <v>574.49433516923273</v>
      </c>
      <c r="E100" s="137">
        <f t="shared" si="131"/>
        <v>0.9</v>
      </c>
      <c r="F100" s="169">
        <f t="shared" si="131"/>
        <v>9.9999999999999978E-2</v>
      </c>
      <c r="G100" s="27">
        <f t="shared" si="101"/>
        <v>517.04490165230948</v>
      </c>
      <c r="H100" s="58">
        <f t="shared" si="147"/>
        <v>0.40731330164910667</v>
      </c>
      <c r="I100" s="27">
        <f t="shared" si="102"/>
        <v>210.59926599283983</v>
      </c>
      <c r="J100" s="85">
        <f t="shared" si="167"/>
        <v>0.05</v>
      </c>
      <c r="K100" s="85">
        <f t="shared" si="168"/>
        <v>0.05</v>
      </c>
      <c r="L100" s="29">
        <f t="shared" si="169"/>
        <v>0.9</v>
      </c>
      <c r="M100" s="85">
        <f t="shared" si="170"/>
        <v>0.05</v>
      </c>
      <c r="N100" s="627">
        <f t="shared" si="103"/>
        <v>0.52649816498209956</v>
      </c>
      <c r="O100" s="144">
        <f t="shared" si="148"/>
        <v>3.7499999999999999E-2</v>
      </c>
      <c r="P100" s="627">
        <f t="shared" si="104"/>
        <v>0.3948736237365747</v>
      </c>
      <c r="Q100" s="27">
        <f t="shared" si="105"/>
        <v>10.003465134659892</v>
      </c>
      <c r="R100" s="27">
        <f t="shared" si="106"/>
        <v>10.135089675905418</v>
      </c>
      <c r="S100" s="624">
        <f t="shared" si="107"/>
        <v>209.67789420412117</v>
      </c>
      <c r="T100" s="144">
        <f t="shared" si="149"/>
        <v>0.05</v>
      </c>
      <c r="U100" s="53">
        <f t="shared" si="108"/>
        <v>10.529963299641992</v>
      </c>
      <c r="V100" s="27">
        <f t="shared" si="109"/>
        <v>57.449433516923257</v>
      </c>
      <c r="W100" s="85">
        <f t="shared" si="135"/>
        <v>0.09</v>
      </c>
      <c r="X100" s="29">
        <f t="shared" si="135"/>
        <v>0.91</v>
      </c>
      <c r="Y100" s="27">
        <f t="shared" si="111"/>
        <v>5.1704490165230927</v>
      </c>
      <c r="Z100" s="85">
        <f t="shared" si="136"/>
        <v>0.49000000000000005</v>
      </c>
      <c r="AA100" s="624">
        <f t="shared" si="112"/>
        <v>2.5335200180963158</v>
      </c>
      <c r="AB100" s="27">
        <f t="shared" si="113"/>
        <v>52.278984500400163</v>
      </c>
      <c r="AC100" s="85">
        <f t="shared" si="137"/>
        <v>0.49000000000000005</v>
      </c>
      <c r="AD100" s="27">
        <f t="shared" si="114"/>
        <v>25.616702405196083</v>
      </c>
      <c r="AE100" s="624">
        <f t="shared" si="115"/>
        <v>36.146665704838071</v>
      </c>
      <c r="AF100" s="624">
        <f t="shared" si="116"/>
        <v>5.7834665127740914</v>
      </c>
      <c r="AG100" s="624">
        <f t="shared" si="117"/>
        <v>7.5907997980159942</v>
      </c>
      <c r="AI100" s="584">
        <v>2058</v>
      </c>
      <c r="AJ100" s="53">
        <v>552.12563337363076</v>
      </c>
      <c r="AK100" s="108">
        <f t="shared" si="150"/>
        <v>1.3089108910891087</v>
      </c>
      <c r="AL100" s="61">
        <f t="shared" si="151"/>
        <v>1.2410000000000001</v>
      </c>
      <c r="AM100" s="53">
        <f t="shared" si="118"/>
        <v>896.84991917232219</v>
      </c>
      <c r="AN100" s="98"/>
      <c r="AO100" s="584">
        <v>2058</v>
      </c>
      <c r="AP100" s="53">
        <v>757.10420184665895</v>
      </c>
      <c r="AQ100" s="108">
        <f t="shared" si="138"/>
        <v>1.3089108910891087</v>
      </c>
      <c r="AR100" s="61">
        <f t="shared" si="152"/>
        <v>1.1113</v>
      </c>
      <c r="AS100" s="53">
        <f t="shared" si="119"/>
        <v>1101.2782249060572</v>
      </c>
      <c r="AU100" s="584">
        <v>2058</v>
      </c>
      <c r="AV100" s="135">
        <v>217.25626449062017</v>
      </c>
      <c r="AW100" s="61">
        <f t="shared" si="139"/>
        <v>1.3089108910891087</v>
      </c>
      <c r="AX100" s="61">
        <v>0</v>
      </c>
      <c r="AY100" s="53">
        <f t="shared" si="120"/>
        <v>0</v>
      </c>
      <c r="AZ100" s="6"/>
      <c r="BA100" s="584">
        <v>2058</v>
      </c>
      <c r="BB100" s="692">
        <v>422.74963250749272</v>
      </c>
      <c r="BC100" s="53">
        <f t="shared" si="154"/>
        <v>128.6496325074927</v>
      </c>
      <c r="BD100" s="48">
        <f t="shared" si="156"/>
        <v>1.3089108910891087</v>
      </c>
      <c r="BE100" s="58">
        <v>0</v>
      </c>
      <c r="BF100" s="27">
        <f t="shared" si="157"/>
        <v>0</v>
      </c>
      <c r="BH100" s="584">
        <v>2058</v>
      </c>
      <c r="BI100" s="692">
        <v>0</v>
      </c>
      <c r="BJ100" s="53">
        <v>0</v>
      </c>
      <c r="BK100" s="108">
        <f t="shared" si="158"/>
        <v>1.3089108910891087</v>
      </c>
      <c r="BL100" s="61">
        <v>0</v>
      </c>
      <c r="BM100" s="53">
        <f t="shared" si="159"/>
        <v>0</v>
      </c>
      <c r="BO100" s="584">
        <v>2058</v>
      </c>
      <c r="BP100" s="53">
        <v>159.87541622476121</v>
      </c>
      <c r="BQ100" s="53">
        <f t="shared" si="160"/>
        <v>59.87541622476121</v>
      </c>
      <c r="BR100" s="108">
        <f t="shared" si="161"/>
        <v>1.3089108910891087</v>
      </c>
      <c r="BS100" s="61">
        <v>0</v>
      </c>
      <c r="BT100" s="53">
        <f t="shared" si="162"/>
        <v>0</v>
      </c>
      <c r="BV100" s="584">
        <v>2058</v>
      </c>
      <c r="BW100" s="695">
        <v>130.10030038243963</v>
      </c>
      <c r="BX100" s="108">
        <f t="shared" si="163"/>
        <v>1.3089108910891087</v>
      </c>
      <c r="BY100" s="61">
        <v>0</v>
      </c>
      <c r="BZ100" s="53">
        <f t="shared" si="164"/>
        <v>0</v>
      </c>
      <c r="CB100" s="584">
        <v>2058</v>
      </c>
      <c r="CC100" s="27">
        <v>157.49946430636004</v>
      </c>
      <c r="CD100" s="53">
        <f t="shared" si="155"/>
        <v>99.999464306360039</v>
      </c>
      <c r="CE100" s="108">
        <f t="shared" si="153"/>
        <v>1.3089108910891087</v>
      </c>
      <c r="CF100" s="61">
        <v>0</v>
      </c>
      <c r="CG100" s="53">
        <f t="shared" si="165"/>
        <v>0</v>
      </c>
      <c r="CI100" s="584">
        <v>2058</v>
      </c>
      <c r="CJ100" s="53">
        <v>387.16533297375702</v>
      </c>
      <c r="CK100" s="48">
        <f t="shared" si="143"/>
        <v>1.3089108910891087</v>
      </c>
      <c r="CL100" s="58">
        <v>0</v>
      </c>
      <c r="CM100" s="27">
        <f t="shared" si="128"/>
        <v>0</v>
      </c>
      <c r="CO100" s="584">
        <v>2058</v>
      </c>
      <c r="CP100" s="53">
        <f t="shared" si="144"/>
        <v>1984.7237538942795</v>
      </c>
      <c r="CQ100" s="53">
        <f t="shared" si="166"/>
        <v>1984.7237538942795</v>
      </c>
      <c r="CR100" s="108">
        <f t="shared" si="145"/>
        <v>1.3089108910891087</v>
      </c>
      <c r="CS100" s="108">
        <v>1</v>
      </c>
      <c r="CT100" s="53">
        <f t="shared" si="130"/>
        <v>2597.8265372754822</v>
      </c>
    </row>
    <row r="101" spans="1:98" ht="15" x14ac:dyDescent="0.5">
      <c r="A101" s="32">
        <v>2059</v>
      </c>
      <c r="B101" s="27">
        <f t="shared" si="98"/>
        <v>4579.468539942086</v>
      </c>
      <c r="C101" s="87">
        <f t="shared" si="146"/>
        <v>0.125</v>
      </c>
      <c r="D101" s="27">
        <f t="shared" si="99"/>
        <v>572.43356749276074</v>
      </c>
      <c r="E101" s="137">
        <f t="shared" si="131"/>
        <v>0.9</v>
      </c>
      <c r="F101" s="169">
        <f t="shared" si="131"/>
        <v>9.9999999999999978E-2</v>
      </c>
      <c r="G101" s="27">
        <f t="shared" si="101"/>
        <v>515.19021074348473</v>
      </c>
      <c r="H101" s="58">
        <f t="shared" si="147"/>
        <v>0.40731330164910667</v>
      </c>
      <c r="I101" s="27">
        <f t="shared" si="102"/>
        <v>209.84382571522784</v>
      </c>
      <c r="J101" s="85">
        <f t="shared" si="167"/>
        <v>0.05</v>
      </c>
      <c r="K101" s="85">
        <f t="shared" si="168"/>
        <v>0.05</v>
      </c>
      <c r="L101" s="29">
        <f t="shared" si="169"/>
        <v>0.9</v>
      </c>
      <c r="M101" s="85">
        <f t="shared" si="170"/>
        <v>0.05</v>
      </c>
      <c r="N101" s="627">
        <f t="shared" si="103"/>
        <v>0.52460956428806971</v>
      </c>
      <c r="O101" s="144">
        <f t="shared" si="148"/>
        <v>3.7499999999999999E-2</v>
      </c>
      <c r="P101" s="627">
        <f t="shared" si="104"/>
        <v>0.39345717321605223</v>
      </c>
      <c r="Q101" s="27">
        <f t="shared" si="105"/>
        <v>9.9675817214733229</v>
      </c>
      <c r="R101" s="27">
        <f t="shared" si="106"/>
        <v>10.09873411254534</v>
      </c>
      <c r="S101" s="624">
        <f t="shared" si="107"/>
        <v>208.92575897772372</v>
      </c>
      <c r="T101" s="144">
        <f t="shared" si="149"/>
        <v>0.05</v>
      </c>
      <c r="U101" s="53">
        <f t="shared" si="108"/>
        <v>10.492191285761393</v>
      </c>
      <c r="V101" s="27">
        <f t="shared" si="109"/>
        <v>57.24335674927606</v>
      </c>
      <c r="W101" s="85">
        <f t="shared" si="135"/>
        <v>0.09</v>
      </c>
      <c r="X101" s="29">
        <f t="shared" si="135"/>
        <v>0.91</v>
      </c>
      <c r="Y101" s="27">
        <f t="shared" si="111"/>
        <v>5.1519021074348457</v>
      </c>
      <c r="Z101" s="85">
        <f t="shared" si="136"/>
        <v>0.49000000000000005</v>
      </c>
      <c r="AA101" s="624">
        <f t="shared" si="112"/>
        <v>2.5244320326430745</v>
      </c>
      <c r="AB101" s="27">
        <f t="shared" si="113"/>
        <v>52.091454641841217</v>
      </c>
      <c r="AC101" s="85">
        <f t="shared" si="137"/>
        <v>0.49000000000000005</v>
      </c>
      <c r="AD101" s="27">
        <f t="shared" si="114"/>
        <v>25.524812774502198</v>
      </c>
      <c r="AE101" s="624">
        <f t="shared" si="115"/>
        <v>36.017004060263588</v>
      </c>
      <c r="AF101" s="624">
        <f t="shared" si="116"/>
        <v>5.7627206496421746</v>
      </c>
      <c r="AG101" s="624">
        <f t="shared" si="117"/>
        <v>7.5635708526553529</v>
      </c>
      <c r="AI101" s="584">
        <v>2059</v>
      </c>
      <c r="AJ101" s="53">
        <v>560.20428615952892</v>
      </c>
      <c r="AK101" s="108">
        <f t="shared" si="150"/>
        <v>1.3089108910891087</v>
      </c>
      <c r="AL101" s="61">
        <f t="shared" si="151"/>
        <v>1.2410000000000001</v>
      </c>
      <c r="AM101" s="53">
        <f t="shared" si="118"/>
        <v>909.97254681375784</v>
      </c>
      <c r="AN101" s="98"/>
      <c r="AO101" s="584">
        <v>2059</v>
      </c>
      <c r="AP101" s="53">
        <v>760.39025097544709</v>
      </c>
      <c r="AQ101" s="108">
        <f t="shared" si="138"/>
        <v>1.3089108910891087</v>
      </c>
      <c r="AR101" s="61">
        <f t="shared" si="152"/>
        <v>1.1113</v>
      </c>
      <c r="AS101" s="53">
        <f t="shared" si="119"/>
        <v>1106.0580878927888</v>
      </c>
      <c r="AU101" s="584">
        <v>2059</v>
      </c>
      <c r="AV101" s="135">
        <v>220.72516489767744</v>
      </c>
      <c r="AW101" s="61">
        <f t="shared" si="139"/>
        <v>1.3089108910891087</v>
      </c>
      <c r="AX101" s="61">
        <v>0</v>
      </c>
      <c r="AY101" s="53">
        <f t="shared" si="120"/>
        <v>0</v>
      </c>
      <c r="AZ101" s="6"/>
      <c r="BA101" s="584">
        <v>2059</v>
      </c>
      <c r="BB101" s="692">
        <v>424.43278632620161</v>
      </c>
      <c r="BC101" s="53">
        <f t="shared" si="154"/>
        <v>130.33278632620159</v>
      </c>
      <c r="BD101" s="48">
        <f t="shared" si="156"/>
        <v>1.3089108910891087</v>
      </c>
      <c r="BE101" s="58">
        <v>0</v>
      </c>
      <c r="BF101" s="27">
        <f t="shared" si="157"/>
        <v>0</v>
      </c>
      <c r="BH101" s="584">
        <v>2059</v>
      </c>
      <c r="BI101" s="692">
        <v>0</v>
      </c>
      <c r="BJ101" s="53">
        <v>0</v>
      </c>
      <c r="BK101" s="108">
        <f t="shared" si="158"/>
        <v>1.3089108910891087</v>
      </c>
      <c r="BL101" s="61">
        <v>0</v>
      </c>
      <c r="BM101" s="53">
        <f t="shared" si="159"/>
        <v>0</v>
      </c>
      <c r="BO101" s="584">
        <v>2059</v>
      </c>
      <c r="BP101" s="53">
        <v>160.94776380103008</v>
      </c>
      <c r="BQ101" s="53">
        <f t="shared" si="160"/>
        <v>60.947763801030078</v>
      </c>
      <c r="BR101" s="108">
        <f t="shared" si="161"/>
        <v>1.3089108910891087</v>
      </c>
      <c r="BS101" s="61">
        <v>0</v>
      </c>
      <c r="BT101" s="53">
        <f t="shared" si="162"/>
        <v>0</v>
      </c>
      <c r="BV101" s="584">
        <v>2059</v>
      </c>
      <c r="BW101" s="695">
        <v>132.99814649261907</v>
      </c>
      <c r="BX101" s="108">
        <f t="shared" si="163"/>
        <v>1.3089108910891087</v>
      </c>
      <c r="BY101" s="61">
        <v>0</v>
      </c>
      <c r="BZ101" s="53">
        <f t="shared" si="164"/>
        <v>0</v>
      </c>
      <c r="CB101" s="584">
        <v>2059</v>
      </c>
      <c r="CC101" s="27">
        <v>161.05371005094196</v>
      </c>
      <c r="CD101" s="53">
        <f t="shared" si="155"/>
        <v>103.55371005094196</v>
      </c>
      <c r="CE101" s="108">
        <f t="shared" si="153"/>
        <v>1.3089108910891087</v>
      </c>
      <c r="CF101" s="61">
        <v>0</v>
      </c>
      <c r="CG101" s="53">
        <f t="shared" si="165"/>
        <v>0</v>
      </c>
      <c r="CI101" s="584">
        <v>2059</v>
      </c>
      <c r="CJ101" s="53">
        <v>389.39684418014315</v>
      </c>
      <c r="CK101" s="48">
        <f t="shared" si="143"/>
        <v>1.3089108910891087</v>
      </c>
      <c r="CL101" s="58">
        <v>0</v>
      </c>
      <c r="CM101" s="27">
        <f t="shared" si="128"/>
        <v>0</v>
      </c>
      <c r="CO101" s="584">
        <v>2059</v>
      </c>
      <c r="CP101" s="53">
        <f t="shared" si="144"/>
        <v>1958.4510471164108</v>
      </c>
      <c r="CQ101" s="53">
        <f t="shared" si="166"/>
        <v>1958.4510471164108</v>
      </c>
      <c r="CR101" s="108">
        <f t="shared" si="145"/>
        <v>1.3089108910891087</v>
      </c>
      <c r="CS101" s="108">
        <v>1</v>
      </c>
      <c r="CT101" s="53">
        <f t="shared" si="130"/>
        <v>2563.4379052355393</v>
      </c>
    </row>
    <row r="102" spans="1:98" ht="15" x14ac:dyDescent="0.5">
      <c r="A102" s="32">
        <v>2060</v>
      </c>
      <c r="B102" s="27">
        <f t="shared" si="98"/>
        <v>4562.9359561336223</v>
      </c>
      <c r="C102" s="87">
        <f t="shared" si="146"/>
        <v>0.125</v>
      </c>
      <c r="D102" s="27">
        <f t="shared" si="99"/>
        <v>570.36699451670279</v>
      </c>
      <c r="E102" s="137">
        <f t="shared" si="131"/>
        <v>0.9</v>
      </c>
      <c r="F102" s="169">
        <f t="shared" si="131"/>
        <v>9.9999999999999978E-2</v>
      </c>
      <c r="G102" s="27">
        <f t="shared" si="101"/>
        <v>513.33029506503249</v>
      </c>
      <c r="H102" s="58">
        <f t="shared" si="147"/>
        <v>0.40731330164910667</v>
      </c>
      <c r="I102" s="27">
        <f t="shared" si="102"/>
        <v>209.08625731944852</v>
      </c>
      <c r="J102" s="85">
        <f t="shared" si="167"/>
        <v>0.05</v>
      </c>
      <c r="K102" s="85">
        <f t="shared" si="168"/>
        <v>0.05</v>
      </c>
      <c r="L102" s="29">
        <f t="shared" si="169"/>
        <v>0.9</v>
      </c>
      <c r="M102" s="85">
        <f t="shared" si="170"/>
        <v>0.05</v>
      </c>
      <c r="N102" s="627">
        <f t="shared" si="103"/>
        <v>0.5227156432986213</v>
      </c>
      <c r="O102" s="144">
        <f t="shared" si="148"/>
        <v>3.7499999999999999E-2</v>
      </c>
      <c r="P102" s="627">
        <f t="shared" si="104"/>
        <v>0.39203673247396598</v>
      </c>
      <c r="Q102" s="27">
        <f t="shared" si="105"/>
        <v>9.9315972226738047</v>
      </c>
      <c r="R102" s="27">
        <f t="shared" si="106"/>
        <v>10.062276133498461</v>
      </c>
      <c r="S102" s="624">
        <f t="shared" si="107"/>
        <v>208.17150494367596</v>
      </c>
      <c r="T102" s="144">
        <f t="shared" si="149"/>
        <v>0.05</v>
      </c>
      <c r="U102" s="53">
        <f t="shared" si="108"/>
        <v>10.454312865972426</v>
      </c>
      <c r="V102" s="27">
        <f t="shared" si="109"/>
        <v>57.036699451670266</v>
      </c>
      <c r="W102" s="85">
        <f t="shared" si="135"/>
        <v>0.09</v>
      </c>
      <c r="X102" s="29">
        <f t="shared" si="135"/>
        <v>0.91</v>
      </c>
      <c r="Y102" s="27">
        <f t="shared" si="111"/>
        <v>5.1333029506503234</v>
      </c>
      <c r="Z102" s="85">
        <f t="shared" si="136"/>
        <v>0.49000000000000005</v>
      </c>
      <c r="AA102" s="624">
        <f t="shared" si="112"/>
        <v>2.5153184458186586</v>
      </c>
      <c r="AB102" s="27">
        <f t="shared" si="113"/>
        <v>51.903396501019941</v>
      </c>
      <c r="AC102" s="85">
        <f t="shared" si="137"/>
        <v>0.49000000000000005</v>
      </c>
      <c r="AD102" s="27">
        <f t="shared" si="114"/>
        <v>25.432664285499772</v>
      </c>
      <c r="AE102" s="624">
        <f t="shared" si="115"/>
        <v>35.886977151472195</v>
      </c>
      <c r="AF102" s="624">
        <f t="shared" si="116"/>
        <v>5.741916344235551</v>
      </c>
      <c r="AG102" s="624">
        <f t="shared" si="117"/>
        <v>7.5362652018091607</v>
      </c>
      <c r="AI102" s="584">
        <v>2060</v>
      </c>
      <c r="AJ102" s="53">
        <v>568.28293894542719</v>
      </c>
      <c r="AK102" s="108">
        <f t="shared" si="150"/>
        <v>1.3089108910891087</v>
      </c>
      <c r="AL102" s="61">
        <f t="shared" si="151"/>
        <v>1.2410000000000001</v>
      </c>
      <c r="AM102" s="53">
        <f t="shared" si="118"/>
        <v>923.09517445519373</v>
      </c>
      <c r="AN102" s="98"/>
      <c r="AO102" s="584">
        <v>2060</v>
      </c>
      <c r="AP102" s="53">
        <v>763.20155689509897</v>
      </c>
      <c r="AQ102" s="108">
        <f t="shared" si="138"/>
        <v>1.3089108910891087</v>
      </c>
      <c r="AR102" s="61">
        <f t="shared" si="152"/>
        <v>1.1113</v>
      </c>
      <c r="AS102" s="53">
        <f t="shared" si="119"/>
        <v>1110.1473928858275</v>
      </c>
      <c r="AU102" s="584">
        <v>2060</v>
      </c>
      <c r="AV102" s="135">
        <v>224.19406530473452</v>
      </c>
      <c r="AW102" s="61">
        <f t="shared" si="139"/>
        <v>1.3089108910891087</v>
      </c>
      <c r="AX102" s="61">
        <v>0</v>
      </c>
      <c r="AY102" s="53">
        <f t="shared" si="120"/>
        <v>0</v>
      </c>
      <c r="AZ102" s="6"/>
      <c r="BA102" s="584">
        <v>2060</v>
      </c>
      <c r="BB102" s="692">
        <v>426.11594014491027</v>
      </c>
      <c r="BC102" s="53">
        <f t="shared" si="154"/>
        <v>132.01594014491025</v>
      </c>
      <c r="BD102" s="48">
        <f t="shared" si="156"/>
        <v>1.3089108910891087</v>
      </c>
      <c r="BE102" s="58">
        <v>0</v>
      </c>
      <c r="BF102" s="27">
        <f t="shared" si="157"/>
        <v>0</v>
      </c>
      <c r="BH102" s="584">
        <v>2060</v>
      </c>
      <c r="BI102" s="692">
        <v>0</v>
      </c>
      <c r="BJ102" s="53">
        <v>0</v>
      </c>
      <c r="BK102" s="108">
        <f t="shared" si="158"/>
        <v>1.3089108910891087</v>
      </c>
      <c r="BL102" s="61">
        <v>0</v>
      </c>
      <c r="BM102" s="53">
        <f t="shared" si="159"/>
        <v>0</v>
      </c>
      <c r="BO102" s="584">
        <v>2060</v>
      </c>
      <c r="BP102" s="53">
        <v>162.01124888433588</v>
      </c>
      <c r="BQ102" s="53">
        <f t="shared" si="160"/>
        <v>62.011248884335885</v>
      </c>
      <c r="BR102" s="108">
        <f t="shared" si="161"/>
        <v>1.3089108910891087</v>
      </c>
      <c r="BS102" s="61">
        <v>0</v>
      </c>
      <c r="BT102" s="53">
        <f t="shared" si="162"/>
        <v>0</v>
      </c>
      <c r="BV102" s="584">
        <v>2060</v>
      </c>
      <c r="BW102" s="695">
        <v>135.89599260279857</v>
      </c>
      <c r="BX102" s="108">
        <f t="shared" si="163"/>
        <v>1.3089108910891087</v>
      </c>
      <c r="BY102" s="61">
        <v>0</v>
      </c>
      <c r="BZ102" s="53">
        <f t="shared" si="164"/>
        <v>0</v>
      </c>
      <c r="CB102" s="584">
        <v>2060</v>
      </c>
      <c r="CC102" s="27">
        <v>164.59946107933678</v>
      </c>
      <c r="CD102" s="53">
        <f t="shared" si="155"/>
        <v>107.09946107933678</v>
      </c>
      <c r="CE102" s="108">
        <f t="shared" si="153"/>
        <v>1.3089108910891087</v>
      </c>
      <c r="CF102" s="61">
        <v>0</v>
      </c>
      <c r="CG102" s="53">
        <f t="shared" si="165"/>
        <v>0</v>
      </c>
      <c r="CI102" s="584">
        <v>2060</v>
      </c>
      <c r="CJ102" s="53">
        <v>391.62835538652928</v>
      </c>
      <c r="CK102" s="48">
        <f t="shared" si="143"/>
        <v>1.3089108910891087</v>
      </c>
      <c r="CL102" s="58">
        <v>0</v>
      </c>
      <c r="CM102" s="27">
        <f t="shared" si="128"/>
        <v>0</v>
      </c>
      <c r="CO102" s="584">
        <v>2060</v>
      </c>
      <c r="CP102" s="53">
        <f t="shared" si="144"/>
        <v>1932.6704407568286</v>
      </c>
      <c r="CQ102" s="53">
        <f t="shared" si="166"/>
        <v>1932.6704407568286</v>
      </c>
      <c r="CR102" s="108">
        <f t="shared" si="145"/>
        <v>1.3089108910891087</v>
      </c>
      <c r="CS102" s="108">
        <v>1</v>
      </c>
      <c r="CT102" s="53">
        <f t="shared" si="130"/>
        <v>2529.6933887926011</v>
      </c>
    </row>
    <row r="103" spans="1:98" x14ac:dyDescent="0.4">
      <c r="AW103" s="16"/>
      <c r="AX103" s="16"/>
      <c r="AY103" s="17"/>
      <c r="AZ103" s="4"/>
      <c r="BA103" s="4"/>
    </row>
    <row r="104" spans="1:98" x14ac:dyDescent="0.4">
      <c r="AW104" s="16"/>
      <c r="AX104" s="16"/>
      <c r="AY104" s="17"/>
      <c r="AZ104" s="4"/>
      <c r="BA104" s="4"/>
    </row>
    <row r="105" spans="1:98" s="73" customFormat="1" ht="18.600000000000001" x14ac:dyDescent="0.6">
      <c r="A105" s="73" t="s">
        <v>172</v>
      </c>
      <c r="B105" s="74"/>
      <c r="C105" s="74"/>
      <c r="D105" s="74"/>
      <c r="E105" s="123"/>
      <c r="F105" s="123"/>
      <c r="G105" s="74"/>
      <c r="H105" s="74"/>
      <c r="I105" s="74"/>
      <c r="J105" s="74"/>
      <c r="K105" s="74"/>
      <c r="L105" s="74"/>
      <c r="M105" s="74"/>
      <c r="N105" s="123"/>
      <c r="O105" s="142"/>
      <c r="P105" s="123"/>
      <c r="Q105" s="74"/>
      <c r="R105" s="74"/>
      <c r="S105" s="74"/>
      <c r="T105" s="142"/>
      <c r="U105" s="123"/>
      <c r="V105" s="74"/>
      <c r="W105" s="74"/>
      <c r="X105" s="74"/>
      <c r="Y105" s="74"/>
      <c r="Z105" s="74"/>
      <c r="AI105" s="106" t="s">
        <v>463</v>
      </c>
      <c r="AJ105" s="103"/>
      <c r="AK105" s="103"/>
      <c r="AL105" s="103"/>
      <c r="AM105" s="103"/>
      <c r="AN105" s="96"/>
      <c r="AO105" s="106" t="s">
        <v>463</v>
      </c>
      <c r="AP105" s="103"/>
      <c r="AQ105" s="103"/>
      <c r="AR105" s="103"/>
      <c r="AS105" s="103"/>
      <c r="AT105" s="103"/>
      <c r="AU105" s="106" t="s">
        <v>464</v>
      </c>
      <c r="AV105" s="103"/>
      <c r="AW105" s="103"/>
      <c r="AX105" s="106" t="s">
        <v>470</v>
      </c>
      <c r="AY105" s="103"/>
      <c r="AZ105" s="75"/>
      <c r="BA105" s="93" t="s">
        <v>464</v>
      </c>
      <c r="BB105" s="103"/>
      <c r="BC105" s="103"/>
      <c r="BD105" s="75"/>
      <c r="BE105" s="75"/>
      <c r="BF105" s="75"/>
      <c r="BG105" s="75"/>
      <c r="BH105" s="93" t="s">
        <v>464</v>
      </c>
      <c r="BI105" s="207"/>
      <c r="BJ105" s="103"/>
      <c r="BK105" s="103"/>
      <c r="BL105" s="103"/>
      <c r="BM105" s="103"/>
      <c r="BN105" s="103"/>
      <c r="BO105" s="106" t="s">
        <v>464</v>
      </c>
      <c r="BP105" s="103"/>
      <c r="BQ105" s="103"/>
      <c r="BR105" s="106" t="s">
        <v>473</v>
      </c>
      <c r="BS105" s="103"/>
      <c r="BT105" s="103"/>
      <c r="BU105" s="103"/>
      <c r="BV105" s="106" t="s">
        <v>464</v>
      </c>
      <c r="BW105" s="207"/>
      <c r="BX105" s="103"/>
      <c r="BY105" s="106" t="s">
        <v>475</v>
      </c>
      <c r="BZ105" s="103"/>
      <c r="CA105" s="103"/>
      <c r="CB105" s="106" t="s">
        <v>464</v>
      </c>
      <c r="CC105" s="134"/>
      <c r="CD105" s="134"/>
      <c r="CE105" s="103"/>
      <c r="CF105" s="103"/>
      <c r="CG105" s="103"/>
      <c r="CH105" s="75"/>
      <c r="CI105" s="93" t="s">
        <v>464</v>
      </c>
      <c r="CJ105" s="103"/>
      <c r="CK105" s="75"/>
      <c r="CL105" s="75"/>
      <c r="CM105" s="75"/>
      <c r="CN105" s="75"/>
      <c r="CO105" s="106" t="s">
        <v>465</v>
      </c>
      <c r="CP105" s="103"/>
      <c r="CQ105" s="103"/>
      <c r="CR105" s="103"/>
      <c r="CS105" s="103"/>
      <c r="CT105" s="103"/>
    </row>
    <row r="106" spans="1:98" s="79" customFormat="1" ht="90" x14ac:dyDescent="0.5">
      <c r="A106" s="26" t="s">
        <v>9</v>
      </c>
      <c r="B106" s="26" t="s">
        <v>35</v>
      </c>
      <c r="C106" s="89" t="s">
        <v>576</v>
      </c>
      <c r="D106" s="26" t="s">
        <v>48</v>
      </c>
      <c r="E106" s="136" t="s">
        <v>45</v>
      </c>
      <c r="F106" s="168" t="s">
        <v>46</v>
      </c>
      <c r="G106" s="26" t="s">
        <v>47</v>
      </c>
      <c r="H106" s="82" t="s">
        <v>49</v>
      </c>
      <c r="I106" s="26" t="s">
        <v>50</v>
      </c>
      <c r="J106" s="84" t="s">
        <v>51</v>
      </c>
      <c r="K106" s="84" t="s">
        <v>52</v>
      </c>
      <c r="L106" s="31" t="s">
        <v>53</v>
      </c>
      <c r="M106" s="84" t="s">
        <v>535</v>
      </c>
      <c r="N106" s="625" t="s">
        <v>573</v>
      </c>
      <c r="O106" s="143" t="s">
        <v>545</v>
      </c>
      <c r="P106" s="625" t="s">
        <v>546</v>
      </c>
      <c r="Q106" s="26" t="s">
        <v>54</v>
      </c>
      <c r="R106" s="26" t="s">
        <v>55</v>
      </c>
      <c r="S106" s="623" t="s">
        <v>56</v>
      </c>
      <c r="T106" s="143" t="s">
        <v>547</v>
      </c>
      <c r="U106" s="54" t="s">
        <v>577</v>
      </c>
      <c r="V106" s="26" t="s">
        <v>57</v>
      </c>
      <c r="W106" s="84" t="s">
        <v>59</v>
      </c>
      <c r="X106" s="31" t="s">
        <v>58</v>
      </c>
      <c r="Y106" s="26" t="s">
        <v>60</v>
      </c>
      <c r="Z106" s="84" t="s">
        <v>61</v>
      </c>
      <c r="AA106" s="623" t="s">
        <v>62</v>
      </c>
      <c r="AB106" s="26" t="s">
        <v>65</v>
      </c>
      <c r="AC106" s="84" t="s">
        <v>61</v>
      </c>
      <c r="AD106" s="26" t="s">
        <v>63</v>
      </c>
      <c r="AE106" s="623" t="s">
        <v>64</v>
      </c>
      <c r="AF106" s="623" t="s">
        <v>99</v>
      </c>
      <c r="AG106" s="623" t="s">
        <v>100</v>
      </c>
      <c r="AI106" s="111" t="s">
        <v>32</v>
      </c>
      <c r="AJ106" s="54" t="s">
        <v>27</v>
      </c>
      <c r="AK106" s="107" t="s">
        <v>469</v>
      </c>
      <c r="AL106" s="107" t="s">
        <v>33</v>
      </c>
      <c r="AM106" s="54" t="s">
        <v>42</v>
      </c>
      <c r="AN106" s="99"/>
      <c r="AO106" s="111" t="s">
        <v>30</v>
      </c>
      <c r="AP106" s="54" t="s">
        <v>27</v>
      </c>
      <c r="AQ106" s="107" t="s">
        <v>469</v>
      </c>
      <c r="AR106" s="107" t="s">
        <v>7</v>
      </c>
      <c r="AS106" s="54" t="s">
        <v>42</v>
      </c>
      <c r="AT106" s="110"/>
      <c r="AU106" s="111" t="s">
        <v>566</v>
      </c>
      <c r="AV106" s="54" t="s">
        <v>27</v>
      </c>
      <c r="AW106" s="107" t="s">
        <v>469</v>
      </c>
      <c r="AX106" s="107" t="s">
        <v>7</v>
      </c>
      <c r="AY106" s="114" t="s">
        <v>28</v>
      </c>
      <c r="BA106" s="30" t="s">
        <v>31</v>
      </c>
      <c r="BB106" s="54" t="s">
        <v>27</v>
      </c>
      <c r="BC106" s="54" t="s">
        <v>474</v>
      </c>
      <c r="BD106" s="49" t="s">
        <v>469</v>
      </c>
      <c r="BE106" s="49" t="s">
        <v>7</v>
      </c>
      <c r="BF106" s="26" t="s">
        <v>42</v>
      </c>
      <c r="BH106" s="30" t="s">
        <v>150</v>
      </c>
      <c r="BI106" s="696" t="s">
        <v>777</v>
      </c>
      <c r="BJ106" s="54" t="s">
        <v>778</v>
      </c>
      <c r="BK106" s="107" t="s">
        <v>469</v>
      </c>
      <c r="BL106" s="107" t="s">
        <v>7</v>
      </c>
      <c r="BM106" s="54" t="s">
        <v>42</v>
      </c>
      <c r="BN106" s="110"/>
      <c r="BO106" s="111" t="s">
        <v>25</v>
      </c>
      <c r="BP106" s="54" t="s">
        <v>542</v>
      </c>
      <c r="BQ106" s="54" t="s">
        <v>474</v>
      </c>
      <c r="BR106" s="107" t="s">
        <v>469</v>
      </c>
      <c r="BS106" s="107" t="s">
        <v>7</v>
      </c>
      <c r="BT106" s="54" t="s">
        <v>42</v>
      </c>
      <c r="BU106" s="110"/>
      <c r="BV106" s="111" t="s">
        <v>151</v>
      </c>
      <c r="BW106" s="696" t="s">
        <v>27</v>
      </c>
      <c r="BX106" s="107" t="s">
        <v>469</v>
      </c>
      <c r="BY106" s="107" t="s">
        <v>7</v>
      </c>
      <c r="BZ106" s="54" t="s">
        <v>42</v>
      </c>
      <c r="CA106" s="110"/>
      <c r="CB106" s="111" t="s">
        <v>24</v>
      </c>
      <c r="CC106" s="54" t="s">
        <v>27</v>
      </c>
      <c r="CD106" s="54" t="s">
        <v>471</v>
      </c>
      <c r="CE106" s="107" t="s">
        <v>469</v>
      </c>
      <c r="CF106" s="107" t="s">
        <v>7</v>
      </c>
      <c r="CG106" s="54" t="s">
        <v>42</v>
      </c>
      <c r="CI106" s="26" t="s">
        <v>462</v>
      </c>
      <c r="CJ106" s="54" t="s">
        <v>27</v>
      </c>
      <c r="CK106" s="49" t="s">
        <v>469</v>
      </c>
      <c r="CL106" s="49" t="s">
        <v>7</v>
      </c>
      <c r="CM106" s="26" t="s">
        <v>42</v>
      </c>
      <c r="CO106" s="54" t="s">
        <v>34</v>
      </c>
      <c r="CP106" s="54" t="s">
        <v>27</v>
      </c>
      <c r="CQ106" s="54" t="s">
        <v>157</v>
      </c>
      <c r="CR106" s="107" t="s">
        <v>469</v>
      </c>
      <c r="CS106" s="107" t="s">
        <v>7</v>
      </c>
      <c r="CT106" s="54" t="s">
        <v>42</v>
      </c>
    </row>
    <row r="107" spans="1:98" ht="15" x14ac:dyDescent="0.5">
      <c r="A107" s="32">
        <v>2014</v>
      </c>
      <c r="B107" s="27">
        <f t="shared" ref="B107:B153" si="171">AM107+AS107+AY107+BF107+BM107+BT107+BZ107+CG107+CM107+CT107</f>
        <v>5543.1039595882394</v>
      </c>
      <c r="C107" s="87">
        <f>C92</f>
        <v>0.125</v>
      </c>
      <c r="D107" s="27">
        <f t="shared" ref="D107:D153" si="172">B107*C107</f>
        <v>692.88799494852992</v>
      </c>
      <c r="E107" s="137">
        <f>E92</f>
        <v>0.9</v>
      </c>
      <c r="F107" s="169">
        <f t="shared" ref="F107:F143" si="173">1-E107</f>
        <v>9.9999999999999978E-2</v>
      </c>
      <c r="G107" s="27">
        <f t="shared" ref="G107:G153" si="174">D107*E107</f>
        <v>623.599195453677</v>
      </c>
      <c r="H107" s="58">
        <f>H92</f>
        <v>0.40731330164910667</v>
      </c>
      <c r="I107" s="27">
        <f t="shared" ref="I107:I153" si="175">G107*H107</f>
        <v>254.00024720596377</v>
      </c>
      <c r="J107" s="85">
        <f>J92</f>
        <v>0.05</v>
      </c>
      <c r="K107" s="85">
        <f>K92</f>
        <v>0.05</v>
      </c>
      <c r="L107" s="29">
        <f>1-(J107+K107)</f>
        <v>0.9</v>
      </c>
      <c r="M107" s="85">
        <f>M92</f>
        <v>0.05</v>
      </c>
      <c r="N107" s="627">
        <f t="shared" ref="N107:N153" si="176">(I107*J107)*M107</f>
        <v>0.63500061801490948</v>
      </c>
      <c r="O107" s="144">
        <f>O92</f>
        <v>3.7499999999999999E-2</v>
      </c>
      <c r="P107" s="627">
        <f t="shared" ref="P107:P153" si="177">(I107*K107)*O107</f>
        <v>0.47625046351118205</v>
      </c>
      <c r="Q107" s="27">
        <f t="shared" ref="Q107:Q153" si="178">(I107*J107)-N107</f>
        <v>12.065011742283279</v>
      </c>
      <c r="R107" s="27">
        <f t="shared" ref="R107:R153" si="179">(I107*K107)-P107</f>
        <v>12.223761896787007</v>
      </c>
      <c r="S107" s="624">
        <f t="shared" ref="S107:S153" si="180">(I107*L107)+Q107+R107</f>
        <v>252.88899612443768</v>
      </c>
      <c r="T107" s="144">
        <f>T92</f>
        <v>0.05</v>
      </c>
      <c r="U107" s="53">
        <f t="shared" ref="U107:U153" si="181">I107*T107</f>
        <v>12.700012360298189</v>
      </c>
      <c r="V107" s="27">
        <f t="shared" ref="V107:V153" si="182">D107*F107</f>
        <v>69.288799494852981</v>
      </c>
      <c r="W107" s="85">
        <f>W92</f>
        <v>0.09</v>
      </c>
      <c r="X107" s="29">
        <f t="shared" ref="X107:X143" si="183">1-W107</f>
        <v>0.91</v>
      </c>
      <c r="Y107" s="27">
        <f t="shared" ref="Y107:Y153" si="184">V107*W107</f>
        <v>6.2359919545367681</v>
      </c>
      <c r="Z107" s="85">
        <f>Z92</f>
        <v>0.49000000000000005</v>
      </c>
      <c r="AA107" s="624">
        <f t="shared" ref="AA107:AA153" si="185">Y107*Z107</f>
        <v>3.0556360577230168</v>
      </c>
      <c r="AB107" s="27">
        <f t="shared" ref="AB107:AB153" si="186">V107*X107</f>
        <v>63.052807540316216</v>
      </c>
      <c r="AC107" s="85">
        <f>AC92</f>
        <v>0.49000000000000005</v>
      </c>
      <c r="AD107" s="27">
        <f t="shared" ref="AD107:AD153" si="187">AB107*AC107</f>
        <v>30.895875694754949</v>
      </c>
      <c r="AE107" s="624">
        <f t="shared" ref="AE107:AE153" si="188">AD107+U107</f>
        <v>43.595888055053138</v>
      </c>
      <c r="AF107" s="624">
        <f t="shared" ref="AF107:AF153" si="189">AE107*16%</f>
        <v>6.9753420888085023</v>
      </c>
      <c r="AG107" s="624">
        <f t="shared" ref="AG107:AG153" si="190">AE107*21%</f>
        <v>9.1551364915611586</v>
      </c>
      <c r="AI107" s="109">
        <v>2014</v>
      </c>
      <c r="AJ107" s="53">
        <v>71.632044761895258</v>
      </c>
      <c r="AK107" s="108">
        <f>AK102</f>
        <v>1.3089108910891087</v>
      </c>
      <c r="AL107" s="61">
        <f>AL92</f>
        <v>1.2410000000000001</v>
      </c>
      <c r="AM107" s="53">
        <f t="shared" ref="AM107:AM153" si="191">AJ107*AK107*AL107</f>
        <v>116.35611475292563</v>
      </c>
      <c r="AO107" s="109">
        <v>2014</v>
      </c>
      <c r="AP107" s="53">
        <v>483.33333333333331</v>
      </c>
      <c r="AQ107" s="108">
        <f>AK107</f>
        <v>1.3089108910891087</v>
      </c>
      <c r="AR107" s="61">
        <f>AR92</f>
        <v>1.1113</v>
      </c>
      <c r="AS107" s="53">
        <f t="shared" ref="AS107:AS153" si="192">AP107*AQ107*AR107</f>
        <v>703.05312541254114</v>
      </c>
      <c r="AU107" s="109">
        <v>2014</v>
      </c>
      <c r="AV107" s="53">
        <v>20.029603000000005</v>
      </c>
      <c r="AW107" s="61">
        <f>AQ107</f>
        <v>1.3089108910891087</v>
      </c>
      <c r="AX107" s="61">
        <v>0</v>
      </c>
      <c r="AY107" s="53">
        <f t="shared" ref="AY107:AY153" si="193">AV107*AW107*AX107</f>
        <v>0</v>
      </c>
      <c r="AZ107" s="6"/>
      <c r="BA107" s="32">
        <v>2014</v>
      </c>
      <c r="BB107" s="692">
        <v>290.46233630669172</v>
      </c>
      <c r="BC107" s="53">
        <v>0</v>
      </c>
      <c r="BD107" s="48">
        <f t="shared" ref="BD107:BD153" si="194">AW107</f>
        <v>1.3089108910891087</v>
      </c>
      <c r="BE107" s="58">
        <v>0</v>
      </c>
      <c r="BF107" s="27">
        <f t="shared" ref="BF107:BF153" si="195">BC107*BD107*BE107</f>
        <v>0</v>
      </c>
      <c r="BH107" s="32">
        <v>2014</v>
      </c>
      <c r="BI107" s="692">
        <v>0</v>
      </c>
      <c r="BJ107" s="53">
        <v>0</v>
      </c>
      <c r="BK107" s="108">
        <f t="shared" ref="BK107:BK153" si="196">BD107</f>
        <v>1.3089108910891087</v>
      </c>
      <c r="BL107" s="61">
        <v>0</v>
      </c>
      <c r="BM107" s="53">
        <f t="shared" ref="BM107:BM153" si="197">BJ107*BK107*BL107</f>
        <v>0</v>
      </c>
      <c r="BO107" s="109">
        <v>2014</v>
      </c>
      <c r="BP107" s="53">
        <v>100</v>
      </c>
      <c r="BQ107" s="53">
        <f t="shared" ref="BQ107:BQ153" si="198">BP107-100</f>
        <v>0</v>
      </c>
      <c r="BR107" s="108">
        <f>BK107</f>
        <v>1.3089108910891087</v>
      </c>
      <c r="BS107" s="61">
        <v>0</v>
      </c>
      <c r="BT107" s="53">
        <f t="shared" ref="BT107:BT153" si="199">BQ107*BR107*BS107</f>
        <v>0</v>
      </c>
      <c r="BV107" s="109">
        <v>2014</v>
      </c>
      <c r="BW107" s="695">
        <v>0.27075899999999997</v>
      </c>
      <c r="BX107" s="108">
        <f>BR107</f>
        <v>1.3089108910891087</v>
      </c>
      <c r="BY107" s="61">
        <v>0</v>
      </c>
      <c r="BZ107" s="53">
        <f t="shared" ref="BZ107:BZ153" si="200">BW107*BX107*BY107</f>
        <v>0</v>
      </c>
      <c r="CB107" s="109">
        <v>2014</v>
      </c>
      <c r="CC107" s="27">
        <v>51.473569828142544</v>
      </c>
      <c r="CD107" s="53">
        <v>0</v>
      </c>
      <c r="CE107" s="108">
        <f>BX107</f>
        <v>1.3089108910891087</v>
      </c>
      <c r="CF107" s="61">
        <v>0</v>
      </c>
      <c r="CG107" s="53">
        <f t="shared" ref="CG107:CG153" si="201">CD107*CE107*CF107</f>
        <v>0</v>
      </c>
      <c r="CI107" s="32">
        <v>2014</v>
      </c>
      <c r="CJ107" s="53">
        <v>132.86007940779655</v>
      </c>
      <c r="CK107" s="48">
        <f>CE107</f>
        <v>1.3089108910891087</v>
      </c>
      <c r="CL107" s="58">
        <v>0</v>
      </c>
      <c r="CM107" s="27">
        <f t="shared" ref="CM107:CM143" si="202">CJ107*CK107*CL107</f>
        <v>0</v>
      </c>
      <c r="CO107" s="109">
        <v>2014</v>
      </c>
      <c r="CP107" s="53">
        <f>4317-(AJ107+AP107+AV107+BC107+BJ107+BQ107+BW107+CD107+CJ107)</f>
        <v>3608.874180496975</v>
      </c>
      <c r="CQ107" s="53">
        <f t="shared" ref="CQ107:CQ153" si="203">IF(CP107+0&gt;=0,CP107,0)</f>
        <v>3608.874180496975</v>
      </c>
      <c r="CR107" s="108">
        <f>CK107</f>
        <v>1.3089108910891087</v>
      </c>
      <c r="CS107" s="108">
        <v>1</v>
      </c>
      <c r="CT107" s="53">
        <f t="shared" ref="CT107:CT153" si="204">CQ107*CR107*CS107</f>
        <v>4723.6947194227723</v>
      </c>
    </row>
    <row r="108" spans="1:98" ht="15" x14ac:dyDescent="0.5">
      <c r="A108" s="32">
        <v>2015</v>
      </c>
      <c r="B108" s="27">
        <f t="shared" si="171"/>
        <v>5536.8724863029784</v>
      </c>
      <c r="C108" s="87">
        <f>C107</f>
        <v>0.125</v>
      </c>
      <c r="D108" s="27">
        <f t="shared" si="172"/>
        <v>692.10906078787229</v>
      </c>
      <c r="E108" s="137">
        <f t="shared" ref="E108:F153" si="205">E107</f>
        <v>0.9</v>
      </c>
      <c r="F108" s="169">
        <f t="shared" si="173"/>
        <v>9.9999999999999978E-2</v>
      </c>
      <c r="G108" s="27">
        <f t="shared" si="174"/>
        <v>622.89815470908513</v>
      </c>
      <c r="H108" s="58">
        <f>H107</f>
        <v>0.40731330164910667</v>
      </c>
      <c r="I108" s="27">
        <f t="shared" si="175"/>
        <v>253.71470398569352</v>
      </c>
      <c r="J108" s="85">
        <f t="shared" ref="J108:M145" si="206">J107</f>
        <v>0.05</v>
      </c>
      <c r="K108" s="85">
        <f t="shared" ref="K108:M144" si="207">K107</f>
        <v>0.05</v>
      </c>
      <c r="L108" s="29">
        <f t="shared" ref="L108:M143" si="208">L107</f>
        <v>0.9</v>
      </c>
      <c r="M108" s="85">
        <f>M107</f>
        <v>0.05</v>
      </c>
      <c r="N108" s="627">
        <f t="shared" si="176"/>
        <v>0.63428675996423389</v>
      </c>
      <c r="O108" s="144">
        <f>O107</f>
        <v>3.7499999999999999E-2</v>
      </c>
      <c r="P108" s="627">
        <f t="shared" si="177"/>
        <v>0.47571506997317536</v>
      </c>
      <c r="Q108" s="27">
        <f t="shared" si="178"/>
        <v>12.051448439320444</v>
      </c>
      <c r="R108" s="27">
        <f t="shared" si="179"/>
        <v>12.210020129311502</v>
      </c>
      <c r="S108" s="624">
        <f t="shared" si="180"/>
        <v>252.60470215575612</v>
      </c>
      <c r="T108" s="144">
        <f>T107</f>
        <v>0.05</v>
      </c>
      <c r="U108" s="53">
        <f t="shared" si="181"/>
        <v>12.685735199284677</v>
      </c>
      <c r="V108" s="27">
        <f t="shared" si="182"/>
        <v>69.210906078787218</v>
      </c>
      <c r="W108" s="85">
        <f t="shared" ref="W108:X153" si="209">W107</f>
        <v>0.09</v>
      </c>
      <c r="X108" s="29">
        <f t="shared" si="183"/>
        <v>0.91</v>
      </c>
      <c r="Y108" s="27">
        <f t="shared" si="184"/>
        <v>6.2289815470908492</v>
      </c>
      <c r="Z108" s="85">
        <f t="shared" ref="Z108:Z153" si="210">Z107</f>
        <v>0.49000000000000005</v>
      </c>
      <c r="AA108" s="624">
        <f t="shared" si="185"/>
        <v>3.0522009580745162</v>
      </c>
      <c r="AB108" s="27">
        <f t="shared" si="186"/>
        <v>62.981924531696372</v>
      </c>
      <c r="AC108" s="85">
        <f t="shared" ref="AC108:AC153" si="211">AC107</f>
        <v>0.49000000000000005</v>
      </c>
      <c r="AD108" s="27">
        <f t="shared" si="187"/>
        <v>30.861143020531227</v>
      </c>
      <c r="AE108" s="624">
        <f t="shared" si="188"/>
        <v>43.546878219815902</v>
      </c>
      <c r="AF108" s="624">
        <f t="shared" si="189"/>
        <v>6.9675005151705447</v>
      </c>
      <c r="AG108" s="624">
        <f t="shared" si="190"/>
        <v>9.1448444261613382</v>
      </c>
      <c r="AI108" s="109">
        <v>2015</v>
      </c>
      <c r="AJ108" s="53">
        <v>71.632044761894576</v>
      </c>
      <c r="AK108" s="108">
        <f>AK107</f>
        <v>1.3089108910891087</v>
      </c>
      <c r="AL108" s="61">
        <f>AL107</f>
        <v>1.2410000000000001</v>
      </c>
      <c r="AM108" s="53">
        <f t="shared" si="191"/>
        <v>116.35611475292453</v>
      </c>
      <c r="AO108" s="109">
        <v>2015</v>
      </c>
      <c r="AP108" s="53">
        <v>500</v>
      </c>
      <c r="AQ108" s="108">
        <f t="shared" ref="AQ108:AQ153" si="212">AK108</f>
        <v>1.3089108910891087</v>
      </c>
      <c r="AR108" s="61">
        <f>AR107</f>
        <v>1.1113</v>
      </c>
      <c r="AS108" s="53">
        <f t="shared" si="192"/>
        <v>727.29633663366315</v>
      </c>
      <c r="AU108" s="109">
        <v>2015</v>
      </c>
      <c r="AV108" s="53">
        <v>20.029602999999</v>
      </c>
      <c r="AW108" s="61">
        <f t="shared" ref="AW108:AW153" si="213">AQ108</f>
        <v>1.3089108910891087</v>
      </c>
      <c r="AX108" s="61">
        <v>0</v>
      </c>
      <c r="AY108" s="53">
        <f t="shared" si="193"/>
        <v>0</v>
      </c>
      <c r="AZ108" s="6"/>
      <c r="BA108" s="32">
        <v>2015</v>
      </c>
      <c r="BB108" s="692">
        <v>291.33655041640469</v>
      </c>
      <c r="BC108" s="53">
        <v>0</v>
      </c>
      <c r="BD108" s="48">
        <f t="shared" si="194"/>
        <v>1.3089108910891087</v>
      </c>
      <c r="BE108" s="58">
        <v>0</v>
      </c>
      <c r="BF108" s="27">
        <f t="shared" si="195"/>
        <v>0</v>
      </c>
      <c r="BH108" s="32">
        <v>2015</v>
      </c>
      <c r="BI108" s="692">
        <v>0</v>
      </c>
      <c r="BJ108" s="53">
        <v>0</v>
      </c>
      <c r="BK108" s="108">
        <f t="shared" si="196"/>
        <v>1.3089108910891087</v>
      </c>
      <c r="BL108" s="61">
        <v>0</v>
      </c>
      <c r="BM108" s="53">
        <f t="shared" si="197"/>
        <v>0</v>
      </c>
      <c r="BO108" s="109">
        <v>2015</v>
      </c>
      <c r="BP108" s="53">
        <v>100</v>
      </c>
      <c r="BQ108" s="53">
        <f t="shared" si="198"/>
        <v>0</v>
      </c>
      <c r="BR108" s="108">
        <f t="shared" ref="BR108:BR153" si="214">BK108</f>
        <v>1.3089108910891087</v>
      </c>
      <c r="BS108" s="61">
        <v>0</v>
      </c>
      <c r="BT108" s="53">
        <f t="shared" si="199"/>
        <v>0</v>
      </c>
      <c r="BV108" s="109">
        <v>2015</v>
      </c>
      <c r="BW108" s="695">
        <v>0.27075899999999997</v>
      </c>
      <c r="BX108" s="108">
        <f t="shared" ref="BX108:BX153" si="215">BR108</f>
        <v>1.3089108910891087</v>
      </c>
      <c r="BY108" s="61">
        <v>0</v>
      </c>
      <c r="BZ108" s="53">
        <f t="shared" si="200"/>
        <v>0</v>
      </c>
      <c r="CB108" s="109">
        <v>2015</v>
      </c>
      <c r="CC108" s="27">
        <v>52.9064295258298</v>
      </c>
      <c r="CD108" s="53">
        <v>0</v>
      </c>
      <c r="CE108" s="108">
        <f t="shared" ref="CE108:CE153" si="216">BX108</f>
        <v>1.3089108910891087</v>
      </c>
      <c r="CF108" s="61">
        <v>0</v>
      </c>
      <c r="CG108" s="53">
        <f t="shared" si="201"/>
        <v>0</v>
      </c>
      <c r="CI108" s="32">
        <v>2015</v>
      </c>
      <c r="CJ108" s="53">
        <v>139.47588728836763</v>
      </c>
      <c r="CK108" s="48">
        <f t="shared" ref="CK108:CK143" si="217">CE108</f>
        <v>1.3089108910891087</v>
      </c>
      <c r="CL108" s="58">
        <v>0</v>
      </c>
      <c r="CM108" s="27">
        <f t="shared" si="202"/>
        <v>0</v>
      </c>
      <c r="CO108" s="109">
        <v>2015</v>
      </c>
      <c r="CP108" s="53">
        <f t="shared" ref="CP108:CP153" si="218">4317-(AJ108+AP108+AV108+BC108+BJ108+BQ108+BW108+CD108+CJ108)</f>
        <v>3585.5917059497388</v>
      </c>
      <c r="CQ108" s="53">
        <f t="shared" si="203"/>
        <v>3585.5917059497388</v>
      </c>
      <c r="CR108" s="108">
        <f t="shared" ref="CR108:CR153" si="219">CK108</f>
        <v>1.3089108910891087</v>
      </c>
      <c r="CS108" s="108">
        <v>1</v>
      </c>
      <c r="CT108" s="53">
        <f t="shared" si="204"/>
        <v>4693.2200349163904</v>
      </c>
    </row>
    <row r="109" spans="1:98" ht="15" x14ac:dyDescent="0.5">
      <c r="A109" s="32">
        <v>2016</v>
      </c>
      <c r="B109" s="27">
        <f t="shared" si="171"/>
        <v>5530.6115555993692</v>
      </c>
      <c r="C109" s="87">
        <f t="shared" ref="C109:C153" si="220">C108</f>
        <v>0.125</v>
      </c>
      <c r="D109" s="27">
        <f t="shared" si="172"/>
        <v>691.32644444992115</v>
      </c>
      <c r="E109" s="137">
        <f t="shared" si="205"/>
        <v>0.9</v>
      </c>
      <c r="F109" s="169">
        <f t="shared" si="173"/>
        <v>9.9999999999999978E-2</v>
      </c>
      <c r="G109" s="27">
        <f t="shared" si="174"/>
        <v>622.19380000492902</v>
      </c>
      <c r="H109" s="58">
        <f t="shared" ref="H109:H153" si="221">H108</f>
        <v>0.40731330164910667</v>
      </c>
      <c r="I109" s="27">
        <f t="shared" si="175"/>
        <v>253.42781094561161</v>
      </c>
      <c r="J109" s="85">
        <f t="shared" si="206"/>
        <v>0.05</v>
      </c>
      <c r="K109" s="85">
        <f t="shared" si="207"/>
        <v>0.05</v>
      </c>
      <c r="L109" s="29">
        <f t="shared" si="208"/>
        <v>0.9</v>
      </c>
      <c r="M109" s="85">
        <f t="shared" si="208"/>
        <v>0.05</v>
      </c>
      <c r="N109" s="627">
        <f t="shared" si="176"/>
        <v>0.63356952736402905</v>
      </c>
      <c r="O109" s="144">
        <f t="shared" ref="O109:O153" si="222">O108</f>
        <v>3.7499999999999999E-2</v>
      </c>
      <c r="P109" s="627">
        <f t="shared" si="177"/>
        <v>0.47517714552302176</v>
      </c>
      <c r="Q109" s="27">
        <f t="shared" si="178"/>
        <v>12.037821019916551</v>
      </c>
      <c r="R109" s="27">
        <f t="shared" si="179"/>
        <v>12.196213401757559</v>
      </c>
      <c r="S109" s="624">
        <f t="shared" si="180"/>
        <v>252.31906427272455</v>
      </c>
      <c r="T109" s="144">
        <f t="shared" ref="T109:T153" si="223">T108</f>
        <v>0.05</v>
      </c>
      <c r="U109" s="53">
        <f t="shared" si="181"/>
        <v>12.671390547280581</v>
      </c>
      <c r="V109" s="27">
        <f t="shared" si="182"/>
        <v>69.132644444992096</v>
      </c>
      <c r="W109" s="85">
        <f t="shared" si="209"/>
        <v>0.09</v>
      </c>
      <c r="X109" s="29">
        <f t="shared" si="183"/>
        <v>0.91</v>
      </c>
      <c r="Y109" s="27">
        <f t="shared" si="184"/>
        <v>6.2219380000492883</v>
      </c>
      <c r="Z109" s="85">
        <f t="shared" si="210"/>
        <v>0.49000000000000005</v>
      </c>
      <c r="AA109" s="624">
        <f t="shared" si="185"/>
        <v>3.0487496200241515</v>
      </c>
      <c r="AB109" s="27">
        <f t="shared" si="186"/>
        <v>62.910706444942811</v>
      </c>
      <c r="AC109" s="85">
        <f t="shared" si="211"/>
        <v>0.49000000000000005</v>
      </c>
      <c r="AD109" s="27">
        <f t="shared" si="187"/>
        <v>30.826246158021981</v>
      </c>
      <c r="AE109" s="624">
        <f t="shared" si="188"/>
        <v>43.497636705302561</v>
      </c>
      <c r="AF109" s="624">
        <f t="shared" si="189"/>
        <v>6.9596218728484098</v>
      </c>
      <c r="AG109" s="624">
        <f t="shared" si="190"/>
        <v>9.1345037081135381</v>
      </c>
      <c r="AI109" s="109">
        <v>2016</v>
      </c>
      <c r="AJ109" s="53">
        <v>71.632044761894576</v>
      </c>
      <c r="AK109" s="108">
        <f t="shared" ref="AK109:AK153" si="224">AK108</f>
        <v>1.3089108910891087</v>
      </c>
      <c r="AL109" s="61">
        <f t="shared" ref="AL109:AL153" si="225">AL108</f>
        <v>1.2410000000000001</v>
      </c>
      <c r="AM109" s="53">
        <f t="shared" si="191"/>
        <v>116.35611475292453</v>
      </c>
      <c r="AO109" s="109">
        <v>2016</v>
      </c>
      <c r="AP109" s="53">
        <v>516.66666666666663</v>
      </c>
      <c r="AQ109" s="108">
        <f t="shared" si="212"/>
        <v>1.3089108910891087</v>
      </c>
      <c r="AR109" s="61">
        <f t="shared" ref="AR109:AR153" si="226">AR108</f>
        <v>1.1113</v>
      </c>
      <c r="AS109" s="53">
        <f t="shared" si="192"/>
        <v>751.53954785478527</v>
      </c>
      <c r="AU109" s="109">
        <v>2016</v>
      </c>
      <c r="AV109" s="53">
        <v>20.029602999999</v>
      </c>
      <c r="AW109" s="61">
        <f t="shared" si="213"/>
        <v>1.3089108910891087</v>
      </c>
      <c r="AX109" s="61">
        <v>0</v>
      </c>
      <c r="AY109" s="53">
        <f t="shared" si="193"/>
        <v>0</v>
      </c>
      <c r="AZ109" s="6"/>
      <c r="BA109" s="32">
        <v>2016</v>
      </c>
      <c r="BB109" s="692">
        <v>292.24091274178653</v>
      </c>
      <c r="BC109" s="53">
        <v>0</v>
      </c>
      <c r="BD109" s="48">
        <f t="shared" si="194"/>
        <v>1.3089108910891087</v>
      </c>
      <c r="BE109" s="58">
        <v>0</v>
      </c>
      <c r="BF109" s="27">
        <f t="shared" si="195"/>
        <v>0</v>
      </c>
      <c r="BH109" s="32">
        <v>2016</v>
      </c>
      <c r="BI109" s="692">
        <v>0</v>
      </c>
      <c r="BJ109" s="53">
        <v>0</v>
      </c>
      <c r="BK109" s="108">
        <f t="shared" si="196"/>
        <v>1.3089108910891087</v>
      </c>
      <c r="BL109" s="61">
        <v>0</v>
      </c>
      <c r="BM109" s="53">
        <f t="shared" si="197"/>
        <v>0</v>
      </c>
      <c r="BO109" s="109">
        <v>2016</v>
      </c>
      <c r="BP109" s="53">
        <v>100</v>
      </c>
      <c r="BQ109" s="53">
        <f t="shared" si="198"/>
        <v>0</v>
      </c>
      <c r="BR109" s="108">
        <f t="shared" si="214"/>
        <v>1.3089108910891087</v>
      </c>
      <c r="BS109" s="61">
        <v>0</v>
      </c>
      <c r="BT109" s="53">
        <f t="shared" si="199"/>
        <v>0</v>
      </c>
      <c r="BV109" s="109">
        <v>2016</v>
      </c>
      <c r="BW109" s="695">
        <v>0.27075899999999997</v>
      </c>
      <c r="BX109" s="108">
        <f t="shared" si="215"/>
        <v>1.3089108910891087</v>
      </c>
      <c r="BY109" s="61">
        <v>0</v>
      </c>
      <c r="BZ109" s="53">
        <f t="shared" si="200"/>
        <v>0</v>
      </c>
      <c r="CB109" s="109">
        <v>2016</v>
      </c>
      <c r="CC109" s="27">
        <v>54.389076155817193</v>
      </c>
      <c r="CD109" s="53">
        <v>0</v>
      </c>
      <c r="CE109" s="108">
        <f t="shared" si="216"/>
        <v>1.3089108910891087</v>
      </c>
      <c r="CF109" s="61">
        <v>0</v>
      </c>
      <c r="CG109" s="53">
        <f t="shared" si="201"/>
        <v>0</v>
      </c>
      <c r="CI109" s="32">
        <v>2016</v>
      </c>
      <c r="CJ109" s="53">
        <v>146.11420045829581</v>
      </c>
      <c r="CK109" s="48">
        <f t="shared" si="217"/>
        <v>1.3089108910891087</v>
      </c>
      <c r="CL109" s="58">
        <v>0</v>
      </c>
      <c r="CM109" s="27">
        <f t="shared" si="202"/>
        <v>0</v>
      </c>
      <c r="CO109" s="109">
        <v>2016</v>
      </c>
      <c r="CP109" s="53">
        <f t="shared" si="218"/>
        <v>3562.2867261131441</v>
      </c>
      <c r="CQ109" s="53">
        <f t="shared" si="203"/>
        <v>3562.2867261131441</v>
      </c>
      <c r="CR109" s="108">
        <f t="shared" si="219"/>
        <v>1.3089108910891087</v>
      </c>
      <c r="CS109" s="108">
        <v>1</v>
      </c>
      <c r="CT109" s="53">
        <f t="shared" si="204"/>
        <v>4662.7158929916595</v>
      </c>
    </row>
    <row r="110" spans="1:98" ht="15" x14ac:dyDescent="0.5">
      <c r="A110" s="32">
        <v>2017</v>
      </c>
      <c r="B110" s="27">
        <f t="shared" si="171"/>
        <v>5524.3211662854537</v>
      </c>
      <c r="C110" s="87">
        <f t="shared" si="220"/>
        <v>0.125</v>
      </c>
      <c r="D110" s="27">
        <f t="shared" si="172"/>
        <v>690.54014578568172</v>
      </c>
      <c r="E110" s="137">
        <f t="shared" si="205"/>
        <v>0.9</v>
      </c>
      <c r="F110" s="169">
        <f t="shared" si="173"/>
        <v>9.9999999999999978E-2</v>
      </c>
      <c r="G110" s="27">
        <f t="shared" si="174"/>
        <v>621.48613120711354</v>
      </c>
      <c r="H110" s="58">
        <f t="shared" si="221"/>
        <v>0.40731330164910667</v>
      </c>
      <c r="I110" s="27">
        <f t="shared" si="175"/>
        <v>253.13956803109932</v>
      </c>
      <c r="J110" s="85">
        <f t="shared" si="206"/>
        <v>0.05</v>
      </c>
      <c r="K110" s="85">
        <f t="shared" si="207"/>
        <v>0.05</v>
      </c>
      <c r="L110" s="29">
        <f t="shared" si="208"/>
        <v>0.9</v>
      </c>
      <c r="M110" s="85">
        <f t="shared" si="208"/>
        <v>0.05</v>
      </c>
      <c r="N110" s="627">
        <f t="shared" si="176"/>
        <v>0.63284892007774829</v>
      </c>
      <c r="O110" s="144">
        <f t="shared" si="222"/>
        <v>3.7499999999999999E-2</v>
      </c>
      <c r="P110" s="627">
        <f t="shared" si="177"/>
        <v>0.47463669005831122</v>
      </c>
      <c r="Q110" s="27">
        <f t="shared" si="178"/>
        <v>12.024129481477217</v>
      </c>
      <c r="R110" s="27">
        <f t="shared" si="179"/>
        <v>12.182341711496655</v>
      </c>
      <c r="S110" s="624">
        <f t="shared" si="180"/>
        <v>252.03208242096326</v>
      </c>
      <c r="T110" s="144">
        <f t="shared" si="223"/>
        <v>0.05</v>
      </c>
      <c r="U110" s="53">
        <f t="shared" si="181"/>
        <v>12.656978401554966</v>
      </c>
      <c r="V110" s="27">
        <f t="shared" si="182"/>
        <v>69.054014578568157</v>
      </c>
      <c r="W110" s="85">
        <f t="shared" si="209"/>
        <v>0.09</v>
      </c>
      <c r="X110" s="29">
        <f t="shared" si="183"/>
        <v>0.91</v>
      </c>
      <c r="Y110" s="27">
        <f t="shared" si="184"/>
        <v>6.2148613120711342</v>
      </c>
      <c r="Z110" s="85">
        <f t="shared" si="210"/>
        <v>0.49000000000000005</v>
      </c>
      <c r="AA110" s="624">
        <f t="shared" si="185"/>
        <v>3.0452820429148559</v>
      </c>
      <c r="AB110" s="27">
        <f t="shared" si="186"/>
        <v>62.839153266497028</v>
      </c>
      <c r="AC110" s="85">
        <f t="shared" si="211"/>
        <v>0.49000000000000005</v>
      </c>
      <c r="AD110" s="27">
        <f t="shared" si="187"/>
        <v>30.791185100583547</v>
      </c>
      <c r="AE110" s="624">
        <f t="shared" si="188"/>
        <v>43.448163502138513</v>
      </c>
      <c r="AF110" s="624">
        <f t="shared" si="189"/>
        <v>6.9517061603421624</v>
      </c>
      <c r="AG110" s="624">
        <f t="shared" si="190"/>
        <v>9.1241143354490877</v>
      </c>
      <c r="AI110" s="109">
        <v>2017</v>
      </c>
      <c r="AJ110" s="53">
        <v>71.632044761894576</v>
      </c>
      <c r="AK110" s="108">
        <f t="shared" si="224"/>
        <v>1.3089108910891087</v>
      </c>
      <c r="AL110" s="61">
        <f t="shared" si="225"/>
        <v>1.2410000000000001</v>
      </c>
      <c r="AM110" s="53">
        <f t="shared" si="191"/>
        <v>116.35611475292453</v>
      </c>
      <c r="AN110" s="98"/>
      <c r="AO110" s="109">
        <v>2017</v>
      </c>
      <c r="AP110" s="53">
        <v>533.33333333333326</v>
      </c>
      <c r="AQ110" s="108">
        <f t="shared" si="212"/>
        <v>1.3089108910891087</v>
      </c>
      <c r="AR110" s="61">
        <f t="shared" si="226"/>
        <v>1.1113</v>
      </c>
      <c r="AS110" s="53">
        <f t="shared" si="192"/>
        <v>775.78275907590739</v>
      </c>
      <c r="AU110" s="109">
        <v>2017</v>
      </c>
      <c r="AV110" s="53">
        <v>20.029602999999042</v>
      </c>
      <c r="AW110" s="61">
        <f t="shared" si="213"/>
        <v>1.3089108910891087</v>
      </c>
      <c r="AX110" s="61">
        <v>0</v>
      </c>
      <c r="AY110" s="53">
        <f t="shared" si="193"/>
        <v>0</v>
      </c>
      <c r="AZ110" s="6"/>
      <c r="BA110" s="32">
        <v>2017</v>
      </c>
      <c r="BB110" s="692">
        <v>293.17544768389206</v>
      </c>
      <c r="BC110" s="53">
        <v>0</v>
      </c>
      <c r="BD110" s="48">
        <f t="shared" si="194"/>
        <v>1.3089108910891087</v>
      </c>
      <c r="BE110" s="58">
        <v>0</v>
      </c>
      <c r="BF110" s="27">
        <f t="shared" si="195"/>
        <v>0</v>
      </c>
      <c r="BH110" s="32">
        <v>2017</v>
      </c>
      <c r="BI110" s="692">
        <v>0</v>
      </c>
      <c r="BJ110" s="53">
        <v>0</v>
      </c>
      <c r="BK110" s="108">
        <f t="shared" si="196"/>
        <v>1.3089108910891087</v>
      </c>
      <c r="BL110" s="61">
        <v>0</v>
      </c>
      <c r="BM110" s="53">
        <f t="shared" si="197"/>
        <v>0</v>
      </c>
      <c r="BO110" s="109">
        <v>2017</v>
      </c>
      <c r="BP110" s="53">
        <v>100</v>
      </c>
      <c r="BQ110" s="53">
        <f t="shared" si="198"/>
        <v>0</v>
      </c>
      <c r="BR110" s="108">
        <f t="shared" si="214"/>
        <v>1.3089108910891087</v>
      </c>
      <c r="BS110" s="61">
        <v>0</v>
      </c>
      <c r="BT110" s="53">
        <f t="shared" si="199"/>
        <v>0</v>
      </c>
      <c r="BV110" s="109">
        <v>2017</v>
      </c>
      <c r="BW110" s="695">
        <v>0.27075899999999997</v>
      </c>
      <c r="BX110" s="108">
        <f t="shared" si="215"/>
        <v>1.3089108910891087</v>
      </c>
      <c r="BY110" s="61">
        <v>0</v>
      </c>
      <c r="BZ110" s="53">
        <f t="shared" si="200"/>
        <v>0</v>
      </c>
      <c r="CB110" s="109">
        <v>2017</v>
      </c>
      <c r="CC110" s="27">
        <v>55.922119188746521</v>
      </c>
      <c r="CD110" s="53">
        <v>0</v>
      </c>
      <c r="CE110" s="108">
        <f t="shared" si="216"/>
        <v>1.3089108910891087</v>
      </c>
      <c r="CF110" s="61">
        <v>0</v>
      </c>
      <c r="CG110" s="53">
        <f t="shared" si="201"/>
        <v>0</v>
      </c>
      <c r="CI110" s="32">
        <v>2017</v>
      </c>
      <c r="CJ110" s="53">
        <v>152.77501982823048</v>
      </c>
      <c r="CK110" s="48">
        <f t="shared" si="217"/>
        <v>1.3089108910891087</v>
      </c>
      <c r="CL110" s="58">
        <v>0</v>
      </c>
      <c r="CM110" s="27">
        <f t="shared" si="202"/>
        <v>0</v>
      </c>
      <c r="CO110" s="109">
        <v>2017</v>
      </c>
      <c r="CP110" s="53">
        <f t="shared" si="218"/>
        <v>3538.9592400765428</v>
      </c>
      <c r="CQ110" s="53">
        <f t="shared" si="203"/>
        <v>3538.9592400765428</v>
      </c>
      <c r="CR110" s="108">
        <f t="shared" si="219"/>
        <v>1.3089108910891087</v>
      </c>
      <c r="CS110" s="108">
        <v>1</v>
      </c>
      <c r="CT110" s="53">
        <f t="shared" si="204"/>
        <v>4632.1822924566222</v>
      </c>
    </row>
    <row r="111" spans="1:98" ht="15" x14ac:dyDescent="0.5">
      <c r="A111" s="32">
        <v>2018</v>
      </c>
      <c r="B111" s="27">
        <f t="shared" si="171"/>
        <v>5517.949463190188</v>
      </c>
      <c r="C111" s="87">
        <f t="shared" si="220"/>
        <v>0.125</v>
      </c>
      <c r="D111" s="27">
        <f t="shared" si="172"/>
        <v>689.7436828987735</v>
      </c>
      <c r="E111" s="137">
        <f t="shared" si="205"/>
        <v>0.9</v>
      </c>
      <c r="F111" s="169">
        <f t="shared" si="173"/>
        <v>9.9999999999999978E-2</v>
      </c>
      <c r="G111" s="27">
        <f t="shared" si="174"/>
        <v>620.76931460889614</v>
      </c>
      <c r="H111" s="58">
        <f t="shared" si="221"/>
        <v>0.40731330164910667</v>
      </c>
      <c r="I111" s="27">
        <f t="shared" si="175"/>
        <v>252.84759909580251</v>
      </c>
      <c r="J111" s="85">
        <f t="shared" si="206"/>
        <v>0.05</v>
      </c>
      <c r="K111" s="85">
        <f t="shared" si="207"/>
        <v>0.05</v>
      </c>
      <c r="L111" s="29">
        <f t="shared" si="208"/>
        <v>0.9</v>
      </c>
      <c r="M111" s="85">
        <f t="shared" si="208"/>
        <v>0.05</v>
      </c>
      <c r="N111" s="627">
        <f t="shared" si="176"/>
        <v>0.63211899773950631</v>
      </c>
      <c r="O111" s="144">
        <f t="shared" si="222"/>
        <v>3.7499999999999999E-2</v>
      </c>
      <c r="P111" s="627">
        <f t="shared" si="177"/>
        <v>0.47408924830462973</v>
      </c>
      <c r="Q111" s="27">
        <f t="shared" si="178"/>
        <v>12.010260957050619</v>
      </c>
      <c r="R111" s="27">
        <f t="shared" si="179"/>
        <v>12.168290706485497</v>
      </c>
      <c r="S111" s="624">
        <f t="shared" si="180"/>
        <v>251.74139084975837</v>
      </c>
      <c r="T111" s="144">
        <f t="shared" si="223"/>
        <v>0.05</v>
      </c>
      <c r="U111" s="53">
        <f t="shared" si="181"/>
        <v>12.642379954790126</v>
      </c>
      <c r="V111" s="27">
        <f t="shared" si="182"/>
        <v>68.974368289877333</v>
      </c>
      <c r="W111" s="85">
        <f t="shared" si="209"/>
        <v>0.09</v>
      </c>
      <c r="X111" s="29">
        <f t="shared" si="183"/>
        <v>0.91</v>
      </c>
      <c r="Y111" s="27">
        <f t="shared" si="184"/>
        <v>6.2076931460889595</v>
      </c>
      <c r="Z111" s="85">
        <f t="shared" si="210"/>
        <v>0.49000000000000005</v>
      </c>
      <c r="AA111" s="624">
        <f t="shared" si="185"/>
        <v>3.0417696415835906</v>
      </c>
      <c r="AB111" s="27">
        <f t="shared" si="186"/>
        <v>62.766675143788376</v>
      </c>
      <c r="AC111" s="85">
        <f t="shared" si="211"/>
        <v>0.49000000000000005</v>
      </c>
      <c r="AD111" s="27">
        <f t="shared" si="187"/>
        <v>30.755670820456306</v>
      </c>
      <c r="AE111" s="624">
        <f t="shared" si="188"/>
        <v>43.398050775246432</v>
      </c>
      <c r="AF111" s="624">
        <f t="shared" si="189"/>
        <v>6.9436881240394293</v>
      </c>
      <c r="AG111" s="624">
        <f t="shared" si="190"/>
        <v>9.1135906628017498</v>
      </c>
      <c r="AI111" s="109">
        <v>2018</v>
      </c>
      <c r="AJ111" s="53">
        <v>71.632044761894576</v>
      </c>
      <c r="AK111" s="108">
        <f t="shared" si="224"/>
        <v>1.3089108910891087</v>
      </c>
      <c r="AL111" s="61">
        <f t="shared" si="225"/>
        <v>1.2410000000000001</v>
      </c>
      <c r="AM111" s="53">
        <f t="shared" si="191"/>
        <v>116.35611475292453</v>
      </c>
      <c r="AN111" s="98"/>
      <c r="AO111" s="109">
        <v>2018</v>
      </c>
      <c r="AP111" s="53">
        <v>550</v>
      </c>
      <c r="AQ111" s="108">
        <f t="shared" si="212"/>
        <v>1.3089108910891087</v>
      </c>
      <c r="AR111" s="61">
        <f t="shared" si="226"/>
        <v>1.1113</v>
      </c>
      <c r="AS111" s="53">
        <f t="shared" si="192"/>
        <v>800.02597029702963</v>
      </c>
      <c r="AU111" s="109">
        <v>2018</v>
      </c>
      <c r="AV111" s="53">
        <v>20.029602999999042</v>
      </c>
      <c r="AW111" s="61">
        <f t="shared" si="213"/>
        <v>1.3089108910891087</v>
      </c>
      <c r="AX111" s="61">
        <v>0</v>
      </c>
      <c r="AY111" s="53">
        <f t="shared" si="193"/>
        <v>0</v>
      </c>
      <c r="AZ111" s="6"/>
      <c r="BA111" s="32">
        <v>2018</v>
      </c>
      <c r="BB111" s="692">
        <v>294.14017964377621</v>
      </c>
      <c r="BC111" s="53">
        <f t="shared" ref="BC111:BC153" si="227">(BB111-294.1)</f>
        <v>4.0179643776184548E-2</v>
      </c>
      <c r="BD111" s="48">
        <f t="shared" si="194"/>
        <v>1.3089108910891087</v>
      </c>
      <c r="BE111" s="58">
        <v>0</v>
      </c>
      <c r="BF111" s="27">
        <f t="shared" si="195"/>
        <v>0</v>
      </c>
      <c r="BH111" s="32">
        <v>2018</v>
      </c>
      <c r="BI111" s="692">
        <v>0</v>
      </c>
      <c r="BJ111" s="53">
        <v>0</v>
      </c>
      <c r="BK111" s="108">
        <f t="shared" si="196"/>
        <v>1.3089108910891087</v>
      </c>
      <c r="BL111" s="61">
        <v>0</v>
      </c>
      <c r="BM111" s="53">
        <f t="shared" si="197"/>
        <v>0</v>
      </c>
      <c r="BO111" s="109">
        <v>2018</v>
      </c>
      <c r="BP111" s="53">
        <v>100</v>
      </c>
      <c r="BQ111" s="53">
        <f t="shared" si="198"/>
        <v>0</v>
      </c>
      <c r="BR111" s="108">
        <f t="shared" si="214"/>
        <v>1.3089108910891087</v>
      </c>
      <c r="BS111" s="61">
        <v>0</v>
      </c>
      <c r="BT111" s="53">
        <f t="shared" si="199"/>
        <v>0</v>
      </c>
      <c r="BV111" s="109">
        <v>2018</v>
      </c>
      <c r="BW111" s="695">
        <v>0.27075900000049691</v>
      </c>
      <c r="BX111" s="108">
        <f t="shared" si="215"/>
        <v>1.3089108910891087</v>
      </c>
      <c r="BY111" s="61">
        <v>0</v>
      </c>
      <c r="BZ111" s="53">
        <f t="shared" si="200"/>
        <v>0</v>
      </c>
      <c r="CB111" s="109">
        <v>2018</v>
      </c>
      <c r="CC111" s="27">
        <v>57.506168095259611</v>
      </c>
      <c r="CD111" s="53">
        <v>0</v>
      </c>
      <c r="CE111" s="108">
        <f t="shared" si="216"/>
        <v>1.3089108910891087</v>
      </c>
      <c r="CF111" s="61">
        <v>0</v>
      </c>
      <c r="CG111" s="53">
        <f t="shared" si="201"/>
        <v>0</v>
      </c>
      <c r="CI111" s="32">
        <v>2018</v>
      </c>
      <c r="CJ111" s="53">
        <v>159.4577827912762</v>
      </c>
      <c r="CK111" s="48">
        <f t="shared" si="217"/>
        <v>1.3089108910891087</v>
      </c>
      <c r="CL111" s="58">
        <v>0</v>
      </c>
      <c r="CM111" s="27">
        <f t="shared" si="202"/>
        <v>0</v>
      </c>
      <c r="CO111" s="109">
        <v>2018</v>
      </c>
      <c r="CP111" s="53">
        <f t="shared" si="218"/>
        <v>3515.5696308030538</v>
      </c>
      <c r="CQ111" s="53">
        <f t="shared" si="203"/>
        <v>3515.5696308030538</v>
      </c>
      <c r="CR111" s="108">
        <f t="shared" si="219"/>
        <v>1.3089108910891087</v>
      </c>
      <c r="CS111" s="108">
        <v>1</v>
      </c>
      <c r="CT111" s="53">
        <f t="shared" si="204"/>
        <v>4601.5673781402338</v>
      </c>
    </row>
    <row r="112" spans="1:98" ht="15" x14ac:dyDescent="0.5">
      <c r="A112" s="32">
        <v>2019</v>
      </c>
      <c r="B112" s="27">
        <f t="shared" si="171"/>
        <v>5390.8000044744313</v>
      </c>
      <c r="C112" s="87">
        <f t="shared" si="220"/>
        <v>0.125</v>
      </c>
      <c r="D112" s="27">
        <f t="shared" si="172"/>
        <v>673.85000055930391</v>
      </c>
      <c r="E112" s="137">
        <f t="shared" si="205"/>
        <v>0.9</v>
      </c>
      <c r="F112" s="169">
        <f t="shared" si="173"/>
        <v>9.9999999999999978E-2</v>
      </c>
      <c r="G112" s="27">
        <f t="shared" si="174"/>
        <v>606.46500050337352</v>
      </c>
      <c r="H112" s="58">
        <f t="shared" si="221"/>
        <v>0.40731330164910667</v>
      </c>
      <c r="I112" s="27">
        <f t="shared" si="175"/>
        <v>247.0212616896562</v>
      </c>
      <c r="J112" s="85">
        <f t="shared" si="206"/>
        <v>0.05</v>
      </c>
      <c r="K112" s="85">
        <f t="shared" si="207"/>
        <v>0.05</v>
      </c>
      <c r="L112" s="29">
        <f t="shared" si="208"/>
        <v>0.9</v>
      </c>
      <c r="M112" s="85">
        <f t="shared" si="208"/>
        <v>0.05</v>
      </c>
      <c r="N112" s="627">
        <f t="shared" si="176"/>
        <v>0.61755315422414059</v>
      </c>
      <c r="O112" s="144">
        <f t="shared" si="222"/>
        <v>3.7499999999999999E-2</v>
      </c>
      <c r="P112" s="627">
        <f t="shared" si="177"/>
        <v>0.46316486566810533</v>
      </c>
      <c r="Q112" s="27">
        <f t="shared" si="178"/>
        <v>11.73350993025867</v>
      </c>
      <c r="R112" s="27">
        <f t="shared" si="179"/>
        <v>11.887898218814705</v>
      </c>
      <c r="S112" s="624">
        <f t="shared" si="180"/>
        <v>245.94054366976397</v>
      </c>
      <c r="T112" s="144">
        <f t="shared" si="223"/>
        <v>0.05</v>
      </c>
      <c r="U112" s="53">
        <f t="shared" si="181"/>
        <v>12.35106308448281</v>
      </c>
      <c r="V112" s="27">
        <f t="shared" si="182"/>
        <v>67.385000055930377</v>
      </c>
      <c r="W112" s="85">
        <f t="shared" si="209"/>
        <v>0.09</v>
      </c>
      <c r="X112" s="29">
        <f t="shared" si="183"/>
        <v>0.91</v>
      </c>
      <c r="Y112" s="27">
        <f t="shared" si="184"/>
        <v>6.0646500050337337</v>
      </c>
      <c r="Z112" s="85">
        <f t="shared" si="210"/>
        <v>0.49000000000000005</v>
      </c>
      <c r="AA112" s="624">
        <f t="shared" si="185"/>
        <v>2.97167850246653</v>
      </c>
      <c r="AB112" s="27">
        <f t="shared" si="186"/>
        <v>61.320350050896643</v>
      </c>
      <c r="AC112" s="85">
        <f t="shared" si="211"/>
        <v>0.49000000000000005</v>
      </c>
      <c r="AD112" s="27">
        <f t="shared" si="187"/>
        <v>30.046971524939359</v>
      </c>
      <c r="AE112" s="624">
        <f t="shared" si="188"/>
        <v>42.398034609422169</v>
      </c>
      <c r="AF112" s="624">
        <f t="shared" si="189"/>
        <v>6.7836855375075471</v>
      </c>
      <c r="AG112" s="624">
        <f t="shared" si="190"/>
        <v>8.9035872679786543</v>
      </c>
      <c r="AI112" s="109">
        <v>2019</v>
      </c>
      <c r="AJ112" s="53">
        <v>94.695558861462132</v>
      </c>
      <c r="AK112" s="108">
        <f t="shared" si="224"/>
        <v>1.3089108910891087</v>
      </c>
      <c r="AL112" s="61">
        <f t="shared" si="225"/>
        <v>1.2410000000000001</v>
      </c>
      <c r="AM112" s="53">
        <f t="shared" si="191"/>
        <v>153.81952797943811</v>
      </c>
      <c r="AN112" s="98"/>
      <c r="AO112" s="109">
        <v>2019</v>
      </c>
      <c r="AP112" s="53">
        <v>558.90351803824194</v>
      </c>
      <c r="AQ112" s="108">
        <f t="shared" si="212"/>
        <v>1.3089108910891087</v>
      </c>
      <c r="AR112" s="61">
        <f t="shared" si="226"/>
        <v>1.1113</v>
      </c>
      <c r="AS112" s="53">
        <f t="shared" si="192"/>
        <v>812.97696240175981</v>
      </c>
      <c r="AU112" s="109">
        <v>2019</v>
      </c>
      <c r="AV112" s="53">
        <v>28.657286932945343</v>
      </c>
      <c r="AW112" s="61">
        <f t="shared" si="213"/>
        <v>1.3089108910891087</v>
      </c>
      <c r="AX112" s="61">
        <v>0</v>
      </c>
      <c r="AY112" s="53">
        <f t="shared" si="193"/>
        <v>0</v>
      </c>
      <c r="AZ112" s="6"/>
      <c r="BA112" s="32">
        <v>2019</v>
      </c>
      <c r="BB112" s="692">
        <v>301.06927772818591</v>
      </c>
      <c r="BC112" s="53">
        <f t="shared" si="227"/>
        <v>6.9692777281858866</v>
      </c>
      <c r="BD112" s="48">
        <f t="shared" si="194"/>
        <v>1.3089108910891087</v>
      </c>
      <c r="BE112" s="58">
        <v>0</v>
      </c>
      <c r="BF112" s="27">
        <f t="shared" si="195"/>
        <v>0</v>
      </c>
      <c r="BH112" s="32">
        <v>2019</v>
      </c>
      <c r="BI112" s="692">
        <v>0</v>
      </c>
      <c r="BJ112" s="53">
        <v>0</v>
      </c>
      <c r="BK112" s="108">
        <f t="shared" si="196"/>
        <v>1.3089108910891087</v>
      </c>
      <c r="BL112" s="61">
        <v>0</v>
      </c>
      <c r="BM112" s="53">
        <f t="shared" si="197"/>
        <v>0</v>
      </c>
      <c r="BO112" s="109">
        <v>2019</v>
      </c>
      <c r="BP112" s="53">
        <v>103.85245926643204</v>
      </c>
      <c r="BQ112" s="53">
        <f t="shared" si="198"/>
        <v>3.8524592664320352</v>
      </c>
      <c r="BR112" s="108">
        <f t="shared" si="214"/>
        <v>1.3089108910891087</v>
      </c>
      <c r="BS112" s="61">
        <v>0</v>
      </c>
      <c r="BT112" s="53">
        <f t="shared" si="199"/>
        <v>0</v>
      </c>
      <c r="BV112" s="109">
        <v>2019</v>
      </c>
      <c r="BW112" s="695">
        <v>6.8827101918837847</v>
      </c>
      <c r="BX112" s="108">
        <f t="shared" si="215"/>
        <v>1.3089108910891087</v>
      </c>
      <c r="BY112" s="61">
        <v>0</v>
      </c>
      <c r="BZ112" s="53">
        <f t="shared" si="200"/>
        <v>0</v>
      </c>
      <c r="CB112" s="109">
        <v>2019</v>
      </c>
      <c r="CC112" s="27">
        <v>63.037750653209329</v>
      </c>
      <c r="CD112" s="53">
        <f>CC112-57.5</f>
        <v>5.5377506532093292</v>
      </c>
      <c r="CE112" s="108">
        <f t="shared" si="216"/>
        <v>1.3089108910891087</v>
      </c>
      <c r="CF112" s="61">
        <v>0</v>
      </c>
      <c r="CG112" s="53">
        <f t="shared" si="201"/>
        <v>0</v>
      </c>
      <c r="CI112" s="32">
        <v>2019</v>
      </c>
      <c r="CJ112" s="53">
        <v>231.58952513991909</v>
      </c>
      <c r="CK112" s="48">
        <f t="shared" si="217"/>
        <v>1.3089108910891087</v>
      </c>
      <c r="CL112" s="58">
        <v>0</v>
      </c>
      <c r="CM112" s="27">
        <f t="shared" si="202"/>
        <v>0</v>
      </c>
      <c r="CO112" s="109">
        <v>2019</v>
      </c>
      <c r="CP112" s="53">
        <f t="shared" si="218"/>
        <v>3379.9119131877205</v>
      </c>
      <c r="CQ112" s="53">
        <f t="shared" si="203"/>
        <v>3379.9119131877205</v>
      </c>
      <c r="CR112" s="108">
        <f t="shared" si="219"/>
        <v>1.3089108910891087</v>
      </c>
      <c r="CS112" s="108">
        <v>1</v>
      </c>
      <c r="CT112" s="53">
        <f t="shared" si="204"/>
        <v>4424.0035140932332</v>
      </c>
    </row>
    <row r="113" spans="1:98" ht="15" x14ac:dyDescent="0.5">
      <c r="A113" s="32">
        <v>2020</v>
      </c>
      <c r="B113" s="27">
        <f t="shared" si="171"/>
        <v>5334.5051078368042</v>
      </c>
      <c r="C113" s="87">
        <f t="shared" si="220"/>
        <v>0.125</v>
      </c>
      <c r="D113" s="27">
        <f t="shared" si="172"/>
        <v>666.81313847960052</v>
      </c>
      <c r="E113" s="137">
        <f t="shared" si="205"/>
        <v>0.9</v>
      </c>
      <c r="F113" s="169">
        <f t="shared" si="173"/>
        <v>9.9999999999999978E-2</v>
      </c>
      <c r="G113" s="27">
        <f t="shared" si="174"/>
        <v>600.13182463164048</v>
      </c>
      <c r="H113" s="58">
        <f t="shared" si="221"/>
        <v>0.40731330164910667</v>
      </c>
      <c r="I113" s="27">
        <f t="shared" si="175"/>
        <v>244.44167491541617</v>
      </c>
      <c r="J113" s="85">
        <f t="shared" si="206"/>
        <v>0.05</v>
      </c>
      <c r="K113" s="85">
        <f t="shared" si="207"/>
        <v>0.05</v>
      </c>
      <c r="L113" s="29">
        <f t="shared" si="208"/>
        <v>0.9</v>
      </c>
      <c r="M113" s="85">
        <f t="shared" si="208"/>
        <v>0.05</v>
      </c>
      <c r="N113" s="627">
        <f t="shared" si="176"/>
        <v>0.61110418728854055</v>
      </c>
      <c r="O113" s="144">
        <f t="shared" si="222"/>
        <v>3.7499999999999999E-2</v>
      </c>
      <c r="P113" s="627">
        <f t="shared" si="177"/>
        <v>0.45832814046640535</v>
      </c>
      <c r="Q113" s="27">
        <f t="shared" si="178"/>
        <v>11.610979558482269</v>
      </c>
      <c r="R113" s="27">
        <f t="shared" si="179"/>
        <v>11.763755605304405</v>
      </c>
      <c r="S113" s="624">
        <f t="shared" si="180"/>
        <v>243.37224258766122</v>
      </c>
      <c r="T113" s="144">
        <f t="shared" si="223"/>
        <v>0.05</v>
      </c>
      <c r="U113" s="53">
        <f t="shared" si="181"/>
        <v>12.22208374577081</v>
      </c>
      <c r="V113" s="27">
        <f t="shared" si="182"/>
        <v>66.681313847960041</v>
      </c>
      <c r="W113" s="85">
        <f t="shared" si="209"/>
        <v>0.09</v>
      </c>
      <c r="X113" s="29">
        <f t="shared" si="183"/>
        <v>0.91</v>
      </c>
      <c r="Y113" s="27">
        <f t="shared" si="184"/>
        <v>6.0013182463164032</v>
      </c>
      <c r="Z113" s="85">
        <f t="shared" si="210"/>
        <v>0.49000000000000005</v>
      </c>
      <c r="AA113" s="624">
        <f t="shared" si="185"/>
        <v>2.9406459406950378</v>
      </c>
      <c r="AB113" s="27">
        <f t="shared" si="186"/>
        <v>60.67999560164364</v>
      </c>
      <c r="AC113" s="85">
        <f t="shared" si="211"/>
        <v>0.49000000000000005</v>
      </c>
      <c r="AD113" s="27">
        <f t="shared" si="187"/>
        <v>29.733197844805385</v>
      </c>
      <c r="AE113" s="624">
        <f t="shared" si="188"/>
        <v>41.955281590576192</v>
      </c>
      <c r="AF113" s="624">
        <f t="shared" si="189"/>
        <v>6.7128450544921909</v>
      </c>
      <c r="AG113" s="624">
        <f t="shared" si="190"/>
        <v>8.810609134021</v>
      </c>
      <c r="AI113" s="109">
        <v>2020</v>
      </c>
      <c r="AJ113" s="53">
        <v>117.75907296103304</v>
      </c>
      <c r="AK113" s="108">
        <f t="shared" si="224"/>
        <v>1.3089108910891087</v>
      </c>
      <c r="AL113" s="61">
        <f t="shared" si="225"/>
        <v>1.2410000000000001</v>
      </c>
      <c r="AM113" s="53">
        <f t="shared" si="191"/>
        <v>191.28294120595714</v>
      </c>
      <c r="AN113" s="98"/>
      <c r="AO113" s="109">
        <v>2020</v>
      </c>
      <c r="AP113" s="53">
        <v>567.80703607648502</v>
      </c>
      <c r="AQ113" s="108">
        <f t="shared" si="212"/>
        <v>1.3089108910891087</v>
      </c>
      <c r="AR113" s="61">
        <f t="shared" si="226"/>
        <v>1.1113</v>
      </c>
      <c r="AS113" s="53">
        <f t="shared" si="192"/>
        <v>825.92795450649169</v>
      </c>
      <c r="AU113" s="109">
        <v>2020</v>
      </c>
      <c r="AV113" s="53">
        <v>37.28497086589126</v>
      </c>
      <c r="AW113" s="61">
        <f t="shared" si="213"/>
        <v>1.3089108910891087</v>
      </c>
      <c r="AX113" s="61">
        <v>0</v>
      </c>
      <c r="AY113" s="53">
        <f t="shared" si="193"/>
        <v>0</v>
      </c>
      <c r="AZ113" s="6"/>
      <c r="BA113" s="32">
        <v>2020</v>
      </c>
      <c r="BB113" s="692">
        <v>308.1889641111527</v>
      </c>
      <c r="BC113" s="53">
        <f t="shared" si="227"/>
        <v>14.088964111152677</v>
      </c>
      <c r="BD113" s="48">
        <f t="shared" si="194"/>
        <v>1.3089108910891087</v>
      </c>
      <c r="BE113" s="58">
        <v>0</v>
      </c>
      <c r="BF113" s="27">
        <f t="shared" si="195"/>
        <v>0</v>
      </c>
      <c r="BH113" s="32">
        <v>2020</v>
      </c>
      <c r="BI113" s="692">
        <v>0</v>
      </c>
      <c r="BJ113" s="53">
        <v>0</v>
      </c>
      <c r="BK113" s="108">
        <f t="shared" si="196"/>
        <v>1.3089108910891087</v>
      </c>
      <c r="BL113" s="61">
        <v>0</v>
      </c>
      <c r="BM113" s="53">
        <f t="shared" si="197"/>
        <v>0</v>
      </c>
      <c r="BO113" s="109">
        <v>2020</v>
      </c>
      <c r="BP113" s="53">
        <v>107.70491853286421</v>
      </c>
      <c r="BQ113" s="53">
        <f t="shared" si="198"/>
        <v>7.7049185328642125</v>
      </c>
      <c r="BR113" s="108">
        <f t="shared" si="214"/>
        <v>1.3089108910891087</v>
      </c>
      <c r="BS113" s="61">
        <v>0</v>
      </c>
      <c r="BT113" s="53">
        <f t="shared" si="199"/>
        <v>0</v>
      </c>
      <c r="BV113" s="109">
        <v>2020</v>
      </c>
      <c r="BW113" s="695">
        <v>13.494661383768248</v>
      </c>
      <c r="BX113" s="108">
        <f t="shared" si="215"/>
        <v>1.3089108910891087</v>
      </c>
      <c r="BY113" s="61">
        <v>0</v>
      </c>
      <c r="BZ113" s="53">
        <f t="shared" si="200"/>
        <v>0</v>
      </c>
      <c r="CB113" s="109">
        <v>2020</v>
      </c>
      <c r="CC113" s="27">
        <v>68.569333211160668</v>
      </c>
      <c r="CD113" s="53">
        <f t="shared" ref="CD113:CD153" si="228">CC113-57.5</f>
        <v>11.069333211160668</v>
      </c>
      <c r="CE113" s="108">
        <f t="shared" si="216"/>
        <v>1.3089108910891087</v>
      </c>
      <c r="CF113" s="61">
        <v>0</v>
      </c>
      <c r="CG113" s="53">
        <f t="shared" si="201"/>
        <v>0</v>
      </c>
      <c r="CI113" s="32">
        <v>2020</v>
      </c>
      <c r="CJ113" s="53">
        <v>249.40439062950591</v>
      </c>
      <c r="CK113" s="48">
        <f t="shared" si="217"/>
        <v>1.3089108910891087</v>
      </c>
      <c r="CL113" s="58">
        <v>0</v>
      </c>
      <c r="CM113" s="27">
        <f t="shared" si="202"/>
        <v>0</v>
      </c>
      <c r="CO113" s="109">
        <v>2020</v>
      </c>
      <c r="CP113" s="53">
        <f t="shared" si="218"/>
        <v>3298.3866522281387</v>
      </c>
      <c r="CQ113" s="53">
        <f t="shared" si="203"/>
        <v>3298.3866522281387</v>
      </c>
      <c r="CR113" s="108">
        <f t="shared" si="219"/>
        <v>1.3089108910891087</v>
      </c>
      <c r="CS113" s="108">
        <v>1</v>
      </c>
      <c r="CT113" s="53">
        <f t="shared" si="204"/>
        <v>4317.294212124355</v>
      </c>
    </row>
    <row r="114" spans="1:98" ht="15" x14ac:dyDescent="0.5">
      <c r="A114" s="32">
        <v>2021</v>
      </c>
      <c r="B114" s="27">
        <f t="shared" si="171"/>
        <v>5278.1205595722786</v>
      </c>
      <c r="C114" s="87">
        <f t="shared" si="220"/>
        <v>0.125</v>
      </c>
      <c r="D114" s="27">
        <f t="shared" si="172"/>
        <v>659.76506994653482</v>
      </c>
      <c r="E114" s="137">
        <f t="shared" si="205"/>
        <v>0.9</v>
      </c>
      <c r="F114" s="169">
        <f t="shared" si="173"/>
        <v>9.9999999999999978E-2</v>
      </c>
      <c r="G114" s="27">
        <f t="shared" si="174"/>
        <v>593.78856295188132</v>
      </c>
      <c r="H114" s="58">
        <f t="shared" si="221"/>
        <v>0.40731330164910667</v>
      </c>
      <c r="I114" s="27">
        <f t="shared" si="175"/>
        <v>241.85798005740921</v>
      </c>
      <c r="J114" s="85">
        <f t="shared" si="206"/>
        <v>0.05</v>
      </c>
      <c r="K114" s="85">
        <f t="shared" si="207"/>
        <v>0.05</v>
      </c>
      <c r="L114" s="29">
        <f t="shared" si="208"/>
        <v>0.9</v>
      </c>
      <c r="M114" s="85">
        <f t="shared" si="208"/>
        <v>0.05</v>
      </c>
      <c r="N114" s="627">
        <f t="shared" si="176"/>
        <v>0.60464495014352304</v>
      </c>
      <c r="O114" s="144">
        <f t="shared" si="222"/>
        <v>3.7499999999999999E-2</v>
      </c>
      <c r="P114" s="627">
        <f t="shared" si="177"/>
        <v>0.45348371260764225</v>
      </c>
      <c r="Q114" s="27">
        <f t="shared" si="178"/>
        <v>11.488254052726937</v>
      </c>
      <c r="R114" s="27">
        <f t="shared" si="179"/>
        <v>11.639415290262818</v>
      </c>
      <c r="S114" s="624">
        <f t="shared" si="180"/>
        <v>240.79985139465805</v>
      </c>
      <c r="T114" s="144">
        <f t="shared" si="223"/>
        <v>0.05</v>
      </c>
      <c r="U114" s="53">
        <f t="shared" si="181"/>
        <v>12.09289900287046</v>
      </c>
      <c r="V114" s="27">
        <f t="shared" si="182"/>
        <v>65.976506994653462</v>
      </c>
      <c r="W114" s="85">
        <f t="shared" si="209"/>
        <v>0.09</v>
      </c>
      <c r="X114" s="29">
        <f t="shared" si="183"/>
        <v>0.91</v>
      </c>
      <c r="Y114" s="27">
        <f t="shared" si="184"/>
        <v>5.9378856295188118</v>
      </c>
      <c r="Z114" s="85">
        <f t="shared" si="210"/>
        <v>0.49000000000000005</v>
      </c>
      <c r="AA114" s="624">
        <f t="shared" si="185"/>
        <v>2.9095639584642181</v>
      </c>
      <c r="AB114" s="27">
        <f t="shared" si="186"/>
        <v>60.038621365134652</v>
      </c>
      <c r="AC114" s="85">
        <f t="shared" si="211"/>
        <v>0.49000000000000005</v>
      </c>
      <c r="AD114" s="27">
        <f t="shared" si="187"/>
        <v>29.418924468915982</v>
      </c>
      <c r="AE114" s="624">
        <f t="shared" si="188"/>
        <v>41.511823471786442</v>
      </c>
      <c r="AF114" s="624">
        <f t="shared" si="189"/>
        <v>6.6418917554858306</v>
      </c>
      <c r="AG114" s="624">
        <f t="shared" si="190"/>
        <v>8.7174829290751532</v>
      </c>
      <c r="AI114" s="109">
        <v>2021</v>
      </c>
      <c r="AJ114" s="53">
        <v>140.82258706060486</v>
      </c>
      <c r="AK114" s="108">
        <f t="shared" si="224"/>
        <v>1.3089108910891087</v>
      </c>
      <c r="AL114" s="61">
        <f t="shared" si="225"/>
        <v>1.2410000000000001</v>
      </c>
      <c r="AM114" s="53">
        <f t="shared" si="191"/>
        <v>228.74635443247766</v>
      </c>
      <c r="AN114" s="98"/>
      <c r="AO114" s="109">
        <v>2021</v>
      </c>
      <c r="AP114" s="53">
        <v>576.7105541147273</v>
      </c>
      <c r="AQ114" s="108">
        <f t="shared" si="212"/>
        <v>1.3089108910891087</v>
      </c>
      <c r="AR114" s="61">
        <f t="shared" si="226"/>
        <v>1.1113</v>
      </c>
      <c r="AS114" s="53">
        <f t="shared" si="192"/>
        <v>838.87894661122232</v>
      </c>
      <c r="AU114" s="109">
        <v>2021</v>
      </c>
      <c r="AV114" s="53">
        <v>45.912654798835</v>
      </c>
      <c r="AW114" s="61">
        <f t="shared" si="213"/>
        <v>1.3089108910891087</v>
      </c>
      <c r="AX114" s="61">
        <v>0</v>
      </c>
      <c r="AY114" s="53">
        <f t="shared" si="193"/>
        <v>0</v>
      </c>
      <c r="AZ114" s="6"/>
      <c r="BA114" s="32">
        <v>2021</v>
      </c>
      <c r="BB114" s="692">
        <v>315.3197794834644</v>
      </c>
      <c r="BC114" s="53">
        <f t="shared" si="227"/>
        <v>21.219779483464379</v>
      </c>
      <c r="BD114" s="48">
        <f t="shared" si="194"/>
        <v>1.3089108910891087</v>
      </c>
      <c r="BE114" s="58">
        <v>0</v>
      </c>
      <c r="BF114" s="27">
        <f t="shared" si="195"/>
        <v>0</v>
      </c>
      <c r="BH114" s="32">
        <v>2021</v>
      </c>
      <c r="BI114" s="692">
        <v>0</v>
      </c>
      <c r="BJ114" s="53">
        <v>0</v>
      </c>
      <c r="BK114" s="108">
        <f t="shared" si="196"/>
        <v>1.3089108910891087</v>
      </c>
      <c r="BL114" s="61">
        <v>0</v>
      </c>
      <c r="BM114" s="53">
        <f t="shared" si="197"/>
        <v>0</v>
      </c>
      <c r="BO114" s="109">
        <v>2021</v>
      </c>
      <c r="BP114" s="53">
        <v>111.5573777992967</v>
      </c>
      <c r="BQ114" s="53">
        <f t="shared" si="198"/>
        <v>11.557377799296702</v>
      </c>
      <c r="BR114" s="108">
        <f t="shared" si="214"/>
        <v>1.3089108910891087</v>
      </c>
      <c r="BS114" s="61">
        <v>0</v>
      </c>
      <c r="BT114" s="53">
        <f t="shared" si="199"/>
        <v>0</v>
      </c>
      <c r="BV114" s="109">
        <v>2021</v>
      </c>
      <c r="BW114" s="695">
        <v>20.106612575652068</v>
      </c>
      <c r="BX114" s="108">
        <f t="shared" si="215"/>
        <v>1.3089108910891087</v>
      </c>
      <c r="BY114" s="61">
        <v>0</v>
      </c>
      <c r="BZ114" s="53">
        <f t="shared" si="200"/>
        <v>0</v>
      </c>
      <c r="CB114" s="109">
        <v>2021</v>
      </c>
      <c r="CC114" s="27">
        <v>74.100915769111637</v>
      </c>
      <c r="CD114" s="53">
        <f t="shared" si="228"/>
        <v>16.600915769111637</v>
      </c>
      <c r="CE114" s="108">
        <f t="shared" si="216"/>
        <v>1.3089108910891087</v>
      </c>
      <c r="CF114" s="61">
        <v>0</v>
      </c>
      <c r="CG114" s="53">
        <f t="shared" si="201"/>
        <v>0</v>
      </c>
      <c r="CI114" s="32">
        <v>2021</v>
      </c>
      <c r="CJ114" s="53">
        <v>267.27662043018057</v>
      </c>
      <c r="CK114" s="48">
        <f t="shared" si="217"/>
        <v>1.3089108910891087</v>
      </c>
      <c r="CL114" s="58">
        <v>0</v>
      </c>
      <c r="CM114" s="27">
        <f t="shared" si="202"/>
        <v>0</v>
      </c>
      <c r="CO114" s="109">
        <v>2021</v>
      </c>
      <c r="CP114" s="53">
        <f t="shared" si="218"/>
        <v>3216.7928979681274</v>
      </c>
      <c r="CQ114" s="53">
        <f t="shared" si="203"/>
        <v>3216.7928979681274</v>
      </c>
      <c r="CR114" s="108">
        <f t="shared" si="219"/>
        <v>1.3089108910891087</v>
      </c>
      <c r="CS114" s="108">
        <v>1</v>
      </c>
      <c r="CT114" s="53">
        <f t="shared" si="204"/>
        <v>4210.4952585285782</v>
      </c>
    </row>
    <row r="115" spans="1:98" ht="15" x14ac:dyDescent="0.5">
      <c r="A115" s="32">
        <v>2022</v>
      </c>
      <c r="B115" s="27">
        <f t="shared" si="171"/>
        <v>5221.6817108825671</v>
      </c>
      <c r="C115" s="87">
        <f t="shared" si="220"/>
        <v>0.125</v>
      </c>
      <c r="D115" s="27">
        <f t="shared" si="172"/>
        <v>652.71021386032089</v>
      </c>
      <c r="E115" s="137">
        <f t="shared" si="205"/>
        <v>0.9</v>
      </c>
      <c r="F115" s="169">
        <f t="shared" si="173"/>
        <v>9.9999999999999978E-2</v>
      </c>
      <c r="G115" s="27">
        <f t="shared" si="174"/>
        <v>587.4391924742888</v>
      </c>
      <c r="H115" s="58">
        <f t="shared" si="221"/>
        <v>0.40731330164910667</v>
      </c>
      <c r="I115" s="27">
        <f t="shared" si="175"/>
        <v>239.27179700478763</v>
      </c>
      <c r="J115" s="85">
        <f t="shared" si="206"/>
        <v>0.05</v>
      </c>
      <c r="K115" s="85">
        <f t="shared" si="207"/>
        <v>0.05</v>
      </c>
      <c r="L115" s="29">
        <f t="shared" si="208"/>
        <v>0.9</v>
      </c>
      <c r="M115" s="85">
        <f t="shared" si="208"/>
        <v>0.05</v>
      </c>
      <c r="N115" s="627">
        <f t="shared" si="176"/>
        <v>0.59817949251196911</v>
      </c>
      <c r="O115" s="144">
        <f t="shared" si="222"/>
        <v>3.7499999999999999E-2</v>
      </c>
      <c r="P115" s="627">
        <f t="shared" si="177"/>
        <v>0.44863461938397681</v>
      </c>
      <c r="Q115" s="27">
        <f t="shared" si="178"/>
        <v>11.365410357727413</v>
      </c>
      <c r="R115" s="27">
        <f t="shared" si="179"/>
        <v>11.514955230855405</v>
      </c>
      <c r="S115" s="624">
        <f t="shared" si="180"/>
        <v>238.22498289289169</v>
      </c>
      <c r="T115" s="144">
        <f t="shared" si="223"/>
        <v>0.05</v>
      </c>
      <c r="U115" s="53">
        <f t="shared" si="181"/>
        <v>11.963589850239382</v>
      </c>
      <c r="V115" s="27">
        <f t="shared" si="182"/>
        <v>65.271021386032075</v>
      </c>
      <c r="W115" s="85">
        <f t="shared" si="209"/>
        <v>0.09</v>
      </c>
      <c r="X115" s="29">
        <f t="shared" si="183"/>
        <v>0.91</v>
      </c>
      <c r="Y115" s="27">
        <f t="shared" si="184"/>
        <v>5.8743919247428869</v>
      </c>
      <c r="Z115" s="85">
        <f t="shared" si="210"/>
        <v>0.49000000000000005</v>
      </c>
      <c r="AA115" s="624">
        <f t="shared" si="185"/>
        <v>2.8784520431240148</v>
      </c>
      <c r="AB115" s="27">
        <f t="shared" si="186"/>
        <v>59.396629461289187</v>
      </c>
      <c r="AC115" s="85">
        <f t="shared" si="211"/>
        <v>0.49000000000000005</v>
      </c>
      <c r="AD115" s="27">
        <f t="shared" si="187"/>
        <v>29.104348436031703</v>
      </c>
      <c r="AE115" s="624">
        <f t="shared" si="188"/>
        <v>41.067938286271087</v>
      </c>
      <c r="AF115" s="624">
        <f t="shared" si="189"/>
        <v>6.5708701258033742</v>
      </c>
      <c r="AG115" s="624">
        <f t="shared" si="190"/>
        <v>8.6242670401169281</v>
      </c>
      <c r="AI115" s="109">
        <v>2022</v>
      </c>
      <c r="AJ115" s="53">
        <v>163.8861011601733</v>
      </c>
      <c r="AK115" s="108">
        <f t="shared" si="224"/>
        <v>1.3089108910891087</v>
      </c>
      <c r="AL115" s="61">
        <f t="shared" si="225"/>
        <v>1.2410000000000001</v>
      </c>
      <c r="AM115" s="53">
        <f t="shared" si="191"/>
        <v>266.20976765899269</v>
      </c>
      <c r="AN115" s="98"/>
      <c r="AO115" s="109">
        <v>2022</v>
      </c>
      <c r="AP115" s="53">
        <v>585.61407215296856</v>
      </c>
      <c r="AQ115" s="108">
        <f t="shared" si="212"/>
        <v>1.3089108910891087</v>
      </c>
      <c r="AR115" s="61">
        <f t="shared" si="226"/>
        <v>1.1113</v>
      </c>
      <c r="AS115" s="53">
        <f t="shared" si="192"/>
        <v>851.82993871595147</v>
      </c>
      <c r="AU115" s="109">
        <v>2022</v>
      </c>
      <c r="AV115" s="53">
        <v>54.540338731781233</v>
      </c>
      <c r="AW115" s="61">
        <f t="shared" si="213"/>
        <v>1.3089108910891087</v>
      </c>
      <c r="AX115" s="61">
        <v>0</v>
      </c>
      <c r="AY115" s="53">
        <f t="shared" si="193"/>
        <v>0</v>
      </c>
      <c r="AZ115" s="6"/>
      <c r="BA115" s="32">
        <v>2022</v>
      </c>
      <c r="BB115" s="692">
        <v>322.45352754324921</v>
      </c>
      <c r="BC115" s="53">
        <f t="shared" si="227"/>
        <v>28.353527543249186</v>
      </c>
      <c r="BD115" s="48">
        <f t="shared" si="194"/>
        <v>1.3089108910891087</v>
      </c>
      <c r="BE115" s="58">
        <v>0</v>
      </c>
      <c r="BF115" s="27">
        <f t="shared" si="195"/>
        <v>0</v>
      </c>
      <c r="BH115" s="32">
        <v>2022</v>
      </c>
      <c r="BI115" s="692">
        <v>0</v>
      </c>
      <c r="BJ115" s="53">
        <v>0</v>
      </c>
      <c r="BK115" s="108">
        <f t="shared" si="196"/>
        <v>1.3089108910891087</v>
      </c>
      <c r="BL115" s="61">
        <v>0</v>
      </c>
      <c r="BM115" s="53">
        <f t="shared" si="197"/>
        <v>0</v>
      </c>
      <c r="BO115" s="109">
        <v>2022</v>
      </c>
      <c r="BP115" s="53">
        <v>115.40983706572872</v>
      </c>
      <c r="BQ115" s="53">
        <f t="shared" si="198"/>
        <v>15.409837065728723</v>
      </c>
      <c r="BR115" s="108">
        <f t="shared" si="214"/>
        <v>1.3089108910891087</v>
      </c>
      <c r="BS115" s="61">
        <v>0</v>
      </c>
      <c r="BT115" s="53">
        <f t="shared" si="199"/>
        <v>0</v>
      </c>
      <c r="BV115" s="109">
        <v>2022</v>
      </c>
      <c r="BW115" s="695">
        <v>26.71856376753653</v>
      </c>
      <c r="BX115" s="108">
        <f t="shared" si="215"/>
        <v>1.3089108910891087</v>
      </c>
      <c r="BY115" s="61">
        <v>0</v>
      </c>
      <c r="BZ115" s="53">
        <f t="shared" si="200"/>
        <v>0</v>
      </c>
      <c r="CB115" s="109">
        <v>2022</v>
      </c>
      <c r="CC115" s="27">
        <v>79.632498327062237</v>
      </c>
      <c r="CD115" s="53">
        <f t="shared" si="228"/>
        <v>22.132498327062237</v>
      </c>
      <c r="CE115" s="108">
        <f t="shared" si="216"/>
        <v>1.3089108910891087</v>
      </c>
      <c r="CF115" s="61">
        <v>0</v>
      </c>
      <c r="CG115" s="53">
        <f t="shared" si="201"/>
        <v>0</v>
      </c>
      <c r="CI115" s="32">
        <v>2022</v>
      </c>
      <c r="CJ115" s="53">
        <v>285.18740273962453</v>
      </c>
      <c r="CK115" s="48">
        <f t="shared" si="217"/>
        <v>1.3089108910891087</v>
      </c>
      <c r="CL115" s="58">
        <v>0</v>
      </c>
      <c r="CM115" s="27">
        <f t="shared" si="202"/>
        <v>0</v>
      </c>
      <c r="CO115" s="109">
        <v>2022</v>
      </c>
      <c r="CP115" s="53">
        <f t="shared" si="218"/>
        <v>3135.1576585118755</v>
      </c>
      <c r="CQ115" s="53">
        <f t="shared" si="203"/>
        <v>3135.1576585118755</v>
      </c>
      <c r="CR115" s="108">
        <f t="shared" si="219"/>
        <v>1.3089108910891087</v>
      </c>
      <c r="CS115" s="108">
        <v>1</v>
      </c>
      <c r="CT115" s="53">
        <f t="shared" si="204"/>
        <v>4103.6420045076229</v>
      </c>
    </row>
    <row r="116" spans="1:98" ht="15" x14ac:dyDescent="0.5">
      <c r="A116" s="32">
        <v>2023</v>
      </c>
      <c r="B116" s="27">
        <f t="shared" si="171"/>
        <v>5165.2058507606162</v>
      </c>
      <c r="C116" s="87">
        <f t="shared" si="220"/>
        <v>0.125</v>
      </c>
      <c r="D116" s="27">
        <f t="shared" si="172"/>
        <v>645.65073134507702</v>
      </c>
      <c r="E116" s="137">
        <f t="shared" si="205"/>
        <v>0.9</v>
      </c>
      <c r="F116" s="169">
        <f t="shared" si="173"/>
        <v>9.9999999999999978E-2</v>
      </c>
      <c r="G116" s="27">
        <f t="shared" si="174"/>
        <v>581.08565821056936</v>
      </c>
      <c r="H116" s="58">
        <f t="shared" si="221"/>
        <v>0.40731330164910667</v>
      </c>
      <c r="I116" s="27">
        <f t="shared" si="175"/>
        <v>236.68391798669134</v>
      </c>
      <c r="J116" s="85">
        <f t="shared" si="206"/>
        <v>0.05</v>
      </c>
      <c r="K116" s="85">
        <f t="shared" si="207"/>
        <v>0.05</v>
      </c>
      <c r="L116" s="29">
        <f t="shared" si="208"/>
        <v>0.9</v>
      </c>
      <c r="M116" s="85">
        <f t="shared" si="208"/>
        <v>0.05</v>
      </c>
      <c r="N116" s="627">
        <f t="shared" si="176"/>
        <v>0.59170979496672838</v>
      </c>
      <c r="O116" s="144">
        <f t="shared" si="222"/>
        <v>3.7499999999999999E-2</v>
      </c>
      <c r="P116" s="627">
        <f t="shared" si="177"/>
        <v>0.44378234622504625</v>
      </c>
      <c r="Q116" s="27">
        <f t="shared" si="178"/>
        <v>11.242486104367838</v>
      </c>
      <c r="R116" s="27">
        <f t="shared" si="179"/>
        <v>11.390413553109521</v>
      </c>
      <c r="S116" s="624">
        <f t="shared" si="180"/>
        <v>235.64842584549956</v>
      </c>
      <c r="T116" s="144">
        <f t="shared" si="223"/>
        <v>0.05</v>
      </c>
      <c r="U116" s="53">
        <f t="shared" si="181"/>
        <v>11.834195899334567</v>
      </c>
      <c r="V116" s="27">
        <f t="shared" si="182"/>
        <v>64.565073134507685</v>
      </c>
      <c r="W116" s="85">
        <f t="shared" si="209"/>
        <v>0.09</v>
      </c>
      <c r="X116" s="29">
        <f t="shared" si="183"/>
        <v>0.91</v>
      </c>
      <c r="Y116" s="27">
        <f t="shared" si="184"/>
        <v>5.810856582105691</v>
      </c>
      <c r="Z116" s="85">
        <f t="shared" si="210"/>
        <v>0.49000000000000005</v>
      </c>
      <c r="AA116" s="624">
        <f t="shared" si="185"/>
        <v>2.847319725231789</v>
      </c>
      <c r="AB116" s="27">
        <f t="shared" si="186"/>
        <v>58.754216552401992</v>
      </c>
      <c r="AC116" s="85">
        <f t="shared" si="211"/>
        <v>0.49000000000000005</v>
      </c>
      <c r="AD116" s="27">
        <f t="shared" si="187"/>
        <v>28.789566110676979</v>
      </c>
      <c r="AE116" s="624">
        <f t="shared" si="188"/>
        <v>40.623762010011546</v>
      </c>
      <c r="AF116" s="624">
        <f t="shared" si="189"/>
        <v>6.4998019216018479</v>
      </c>
      <c r="AG116" s="624">
        <f t="shared" si="190"/>
        <v>8.530990022102424</v>
      </c>
      <c r="AI116" s="109">
        <v>2023</v>
      </c>
      <c r="AJ116" s="53">
        <v>186.94961525974242</v>
      </c>
      <c r="AK116" s="108">
        <f t="shared" si="224"/>
        <v>1.3089108910891087</v>
      </c>
      <c r="AL116" s="61">
        <f t="shared" si="225"/>
        <v>1.2410000000000001</v>
      </c>
      <c r="AM116" s="53">
        <f t="shared" si="191"/>
        <v>303.67318088550883</v>
      </c>
      <c r="AN116" s="98"/>
      <c r="AO116" s="109">
        <v>2023</v>
      </c>
      <c r="AP116" s="53">
        <v>594.51759019121232</v>
      </c>
      <c r="AQ116" s="108">
        <f t="shared" si="212"/>
        <v>1.3089108910891087</v>
      </c>
      <c r="AR116" s="61">
        <f t="shared" si="226"/>
        <v>1.1113</v>
      </c>
      <c r="AS116" s="53">
        <f t="shared" si="192"/>
        <v>864.78093082068438</v>
      </c>
      <c r="AU116" s="109">
        <v>2023</v>
      </c>
      <c r="AV116" s="53">
        <v>63.168022664727062</v>
      </c>
      <c r="AW116" s="61">
        <f t="shared" si="213"/>
        <v>1.3089108910891087</v>
      </c>
      <c r="AX116" s="61">
        <v>0</v>
      </c>
      <c r="AY116" s="53">
        <f t="shared" si="193"/>
        <v>0</v>
      </c>
      <c r="AZ116" s="6"/>
      <c r="BA116" s="32">
        <v>2023</v>
      </c>
      <c r="BB116" s="692">
        <v>329.58847229845702</v>
      </c>
      <c r="BC116" s="53">
        <f t="shared" si="227"/>
        <v>35.488472298456998</v>
      </c>
      <c r="BD116" s="48">
        <f t="shared" si="194"/>
        <v>1.3089108910891087</v>
      </c>
      <c r="BE116" s="58">
        <v>0</v>
      </c>
      <c r="BF116" s="27">
        <f t="shared" si="195"/>
        <v>0</v>
      </c>
      <c r="BH116" s="32">
        <v>2023</v>
      </c>
      <c r="BI116" s="692">
        <v>0</v>
      </c>
      <c r="BJ116" s="53">
        <v>0</v>
      </c>
      <c r="BK116" s="108">
        <f t="shared" si="196"/>
        <v>1.3089108910891087</v>
      </c>
      <c r="BL116" s="61">
        <v>0</v>
      </c>
      <c r="BM116" s="53">
        <f t="shared" si="197"/>
        <v>0</v>
      </c>
      <c r="BO116" s="109">
        <v>2023</v>
      </c>
      <c r="BP116" s="53">
        <v>119.26229633216137</v>
      </c>
      <c r="BQ116" s="53">
        <f t="shared" si="198"/>
        <v>19.26229633216137</v>
      </c>
      <c r="BR116" s="108">
        <f t="shared" si="214"/>
        <v>1.3089108910891087</v>
      </c>
      <c r="BS116" s="61">
        <v>0</v>
      </c>
      <c r="BT116" s="53">
        <f t="shared" si="199"/>
        <v>0</v>
      </c>
      <c r="BV116" s="109">
        <v>2023</v>
      </c>
      <c r="BW116" s="695">
        <v>33.330514959420981</v>
      </c>
      <c r="BX116" s="108">
        <f t="shared" si="215"/>
        <v>1.3089108910891087</v>
      </c>
      <c r="BY116" s="61">
        <v>0</v>
      </c>
      <c r="BZ116" s="53">
        <f t="shared" si="200"/>
        <v>0</v>
      </c>
      <c r="CB116" s="109">
        <v>2023</v>
      </c>
      <c r="CC116" s="27">
        <v>85.164080885012666</v>
      </c>
      <c r="CD116" s="53">
        <f t="shared" si="228"/>
        <v>27.664080885012666</v>
      </c>
      <c r="CE116" s="108">
        <f t="shared" si="216"/>
        <v>1.3089108910891087</v>
      </c>
      <c r="CF116" s="61">
        <v>0</v>
      </c>
      <c r="CG116" s="53">
        <f t="shared" si="201"/>
        <v>0</v>
      </c>
      <c r="CI116" s="32">
        <v>2023</v>
      </c>
      <c r="CJ116" s="53">
        <v>303.12526486390504</v>
      </c>
      <c r="CK116" s="48">
        <f t="shared" si="217"/>
        <v>1.3089108910891087</v>
      </c>
      <c r="CL116" s="58">
        <v>0</v>
      </c>
      <c r="CM116" s="27">
        <f t="shared" si="202"/>
        <v>0</v>
      </c>
      <c r="CO116" s="109">
        <v>2023</v>
      </c>
      <c r="CP116" s="53">
        <f t="shared" si="218"/>
        <v>3053.4941425453612</v>
      </c>
      <c r="CQ116" s="53">
        <f t="shared" si="203"/>
        <v>3053.4941425453612</v>
      </c>
      <c r="CR116" s="108">
        <f t="shared" si="219"/>
        <v>1.3089108910891087</v>
      </c>
      <c r="CS116" s="108">
        <v>1</v>
      </c>
      <c r="CT116" s="53">
        <f t="shared" si="204"/>
        <v>3996.7517390544226</v>
      </c>
    </row>
    <row r="117" spans="1:98" ht="15" x14ac:dyDescent="0.5">
      <c r="A117" s="32">
        <v>2024</v>
      </c>
      <c r="B117" s="27">
        <f t="shared" si="171"/>
        <v>5125.7785021843729</v>
      </c>
      <c r="C117" s="87">
        <f t="shared" si="220"/>
        <v>0.125</v>
      </c>
      <c r="D117" s="27">
        <f t="shared" si="172"/>
        <v>640.72231277304661</v>
      </c>
      <c r="E117" s="137">
        <f t="shared" si="205"/>
        <v>0.9</v>
      </c>
      <c r="F117" s="169">
        <f t="shared" si="173"/>
        <v>9.9999999999999978E-2</v>
      </c>
      <c r="G117" s="27">
        <f t="shared" si="174"/>
        <v>576.65008149574192</v>
      </c>
      <c r="H117" s="58">
        <f t="shared" si="221"/>
        <v>0.40731330164910667</v>
      </c>
      <c r="I117" s="27">
        <f t="shared" si="175"/>
        <v>234.87724859025707</v>
      </c>
      <c r="J117" s="85">
        <f t="shared" si="206"/>
        <v>0.05</v>
      </c>
      <c r="K117" s="85">
        <f t="shared" si="207"/>
        <v>0.05</v>
      </c>
      <c r="L117" s="29">
        <f t="shared" si="208"/>
        <v>0.9</v>
      </c>
      <c r="M117" s="85">
        <f t="shared" si="208"/>
        <v>0.05</v>
      </c>
      <c r="N117" s="627">
        <f t="shared" si="176"/>
        <v>0.58719312147564273</v>
      </c>
      <c r="O117" s="144">
        <f t="shared" si="222"/>
        <v>3.7499999999999999E-2</v>
      </c>
      <c r="P117" s="627">
        <f t="shared" si="177"/>
        <v>0.44039484110673199</v>
      </c>
      <c r="Q117" s="27">
        <f t="shared" si="178"/>
        <v>11.156669308037211</v>
      </c>
      <c r="R117" s="27">
        <f t="shared" si="179"/>
        <v>11.303467588406122</v>
      </c>
      <c r="S117" s="624">
        <f t="shared" si="180"/>
        <v>233.84966062767472</v>
      </c>
      <c r="T117" s="144">
        <f t="shared" si="223"/>
        <v>0.05</v>
      </c>
      <c r="U117" s="53">
        <f t="shared" si="181"/>
        <v>11.743862429512854</v>
      </c>
      <c r="V117" s="27">
        <f t="shared" si="182"/>
        <v>64.072231277304653</v>
      </c>
      <c r="W117" s="85">
        <f t="shared" si="209"/>
        <v>0.09</v>
      </c>
      <c r="X117" s="29">
        <f t="shared" si="183"/>
        <v>0.91</v>
      </c>
      <c r="Y117" s="27">
        <f t="shared" si="184"/>
        <v>5.7665008149574186</v>
      </c>
      <c r="Z117" s="85">
        <f t="shared" si="210"/>
        <v>0.49000000000000005</v>
      </c>
      <c r="AA117" s="624">
        <f t="shared" si="185"/>
        <v>2.8255853993291353</v>
      </c>
      <c r="AB117" s="27">
        <f t="shared" si="186"/>
        <v>58.305730462347235</v>
      </c>
      <c r="AC117" s="85">
        <f t="shared" si="211"/>
        <v>0.49000000000000005</v>
      </c>
      <c r="AD117" s="27">
        <f t="shared" si="187"/>
        <v>28.569807926550148</v>
      </c>
      <c r="AE117" s="624">
        <f t="shared" si="188"/>
        <v>40.313670356063</v>
      </c>
      <c r="AF117" s="624">
        <f t="shared" si="189"/>
        <v>6.4501872569700804</v>
      </c>
      <c r="AG117" s="624">
        <f t="shared" si="190"/>
        <v>8.4658707747732294</v>
      </c>
      <c r="AI117" s="109">
        <v>2024</v>
      </c>
      <c r="AJ117" s="53">
        <v>210.01312935931361</v>
      </c>
      <c r="AK117" s="108">
        <f t="shared" si="224"/>
        <v>1.3089108910891087</v>
      </c>
      <c r="AL117" s="61">
        <f t="shared" si="225"/>
        <v>1.2410000000000001</v>
      </c>
      <c r="AM117" s="53">
        <f t="shared" si="191"/>
        <v>341.13659411202832</v>
      </c>
      <c r="AN117" s="98"/>
      <c r="AO117" s="109">
        <v>2024</v>
      </c>
      <c r="AP117" s="53">
        <v>603.42110822945358</v>
      </c>
      <c r="AQ117" s="108">
        <f t="shared" si="212"/>
        <v>1.3089108910891087</v>
      </c>
      <c r="AR117" s="61">
        <f t="shared" si="226"/>
        <v>1.1113</v>
      </c>
      <c r="AS117" s="53">
        <f t="shared" si="192"/>
        <v>877.73192292541364</v>
      </c>
      <c r="AU117" s="109">
        <v>2024</v>
      </c>
      <c r="AV117" s="53">
        <v>71.795706597672847</v>
      </c>
      <c r="AW117" s="61">
        <f t="shared" si="213"/>
        <v>1.3089108910891087</v>
      </c>
      <c r="AX117" s="61">
        <v>0</v>
      </c>
      <c r="AY117" s="53">
        <f t="shared" si="193"/>
        <v>0</v>
      </c>
      <c r="AZ117" s="6"/>
      <c r="BA117" s="32">
        <v>2024</v>
      </c>
      <c r="BB117" s="692">
        <v>336.72402188310554</v>
      </c>
      <c r="BC117" s="53">
        <f t="shared" si="227"/>
        <v>42.624021883105513</v>
      </c>
      <c r="BD117" s="48">
        <f t="shared" si="194"/>
        <v>1.3089108910891087</v>
      </c>
      <c r="BE117" s="58">
        <v>0</v>
      </c>
      <c r="BF117" s="27">
        <f t="shared" si="195"/>
        <v>0</v>
      </c>
      <c r="BH117" s="32">
        <v>2024</v>
      </c>
      <c r="BI117" s="692">
        <v>0</v>
      </c>
      <c r="BJ117" s="53">
        <v>0</v>
      </c>
      <c r="BK117" s="108">
        <f t="shared" si="196"/>
        <v>1.3089108910891087</v>
      </c>
      <c r="BL117" s="61">
        <v>0</v>
      </c>
      <c r="BM117" s="53">
        <f t="shared" si="197"/>
        <v>0</v>
      </c>
      <c r="BO117" s="109">
        <v>2024</v>
      </c>
      <c r="BP117" s="53">
        <v>123.11475559859377</v>
      </c>
      <c r="BQ117" s="53">
        <f t="shared" si="198"/>
        <v>23.114755598593774</v>
      </c>
      <c r="BR117" s="108">
        <f t="shared" si="214"/>
        <v>1.3089108910891087</v>
      </c>
      <c r="BS117" s="61">
        <v>0</v>
      </c>
      <c r="BT117" s="53">
        <f t="shared" si="199"/>
        <v>0</v>
      </c>
      <c r="BV117" s="109">
        <v>2024</v>
      </c>
      <c r="BW117" s="695">
        <v>39.942466151304863</v>
      </c>
      <c r="BX117" s="108">
        <f t="shared" si="215"/>
        <v>1.3089108910891087</v>
      </c>
      <c r="BY117" s="61">
        <v>0</v>
      </c>
      <c r="BZ117" s="53">
        <f t="shared" si="200"/>
        <v>0</v>
      </c>
      <c r="CB117" s="109">
        <v>2024</v>
      </c>
      <c r="CC117" s="27">
        <v>90.695663442963635</v>
      </c>
      <c r="CD117" s="53">
        <f t="shared" si="228"/>
        <v>33.195663442963635</v>
      </c>
      <c r="CE117" s="108">
        <f t="shared" si="216"/>
        <v>1.3089108910891087</v>
      </c>
      <c r="CF117" s="61">
        <v>0</v>
      </c>
      <c r="CG117" s="53">
        <f t="shared" si="201"/>
        <v>0</v>
      </c>
      <c r="CI117" s="32">
        <v>2024</v>
      </c>
      <c r="CJ117" s="53">
        <v>308.03756250582114</v>
      </c>
      <c r="CK117" s="48">
        <f t="shared" si="217"/>
        <v>1.3089108910891087</v>
      </c>
      <c r="CL117" s="58">
        <v>0</v>
      </c>
      <c r="CM117" s="27">
        <f t="shared" si="202"/>
        <v>0</v>
      </c>
      <c r="CO117" s="109">
        <v>2024</v>
      </c>
      <c r="CP117" s="53">
        <f t="shared" si="218"/>
        <v>2984.8555862317708</v>
      </c>
      <c r="CQ117" s="53">
        <f t="shared" si="203"/>
        <v>2984.8555862317708</v>
      </c>
      <c r="CR117" s="108">
        <f t="shared" si="219"/>
        <v>1.3089108910891087</v>
      </c>
      <c r="CS117" s="108">
        <v>1</v>
      </c>
      <c r="CT117" s="53">
        <f t="shared" si="204"/>
        <v>3906.9099851469309</v>
      </c>
    </row>
    <row r="118" spans="1:98" ht="15" x14ac:dyDescent="0.5">
      <c r="A118" s="32">
        <v>2025</v>
      </c>
      <c r="B118" s="27">
        <f t="shared" si="171"/>
        <v>5086.7302287228631</v>
      </c>
      <c r="C118" s="87">
        <f t="shared" si="220"/>
        <v>0.125</v>
      </c>
      <c r="D118" s="27">
        <f t="shared" si="172"/>
        <v>635.84127859035789</v>
      </c>
      <c r="E118" s="137">
        <f t="shared" si="205"/>
        <v>0.9</v>
      </c>
      <c r="F118" s="169">
        <f t="shared" si="173"/>
        <v>9.9999999999999978E-2</v>
      </c>
      <c r="G118" s="27">
        <f t="shared" si="174"/>
        <v>572.2571507313221</v>
      </c>
      <c r="H118" s="58">
        <f t="shared" si="221"/>
        <v>0.40731330164910667</v>
      </c>
      <c r="I118" s="27">
        <f t="shared" si="175"/>
        <v>233.08794945668529</v>
      </c>
      <c r="J118" s="85">
        <f t="shared" si="206"/>
        <v>0.05</v>
      </c>
      <c r="K118" s="85">
        <f t="shared" si="207"/>
        <v>0.05</v>
      </c>
      <c r="L118" s="29">
        <f t="shared" si="208"/>
        <v>0.9</v>
      </c>
      <c r="M118" s="85">
        <f t="shared" si="208"/>
        <v>0.05</v>
      </c>
      <c r="N118" s="627">
        <f t="shared" si="176"/>
        <v>0.58271987364171329</v>
      </c>
      <c r="O118" s="144">
        <f t="shared" si="222"/>
        <v>3.7499999999999999E-2</v>
      </c>
      <c r="P118" s="627">
        <f t="shared" si="177"/>
        <v>0.43703990523128494</v>
      </c>
      <c r="Q118" s="27">
        <f t="shared" si="178"/>
        <v>11.071677599192553</v>
      </c>
      <c r="R118" s="27">
        <f t="shared" si="179"/>
        <v>11.217357567602981</v>
      </c>
      <c r="S118" s="624">
        <f t="shared" si="180"/>
        <v>232.06818967781231</v>
      </c>
      <c r="T118" s="144">
        <f t="shared" si="223"/>
        <v>0.05</v>
      </c>
      <c r="U118" s="53">
        <f t="shared" si="181"/>
        <v>11.654397472834265</v>
      </c>
      <c r="V118" s="27">
        <f t="shared" si="182"/>
        <v>63.584127859035775</v>
      </c>
      <c r="W118" s="85">
        <f t="shared" si="209"/>
        <v>0.09</v>
      </c>
      <c r="X118" s="29">
        <f t="shared" si="183"/>
        <v>0.91</v>
      </c>
      <c r="Y118" s="27">
        <f t="shared" si="184"/>
        <v>5.7225715073132193</v>
      </c>
      <c r="Z118" s="85">
        <f t="shared" si="210"/>
        <v>0.49000000000000005</v>
      </c>
      <c r="AA118" s="624">
        <f t="shared" si="185"/>
        <v>2.8040600385834775</v>
      </c>
      <c r="AB118" s="27">
        <f t="shared" si="186"/>
        <v>57.861556351722555</v>
      </c>
      <c r="AC118" s="85">
        <f t="shared" si="211"/>
        <v>0.49000000000000005</v>
      </c>
      <c r="AD118" s="27">
        <f t="shared" si="187"/>
        <v>28.352162612344056</v>
      </c>
      <c r="AE118" s="624">
        <f t="shared" si="188"/>
        <v>40.006560085178322</v>
      </c>
      <c r="AF118" s="624">
        <f t="shared" si="189"/>
        <v>6.4010496136285315</v>
      </c>
      <c r="AG118" s="624">
        <f t="shared" si="190"/>
        <v>8.401377617887448</v>
      </c>
      <c r="AI118" s="109">
        <v>2025</v>
      </c>
      <c r="AJ118" s="53">
        <v>233.07664345888213</v>
      </c>
      <c r="AK118" s="108">
        <f t="shared" si="224"/>
        <v>1.3089108910891087</v>
      </c>
      <c r="AL118" s="61">
        <f t="shared" si="225"/>
        <v>1.2410000000000001</v>
      </c>
      <c r="AM118" s="53">
        <f t="shared" si="191"/>
        <v>378.60000733854349</v>
      </c>
      <c r="AN118" s="98"/>
      <c r="AO118" s="109">
        <v>2025</v>
      </c>
      <c r="AP118" s="53">
        <v>612.32462626769598</v>
      </c>
      <c r="AQ118" s="108">
        <f t="shared" si="212"/>
        <v>1.3089108910891087</v>
      </c>
      <c r="AR118" s="61">
        <f t="shared" si="226"/>
        <v>1.1113</v>
      </c>
      <c r="AS118" s="53">
        <f t="shared" si="192"/>
        <v>890.6829150301445</v>
      </c>
      <c r="AU118" s="109">
        <v>2025</v>
      </c>
      <c r="AV118" s="53">
        <v>80.423390530617183</v>
      </c>
      <c r="AW118" s="61">
        <f t="shared" si="213"/>
        <v>1.3089108910891087</v>
      </c>
      <c r="AX118" s="61">
        <v>0</v>
      </c>
      <c r="AY118" s="53">
        <f t="shared" si="193"/>
        <v>0</v>
      </c>
      <c r="AZ118" s="6"/>
      <c r="BA118" s="32">
        <v>2025</v>
      </c>
      <c r="BB118" s="692">
        <v>343.8599194463182</v>
      </c>
      <c r="BC118" s="53">
        <f t="shared" si="227"/>
        <v>49.759919446318179</v>
      </c>
      <c r="BD118" s="48">
        <f t="shared" si="194"/>
        <v>1.3089108910891087</v>
      </c>
      <c r="BE118" s="58">
        <v>0</v>
      </c>
      <c r="BF118" s="27">
        <f t="shared" si="195"/>
        <v>0</v>
      </c>
      <c r="BH118" s="32">
        <v>2025</v>
      </c>
      <c r="BI118" s="692">
        <v>0</v>
      </c>
      <c r="BJ118" s="53">
        <v>0</v>
      </c>
      <c r="BK118" s="108">
        <f t="shared" si="196"/>
        <v>1.3089108910891087</v>
      </c>
      <c r="BL118" s="61">
        <v>0</v>
      </c>
      <c r="BM118" s="53">
        <f t="shared" si="197"/>
        <v>0</v>
      </c>
      <c r="BO118" s="109">
        <v>2025</v>
      </c>
      <c r="BP118" s="53">
        <v>126.96721486502595</v>
      </c>
      <c r="BQ118" s="53">
        <f t="shared" si="198"/>
        <v>26.967214865025952</v>
      </c>
      <c r="BR118" s="108">
        <f t="shared" si="214"/>
        <v>1.3089108910891087</v>
      </c>
      <c r="BS118" s="61">
        <v>0</v>
      </c>
      <c r="BT118" s="53">
        <f t="shared" si="199"/>
        <v>0</v>
      </c>
      <c r="BV118" s="109">
        <v>2025</v>
      </c>
      <c r="BW118" s="695">
        <v>46.554417343189272</v>
      </c>
      <c r="BX118" s="108">
        <f t="shared" si="215"/>
        <v>1.3089108910891087</v>
      </c>
      <c r="BY118" s="61">
        <v>0</v>
      </c>
      <c r="BZ118" s="53">
        <f t="shared" si="200"/>
        <v>0</v>
      </c>
      <c r="CB118" s="109">
        <v>2025</v>
      </c>
      <c r="CC118" s="27">
        <v>96.22724600091388</v>
      </c>
      <c r="CD118" s="53">
        <f t="shared" si="228"/>
        <v>38.72724600091388</v>
      </c>
      <c r="CE118" s="108">
        <f t="shared" si="216"/>
        <v>1.3089108910891087</v>
      </c>
      <c r="CF118" s="61">
        <v>0</v>
      </c>
      <c r="CG118" s="53">
        <f t="shared" si="201"/>
        <v>0</v>
      </c>
      <c r="CI118" s="32">
        <v>2025</v>
      </c>
      <c r="CJ118" s="53">
        <v>312.65990107546816</v>
      </c>
      <c r="CK118" s="48">
        <f t="shared" si="217"/>
        <v>1.3089108910891087</v>
      </c>
      <c r="CL118" s="58">
        <v>0</v>
      </c>
      <c r="CM118" s="27">
        <f t="shared" si="202"/>
        <v>0</v>
      </c>
      <c r="CO118" s="109">
        <v>2025</v>
      </c>
      <c r="CP118" s="53">
        <f t="shared" si="218"/>
        <v>2916.5066410118889</v>
      </c>
      <c r="CQ118" s="53">
        <f t="shared" si="203"/>
        <v>2916.5066410118889</v>
      </c>
      <c r="CR118" s="108">
        <f t="shared" si="219"/>
        <v>1.3089108910891087</v>
      </c>
      <c r="CS118" s="108">
        <v>1</v>
      </c>
      <c r="CT118" s="53">
        <f t="shared" si="204"/>
        <v>3817.447306354175</v>
      </c>
    </row>
    <row r="119" spans="1:98" ht="15" x14ac:dyDescent="0.5">
      <c r="A119" s="32">
        <v>2026</v>
      </c>
      <c r="B119" s="27">
        <f t="shared" si="171"/>
        <v>5047.5334581771795</v>
      </c>
      <c r="C119" s="87">
        <f t="shared" si="220"/>
        <v>0.125</v>
      </c>
      <c r="D119" s="27">
        <f t="shared" si="172"/>
        <v>630.94168227214743</v>
      </c>
      <c r="E119" s="137">
        <f t="shared" si="205"/>
        <v>0.9</v>
      </c>
      <c r="F119" s="169">
        <f t="shared" si="173"/>
        <v>9.9999999999999978E-2</v>
      </c>
      <c r="G119" s="27">
        <f t="shared" si="174"/>
        <v>567.84751404493272</v>
      </c>
      <c r="H119" s="58">
        <f t="shared" si="221"/>
        <v>0.40731330164910667</v>
      </c>
      <c r="I119" s="27">
        <f t="shared" si="175"/>
        <v>231.29184577887901</v>
      </c>
      <c r="J119" s="85">
        <f t="shared" si="206"/>
        <v>0.05</v>
      </c>
      <c r="K119" s="85">
        <f t="shared" si="207"/>
        <v>0.05</v>
      </c>
      <c r="L119" s="29">
        <f t="shared" si="208"/>
        <v>0.9</v>
      </c>
      <c r="M119" s="85">
        <f t="shared" si="208"/>
        <v>0.05</v>
      </c>
      <c r="N119" s="627">
        <f t="shared" si="176"/>
        <v>0.57822961444719756</v>
      </c>
      <c r="O119" s="144">
        <f t="shared" si="222"/>
        <v>3.7499999999999999E-2</v>
      </c>
      <c r="P119" s="627">
        <f t="shared" si="177"/>
        <v>0.43367221083539814</v>
      </c>
      <c r="Q119" s="27">
        <f t="shared" si="178"/>
        <v>10.986362674496753</v>
      </c>
      <c r="R119" s="27">
        <f t="shared" si="179"/>
        <v>11.130920078108552</v>
      </c>
      <c r="S119" s="624">
        <f t="shared" si="180"/>
        <v>230.27994395359642</v>
      </c>
      <c r="T119" s="144">
        <f t="shared" si="223"/>
        <v>0.05</v>
      </c>
      <c r="U119" s="53">
        <f t="shared" si="181"/>
        <v>11.564592288943951</v>
      </c>
      <c r="V119" s="27">
        <f t="shared" si="182"/>
        <v>63.09416822721473</v>
      </c>
      <c r="W119" s="85">
        <f t="shared" si="209"/>
        <v>0.09</v>
      </c>
      <c r="X119" s="29">
        <f t="shared" si="183"/>
        <v>0.91</v>
      </c>
      <c r="Y119" s="27">
        <f t="shared" si="184"/>
        <v>5.6784751404493257</v>
      </c>
      <c r="Z119" s="85">
        <f t="shared" si="210"/>
        <v>0.49000000000000005</v>
      </c>
      <c r="AA119" s="624">
        <f t="shared" si="185"/>
        <v>2.78245281882017</v>
      </c>
      <c r="AB119" s="27">
        <f t="shared" si="186"/>
        <v>57.415693086765408</v>
      </c>
      <c r="AC119" s="85">
        <f t="shared" si="211"/>
        <v>0.49000000000000005</v>
      </c>
      <c r="AD119" s="27">
        <f t="shared" si="187"/>
        <v>28.133689612515052</v>
      </c>
      <c r="AE119" s="624">
        <f t="shared" si="188"/>
        <v>39.698281901459005</v>
      </c>
      <c r="AF119" s="624">
        <f t="shared" si="189"/>
        <v>6.3517251042334406</v>
      </c>
      <c r="AG119" s="624">
        <f t="shared" si="190"/>
        <v>8.33663919930639</v>
      </c>
      <c r="AI119" s="109">
        <v>2026</v>
      </c>
      <c r="AJ119" s="53">
        <v>256.14015755845122</v>
      </c>
      <c r="AK119" s="108">
        <f t="shared" si="224"/>
        <v>1.3089108910891087</v>
      </c>
      <c r="AL119" s="61">
        <f t="shared" si="225"/>
        <v>1.2410000000000001</v>
      </c>
      <c r="AM119" s="53">
        <f t="shared" si="191"/>
        <v>416.06342056505952</v>
      </c>
      <c r="AN119" s="98"/>
      <c r="AO119" s="109">
        <v>2026</v>
      </c>
      <c r="AP119" s="53">
        <v>621.22814430593894</v>
      </c>
      <c r="AQ119" s="108">
        <f t="shared" si="212"/>
        <v>1.3089108910891087</v>
      </c>
      <c r="AR119" s="61">
        <f t="shared" si="226"/>
        <v>1.1113</v>
      </c>
      <c r="AS119" s="53">
        <f t="shared" si="192"/>
        <v>903.63390713487627</v>
      </c>
      <c r="AU119" s="109">
        <v>2026</v>
      </c>
      <c r="AV119" s="53">
        <v>89.05107446356341</v>
      </c>
      <c r="AW119" s="61">
        <f t="shared" si="213"/>
        <v>1.3089108910891087</v>
      </c>
      <c r="AX119" s="61">
        <v>0</v>
      </c>
      <c r="AY119" s="53">
        <f t="shared" si="193"/>
        <v>0</v>
      </c>
      <c r="AZ119" s="6"/>
      <c r="BA119" s="32">
        <v>2026</v>
      </c>
      <c r="BB119" s="692">
        <v>350.99603552340108</v>
      </c>
      <c r="BC119" s="53">
        <f t="shared" si="227"/>
        <v>56.896035523401054</v>
      </c>
      <c r="BD119" s="48">
        <f t="shared" si="194"/>
        <v>1.3089108910891087</v>
      </c>
      <c r="BE119" s="58">
        <v>0</v>
      </c>
      <c r="BF119" s="27">
        <f t="shared" si="195"/>
        <v>0</v>
      </c>
      <c r="BH119" s="32">
        <v>2026</v>
      </c>
      <c r="BI119" s="692">
        <v>0</v>
      </c>
      <c r="BJ119" s="53">
        <v>0</v>
      </c>
      <c r="BK119" s="108">
        <f t="shared" si="196"/>
        <v>1.3089108910891087</v>
      </c>
      <c r="BL119" s="61">
        <v>0</v>
      </c>
      <c r="BM119" s="53">
        <f t="shared" si="197"/>
        <v>0</v>
      </c>
      <c r="BO119" s="109">
        <v>2026</v>
      </c>
      <c r="BP119" s="53">
        <v>130.8196741314583</v>
      </c>
      <c r="BQ119" s="53">
        <f t="shared" si="198"/>
        <v>30.819674131458299</v>
      </c>
      <c r="BR119" s="108">
        <f t="shared" si="214"/>
        <v>1.3089108910891087</v>
      </c>
      <c r="BS119" s="61">
        <v>0</v>
      </c>
      <c r="BT119" s="53">
        <f t="shared" si="199"/>
        <v>0</v>
      </c>
      <c r="BV119" s="109">
        <v>2026</v>
      </c>
      <c r="BW119" s="695">
        <v>53.16636853507373</v>
      </c>
      <c r="BX119" s="108">
        <f t="shared" si="215"/>
        <v>1.3089108910891087</v>
      </c>
      <c r="BY119" s="61">
        <v>0</v>
      </c>
      <c r="BZ119" s="53">
        <f t="shared" si="200"/>
        <v>0</v>
      </c>
      <c r="CB119" s="109">
        <v>2026</v>
      </c>
      <c r="CC119" s="27">
        <v>101.75882855886485</v>
      </c>
      <c r="CD119" s="53">
        <f t="shared" si="228"/>
        <v>44.258828558864849</v>
      </c>
      <c r="CE119" s="108">
        <f t="shared" si="216"/>
        <v>1.3089108910891087</v>
      </c>
      <c r="CF119" s="61">
        <v>0</v>
      </c>
      <c r="CG119" s="53">
        <f t="shared" si="201"/>
        <v>0</v>
      </c>
      <c r="CI119" s="32">
        <v>2026</v>
      </c>
      <c r="CJ119" s="53">
        <v>317.3954720049299</v>
      </c>
      <c r="CK119" s="48">
        <f t="shared" si="217"/>
        <v>1.3089108910891087</v>
      </c>
      <c r="CL119" s="58">
        <v>0</v>
      </c>
      <c r="CM119" s="27">
        <f t="shared" si="202"/>
        <v>0</v>
      </c>
      <c r="CO119" s="109">
        <v>2026</v>
      </c>
      <c r="CP119" s="53">
        <f t="shared" si="218"/>
        <v>2848.0442449183183</v>
      </c>
      <c r="CQ119" s="53">
        <f t="shared" si="203"/>
        <v>2848.0442449183183</v>
      </c>
      <c r="CR119" s="108">
        <f t="shared" si="219"/>
        <v>1.3089108910891087</v>
      </c>
      <c r="CS119" s="108">
        <v>1</v>
      </c>
      <c r="CT119" s="53">
        <f t="shared" si="204"/>
        <v>3727.8361304772438</v>
      </c>
    </row>
    <row r="120" spans="1:98" ht="15" x14ac:dyDescent="0.5">
      <c r="A120" s="32">
        <v>2027</v>
      </c>
      <c r="B120" s="27">
        <f t="shared" si="171"/>
        <v>5008.1787945299766</v>
      </c>
      <c r="C120" s="87">
        <f t="shared" si="220"/>
        <v>0.125</v>
      </c>
      <c r="D120" s="27">
        <f t="shared" si="172"/>
        <v>626.02234931624707</v>
      </c>
      <c r="E120" s="137">
        <f t="shared" si="205"/>
        <v>0.9</v>
      </c>
      <c r="F120" s="169">
        <f t="shared" si="173"/>
        <v>9.9999999999999978E-2</v>
      </c>
      <c r="G120" s="27">
        <f t="shared" si="174"/>
        <v>563.42011438462237</v>
      </c>
      <c r="H120" s="58">
        <f t="shared" si="221"/>
        <v>0.40731330164910667</v>
      </c>
      <c r="I120" s="27">
        <f t="shared" si="175"/>
        <v>229.48850700551787</v>
      </c>
      <c r="J120" s="85">
        <f t="shared" si="206"/>
        <v>0.05</v>
      </c>
      <c r="K120" s="85">
        <f t="shared" si="207"/>
        <v>0.05</v>
      </c>
      <c r="L120" s="29">
        <f t="shared" si="208"/>
        <v>0.9</v>
      </c>
      <c r="M120" s="85">
        <f t="shared" si="208"/>
        <v>0.05</v>
      </c>
      <c r="N120" s="627">
        <f t="shared" si="176"/>
        <v>0.57372126751379471</v>
      </c>
      <c r="O120" s="144">
        <f t="shared" si="222"/>
        <v>3.7499999999999999E-2</v>
      </c>
      <c r="P120" s="627">
        <f t="shared" si="177"/>
        <v>0.430290950635346</v>
      </c>
      <c r="Q120" s="27">
        <f t="shared" si="178"/>
        <v>10.900704082762099</v>
      </c>
      <c r="R120" s="27">
        <f t="shared" si="179"/>
        <v>11.044134399640548</v>
      </c>
      <c r="S120" s="624">
        <f t="shared" si="180"/>
        <v>228.48449478736873</v>
      </c>
      <c r="T120" s="144">
        <f t="shared" si="223"/>
        <v>0.05</v>
      </c>
      <c r="U120" s="53">
        <f t="shared" si="181"/>
        <v>11.474425350275894</v>
      </c>
      <c r="V120" s="27">
        <f t="shared" si="182"/>
        <v>62.602234931624693</v>
      </c>
      <c r="W120" s="85">
        <f t="shared" si="209"/>
        <v>0.09</v>
      </c>
      <c r="X120" s="29">
        <f t="shared" si="183"/>
        <v>0.91</v>
      </c>
      <c r="Y120" s="27">
        <f t="shared" si="184"/>
        <v>5.6342011438462221</v>
      </c>
      <c r="Z120" s="85">
        <f t="shared" si="210"/>
        <v>0.49000000000000005</v>
      </c>
      <c r="AA120" s="624">
        <f t="shared" si="185"/>
        <v>2.760758560484649</v>
      </c>
      <c r="AB120" s="27">
        <f t="shared" si="186"/>
        <v>56.968033787778474</v>
      </c>
      <c r="AC120" s="85">
        <f t="shared" si="211"/>
        <v>0.49000000000000005</v>
      </c>
      <c r="AD120" s="27">
        <f t="shared" si="187"/>
        <v>27.914336556011456</v>
      </c>
      <c r="AE120" s="624">
        <f t="shared" si="188"/>
        <v>39.38876190628735</v>
      </c>
      <c r="AF120" s="624">
        <f t="shared" si="189"/>
        <v>6.3022019050059761</v>
      </c>
      <c r="AG120" s="624">
        <f t="shared" si="190"/>
        <v>8.2716400003203425</v>
      </c>
      <c r="AI120" s="109">
        <v>2027</v>
      </c>
      <c r="AJ120" s="53">
        <v>279.20367165802128</v>
      </c>
      <c r="AK120" s="108">
        <f t="shared" si="224"/>
        <v>1.3089108910891087</v>
      </c>
      <c r="AL120" s="61">
        <f t="shared" si="225"/>
        <v>1.2410000000000001</v>
      </c>
      <c r="AM120" s="53">
        <f t="shared" si="191"/>
        <v>453.52683379157725</v>
      </c>
      <c r="AN120" s="98"/>
      <c r="AO120" s="109">
        <v>2027</v>
      </c>
      <c r="AP120" s="53">
        <v>630.13166234418054</v>
      </c>
      <c r="AQ120" s="108">
        <f t="shared" si="212"/>
        <v>1.3089108910891087</v>
      </c>
      <c r="AR120" s="61">
        <f t="shared" si="226"/>
        <v>1.1113</v>
      </c>
      <c r="AS120" s="53">
        <f t="shared" si="192"/>
        <v>916.58489923960587</v>
      </c>
      <c r="AU120" s="109">
        <v>2027</v>
      </c>
      <c r="AV120" s="53">
        <v>97.678758396508783</v>
      </c>
      <c r="AW120" s="61">
        <f t="shared" si="213"/>
        <v>1.3089108910891087</v>
      </c>
      <c r="AX120" s="61">
        <v>0</v>
      </c>
      <c r="AY120" s="53">
        <f t="shared" si="193"/>
        <v>0</v>
      </c>
      <c r="AZ120" s="6"/>
      <c r="BA120" s="32">
        <v>2027</v>
      </c>
      <c r="BB120" s="692">
        <v>358.1322977814786</v>
      </c>
      <c r="BC120" s="53">
        <f t="shared" si="227"/>
        <v>64.032297781478576</v>
      </c>
      <c r="BD120" s="48">
        <f t="shared" si="194"/>
        <v>1.3089108910891087</v>
      </c>
      <c r="BE120" s="58">
        <v>0</v>
      </c>
      <c r="BF120" s="27">
        <f t="shared" si="195"/>
        <v>0</v>
      </c>
      <c r="BH120" s="32">
        <v>2027</v>
      </c>
      <c r="BI120" s="692">
        <v>0</v>
      </c>
      <c r="BJ120" s="53">
        <v>0</v>
      </c>
      <c r="BK120" s="108">
        <f t="shared" si="196"/>
        <v>1.3089108910891087</v>
      </c>
      <c r="BL120" s="61">
        <v>0</v>
      </c>
      <c r="BM120" s="53">
        <f t="shared" si="197"/>
        <v>0</v>
      </c>
      <c r="BO120" s="109">
        <v>2027</v>
      </c>
      <c r="BP120" s="53">
        <v>134.67213339789046</v>
      </c>
      <c r="BQ120" s="53">
        <f t="shared" si="198"/>
        <v>34.672133397890462</v>
      </c>
      <c r="BR120" s="108">
        <f t="shared" si="214"/>
        <v>1.3089108910891087</v>
      </c>
      <c r="BS120" s="61">
        <v>0</v>
      </c>
      <c r="BT120" s="53">
        <f t="shared" si="199"/>
        <v>0</v>
      </c>
      <c r="BV120" s="109">
        <v>2027</v>
      </c>
      <c r="BW120" s="695">
        <v>59.778319726957605</v>
      </c>
      <c r="BX120" s="108">
        <f t="shared" si="215"/>
        <v>1.3089108910891087</v>
      </c>
      <c r="BY120" s="61">
        <v>0</v>
      </c>
      <c r="BZ120" s="53">
        <f t="shared" si="200"/>
        <v>0</v>
      </c>
      <c r="CB120" s="109">
        <v>2027</v>
      </c>
      <c r="CC120" s="27">
        <v>107.29041111681508</v>
      </c>
      <c r="CD120" s="53">
        <f t="shared" si="228"/>
        <v>49.790411116815079</v>
      </c>
      <c r="CE120" s="108">
        <f t="shared" si="216"/>
        <v>1.3089108910891087</v>
      </c>
      <c r="CF120" s="61">
        <v>0</v>
      </c>
      <c r="CG120" s="53">
        <f t="shared" si="201"/>
        <v>0</v>
      </c>
      <c r="CI120" s="32">
        <v>2027</v>
      </c>
      <c r="CJ120" s="53">
        <v>322.25152612748042</v>
      </c>
      <c r="CK120" s="48">
        <f t="shared" si="217"/>
        <v>1.3089108910891087</v>
      </c>
      <c r="CL120" s="58">
        <v>0</v>
      </c>
      <c r="CM120" s="27">
        <f t="shared" si="202"/>
        <v>0</v>
      </c>
      <c r="CO120" s="109">
        <v>2027</v>
      </c>
      <c r="CP120" s="53">
        <f t="shared" si="218"/>
        <v>2779.4612194506672</v>
      </c>
      <c r="CQ120" s="53">
        <f t="shared" si="203"/>
        <v>2779.4612194506672</v>
      </c>
      <c r="CR120" s="108">
        <f t="shared" si="219"/>
        <v>1.3089108910891087</v>
      </c>
      <c r="CS120" s="108">
        <v>1</v>
      </c>
      <c r="CT120" s="53">
        <f t="shared" si="204"/>
        <v>3638.0670614987935</v>
      </c>
    </row>
    <row r="121" spans="1:98" ht="15" x14ac:dyDescent="0.5">
      <c r="A121" s="32">
        <v>2028</v>
      </c>
      <c r="B121" s="27">
        <f t="shared" si="171"/>
        <v>4968.6573035647743</v>
      </c>
      <c r="C121" s="87">
        <f t="shared" si="220"/>
        <v>0.125</v>
      </c>
      <c r="D121" s="27">
        <f t="shared" si="172"/>
        <v>621.08216294559679</v>
      </c>
      <c r="E121" s="137">
        <f t="shared" si="205"/>
        <v>0.9</v>
      </c>
      <c r="F121" s="169">
        <f t="shared" si="173"/>
        <v>9.9999999999999978E-2</v>
      </c>
      <c r="G121" s="27">
        <f t="shared" si="174"/>
        <v>558.97394665103718</v>
      </c>
      <c r="H121" s="58">
        <f t="shared" si="221"/>
        <v>0.40731330164910667</v>
      </c>
      <c r="I121" s="27">
        <f t="shared" si="175"/>
        <v>227.67752374626556</v>
      </c>
      <c r="J121" s="85">
        <f t="shared" si="206"/>
        <v>0.05</v>
      </c>
      <c r="K121" s="85">
        <f t="shared" si="207"/>
        <v>0.05</v>
      </c>
      <c r="L121" s="29">
        <f t="shared" si="208"/>
        <v>0.9</v>
      </c>
      <c r="M121" s="85">
        <f t="shared" si="208"/>
        <v>0.05</v>
      </c>
      <c r="N121" s="627">
        <f t="shared" si="176"/>
        <v>0.56919380936566399</v>
      </c>
      <c r="O121" s="144">
        <f t="shared" si="222"/>
        <v>3.7499999999999999E-2</v>
      </c>
      <c r="P121" s="627">
        <f t="shared" si="177"/>
        <v>0.42689535702424791</v>
      </c>
      <c r="Q121" s="27">
        <f t="shared" si="178"/>
        <v>10.814682377947614</v>
      </c>
      <c r="R121" s="27">
        <f t="shared" si="179"/>
        <v>10.95698083028903</v>
      </c>
      <c r="S121" s="624">
        <f t="shared" si="180"/>
        <v>226.68143457987566</v>
      </c>
      <c r="T121" s="144">
        <f t="shared" si="223"/>
        <v>0.05</v>
      </c>
      <c r="U121" s="53">
        <f t="shared" si="181"/>
        <v>11.383876187313279</v>
      </c>
      <c r="V121" s="27">
        <f t="shared" si="182"/>
        <v>62.108216294559668</v>
      </c>
      <c r="W121" s="85">
        <f t="shared" si="209"/>
        <v>0.09</v>
      </c>
      <c r="X121" s="29">
        <f t="shared" si="183"/>
        <v>0.91</v>
      </c>
      <c r="Y121" s="27">
        <f t="shared" si="184"/>
        <v>5.5897394665103697</v>
      </c>
      <c r="Z121" s="85">
        <f t="shared" si="210"/>
        <v>0.49000000000000005</v>
      </c>
      <c r="AA121" s="624">
        <f t="shared" si="185"/>
        <v>2.7389723385900813</v>
      </c>
      <c r="AB121" s="27">
        <f t="shared" si="186"/>
        <v>56.518476828049302</v>
      </c>
      <c r="AC121" s="85">
        <f t="shared" si="211"/>
        <v>0.49000000000000005</v>
      </c>
      <c r="AD121" s="27">
        <f t="shared" si="187"/>
        <v>27.694053645744159</v>
      </c>
      <c r="AE121" s="624">
        <f t="shared" si="188"/>
        <v>39.077929833057439</v>
      </c>
      <c r="AF121" s="624">
        <f t="shared" si="189"/>
        <v>6.2524687732891904</v>
      </c>
      <c r="AG121" s="624">
        <f t="shared" si="190"/>
        <v>8.2063652649420611</v>
      </c>
      <c r="AI121" s="109">
        <v>2028</v>
      </c>
      <c r="AJ121" s="53">
        <v>302.26718575759077</v>
      </c>
      <c r="AK121" s="108">
        <f t="shared" si="224"/>
        <v>1.3089108910891087</v>
      </c>
      <c r="AL121" s="61">
        <f t="shared" si="225"/>
        <v>1.2410000000000001</v>
      </c>
      <c r="AM121" s="53">
        <f t="shared" si="191"/>
        <v>490.99024701809401</v>
      </c>
      <c r="AN121" s="98"/>
      <c r="AO121" s="109">
        <v>2028</v>
      </c>
      <c r="AP121" s="53">
        <v>639.0351803824226</v>
      </c>
      <c r="AQ121" s="108">
        <f t="shared" si="212"/>
        <v>1.3089108910891087</v>
      </c>
      <c r="AR121" s="61">
        <f t="shared" si="226"/>
        <v>1.1113</v>
      </c>
      <c r="AS121" s="53">
        <f t="shared" si="192"/>
        <v>929.53589134433616</v>
      </c>
      <c r="AU121" s="109">
        <v>2028</v>
      </c>
      <c r="AV121" s="53">
        <v>106.30644232945298</v>
      </c>
      <c r="AW121" s="61">
        <f t="shared" si="213"/>
        <v>1.3089108910891087</v>
      </c>
      <c r="AX121" s="61">
        <v>0</v>
      </c>
      <c r="AY121" s="53">
        <f t="shared" si="193"/>
        <v>0</v>
      </c>
      <c r="AZ121" s="6"/>
      <c r="BA121" s="32">
        <v>2028</v>
      </c>
      <c r="BB121" s="692">
        <v>365.26866263807455</v>
      </c>
      <c r="BC121" s="53">
        <f t="shared" si="227"/>
        <v>71.168662638074522</v>
      </c>
      <c r="BD121" s="48">
        <f t="shared" si="194"/>
        <v>1.3089108910891087</v>
      </c>
      <c r="BE121" s="58">
        <v>0</v>
      </c>
      <c r="BF121" s="27">
        <f t="shared" si="195"/>
        <v>0</v>
      </c>
      <c r="BH121" s="32">
        <v>2028</v>
      </c>
      <c r="BI121" s="692">
        <v>0</v>
      </c>
      <c r="BJ121" s="53">
        <v>0</v>
      </c>
      <c r="BK121" s="108">
        <f t="shared" si="196"/>
        <v>1.3089108910891087</v>
      </c>
      <c r="BL121" s="61">
        <v>0</v>
      </c>
      <c r="BM121" s="53">
        <f t="shared" si="197"/>
        <v>0</v>
      </c>
      <c r="BO121" s="109">
        <v>2028</v>
      </c>
      <c r="BP121" s="53">
        <v>138.52459266432265</v>
      </c>
      <c r="BQ121" s="53">
        <f t="shared" si="198"/>
        <v>38.524592664322654</v>
      </c>
      <c r="BR121" s="108">
        <f t="shared" si="214"/>
        <v>1.3089108910891087</v>
      </c>
      <c r="BS121" s="61">
        <v>0</v>
      </c>
      <c r="BT121" s="53">
        <f t="shared" si="199"/>
        <v>0</v>
      </c>
      <c r="BV121" s="109">
        <v>2028</v>
      </c>
      <c r="BW121" s="695">
        <v>66.390270918842077</v>
      </c>
      <c r="BX121" s="108">
        <f t="shared" si="215"/>
        <v>1.3089108910891087</v>
      </c>
      <c r="BY121" s="61">
        <v>0</v>
      </c>
      <c r="BZ121" s="53">
        <f t="shared" si="200"/>
        <v>0</v>
      </c>
      <c r="CB121" s="109">
        <v>2028</v>
      </c>
      <c r="CC121" s="27">
        <v>112.82199367476605</v>
      </c>
      <c r="CD121" s="53">
        <f t="shared" si="228"/>
        <v>55.321993674766048</v>
      </c>
      <c r="CE121" s="108">
        <f t="shared" si="216"/>
        <v>1.3089108910891087</v>
      </c>
      <c r="CF121" s="61">
        <v>0</v>
      </c>
      <c r="CG121" s="53">
        <f t="shared" si="201"/>
        <v>0</v>
      </c>
      <c r="CI121" s="32">
        <v>2028</v>
      </c>
      <c r="CJ121" s="53">
        <v>327.23493271291898</v>
      </c>
      <c r="CK121" s="48">
        <f t="shared" si="217"/>
        <v>1.3089108910891087</v>
      </c>
      <c r="CL121" s="58">
        <v>0</v>
      </c>
      <c r="CM121" s="27">
        <f t="shared" si="202"/>
        <v>0</v>
      </c>
      <c r="CO121" s="109">
        <v>2028</v>
      </c>
      <c r="CP121" s="53">
        <f t="shared" si="218"/>
        <v>2710.7507389216094</v>
      </c>
      <c r="CQ121" s="53">
        <f t="shared" si="203"/>
        <v>2710.7507389216094</v>
      </c>
      <c r="CR121" s="108">
        <f t="shared" si="219"/>
        <v>1.3089108910891087</v>
      </c>
      <c r="CS121" s="108">
        <v>1</v>
      </c>
      <c r="CT121" s="53">
        <f t="shared" si="204"/>
        <v>3548.1311652023437</v>
      </c>
    </row>
    <row r="122" spans="1:98" ht="15" x14ac:dyDescent="0.5">
      <c r="A122" s="32">
        <v>2029</v>
      </c>
      <c r="B122" s="27">
        <f t="shared" si="171"/>
        <v>4928.9608291876211</v>
      </c>
      <c r="C122" s="87">
        <f t="shared" si="220"/>
        <v>0.125</v>
      </c>
      <c r="D122" s="27">
        <f t="shared" si="172"/>
        <v>616.12010364845264</v>
      </c>
      <c r="E122" s="137">
        <f t="shared" si="205"/>
        <v>0.9</v>
      </c>
      <c r="F122" s="169">
        <f t="shared" si="173"/>
        <v>9.9999999999999978E-2</v>
      </c>
      <c r="G122" s="27">
        <f t="shared" si="174"/>
        <v>554.50809328360742</v>
      </c>
      <c r="H122" s="58">
        <f t="shared" si="221"/>
        <v>0.40731330164910667</v>
      </c>
      <c r="I122" s="27">
        <f t="shared" si="175"/>
        <v>225.85852226649698</v>
      </c>
      <c r="J122" s="85">
        <f t="shared" si="206"/>
        <v>0.05</v>
      </c>
      <c r="K122" s="85">
        <f t="shared" si="207"/>
        <v>0.05</v>
      </c>
      <c r="L122" s="29">
        <f t="shared" si="208"/>
        <v>0.9</v>
      </c>
      <c r="M122" s="85">
        <f t="shared" si="208"/>
        <v>0.05</v>
      </c>
      <c r="N122" s="627">
        <f t="shared" si="176"/>
        <v>0.56464630566624252</v>
      </c>
      <c r="O122" s="144">
        <f t="shared" si="222"/>
        <v>3.7499999999999999E-2</v>
      </c>
      <c r="P122" s="627">
        <f t="shared" si="177"/>
        <v>0.42348472924968183</v>
      </c>
      <c r="Q122" s="27">
        <f t="shared" si="178"/>
        <v>10.728279807658607</v>
      </c>
      <c r="R122" s="27">
        <f t="shared" si="179"/>
        <v>10.869441384075168</v>
      </c>
      <c r="S122" s="624">
        <f t="shared" si="180"/>
        <v>224.87039123158104</v>
      </c>
      <c r="T122" s="144">
        <f t="shared" si="223"/>
        <v>0.05</v>
      </c>
      <c r="U122" s="53">
        <f t="shared" si="181"/>
        <v>11.29292611332485</v>
      </c>
      <c r="V122" s="27">
        <f t="shared" si="182"/>
        <v>61.612010364845247</v>
      </c>
      <c r="W122" s="85">
        <f t="shared" si="209"/>
        <v>0.09</v>
      </c>
      <c r="X122" s="29">
        <f t="shared" si="183"/>
        <v>0.91</v>
      </c>
      <c r="Y122" s="27">
        <f t="shared" si="184"/>
        <v>5.545080932836072</v>
      </c>
      <c r="Z122" s="85">
        <f t="shared" si="210"/>
        <v>0.49000000000000005</v>
      </c>
      <c r="AA122" s="624">
        <f t="shared" si="185"/>
        <v>2.7170896570896756</v>
      </c>
      <c r="AB122" s="27">
        <f t="shared" si="186"/>
        <v>56.066929432009175</v>
      </c>
      <c r="AC122" s="85">
        <f t="shared" si="211"/>
        <v>0.49000000000000005</v>
      </c>
      <c r="AD122" s="27">
        <f t="shared" si="187"/>
        <v>27.472795421684499</v>
      </c>
      <c r="AE122" s="624">
        <f t="shared" si="188"/>
        <v>38.765721535009348</v>
      </c>
      <c r="AF122" s="624">
        <f t="shared" si="189"/>
        <v>6.2025154456014961</v>
      </c>
      <c r="AG122" s="624">
        <f t="shared" si="190"/>
        <v>8.1408015223519623</v>
      </c>
      <c r="AI122" s="109">
        <v>2029</v>
      </c>
      <c r="AJ122" s="53">
        <v>325.33069985715969</v>
      </c>
      <c r="AK122" s="108">
        <f t="shared" si="224"/>
        <v>1.3089108910891087</v>
      </c>
      <c r="AL122" s="61">
        <f t="shared" si="225"/>
        <v>1.2410000000000001</v>
      </c>
      <c r="AM122" s="53">
        <f t="shared" si="191"/>
        <v>528.45366024460975</v>
      </c>
      <c r="AN122" s="98"/>
      <c r="AO122" s="109">
        <v>2029</v>
      </c>
      <c r="AP122" s="53">
        <v>647.93869842066556</v>
      </c>
      <c r="AQ122" s="108">
        <f t="shared" si="212"/>
        <v>1.3089108910891087</v>
      </c>
      <c r="AR122" s="61">
        <f t="shared" si="226"/>
        <v>1.1113</v>
      </c>
      <c r="AS122" s="53">
        <f t="shared" si="192"/>
        <v>942.48688344906793</v>
      </c>
      <c r="AU122" s="109">
        <v>2029</v>
      </c>
      <c r="AV122" s="53">
        <v>114.93412626239922</v>
      </c>
      <c r="AW122" s="61">
        <f t="shared" si="213"/>
        <v>1.3089108910891087</v>
      </c>
      <c r="AX122" s="61">
        <v>0</v>
      </c>
      <c r="AY122" s="53">
        <f t="shared" si="193"/>
        <v>0</v>
      </c>
      <c r="AZ122" s="6"/>
      <c r="BA122" s="32">
        <v>2029</v>
      </c>
      <c r="BB122" s="692">
        <v>372.40510226859567</v>
      </c>
      <c r="BC122" s="53">
        <f t="shared" si="227"/>
        <v>78.305102268595647</v>
      </c>
      <c r="BD122" s="48">
        <f t="shared" si="194"/>
        <v>1.3089108910891087</v>
      </c>
      <c r="BE122" s="58">
        <v>0</v>
      </c>
      <c r="BF122" s="27">
        <f t="shared" si="195"/>
        <v>0</v>
      </c>
      <c r="BH122" s="32">
        <v>2029</v>
      </c>
      <c r="BI122" s="692">
        <v>0</v>
      </c>
      <c r="BJ122" s="53">
        <v>0</v>
      </c>
      <c r="BK122" s="108">
        <f t="shared" si="196"/>
        <v>1.3089108910891087</v>
      </c>
      <c r="BL122" s="61">
        <v>0</v>
      </c>
      <c r="BM122" s="53">
        <f t="shared" si="197"/>
        <v>0</v>
      </c>
      <c r="BO122" s="109">
        <v>2029</v>
      </c>
      <c r="BP122" s="53">
        <v>142.37705193075467</v>
      </c>
      <c r="BQ122" s="53">
        <f t="shared" si="198"/>
        <v>42.377051930754675</v>
      </c>
      <c r="BR122" s="108">
        <f t="shared" si="214"/>
        <v>1.3089108910891087</v>
      </c>
      <c r="BS122" s="61">
        <v>0</v>
      </c>
      <c r="BT122" s="53">
        <f t="shared" si="199"/>
        <v>0</v>
      </c>
      <c r="BV122" s="109">
        <v>2029</v>
      </c>
      <c r="BW122" s="695">
        <v>73.002222110726521</v>
      </c>
      <c r="BX122" s="108">
        <f t="shared" si="215"/>
        <v>1.3089108910891087</v>
      </c>
      <c r="BY122" s="61">
        <v>0</v>
      </c>
      <c r="BZ122" s="53">
        <f t="shared" si="200"/>
        <v>0</v>
      </c>
      <c r="CB122" s="109">
        <v>2029</v>
      </c>
      <c r="CC122" s="27">
        <v>118.35357623271666</v>
      </c>
      <c r="CD122" s="53">
        <f t="shared" si="228"/>
        <v>60.853576232716662</v>
      </c>
      <c r="CE122" s="108">
        <f t="shared" si="216"/>
        <v>1.3089108910891087</v>
      </c>
      <c r="CF122" s="61">
        <v>0</v>
      </c>
      <c r="CG122" s="53">
        <f t="shared" si="201"/>
        <v>0</v>
      </c>
      <c r="CI122" s="32">
        <v>2029</v>
      </c>
      <c r="CJ122" s="53">
        <v>332.35195079225912</v>
      </c>
      <c r="CK122" s="48">
        <f t="shared" si="217"/>
        <v>1.3089108910891087</v>
      </c>
      <c r="CL122" s="58">
        <v>0</v>
      </c>
      <c r="CM122" s="27">
        <f t="shared" si="202"/>
        <v>0</v>
      </c>
      <c r="CO122" s="109">
        <v>2029</v>
      </c>
      <c r="CP122" s="53">
        <f t="shared" si="218"/>
        <v>2641.906572124723</v>
      </c>
      <c r="CQ122" s="53">
        <f t="shared" si="203"/>
        <v>2641.906572124723</v>
      </c>
      <c r="CR122" s="108">
        <f t="shared" si="219"/>
        <v>1.3089108910891087</v>
      </c>
      <c r="CS122" s="108">
        <v>1</v>
      </c>
      <c r="CT122" s="53">
        <f t="shared" si="204"/>
        <v>3458.0202854939439</v>
      </c>
    </row>
    <row r="123" spans="1:98" ht="15" x14ac:dyDescent="0.5">
      <c r="A123" s="32">
        <v>2030</v>
      </c>
      <c r="B123" s="27">
        <f t="shared" si="171"/>
        <v>4889.0823114038758</v>
      </c>
      <c r="C123" s="87">
        <f t="shared" si="220"/>
        <v>0.125</v>
      </c>
      <c r="D123" s="27">
        <f t="shared" si="172"/>
        <v>611.13528892548447</v>
      </c>
      <c r="E123" s="137">
        <f t="shared" si="205"/>
        <v>0.9</v>
      </c>
      <c r="F123" s="169">
        <f t="shared" si="173"/>
        <v>9.9999999999999978E-2</v>
      </c>
      <c r="G123" s="27">
        <f t="shared" si="174"/>
        <v>550.02176003293607</v>
      </c>
      <c r="H123" s="58">
        <f t="shared" si="221"/>
        <v>0.40731330164910667</v>
      </c>
      <c r="I123" s="27">
        <f t="shared" si="175"/>
        <v>224.03117905786786</v>
      </c>
      <c r="J123" s="85">
        <f t="shared" si="206"/>
        <v>0.05</v>
      </c>
      <c r="K123" s="85">
        <f t="shared" si="207"/>
        <v>0.05</v>
      </c>
      <c r="L123" s="29">
        <f t="shared" si="208"/>
        <v>0.9</v>
      </c>
      <c r="M123" s="85">
        <f t="shared" si="208"/>
        <v>0.05</v>
      </c>
      <c r="N123" s="627">
        <f t="shared" si="176"/>
        <v>0.56007794764466967</v>
      </c>
      <c r="O123" s="144">
        <f t="shared" si="222"/>
        <v>3.7499999999999999E-2</v>
      </c>
      <c r="P123" s="627">
        <f t="shared" si="177"/>
        <v>0.42005846073350223</v>
      </c>
      <c r="Q123" s="27">
        <f t="shared" si="178"/>
        <v>10.641481005248723</v>
      </c>
      <c r="R123" s="27">
        <f t="shared" si="179"/>
        <v>10.781500492159891</v>
      </c>
      <c r="S123" s="624">
        <f t="shared" si="180"/>
        <v>223.05104264948969</v>
      </c>
      <c r="T123" s="144">
        <f t="shared" si="223"/>
        <v>0.05</v>
      </c>
      <c r="U123" s="53">
        <f t="shared" si="181"/>
        <v>11.201558952893393</v>
      </c>
      <c r="V123" s="27">
        <f t="shared" si="182"/>
        <v>61.11352889254843</v>
      </c>
      <c r="W123" s="85">
        <f t="shared" si="209"/>
        <v>0.09</v>
      </c>
      <c r="X123" s="29">
        <f t="shared" si="183"/>
        <v>0.91</v>
      </c>
      <c r="Y123" s="27">
        <f t="shared" si="184"/>
        <v>5.5002176003293588</v>
      </c>
      <c r="Z123" s="85">
        <f t="shared" si="210"/>
        <v>0.49000000000000005</v>
      </c>
      <c r="AA123" s="624">
        <f t="shared" si="185"/>
        <v>2.6951066241613861</v>
      </c>
      <c r="AB123" s="27">
        <f t="shared" si="186"/>
        <v>55.613311292219073</v>
      </c>
      <c r="AC123" s="85">
        <f t="shared" si="211"/>
        <v>0.49000000000000005</v>
      </c>
      <c r="AD123" s="27">
        <f t="shared" si="187"/>
        <v>27.250522533187347</v>
      </c>
      <c r="AE123" s="624">
        <f t="shared" si="188"/>
        <v>38.452081486080743</v>
      </c>
      <c r="AF123" s="624">
        <f t="shared" si="189"/>
        <v>6.1523330377729195</v>
      </c>
      <c r="AG123" s="624">
        <f t="shared" si="190"/>
        <v>8.074937112076956</v>
      </c>
      <c r="AI123" s="109">
        <v>2030</v>
      </c>
      <c r="AJ123" s="53">
        <v>348.39421395672991</v>
      </c>
      <c r="AK123" s="108">
        <f t="shared" si="224"/>
        <v>1.3089108910891087</v>
      </c>
      <c r="AL123" s="61">
        <f t="shared" si="225"/>
        <v>1.2410000000000001</v>
      </c>
      <c r="AM123" s="53">
        <f t="shared" si="191"/>
        <v>565.91707347112776</v>
      </c>
      <c r="AN123" s="98"/>
      <c r="AO123" s="109">
        <v>2030</v>
      </c>
      <c r="AP123" s="53">
        <v>656.84221645890761</v>
      </c>
      <c r="AQ123" s="108">
        <f t="shared" si="212"/>
        <v>1.3089108910891087</v>
      </c>
      <c r="AR123" s="61">
        <f t="shared" si="226"/>
        <v>1.1113</v>
      </c>
      <c r="AS123" s="53">
        <f t="shared" si="192"/>
        <v>955.43787555379834</v>
      </c>
      <c r="AU123" s="109">
        <v>2030</v>
      </c>
      <c r="AV123" s="53">
        <v>123.56181019534466</v>
      </c>
      <c r="AW123" s="61">
        <f t="shared" si="213"/>
        <v>1.3089108910891087</v>
      </c>
      <c r="AX123" s="61">
        <v>0</v>
      </c>
      <c r="AY123" s="53">
        <f t="shared" si="193"/>
        <v>0</v>
      </c>
      <c r="AZ123" s="6"/>
      <c r="BA123" s="32">
        <v>2030</v>
      </c>
      <c r="BB123" s="692">
        <v>379.54159807517993</v>
      </c>
      <c r="BC123" s="53">
        <f t="shared" si="227"/>
        <v>85.441598075179911</v>
      </c>
      <c r="BD123" s="48">
        <f t="shared" si="194"/>
        <v>1.3089108910891087</v>
      </c>
      <c r="BE123" s="58">
        <v>0</v>
      </c>
      <c r="BF123" s="27">
        <f t="shared" si="195"/>
        <v>0</v>
      </c>
      <c r="BH123" s="32">
        <v>2030</v>
      </c>
      <c r="BI123" s="692">
        <v>0</v>
      </c>
      <c r="BJ123" s="53">
        <v>0</v>
      </c>
      <c r="BK123" s="108">
        <f t="shared" si="196"/>
        <v>1.3089108910891087</v>
      </c>
      <c r="BL123" s="61">
        <v>0</v>
      </c>
      <c r="BM123" s="53">
        <f t="shared" si="197"/>
        <v>0</v>
      </c>
      <c r="BO123" s="109">
        <v>2030</v>
      </c>
      <c r="BP123" s="53">
        <v>146.22951119718732</v>
      </c>
      <c r="BQ123" s="53">
        <f t="shared" si="198"/>
        <v>46.229511197187321</v>
      </c>
      <c r="BR123" s="108">
        <f t="shared" si="214"/>
        <v>1.3089108910891087</v>
      </c>
      <c r="BS123" s="61">
        <v>0</v>
      </c>
      <c r="BT123" s="53">
        <f t="shared" si="199"/>
        <v>0</v>
      </c>
      <c r="BV123" s="109">
        <v>2030</v>
      </c>
      <c r="BW123" s="695">
        <v>79.61417330261034</v>
      </c>
      <c r="BX123" s="108">
        <f t="shared" si="215"/>
        <v>1.3089108910891087</v>
      </c>
      <c r="BY123" s="61">
        <v>0</v>
      </c>
      <c r="BZ123" s="53">
        <f t="shared" si="200"/>
        <v>0</v>
      </c>
      <c r="CB123" s="109">
        <v>2030</v>
      </c>
      <c r="CC123" s="27">
        <v>123.88515879066726</v>
      </c>
      <c r="CD123" s="53">
        <f t="shared" si="228"/>
        <v>66.385158790667262</v>
      </c>
      <c r="CE123" s="108">
        <f t="shared" si="216"/>
        <v>1.3089108910891087</v>
      </c>
      <c r="CF123" s="61">
        <v>0</v>
      </c>
      <c r="CG123" s="53">
        <f t="shared" si="201"/>
        <v>0</v>
      </c>
      <c r="CI123" s="32">
        <v>2030</v>
      </c>
      <c r="CJ123" s="53">
        <v>337.60799275655074</v>
      </c>
      <c r="CK123" s="48">
        <f t="shared" si="217"/>
        <v>1.3089108910891087</v>
      </c>
      <c r="CL123" s="58">
        <v>0</v>
      </c>
      <c r="CM123" s="27">
        <f t="shared" si="202"/>
        <v>0</v>
      </c>
      <c r="CO123" s="109">
        <v>2030</v>
      </c>
      <c r="CP123" s="53">
        <f t="shared" si="218"/>
        <v>2572.9233252668223</v>
      </c>
      <c r="CQ123" s="53">
        <f t="shared" si="203"/>
        <v>2572.9233252668223</v>
      </c>
      <c r="CR123" s="108">
        <f t="shared" si="219"/>
        <v>1.3089108910891087</v>
      </c>
      <c r="CS123" s="108">
        <v>1</v>
      </c>
      <c r="CT123" s="53">
        <f t="shared" si="204"/>
        <v>3367.7273623789492</v>
      </c>
    </row>
    <row r="124" spans="1:98" ht="15" x14ac:dyDescent="0.5">
      <c r="A124" s="32">
        <v>2031</v>
      </c>
      <c r="B124" s="27">
        <f t="shared" si="171"/>
        <v>4852.5461940926198</v>
      </c>
      <c r="C124" s="87">
        <f t="shared" si="220"/>
        <v>0.125</v>
      </c>
      <c r="D124" s="27">
        <f t="shared" si="172"/>
        <v>606.56827426157747</v>
      </c>
      <c r="E124" s="137">
        <f t="shared" si="205"/>
        <v>0.9</v>
      </c>
      <c r="F124" s="169">
        <f t="shared" si="173"/>
        <v>9.9999999999999978E-2</v>
      </c>
      <c r="G124" s="27">
        <f t="shared" si="174"/>
        <v>545.91144683541972</v>
      </c>
      <c r="H124" s="58">
        <f t="shared" si="221"/>
        <v>0.40731330164910667</v>
      </c>
      <c r="I124" s="27">
        <f t="shared" si="175"/>
        <v>222.35699381857557</v>
      </c>
      <c r="J124" s="85">
        <f t="shared" si="206"/>
        <v>0.05</v>
      </c>
      <c r="K124" s="85">
        <f t="shared" si="207"/>
        <v>0.05</v>
      </c>
      <c r="L124" s="29">
        <f t="shared" si="208"/>
        <v>0.9</v>
      </c>
      <c r="M124" s="85">
        <f t="shared" si="208"/>
        <v>0.05</v>
      </c>
      <c r="N124" s="627">
        <f t="shared" si="176"/>
        <v>0.55589248454643891</v>
      </c>
      <c r="O124" s="144">
        <f t="shared" si="222"/>
        <v>3.7499999999999999E-2</v>
      </c>
      <c r="P124" s="627">
        <f t="shared" si="177"/>
        <v>0.41691936340982921</v>
      </c>
      <c r="Q124" s="27">
        <f t="shared" si="178"/>
        <v>10.56195720638234</v>
      </c>
      <c r="R124" s="27">
        <f t="shared" si="179"/>
        <v>10.70093032751895</v>
      </c>
      <c r="S124" s="624">
        <f t="shared" si="180"/>
        <v>221.38418197061932</v>
      </c>
      <c r="T124" s="144">
        <f t="shared" si="223"/>
        <v>0.05</v>
      </c>
      <c r="U124" s="53">
        <f t="shared" si="181"/>
        <v>11.117849690928779</v>
      </c>
      <c r="V124" s="27">
        <f t="shared" si="182"/>
        <v>60.656827426157733</v>
      </c>
      <c r="W124" s="85">
        <f t="shared" si="209"/>
        <v>0.09</v>
      </c>
      <c r="X124" s="29">
        <f t="shared" si="183"/>
        <v>0.91</v>
      </c>
      <c r="Y124" s="27">
        <f t="shared" si="184"/>
        <v>5.4591144683541959</v>
      </c>
      <c r="Z124" s="85">
        <f t="shared" si="210"/>
        <v>0.49000000000000005</v>
      </c>
      <c r="AA124" s="624">
        <f t="shared" si="185"/>
        <v>2.6749660894935561</v>
      </c>
      <c r="AB124" s="27">
        <f t="shared" si="186"/>
        <v>55.197712957803539</v>
      </c>
      <c r="AC124" s="85">
        <f t="shared" si="211"/>
        <v>0.49000000000000005</v>
      </c>
      <c r="AD124" s="27">
        <f t="shared" si="187"/>
        <v>27.046879349323735</v>
      </c>
      <c r="AE124" s="624">
        <f t="shared" si="188"/>
        <v>38.16472904025251</v>
      </c>
      <c r="AF124" s="624">
        <f t="shared" si="189"/>
        <v>6.1063566464404015</v>
      </c>
      <c r="AG124" s="624">
        <f t="shared" si="190"/>
        <v>8.0145930984530267</v>
      </c>
      <c r="AI124" s="109">
        <v>2031</v>
      </c>
      <c r="AJ124" s="53">
        <v>364.80584507027311</v>
      </c>
      <c r="AK124" s="108">
        <f t="shared" si="224"/>
        <v>1.3089108910891087</v>
      </c>
      <c r="AL124" s="61">
        <f t="shared" si="225"/>
        <v>1.2410000000000001</v>
      </c>
      <c r="AM124" s="53">
        <f t="shared" si="191"/>
        <v>592.57544458809912</v>
      </c>
      <c r="AN124" s="98"/>
      <c r="AO124" s="109">
        <v>2031</v>
      </c>
      <c r="AP124" s="53">
        <v>665.7457344971499</v>
      </c>
      <c r="AQ124" s="108">
        <f t="shared" si="212"/>
        <v>1.3089108910891087</v>
      </c>
      <c r="AR124" s="61">
        <f t="shared" si="226"/>
        <v>1.1113</v>
      </c>
      <c r="AS124" s="53">
        <f t="shared" si="192"/>
        <v>968.38886765852908</v>
      </c>
      <c r="AU124" s="109">
        <v>2031</v>
      </c>
      <c r="AV124" s="53">
        <v>132.1894941282909</v>
      </c>
      <c r="AW124" s="61">
        <f t="shared" si="213"/>
        <v>1.3089108910891087</v>
      </c>
      <c r="AX124" s="61">
        <v>0</v>
      </c>
      <c r="AY124" s="53">
        <f t="shared" si="193"/>
        <v>0</v>
      </c>
      <c r="AZ124" s="6"/>
      <c r="BA124" s="32">
        <v>2031</v>
      </c>
      <c r="BB124" s="692">
        <v>386.67813715511801</v>
      </c>
      <c r="BC124" s="53">
        <f t="shared" si="227"/>
        <v>92.578137155117986</v>
      </c>
      <c r="BD124" s="48">
        <f t="shared" si="194"/>
        <v>1.3089108910891087</v>
      </c>
      <c r="BE124" s="58">
        <v>0</v>
      </c>
      <c r="BF124" s="27">
        <f t="shared" si="195"/>
        <v>0</v>
      </c>
      <c r="BH124" s="32">
        <v>2031</v>
      </c>
      <c r="BI124" s="692">
        <v>0</v>
      </c>
      <c r="BJ124" s="53">
        <v>0</v>
      </c>
      <c r="BK124" s="108">
        <f t="shared" si="196"/>
        <v>1.3089108910891087</v>
      </c>
      <c r="BL124" s="61">
        <v>0</v>
      </c>
      <c r="BM124" s="53">
        <f t="shared" si="197"/>
        <v>0</v>
      </c>
      <c r="BO124" s="109">
        <v>2031</v>
      </c>
      <c r="BP124" s="53">
        <v>148.21845528357809</v>
      </c>
      <c r="BQ124" s="53">
        <f t="shared" si="198"/>
        <v>48.218455283578095</v>
      </c>
      <c r="BR124" s="108">
        <f t="shared" si="214"/>
        <v>1.3089108910891087</v>
      </c>
      <c r="BS124" s="61">
        <v>0</v>
      </c>
      <c r="BT124" s="53">
        <f t="shared" si="199"/>
        <v>0</v>
      </c>
      <c r="BV124" s="109">
        <v>2031</v>
      </c>
      <c r="BW124" s="695">
        <v>84.848260523542947</v>
      </c>
      <c r="BX124" s="108">
        <f t="shared" si="215"/>
        <v>1.3089108910891087</v>
      </c>
      <c r="BY124" s="61">
        <v>0</v>
      </c>
      <c r="BZ124" s="53">
        <f t="shared" si="200"/>
        <v>0</v>
      </c>
      <c r="CB124" s="109">
        <v>2031</v>
      </c>
      <c r="CC124" s="27">
        <v>128.35803662836716</v>
      </c>
      <c r="CD124" s="53">
        <f t="shared" si="228"/>
        <v>70.858036628367159</v>
      </c>
      <c r="CE124" s="108">
        <f t="shared" si="216"/>
        <v>1.3089108910891087</v>
      </c>
      <c r="CF124" s="61">
        <v>0</v>
      </c>
      <c r="CG124" s="53">
        <f t="shared" si="201"/>
        <v>0</v>
      </c>
      <c r="CI124" s="32">
        <v>2031</v>
      </c>
      <c r="CJ124" s="53">
        <v>343.00739778444239</v>
      </c>
      <c r="CK124" s="48">
        <f t="shared" si="217"/>
        <v>1.3089108910891087</v>
      </c>
      <c r="CL124" s="58">
        <v>0</v>
      </c>
      <c r="CM124" s="27">
        <f t="shared" si="202"/>
        <v>0</v>
      </c>
      <c r="CO124" s="109">
        <v>2031</v>
      </c>
      <c r="CP124" s="53">
        <f t="shared" si="218"/>
        <v>2514.7486389292371</v>
      </c>
      <c r="CQ124" s="53">
        <f t="shared" si="203"/>
        <v>2514.7486389292371</v>
      </c>
      <c r="CR124" s="108">
        <f t="shared" si="219"/>
        <v>1.3089108910891087</v>
      </c>
      <c r="CS124" s="108">
        <v>1</v>
      </c>
      <c r="CT124" s="53">
        <f t="shared" si="204"/>
        <v>3291.5818818459911</v>
      </c>
    </row>
    <row r="125" spans="1:98" ht="15" x14ac:dyDescent="0.5">
      <c r="A125" s="32">
        <v>2032</v>
      </c>
      <c r="B125" s="27">
        <f t="shared" si="171"/>
        <v>4816.2379802030091</v>
      </c>
      <c r="C125" s="87">
        <f t="shared" si="220"/>
        <v>0.125</v>
      </c>
      <c r="D125" s="27">
        <f t="shared" si="172"/>
        <v>602.02974752537614</v>
      </c>
      <c r="E125" s="137">
        <f t="shared" si="205"/>
        <v>0.9</v>
      </c>
      <c r="F125" s="169">
        <f t="shared" si="173"/>
        <v>9.9999999999999978E-2</v>
      </c>
      <c r="G125" s="27">
        <f t="shared" si="174"/>
        <v>541.82677277283858</v>
      </c>
      <c r="H125" s="58">
        <f t="shared" si="221"/>
        <v>0.40731330164910667</v>
      </c>
      <c r="I125" s="27">
        <f t="shared" si="175"/>
        <v>220.69325173998519</v>
      </c>
      <c r="J125" s="85">
        <f t="shared" si="206"/>
        <v>0.05</v>
      </c>
      <c r="K125" s="85">
        <f t="shared" si="207"/>
        <v>0.05</v>
      </c>
      <c r="L125" s="29">
        <f t="shared" si="208"/>
        <v>0.9</v>
      </c>
      <c r="M125" s="85">
        <f t="shared" si="208"/>
        <v>0.05</v>
      </c>
      <c r="N125" s="627">
        <f t="shared" si="176"/>
        <v>0.5517331293499631</v>
      </c>
      <c r="O125" s="144">
        <f t="shared" si="222"/>
        <v>3.7499999999999999E-2</v>
      </c>
      <c r="P125" s="627">
        <f t="shared" si="177"/>
        <v>0.41379984701247224</v>
      </c>
      <c r="Q125" s="27">
        <f t="shared" si="178"/>
        <v>10.482929457649298</v>
      </c>
      <c r="R125" s="27">
        <f t="shared" si="179"/>
        <v>10.620862739986789</v>
      </c>
      <c r="S125" s="624">
        <f t="shared" si="180"/>
        <v>219.72771876362276</v>
      </c>
      <c r="T125" s="144">
        <f t="shared" si="223"/>
        <v>0.05</v>
      </c>
      <c r="U125" s="53">
        <f t="shared" si="181"/>
        <v>11.034662586999261</v>
      </c>
      <c r="V125" s="27">
        <f t="shared" si="182"/>
        <v>60.2029747525376</v>
      </c>
      <c r="W125" s="85">
        <f t="shared" si="209"/>
        <v>0.09</v>
      </c>
      <c r="X125" s="29">
        <f t="shared" si="183"/>
        <v>0.91</v>
      </c>
      <c r="Y125" s="27">
        <f t="shared" si="184"/>
        <v>5.4182677277283835</v>
      </c>
      <c r="Z125" s="85">
        <f t="shared" si="210"/>
        <v>0.49000000000000005</v>
      </c>
      <c r="AA125" s="624">
        <f t="shared" si="185"/>
        <v>2.6549511865869082</v>
      </c>
      <c r="AB125" s="27">
        <f t="shared" si="186"/>
        <v>54.784707024809215</v>
      </c>
      <c r="AC125" s="85">
        <f t="shared" si="211"/>
        <v>0.49000000000000005</v>
      </c>
      <c r="AD125" s="27">
        <f t="shared" si="187"/>
        <v>26.844506442156518</v>
      </c>
      <c r="AE125" s="624">
        <f t="shared" si="188"/>
        <v>37.879169029155776</v>
      </c>
      <c r="AF125" s="624">
        <f t="shared" si="189"/>
        <v>6.0606670446649247</v>
      </c>
      <c r="AG125" s="624">
        <f t="shared" si="190"/>
        <v>7.9546254961227127</v>
      </c>
      <c r="AI125" s="109">
        <v>2032</v>
      </c>
      <c r="AJ125" s="53">
        <v>381.50581226787693</v>
      </c>
      <c r="AK125" s="108">
        <f t="shared" si="224"/>
        <v>1.3089108910891087</v>
      </c>
      <c r="AL125" s="61">
        <f t="shared" si="225"/>
        <v>1.2410000000000001</v>
      </c>
      <c r="AM125" s="53">
        <f t="shared" si="191"/>
        <v>619.70217684980537</v>
      </c>
      <c r="AN125" s="98"/>
      <c r="AO125" s="109">
        <v>2032</v>
      </c>
      <c r="AP125" s="53">
        <v>674.64925253539218</v>
      </c>
      <c r="AQ125" s="108">
        <f t="shared" si="212"/>
        <v>1.3089108910891087</v>
      </c>
      <c r="AR125" s="61">
        <f t="shared" si="226"/>
        <v>1.1113</v>
      </c>
      <c r="AS125" s="53">
        <f t="shared" si="192"/>
        <v>981.33985976325982</v>
      </c>
      <c r="AU125" s="109">
        <v>2032</v>
      </c>
      <c r="AV125" s="53">
        <v>140.8171780612347</v>
      </c>
      <c r="AW125" s="61">
        <f t="shared" si="213"/>
        <v>1.3089108910891087</v>
      </c>
      <c r="AX125" s="61">
        <v>0</v>
      </c>
      <c r="AY125" s="53">
        <f t="shared" si="193"/>
        <v>0</v>
      </c>
      <c r="AZ125" s="6"/>
      <c r="BA125" s="32">
        <v>2032</v>
      </c>
      <c r="BB125" s="692">
        <v>393.49615677523627</v>
      </c>
      <c r="BC125" s="53">
        <f t="shared" si="227"/>
        <v>99.39615677523625</v>
      </c>
      <c r="BD125" s="48">
        <f t="shared" si="194"/>
        <v>1.3089108910891087</v>
      </c>
      <c r="BE125" s="58">
        <v>0</v>
      </c>
      <c r="BF125" s="27">
        <f t="shared" si="195"/>
        <v>0</v>
      </c>
      <c r="BH125" s="32">
        <v>2032</v>
      </c>
      <c r="BI125" s="692">
        <v>0</v>
      </c>
      <c r="BJ125" s="53">
        <v>0</v>
      </c>
      <c r="BK125" s="108">
        <f t="shared" si="196"/>
        <v>1.3089108910891087</v>
      </c>
      <c r="BL125" s="61">
        <v>0</v>
      </c>
      <c r="BM125" s="53">
        <f t="shared" si="197"/>
        <v>0</v>
      </c>
      <c r="BO125" s="109">
        <v>2032</v>
      </c>
      <c r="BP125" s="53">
        <v>150.20739936996861</v>
      </c>
      <c r="BQ125" s="53">
        <f t="shared" si="198"/>
        <v>50.207399369968613</v>
      </c>
      <c r="BR125" s="108">
        <f t="shared" si="214"/>
        <v>1.3089108910891087</v>
      </c>
      <c r="BS125" s="61">
        <v>0</v>
      </c>
      <c r="BT125" s="53">
        <f t="shared" si="199"/>
        <v>0</v>
      </c>
      <c r="BV125" s="109">
        <v>2032</v>
      </c>
      <c r="BW125" s="695">
        <v>90.149807143512618</v>
      </c>
      <c r="BX125" s="108">
        <f t="shared" si="215"/>
        <v>1.3089108910891087</v>
      </c>
      <c r="BY125" s="61">
        <v>0</v>
      </c>
      <c r="BZ125" s="53">
        <f t="shared" si="200"/>
        <v>0</v>
      </c>
      <c r="CB125" s="109">
        <v>2032</v>
      </c>
      <c r="CC125" s="27">
        <v>132.83091446606778</v>
      </c>
      <c r="CD125" s="53">
        <f t="shared" si="228"/>
        <v>75.330914466067782</v>
      </c>
      <c r="CE125" s="108">
        <f t="shared" si="216"/>
        <v>1.3089108910891087</v>
      </c>
      <c r="CF125" s="61">
        <v>0</v>
      </c>
      <c r="CG125" s="53">
        <f t="shared" si="201"/>
        <v>0</v>
      </c>
      <c r="CI125" s="32">
        <v>2032</v>
      </c>
      <c r="CJ125" s="53">
        <v>348.55323503438433</v>
      </c>
      <c r="CK125" s="48">
        <f t="shared" si="217"/>
        <v>1.3089108910891087</v>
      </c>
      <c r="CL125" s="58">
        <v>0</v>
      </c>
      <c r="CM125" s="27">
        <f t="shared" si="202"/>
        <v>0</v>
      </c>
      <c r="CO125" s="109">
        <v>2032</v>
      </c>
      <c r="CP125" s="53">
        <f t="shared" si="218"/>
        <v>2456.3902443463267</v>
      </c>
      <c r="CQ125" s="53">
        <f t="shared" si="203"/>
        <v>2456.3902443463267</v>
      </c>
      <c r="CR125" s="108">
        <f t="shared" si="219"/>
        <v>1.3089108910891087</v>
      </c>
      <c r="CS125" s="108">
        <v>1</v>
      </c>
      <c r="CT125" s="53">
        <f t="shared" si="204"/>
        <v>3215.1959435899439</v>
      </c>
    </row>
    <row r="126" spans="1:98" ht="15" x14ac:dyDescent="0.5">
      <c r="A126" s="32">
        <v>2033</v>
      </c>
      <c r="B126" s="27">
        <f t="shared" si="171"/>
        <v>4780.1944443799366</v>
      </c>
      <c r="C126" s="87">
        <f t="shared" si="220"/>
        <v>0.125</v>
      </c>
      <c r="D126" s="27">
        <f t="shared" si="172"/>
        <v>597.52430554749208</v>
      </c>
      <c r="E126" s="137">
        <f t="shared" si="205"/>
        <v>0.9</v>
      </c>
      <c r="F126" s="169">
        <f t="shared" si="173"/>
        <v>9.9999999999999978E-2</v>
      </c>
      <c r="G126" s="27">
        <f t="shared" si="174"/>
        <v>537.77187499274294</v>
      </c>
      <c r="H126" s="58">
        <f t="shared" si="221"/>
        <v>0.40731330164910667</v>
      </c>
      <c r="I126" s="27">
        <f t="shared" si="175"/>
        <v>219.04163793732479</v>
      </c>
      <c r="J126" s="85">
        <f t="shared" si="206"/>
        <v>0.05</v>
      </c>
      <c r="K126" s="85">
        <f t="shared" si="207"/>
        <v>0.05</v>
      </c>
      <c r="L126" s="29">
        <f t="shared" si="208"/>
        <v>0.9</v>
      </c>
      <c r="M126" s="85">
        <f t="shared" si="208"/>
        <v>0.05</v>
      </c>
      <c r="N126" s="627">
        <f t="shared" si="176"/>
        <v>0.54760409484331196</v>
      </c>
      <c r="O126" s="144">
        <f t="shared" si="222"/>
        <v>3.7499999999999999E-2</v>
      </c>
      <c r="P126" s="627">
        <f t="shared" si="177"/>
        <v>0.410703071132484</v>
      </c>
      <c r="Q126" s="27">
        <f t="shared" si="178"/>
        <v>10.404477802022928</v>
      </c>
      <c r="R126" s="27">
        <f t="shared" si="179"/>
        <v>10.541378825733755</v>
      </c>
      <c r="S126" s="624">
        <f t="shared" si="180"/>
        <v>218.08333077134901</v>
      </c>
      <c r="T126" s="144">
        <f t="shared" si="223"/>
        <v>0.05</v>
      </c>
      <c r="U126" s="53">
        <f t="shared" si="181"/>
        <v>10.95208189686624</v>
      </c>
      <c r="V126" s="27">
        <f t="shared" si="182"/>
        <v>59.752430554749196</v>
      </c>
      <c r="W126" s="85">
        <f t="shared" si="209"/>
        <v>0.09</v>
      </c>
      <c r="X126" s="29">
        <f t="shared" si="183"/>
        <v>0.91</v>
      </c>
      <c r="Y126" s="27">
        <f t="shared" si="184"/>
        <v>5.3777187499274275</v>
      </c>
      <c r="Z126" s="85">
        <f t="shared" si="210"/>
        <v>0.49000000000000005</v>
      </c>
      <c r="AA126" s="624">
        <f t="shared" si="185"/>
        <v>2.6350821874644397</v>
      </c>
      <c r="AB126" s="27">
        <f t="shared" si="186"/>
        <v>54.374711804821771</v>
      </c>
      <c r="AC126" s="85">
        <f t="shared" si="211"/>
        <v>0.49000000000000005</v>
      </c>
      <c r="AD126" s="27">
        <f t="shared" si="187"/>
        <v>26.643608784362669</v>
      </c>
      <c r="AE126" s="624">
        <f t="shared" si="188"/>
        <v>37.595690681228909</v>
      </c>
      <c r="AF126" s="624">
        <f t="shared" si="189"/>
        <v>6.0153105089966257</v>
      </c>
      <c r="AG126" s="624">
        <f t="shared" si="190"/>
        <v>7.8950950430580704</v>
      </c>
      <c r="AI126" s="109">
        <v>2033</v>
      </c>
      <c r="AJ126" s="53">
        <v>398.45109497781061</v>
      </c>
      <c r="AK126" s="108">
        <f t="shared" si="224"/>
        <v>1.3089108910891087</v>
      </c>
      <c r="AL126" s="61">
        <f t="shared" si="225"/>
        <v>1.2410000000000001</v>
      </c>
      <c r="AM126" s="53">
        <f t="shared" si="191"/>
        <v>647.22738942850106</v>
      </c>
      <c r="AN126" s="98"/>
      <c r="AO126" s="109">
        <v>2033</v>
      </c>
      <c r="AP126" s="53">
        <v>683.55277057363458</v>
      </c>
      <c r="AQ126" s="108">
        <f t="shared" si="212"/>
        <v>1.3089108910891087</v>
      </c>
      <c r="AR126" s="61">
        <f t="shared" si="226"/>
        <v>1.1113</v>
      </c>
      <c r="AS126" s="53">
        <f t="shared" si="192"/>
        <v>994.29085186799057</v>
      </c>
      <c r="AU126" s="109">
        <v>2033</v>
      </c>
      <c r="AV126" s="53">
        <v>149.44486199418094</v>
      </c>
      <c r="AW126" s="61">
        <f t="shared" si="213"/>
        <v>1.3089108910891087</v>
      </c>
      <c r="AX126" s="61">
        <v>0</v>
      </c>
      <c r="AY126" s="53">
        <f t="shared" si="193"/>
        <v>0</v>
      </c>
      <c r="AZ126" s="6"/>
      <c r="BA126" s="32">
        <v>2033</v>
      </c>
      <c r="BB126" s="692">
        <v>399.96839114385881</v>
      </c>
      <c r="BC126" s="53">
        <f t="shared" si="227"/>
        <v>105.86839114385879</v>
      </c>
      <c r="BD126" s="48">
        <f t="shared" si="194"/>
        <v>1.3089108910891087</v>
      </c>
      <c r="BE126" s="58">
        <v>0</v>
      </c>
      <c r="BF126" s="27">
        <f t="shared" si="195"/>
        <v>0</v>
      </c>
      <c r="BH126" s="32">
        <v>2033</v>
      </c>
      <c r="BI126" s="692">
        <v>0</v>
      </c>
      <c r="BJ126" s="53">
        <v>0</v>
      </c>
      <c r="BK126" s="108">
        <f t="shared" si="196"/>
        <v>1.3089108910891087</v>
      </c>
      <c r="BL126" s="61">
        <v>0</v>
      </c>
      <c r="BM126" s="53">
        <f t="shared" si="197"/>
        <v>0</v>
      </c>
      <c r="BO126" s="109">
        <v>2033</v>
      </c>
      <c r="BP126" s="53">
        <v>152.19634345635939</v>
      </c>
      <c r="BQ126" s="53">
        <f t="shared" si="198"/>
        <v>52.196343456359386</v>
      </c>
      <c r="BR126" s="108">
        <f t="shared" si="214"/>
        <v>1.3089108910891087</v>
      </c>
      <c r="BS126" s="61">
        <v>0</v>
      </c>
      <c r="BT126" s="53">
        <f t="shared" si="199"/>
        <v>0</v>
      </c>
      <c r="BV126" s="109">
        <v>2033</v>
      </c>
      <c r="BW126" s="695">
        <v>95.505963738853922</v>
      </c>
      <c r="BX126" s="108">
        <f t="shared" si="215"/>
        <v>1.3089108910891087</v>
      </c>
      <c r="BY126" s="61">
        <v>0</v>
      </c>
      <c r="BZ126" s="53">
        <f t="shared" si="200"/>
        <v>0</v>
      </c>
      <c r="CB126" s="109">
        <v>2033</v>
      </c>
      <c r="CC126" s="27">
        <v>137.30379230376747</v>
      </c>
      <c r="CD126" s="53">
        <f t="shared" si="228"/>
        <v>79.803792303767466</v>
      </c>
      <c r="CE126" s="108">
        <f t="shared" si="216"/>
        <v>1.3089108910891087</v>
      </c>
      <c r="CF126" s="61">
        <v>0</v>
      </c>
      <c r="CG126" s="53">
        <f t="shared" si="201"/>
        <v>0</v>
      </c>
      <c r="CI126" s="32">
        <v>2033</v>
      </c>
      <c r="CJ126" s="53">
        <v>354.24715615776745</v>
      </c>
      <c r="CK126" s="48">
        <f t="shared" si="217"/>
        <v>1.3089108910891087</v>
      </c>
      <c r="CL126" s="58">
        <v>0</v>
      </c>
      <c r="CM126" s="27">
        <f t="shared" si="202"/>
        <v>0</v>
      </c>
      <c r="CO126" s="109">
        <v>2033</v>
      </c>
      <c r="CP126" s="53">
        <f t="shared" si="218"/>
        <v>2397.9296256537668</v>
      </c>
      <c r="CQ126" s="53">
        <f t="shared" si="203"/>
        <v>2397.9296256537668</v>
      </c>
      <c r="CR126" s="108">
        <f t="shared" si="219"/>
        <v>1.3089108910891087</v>
      </c>
      <c r="CS126" s="108">
        <v>1</v>
      </c>
      <c r="CT126" s="53">
        <f t="shared" si="204"/>
        <v>3138.6762030834448</v>
      </c>
    </row>
    <row r="127" spans="1:98" ht="15" x14ac:dyDescent="0.5">
      <c r="A127" s="32">
        <v>2034</v>
      </c>
      <c r="B127" s="27">
        <f t="shared" si="171"/>
        <v>4743.9443171475523</v>
      </c>
      <c r="C127" s="87">
        <f t="shared" si="220"/>
        <v>0.125</v>
      </c>
      <c r="D127" s="27">
        <f t="shared" si="172"/>
        <v>592.99303964344404</v>
      </c>
      <c r="E127" s="137">
        <f t="shared" si="205"/>
        <v>0.9</v>
      </c>
      <c r="F127" s="169">
        <f t="shared" si="173"/>
        <v>9.9999999999999978E-2</v>
      </c>
      <c r="G127" s="27">
        <f t="shared" si="174"/>
        <v>533.69373567909963</v>
      </c>
      <c r="H127" s="58">
        <f t="shared" si="221"/>
        <v>0.40731330164910667</v>
      </c>
      <c r="I127" s="27">
        <f t="shared" si="175"/>
        <v>217.3805575488997</v>
      </c>
      <c r="J127" s="85">
        <f t="shared" si="206"/>
        <v>0.05</v>
      </c>
      <c r="K127" s="85">
        <f t="shared" si="207"/>
        <v>0.05</v>
      </c>
      <c r="L127" s="29">
        <f t="shared" si="208"/>
        <v>0.9</v>
      </c>
      <c r="M127" s="85">
        <f t="shared" si="208"/>
        <v>0.05</v>
      </c>
      <c r="N127" s="627">
        <f t="shared" si="176"/>
        <v>0.54345139387224928</v>
      </c>
      <c r="O127" s="144">
        <f t="shared" si="222"/>
        <v>3.7499999999999999E-2</v>
      </c>
      <c r="P127" s="627">
        <f t="shared" si="177"/>
        <v>0.40758854540418693</v>
      </c>
      <c r="Q127" s="27">
        <f t="shared" si="178"/>
        <v>10.325576483572735</v>
      </c>
      <c r="R127" s="27">
        <f t="shared" si="179"/>
        <v>10.461439332040799</v>
      </c>
      <c r="S127" s="624">
        <f t="shared" si="180"/>
        <v>216.4295176096233</v>
      </c>
      <c r="T127" s="144">
        <f t="shared" si="223"/>
        <v>0.05</v>
      </c>
      <c r="U127" s="53">
        <f t="shared" si="181"/>
        <v>10.869027877444985</v>
      </c>
      <c r="V127" s="27">
        <f t="shared" si="182"/>
        <v>59.299303964344389</v>
      </c>
      <c r="W127" s="85">
        <f t="shared" si="209"/>
        <v>0.09</v>
      </c>
      <c r="X127" s="29">
        <f t="shared" si="183"/>
        <v>0.91</v>
      </c>
      <c r="Y127" s="27">
        <f t="shared" si="184"/>
        <v>5.3369373567909948</v>
      </c>
      <c r="Z127" s="85">
        <f t="shared" si="210"/>
        <v>0.49000000000000005</v>
      </c>
      <c r="AA127" s="624">
        <f t="shared" si="185"/>
        <v>2.6150993048275879</v>
      </c>
      <c r="AB127" s="27">
        <f t="shared" si="186"/>
        <v>53.962366607553399</v>
      </c>
      <c r="AC127" s="85">
        <f t="shared" si="211"/>
        <v>0.49000000000000005</v>
      </c>
      <c r="AD127" s="27">
        <f t="shared" si="187"/>
        <v>26.441559637701168</v>
      </c>
      <c r="AE127" s="624">
        <f t="shared" si="188"/>
        <v>37.310587515146153</v>
      </c>
      <c r="AF127" s="624">
        <f t="shared" si="189"/>
        <v>5.9696940024233847</v>
      </c>
      <c r="AG127" s="624">
        <f t="shared" si="190"/>
        <v>7.8352233781806921</v>
      </c>
      <c r="AI127" s="109">
        <v>2034</v>
      </c>
      <c r="AJ127" s="53">
        <v>415.60540360743391</v>
      </c>
      <c r="AK127" s="108">
        <f t="shared" si="224"/>
        <v>1.3089108910891087</v>
      </c>
      <c r="AL127" s="61">
        <f t="shared" si="225"/>
        <v>1.2410000000000001</v>
      </c>
      <c r="AM127" s="53">
        <f t="shared" si="191"/>
        <v>675.09213501897352</v>
      </c>
      <c r="AN127" s="98"/>
      <c r="AO127" s="109">
        <v>2034</v>
      </c>
      <c r="AP127" s="53">
        <v>692.45628861187652</v>
      </c>
      <c r="AQ127" s="108">
        <f t="shared" si="212"/>
        <v>1.3089108910891087</v>
      </c>
      <c r="AR127" s="61">
        <f t="shared" si="226"/>
        <v>1.1113</v>
      </c>
      <c r="AS127" s="53">
        <f t="shared" si="192"/>
        <v>1007.2418439727207</v>
      </c>
      <c r="AU127" s="109">
        <v>2034</v>
      </c>
      <c r="AV127" s="53">
        <v>158.07254592712678</v>
      </c>
      <c r="AW127" s="61">
        <f t="shared" si="213"/>
        <v>1.3089108910891087</v>
      </c>
      <c r="AX127" s="61">
        <v>0</v>
      </c>
      <c r="AY127" s="53">
        <f t="shared" si="193"/>
        <v>0</v>
      </c>
      <c r="AZ127" s="6"/>
      <c r="BA127" s="32">
        <v>2034</v>
      </c>
      <c r="BB127" s="692">
        <v>406.45596846749737</v>
      </c>
      <c r="BC127" s="53">
        <f t="shared" si="227"/>
        <v>112.35596846749735</v>
      </c>
      <c r="BD127" s="48">
        <f t="shared" si="194"/>
        <v>1.3089108910891087</v>
      </c>
      <c r="BE127" s="58">
        <v>0</v>
      </c>
      <c r="BF127" s="27">
        <f t="shared" si="195"/>
        <v>0</v>
      </c>
      <c r="BH127" s="32">
        <v>2034</v>
      </c>
      <c r="BI127" s="692">
        <v>0</v>
      </c>
      <c r="BJ127" s="53">
        <v>0</v>
      </c>
      <c r="BK127" s="108">
        <f t="shared" si="196"/>
        <v>1.3089108910891087</v>
      </c>
      <c r="BL127" s="61">
        <v>0</v>
      </c>
      <c r="BM127" s="53">
        <f t="shared" si="197"/>
        <v>0</v>
      </c>
      <c r="BO127" s="109">
        <v>2034</v>
      </c>
      <c r="BP127" s="53">
        <v>154.18528754274985</v>
      </c>
      <c r="BQ127" s="53">
        <f t="shared" si="198"/>
        <v>54.185287542749847</v>
      </c>
      <c r="BR127" s="108">
        <f t="shared" si="214"/>
        <v>1.3089108910891087</v>
      </c>
      <c r="BS127" s="61">
        <v>0</v>
      </c>
      <c r="BT127" s="53">
        <f t="shared" si="199"/>
        <v>0</v>
      </c>
      <c r="BV127" s="109">
        <v>2034</v>
      </c>
      <c r="BW127" s="695">
        <v>100.90675143571991</v>
      </c>
      <c r="BX127" s="108">
        <f t="shared" si="215"/>
        <v>1.3089108910891087</v>
      </c>
      <c r="BY127" s="61">
        <v>0</v>
      </c>
      <c r="BZ127" s="53">
        <f t="shared" si="200"/>
        <v>0</v>
      </c>
      <c r="CB127" s="109">
        <v>2034</v>
      </c>
      <c r="CC127" s="27">
        <v>141.77667014146718</v>
      </c>
      <c r="CD127" s="53">
        <f t="shared" si="228"/>
        <v>84.276670141467179</v>
      </c>
      <c r="CE127" s="108">
        <f t="shared" si="216"/>
        <v>1.3089108910891087</v>
      </c>
      <c r="CF127" s="61">
        <v>0</v>
      </c>
      <c r="CG127" s="53">
        <f t="shared" si="201"/>
        <v>0</v>
      </c>
      <c r="CI127" s="32">
        <v>2034</v>
      </c>
      <c r="CJ127" s="53">
        <v>360.08931305779504</v>
      </c>
      <c r="CK127" s="48">
        <f t="shared" si="217"/>
        <v>1.3089108910891087</v>
      </c>
      <c r="CL127" s="58">
        <v>0</v>
      </c>
      <c r="CM127" s="27">
        <f t="shared" si="202"/>
        <v>0</v>
      </c>
      <c r="CO127" s="109">
        <v>2034</v>
      </c>
      <c r="CP127" s="53">
        <f t="shared" si="218"/>
        <v>2339.0517712083333</v>
      </c>
      <c r="CQ127" s="53">
        <f t="shared" si="203"/>
        <v>2339.0517712083333</v>
      </c>
      <c r="CR127" s="108">
        <f t="shared" si="219"/>
        <v>1.3089108910891087</v>
      </c>
      <c r="CS127" s="108">
        <v>1</v>
      </c>
      <c r="CT127" s="53">
        <f t="shared" si="204"/>
        <v>3061.6103381558578</v>
      </c>
    </row>
    <row r="128" spans="1:98" ht="15" x14ac:dyDescent="0.5">
      <c r="A128" s="32">
        <v>2035</v>
      </c>
      <c r="B128" s="27">
        <f t="shared" si="171"/>
        <v>4707.1866833759977</v>
      </c>
      <c r="C128" s="87">
        <f t="shared" si="220"/>
        <v>0.125</v>
      </c>
      <c r="D128" s="27">
        <f t="shared" si="172"/>
        <v>588.39833542199972</v>
      </c>
      <c r="E128" s="137">
        <f t="shared" si="205"/>
        <v>0.9</v>
      </c>
      <c r="F128" s="169">
        <f t="shared" si="173"/>
        <v>9.9999999999999978E-2</v>
      </c>
      <c r="G128" s="27">
        <f t="shared" si="174"/>
        <v>529.55850187979979</v>
      </c>
      <c r="H128" s="58">
        <f t="shared" si="221"/>
        <v>0.40731330164910667</v>
      </c>
      <c r="I128" s="27">
        <f t="shared" si="175"/>
        <v>215.69622181701592</v>
      </c>
      <c r="J128" s="85">
        <f t="shared" si="206"/>
        <v>0.05</v>
      </c>
      <c r="K128" s="85">
        <f t="shared" si="207"/>
        <v>0.05</v>
      </c>
      <c r="L128" s="29">
        <f t="shared" si="208"/>
        <v>0.9</v>
      </c>
      <c r="M128" s="85">
        <f t="shared" si="208"/>
        <v>0.05</v>
      </c>
      <c r="N128" s="627">
        <f t="shared" si="176"/>
        <v>0.53924055454253983</v>
      </c>
      <c r="O128" s="144">
        <f t="shared" si="222"/>
        <v>3.7499999999999999E-2</v>
      </c>
      <c r="P128" s="627">
        <f t="shared" si="177"/>
        <v>0.40443041590690487</v>
      </c>
      <c r="Q128" s="27">
        <f t="shared" si="178"/>
        <v>10.245570536308257</v>
      </c>
      <c r="R128" s="27">
        <f t="shared" si="179"/>
        <v>10.380380674943892</v>
      </c>
      <c r="S128" s="624">
        <f t="shared" si="180"/>
        <v>214.75255084656649</v>
      </c>
      <c r="T128" s="144">
        <f t="shared" si="223"/>
        <v>0.05</v>
      </c>
      <c r="U128" s="53">
        <f t="shared" si="181"/>
        <v>10.784811090850797</v>
      </c>
      <c r="V128" s="27">
        <f t="shared" si="182"/>
        <v>58.839833542199962</v>
      </c>
      <c r="W128" s="85">
        <f t="shared" si="209"/>
        <v>0.09</v>
      </c>
      <c r="X128" s="29">
        <f t="shared" si="183"/>
        <v>0.91</v>
      </c>
      <c r="Y128" s="27">
        <f t="shared" si="184"/>
        <v>5.295585018797996</v>
      </c>
      <c r="Z128" s="85">
        <f t="shared" si="210"/>
        <v>0.49000000000000005</v>
      </c>
      <c r="AA128" s="624">
        <f t="shared" si="185"/>
        <v>2.5948366592110181</v>
      </c>
      <c r="AB128" s="27">
        <f t="shared" si="186"/>
        <v>53.544248523401968</v>
      </c>
      <c r="AC128" s="85">
        <f t="shared" si="211"/>
        <v>0.49000000000000005</v>
      </c>
      <c r="AD128" s="27">
        <f t="shared" si="187"/>
        <v>26.236681776466966</v>
      </c>
      <c r="AE128" s="624">
        <f t="shared" si="188"/>
        <v>37.021492867317761</v>
      </c>
      <c r="AF128" s="624">
        <f t="shared" si="189"/>
        <v>5.923438858770842</v>
      </c>
      <c r="AG128" s="624">
        <f t="shared" si="190"/>
        <v>7.7745135021367293</v>
      </c>
      <c r="AI128" s="109">
        <v>2035</v>
      </c>
      <c r="AJ128" s="53">
        <v>432.93828857349627</v>
      </c>
      <c r="AK128" s="108">
        <f t="shared" si="224"/>
        <v>1.3089108910891087</v>
      </c>
      <c r="AL128" s="61">
        <f t="shared" si="225"/>
        <v>1.2410000000000001</v>
      </c>
      <c r="AM128" s="53">
        <f t="shared" si="191"/>
        <v>703.24695258441102</v>
      </c>
      <c r="AN128" s="98"/>
      <c r="AO128" s="109">
        <v>2035</v>
      </c>
      <c r="AP128" s="53">
        <v>699.25360196076281</v>
      </c>
      <c r="AQ128" s="108">
        <f t="shared" si="212"/>
        <v>1.3089108910891087</v>
      </c>
      <c r="AR128" s="61">
        <f t="shared" si="226"/>
        <v>1.1113</v>
      </c>
      <c r="AS128" s="53">
        <f t="shared" si="192"/>
        <v>1017.129166167913</v>
      </c>
      <c r="AU128" s="109">
        <v>2035</v>
      </c>
      <c r="AV128" s="53">
        <v>166.70022986007223</v>
      </c>
      <c r="AW128" s="61">
        <f t="shared" si="213"/>
        <v>1.3089108910891087</v>
      </c>
      <c r="AX128" s="61">
        <v>0</v>
      </c>
      <c r="AY128" s="53">
        <f t="shared" si="193"/>
        <v>0</v>
      </c>
      <c r="AZ128" s="6"/>
      <c r="BA128" s="32">
        <v>2035</v>
      </c>
      <c r="BB128" s="692">
        <v>412.95619477105197</v>
      </c>
      <c r="BC128" s="53">
        <f t="shared" si="227"/>
        <v>118.85619477105195</v>
      </c>
      <c r="BD128" s="48">
        <f t="shared" si="194"/>
        <v>1.3089108910891087</v>
      </c>
      <c r="BE128" s="58">
        <v>0</v>
      </c>
      <c r="BF128" s="27">
        <f t="shared" si="195"/>
        <v>0</v>
      </c>
      <c r="BH128" s="32">
        <v>2035</v>
      </c>
      <c r="BI128" s="692">
        <v>0</v>
      </c>
      <c r="BJ128" s="53">
        <v>0</v>
      </c>
      <c r="BK128" s="108">
        <f t="shared" si="196"/>
        <v>1.3089108910891087</v>
      </c>
      <c r="BL128" s="61">
        <v>0</v>
      </c>
      <c r="BM128" s="53">
        <f t="shared" si="197"/>
        <v>0</v>
      </c>
      <c r="BO128" s="109">
        <v>2035</v>
      </c>
      <c r="BP128" s="53">
        <v>156.17423162914039</v>
      </c>
      <c r="BQ128" s="53">
        <f t="shared" si="198"/>
        <v>56.174231629140394</v>
      </c>
      <c r="BR128" s="108">
        <f t="shared" si="214"/>
        <v>1.3089108910891087</v>
      </c>
      <c r="BS128" s="61">
        <v>0</v>
      </c>
      <c r="BT128" s="53">
        <f t="shared" si="199"/>
        <v>0</v>
      </c>
      <c r="BV128" s="109">
        <v>2035</v>
      </c>
      <c r="BW128" s="695">
        <v>106.34435812619714</v>
      </c>
      <c r="BX128" s="108">
        <f t="shared" si="215"/>
        <v>1.3089108910891087</v>
      </c>
      <c r="BY128" s="61">
        <v>0</v>
      </c>
      <c r="BZ128" s="53">
        <f t="shared" si="200"/>
        <v>0</v>
      </c>
      <c r="CB128" s="109">
        <v>2035</v>
      </c>
      <c r="CC128" s="27">
        <v>146.24954797916726</v>
      </c>
      <c r="CD128" s="53">
        <f t="shared" si="228"/>
        <v>88.749547979167261</v>
      </c>
      <c r="CE128" s="108">
        <f t="shared" si="216"/>
        <v>1.3089108910891087</v>
      </c>
      <c r="CF128" s="61">
        <v>0</v>
      </c>
      <c r="CG128" s="53">
        <f t="shared" si="201"/>
        <v>0</v>
      </c>
      <c r="CI128" s="32">
        <v>2035</v>
      </c>
      <c r="CJ128" s="53">
        <v>366.07835022423404</v>
      </c>
      <c r="CK128" s="48">
        <f t="shared" si="217"/>
        <v>1.3089108910891087</v>
      </c>
      <c r="CL128" s="58">
        <v>0</v>
      </c>
      <c r="CM128" s="27">
        <f t="shared" si="202"/>
        <v>0</v>
      </c>
      <c r="CO128" s="109">
        <v>2035</v>
      </c>
      <c r="CP128" s="53">
        <f t="shared" si="218"/>
        <v>2281.9051968758777</v>
      </c>
      <c r="CQ128" s="53">
        <f t="shared" si="203"/>
        <v>2281.9051968758777</v>
      </c>
      <c r="CR128" s="108">
        <f t="shared" si="219"/>
        <v>1.3089108910891087</v>
      </c>
      <c r="CS128" s="108">
        <v>1</v>
      </c>
      <c r="CT128" s="53">
        <f t="shared" si="204"/>
        <v>2986.8105646236731</v>
      </c>
    </row>
    <row r="129" spans="1:98" ht="15" x14ac:dyDescent="0.5">
      <c r="A129" s="32">
        <v>2036</v>
      </c>
      <c r="B129" s="27">
        <f t="shared" si="171"/>
        <v>4670.0560600399313</v>
      </c>
      <c r="C129" s="87">
        <f t="shared" si="220"/>
        <v>0.125</v>
      </c>
      <c r="D129" s="27">
        <f t="shared" si="172"/>
        <v>583.75700750499141</v>
      </c>
      <c r="E129" s="137">
        <f t="shared" si="205"/>
        <v>0.9</v>
      </c>
      <c r="F129" s="169">
        <f t="shared" si="173"/>
        <v>9.9999999999999978E-2</v>
      </c>
      <c r="G129" s="27">
        <f t="shared" si="174"/>
        <v>525.38130675449224</v>
      </c>
      <c r="H129" s="58">
        <f t="shared" si="221"/>
        <v>0.40731330164910667</v>
      </c>
      <c r="I129" s="27">
        <f t="shared" si="175"/>
        <v>213.99479467889435</v>
      </c>
      <c r="J129" s="85">
        <f t="shared" si="206"/>
        <v>0.05</v>
      </c>
      <c r="K129" s="85">
        <f t="shared" si="207"/>
        <v>0.05</v>
      </c>
      <c r="L129" s="29">
        <f t="shared" si="208"/>
        <v>0.9</v>
      </c>
      <c r="M129" s="85">
        <f t="shared" si="208"/>
        <v>0.05</v>
      </c>
      <c r="N129" s="627">
        <f t="shared" si="176"/>
        <v>0.53498698669723588</v>
      </c>
      <c r="O129" s="144">
        <f t="shared" si="222"/>
        <v>3.7499999999999999E-2</v>
      </c>
      <c r="P129" s="627">
        <f t="shared" si="177"/>
        <v>0.40124024002292691</v>
      </c>
      <c r="Q129" s="27">
        <f t="shared" si="178"/>
        <v>10.164752747247482</v>
      </c>
      <c r="R129" s="27">
        <f t="shared" si="179"/>
        <v>10.29849949392179</v>
      </c>
      <c r="S129" s="624">
        <f t="shared" si="180"/>
        <v>213.0585674521742</v>
      </c>
      <c r="T129" s="144">
        <f t="shared" si="223"/>
        <v>0.05</v>
      </c>
      <c r="U129" s="53">
        <f t="shared" si="181"/>
        <v>10.699739733944718</v>
      </c>
      <c r="V129" s="27">
        <f t="shared" si="182"/>
        <v>58.375700750499128</v>
      </c>
      <c r="W129" s="85">
        <f t="shared" si="209"/>
        <v>0.09</v>
      </c>
      <c r="X129" s="29">
        <f t="shared" si="183"/>
        <v>0.91</v>
      </c>
      <c r="Y129" s="27">
        <f t="shared" si="184"/>
        <v>5.2538130675449217</v>
      </c>
      <c r="Z129" s="85">
        <f t="shared" si="210"/>
        <v>0.49000000000000005</v>
      </c>
      <c r="AA129" s="624">
        <f t="shared" si="185"/>
        <v>2.574368403097012</v>
      </c>
      <c r="AB129" s="27">
        <f t="shared" si="186"/>
        <v>53.12188768295421</v>
      </c>
      <c r="AC129" s="85">
        <f t="shared" si="211"/>
        <v>0.49000000000000005</v>
      </c>
      <c r="AD129" s="27">
        <f t="shared" si="187"/>
        <v>26.029724964647563</v>
      </c>
      <c r="AE129" s="624">
        <f t="shared" si="188"/>
        <v>36.729464698592281</v>
      </c>
      <c r="AF129" s="624">
        <f t="shared" si="189"/>
        <v>5.8767143517747646</v>
      </c>
      <c r="AG129" s="624">
        <f t="shared" si="190"/>
        <v>7.7131875867043789</v>
      </c>
      <c r="AI129" s="109">
        <v>2036</v>
      </c>
      <c r="AJ129" s="53">
        <v>450.42425847234779</v>
      </c>
      <c r="AK129" s="108">
        <f t="shared" si="224"/>
        <v>1.3089108910891087</v>
      </c>
      <c r="AL129" s="61">
        <f t="shared" si="225"/>
        <v>1.2410000000000001</v>
      </c>
      <c r="AM129" s="53">
        <f t="shared" si="191"/>
        <v>731.65043494876306</v>
      </c>
      <c r="AN129" s="98"/>
      <c r="AO129" s="109">
        <v>2036</v>
      </c>
      <c r="AP129" s="53">
        <v>704.82378666567195</v>
      </c>
      <c r="AQ129" s="108">
        <f t="shared" si="212"/>
        <v>1.3089108910891087</v>
      </c>
      <c r="AR129" s="61">
        <f t="shared" si="226"/>
        <v>1.1113</v>
      </c>
      <c r="AS129" s="53">
        <f t="shared" si="192"/>
        <v>1025.2315160284195</v>
      </c>
      <c r="AU129" s="109">
        <v>2036</v>
      </c>
      <c r="AV129" s="53">
        <v>175.32791379301682</v>
      </c>
      <c r="AW129" s="61">
        <f t="shared" si="213"/>
        <v>1.3089108910891087</v>
      </c>
      <c r="AX129" s="61">
        <v>0</v>
      </c>
      <c r="AY129" s="53">
        <f t="shared" si="193"/>
        <v>0</v>
      </c>
      <c r="AZ129" s="6"/>
      <c r="BA129" s="32">
        <v>2036</v>
      </c>
      <c r="BB129" s="692">
        <v>419.46696268913985</v>
      </c>
      <c r="BC129" s="53">
        <f t="shared" si="227"/>
        <v>125.36696268913983</v>
      </c>
      <c r="BD129" s="48">
        <f t="shared" si="194"/>
        <v>1.3089108910891087</v>
      </c>
      <c r="BE129" s="58">
        <v>0</v>
      </c>
      <c r="BF129" s="27">
        <f t="shared" si="195"/>
        <v>0</v>
      </c>
      <c r="BH129" s="32">
        <v>2036</v>
      </c>
      <c r="BI129" s="692">
        <v>0</v>
      </c>
      <c r="BJ129" s="53">
        <v>0</v>
      </c>
      <c r="BK129" s="108">
        <f t="shared" si="196"/>
        <v>1.3089108910891087</v>
      </c>
      <c r="BL129" s="61">
        <v>0</v>
      </c>
      <c r="BM129" s="53">
        <f t="shared" si="197"/>
        <v>0</v>
      </c>
      <c r="BO129" s="109">
        <v>2036</v>
      </c>
      <c r="BP129" s="53">
        <v>158.16317571553114</v>
      </c>
      <c r="BQ129" s="53">
        <f t="shared" si="198"/>
        <v>58.163175715531139</v>
      </c>
      <c r="BR129" s="108">
        <f t="shared" si="214"/>
        <v>1.3089108910891087</v>
      </c>
      <c r="BS129" s="61">
        <v>0</v>
      </c>
      <c r="BT129" s="53">
        <f t="shared" si="199"/>
        <v>0</v>
      </c>
      <c r="BV129" s="109">
        <v>2036</v>
      </c>
      <c r="BW129" s="695">
        <v>111.8126138840471</v>
      </c>
      <c r="BX129" s="108">
        <f t="shared" si="215"/>
        <v>1.3089108910891087</v>
      </c>
      <c r="BY129" s="61">
        <v>0</v>
      </c>
      <c r="BZ129" s="53">
        <f t="shared" si="200"/>
        <v>0</v>
      </c>
      <c r="CB129" s="109">
        <v>2036</v>
      </c>
      <c r="CC129" s="27">
        <v>150.72242581686677</v>
      </c>
      <c r="CD129" s="53">
        <f t="shared" si="228"/>
        <v>93.222425816866775</v>
      </c>
      <c r="CE129" s="108">
        <f t="shared" si="216"/>
        <v>1.3089108910891087</v>
      </c>
      <c r="CF129" s="61">
        <v>0</v>
      </c>
      <c r="CG129" s="53">
        <f t="shared" si="201"/>
        <v>0</v>
      </c>
      <c r="CI129" s="32">
        <v>2036</v>
      </c>
      <c r="CJ129" s="53">
        <v>372.21147252965966</v>
      </c>
      <c r="CK129" s="48">
        <f t="shared" si="217"/>
        <v>1.3089108910891087</v>
      </c>
      <c r="CL129" s="58">
        <v>0</v>
      </c>
      <c r="CM129" s="27">
        <f t="shared" si="202"/>
        <v>0</v>
      </c>
      <c r="CO129" s="109">
        <v>2036</v>
      </c>
      <c r="CP129" s="53">
        <f t="shared" si="218"/>
        <v>2225.647390433719</v>
      </c>
      <c r="CQ129" s="53">
        <f t="shared" si="203"/>
        <v>2225.647390433719</v>
      </c>
      <c r="CR129" s="108">
        <f t="shared" si="219"/>
        <v>1.3089108910891087</v>
      </c>
      <c r="CS129" s="108">
        <v>1</v>
      </c>
      <c r="CT129" s="53">
        <f t="shared" si="204"/>
        <v>2913.1741090627488</v>
      </c>
    </row>
    <row r="130" spans="1:98" ht="15" x14ac:dyDescent="0.5">
      <c r="A130" s="32">
        <v>2037</v>
      </c>
      <c r="B130" s="27">
        <f t="shared" si="171"/>
        <v>4632.7384739365061</v>
      </c>
      <c r="C130" s="87">
        <f t="shared" si="220"/>
        <v>0.125</v>
      </c>
      <c r="D130" s="27">
        <f t="shared" si="172"/>
        <v>579.09230924206327</v>
      </c>
      <c r="E130" s="137">
        <f t="shared" si="205"/>
        <v>0.9</v>
      </c>
      <c r="F130" s="169">
        <f t="shared" si="173"/>
        <v>9.9999999999999978E-2</v>
      </c>
      <c r="G130" s="27">
        <f t="shared" si="174"/>
        <v>521.18307831785694</v>
      </c>
      <c r="H130" s="58">
        <f t="shared" si="221"/>
        <v>0.40731330164910667</v>
      </c>
      <c r="I130" s="27">
        <f t="shared" si="175"/>
        <v>212.28480039329125</v>
      </c>
      <c r="J130" s="85">
        <f t="shared" si="206"/>
        <v>0.05</v>
      </c>
      <c r="K130" s="85">
        <f t="shared" si="207"/>
        <v>0.05</v>
      </c>
      <c r="L130" s="29">
        <f t="shared" si="208"/>
        <v>0.9</v>
      </c>
      <c r="M130" s="85">
        <f t="shared" si="208"/>
        <v>0.05</v>
      </c>
      <c r="N130" s="627">
        <f t="shared" si="176"/>
        <v>0.53071200098322824</v>
      </c>
      <c r="O130" s="144">
        <f t="shared" si="222"/>
        <v>3.7499999999999999E-2</v>
      </c>
      <c r="P130" s="627">
        <f t="shared" si="177"/>
        <v>0.39803400073742112</v>
      </c>
      <c r="Q130" s="27">
        <f t="shared" si="178"/>
        <v>10.083528018681335</v>
      </c>
      <c r="R130" s="27">
        <f t="shared" si="179"/>
        <v>10.216206018927142</v>
      </c>
      <c r="S130" s="624">
        <f t="shared" si="180"/>
        <v>211.35605439157061</v>
      </c>
      <c r="T130" s="144">
        <f t="shared" si="223"/>
        <v>0.05</v>
      </c>
      <c r="U130" s="53">
        <f t="shared" si="181"/>
        <v>10.614240019664564</v>
      </c>
      <c r="V130" s="27">
        <f t="shared" si="182"/>
        <v>57.909230924206312</v>
      </c>
      <c r="W130" s="85">
        <f t="shared" si="209"/>
        <v>0.09</v>
      </c>
      <c r="X130" s="29">
        <f t="shared" si="183"/>
        <v>0.91</v>
      </c>
      <c r="Y130" s="27">
        <f t="shared" si="184"/>
        <v>5.2118307831785682</v>
      </c>
      <c r="Z130" s="85">
        <f t="shared" si="210"/>
        <v>0.49000000000000005</v>
      </c>
      <c r="AA130" s="624">
        <f t="shared" si="185"/>
        <v>2.5537970837574986</v>
      </c>
      <c r="AB130" s="27">
        <f t="shared" si="186"/>
        <v>52.697400141027749</v>
      </c>
      <c r="AC130" s="85">
        <f t="shared" si="211"/>
        <v>0.49000000000000005</v>
      </c>
      <c r="AD130" s="27">
        <f t="shared" si="187"/>
        <v>25.821726069103601</v>
      </c>
      <c r="AE130" s="624">
        <f t="shared" si="188"/>
        <v>36.435966088768168</v>
      </c>
      <c r="AF130" s="624">
        <f t="shared" si="189"/>
        <v>5.8297545742029069</v>
      </c>
      <c r="AG130" s="624">
        <f t="shared" si="190"/>
        <v>7.6515528786413149</v>
      </c>
      <c r="AI130" s="109">
        <v>2037</v>
      </c>
      <c r="AJ130" s="53">
        <v>468.04197498702933</v>
      </c>
      <c r="AK130" s="108">
        <f t="shared" si="224"/>
        <v>1.3089108910891087</v>
      </c>
      <c r="AL130" s="61">
        <f t="shared" si="225"/>
        <v>1.2410000000000001</v>
      </c>
      <c r="AM130" s="53">
        <f t="shared" si="191"/>
        <v>760.26792103729724</v>
      </c>
      <c r="AN130" s="98"/>
      <c r="AO130" s="109">
        <v>2037</v>
      </c>
      <c r="AP130" s="53">
        <v>710.39397137058063</v>
      </c>
      <c r="AQ130" s="108">
        <f t="shared" si="212"/>
        <v>1.3089108910891087</v>
      </c>
      <c r="AR130" s="61">
        <f>AR129</f>
        <v>1.1113</v>
      </c>
      <c r="AS130" s="53">
        <f t="shared" si="192"/>
        <v>1033.3338658889256</v>
      </c>
      <c r="AU130" s="109">
        <v>2037</v>
      </c>
      <c r="AV130" s="53">
        <v>183.95559772596266</v>
      </c>
      <c r="AW130" s="61">
        <f t="shared" si="213"/>
        <v>1.3089108910891087</v>
      </c>
      <c r="AX130" s="61">
        <v>0</v>
      </c>
      <c r="AY130" s="53">
        <f t="shared" si="193"/>
        <v>0</v>
      </c>
      <c r="AZ130" s="6"/>
      <c r="BA130" s="32">
        <v>2037</v>
      </c>
      <c r="BB130" s="692">
        <v>425.98660226666993</v>
      </c>
      <c r="BC130" s="53">
        <f t="shared" si="227"/>
        <v>131.88660226666991</v>
      </c>
      <c r="BD130" s="48">
        <f t="shared" si="194"/>
        <v>1.3089108910891087</v>
      </c>
      <c r="BE130" s="58">
        <v>0</v>
      </c>
      <c r="BF130" s="27">
        <f t="shared" si="195"/>
        <v>0</v>
      </c>
      <c r="BH130" s="32">
        <v>2037</v>
      </c>
      <c r="BI130" s="692">
        <v>0</v>
      </c>
      <c r="BJ130" s="53">
        <v>0</v>
      </c>
      <c r="BK130" s="108">
        <f t="shared" si="196"/>
        <v>1.3089108910891087</v>
      </c>
      <c r="BL130" s="61">
        <v>0</v>
      </c>
      <c r="BM130" s="53">
        <f t="shared" si="197"/>
        <v>0</v>
      </c>
      <c r="BO130" s="109">
        <v>2037</v>
      </c>
      <c r="BP130" s="53">
        <v>160.15211980192169</v>
      </c>
      <c r="BQ130" s="53">
        <f t="shared" si="198"/>
        <v>60.152119801921685</v>
      </c>
      <c r="BR130" s="108">
        <f t="shared" si="214"/>
        <v>1.3089108910891087</v>
      </c>
      <c r="BS130" s="61">
        <v>0</v>
      </c>
      <c r="BT130" s="53">
        <f t="shared" si="199"/>
        <v>0</v>
      </c>
      <c r="BV130" s="109">
        <v>2037</v>
      </c>
      <c r="BW130" s="695">
        <v>117.30660142613948</v>
      </c>
      <c r="BX130" s="108">
        <f t="shared" si="215"/>
        <v>1.3089108910891087</v>
      </c>
      <c r="BY130" s="61">
        <v>0</v>
      </c>
      <c r="BZ130" s="53">
        <f t="shared" si="200"/>
        <v>0</v>
      </c>
      <c r="CB130" s="109">
        <v>2037</v>
      </c>
      <c r="CC130" s="27">
        <v>155.19530365456703</v>
      </c>
      <c r="CD130" s="53">
        <f t="shared" si="228"/>
        <v>97.695303654567027</v>
      </c>
      <c r="CE130" s="108">
        <f t="shared" si="216"/>
        <v>1.3089108910891087</v>
      </c>
      <c r="CF130" s="61">
        <v>0</v>
      </c>
      <c r="CG130" s="53">
        <f t="shared" si="201"/>
        <v>0</v>
      </c>
      <c r="CI130" s="32">
        <v>2037</v>
      </c>
      <c r="CJ130" s="53">
        <v>378.48458074868296</v>
      </c>
      <c r="CK130" s="48">
        <f t="shared" si="217"/>
        <v>1.3089108910891087</v>
      </c>
      <c r="CL130" s="58">
        <v>0</v>
      </c>
      <c r="CM130" s="27">
        <f t="shared" si="202"/>
        <v>0</v>
      </c>
      <c r="CO130" s="109">
        <v>2037</v>
      </c>
      <c r="CP130" s="53">
        <f t="shared" si="218"/>
        <v>2169.0832480184463</v>
      </c>
      <c r="CQ130" s="53">
        <f t="shared" si="203"/>
        <v>2169.0832480184463</v>
      </c>
      <c r="CR130" s="108">
        <f t="shared" si="219"/>
        <v>1.3089108910891087</v>
      </c>
      <c r="CS130" s="108">
        <v>1</v>
      </c>
      <c r="CT130" s="53">
        <f t="shared" si="204"/>
        <v>2839.1366870102829</v>
      </c>
    </row>
    <row r="131" spans="1:98" ht="15" x14ac:dyDescent="0.5">
      <c r="A131" s="32">
        <v>2038</v>
      </c>
      <c r="B131" s="27">
        <f t="shared" si="171"/>
        <v>4595.2420369767315</v>
      </c>
      <c r="C131" s="87">
        <f t="shared" si="220"/>
        <v>0.125</v>
      </c>
      <c r="D131" s="27">
        <f t="shared" si="172"/>
        <v>574.40525462209143</v>
      </c>
      <c r="E131" s="137">
        <f t="shared" si="205"/>
        <v>0.9</v>
      </c>
      <c r="F131" s="169">
        <f t="shared" si="173"/>
        <v>9.9999999999999978E-2</v>
      </c>
      <c r="G131" s="27">
        <f t="shared" si="174"/>
        <v>516.96472915988227</v>
      </c>
      <c r="H131" s="58">
        <f t="shared" si="221"/>
        <v>0.40731330164910667</v>
      </c>
      <c r="I131" s="27">
        <f t="shared" si="175"/>
        <v>210.56661067024785</v>
      </c>
      <c r="J131" s="85">
        <f t="shared" si="206"/>
        <v>0.05</v>
      </c>
      <c r="K131" s="85">
        <f t="shared" si="207"/>
        <v>0.05</v>
      </c>
      <c r="L131" s="29">
        <f t="shared" si="208"/>
        <v>0.9</v>
      </c>
      <c r="M131" s="85">
        <f t="shared" si="208"/>
        <v>0.05</v>
      </c>
      <c r="N131" s="627">
        <f t="shared" si="176"/>
        <v>0.52641652667561967</v>
      </c>
      <c r="O131" s="144">
        <f t="shared" si="222"/>
        <v>3.7499999999999999E-2</v>
      </c>
      <c r="P131" s="627">
        <f t="shared" si="177"/>
        <v>0.39481239500671478</v>
      </c>
      <c r="Q131" s="27">
        <f t="shared" si="178"/>
        <v>10.001914006836774</v>
      </c>
      <c r="R131" s="27">
        <f t="shared" si="179"/>
        <v>10.133518138505679</v>
      </c>
      <c r="S131" s="624">
        <f t="shared" si="180"/>
        <v>209.64538174856554</v>
      </c>
      <c r="T131" s="144">
        <f t="shared" si="223"/>
        <v>0.05</v>
      </c>
      <c r="U131" s="53">
        <f t="shared" si="181"/>
        <v>10.528330533512394</v>
      </c>
      <c r="V131" s="27">
        <f t="shared" si="182"/>
        <v>57.440525462209131</v>
      </c>
      <c r="W131" s="85">
        <f t="shared" si="209"/>
        <v>0.09</v>
      </c>
      <c r="X131" s="29">
        <f t="shared" si="183"/>
        <v>0.91</v>
      </c>
      <c r="Y131" s="27">
        <f t="shared" si="184"/>
        <v>5.1696472915988219</v>
      </c>
      <c r="Z131" s="85">
        <f t="shared" si="210"/>
        <v>0.49000000000000005</v>
      </c>
      <c r="AA131" s="624">
        <f t="shared" si="185"/>
        <v>2.533127172883423</v>
      </c>
      <c r="AB131" s="27">
        <f t="shared" si="186"/>
        <v>52.27087817061031</v>
      </c>
      <c r="AC131" s="85">
        <f t="shared" si="211"/>
        <v>0.49000000000000005</v>
      </c>
      <c r="AD131" s="27">
        <f t="shared" si="187"/>
        <v>25.612730303599054</v>
      </c>
      <c r="AE131" s="624">
        <f t="shared" si="188"/>
        <v>36.141060837111446</v>
      </c>
      <c r="AF131" s="624">
        <f t="shared" si="189"/>
        <v>5.7825697339378319</v>
      </c>
      <c r="AG131" s="624">
        <f t="shared" si="190"/>
        <v>7.5896227757934032</v>
      </c>
      <c r="AI131" s="109">
        <v>2038</v>
      </c>
      <c r="AJ131" s="53">
        <v>485.77355089104935</v>
      </c>
      <c r="AK131" s="108">
        <f t="shared" si="224"/>
        <v>1.3089108910891087</v>
      </c>
      <c r="AL131" s="61">
        <f t="shared" si="225"/>
        <v>1.2410000000000001</v>
      </c>
      <c r="AM131" s="53">
        <f t="shared" si="191"/>
        <v>789.070355583126</v>
      </c>
      <c r="AN131" s="98"/>
      <c r="AO131" s="109">
        <v>2038</v>
      </c>
      <c r="AP131" s="53">
        <v>715.96415607548977</v>
      </c>
      <c r="AQ131" s="108">
        <f t="shared" si="212"/>
        <v>1.3089108910891087</v>
      </c>
      <c r="AR131" s="61">
        <f t="shared" si="226"/>
        <v>1.1113</v>
      </c>
      <c r="AS131" s="53">
        <f t="shared" si="192"/>
        <v>1041.436215749432</v>
      </c>
      <c r="AU131" s="109">
        <v>2038</v>
      </c>
      <c r="AV131" s="53">
        <v>192.5832816589085</v>
      </c>
      <c r="AW131" s="61">
        <f t="shared" si="213"/>
        <v>1.3089108910891087</v>
      </c>
      <c r="AX131" s="61">
        <v>0</v>
      </c>
      <c r="AY131" s="53">
        <f t="shared" si="193"/>
        <v>0</v>
      </c>
      <c r="AZ131" s="6"/>
      <c r="BA131" s="32">
        <v>2038</v>
      </c>
      <c r="BB131" s="692">
        <v>432.51377447445248</v>
      </c>
      <c r="BC131" s="53">
        <f t="shared" si="227"/>
        <v>138.41377447445245</v>
      </c>
      <c r="BD131" s="48">
        <f t="shared" si="194"/>
        <v>1.3089108910891087</v>
      </c>
      <c r="BE131" s="58">
        <v>0</v>
      </c>
      <c r="BF131" s="27">
        <f t="shared" si="195"/>
        <v>0</v>
      </c>
      <c r="BH131" s="32">
        <v>2038</v>
      </c>
      <c r="BI131" s="692">
        <v>0</v>
      </c>
      <c r="BJ131" s="53">
        <v>0</v>
      </c>
      <c r="BK131" s="108">
        <f t="shared" si="196"/>
        <v>1.3089108910891087</v>
      </c>
      <c r="BL131" s="61">
        <v>0</v>
      </c>
      <c r="BM131" s="53">
        <f t="shared" si="197"/>
        <v>0</v>
      </c>
      <c r="BO131" s="109">
        <v>2038</v>
      </c>
      <c r="BP131" s="53">
        <v>162.14106388831237</v>
      </c>
      <c r="BQ131" s="53">
        <f t="shared" si="198"/>
        <v>62.141063888312374</v>
      </c>
      <c r="BR131" s="108">
        <f t="shared" si="214"/>
        <v>1.3089108910891087</v>
      </c>
      <c r="BS131" s="61">
        <v>0</v>
      </c>
      <c r="BT131" s="53">
        <f t="shared" si="199"/>
        <v>0</v>
      </c>
      <c r="BV131" s="109">
        <v>2038</v>
      </c>
      <c r="BW131" s="695">
        <v>122.82236640685409</v>
      </c>
      <c r="BX131" s="108">
        <f t="shared" si="215"/>
        <v>1.3089108910891087</v>
      </c>
      <c r="BY131" s="61">
        <v>0</v>
      </c>
      <c r="BZ131" s="53">
        <f t="shared" si="200"/>
        <v>0</v>
      </c>
      <c r="CB131" s="109">
        <v>2038</v>
      </c>
      <c r="CC131" s="27">
        <v>159.66818149226657</v>
      </c>
      <c r="CD131" s="53">
        <f t="shared" si="228"/>
        <v>102.16818149226657</v>
      </c>
      <c r="CE131" s="108">
        <f t="shared" si="216"/>
        <v>1.3089108910891087</v>
      </c>
      <c r="CF131" s="61">
        <v>0</v>
      </c>
      <c r="CG131" s="53">
        <f t="shared" si="201"/>
        <v>0</v>
      </c>
      <c r="CI131" s="32">
        <v>2038</v>
      </c>
      <c r="CJ131" s="53">
        <v>384.89245998360781</v>
      </c>
      <c r="CK131" s="48">
        <f t="shared" si="217"/>
        <v>1.3089108910891087</v>
      </c>
      <c r="CL131" s="58">
        <v>0</v>
      </c>
      <c r="CM131" s="27">
        <f t="shared" si="202"/>
        <v>0</v>
      </c>
      <c r="CO131" s="109">
        <v>2038</v>
      </c>
      <c r="CP131" s="53">
        <f t="shared" si="218"/>
        <v>2112.241165129059</v>
      </c>
      <c r="CQ131" s="53">
        <f t="shared" si="203"/>
        <v>2112.241165129059</v>
      </c>
      <c r="CR131" s="108">
        <f t="shared" si="219"/>
        <v>1.3089108910891087</v>
      </c>
      <c r="CS131" s="108">
        <v>1</v>
      </c>
      <c r="CT131" s="53">
        <f t="shared" si="204"/>
        <v>2764.7354656441739</v>
      </c>
    </row>
    <row r="132" spans="1:98" ht="15" x14ac:dyDescent="0.5">
      <c r="A132" s="32">
        <v>2039</v>
      </c>
      <c r="B132" s="27">
        <f t="shared" si="171"/>
        <v>4558.3830967989179</v>
      </c>
      <c r="C132" s="87">
        <f t="shared" si="220"/>
        <v>0.125</v>
      </c>
      <c r="D132" s="27">
        <f t="shared" si="172"/>
        <v>569.79788709986474</v>
      </c>
      <c r="E132" s="137">
        <f t="shared" si="205"/>
        <v>0.9</v>
      </c>
      <c r="F132" s="169">
        <f t="shared" si="173"/>
        <v>9.9999999999999978E-2</v>
      </c>
      <c r="G132" s="27">
        <f t="shared" si="174"/>
        <v>512.81809838987829</v>
      </c>
      <c r="H132" s="58">
        <f t="shared" si="221"/>
        <v>0.40731330164910667</v>
      </c>
      <c r="I132" s="27">
        <f t="shared" si="175"/>
        <v>208.87763280059775</v>
      </c>
      <c r="J132" s="85">
        <f t="shared" si="206"/>
        <v>0.05</v>
      </c>
      <c r="K132" s="85">
        <f t="shared" si="207"/>
        <v>0.05</v>
      </c>
      <c r="L132" s="29">
        <f t="shared" si="208"/>
        <v>0.9</v>
      </c>
      <c r="M132" s="85">
        <f t="shared" si="208"/>
        <v>0.05</v>
      </c>
      <c r="N132" s="627">
        <f t="shared" si="176"/>
        <v>0.52219408200149442</v>
      </c>
      <c r="O132" s="144">
        <f t="shared" si="222"/>
        <v>3.7499999999999999E-2</v>
      </c>
      <c r="P132" s="627">
        <f t="shared" si="177"/>
        <v>0.39164556150112079</v>
      </c>
      <c r="Q132" s="27">
        <f t="shared" si="178"/>
        <v>9.9216875580283936</v>
      </c>
      <c r="R132" s="27">
        <f t="shared" si="179"/>
        <v>10.052236078528766</v>
      </c>
      <c r="S132" s="624">
        <f t="shared" si="180"/>
        <v>207.96379315709515</v>
      </c>
      <c r="T132" s="144">
        <f t="shared" si="223"/>
        <v>0.05</v>
      </c>
      <c r="U132" s="53">
        <f t="shared" si="181"/>
        <v>10.443881640029888</v>
      </c>
      <c r="V132" s="27">
        <f t="shared" si="182"/>
        <v>56.979788709986458</v>
      </c>
      <c r="W132" s="85">
        <f t="shared" si="209"/>
        <v>0.09</v>
      </c>
      <c r="X132" s="29">
        <f t="shared" si="183"/>
        <v>0.91</v>
      </c>
      <c r="Y132" s="27">
        <f t="shared" si="184"/>
        <v>5.1281809838987806</v>
      </c>
      <c r="Z132" s="85">
        <f t="shared" si="210"/>
        <v>0.49000000000000005</v>
      </c>
      <c r="AA132" s="624">
        <f t="shared" si="185"/>
        <v>2.5128086821104025</v>
      </c>
      <c r="AB132" s="27">
        <f t="shared" si="186"/>
        <v>51.851607726087678</v>
      </c>
      <c r="AC132" s="85">
        <f t="shared" si="211"/>
        <v>0.49000000000000005</v>
      </c>
      <c r="AD132" s="27">
        <f t="shared" si="187"/>
        <v>25.407287785782966</v>
      </c>
      <c r="AE132" s="624">
        <f t="shared" si="188"/>
        <v>35.851169425812856</v>
      </c>
      <c r="AF132" s="624">
        <f t="shared" si="189"/>
        <v>5.7361871081300571</v>
      </c>
      <c r="AG132" s="624">
        <f t="shared" si="190"/>
        <v>7.5287455794206997</v>
      </c>
      <c r="AI132" s="109">
        <v>2039</v>
      </c>
      <c r="AJ132" s="53">
        <v>503.60395473722008</v>
      </c>
      <c r="AK132" s="108">
        <f t="shared" si="224"/>
        <v>1.3089108910891087</v>
      </c>
      <c r="AL132" s="61">
        <f t="shared" si="225"/>
        <v>1.2410000000000001</v>
      </c>
      <c r="AM132" s="53">
        <f t="shared" si="191"/>
        <v>818.03332212850773</v>
      </c>
      <c r="AN132" s="98"/>
      <c r="AO132" s="109">
        <v>2039</v>
      </c>
      <c r="AP132" s="53">
        <v>721.53434078039891</v>
      </c>
      <c r="AQ132" s="108">
        <f t="shared" si="212"/>
        <v>1.3089108910891087</v>
      </c>
      <c r="AR132" s="61">
        <f t="shared" si="226"/>
        <v>1.1113</v>
      </c>
      <c r="AS132" s="53">
        <f t="shared" si="192"/>
        <v>1049.5385656099386</v>
      </c>
      <c r="AU132" s="109">
        <v>2039</v>
      </c>
      <c r="AV132" s="53">
        <v>201.2109655918527</v>
      </c>
      <c r="AW132" s="61">
        <f t="shared" si="213"/>
        <v>1.3089108910891087</v>
      </c>
      <c r="AX132" s="61">
        <v>0</v>
      </c>
      <c r="AY132" s="53">
        <f t="shared" si="193"/>
        <v>0</v>
      </c>
      <c r="AZ132" s="6"/>
      <c r="BA132" s="32">
        <v>2039</v>
      </c>
      <c r="BB132" s="692">
        <v>439.04739401463337</v>
      </c>
      <c r="BC132" s="53">
        <f t="shared" si="227"/>
        <v>144.94739401463335</v>
      </c>
      <c r="BD132" s="48">
        <f t="shared" si="194"/>
        <v>1.3089108910891087</v>
      </c>
      <c r="BE132" s="58">
        <v>0</v>
      </c>
      <c r="BF132" s="27">
        <f t="shared" si="195"/>
        <v>0</v>
      </c>
      <c r="BH132" s="32">
        <v>2039</v>
      </c>
      <c r="BI132" s="692">
        <v>0</v>
      </c>
      <c r="BJ132" s="53">
        <v>0</v>
      </c>
      <c r="BK132" s="108">
        <f t="shared" si="196"/>
        <v>1.3089108910891087</v>
      </c>
      <c r="BL132" s="61">
        <v>0</v>
      </c>
      <c r="BM132" s="53">
        <f t="shared" si="197"/>
        <v>0</v>
      </c>
      <c r="BO132" s="109">
        <v>2039</v>
      </c>
      <c r="BP132" s="53">
        <v>164.13000797470315</v>
      </c>
      <c r="BQ132" s="53">
        <f t="shared" si="198"/>
        <v>64.130007974703148</v>
      </c>
      <c r="BR132" s="108">
        <f t="shared" si="214"/>
        <v>1.3089108910891087</v>
      </c>
      <c r="BS132" s="61">
        <v>0</v>
      </c>
      <c r="BT132" s="53">
        <f t="shared" si="199"/>
        <v>0</v>
      </c>
      <c r="BV132" s="109">
        <v>2039</v>
      </c>
      <c r="BW132" s="695">
        <v>128.35670094795282</v>
      </c>
      <c r="BX132" s="108">
        <f t="shared" si="215"/>
        <v>1.3089108910891087</v>
      </c>
      <c r="BY132" s="61">
        <v>0</v>
      </c>
      <c r="BZ132" s="53">
        <f t="shared" si="200"/>
        <v>0</v>
      </c>
      <c r="CB132" s="109">
        <v>2039</v>
      </c>
      <c r="CC132" s="27">
        <v>164.14105932996682</v>
      </c>
      <c r="CD132" s="53">
        <f t="shared" si="228"/>
        <v>106.64105932996682</v>
      </c>
      <c r="CE132" s="108">
        <f t="shared" si="216"/>
        <v>1.3089108910891087</v>
      </c>
      <c r="CF132" s="61">
        <v>0</v>
      </c>
      <c r="CG132" s="53">
        <f t="shared" si="201"/>
        <v>0</v>
      </c>
      <c r="CI132" s="32">
        <v>2039</v>
      </c>
      <c r="CJ132" s="53">
        <v>390.81209617616457</v>
      </c>
      <c r="CK132" s="48">
        <f t="shared" si="217"/>
        <v>1.3089108910891087</v>
      </c>
      <c r="CL132" s="58">
        <v>0</v>
      </c>
      <c r="CM132" s="27">
        <f t="shared" si="202"/>
        <v>0</v>
      </c>
      <c r="CO132" s="109">
        <v>2039</v>
      </c>
      <c r="CP132" s="53">
        <f t="shared" si="218"/>
        <v>2055.7634804471077</v>
      </c>
      <c r="CQ132" s="53">
        <f t="shared" si="203"/>
        <v>2055.7634804471077</v>
      </c>
      <c r="CR132" s="108">
        <f t="shared" si="219"/>
        <v>1.3089108910891087</v>
      </c>
      <c r="CS132" s="108">
        <v>1</v>
      </c>
      <c r="CT132" s="53">
        <f t="shared" si="204"/>
        <v>2690.8112090604714</v>
      </c>
    </row>
    <row r="133" spans="1:98" ht="15" x14ac:dyDescent="0.5">
      <c r="A133" s="32">
        <v>2040</v>
      </c>
      <c r="B133" s="27">
        <f t="shared" si="171"/>
        <v>4527.8028223210658</v>
      </c>
      <c r="C133" s="87">
        <f t="shared" si="220"/>
        <v>0.125</v>
      </c>
      <c r="D133" s="27">
        <f t="shared" si="172"/>
        <v>565.97535279013323</v>
      </c>
      <c r="E133" s="137">
        <f t="shared" si="205"/>
        <v>0.9</v>
      </c>
      <c r="F133" s="169">
        <f t="shared" si="173"/>
        <v>9.9999999999999978E-2</v>
      </c>
      <c r="G133" s="27">
        <f t="shared" si="174"/>
        <v>509.37781751111993</v>
      </c>
      <c r="H133" s="58">
        <f t="shared" si="221"/>
        <v>0.40731330164910667</v>
      </c>
      <c r="I133" s="27">
        <f t="shared" si="175"/>
        <v>207.4763606372704</v>
      </c>
      <c r="J133" s="85">
        <f t="shared" si="206"/>
        <v>0.05</v>
      </c>
      <c r="K133" s="85">
        <f t="shared" si="207"/>
        <v>0.05</v>
      </c>
      <c r="L133" s="29">
        <f t="shared" si="208"/>
        <v>0.9</v>
      </c>
      <c r="M133" s="85">
        <f t="shared" si="208"/>
        <v>0.05</v>
      </c>
      <c r="N133" s="627">
        <f t="shared" si="176"/>
        <v>0.5186909015931761</v>
      </c>
      <c r="O133" s="144">
        <f t="shared" si="222"/>
        <v>3.7499999999999999E-2</v>
      </c>
      <c r="P133" s="627">
        <f t="shared" si="177"/>
        <v>0.38901817619488205</v>
      </c>
      <c r="Q133" s="27">
        <f t="shared" si="178"/>
        <v>9.8551271302703451</v>
      </c>
      <c r="R133" s="27">
        <f t="shared" si="179"/>
        <v>9.9847998556686388</v>
      </c>
      <c r="S133" s="624">
        <f t="shared" si="180"/>
        <v>206.56865155948233</v>
      </c>
      <c r="T133" s="144">
        <f t="shared" si="223"/>
        <v>0.05</v>
      </c>
      <c r="U133" s="53">
        <f t="shared" si="181"/>
        <v>10.373818031863522</v>
      </c>
      <c r="V133" s="27">
        <f t="shared" si="182"/>
        <v>56.597535279013307</v>
      </c>
      <c r="W133" s="85">
        <f t="shared" si="209"/>
        <v>0.09</v>
      </c>
      <c r="X133" s="29">
        <f t="shared" si="183"/>
        <v>0.91</v>
      </c>
      <c r="Y133" s="27">
        <f t="shared" si="184"/>
        <v>5.0937781751111979</v>
      </c>
      <c r="Z133" s="85">
        <f t="shared" si="210"/>
        <v>0.49000000000000005</v>
      </c>
      <c r="AA133" s="624">
        <f t="shared" si="185"/>
        <v>2.4959513058044873</v>
      </c>
      <c r="AB133" s="27">
        <f t="shared" si="186"/>
        <v>51.50375710390211</v>
      </c>
      <c r="AC133" s="85">
        <f t="shared" si="211"/>
        <v>0.49000000000000005</v>
      </c>
      <c r="AD133" s="27">
        <f t="shared" si="187"/>
        <v>25.236840980912035</v>
      </c>
      <c r="AE133" s="624">
        <f t="shared" si="188"/>
        <v>35.610659012775557</v>
      </c>
      <c r="AF133" s="624">
        <f t="shared" si="189"/>
        <v>5.6977054420440894</v>
      </c>
      <c r="AG133" s="624">
        <f t="shared" si="190"/>
        <v>7.4782383926828668</v>
      </c>
      <c r="AI133" s="109">
        <v>2040</v>
      </c>
      <c r="AJ133" s="53">
        <v>521.52051458198798</v>
      </c>
      <c r="AK133" s="108">
        <f t="shared" si="224"/>
        <v>1.3089108910891087</v>
      </c>
      <c r="AL133" s="61">
        <f t="shared" si="225"/>
        <v>1.2410000000000001</v>
      </c>
      <c r="AM133" s="53">
        <f t="shared" si="191"/>
        <v>847.13623689528572</v>
      </c>
      <c r="AN133" s="98"/>
      <c r="AO133" s="109">
        <v>2040</v>
      </c>
      <c r="AP133" s="53">
        <v>727.10452548530725</v>
      </c>
      <c r="AQ133" s="108">
        <f t="shared" si="212"/>
        <v>1.3089108910891087</v>
      </c>
      <c r="AR133" s="61">
        <f t="shared" si="226"/>
        <v>1.1113</v>
      </c>
      <c r="AS133" s="53">
        <f t="shared" si="192"/>
        <v>1057.640915470444</v>
      </c>
      <c r="AU133" s="109">
        <v>2040</v>
      </c>
      <c r="AV133" s="53">
        <v>209.83864952479891</v>
      </c>
      <c r="AW133" s="61">
        <f t="shared" si="213"/>
        <v>1.3089108910891087</v>
      </c>
      <c r="AX133" s="61">
        <v>0</v>
      </c>
      <c r="AY133" s="53">
        <f t="shared" si="193"/>
        <v>0</v>
      </c>
      <c r="AZ133" s="6"/>
      <c r="BA133" s="32">
        <v>2040</v>
      </c>
      <c r="BB133" s="692">
        <v>445.5865725400202</v>
      </c>
      <c r="BC133" s="53">
        <f t="shared" si="227"/>
        <v>151.48657254002018</v>
      </c>
      <c r="BD133" s="48">
        <f t="shared" si="194"/>
        <v>1.3089108910891087</v>
      </c>
      <c r="BE133" s="58">
        <v>0</v>
      </c>
      <c r="BF133" s="27">
        <f t="shared" si="195"/>
        <v>0</v>
      </c>
      <c r="BH133" s="32">
        <v>2040</v>
      </c>
      <c r="BI133" s="692">
        <v>0</v>
      </c>
      <c r="BJ133" s="53">
        <v>0</v>
      </c>
      <c r="BK133" s="108">
        <f t="shared" si="196"/>
        <v>1.3089108910891087</v>
      </c>
      <c r="BL133" s="61">
        <v>0</v>
      </c>
      <c r="BM133" s="53">
        <f t="shared" si="197"/>
        <v>0</v>
      </c>
      <c r="BO133" s="109">
        <v>2040</v>
      </c>
      <c r="BP133" s="53">
        <v>166.11895206109367</v>
      </c>
      <c r="BQ133" s="53">
        <f t="shared" si="198"/>
        <v>66.118952061093665</v>
      </c>
      <c r="BR133" s="108">
        <f t="shared" si="214"/>
        <v>1.3089108910891087</v>
      </c>
      <c r="BS133" s="61">
        <v>0</v>
      </c>
      <c r="BT133" s="53">
        <f t="shared" si="199"/>
        <v>0</v>
      </c>
      <c r="BV133" s="109">
        <v>2040</v>
      </c>
      <c r="BW133" s="695">
        <v>133.90698083407807</v>
      </c>
      <c r="BX133" s="108">
        <f t="shared" si="215"/>
        <v>1.3089108910891087</v>
      </c>
      <c r="BY133" s="61">
        <v>0</v>
      </c>
      <c r="BZ133" s="53">
        <f t="shared" si="200"/>
        <v>0</v>
      </c>
      <c r="CB133" s="109">
        <v>2040</v>
      </c>
      <c r="CC133" s="27">
        <v>168.61393716766617</v>
      </c>
      <c r="CD133" s="53">
        <f t="shared" si="228"/>
        <v>111.11393716766617</v>
      </c>
      <c r="CE133" s="108">
        <f t="shared" si="216"/>
        <v>1.3089108910891087</v>
      </c>
      <c r="CF133" s="61">
        <v>0</v>
      </c>
      <c r="CG133" s="53">
        <f t="shared" si="201"/>
        <v>0</v>
      </c>
      <c r="CI133" s="32">
        <v>2040</v>
      </c>
      <c r="CJ133" s="53">
        <v>391.93412903432966</v>
      </c>
      <c r="CK133" s="48">
        <f t="shared" si="217"/>
        <v>1.3089108910891087</v>
      </c>
      <c r="CL133" s="58">
        <v>0</v>
      </c>
      <c r="CM133" s="27">
        <f t="shared" si="202"/>
        <v>0</v>
      </c>
      <c r="CO133" s="109">
        <v>2040</v>
      </c>
      <c r="CP133" s="53">
        <f t="shared" si="218"/>
        <v>2003.9757387707182</v>
      </c>
      <c r="CQ133" s="53">
        <f t="shared" si="203"/>
        <v>2003.9757387707182</v>
      </c>
      <c r="CR133" s="108">
        <f t="shared" si="219"/>
        <v>1.3089108910891087</v>
      </c>
      <c r="CS133" s="108">
        <v>1</v>
      </c>
      <c r="CT133" s="53">
        <f t="shared" si="204"/>
        <v>2623.0256699553356</v>
      </c>
    </row>
    <row r="134" spans="1:98" ht="15" x14ac:dyDescent="0.5">
      <c r="A134" s="32">
        <v>2041</v>
      </c>
      <c r="B134" s="27">
        <f t="shared" si="171"/>
        <v>4497.2215716822611</v>
      </c>
      <c r="C134" s="87">
        <f t="shared" si="220"/>
        <v>0.125</v>
      </c>
      <c r="D134" s="27">
        <f t="shared" si="172"/>
        <v>562.15269646028264</v>
      </c>
      <c r="E134" s="137">
        <f t="shared" si="205"/>
        <v>0.9</v>
      </c>
      <c r="F134" s="169">
        <f t="shared" si="173"/>
        <v>9.9999999999999978E-2</v>
      </c>
      <c r="G134" s="27">
        <f t="shared" si="174"/>
        <v>505.93742681425437</v>
      </c>
      <c r="H134" s="58">
        <f t="shared" si="221"/>
        <v>0.40731330164910667</v>
      </c>
      <c r="I134" s="27">
        <f t="shared" si="175"/>
        <v>206.07504374356722</v>
      </c>
      <c r="J134" s="85">
        <f t="shared" si="206"/>
        <v>0.05</v>
      </c>
      <c r="K134" s="85">
        <f t="shared" si="207"/>
        <v>0.05</v>
      </c>
      <c r="L134" s="29">
        <f t="shared" si="208"/>
        <v>0.9</v>
      </c>
      <c r="M134" s="85">
        <f t="shared" si="208"/>
        <v>0.05</v>
      </c>
      <c r="N134" s="627">
        <f t="shared" si="176"/>
        <v>0.51518760935891805</v>
      </c>
      <c r="O134" s="144">
        <f t="shared" si="222"/>
        <v>3.7499999999999999E-2</v>
      </c>
      <c r="P134" s="627">
        <f t="shared" si="177"/>
        <v>0.38639070701918854</v>
      </c>
      <c r="Q134" s="27">
        <f t="shared" si="178"/>
        <v>9.788564577819443</v>
      </c>
      <c r="R134" s="27">
        <f t="shared" si="179"/>
        <v>9.9173614801591725</v>
      </c>
      <c r="S134" s="624">
        <f t="shared" si="180"/>
        <v>205.17346542718911</v>
      </c>
      <c r="T134" s="144">
        <f t="shared" si="223"/>
        <v>0.05</v>
      </c>
      <c r="U134" s="53">
        <f t="shared" si="181"/>
        <v>10.303752187178361</v>
      </c>
      <c r="V134" s="27">
        <f t="shared" si="182"/>
        <v>56.215269646028254</v>
      </c>
      <c r="W134" s="85">
        <f t="shared" si="209"/>
        <v>0.09</v>
      </c>
      <c r="X134" s="29">
        <f t="shared" si="183"/>
        <v>0.91</v>
      </c>
      <c r="Y134" s="27">
        <f t="shared" si="184"/>
        <v>5.0593742681425429</v>
      </c>
      <c r="Z134" s="85">
        <f t="shared" si="210"/>
        <v>0.49000000000000005</v>
      </c>
      <c r="AA134" s="624">
        <f t="shared" si="185"/>
        <v>2.4790933913898461</v>
      </c>
      <c r="AB134" s="27">
        <f t="shared" si="186"/>
        <v>51.155895377885713</v>
      </c>
      <c r="AC134" s="85">
        <f t="shared" si="211"/>
        <v>0.49000000000000005</v>
      </c>
      <c r="AD134" s="27">
        <f t="shared" si="187"/>
        <v>25.066388735164001</v>
      </c>
      <c r="AE134" s="624">
        <f t="shared" si="188"/>
        <v>35.370140922342358</v>
      </c>
      <c r="AF134" s="624">
        <f t="shared" si="189"/>
        <v>5.6592225475747773</v>
      </c>
      <c r="AG134" s="624">
        <f t="shared" si="190"/>
        <v>7.427729593691895</v>
      </c>
      <c r="AI134" s="109">
        <v>2041</v>
      </c>
      <c r="AJ134" s="53">
        <v>539.51250852517978</v>
      </c>
      <c r="AK134" s="108">
        <f t="shared" si="224"/>
        <v>1.3089108910891087</v>
      </c>
      <c r="AL134" s="61">
        <f t="shared" si="225"/>
        <v>1.2410000000000001</v>
      </c>
      <c r="AM134" s="53">
        <f t="shared" si="191"/>
        <v>876.36168367468019</v>
      </c>
      <c r="AN134" s="98"/>
      <c r="AO134" s="109">
        <v>2041</v>
      </c>
      <c r="AP134" s="53">
        <v>732.67471019021673</v>
      </c>
      <c r="AQ134" s="108">
        <f t="shared" si="212"/>
        <v>1.3089108910891087</v>
      </c>
      <c r="AR134" s="61">
        <f t="shared" si="226"/>
        <v>1.1113</v>
      </c>
      <c r="AS134" s="53">
        <f t="shared" si="192"/>
        <v>1065.7432653309511</v>
      </c>
      <c r="AU134" s="109">
        <v>2041</v>
      </c>
      <c r="AV134" s="53">
        <v>218.46633345774438</v>
      </c>
      <c r="AW134" s="61">
        <f t="shared" si="213"/>
        <v>1.3089108910891087</v>
      </c>
      <c r="AX134" s="61">
        <v>0</v>
      </c>
      <c r="AY134" s="53">
        <f t="shared" si="193"/>
        <v>0</v>
      </c>
      <c r="AZ134" s="6"/>
      <c r="BA134" s="32">
        <v>2041</v>
      </c>
      <c r="BB134" s="692">
        <v>452.13057632122957</v>
      </c>
      <c r="BC134" s="53">
        <f t="shared" si="227"/>
        <v>158.03057632122955</v>
      </c>
      <c r="BD134" s="48">
        <f t="shared" si="194"/>
        <v>1.3089108910891087</v>
      </c>
      <c r="BE134" s="58">
        <v>0</v>
      </c>
      <c r="BF134" s="27">
        <f t="shared" si="195"/>
        <v>0</v>
      </c>
      <c r="BH134" s="32">
        <v>2041</v>
      </c>
      <c r="BI134" s="692">
        <v>0</v>
      </c>
      <c r="BJ134" s="53">
        <v>0</v>
      </c>
      <c r="BK134" s="108">
        <f t="shared" si="196"/>
        <v>1.3089108910891087</v>
      </c>
      <c r="BL134" s="61">
        <v>0</v>
      </c>
      <c r="BM134" s="53">
        <f t="shared" si="197"/>
        <v>0</v>
      </c>
      <c r="BO134" s="109">
        <v>2041</v>
      </c>
      <c r="BP134" s="53">
        <v>168.10789614748401</v>
      </c>
      <c r="BQ134" s="53">
        <f t="shared" si="198"/>
        <v>68.107896147484013</v>
      </c>
      <c r="BR134" s="108">
        <f t="shared" si="214"/>
        <v>1.3089108910891087</v>
      </c>
      <c r="BS134" s="61">
        <v>0</v>
      </c>
      <c r="BT134" s="53">
        <f t="shared" si="199"/>
        <v>0</v>
      </c>
      <c r="BV134" s="109">
        <v>2041</v>
      </c>
      <c r="BW134" s="695">
        <v>139.47104214494442</v>
      </c>
      <c r="BX134" s="108">
        <f t="shared" si="215"/>
        <v>1.3089108910891087</v>
      </c>
      <c r="BY134" s="61">
        <v>0</v>
      </c>
      <c r="BZ134" s="53">
        <f t="shared" si="200"/>
        <v>0</v>
      </c>
      <c r="CB134" s="109">
        <v>2041</v>
      </c>
      <c r="CC134" s="27">
        <v>173.08681500536622</v>
      </c>
      <c r="CD134" s="53">
        <f t="shared" si="228"/>
        <v>115.58681500536622</v>
      </c>
      <c r="CE134" s="108">
        <f t="shared" si="216"/>
        <v>1.3089108910891087</v>
      </c>
      <c r="CF134" s="61">
        <v>0</v>
      </c>
      <c r="CG134" s="53">
        <f t="shared" si="201"/>
        <v>0</v>
      </c>
      <c r="CI134" s="32">
        <v>2041</v>
      </c>
      <c r="CJ134" s="53">
        <v>393.05648061071145</v>
      </c>
      <c r="CK134" s="48">
        <f t="shared" si="217"/>
        <v>1.3089108910891087</v>
      </c>
      <c r="CL134" s="58">
        <v>0</v>
      </c>
      <c r="CM134" s="27">
        <f t="shared" si="202"/>
        <v>0</v>
      </c>
      <c r="CO134" s="109">
        <v>2041</v>
      </c>
      <c r="CP134" s="53">
        <f t="shared" si="218"/>
        <v>1952.0936375971232</v>
      </c>
      <c r="CQ134" s="53">
        <f t="shared" si="203"/>
        <v>1952.0936375971232</v>
      </c>
      <c r="CR134" s="108">
        <f t="shared" si="219"/>
        <v>1.3089108910891087</v>
      </c>
      <c r="CS134" s="108">
        <v>1</v>
      </c>
      <c r="CT134" s="53">
        <f t="shared" si="204"/>
        <v>2555.1166226766304</v>
      </c>
    </row>
    <row r="135" spans="1:98" ht="15" x14ac:dyDescent="0.5">
      <c r="A135" s="32">
        <v>2042</v>
      </c>
      <c r="B135" s="27">
        <f t="shared" si="171"/>
        <v>4466.9985329088095</v>
      </c>
      <c r="C135" s="87">
        <f t="shared" si="220"/>
        <v>0.125</v>
      </c>
      <c r="D135" s="27">
        <f t="shared" si="172"/>
        <v>558.37481661360118</v>
      </c>
      <c r="E135" s="137">
        <f t="shared" si="205"/>
        <v>0.9</v>
      </c>
      <c r="F135" s="169">
        <f t="shared" si="173"/>
        <v>9.9999999999999978E-2</v>
      </c>
      <c r="G135" s="27">
        <f t="shared" si="174"/>
        <v>502.53733495224105</v>
      </c>
      <c r="H135" s="58">
        <f t="shared" si="221"/>
        <v>0.40731330164910667</v>
      </c>
      <c r="I135" s="27">
        <f t="shared" si="175"/>
        <v>204.69014110134032</v>
      </c>
      <c r="J135" s="85">
        <f t="shared" si="206"/>
        <v>0.05</v>
      </c>
      <c r="K135" s="85">
        <f t="shared" si="207"/>
        <v>0.05</v>
      </c>
      <c r="L135" s="29">
        <f t="shared" si="208"/>
        <v>0.9</v>
      </c>
      <c r="M135" s="85">
        <f t="shared" si="208"/>
        <v>0.05</v>
      </c>
      <c r="N135" s="627">
        <f t="shared" si="176"/>
        <v>0.51172535275335085</v>
      </c>
      <c r="O135" s="144">
        <f t="shared" si="222"/>
        <v>3.7499999999999999E-2</v>
      </c>
      <c r="P135" s="627">
        <f t="shared" si="177"/>
        <v>0.38379401456501311</v>
      </c>
      <c r="Q135" s="27">
        <f t="shared" si="178"/>
        <v>9.7227817023136662</v>
      </c>
      <c r="R135" s="27">
        <f t="shared" si="179"/>
        <v>9.8507130405020042</v>
      </c>
      <c r="S135" s="624">
        <f t="shared" si="180"/>
        <v>203.79462173402194</v>
      </c>
      <c r="T135" s="144">
        <f t="shared" si="223"/>
        <v>0.05</v>
      </c>
      <c r="U135" s="53">
        <f t="shared" si="181"/>
        <v>10.234507055067017</v>
      </c>
      <c r="V135" s="27">
        <f t="shared" si="182"/>
        <v>55.837481661360108</v>
      </c>
      <c r="W135" s="85">
        <f t="shared" si="209"/>
        <v>0.09</v>
      </c>
      <c r="X135" s="29">
        <f t="shared" si="183"/>
        <v>0.91</v>
      </c>
      <c r="Y135" s="27">
        <f t="shared" si="184"/>
        <v>5.0253733495224093</v>
      </c>
      <c r="Z135" s="85">
        <f t="shared" si="210"/>
        <v>0.49000000000000005</v>
      </c>
      <c r="AA135" s="624">
        <f t="shared" si="185"/>
        <v>2.4624329412659809</v>
      </c>
      <c r="AB135" s="27">
        <f t="shared" si="186"/>
        <v>50.812108311837697</v>
      </c>
      <c r="AC135" s="85">
        <f t="shared" si="211"/>
        <v>0.49000000000000005</v>
      </c>
      <c r="AD135" s="27">
        <f t="shared" si="187"/>
        <v>24.897933072800473</v>
      </c>
      <c r="AE135" s="624">
        <f t="shared" si="188"/>
        <v>35.13244012786749</v>
      </c>
      <c r="AF135" s="624">
        <f t="shared" si="189"/>
        <v>5.6211904204587988</v>
      </c>
      <c r="AG135" s="624">
        <f t="shared" si="190"/>
        <v>7.3778124268521728</v>
      </c>
      <c r="AI135" s="109">
        <v>2042</v>
      </c>
      <c r="AJ135" s="53">
        <v>557.57082885286763</v>
      </c>
      <c r="AK135" s="108">
        <f t="shared" si="224"/>
        <v>1.3089108910891087</v>
      </c>
      <c r="AL135" s="61">
        <f t="shared" si="225"/>
        <v>1.2410000000000001</v>
      </c>
      <c r="AM135" s="53">
        <f t="shared" si="191"/>
        <v>905.69486827492312</v>
      </c>
      <c r="AN135" s="98"/>
      <c r="AO135" s="109">
        <v>2042</v>
      </c>
      <c r="AP135" s="53">
        <v>738.24489489512519</v>
      </c>
      <c r="AQ135" s="108">
        <f t="shared" si="212"/>
        <v>1.3089108910891087</v>
      </c>
      <c r="AR135" s="61">
        <f t="shared" si="226"/>
        <v>1.1113</v>
      </c>
      <c r="AS135" s="53">
        <f t="shared" si="192"/>
        <v>1073.8456151914568</v>
      </c>
      <c r="AU135" s="109">
        <v>2042</v>
      </c>
      <c r="AV135" s="53">
        <v>227.0940173906902</v>
      </c>
      <c r="AW135" s="61">
        <f t="shared" si="213"/>
        <v>1.3089108910891087</v>
      </c>
      <c r="AX135" s="61">
        <v>0</v>
      </c>
      <c r="AY135" s="53">
        <f t="shared" si="193"/>
        <v>0</v>
      </c>
      <c r="AZ135" s="6"/>
      <c r="BA135" s="32">
        <v>2042</v>
      </c>
      <c r="BB135" s="692">
        <v>458.40456595675482</v>
      </c>
      <c r="BC135" s="53">
        <f t="shared" si="227"/>
        <v>164.3045659567548</v>
      </c>
      <c r="BD135" s="48">
        <f t="shared" si="194"/>
        <v>1.3089108910891087</v>
      </c>
      <c r="BE135" s="58">
        <v>0</v>
      </c>
      <c r="BF135" s="27">
        <f t="shared" si="195"/>
        <v>0</v>
      </c>
      <c r="BH135" s="32">
        <v>2042</v>
      </c>
      <c r="BI135" s="692">
        <v>0</v>
      </c>
      <c r="BJ135" s="53">
        <v>0</v>
      </c>
      <c r="BK135" s="108">
        <f t="shared" si="196"/>
        <v>1.3089108910891087</v>
      </c>
      <c r="BL135" s="61">
        <v>0</v>
      </c>
      <c r="BM135" s="53">
        <f t="shared" si="197"/>
        <v>0</v>
      </c>
      <c r="BO135" s="109">
        <v>2042</v>
      </c>
      <c r="BP135" s="53">
        <v>170.09684023387487</v>
      </c>
      <c r="BQ135" s="53">
        <f t="shared" si="198"/>
        <v>70.096840233874872</v>
      </c>
      <c r="BR135" s="108">
        <f t="shared" si="214"/>
        <v>1.3089108910891087</v>
      </c>
      <c r="BS135" s="61">
        <v>0</v>
      </c>
      <c r="BT135" s="53">
        <f t="shared" si="199"/>
        <v>0</v>
      </c>
      <c r="BV135" s="109">
        <v>2042</v>
      </c>
      <c r="BW135" s="695">
        <v>145.04708701825709</v>
      </c>
      <c r="BX135" s="108">
        <f t="shared" si="215"/>
        <v>1.3089108910891087</v>
      </c>
      <c r="BY135" s="61">
        <v>0</v>
      </c>
      <c r="BZ135" s="53">
        <f t="shared" si="200"/>
        <v>0</v>
      </c>
      <c r="CB135" s="109">
        <v>2042</v>
      </c>
      <c r="CC135" s="27">
        <v>177.55969284306593</v>
      </c>
      <c r="CD135" s="53">
        <f t="shared" si="228"/>
        <v>120.05969284306593</v>
      </c>
      <c r="CE135" s="108">
        <f t="shared" si="216"/>
        <v>1.3089108910891087</v>
      </c>
      <c r="CF135" s="61">
        <v>0</v>
      </c>
      <c r="CG135" s="53">
        <f t="shared" si="201"/>
        <v>0</v>
      </c>
      <c r="CI135" s="32">
        <v>2042</v>
      </c>
      <c r="CJ135" s="53">
        <v>394.17917573156251</v>
      </c>
      <c r="CK135" s="48">
        <f t="shared" si="217"/>
        <v>1.3089108910891087</v>
      </c>
      <c r="CL135" s="58">
        <v>0</v>
      </c>
      <c r="CM135" s="27">
        <f t="shared" si="202"/>
        <v>0</v>
      </c>
      <c r="CO135" s="109">
        <v>2042</v>
      </c>
      <c r="CP135" s="53">
        <f t="shared" si="218"/>
        <v>1900.4028970778018</v>
      </c>
      <c r="CQ135" s="53">
        <f t="shared" si="203"/>
        <v>1900.4028970778018</v>
      </c>
      <c r="CR135" s="108">
        <f t="shared" si="219"/>
        <v>1.3089108910891087</v>
      </c>
      <c r="CS135" s="108">
        <v>1</v>
      </c>
      <c r="CT135" s="53">
        <f t="shared" si="204"/>
        <v>2487.4580494424295</v>
      </c>
    </row>
    <row r="136" spans="1:98" ht="15" x14ac:dyDescent="0.5">
      <c r="A136" s="32">
        <v>2043</v>
      </c>
      <c r="B136" s="27">
        <f t="shared" si="171"/>
        <v>4443.0348846558672</v>
      </c>
      <c r="C136" s="87">
        <f t="shared" si="220"/>
        <v>0.125</v>
      </c>
      <c r="D136" s="27">
        <f t="shared" si="172"/>
        <v>555.37936058198341</v>
      </c>
      <c r="E136" s="137">
        <f t="shared" si="205"/>
        <v>0.9</v>
      </c>
      <c r="F136" s="169">
        <f t="shared" si="173"/>
        <v>9.9999999999999978E-2</v>
      </c>
      <c r="G136" s="27">
        <f t="shared" si="174"/>
        <v>499.84142452378507</v>
      </c>
      <c r="H136" s="58">
        <f t="shared" si="221"/>
        <v>0.40731330164910667</v>
      </c>
      <c r="I136" s="27">
        <f t="shared" si="175"/>
        <v>203.59206092377565</v>
      </c>
      <c r="J136" s="85">
        <f t="shared" si="206"/>
        <v>0.05</v>
      </c>
      <c r="K136" s="85">
        <f t="shared" si="207"/>
        <v>0.05</v>
      </c>
      <c r="L136" s="29">
        <f t="shared" si="208"/>
        <v>0.9</v>
      </c>
      <c r="M136" s="85">
        <f t="shared" si="208"/>
        <v>0.05</v>
      </c>
      <c r="N136" s="627">
        <f t="shared" si="176"/>
        <v>0.50898015230943916</v>
      </c>
      <c r="O136" s="144">
        <f t="shared" si="222"/>
        <v>3.7499999999999999E-2</v>
      </c>
      <c r="P136" s="627">
        <f t="shared" si="177"/>
        <v>0.38173511423207934</v>
      </c>
      <c r="Q136" s="27">
        <f t="shared" si="178"/>
        <v>9.6706228938793437</v>
      </c>
      <c r="R136" s="27">
        <f t="shared" si="179"/>
        <v>9.7978679319567039</v>
      </c>
      <c r="S136" s="624">
        <f t="shared" si="180"/>
        <v>202.70134565723416</v>
      </c>
      <c r="T136" s="144">
        <f t="shared" si="223"/>
        <v>0.05</v>
      </c>
      <c r="U136" s="53">
        <f t="shared" si="181"/>
        <v>10.179603046188783</v>
      </c>
      <c r="V136" s="27">
        <f t="shared" si="182"/>
        <v>55.537936058198326</v>
      </c>
      <c r="W136" s="85">
        <f t="shared" si="209"/>
        <v>0.09</v>
      </c>
      <c r="X136" s="29">
        <f t="shared" si="183"/>
        <v>0.91</v>
      </c>
      <c r="Y136" s="27">
        <f t="shared" si="184"/>
        <v>4.9984142452378491</v>
      </c>
      <c r="Z136" s="85">
        <f t="shared" si="210"/>
        <v>0.49000000000000005</v>
      </c>
      <c r="AA136" s="624">
        <f t="shared" si="185"/>
        <v>2.4492229801665464</v>
      </c>
      <c r="AB136" s="27">
        <f t="shared" si="186"/>
        <v>50.53952181296048</v>
      </c>
      <c r="AC136" s="85">
        <f t="shared" si="211"/>
        <v>0.49000000000000005</v>
      </c>
      <c r="AD136" s="27">
        <f t="shared" si="187"/>
        <v>24.764365688350637</v>
      </c>
      <c r="AE136" s="624">
        <f t="shared" si="188"/>
        <v>34.943968734539418</v>
      </c>
      <c r="AF136" s="624">
        <f t="shared" si="189"/>
        <v>5.5910349975263065</v>
      </c>
      <c r="AG136" s="624">
        <f t="shared" si="190"/>
        <v>7.3382334342532776</v>
      </c>
      <c r="AI136" s="109">
        <v>2043</v>
      </c>
      <c r="AJ136" s="53">
        <v>575.68770732764733</v>
      </c>
      <c r="AK136" s="108">
        <f t="shared" si="224"/>
        <v>1.3089108910891087</v>
      </c>
      <c r="AL136" s="61">
        <f t="shared" si="225"/>
        <v>1.2410000000000001</v>
      </c>
      <c r="AM136" s="53">
        <f t="shared" si="191"/>
        <v>935.12317229421069</v>
      </c>
      <c r="AN136" s="98"/>
      <c r="AO136" s="109">
        <v>2043</v>
      </c>
      <c r="AP136" s="53">
        <v>743.81507960003466</v>
      </c>
      <c r="AQ136" s="108">
        <f t="shared" si="212"/>
        <v>1.3089108910891087</v>
      </c>
      <c r="AR136" s="61">
        <f t="shared" si="226"/>
        <v>1.1113</v>
      </c>
      <c r="AS136" s="53">
        <f t="shared" si="192"/>
        <v>1081.9479650519636</v>
      </c>
      <c r="AU136" s="109">
        <v>2043</v>
      </c>
      <c r="AV136" s="53">
        <v>235.72170132363482</v>
      </c>
      <c r="AW136" s="61">
        <f t="shared" si="213"/>
        <v>1.3089108910891087</v>
      </c>
      <c r="AX136" s="61">
        <v>0</v>
      </c>
      <c r="AY136" s="53">
        <f t="shared" si="193"/>
        <v>0</v>
      </c>
      <c r="AZ136" s="6"/>
      <c r="BA136" s="32">
        <v>2043</v>
      </c>
      <c r="BB136" s="692">
        <v>459.899681437006</v>
      </c>
      <c r="BC136" s="53">
        <f t="shared" si="227"/>
        <v>165.79968143700597</v>
      </c>
      <c r="BD136" s="48">
        <f t="shared" si="194"/>
        <v>1.3089108910891087</v>
      </c>
      <c r="BE136" s="58">
        <v>0</v>
      </c>
      <c r="BF136" s="27">
        <f t="shared" si="195"/>
        <v>0</v>
      </c>
      <c r="BH136" s="32">
        <v>2043</v>
      </c>
      <c r="BI136" s="692">
        <v>0</v>
      </c>
      <c r="BJ136" s="53">
        <v>0</v>
      </c>
      <c r="BK136" s="108">
        <f t="shared" si="196"/>
        <v>1.3089108910891087</v>
      </c>
      <c r="BL136" s="61">
        <v>0</v>
      </c>
      <c r="BM136" s="53">
        <f t="shared" si="197"/>
        <v>0</v>
      </c>
      <c r="BO136" s="109">
        <v>2043</v>
      </c>
      <c r="BP136" s="53">
        <v>172.08578432026533</v>
      </c>
      <c r="BQ136" s="53">
        <f t="shared" si="198"/>
        <v>72.085784320265333</v>
      </c>
      <c r="BR136" s="108">
        <f t="shared" si="214"/>
        <v>1.3089108910891087</v>
      </c>
      <c r="BS136" s="61">
        <v>0</v>
      </c>
      <c r="BT136" s="53">
        <f t="shared" si="199"/>
        <v>0</v>
      </c>
      <c r="BV136" s="109">
        <v>2043</v>
      </c>
      <c r="BW136" s="695">
        <v>150.6336110720336</v>
      </c>
      <c r="BX136" s="108">
        <f t="shared" si="215"/>
        <v>1.3089108910891087</v>
      </c>
      <c r="BY136" s="61">
        <v>0</v>
      </c>
      <c r="BZ136" s="53">
        <f t="shared" si="200"/>
        <v>0</v>
      </c>
      <c r="CB136" s="109">
        <v>2043</v>
      </c>
      <c r="CC136" s="27">
        <v>182.03257068076672</v>
      </c>
      <c r="CD136" s="53">
        <f t="shared" si="228"/>
        <v>124.53257068076672</v>
      </c>
      <c r="CE136" s="108">
        <f t="shared" si="216"/>
        <v>1.3089108910891087</v>
      </c>
      <c r="CF136" s="61">
        <v>0</v>
      </c>
      <c r="CG136" s="53">
        <f t="shared" si="201"/>
        <v>0</v>
      </c>
      <c r="CI136" s="32">
        <v>2043</v>
      </c>
      <c r="CJ136" s="53">
        <v>395.30224186131244</v>
      </c>
      <c r="CK136" s="48">
        <f t="shared" si="217"/>
        <v>1.3089108910891087</v>
      </c>
      <c r="CL136" s="58">
        <v>0</v>
      </c>
      <c r="CM136" s="27">
        <f t="shared" si="202"/>
        <v>0</v>
      </c>
      <c r="CO136" s="109">
        <v>2043</v>
      </c>
      <c r="CP136" s="53">
        <f t="shared" si="218"/>
        <v>1853.4216223772996</v>
      </c>
      <c r="CQ136" s="53">
        <f t="shared" si="203"/>
        <v>1853.4216223772996</v>
      </c>
      <c r="CR136" s="108">
        <f t="shared" si="219"/>
        <v>1.3089108910891087</v>
      </c>
      <c r="CS136" s="108">
        <v>1</v>
      </c>
      <c r="CT136" s="53">
        <f t="shared" si="204"/>
        <v>2425.9637473096927</v>
      </c>
    </row>
    <row r="137" spans="1:98" ht="15" x14ac:dyDescent="0.5">
      <c r="A137" s="32">
        <v>2044</v>
      </c>
      <c r="B137" s="27">
        <f t="shared" si="171"/>
        <v>4419.0636723937851</v>
      </c>
      <c r="C137" s="87">
        <f t="shared" si="220"/>
        <v>0.125</v>
      </c>
      <c r="D137" s="27">
        <f t="shared" si="172"/>
        <v>552.38295904922313</v>
      </c>
      <c r="E137" s="137">
        <f t="shared" si="205"/>
        <v>0.9</v>
      </c>
      <c r="F137" s="169">
        <f t="shared" si="173"/>
        <v>9.9999999999999978E-2</v>
      </c>
      <c r="G137" s="27">
        <f t="shared" si="174"/>
        <v>497.14466314430081</v>
      </c>
      <c r="H137" s="58">
        <f t="shared" si="221"/>
        <v>0.40731330164910667</v>
      </c>
      <c r="I137" s="27">
        <f t="shared" si="175"/>
        <v>202.49363414253813</v>
      </c>
      <c r="J137" s="85">
        <f t="shared" si="206"/>
        <v>0.05</v>
      </c>
      <c r="K137" s="85">
        <f t="shared" si="207"/>
        <v>0.05</v>
      </c>
      <c r="L137" s="29">
        <f t="shared" si="208"/>
        <v>0.9</v>
      </c>
      <c r="M137" s="85">
        <f t="shared" si="208"/>
        <v>0.05</v>
      </c>
      <c r="N137" s="627">
        <f t="shared" si="176"/>
        <v>0.5062340853563454</v>
      </c>
      <c r="O137" s="144">
        <f t="shared" si="222"/>
        <v>3.7499999999999999E-2</v>
      </c>
      <c r="P137" s="627">
        <f t="shared" si="177"/>
        <v>0.37967556401725899</v>
      </c>
      <c r="Q137" s="27">
        <f t="shared" si="178"/>
        <v>9.6184476217705619</v>
      </c>
      <c r="R137" s="27">
        <f t="shared" si="179"/>
        <v>9.7450061431096486</v>
      </c>
      <c r="S137" s="624">
        <f t="shared" si="180"/>
        <v>201.60772449316454</v>
      </c>
      <c r="T137" s="144">
        <f t="shared" si="223"/>
        <v>0.05</v>
      </c>
      <c r="U137" s="53">
        <f t="shared" si="181"/>
        <v>10.124681707126907</v>
      </c>
      <c r="V137" s="27">
        <f t="shared" si="182"/>
        <v>55.238295904922303</v>
      </c>
      <c r="W137" s="85">
        <f t="shared" si="209"/>
        <v>0.09</v>
      </c>
      <c r="X137" s="29">
        <f t="shared" si="183"/>
        <v>0.91</v>
      </c>
      <c r="Y137" s="27">
        <f t="shared" si="184"/>
        <v>4.9714466314430075</v>
      </c>
      <c r="Z137" s="85">
        <f t="shared" si="210"/>
        <v>0.49000000000000005</v>
      </c>
      <c r="AA137" s="624">
        <f t="shared" si="185"/>
        <v>2.4360088494070737</v>
      </c>
      <c r="AB137" s="27">
        <f t="shared" si="186"/>
        <v>50.266849273479295</v>
      </c>
      <c r="AC137" s="85">
        <f t="shared" si="211"/>
        <v>0.49000000000000005</v>
      </c>
      <c r="AD137" s="27">
        <f t="shared" si="187"/>
        <v>24.630756144004856</v>
      </c>
      <c r="AE137" s="624">
        <f t="shared" si="188"/>
        <v>34.755437851131759</v>
      </c>
      <c r="AF137" s="624">
        <f t="shared" si="189"/>
        <v>5.5608700561810815</v>
      </c>
      <c r="AG137" s="624">
        <f t="shared" si="190"/>
        <v>7.2986419487376688</v>
      </c>
      <c r="AI137" s="109">
        <v>2044</v>
      </c>
      <c r="AJ137" s="53">
        <v>593.85649065269433</v>
      </c>
      <c r="AK137" s="108">
        <f t="shared" si="224"/>
        <v>1.3089108910891087</v>
      </c>
      <c r="AL137" s="61">
        <f t="shared" si="225"/>
        <v>1.2410000000000001</v>
      </c>
      <c r="AM137" s="53">
        <f t="shared" si="191"/>
        <v>964.63578839385309</v>
      </c>
      <c r="AN137" s="98"/>
      <c r="AO137" s="109">
        <v>2044</v>
      </c>
      <c r="AP137" s="53">
        <v>749.3852643049438</v>
      </c>
      <c r="AQ137" s="108">
        <f t="shared" si="212"/>
        <v>1.3089108910891087</v>
      </c>
      <c r="AR137" s="61">
        <f t="shared" si="226"/>
        <v>1.1113</v>
      </c>
      <c r="AS137" s="53">
        <f t="shared" si="192"/>
        <v>1090.0503149124702</v>
      </c>
      <c r="AU137" s="109">
        <v>2044</v>
      </c>
      <c r="AV137" s="53">
        <v>244.34938525658018</v>
      </c>
      <c r="AW137" s="61">
        <f t="shared" si="213"/>
        <v>1.3089108910891087</v>
      </c>
      <c r="AX137" s="61">
        <v>0</v>
      </c>
      <c r="AY137" s="53">
        <f t="shared" si="193"/>
        <v>0</v>
      </c>
      <c r="AZ137" s="6"/>
      <c r="BA137" s="32">
        <v>2044</v>
      </c>
      <c r="BB137" s="692">
        <v>461.40347144946327</v>
      </c>
      <c r="BC137" s="53">
        <f t="shared" si="227"/>
        <v>167.30347144946325</v>
      </c>
      <c r="BD137" s="48">
        <f t="shared" si="194"/>
        <v>1.3089108910891087</v>
      </c>
      <c r="BE137" s="58">
        <v>0</v>
      </c>
      <c r="BF137" s="27">
        <f t="shared" si="195"/>
        <v>0</v>
      </c>
      <c r="BH137" s="32">
        <v>2044</v>
      </c>
      <c r="BI137" s="692">
        <v>0</v>
      </c>
      <c r="BJ137" s="53">
        <v>0</v>
      </c>
      <c r="BK137" s="108">
        <f t="shared" si="196"/>
        <v>1.3089108910891087</v>
      </c>
      <c r="BL137" s="61">
        <v>0</v>
      </c>
      <c r="BM137" s="53">
        <f t="shared" si="197"/>
        <v>0</v>
      </c>
      <c r="BO137" s="109">
        <v>2044</v>
      </c>
      <c r="BP137" s="53">
        <v>174.07472840665608</v>
      </c>
      <c r="BQ137" s="53">
        <f t="shared" si="198"/>
        <v>74.074728406656078</v>
      </c>
      <c r="BR137" s="108">
        <f t="shared" si="214"/>
        <v>1.3089108910891087</v>
      </c>
      <c r="BS137" s="61">
        <v>0</v>
      </c>
      <c r="BT137" s="53">
        <f t="shared" si="199"/>
        <v>0</v>
      </c>
      <c r="BV137" s="109">
        <v>2044</v>
      </c>
      <c r="BW137" s="695">
        <v>156.22934704952701</v>
      </c>
      <c r="BX137" s="108">
        <f t="shared" si="215"/>
        <v>1.3089108910891087</v>
      </c>
      <c r="BY137" s="61">
        <v>0</v>
      </c>
      <c r="BZ137" s="53">
        <f t="shared" si="200"/>
        <v>0</v>
      </c>
      <c r="CB137" s="109">
        <v>2044</v>
      </c>
      <c r="CC137" s="27">
        <v>186.50544851846627</v>
      </c>
      <c r="CD137" s="53">
        <f t="shared" si="228"/>
        <v>129.00544851846627</v>
      </c>
      <c r="CE137" s="108">
        <f t="shared" si="216"/>
        <v>1.3089108910891087</v>
      </c>
      <c r="CF137" s="61">
        <v>0</v>
      </c>
      <c r="CG137" s="53">
        <f t="shared" si="201"/>
        <v>0</v>
      </c>
      <c r="CI137" s="32">
        <v>2044</v>
      </c>
      <c r="CJ137" s="53">
        <v>396.4257094612629</v>
      </c>
      <c r="CK137" s="48">
        <f t="shared" si="217"/>
        <v>1.3089108910891087</v>
      </c>
      <c r="CL137" s="58">
        <v>0</v>
      </c>
      <c r="CM137" s="27">
        <f t="shared" si="202"/>
        <v>0</v>
      </c>
      <c r="CO137" s="109">
        <v>2044</v>
      </c>
      <c r="CP137" s="53">
        <f t="shared" si="218"/>
        <v>1806.3701549004059</v>
      </c>
      <c r="CQ137" s="53">
        <f t="shared" si="203"/>
        <v>1806.3701549004059</v>
      </c>
      <c r="CR137" s="108">
        <f t="shared" si="219"/>
        <v>1.3089108910891087</v>
      </c>
      <c r="CS137" s="108">
        <v>1</v>
      </c>
      <c r="CT137" s="53">
        <f t="shared" si="204"/>
        <v>2364.3775690874618</v>
      </c>
    </row>
    <row r="138" spans="1:98" ht="15" x14ac:dyDescent="0.5">
      <c r="A138" s="32">
        <v>2045</v>
      </c>
      <c r="B138" s="27">
        <f t="shared" si="171"/>
        <v>4395.0284844202852</v>
      </c>
      <c r="C138" s="87">
        <f t="shared" si="220"/>
        <v>0.125</v>
      </c>
      <c r="D138" s="27">
        <f t="shared" si="172"/>
        <v>549.37856055253565</v>
      </c>
      <c r="E138" s="137">
        <f t="shared" si="205"/>
        <v>0.9</v>
      </c>
      <c r="F138" s="169">
        <f t="shared" si="173"/>
        <v>9.9999999999999978E-2</v>
      </c>
      <c r="G138" s="27">
        <f t="shared" si="174"/>
        <v>494.44070449728207</v>
      </c>
      <c r="H138" s="58">
        <f t="shared" si="221"/>
        <v>0.40731330164910667</v>
      </c>
      <c r="I138" s="27">
        <f t="shared" si="175"/>
        <v>201.39227581849826</v>
      </c>
      <c r="J138" s="85">
        <f t="shared" si="206"/>
        <v>0.05</v>
      </c>
      <c r="K138" s="85">
        <f t="shared" si="207"/>
        <v>0.05</v>
      </c>
      <c r="L138" s="29">
        <f t="shared" si="208"/>
        <v>0.9</v>
      </c>
      <c r="M138" s="85">
        <f t="shared" si="208"/>
        <v>0.05</v>
      </c>
      <c r="N138" s="627">
        <f t="shared" si="176"/>
        <v>0.5034806895462457</v>
      </c>
      <c r="O138" s="144">
        <f t="shared" si="222"/>
        <v>3.7499999999999999E-2</v>
      </c>
      <c r="P138" s="627">
        <f t="shared" si="177"/>
        <v>0.37761051715968424</v>
      </c>
      <c r="Q138" s="27">
        <f t="shared" si="178"/>
        <v>9.5661331013786679</v>
      </c>
      <c r="R138" s="27">
        <f t="shared" si="179"/>
        <v>9.6920032737652289</v>
      </c>
      <c r="S138" s="624">
        <f t="shared" si="180"/>
        <v>200.51118461179237</v>
      </c>
      <c r="T138" s="144">
        <f t="shared" si="223"/>
        <v>0.05</v>
      </c>
      <c r="U138" s="53">
        <f t="shared" si="181"/>
        <v>10.069613790924913</v>
      </c>
      <c r="V138" s="27">
        <f t="shared" si="182"/>
        <v>54.937856055253555</v>
      </c>
      <c r="W138" s="85">
        <f t="shared" si="209"/>
        <v>0.09</v>
      </c>
      <c r="X138" s="29">
        <f t="shared" si="183"/>
        <v>0.91</v>
      </c>
      <c r="Y138" s="27">
        <f t="shared" si="184"/>
        <v>4.9444070449728201</v>
      </c>
      <c r="Z138" s="85">
        <f t="shared" si="210"/>
        <v>0.49000000000000005</v>
      </c>
      <c r="AA138" s="624">
        <f t="shared" si="185"/>
        <v>2.422759452036682</v>
      </c>
      <c r="AB138" s="27">
        <f t="shared" si="186"/>
        <v>49.993449010280735</v>
      </c>
      <c r="AC138" s="85">
        <f t="shared" si="211"/>
        <v>0.49000000000000005</v>
      </c>
      <c r="AD138" s="27">
        <f t="shared" si="187"/>
        <v>24.496790015037561</v>
      </c>
      <c r="AE138" s="624">
        <f t="shared" si="188"/>
        <v>34.566403805962473</v>
      </c>
      <c r="AF138" s="624">
        <f t="shared" si="189"/>
        <v>5.5306246089539961</v>
      </c>
      <c r="AG138" s="624">
        <f t="shared" si="190"/>
        <v>7.2589447992521192</v>
      </c>
      <c r="AI138" s="109">
        <v>2045</v>
      </c>
      <c r="AJ138" s="53">
        <v>612.07145680517101</v>
      </c>
      <c r="AK138" s="108">
        <f t="shared" si="224"/>
        <v>1.3089108910891087</v>
      </c>
      <c r="AL138" s="61">
        <f t="shared" si="225"/>
        <v>1.2410000000000001</v>
      </c>
      <c r="AM138" s="53">
        <f t="shared" si="191"/>
        <v>994.22342195789815</v>
      </c>
      <c r="AN138" s="98"/>
      <c r="AO138" s="109">
        <v>2045</v>
      </c>
      <c r="AP138" s="53">
        <v>754.57194200976824</v>
      </c>
      <c r="AQ138" s="108">
        <f t="shared" si="212"/>
        <v>1.3089108910891087</v>
      </c>
      <c r="AR138" s="61">
        <f t="shared" si="226"/>
        <v>1.1113</v>
      </c>
      <c r="AS138" s="53">
        <f t="shared" si="192"/>
        <v>1097.5948183005069</v>
      </c>
      <c r="AU138" s="109">
        <v>2045</v>
      </c>
      <c r="AV138" s="53">
        <v>252.97706918952645</v>
      </c>
      <c r="AW138" s="61">
        <f t="shared" si="213"/>
        <v>1.3089108910891087</v>
      </c>
      <c r="AX138" s="61">
        <v>0</v>
      </c>
      <c r="AY138" s="53">
        <f t="shared" si="193"/>
        <v>0</v>
      </c>
      <c r="AZ138" s="6"/>
      <c r="BA138" s="32">
        <v>2045</v>
      </c>
      <c r="BB138" s="692">
        <v>462.91601122203025</v>
      </c>
      <c r="BC138" s="53">
        <f t="shared" si="227"/>
        <v>168.81601122203023</v>
      </c>
      <c r="BD138" s="48">
        <f t="shared" si="194"/>
        <v>1.3089108910891087</v>
      </c>
      <c r="BE138" s="58">
        <v>0</v>
      </c>
      <c r="BF138" s="27">
        <f t="shared" si="195"/>
        <v>0</v>
      </c>
      <c r="BH138" s="32">
        <v>2045</v>
      </c>
      <c r="BI138" s="692">
        <v>0</v>
      </c>
      <c r="BJ138" s="53">
        <v>0</v>
      </c>
      <c r="BK138" s="108">
        <f t="shared" si="196"/>
        <v>1.3089108910891087</v>
      </c>
      <c r="BL138" s="61">
        <v>0</v>
      </c>
      <c r="BM138" s="53">
        <f t="shared" si="197"/>
        <v>0</v>
      </c>
      <c r="BO138" s="109">
        <v>2045</v>
      </c>
      <c r="BP138" s="53">
        <v>176.06367249304685</v>
      </c>
      <c r="BQ138" s="53">
        <f t="shared" si="198"/>
        <v>76.063672493046852</v>
      </c>
      <c r="BR138" s="108">
        <f t="shared" si="214"/>
        <v>1.3089108910891087</v>
      </c>
      <c r="BS138" s="61">
        <v>0</v>
      </c>
      <c r="BT138" s="53">
        <f t="shared" si="199"/>
        <v>0</v>
      </c>
      <c r="BV138" s="109">
        <v>2045</v>
      </c>
      <c r="BW138" s="695">
        <v>161.83322070859094</v>
      </c>
      <c r="BX138" s="108">
        <f t="shared" si="215"/>
        <v>1.3089108910891087</v>
      </c>
      <c r="BY138" s="61">
        <v>0</v>
      </c>
      <c r="BZ138" s="53">
        <f t="shared" si="200"/>
        <v>0</v>
      </c>
      <c r="CB138" s="109">
        <v>2045</v>
      </c>
      <c r="CC138" s="27">
        <v>190.97832635616652</v>
      </c>
      <c r="CD138" s="53">
        <f t="shared" si="228"/>
        <v>133.47832635616652</v>
      </c>
      <c r="CE138" s="108">
        <f t="shared" si="216"/>
        <v>1.3089108910891087</v>
      </c>
      <c r="CF138" s="61">
        <v>0</v>
      </c>
      <c r="CG138" s="53">
        <f t="shared" si="201"/>
        <v>0</v>
      </c>
      <c r="CI138" s="32">
        <v>2045</v>
      </c>
      <c r="CJ138" s="53">
        <v>397.54961240821183</v>
      </c>
      <c r="CK138" s="48">
        <f t="shared" si="217"/>
        <v>1.3089108910891087</v>
      </c>
      <c r="CL138" s="58">
        <v>0</v>
      </c>
      <c r="CM138" s="27">
        <f t="shared" si="202"/>
        <v>0</v>
      </c>
      <c r="CO138" s="109">
        <v>2045</v>
      </c>
      <c r="CP138" s="53">
        <f t="shared" si="218"/>
        <v>1759.6386888074876</v>
      </c>
      <c r="CQ138" s="53">
        <f t="shared" si="203"/>
        <v>1759.6386888074876</v>
      </c>
      <c r="CR138" s="108">
        <f t="shared" si="219"/>
        <v>1.3089108910891087</v>
      </c>
      <c r="CS138" s="108">
        <v>1</v>
      </c>
      <c r="CT138" s="53">
        <f t="shared" si="204"/>
        <v>2303.2102441618795</v>
      </c>
    </row>
    <row r="139" spans="1:98" ht="15" x14ac:dyDescent="0.5">
      <c r="A139" s="32">
        <v>2046</v>
      </c>
      <c r="B139" s="27">
        <f t="shared" si="171"/>
        <v>4370.7440999479859</v>
      </c>
      <c r="C139" s="87">
        <f t="shared" si="220"/>
        <v>0.125</v>
      </c>
      <c r="D139" s="27">
        <f t="shared" si="172"/>
        <v>546.34301249349824</v>
      </c>
      <c r="E139" s="137">
        <f t="shared" si="205"/>
        <v>0.9</v>
      </c>
      <c r="F139" s="169">
        <f t="shared" si="173"/>
        <v>9.9999999999999978E-2</v>
      </c>
      <c r="G139" s="27">
        <f t="shared" si="174"/>
        <v>491.70871124414845</v>
      </c>
      <c r="H139" s="58">
        <f t="shared" si="221"/>
        <v>0.40731330164910667</v>
      </c>
      <c r="I139" s="27">
        <f t="shared" si="175"/>
        <v>200.27949862648131</v>
      </c>
      <c r="J139" s="85">
        <f t="shared" si="206"/>
        <v>0.05</v>
      </c>
      <c r="K139" s="85">
        <f t="shared" si="207"/>
        <v>0.05</v>
      </c>
      <c r="L139" s="29">
        <f t="shared" si="208"/>
        <v>0.9</v>
      </c>
      <c r="M139" s="85">
        <f t="shared" si="208"/>
        <v>0.05</v>
      </c>
      <c r="N139" s="627">
        <f t="shared" si="176"/>
        <v>0.50069874656620328</v>
      </c>
      <c r="O139" s="144">
        <f t="shared" si="222"/>
        <v>3.7499999999999999E-2</v>
      </c>
      <c r="P139" s="627">
        <f t="shared" si="177"/>
        <v>0.37552405992465249</v>
      </c>
      <c r="Q139" s="27">
        <f t="shared" si="178"/>
        <v>9.5132761847578635</v>
      </c>
      <c r="R139" s="27">
        <f t="shared" si="179"/>
        <v>9.6384508713994137</v>
      </c>
      <c r="S139" s="624">
        <f t="shared" si="180"/>
        <v>199.40327581999048</v>
      </c>
      <c r="T139" s="144">
        <f t="shared" si="223"/>
        <v>0.05</v>
      </c>
      <c r="U139" s="53">
        <f t="shared" si="181"/>
        <v>10.013974931324066</v>
      </c>
      <c r="V139" s="27">
        <f t="shared" si="182"/>
        <v>54.634301249349811</v>
      </c>
      <c r="W139" s="85">
        <f t="shared" si="209"/>
        <v>0.09</v>
      </c>
      <c r="X139" s="29">
        <f t="shared" si="183"/>
        <v>0.91</v>
      </c>
      <c r="Y139" s="27">
        <f t="shared" si="184"/>
        <v>4.9170871124414832</v>
      </c>
      <c r="Z139" s="85">
        <f t="shared" si="210"/>
        <v>0.49000000000000005</v>
      </c>
      <c r="AA139" s="624">
        <f t="shared" si="185"/>
        <v>2.4093726850963271</v>
      </c>
      <c r="AB139" s="27">
        <f t="shared" si="186"/>
        <v>49.717214136908332</v>
      </c>
      <c r="AC139" s="85">
        <f t="shared" si="211"/>
        <v>0.49000000000000005</v>
      </c>
      <c r="AD139" s="27">
        <f t="shared" si="187"/>
        <v>24.361434927085085</v>
      </c>
      <c r="AE139" s="624">
        <f t="shared" si="188"/>
        <v>34.375409858409149</v>
      </c>
      <c r="AF139" s="624">
        <f t="shared" si="189"/>
        <v>5.5000655773454641</v>
      </c>
      <c r="AG139" s="624">
        <f t="shared" si="190"/>
        <v>7.2188360702659207</v>
      </c>
      <c r="AI139" s="109">
        <v>2046</v>
      </c>
      <c r="AJ139" s="53">
        <v>630.32766452976443</v>
      </c>
      <c r="AK139" s="108">
        <f t="shared" si="224"/>
        <v>1.3089108910891087</v>
      </c>
      <c r="AL139" s="61">
        <f t="shared" si="225"/>
        <v>1.2410000000000001</v>
      </c>
      <c r="AM139" s="53">
        <f t="shared" si="191"/>
        <v>1023.8780466166936</v>
      </c>
      <c r="AN139" s="98"/>
      <c r="AO139" s="109">
        <v>2046</v>
      </c>
      <c r="AP139" s="53">
        <v>758.10716490069956</v>
      </c>
      <c r="AQ139" s="108">
        <f t="shared" si="212"/>
        <v>1.3089108910891087</v>
      </c>
      <c r="AR139" s="61">
        <f t="shared" si="226"/>
        <v>1.1113</v>
      </c>
      <c r="AS139" s="53">
        <f t="shared" si="192"/>
        <v>1102.7371276160225</v>
      </c>
      <c r="AU139" s="109">
        <v>2046</v>
      </c>
      <c r="AV139" s="53">
        <v>261.6047531224724</v>
      </c>
      <c r="AW139" s="61">
        <f t="shared" si="213"/>
        <v>1.3089108910891087</v>
      </c>
      <c r="AX139" s="61">
        <v>0</v>
      </c>
      <c r="AY139" s="53">
        <f t="shared" si="193"/>
        <v>0</v>
      </c>
      <c r="AZ139" s="6"/>
      <c r="BA139" s="32">
        <v>2046</v>
      </c>
      <c r="BB139" s="692">
        <v>464.43737312209942</v>
      </c>
      <c r="BC139" s="53">
        <f t="shared" si="227"/>
        <v>170.33737312209939</v>
      </c>
      <c r="BD139" s="48">
        <f t="shared" si="194"/>
        <v>1.3089108910891087</v>
      </c>
      <c r="BE139" s="58">
        <v>0</v>
      </c>
      <c r="BF139" s="27">
        <f t="shared" si="195"/>
        <v>0</v>
      </c>
      <c r="BH139" s="32">
        <v>2046</v>
      </c>
      <c r="BI139" s="692">
        <v>0</v>
      </c>
      <c r="BJ139" s="53">
        <v>0</v>
      </c>
      <c r="BK139" s="108">
        <f t="shared" si="196"/>
        <v>1.3089108910891087</v>
      </c>
      <c r="BL139" s="61">
        <v>0</v>
      </c>
      <c r="BM139" s="53">
        <f t="shared" si="197"/>
        <v>0</v>
      </c>
      <c r="BO139" s="109">
        <v>2046</v>
      </c>
      <c r="BP139" s="53">
        <v>178.05261657943731</v>
      </c>
      <c r="BQ139" s="53">
        <f t="shared" si="198"/>
        <v>78.052616579437313</v>
      </c>
      <c r="BR139" s="108">
        <f t="shared" si="214"/>
        <v>1.3089108910891087</v>
      </c>
      <c r="BS139" s="61">
        <v>0</v>
      </c>
      <c r="BT139" s="53">
        <f t="shared" si="199"/>
        <v>0</v>
      </c>
      <c r="BV139" s="109">
        <v>2046</v>
      </c>
      <c r="BW139" s="695">
        <v>167.44431602552518</v>
      </c>
      <c r="BX139" s="108">
        <f t="shared" si="215"/>
        <v>1.3089108910891087</v>
      </c>
      <c r="BY139" s="61">
        <v>0</v>
      </c>
      <c r="BZ139" s="53">
        <f t="shared" si="200"/>
        <v>0</v>
      </c>
      <c r="CB139" s="109">
        <v>2046</v>
      </c>
      <c r="CC139" s="27">
        <v>195.45120419386603</v>
      </c>
      <c r="CD139" s="53">
        <f t="shared" si="228"/>
        <v>137.95120419386603</v>
      </c>
      <c r="CE139" s="108">
        <f t="shared" si="216"/>
        <v>1.3089108910891087</v>
      </c>
      <c r="CF139" s="61">
        <v>0</v>
      </c>
      <c r="CG139" s="53">
        <f t="shared" si="201"/>
        <v>0</v>
      </c>
      <c r="CI139" s="32">
        <v>2046</v>
      </c>
      <c r="CJ139" s="53">
        <v>398.67398848496953</v>
      </c>
      <c r="CK139" s="48">
        <f t="shared" si="217"/>
        <v>1.3089108910891087</v>
      </c>
      <c r="CL139" s="58">
        <v>0</v>
      </c>
      <c r="CM139" s="27">
        <f t="shared" si="202"/>
        <v>0</v>
      </c>
      <c r="CO139" s="109">
        <v>2046</v>
      </c>
      <c r="CP139" s="53">
        <f t="shared" si="218"/>
        <v>1714.5009190411665</v>
      </c>
      <c r="CQ139" s="53">
        <f t="shared" si="203"/>
        <v>1714.5009190411665</v>
      </c>
      <c r="CR139" s="108">
        <f t="shared" si="219"/>
        <v>1.3089108910891087</v>
      </c>
      <c r="CS139" s="108">
        <v>1</v>
      </c>
      <c r="CT139" s="53">
        <f t="shared" si="204"/>
        <v>2244.1289257152694</v>
      </c>
    </row>
    <row r="140" spans="1:98" ht="15" x14ac:dyDescent="0.5">
      <c r="A140" s="32">
        <v>2047</v>
      </c>
      <c r="B140" s="27">
        <f t="shared" si="171"/>
        <v>4346.4506364218942</v>
      </c>
      <c r="C140" s="87">
        <f t="shared" si="220"/>
        <v>0.125</v>
      </c>
      <c r="D140" s="27">
        <f t="shared" si="172"/>
        <v>543.30632955273677</v>
      </c>
      <c r="E140" s="137">
        <f t="shared" si="205"/>
        <v>0.9</v>
      </c>
      <c r="F140" s="169">
        <f t="shared" si="173"/>
        <v>9.9999999999999978E-2</v>
      </c>
      <c r="G140" s="27">
        <f t="shared" si="174"/>
        <v>488.97569659746313</v>
      </c>
      <c r="H140" s="58">
        <f t="shared" si="221"/>
        <v>0.40731330164910667</v>
      </c>
      <c r="I140" s="27">
        <f t="shared" si="175"/>
        <v>199.16630540728457</v>
      </c>
      <c r="J140" s="85">
        <f t="shared" si="206"/>
        <v>0.05</v>
      </c>
      <c r="K140" s="85">
        <f t="shared" si="207"/>
        <v>0.05</v>
      </c>
      <c r="L140" s="29">
        <f t="shared" si="208"/>
        <v>0.9</v>
      </c>
      <c r="M140" s="85">
        <f t="shared" si="208"/>
        <v>0.05</v>
      </c>
      <c r="N140" s="627">
        <f t="shared" si="176"/>
        <v>0.49791576351821148</v>
      </c>
      <c r="O140" s="144">
        <f t="shared" si="222"/>
        <v>3.7499999999999999E-2</v>
      </c>
      <c r="P140" s="627">
        <f t="shared" si="177"/>
        <v>0.37343682263865857</v>
      </c>
      <c r="Q140" s="27">
        <f t="shared" si="178"/>
        <v>9.4603995068460183</v>
      </c>
      <c r="R140" s="27">
        <f t="shared" si="179"/>
        <v>9.5848784477255702</v>
      </c>
      <c r="S140" s="624">
        <f t="shared" si="180"/>
        <v>198.29495282112771</v>
      </c>
      <c r="T140" s="144">
        <f t="shared" si="223"/>
        <v>0.05</v>
      </c>
      <c r="U140" s="53">
        <f t="shared" si="181"/>
        <v>9.9583152703642295</v>
      </c>
      <c r="V140" s="27">
        <f t="shared" si="182"/>
        <v>54.330632955273664</v>
      </c>
      <c r="W140" s="85">
        <f t="shared" si="209"/>
        <v>0.09</v>
      </c>
      <c r="X140" s="29">
        <f t="shared" si="183"/>
        <v>0.91</v>
      </c>
      <c r="Y140" s="27">
        <f t="shared" si="184"/>
        <v>4.8897569659746294</v>
      </c>
      <c r="Z140" s="85">
        <f t="shared" si="210"/>
        <v>0.49000000000000005</v>
      </c>
      <c r="AA140" s="624">
        <f t="shared" si="185"/>
        <v>2.3959809133275685</v>
      </c>
      <c r="AB140" s="27">
        <f t="shared" si="186"/>
        <v>49.440875989299037</v>
      </c>
      <c r="AC140" s="85">
        <f t="shared" si="211"/>
        <v>0.49000000000000005</v>
      </c>
      <c r="AD140" s="27">
        <f t="shared" si="187"/>
        <v>24.226029234756531</v>
      </c>
      <c r="AE140" s="624">
        <f t="shared" si="188"/>
        <v>34.184344505120762</v>
      </c>
      <c r="AF140" s="624">
        <f t="shared" si="189"/>
        <v>5.4694951208193219</v>
      </c>
      <c r="AG140" s="624">
        <f t="shared" si="190"/>
        <v>7.1787123460753595</v>
      </c>
      <c r="AI140" s="109">
        <v>2047</v>
      </c>
      <c r="AJ140" s="53">
        <v>648.62082969455344</v>
      </c>
      <c r="AK140" s="108">
        <f t="shared" si="224"/>
        <v>1.3089108910891087</v>
      </c>
      <c r="AL140" s="61">
        <f t="shared" si="225"/>
        <v>1.2410000000000001</v>
      </c>
      <c r="AM140" s="53">
        <f t="shared" si="191"/>
        <v>1053.5927034044987</v>
      </c>
      <c r="AN140" s="98"/>
      <c r="AO140" s="109">
        <v>2047</v>
      </c>
      <c r="AP140" s="53">
        <v>761.64238779163111</v>
      </c>
      <c r="AQ140" s="108">
        <f t="shared" si="212"/>
        <v>1.3089108910891087</v>
      </c>
      <c r="AR140" s="61">
        <f t="shared" si="226"/>
        <v>1.1113</v>
      </c>
      <c r="AS140" s="53">
        <f t="shared" si="192"/>
        <v>1107.8794369315383</v>
      </c>
      <c r="AU140" s="109">
        <v>2047</v>
      </c>
      <c r="AV140" s="53">
        <v>270.23243705541654</v>
      </c>
      <c r="AW140" s="61">
        <f t="shared" si="213"/>
        <v>1.3089108910891087</v>
      </c>
      <c r="AX140" s="61">
        <v>0</v>
      </c>
      <c r="AY140" s="53">
        <f t="shared" si="193"/>
        <v>0</v>
      </c>
      <c r="AZ140" s="6"/>
      <c r="BA140" s="32">
        <v>2047</v>
      </c>
      <c r="BB140" s="692">
        <v>465.96762651404646</v>
      </c>
      <c r="BC140" s="53">
        <f t="shared" si="227"/>
        <v>171.86762651404644</v>
      </c>
      <c r="BD140" s="48">
        <f t="shared" si="194"/>
        <v>1.3089108910891087</v>
      </c>
      <c r="BE140" s="58">
        <v>0</v>
      </c>
      <c r="BF140" s="27">
        <f t="shared" si="195"/>
        <v>0</v>
      </c>
      <c r="BH140" s="32">
        <v>2047</v>
      </c>
      <c r="BI140" s="692">
        <v>0</v>
      </c>
      <c r="BJ140" s="53">
        <v>0</v>
      </c>
      <c r="BK140" s="108">
        <f t="shared" si="196"/>
        <v>1.3089108910891087</v>
      </c>
      <c r="BL140" s="61">
        <v>0</v>
      </c>
      <c r="BM140" s="53">
        <f t="shared" si="197"/>
        <v>0</v>
      </c>
      <c r="BO140" s="109">
        <v>2047</v>
      </c>
      <c r="BP140" s="53">
        <v>180.04156066582814</v>
      </c>
      <c r="BQ140" s="53">
        <f t="shared" si="198"/>
        <v>80.041560665828143</v>
      </c>
      <c r="BR140" s="108">
        <f t="shared" si="214"/>
        <v>1.3089108910891087</v>
      </c>
      <c r="BS140" s="61">
        <v>0</v>
      </c>
      <c r="BT140" s="53">
        <f t="shared" si="199"/>
        <v>0</v>
      </c>
      <c r="BV140" s="109">
        <v>2047</v>
      </c>
      <c r="BW140" s="695">
        <v>173.06184754002379</v>
      </c>
      <c r="BX140" s="108">
        <f t="shared" si="215"/>
        <v>1.3089108910891087</v>
      </c>
      <c r="BY140" s="61">
        <v>0</v>
      </c>
      <c r="BZ140" s="53">
        <f t="shared" si="200"/>
        <v>0</v>
      </c>
      <c r="CB140" s="109">
        <v>2047</v>
      </c>
      <c r="CC140" s="27">
        <v>199.92408203156629</v>
      </c>
      <c r="CD140" s="53">
        <f t="shared" si="228"/>
        <v>142.42408203156629</v>
      </c>
      <c r="CE140" s="108">
        <f t="shared" si="216"/>
        <v>1.3089108910891087</v>
      </c>
      <c r="CF140" s="61">
        <v>0</v>
      </c>
      <c r="CG140" s="53">
        <f t="shared" si="201"/>
        <v>0</v>
      </c>
      <c r="CI140" s="32">
        <v>2047</v>
      </c>
      <c r="CJ140" s="53">
        <v>399.79887995752739</v>
      </c>
      <c r="CK140" s="48">
        <f t="shared" si="217"/>
        <v>1.3089108910891087</v>
      </c>
      <c r="CL140" s="58">
        <v>0</v>
      </c>
      <c r="CM140" s="27">
        <f t="shared" si="202"/>
        <v>0</v>
      </c>
      <c r="CO140" s="109">
        <v>2047</v>
      </c>
      <c r="CP140" s="53">
        <f t="shared" si="218"/>
        <v>1669.3103487494068</v>
      </c>
      <c r="CQ140" s="53">
        <f t="shared" si="203"/>
        <v>1669.3103487494068</v>
      </c>
      <c r="CR140" s="108">
        <f t="shared" si="219"/>
        <v>1.3089108910891087</v>
      </c>
      <c r="CS140" s="108">
        <v>1</v>
      </c>
      <c r="CT140" s="53">
        <f t="shared" si="204"/>
        <v>2184.9784960858569</v>
      </c>
    </row>
    <row r="141" spans="1:98" ht="15" x14ac:dyDescent="0.5">
      <c r="A141" s="32">
        <v>2048</v>
      </c>
      <c r="B141" s="27">
        <f t="shared" si="171"/>
        <v>4322.1476549887175</v>
      </c>
      <c r="C141" s="87">
        <f t="shared" si="220"/>
        <v>0.125</v>
      </c>
      <c r="D141" s="27">
        <f t="shared" si="172"/>
        <v>540.26845687358968</v>
      </c>
      <c r="E141" s="137">
        <f t="shared" si="205"/>
        <v>0.9</v>
      </c>
      <c r="F141" s="169">
        <f t="shared" si="173"/>
        <v>9.9999999999999978E-2</v>
      </c>
      <c r="G141" s="27">
        <f t="shared" si="174"/>
        <v>486.24161118623073</v>
      </c>
      <c r="H141" s="58">
        <f t="shared" si="221"/>
        <v>0.40731330164910667</v>
      </c>
      <c r="I141" s="27">
        <f t="shared" si="175"/>
        <v>198.05267605144485</v>
      </c>
      <c r="J141" s="85">
        <f t="shared" si="206"/>
        <v>0.05</v>
      </c>
      <c r="K141" s="85">
        <f t="shared" si="207"/>
        <v>0.05</v>
      </c>
      <c r="L141" s="29">
        <f t="shared" si="208"/>
        <v>0.9</v>
      </c>
      <c r="M141" s="85">
        <f t="shared" si="208"/>
        <v>0.05</v>
      </c>
      <c r="N141" s="627">
        <f t="shared" si="176"/>
        <v>0.49513169012861219</v>
      </c>
      <c r="O141" s="144">
        <f t="shared" si="222"/>
        <v>3.7499999999999999E-2</v>
      </c>
      <c r="P141" s="627">
        <f t="shared" si="177"/>
        <v>0.37134876759645913</v>
      </c>
      <c r="Q141" s="27">
        <f t="shared" si="178"/>
        <v>9.4075021124436304</v>
      </c>
      <c r="R141" s="27">
        <f t="shared" si="179"/>
        <v>9.5312850349757845</v>
      </c>
      <c r="S141" s="624">
        <f t="shared" si="180"/>
        <v>197.18619559371979</v>
      </c>
      <c r="T141" s="144">
        <f t="shared" si="223"/>
        <v>0.05</v>
      </c>
      <c r="U141" s="53">
        <f t="shared" si="181"/>
        <v>9.9026338025722431</v>
      </c>
      <c r="V141" s="27">
        <f t="shared" si="182"/>
        <v>54.026845687358957</v>
      </c>
      <c r="W141" s="85">
        <f t="shared" si="209"/>
        <v>0.09</v>
      </c>
      <c r="X141" s="29">
        <f t="shared" si="183"/>
        <v>0.91</v>
      </c>
      <c r="Y141" s="27">
        <f t="shared" si="184"/>
        <v>4.8624161118623057</v>
      </c>
      <c r="Z141" s="85">
        <f t="shared" si="210"/>
        <v>0.49000000000000005</v>
      </c>
      <c r="AA141" s="624">
        <f t="shared" si="185"/>
        <v>2.3825838948125302</v>
      </c>
      <c r="AB141" s="27">
        <f t="shared" si="186"/>
        <v>49.164429575496655</v>
      </c>
      <c r="AC141" s="85">
        <f t="shared" si="211"/>
        <v>0.49000000000000005</v>
      </c>
      <c r="AD141" s="27">
        <f t="shared" si="187"/>
        <v>24.090570491993365</v>
      </c>
      <c r="AE141" s="624">
        <f t="shared" si="188"/>
        <v>33.993204294565608</v>
      </c>
      <c r="AF141" s="624">
        <f t="shared" si="189"/>
        <v>5.4389126871304976</v>
      </c>
      <c r="AG141" s="624">
        <f t="shared" si="190"/>
        <v>7.1385729018587778</v>
      </c>
      <c r="AI141" s="109">
        <v>2048</v>
      </c>
      <c r="AJ141" s="53">
        <v>666.94722340836984</v>
      </c>
      <c r="AK141" s="108">
        <f t="shared" si="224"/>
        <v>1.3089108910891087</v>
      </c>
      <c r="AL141" s="61">
        <f t="shared" si="225"/>
        <v>1.2410000000000001</v>
      </c>
      <c r="AM141" s="53">
        <f t="shared" si="191"/>
        <v>1083.3613352655627</v>
      </c>
      <c r="AN141" s="98"/>
      <c r="AO141" s="109">
        <v>2048</v>
      </c>
      <c r="AP141" s="53">
        <v>765.17761068256243</v>
      </c>
      <c r="AQ141" s="108">
        <f t="shared" si="212"/>
        <v>1.3089108910891087</v>
      </c>
      <c r="AR141" s="61">
        <f t="shared" si="226"/>
        <v>1.1113</v>
      </c>
      <c r="AS141" s="53">
        <f t="shared" si="192"/>
        <v>1113.0217462470541</v>
      </c>
      <c r="AU141" s="109">
        <v>2048</v>
      </c>
      <c r="AV141" s="53">
        <v>278.86012098836233</v>
      </c>
      <c r="AW141" s="61">
        <f t="shared" si="213"/>
        <v>1.3089108910891087</v>
      </c>
      <c r="AX141" s="61">
        <v>0</v>
      </c>
      <c r="AY141" s="53">
        <f t="shared" si="193"/>
        <v>0</v>
      </c>
      <c r="AZ141" s="6"/>
      <c r="BA141" s="32">
        <v>2048</v>
      </c>
      <c r="BB141" s="692">
        <v>467.50683762005212</v>
      </c>
      <c r="BC141" s="53">
        <f t="shared" si="227"/>
        <v>173.4068376200521</v>
      </c>
      <c r="BD141" s="48">
        <f t="shared" si="194"/>
        <v>1.3089108910891087</v>
      </c>
      <c r="BE141" s="58">
        <v>0</v>
      </c>
      <c r="BF141" s="27">
        <f t="shared" si="195"/>
        <v>0</v>
      </c>
      <c r="BH141" s="32">
        <v>2048</v>
      </c>
      <c r="BI141" s="692">
        <v>0</v>
      </c>
      <c r="BJ141" s="53">
        <v>0</v>
      </c>
      <c r="BK141" s="108">
        <f t="shared" si="196"/>
        <v>1.3089108910891087</v>
      </c>
      <c r="BL141" s="61">
        <v>0</v>
      </c>
      <c r="BM141" s="53">
        <f t="shared" si="197"/>
        <v>0</v>
      </c>
      <c r="BO141" s="109">
        <v>2048</v>
      </c>
      <c r="BP141" s="53">
        <v>182.0305047522186</v>
      </c>
      <c r="BQ141" s="53">
        <f t="shared" si="198"/>
        <v>82.030504752218604</v>
      </c>
      <c r="BR141" s="108">
        <f t="shared" si="214"/>
        <v>1.3089108910891087</v>
      </c>
      <c r="BS141" s="61">
        <v>0</v>
      </c>
      <c r="BT141" s="53">
        <f t="shared" si="199"/>
        <v>0</v>
      </c>
      <c r="BV141" s="109">
        <v>2048</v>
      </c>
      <c r="BW141" s="695">
        <v>178.68513821708103</v>
      </c>
      <c r="BX141" s="108">
        <f t="shared" si="215"/>
        <v>1.3089108910891087</v>
      </c>
      <c r="BY141" s="61">
        <v>0</v>
      </c>
      <c r="BZ141" s="53">
        <f t="shared" si="200"/>
        <v>0</v>
      </c>
      <c r="CB141" s="109">
        <v>2048</v>
      </c>
      <c r="CC141" s="27">
        <v>204.3969598692658</v>
      </c>
      <c r="CD141" s="53">
        <f t="shared" si="228"/>
        <v>146.8969598692658</v>
      </c>
      <c r="CE141" s="108">
        <f t="shared" si="216"/>
        <v>1.3089108910891087</v>
      </c>
      <c r="CF141" s="61">
        <v>0</v>
      </c>
      <c r="CG141" s="53">
        <f t="shared" si="201"/>
        <v>0</v>
      </c>
      <c r="CI141" s="32">
        <v>2048</v>
      </c>
      <c r="CJ141" s="53">
        <v>400.92433425720037</v>
      </c>
      <c r="CK141" s="48">
        <f t="shared" si="217"/>
        <v>1.3089108910891087</v>
      </c>
      <c r="CL141" s="58">
        <v>0</v>
      </c>
      <c r="CM141" s="27">
        <f t="shared" si="202"/>
        <v>0</v>
      </c>
      <c r="CO141" s="109">
        <v>2048</v>
      </c>
      <c r="CP141" s="53">
        <f t="shared" si="218"/>
        <v>1624.0712702048877</v>
      </c>
      <c r="CQ141" s="53">
        <f t="shared" si="203"/>
        <v>1624.0712702048877</v>
      </c>
      <c r="CR141" s="108">
        <f t="shared" si="219"/>
        <v>1.3089108910891087</v>
      </c>
      <c r="CS141" s="108">
        <v>1</v>
      </c>
      <c r="CT141" s="53">
        <f t="shared" si="204"/>
        <v>2125.7645734761004</v>
      </c>
    </row>
    <row r="142" spans="1:98" ht="15" x14ac:dyDescent="0.5">
      <c r="A142" s="32">
        <v>2049</v>
      </c>
      <c r="B142" s="27">
        <f t="shared" si="171"/>
        <v>4297.8347432794399</v>
      </c>
      <c r="C142" s="87">
        <f t="shared" si="220"/>
        <v>0.125</v>
      </c>
      <c r="D142" s="27">
        <f t="shared" si="172"/>
        <v>537.22934290992998</v>
      </c>
      <c r="E142" s="137">
        <f t="shared" si="205"/>
        <v>0.9</v>
      </c>
      <c r="F142" s="169">
        <f t="shared" si="173"/>
        <v>9.9999999999999978E-2</v>
      </c>
      <c r="G142" s="27">
        <f t="shared" si="174"/>
        <v>483.50640861893697</v>
      </c>
      <c r="H142" s="58">
        <f t="shared" si="221"/>
        <v>0.40731330164910667</v>
      </c>
      <c r="I142" s="27">
        <f t="shared" si="175"/>
        <v>196.9385916630813</v>
      </c>
      <c r="J142" s="85">
        <f t="shared" si="206"/>
        <v>0.05</v>
      </c>
      <c r="K142" s="85">
        <f t="shared" si="207"/>
        <v>0.05</v>
      </c>
      <c r="L142" s="29">
        <f t="shared" si="208"/>
        <v>0.9</v>
      </c>
      <c r="M142" s="85">
        <f t="shared" si="208"/>
        <v>0.05</v>
      </c>
      <c r="N142" s="627">
        <f t="shared" si="176"/>
        <v>0.49234647915770324</v>
      </c>
      <c r="O142" s="144">
        <f t="shared" si="222"/>
        <v>3.7499999999999999E-2</v>
      </c>
      <c r="P142" s="627">
        <f t="shared" si="177"/>
        <v>0.36925985936827743</v>
      </c>
      <c r="Q142" s="27">
        <f t="shared" si="178"/>
        <v>9.3545831039963616</v>
      </c>
      <c r="R142" s="27">
        <f t="shared" si="179"/>
        <v>9.4776697237857874</v>
      </c>
      <c r="S142" s="624">
        <f t="shared" si="180"/>
        <v>196.07698532455532</v>
      </c>
      <c r="T142" s="144">
        <f t="shared" si="223"/>
        <v>0.05</v>
      </c>
      <c r="U142" s="53">
        <f t="shared" si="181"/>
        <v>9.8469295831540649</v>
      </c>
      <c r="V142" s="27">
        <f t="shared" si="182"/>
        <v>53.722934290992988</v>
      </c>
      <c r="W142" s="85">
        <f t="shared" si="209"/>
        <v>0.09</v>
      </c>
      <c r="X142" s="29">
        <f t="shared" si="183"/>
        <v>0.91</v>
      </c>
      <c r="Y142" s="27">
        <f t="shared" si="184"/>
        <v>4.8350640861893686</v>
      </c>
      <c r="Z142" s="85">
        <f t="shared" si="210"/>
        <v>0.49000000000000005</v>
      </c>
      <c r="AA142" s="624">
        <f t="shared" si="185"/>
        <v>2.3691814022327908</v>
      </c>
      <c r="AB142" s="27">
        <f t="shared" si="186"/>
        <v>48.887870204803619</v>
      </c>
      <c r="AC142" s="85">
        <f t="shared" si="211"/>
        <v>0.49000000000000005</v>
      </c>
      <c r="AD142" s="27">
        <f t="shared" si="187"/>
        <v>23.955056400353776</v>
      </c>
      <c r="AE142" s="624">
        <f t="shared" si="188"/>
        <v>33.801985983507841</v>
      </c>
      <c r="AF142" s="624">
        <f t="shared" si="189"/>
        <v>5.4083177573612549</v>
      </c>
      <c r="AG142" s="624">
        <f t="shared" si="190"/>
        <v>7.098417056536646</v>
      </c>
      <c r="AI142" s="109">
        <v>2049</v>
      </c>
      <c r="AJ142" s="53">
        <v>685.30358778833909</v>
      </c>
      <c r="AK142" s="108">
        <f t="shared" si="224"/>
        <v>1.3089108910891087</v>
      </c>
      <c r="AL142" s="61">
        <f t="shared" si="225"/>
        <v>1.2410000000000001</v>
      </c>
      <c r="AM142" s="53">
        <f t="shared" si="191"/>
        <v>1113.1786502304205</v>
      </c>
      <c r="AN142" s="98"/>
      <c r="AO142" s="109">
        <v>2049</v>
      </c>
      <c r="AP142" s="53">
        <v>768.71283357349364</v>
      </c>
      <c r="AQ142" s="108">
        <f t="shared" si="212"/>
        <v>1.3089108910891087</v>
      </c>
      <c r="AR142" s="61">
        <f t="shared" si="226"/>
        <v>1.1113</v>
      </c>
      <c r="AS142" s="53">
        <f t="shared" si="192"/>
        <v>1118.1640555625695</v>
      </c>
      <c r="AU142" s="109">
        <v>2049</v>
      </c>
      <c r="AV142" s="53">
        <v>287.48780492130817</v>
      </c>
      <c r="AW142" s="61">
        <f t="shared" si="213"/>
        <v>1.3089108910891087</v>
      </c>
      <c r="AX142" s="61">
        <v>0</v>
      </c>
      <c r="AY142" s="53">
        <f t="shared" si="193"/>
        <v>0</v>
      </c>
      <c r="AZ142" s="6"/>
      <c r="BA142" s="32">
        <v>2049</v>
      </c>
      <c r="BB142" s="692">
        <v>469.05506938485917</v>
      </c>
      <c r="BC142" s="53">
        <f t="shared" si="227"/>
        <v>174.95506938485914</v>
      </c>
      <c r="BD142" s="48">
        <f t="shared" si="194"/>
        <v>1.3089108910891087</v>
      </c>
      <c r="BE142" s="58">
        <v>0</v>
      </c>
      <c r="BF142" s="27">
        <f t="shared" si="195"/>
        <v>0</v>
      </c>
      <c r="BH142" s="32">
        <v>2049</v>
      </c>
      <c r="BI142" s="692">
        <v>0</v>
      </c>
      <c r="BJ142" s="53">
        <v>0</v>
      </c>
      <c r="BK142" s="108">
        <f t="shared" si="196"/>
        <v>1.3089108910891087</v>
      </c>
      <c r="BL142" s="61">
        <v>0</v>
      </c>
      <c r="BM142" s="53">
        <f t="shared" si="197"/>
        <v>0</v>
      </c>
      <c r="BO142" s="109">
        <v>2049</v>
      </c>
      <c r="BP142" s="53">
        <v>184.01944883860907</v>
      </c>
      <c r="BQ142" s="53">
        <f t="shared" si="198"/>
        <v>84.019448838609065</v>
      </c>
      <c r="BR142" s="108">
        <f t="shared" si="214"/>
        <v>1.3089108910891087</v>
      </c>
      <c r="BS142" s="61">
        <v>0</v>
      </c>
      <c r="BT142" s="53">
        <f t="shared" si="199"/>
        <v>0</v>
      </c>
      <c r="BV142" s="109">
        <v>2049</v>
      </c>
      <c r="BW142" s="695">
        <v>184.31360160301307</v>
      </c>
      <c r="BX142" s="108">
        <f t="shared" si="215"/>
        <v>1.3089108910891087</v>
      </c>
      <c r="BY142" s="61">
        <v>0</v>
      </c>
      <c r="BZ142" s="53">
        <f t="shared" si="200"/>
        <v>0</v>
      </c>
      <c r="CB142" s="109">
        <v>2049</v>
      </c>
      <c r="CC142" s="27">
        <v>208.86983770696534</v>
      </c>
      <c r="CD142" s="53">
        <f t="shared" si="228"/>
        <v>151.36983770696534</v>
      </c>
      <c r="CE142" s="108">
        <f t="shared" si="216"/>
        <v>1.3089108910891087</v>
      </c>
      <c r="CF142" s="61">
        <v>0</v>
      </c>
      <c r="CG142" s="53">
        <f t="shared" si="201"/>
        <v>0</v>
      </c>
      <c r="CI142" s="32">
        <v>2049</v>
      </c>
      <c r="CJ142" s="53">
        <v>402.05040479058749</v>
      </c>
      <c r="CK142" s="48">
        <f t="shared" si="217"/>
        <v>1.3089108910891087</v>
      </c>
      <c r="CL142" s="58">
        <v>0</v>
      </c>
      <c r="CM142" s="27">
        <f t="shared" si="202"/>
        <v>0</v>
      </c>
      <c r="CO142" s="109">
        <v>2049</v>
      </c>
      <c r="CP142" s="53">
        <f t="shared" si="218"/>
        <v>1578.7874113928247</v>
      </c>
      <c r="CQ142" s="53">
        <f t="shared" si="203"/>
        <v>1578.7874113928247</v>
      </c>
      <c r="CR142" s="108">
        <f t="shared" si="219"/>
        <v>1.3089108910891087</v>
      </c>
      <c r="CS142" s="108">
        <v>1</v>
      </c>
      <c r="CT142" s="53">
        <f t="shared" si="204"/>
        <v>2066.4920374864496</v>
      </c>
    </row>
    <row r="143" spans="1:98" s="7" customFormat="1" ht="15" x14ac:dyDescent="0.5">
      <c r="A143" s="632">
        <v>2050</v>
      </c>
      <c r="B143" s="639">
        <f t="shared" si="171"/>
        <v>4273.5115112190233</v>
      </c>
      <c r="C143" s="676">
        <f t="shared" si="220"/>
        <v>0.125</v>
      </c>
      <c r="D143" s="639">
        <f t="shared" si="172"/>
        <v>534.18893890237791</v>
      </c>
      <c r="E143" s="677">
        <f t="shared" si="205"/>
        <v>0.9</v>
      </c>
      <c r="F143" s="678">
        <f t="shared" si="173"/>
        <v>9.9999999999999978E-2</v>
      </c>
      <c r="G143" s="639">
        <f t="shared" si="174"/>
        <v>480.77004501214014</v>
      </c>
      <c r="H143" s="668">
        <f t="shared" si="221"/>
        <v>0.40731330164910667</v>
      </c>
      <c r="I143" s="639">
        <f t="shared" si="175"/>
        <v>195.82403436788442</v>
      </c>
      <c r="J143" s="679">
        <f t="shared" si="206"/>
        <v>0.05</v>
      </c>
      <c r="K143" s="679">
        <f t="shared" si="207"/>
        <v>0.05</v>
      </c>
      <c r="L143" s="680">
        <f t="shared" si="208"/>
        <v>0.9</v>
      </c>
      <c r="M143" s="679">
        <f t="shared" si="208"/>
        <v>0.05</v>
      </c>
      <c r="N143" s="666">
        <f t="shared" si="176"/>
        <v>0.48956008591971112</v>
      </c>
      <c r="O143" s="681">
        <f t="shared" si="222"/>
        <v>3.7499999999999999E-2</v>
      </c>
      <c r="P143" s="666">
        <f t="shared" si="177"/>
        <v>0.36717006443978328</v>
      </c>
      <c r="Q143" s="639">
        <f t="shared" si="178"/>
        <v>9.3016416324745101</v>
      </c>
      <c r="R143" s="639">
        <f t="shared" si="179"/>
        <v>9.4240316539544384</v>
      </c>
      <c r="S143" s="641">
        <f t="shared" si="180"/>
        <v>194.96730421752494</v>
      </c>
      <c r="T143" s="681">
        <f t="shared" si="223"/>
        <v>0.05</v>
      </c>
      <c r="U143" s="643">
        <f t="shared" si="181"/>
        <v>9.7912017183942215</v>
      </c>
      <c r="V143" s="639">
        <f t="shared" si="182"/>
        <v>53.418893890237783</v>
      </c>
      <c r="W143" s="679">
        <f t="shared" si="209"/>
        <v>0.09</v>
      </c>
      <c r="X143" s="680">
        <f t="shared" si="183"/>
        <v>0.91</v>
      </c>
      <c r="Y143" s="639">
        <f t="shared" si="184"/>
        <v>4.8077004501214002</v>
      </c>
      <c r="Z143" s="679">
        <f t="shared" si="210"/>
        <v>0.49000000000000005</v>
      </c>
      <c r="AA143" s="641">
        <f t="shared" si="185"/>
        <v>2.3557732205594863</v>
      </c>
      <c r="AB143" s="639">
        <f t="shared" si="186"/>
        <v>48.611193440116381</v>
      </c>
      <c r="AC143" s="679">
        <f t="shared" si="211"/>
        <v>0.49000000000000005</v>
      </c>
      <c r="AD143" s="639">
        <f t="shared" si="187"/>
        <v>23.819484785657028</v>
      </c>
      <c r="AE143" s="641">
        <f t="shared" si="188"/>
        <v>33.610686504051252</v>
      </c>
      <c r="AF143" s="641">
        <f t="shared" si="189"/>
        <v>5.3777098406482002</v>
      </c>
      <c r="AG143" s="641">
        <f t="shared" si="190"/>
        <v>7.0582441658507626</v>
      </c>
      <c r="AI143" s="644">
        <v>2050</v>
      </c>
      <c r="AJ143" s="643">
        <v>703.68706607169247</v>
      </c>
      <c r="AK143" s="682">
        <f t="shared" si="224"/>
        <v>1.3089108910891087</v>
      </c>
      <c r="AL143" s="683">
        <f t="shared" si="225"/>
        <v>1.2410000000000001</v>
      </c>
      <c r="AM143" s="643">
        <f t="shared" si="191"/>
        <v>1143.0400078924265</v>
      </c>
      <c r="AN143" s="684"/>
      <c r="AO143" s="644">
        <v>2050</v>
      </c>
      <c r="AP143" s="643">
        <v>772.2480564644253</v>
      </c>
      <c r="AQ143" s="682">
        <f t="shared" si="212"/>
        <v>1.3089108910891087</v>
      </c>
      <c r="AR143" s="683">
        <f t="shared" si="226"/>
        <v>1.1113</v>
      </c>
      <c r="AS143" s="643">
        <f t="shared" si="192"/>
        <v>1123.3063648780858</v>
      </c>
      <c r="AT143" s="192"/>
      <c r="AU143" s="644">
        <v>2050</v>
      </c>
      <c r="AV143" s="643">
        <v>296.11548885425231</v>
      </c>
      <c r="AW143" s="683">
        <f t="shared" si="213"/>
        <v>1.3089108910891087</v>
      </c>
      <c r="AX143" s="683">
        <v>0</v>
      </c>
      <c r="AY143" s="643">
        <f t="shared" si="193"/>
        <v>0</v>
      </c>
      <c r="BA143" s="632">
        <v>2050</v>
      </c>
      <c r="BB143" s="694">
        <v>470.61238134506505</v>
      </c>
      <c r="BC143" s="643">
        <f t="shared" si="227"/>
        <v>176.51238134506502</v>
      </c>
      <c r="BD143" s="640">
        <f t="shared" si="194"/>
        <v>1.3089108910891087</v>
      </c>
      <c r="BE143" s="668">
        <v>0</v>
      </c>
      <c r="BF143" s="639">
        <f t="shared" si="195"/>
        <v>0</v>
      </c>
      <c r="BH143" s="632">
        <v>2050</v>
      </c>
      <c r="BI143" s="692">
        <v>0</v>
      </c>
      <c r="BJ143" s="53">
        <v>0</v>
      </c>
      <c r="BK143" s="682">
        <f t="shared" si="196"/>
        <v>1.3089108910891087</v>
      </c>
      <c r="BL143" s="683">
        <v>0</v>
      </c>
      <c r="BM143" s="643">
        <f t="shared" si="197"/>
        <v>0</v>
      </c>
      <c r="BN143" s="192"/>
      <c r="BO143" s="644">
        <v>2050</v>
      </c>
      <c r="BP143" s="643">
        <v>186.00839292499992</v>
      </c>
      <c r="BQ143" s="643">
        <f t="shared" si="198"/>
        <v>86.008392924999924</v>
      </c>
      <c r="BR143" s="682">
        <f t="shared" si="214"/>
        <v>1.3089108910891087</v>
      </c>
      <c r="BS143" s="683">
        <v>0</v>
      </c>
      <c r="BT143" s="643">
        <f t="shared" si="199"/>
        <v>0</v>
      </c>
      <c r="BU143" s="192"/>
      <c r="BV143" s="644">
        <v>2050</v>
      </c>
      <c r="BW143" s="697">
        <v>189.94672734800884</v>
      </c>
      <c r="BX143" s="682">
        <f t="shared" si="215"/>
        <v>1.3089108910891087</v>
      </c>
      <c r="BY143" s="683">
        <v>0</v>
      </c>
      <c r="BZ143" s="643">
        <f t="shared" si="200"/>
        <v>0</v>
      </c>
      <c r="CA143" s="192"/>
      <c r="CB143" s="644">
        <v>2050</v>
      </c>
      <c r="CC143" s="643">
        <v>213.34271554466559</v>
      </c>
      <c r="CD143" s="53">
        <f t="shared" si="228"/>
        <v>155.84271554466559</v>
      </c>
      <c r="CE143" s="682">
        <f t="shared" si="216"/>
        <v>1.3089108910891087</v>
      </c>
      <c r="CF143" s="683">
        <v>0</v>
      </c>
      <c r="CG143" s="643">
        <f t="shared" si="201"/>
        <v>0</v>
      </c>
      <c r="CI143" s="632">
        <v>2050</v>
      </c>
      <c r="CJ143" s="643">
        <v>403.17715190604611</v>
      </c>
      <c r="CK143" s="640">
        <f t="shared" si="217"/>
        <v>1.3089108910891087</v>
      </c>
      <c r="CL143" s="668">
        <v>0</v>
      </c>
      <c r="CM143" s="639">
        <f t="shared" si="202"/>
        <v>0</v>
      </c>
      <c r="CO143" s="644">
        <v>2050</v>
      </c>
      <c r="CP143" s="53">
        <f t="shared" si="218"/>
        <v>1533.4620195408443</v>
      </c>
      <c r="CQ143" s="643">
        <f t="shared" si="203"/>
        <v>1533.4620195408443</v>
      </c>
      <c r="CR143" s="682">
        <f t="shared" si="219"/>
        <v>1.3089108910891087</v>
      </c>
      <c r="CS143" s="682">
        <v>1</v>
      </c>
      <c r="CT143" s="643">
        <f t="shared" si="204"/>
        <v>2007.1651384485108</v>
      </c>
    </row>
    <row r="144" spans="1:98" ht="15" x14ac:dyDescent="0.5">
      <c r="A144" s="32">
        <v>2051</v>
      </c>
      <c r="B144" s="27">
        <f t="shared" si="171"/>
        <v>4258.2330206690749</v>
      </c>
      <c r="C144" s="87">
        <f t="shared" si="220"/>
        <v>0.125</v>
      </c>
      <c r="D144" s="27">
        <f t="shared" si="172"/>
        <v>532.27912758363436</v>
      </c>
      <c r="E144" s="137">
        <f t="shared" si="205"/>
        <v>0.9</v>
      </c>
      <c r="F144" s="169">
        <f t="shared" si="205"/>
        <v>9.9999999999999978E-2</v>
      </c>
      <c r="G144" s="27">
        <f t="shared" si="174"/>
        <v>479.05121482527096</v>
      </c>
      <c r="H144" s="58">
        <f t="shared" si="221"/>
        <v>0.40731330164910667</v>
      </c>
      <c r="I144" s="27">
        <f t="shared" si="175"/>
        <v>195.1239319694966</v>
      </c>
      <c r="J144" s="85">
        <f t="shared" si="206"/>
        <v>0.05</v>
      </c>
      <c r="K144" s="85">
        <f t="shared" si="207"/>
        <v>0.05</v>
      </c>
      <c r="L144" s="29">
        <f t="shared" si="207"/>
        <v>0.9</v>
      </c>
      <c r="M144" s="85">
        <f t="shared" si="207"/>
        <v>0.05</v>
      </c>
      <c r="N144" s="627">
        <f t="shared" si="176"/>
        <v>0.4878098299237415</v>
      </c>
      <c r="O144" s="144">
        <f t="shared" si="222"/>
        <v>3.7499999999999999E-2</v>
      </c>
      <c r="P144" s="627">
        <f t="shared" si="177"/>
        <v>0.36585737244280608</v>
      </c>
      <c r="Q144" s="27">
        <f t="shared" si="178"/>
        <v>9.268386768551089</v>
      </c>
      <c r="R144" s="27">
        <f t="shared" si="179"/>
        <v>9.3903392260320242</v>
      </c>
      <c r="S144" s="624">
        <f t="shared" si="180"/>
        <v>194.27026476713004</v>
      </c>
      <c r="T144" s="144">
        <f t="shared" si="223"/>
        <v>0.05</v>
      </c>
      <c r="U144" s="53">
        <f t="shared" si="181"/>
        <v>9.7561965984748298</v>
      </c>
      <c r="V144" s="27">
        <f t="shared" si="182"/>
        <v>53.227912758363424</v>
      </c>
      <c r="W144" s="85">
        <f t="shared" si="209"/>
        <v>0.09</v>
      </c>
      <c r="X144" s="29">
        <f t="shared" si="209"/>
        <v>0.91</v>
      </c>
      <c r="Y144" s="27">
        <f t="shared" si="184"/>
        <v>4.7905121482527075</v>
      </c>
      <c r="Z144" s="85">
        <f t="shared" si="210"/>
        <v>0.49000000000000005</v>
      </c>
      <c r="AA144" s="624">
        <f t="shared" si="185"/>
        <v>2.347350952643827</v>
      </c>
      <c r="AB144" s="27">
        <f t="shared" si="186"/>
        <v>48.437400610110714</v>
      </c>
      <c r="AC144" s="85">
        <f t="shared" si="211"/>
        <v>0.49000000000000005</v>
      </c>
      <c r="AD144" s="27">
        <f t="shared" si="187"/>
        <v>23.734326298954251</v>
      </c>
      <c r="AE144" s="624">
        <f t="shared" si="188"/>
        <v>33.490522897429081</v>
      </c>
      <c r="AF144" s="624">
        <f t="shared" si="189"/>
        <v>5.358483663588653</v>
      </c>
      <c r="AG144" s="624">
        <f t="shared" si="190"/>
        <v>7.0330098084601067</v>
      </c>
      <c r="AI144" s="584">
        <v>2051</v>
      </c>
      <c r="AJ144" s="53">
        <v>722.09514441516501</v>
      </c>
      <c r="AK144" s="108">
        <f t="shared" si="224"/>
        <v>1.3089108910891087</v>
      </c>
      <c r="AL144" s="61">
        <f t="shared" si="225"/>
        <v>1.2410000000000001</v>
      </c>
      <c r="AM144" s="53">
        <f t="shared" si="191"/>
        <v>1172.9413248691174</v>
      </c>
      <c r="AN144" s="98"/>
      <c r="AO144" s="584">
        <v>2051</v>
      </c>
      <c r="AP144" s="53">
        <v>775.78327935535651</v>
      </c>
      <c r="AQ144" s="108">
        <f t="shared" si="212"/>
        <v>1.3089108910891087</v>
      </c>
      <c r="AR144" s="61">
        <f t="shared" si="226"/>
        <v>1.1113</v>
      </c>
      <c r="AS144" s="53">
        <f t="shared" si="192"/>
        <v>1128.4486741936012</v>
      </c>
      <c r="AU144" s="584">
        <v>2051</v>
      </c>
      <c r="AV144" s="135">
        <v>299.84072482658104</v>
      </c>
      <c r="AW144" s="61">
        <f t="shared" si="213"/>
        <v>1.3089108910891087</v>
      </c>
      <c r="AX144" s="61">
        <v>0</v>
      </c>
      <c r="AY144" s="53">
        <f t="shared" si="193"/>
        <v>0</v>
      </c>
      <c r="AZ144" s="6"/>
      <c r="BA144" s="584">
        <v>2051</v>
      </c>
      <c r="BB144" s="692">
        <v>472.1788295035484</v>
      </c>
      <c r="BC144" s="53">
        <f t="shared" si="227"/>
        <v>178.07882950354838</v>
      </c>
      <c r="BD144" s="48">
        <f t="shared" si="194"/>
        <v>1.3089108910891087</v>
      </c>
      <c r="BE144" s="58">
        <v>0</v>
      </c>
      <c r="BF144" s="27">
        <f t="shared" si="195"/>
        <v>0</v>
      </c>
      <c r="BH144" s="584">
        <v>2051</v>
      </c>
      <c r="BI144" s="692">
        <v>0</v>
      </c>
      <c r="BJ144" s="53">
        <v>0</v>
      </c>
      <c r="BK144" s="108">
        <f t="shared" si="196"/>
        <v>1.3089108910891087</v>
      </c>
      <c r="BL144" s="61">
        <v>0</v>
      </c>
      <c r="BM144" s="53">
        <f t="shared" si="197"/>
        <v>0</v>
      </c>
      <c r="BO144" s="584">
        <v>2051</v>
      </c>
      <c r="BP144" s="53">
        <v>187.99733701139039</v>
      </c>
      <c r="BQ144" s="53">
        <f t="shared" si="198"/>
        <v>87.997337011390385</v>
      </c>
      <c r="BR144" s="108">
        <f t="shared" si="214"/>
        <v>1.3089108910891087</v>
      </c>
      <c r="BS144" s="61">
        <v>0</v>
      </c>
      <c r="BT144" s="53">
        <f t="shared" si="199"/>
        <v>0</v>
      </c>
      <c r="BV144" s="584">
        <v>2051</v>
      </c>
      <c r="BW144" s="695">
        <v>195.58406938641053</v>
      </c>
      <c r="BX144" s="108">
        <f t="shared" si="215"/>
        <v>1.3089108910891087</v>
      </c>
      <c r="BY144" s="61">
        <v>0</v>
      </c>
      <c r="BZ144" s="53">
        <f t="shared" si="200"/>
        <v>0</v>
      </c>
      <c r="CB144" s="584">
        <v>2051</v>
      </c>
      <c r="CC144" s="27">
        <v>215.79974465405485</v>
      </c>
      <c r="CD144" s="53">
        <f t="shared" si="228"/>
        <v>158.29974465405485</v>
      </c>
      <c r="CE144" s="108">
        <f t="shared" si="216"/>
        <v>1.3089108910891087</v>
      </c>
      <c r="CF144" s="61">
        <v>0</v>
      </c>
      <c r="CG144" s="53">
        <f t="shared" si="201"/>
        <v>0</v>
      </c>
      <c r="CI144" s="584">
        <v>2051</v>
      </c>
      <c r="CJ144" s="53">
        <v>404.30464405292452</v>
      </c>
      <c r="CK144" s="48">
        <f t="shared" ref="CK144:CK153" si="229">CE144</f>
        <v>1.3089108910891087</v>
      </c>
      <c r="CL144" s="58">
        <v>0</v>
      </c>
      <c r="CM144" s="27">
        <f t="shared" ref="CM144:CM153" si="230">CJ144*CK144*CL144</f>
        <v>0</v>
      </c>
      <c r="CO144" s="584">
        <v>2051</v>
      </c>
      <c r="CP144" s="53">
        <f t="shared" si="218"/>
        <v>1495.0162267945684</v>
      </c>
      <c r="CQ144" s="53">
        <f t="shared" si="203"/>
        <v>1495.0162267945684</v>
      </c>
      <c r="CR144" s="108">
        <f t="shared" si="219"/>
        <v>1.3089108910891087</v>
      </c>
      <c r="CS144" s="108">
        <v>1</v>
      </c>
      <c r="CT144" s="53">
        <f t="shared" si="204"/>
        <v>1956.8430216063557</v>
      </c>
    </row>
    <row r="145" spans="1:98" ht="15" x14ac:dyDescent="0.5">
      <c r="A145" s="32">
        <v>2052</v>
      </c>
      <c r="B145" s="27">
        <f t="shared" si="171"/>
        <v>4242.8577660054079</v>
      </c>
      <c r="C145" s="87">
        <f t="shared" si="220"/>
        <v>0.125</v>
      </c>
      <c r="D145" s="27">
        <f t="shared" si="172"/>
        <v>530.35722075067599</v>
      </c>
      <c r="E145" s="137">
        <f t="shared" si="205"/>
        <v>0.9</v>
      </c>
      <c r="F145" s="169">
        <f t="shared" si="205"/>
        <v>9.9999999999999978E-2</v>
      </c>
      <c r="G145" s="27">
        <f t="shared" si="174"/>
        <v>477.32149867560838</v>
      </c>
      <c r="H145" s="58">
        <f t="shared" si="221"/>
        <v>0.40731330164910667</v>
      </c>
      <c r="I145" s="27">
        <f t="shared" si="175"/>
        <v>194.41939557366175</v>
      </c>
      <c r="J145" s="85">
        <f t="shared" si="206"/>
        <v>0.05</v>
      </c>
      <c r="K145" s="85">
        <f t="shared" si="206"/>
        <v>0.05</v>
      </c>
      <c r="L145" s="29">
        <f t="shared" si="206"/>
        <v>0.9</v>
      </c>
      <c r="M145" s="85">
        <f t="shared" si="206"/>
        <v>0.05</v>
      </c>
      <c r="N145" s="627">
        <f t="shared" si="176"/>
        <v>0.48604848893415442</v>
      </c>
      <c r="O145" s="144">
        <f t="shared" si="222"/>
        <v>3.7499999999999999E-2</v>
      </c>
      <c r="P145" s="627">
        <f t="shared" si="177"/>
        <v>0.36453636670061579</v>
      </c>
      <c r="Q145" s="27">
        <f t="shared" si="178"/>
        <v>9.2349212897489341</v>
      </c>
      <c r="R145" s="27">
        <f t="shared" si="179"/>
        <v>9.3564334119824721</v>
      </c>
      <c r="S145" s="624">
        <f t="shared" si="180"/>
        <v>193.56881071802698</v>
      </c>
      <c r="T145" s="144">
        <f t="shared" si="223"/>
        <v>0.05</v>
      </c>
      <c r="U145" s="53">
        <f t="shared" si="181"/>
        <v>9.720969778683088</v>
      </c>
      <c r="V145" s="27">
        <f t="shared" si="182"/>
        <v>53.035722075067589</v>
      </c>
      <c r="W145" s="85">
        <f t="shared" si="209"/>
        <v>0.09</v>
      </c>
      <c r="X145" s="29">
        <f t="shared" si="209"/>
        <v>0.91</v>
      </c>
      <c r="Y145" s="27">
        <f t="shared" si="184"/>
        <v>4.7732149867560825</v>
      </c>
      <c r="Z145" s="85">
        <f t="shared" si="210"/>
        <v>0.49000000000000005</v>
      </c>
      <c r="AA145" s="624">
        <f t="shared" si="185"/>
        <v>2.3388753435104808</v>
      </c>
      <c r="AB145" s="27">
        <f t="shared" si="186"/>
        <v>48.262507088311509</v>
      </c>
      <c r="AC145" s="85">
        <f t="shared" si="211"/>
        <v>0.49000000000000005</v>
      </c>
      <c r="AD145" s="27">
        <f t="shared" si="187"/>
        <v>23.648628473272641</v>
      </c>
      <c r="AE145" s="624">
        <f t="shared" si="188"/>
        <v>33.369598251955729</v>
      </c>
      <c r="AF145" s="624">
        <f t="shared" si="189"/>
        <v>5.3391357203129166</v>
      </c>
      <c r="AG145" s="624">
        <f t="shared" si="190"/>
        <v>7.0076156329107029</v>
      </c>
      <c r="AI145" s="584">
        <v>2052</v>
      </c>
      <c r="AJ145" s="53">
        <v>740.52560324565161</v>
      </c>
      <c r="AK145" s="108">
        <f t="shared" si="224"/>
        <v>1.3089108910891087</v>
      </c>
      <c r="AL145" s="61">
        <f t="shared" si="225"/>
        <v>1.2410000000000001</v>
      </c>
      <c r="AM145" s="53">
        <f t="shared" si="191"/>
        <v>1202.8789957782401</v>
      </c>
      <c r="AN145" s="98"/>
      <c r="AO145" s="584">
        <v>2052</v>
      </c>
      <c r="AP145" s="53">
        <v>779.31850224628784</v>
      </c>
      <c r="AQ145" s="108">
        <f t="shared" si="212"/>
        <v>1.3089108910891087</v>
      </c>
      <c r="AR145" s="61">
        <f t="shared" si="226"/>
        <v>1.1113</v>
      </c>
      <c r="AS145" s="53">
        <f t="shared" si="192"/>
        <v>1133.5909835091168</v>
      </c>
      <c r="AU145" s="584">
        <v>2052</v>
      </c>
      <c r="AV145" s="135">
        <v>303.6314453617494</v>
      </c>
      <c r="AW145" s="61">
        <f t="shared" si="213"/>
        <v>1.3089108910891087</v>
      </c>
      <c r="AX145" s="61">
        <v>0</v>
      </c>
      <c r="AY145" s="53">
        <f t="shared" si="193"/>
        <v>0</v>
      </c>
      <c r="AZ145" s="6"/>
      <c r="BA145" s="584">
        <v>2052</v>
      </c>
      <c r="BB145" s="692">
        <v>473.75446620962032</v>
      </c>
      <c r="BC145" s="53">
        <f t="shared" si="227"/>
        <v>179.6544662096203</v>
      </c>
      <c r="BD145" s="48">
        <f t="shared" si="194"/>
        <v>1.3089108910891087</v>
      </c>
      <c r="BE145" s="58">
        <v>0</v>
      </c>
      <c r="BF145" s="27">
        <f t="shared" si="195"/>
        <v>0</v>
      </c>
      <c r="BH145" s="584">
        <v>2052</v>
      </c>
      <c r="BI145" s="692">
        <v>0</v>
      </c>
      <c r="BJ145" s="53">
        <v>0</v>
      </c>
      <c r="BK145" s="108">
        <f t="shared" si="196"/>
        <v>1.3089108910891087</v>
      </c>
      <c r="BL145" s="61">
        <v>0</v>
      </c>
      <c r="BM145" s="53">
        <f t="shared" si="197"/>
        <v>0</v>
      </c>
      <c r="BO145" s="584">
        <v>2052</v>
      </c>
      <c r="BP145" s="53">
        <v>189.98628109778113</v>
      </c>
      <c r="BQ145" s="53">
        <f t="shared" si="198"/>
        <v>89.986281097781131</v>
      </c>
      <c r="BR145" s="108">
        <f t="shared" si="214"/>
        <v>1.3089108910891087</v>
      </c>
      <c r="BS145" s="61">
        <v>0</v>
      </c>
      <c r="BT145" s="53">
        <f t="shared" si="199"/>
        <v>0</v>
      </c>
      <c r="BV145" s="584">
        <v>2052</v>
      </c>
      <c r="BW145" s="695">
        <v>201.22523622921881</v>
      </c>
      <c r="BX145" s="108">
        <f t="shared" si="215"/>
        <v>1.3089108910891087</v>
      </c>
      <c r="BY145" s="61">
        <v>0</v>
      </c>
      <c r="BZ145" s="53">
        <f t="shared" si="200"/>
        <v>0</v>
      </c>
      <c r="CB145" s="584">
        <v>2052</v>
      </c>
      <c r="CC145" s="27">
        <v>218.2567737634443</v>
      </c>
      <c r="CD145" s="53">
        <f t="shared" si="228"/>
        <v>160.7567737634443</v>
      </c>
      <c r="CE145" s="108">
        <f t="shared" si="216"/>
        <v>1.3089108910891087</v>
      </c>
      <c r="CF145" s="61">
        <v>0</v>
      </c>
      <c r="CG145" s="53">
        <f t="shared" si="201"/>
        <v>0</v>
      </c>
      <c r="CI145" s="584">
        <v>2052</v>
      </c>
      <c r="CJ145" s="53">
        <v>405.43295917965645</v>
      </c>
      <c r="CK145" s="48">
        <f t="shared" si="229"/>
        <v>1.3089108910891087</v>
      </c>
      <c r="CL145" s="58">
        <v>0</v>
      </c>
      <c r="CM145" s="27">
        <f t="shared" si="230"/>
        <v>0</v>
      </c>
      <c r="CO145" s="584">
        <v>2052</v>
      </c>
      <c r="CP145" s="53">
        <f t="shared" si="218"/>
        <v>1456.4687326665899</v>
      </c>
      <c r="CQ145" s="53">
        <f t="shared" si="203"/>
        <v>1456.4687326665899</v>
      </c>
      <c r="CR145" s="108">
        <f t="shared" si="219"/>
        <v>1.3089108910891087</v>
      </c>
      <c r="CS145" s="108">
        <v>1</v>
      </c>
      <c r="CT145" s="53">
        <f t="shared" si="204"/>
        <v>1906.3877867180511</v>
      </c>
    </row>
    <row r="146" spans="1:98" ht="15" x14ac:dyDescent="0.5">
      <c r="A146" s="32">
        <v>2053</v>
      </c>
      <c r="B146" s="27">
        <f t="shared" si="171"/>
        <v>4225.8186075052126</v>
      </c>
      <c r="C146" s="87">
        <f t="shared" si="220"/>
        <v>0.125</v>
      </c>
      <c r="D146" s="27">
        <f t="shared" si="172"/>
        <v>528.22732593815158</v>
      </c>
      <c r="E146" s="137">
        <f t="shared" si="205"/>
        <v>0.9</v>
      </c>
      <c r="F146" s="169">
        <f t="shared" si="205"/>
        <v>9.9999999999999978E-2</v>
      </c>
      <c r="G146" s="27">
        <f t="shared" si="174"/>
        <v>475.40459334433643</v>
      </c>
      <c r="H146" s="58">
        <f t="shared" si="221"/>
        <v>0.40731330164910667</v>
      </c>
      <c r="I146" s="27">
        <f t="shared" si="175"/>
        <v>193.6386145342326</v>
      </c>
      <c r="J146" s="85">
        <f t="shared" ref="J146:J153" si="231">J145</f>
        <v>0.05</v>
      </c>
      <c r="K146" s="85">
        <f t="shared" ref="K146:K153" si="232">K145</f>
        <v>0.05</v>
      </c>
      <c r="L146" s="29">
        <f t="shared" ref="L146:L153" si="233">L145</f>
        <v>0.9</v>
      </c>
      <c r="M146" s="85">
        <f t="shared" ref="M146:M153" si="234">M145</f>
        <v>0.05</v>
      </c>
      <c r="N146" s="627">
        <f t="shared" si="176"/>
        <v>0.48409653633558158</v>
      </c>
      <c r="O146" s="144">
        <f t="shared" si="222"/>
        <v>3.7499999999999999E-2</v>
      </c>
      <c r="P146" s="627">
        <f t="shared" si="177"/>
        <v>0.36307240225168613</v>
      </c>
      <c r="Q146" s="27">
        <f t="shared" si="178"/>
        <v>9.1978341903760494</v>
      </c>
      <c r="R146" s="27">
        <f t="shared" si="179"/>
        <v>9.3188583244599439</v>
      </c>
      <c r="S146" s="624">
        <f t="shared" si="180"/>
        <v>192.79144559564534</v>
      </c>
      <c r="T146" s="144">
        <f t="shared" si="223"/>
        <v>0.05</v>
      </c>
      <c r="U146" s="53">
        <f t="shared" si="181"/>
        <v>9.6819307267116308</v>
      </c>
      <c r="V146" s="27">
        <f t="shared" si="182"/>
        <v>52.822732593815147</v>
      </c>
      <c r="W146" s="85">
        <f t="shared" si="209"/>
        <v>0.09</v>
      </c>
      <c r="X146" s="29">
        <f t="shared" si="209"/>
        <v>0.91</v>
      </c>
      <c r="Y146" s="27">
        <f t="shared" si="184"/>
        <v>4.7540459334433631</v>
      </c>
      <c r="Z146" s="85">
        <f t="shared" si="210"/>
        <v>0.49000000000000005</v>
      </c>
      <c r="AA146" s="624">
        <f t="shared" si="185"/>
        <v>2.3294825073872483</v>
      </c>
      <c r="AB146" s="27">
        <f t="shared" si="186"/>
        <v>48.068686660371782</v>
      </c>
      <c r="AC146" s="85">
        <f t="shared" si="211"/>
        <v>0.49000000000000005</v>
      </c>
      <c r="AD146" s="27">
        <f t="shared" si="187"/>
        <v>23.553656463582175</v>
      </c>
      <c r="AE146" s="624">
        <f t="shared" si="188"/>
        <v>33.235587190293806</v>
      </c>
      <c r="AF146" s="624">
        <f t="shared" si="189"/>
        <v>5.3176939504470093</v>
      </c>
      <c r="AG146" s="624">
        <f t="shared" si="190"/>
        <v>6.9794733099616995</v>
      </c>
      <c r="AI146" s="584">
        <v>2053</v>
      </c>
      <c r="AJ146" s="53">
        <v>754.00715553095438</v>
      </c>
      <c r="AK146" s="108">
        <f t="shared" si="224"/>
        <v>1.3089108910891087</v>
      </c>
      <c r="AL146" s="61">
        <f t="shared" si="225"/>
        <v>1.2410000000000001</v>
      </c>
      <c r="AM146" s="53">
        <f t="shared" si="191"/>
        <v>1224.7778686914799</v>
      </c>
      <c r="AN146" s="98"/>
      <c r="AO146" s="584">
        <v>2053</v>
      </c>
      <c r="AP146" s="53">
        <v>782.85372513721904</v>
      </c>
      <c r="AQ146" s="108">
        <f t="shared" si="212"/>
        <v>1.3089108910891087</v>
      </c>
      <c r="AR146" s="61">
        <f t="shared" si="226"/>
        <v>1.1113</v>
      </c>
      <c r="AS146" s="53">
        <f t="shared" si="192"/>
        <v>1138.7332928246321</v>
      </c>
      <c r="AU146" s="584">
        <v>2053</v>
      </c>
      <c r="AV146" s="135">
        <v>307.48706275441629</v>
      </c>
      <c r="AW146" s="61">
        <f t="shared" si="213"/>
        <v>1.3089108910891087</v>
      </c>
      <c r="AX146" s="61">
        <v>0</v>
      </c>
      <c r="AY146" s="53">
        <f t="shared" si="193"/>
        <v>0</v>
      </c>
      <c r="AZ146" s="6"/>
      <c r="BA146" s="584">
        <v>2053</v>
      </c>
      <c r="BB146" s="692">
        <v>475.33934004546762</v>
      </c>
      <c r="BC146" s="53">
        <f t="shared" si="227"/>
        <v>181.2393400454676</v>
      </c>
      <c r="BD146" s="48">
        <f t="shared" si="194"/>
        <v>1.3089108910891087</v>
      </c>
      <c r="BE146" s="58">
        <v>0</v>
      </c>
      <c r="BF146" s="27">
        <f t="shared" si="195"/>
        <v>0</v>
      </c>
      <c r="BH146" s="584">
        <v>2053</v>
      </c>
      <c r="BI146" s="692">
        <v>0</v>
      </c>
      <c r="BJ146" s="53">
        <v>0</v>
      </c>
      <c r="BK146" s="108">
        <f t="shared" si="196"/>
        <v>1.3089108910891087</v>
      </c>
      <c r="BL146" s="61">
        <v>0</v>
      </c>
      <c r="BM146" s="53">
        <f t="shared" si="197"/>
        <v>0</v>
      </c>
      <c r="BO146" s="584">
        <v>2053</v>
      </c>
      <c r="BP146" s="53">
        <v>191.9752251841719</v>
      </c>
      <c r="BQ146" s="53">
        <f t="shared" si="198"/>
        <v>91.975225184171904</v>
      </c>
      <c r="BR146" s="108">
        <f t="shared" si="214"/>
        <v>1.3089108910891087</v>
      </c>
      <c r="BS146" s="61">
        <v>0</v>
      </c>
      <c r="BT146" s="53">
        <f t="shared" si="199"/>
        <v>0</v>
      </c>
      <c r="BV146" s="584">
        <v>2053</v>
      </c>
      <c r="BW146" s="695">
        <v>206.86988294606334</v>
      </c>
      <c r="BX146" s="108">
        <f t="shared" si="215"/>
        <v>1.3089108910891087</v>
      </c>
      <c r="BY146" s="61">
        <v>0</v>
      </c>
      <c r="BZ146" s="53">
        <f t="shared" si="200"/>
        <v>0</v>
      </c>
      <c r="CB146" s="584">
        <v>2053</v>
      </c>
      <c r="CC146" s="27">
        <v>220.71380287283301</v>
      </c>
      <c r="CD146" s="53">
        <f t="shared" si="228"/>
        <v>163.21380287283301</v>
      </c>
      <c r="CE146" s="108">
        <f t="shared" si="216"/>
        <v>1.3089108910891087</v>
      </c>
      <c r="CF146" s="61">
        <v>0</v>
      </c>
      <c r="CG146" s="53">
        <f t="shared" si="201"/>
        <v>0</v>
      </c>
      <c r="CI146" s="584">
        <v>2053</v>
      </c>
      <c r="CJ146" s="53">
        <v>406.56218642978865</v>
      </c>
      <c r="CK146" s="48">
        <f t="shared" si="229"/>
        <v>1.3089108910891087</v>
      </c>
      <c r="CL146" s="58">
        <v>0</v>
      </c>
      <c r="CM146" s="27">
        <f t="shared" si="230"/>
        <v>0</v>
      </c>
      <c r="CO146" s="584">
        <v>2053</v>
      </c>
      <c r="CP146" s="53">
        <f t="shared" si="218"/>
        <v>1422.7916190990859</v>
      </c>
      <c r="CQ146" s="53">
        <f t="shared" si="203"/>
        <v>1422.7916190990859</v>
      </c>
      <c r="CR146" s="108">
        <f t="shared" si="219"/>
        <v>1.3089108910891087</v>
      </c>
      <c r="CS146" s="108">
        <v>1</v>
      </c>
      <c r="CT146" s="53">
        <f t="shared" si="204"/>
        <v>1862.3074459891004</v>
      </c>
    </row>
    <row r="147" spans="1:98" ht="15" x14ac:dyDescent="0.5">
      <c r="A147" s="32">
        <v>2054</v>
      </c>
      <c r="B147" s="27">
        <f t="shared" si="171"/>
        <v>4206.5998413765083</v>
      </c>
      <c r="C147" s="87">
        <f t="shared" si="220"/>
        <v>0.125</v>
      </c>
      <c r="D147" s="27">
        <f t="shared" si="172"/>
        <v>525.82498017206353</v>
      </c>
      <c r="E147" s="137">
        <f t="shared" si="205"/>
        <v>0.9</v>
      </c>
      <c r="F147" s="169">
        <f t="shared" si="205"/>
        <v>9.9999999999999978E-2</v>
      </c>
      <c r="G147" s="27">
        <f t="shared" si="174"/>
        <v>473.24248215485721</v>
      </c>
      <c r="H147" s="58">
        <f t="shared" si="221"/>
        <v>0.40731330164910667</v>
      </c>
      <c r="I147" s="27">
        <f t="shared" si="175"/>
        <v>192.75795788711335</v>
      </c>
      <c r="J147" s="85">
        <f t="shared" si="231"/>
        <v>0.05</v>
      </c>
      <c r="K147" s="85">
        <f t="shared" si="232"/>
        <v>0.05</v>
      </c>
      <c r="L147" s="29">
        <f t="shared" si="233"/>
        <v>0.9</v>
      </c>
      <c r="M147" s="85">
        <f t="shared" si="234"/>
        <v>0.05</v>
      </c>
      <c r="N147" s="627">
        <f t="shared" si="176"/>
        <v>0.48189489471778341</v>
      </c>
      <c r="O147" s="144">
        <f t="shared" si="222"/>
        <v>3.7499999999999999E-2</v>
      </c>
      <c r="P147" s="627">
        <f t="shared" si="177"/>
        <v>0.36142117103833754</v>
      </c>
      <c r="Q147" s="27">
        <f t="shared" si="178"/>
        <v>9.1560029996378844</v>
      </c>
      <c r="R147" s="27">
        <f t="shared" si="179"/>
        <v>9.2764767233173302</v>
      </c>
      <c r="S147" s="624">
        <f t="shared" si="180"/>
        <v>191.91464182135724</v>
      </c>
      <c r="T147" s="144">
        <f t="shared" si="223"/>
        <v>0.05</v>
      </c>
      <c r="U147" s="53">
        <f t="shared" si="181"/>
        <v>9.6378978943556675</v>
      </c>
      <c r="V147" s="27">
        <f t="shared" si="182"/>
        <v>52.582498017206341</v>
      </c>
      <c r="W147" s="85">
        <f t="shared" si="209"/>
        <v>0.09</v>
      </c>
      <c r="X147" s="29">
        <f t="shared" si="209"/>
        <v>0.91</v>
      </c>
      <c r="Y147" s="27">
        <f t="shared" si="184"/>
        <v>4.7324248215485705</v>
      </c>
      <c r="Z147" s="85">
        <f t="shared" si="210"/>
        <v>0.49000000000000005</v>
      </c>
      <c r="AA147" s="624">
        <f t="shared" si="185"/>
        <v>2.3188881625587996</v>
      </c>
      <c r="AB147" s="27">
        <f t="shared" si="186"/>
        <v>47.850073195657771</v>
      </c>
      <c r="AC147" s="85">
        <f t="shared" si="211"/>
        <v>0.49000000000000005</v>
      </c>
      <c r="AD147" s="27">
        <f t="shared" si="187"/>
        <v>23.44653586587231</v>
      </c>
      <c r="AE147" s="624">
        <f t="shared" si="188"/>
        <v>33.084433760227981</v>
      </c>
      <c r="AF147" s="624">
        <f t="shared" si="189"/>
        <v>5.2935094016364772</v>
      </c>
      <c r="AG147" s="624">
        <f t="shared" si="190"/>
        <v>6.9477310896478759</v>
      </c>
      <c r="AI147" s="584">
        <v>2054</v>
      </c>
      <c r="AJ147" s="53">
        <v>760.90142181530189</v>
      </c>
      <c r="AK147" s="108">
        <f t="shared" si="224"/>
        <v>1.3089108910891087</v>
      </c>
      <c r="AL147" s="61">
        <f t="shared" si="225"/>
        <v>1.2410000000000001</v>
      </c>
      <c r="AM147" s="53">
        <f t="shared" si="191"/>
        <v>1235.9766281515126</v>
      </c>
      <c r="AN147" s="98"/>
      <c r="AO147" s="584">
        <v>2054</v>
      </c>
      <c r="AP147" s="53">
        <v>786.38894802815071</v>
      </c>
      <c r="AQ147" s="108">
        <f t="shared" si="212"/>
        <v>1.3089108910891087</v>
      </c>
      <c r="AR147" s="61">
        <f t="shared" si="226"/>
        <v>1.1113</v>
      </c>
      <c r="AS147" s="53">
        <f t="shared" si="192"/>
        <v>1143.8756021401482</v>
      </c>
      <c r="AU147" s="584">
        <v>2054</v>
      </c>
      <c r="AV147" s="135">
        <v>311.40688004498986</v>
      </c>
      <c r="AW147" s="61">
        <f t="shared" si="213"/>
        <v>1.3089108910891087</v>
      </c>
      <c r="AX147" s="61">
        <v>0</v>
      </c>
      <c r="AY147" s="53">
        <f t="shared" si="193"/>
        <v>0</v>
      </c>
      <c r="AZ147" s="6"/>
      <c r="BA147" s="584">
        <v>2054</v>
      </c>
      <c r="BB147" s="692">
        <v>476.93349571945106</v>
      </c>
      <c r="BC147" s="53">
        <f t="shared" si="227"/>
        <v>182.83349571945104</v>
      </c>
      <c r="BD147" s="48">
        <f t="shared" si="194"/>
        <v>1.3089108910891087</v>
      </c>
      <c r="BE147" s="58">
        <v>0</v>
      </c>
      <c r="BF147" s="27">
        <f t="shared" si="195"/>
        <v>0</v>
      </c>
      <c r="BH147" s="584">
        <v>2054</v>
      </c>
      <c r="BI147" s="692">
        <v>0</v>
      </c>
      <c r="BJ147" s="53">
        <v>0</v>
      </c>
      <c r="BK147" s="108">
        <f t="shared" si="196"/>
        <v>1.3089108910891087</v>
      </c>
      <c r="BL147" s="61">
        <v>0</v>
      </c>
      <c r="BM147" s="53">
        <f t="shared" si="197"/>
        <v>0</v>
      </c>
      <c r="BO147" s="584">
        <v>2054</v>
      </c>
      <c r="BP147" s="53">
        <v>193.96416927056237</v>
      </c>
      <c r="BQ147" s="53">
        <f t="shared" si="198"/>
        <v>93.964169270562365</v>
      </c>
      <c r="BR147" s="108">
        <f t="shared" si="214"/>
        <v>1.3089108910891087</v>
      </c>
      <c r="BS147" s="61">
        <v>0</v>
      </c>
      <c r="BT147" s="53">
        <f t="shared" si="199"/>
        <v>0</v>
      </c>
      <c r="BV147" s="584">
        <v>2054</v>
      </c>
      <c r="BW147" s="695">
        <v>212.51770450680542</v>
      </c>
      <c r="BX147" s="108">
        <f t="shared" si="215"/>
        <v>1.3089108910891087</v>
      </c>
      <c r="BY147" s="61">
        <v>0</v>
      </c>
      <c r="BZ147" s="53">
        <f t="shared" si="200"/>
        <v>0</v>
      </c>
      <c r="CB147" s="584">
        <v>2054</v>
      </c>
      <c r="CC147" s="27">
        <v>223.17083198222227</v>
      </c>
      <c r="CD147" s="53">
        <f t="shared" si="228"/>
        <v>165.67083198222227</v>
      </c>
      <c r="CE147" s="108">
        <f t="shared" si="216"/>
        <v>1.3089108910891087</v>
      </c>
      <c r="CF147" s="61">
        <v>0</v>
      </c>
      <c r="CG147" s="53">
        <f t="shared" si="201"/>
        <v>0</v>
      </c>
      <c r="CI147" s="584">
        <v>2054</v>
      </c>
      <c r="CJ147" s="53">
        <v>407.69242821217159</v>
      </c>
      <c r="CK147" s="48">
        <f t="shared" si="229"/>
        <v>1.3089108910891087</v>
      </c>
      <c r="CL147" s="58">
        <v>0</v>
      </c>
      <c r="CM147" s="27">
        <f t="shared" si="230"/>
        <v>0</v>
      </c>
      <c r="CO147" s="584">
        <v>2054</v>
      </c>
      <c r="CP147" s="53">
        <f t="shared" si="218"/>
        <v>1395.6241204203448</v>
      </c>
      <c r="CQ147" s="53">
        <f t="shared" si="203"/>
        <v>1395.6241204203448</v>
      </c>
      <c r="CR147" s="108">
        <f t="shared" si="219"/>
        <v>1.3089108910891087</v>
      </c>
      <c r="CS147" s="108">
        <v>1</v>
      </c>
      <c r="CT147" s="53">
        <f t="shared" si="204"/>
        <v>1826.747611084847</v>
      </c>
    </row>
    <row r="148" spans="1:98" ht="15" x14ac:dyDescent="0.5">
      <c r="A148" s="32">
        <v>2055</v>
      </c>
      <c r="B148" s="27">
        <f t="shared" si="171"/>
        <v>4187.3029705156296</v>
      </c>
      <c r="C148" s="87">
        <f t="shared" si="220"/>
        <v>0.125</v>
      </c>
      <c r="D148" s="27">
        <f t="shared" si="172"/>
        <v>523.4128713144537</v>
      </c>
      <c r="E148" s="137">
        <f t="shared" si="205"/>
        <v>0.9</v>
      </c>
      <c r="F148" s="169">
        <f t="shared" si="205"/>
        <v>9.9999999999999978E-2</v>
      </c>
      <c r="G148" s="27">
        <f t="shared" si="174"/>
        <v>471.07158418300833</v>
      </c>
      <c r="H148" s="58">
        <f t="shared" si="221"/>
        <v>0.40731330164910667</v>
      </c>
      <c r="I148" s="27">
        <f t="shared" si="175"/>
        <v>191.87372226665622</v>
      </c>
      <c r="J148" s="85">
        <f t="shared" si="231"/>
        <v>0.05</v>
      </c>
      <c r="K148" s="85">
        <f t="shared" si="232"/>
        <v>0.05</v>
      </c>
      <c r="L148" s="29">
        <f t="shared" si="233"/>
        <v>0.9</v>
      </c>
      <c r="M148" s="85">
        <f t="shared" si="234"/>
        <v>0.05</v>
      </c>
      <c r="N148" s="627">
        <f t="shared" si="176"/>
        <v>0.47968430566664061</v>
      </c>
      <c r="O148" s="144">
        <f t="shared" si="222"/>
        <v>3.7499999999999999E-2</v>
      </c>
      <c r="P148" s="627">
        <f t="shared" si="177"/>
        <v>0.35976322924998044</v>
      </c>
      <c r="Q148" s="27">
        <f t="shared" si="178"/>
        <v>9.1140018076661704</v>
      </c>
      <c r="R148" s="27">
        <f t="shared" si="179"/>
        <v>9.2339228840828316</v>
      </c>
      <c r="S148" s="624">
        <f t="shared" si="180"/>
        <v>191.0342747317396</v>
      </c>
      <c r="T148" s="144">
        <f t="shared" si="223"/>
        <v>0.05</v>
      </c>
      <c r="U148" s="53">
        <f t="shared" si="181"/>
        <v>9.5936861133328115</v>
      </c>
      <c r="V148" s="27">
        <f t="shared" si="182"/>
        <v>52.341287131445355</v>
      </c>
      <c r="W148" s="85">
        <f t="shared" si="209"/>
        <v>0.09</v>
      </c>
      <c r="X148" s="29">
        <f t="shared" si="209"/>
        <v>0.91</v>
      </c>
      <c r="Y148" s="27">
        <f t="shared" si="184"/>
        <v>4.7107158418300816</v>
      </c>
      <c r="Z148" s="85">
        <f t="shared" si="210"/>
        <v>0.49000000000000005</v>
      </c>
      <c r="AA148" s="624">
        <f t="shared" si="185"/>
        <v>2.3082507624967401</v>
      </c>
      <c r="AB148" s="27">
        <f t="shared" si="186"/>
        <v>47.630571289615276</v>
      </c>
      <c r="AC148" s="85">
        <f t="shared" si="211"/>
        <v>0.49000000000000005</v>
      </c>
      <c r="AD148" s="27">
        <f t="shared" si="187"/>
        <v>23.338979931911489</v>
      </c>
      <c r="AE148" s="624">
        <f t="shared" si="188"/>
        <v>32.932666045244304</v>
      </c>
      <c r="AF148" s="624">
        <f t="shared" si="189"/>
        <v>5.2692265672390883</v>
      </c>
      <c r="AG148" s="624">
        <f t="shared" si="190"/>
        <v>6.9158598695013032</v>
      </c>
      <c r="AI148" s="584">
        <v>2055</v>
      </c>
      <c r="AJ148" s="53">
        <v>767.86659145403758</v>
      </c>
      <c r="AK148" s="108">
        <f t="shared" si="224"/>
        <v>1.3089108910891087</v>
      </c>
      <c r="AL148" s="61">
        <f t="shared" si="225"/>
        <v>1.2410000000000001</v>
      </c>
      <c r="AM148" s="53">
        <f t="shared" si="191"/>
        <v>1247.2905600719573</v>
      </c>
      <c r="AN148" s="98"/>
      <c r="AO148" s="584">
        <v>2055</v>
      </c>
      <c r="AP148" s="53">
        <v>789.92417091908192</v>
      </c>
      <c r="AQ148" s="108">
        <f t="shared" si="212"/>
        <v>1.3089108910891087</v>
      </c>
      <c r="AR148" s="61">
        <f t="shared" si="226"/>
        <v>1.1113</v>
      </c>
      <c r="AS148" s="53">
        <f t="shared" si="192"/>
        <v>1149.017911455664</v>
      </c>
      <c r="AU148" s="584">
        <v>2055</v>
      </c>
      <c r="AV148" s="135">
        <v>315.39009710718886</v>
      </c>
      <c r="AW148" s="61">
        <f t="shared" si="213"/>
        <v>1.3089108910891087</v>
      </c>
      <c r="AX148" s="61">
        <v>0</v>
      </c>
      <c r="AY148" s="53">
        <f t="shared" si="193"/>
        <v>0</v>
      </c>
      <c r="AZ148" s="6"/>
      <c r="BA148" s="584">
        <v>2055</v>
      </c>
      <c r="BB148" s="692">
        <v>478.53697396678035</v>
      </c>
      <c r="BC148" s="53">
        <f t="shared" si="227"/>
        <v>184.43697396678033</v>
      </c>
      <c r="BD148" s="48">
        <f t="shared" si="194"/>
        <v>1.3089108910891087</v>
      </c>
      <c r="BE148" s="58">
        <v>0</v>
      </c>
      <c r="BF148" s="27">
        <f t="shared" si="195"/>
        <v>0</v>
      </c>
      <c r="BH148" s="584">
        <v>2055</v>
      </c>
      <c r="BI148" s="692">
        <v>0</v>
      </c>
      <c r="BJ148" s="53">
        <v>0</v>
      </c>
      <c r="BK148" s="108">
        <f t="shared" si="196"/>
        <v>1.3089108910891087</v>
      </c>
      <c r="BL148" s="61">
        <v>0</v>
      </c>
      <c r="BM148" s="53">
        <f t="shared" si="197"/>
        <v>0</v>
      </c>
      <c r="BO148" s="584">
        <v>2055</v>
      </c>
      <c r="BP148" s="53">
        <v>195.9531133569532</v>
      </c>
      <c r="BQ148" s="53">
        <f t="shared" si="198"/>
        <v>95.953113356953196</v>
      </c>
      <c r="BR148" s="108">
        <f t="shared" si="214"/>
        <v>1.3089108910891087</v>
      </c>
      <c r="BS148" s="61">
        <v>0</v>
      </c>
      <c r="BT148" s="53">
        <f t="shared" si="199"/>
        <v>0</v>
      </c>
      <c r="BV148" s="584">
        <v>2055</v>
      </c>
      <c r="BW148" s="695">
        <v>218.1684302237627</v>
      </c>
      <c r="BX148" s="108">
        <f t="shared" si="215"/>
        <v>1.3089108910891087</v>
      </c>
      <c r="BY148" s="61">
        <v>0</v>
      </c>
      <c r="BZ148" s="53">
        <f t="shared" si="200"/>
        <v>0</v>
      </c>
      <c r="CB148" s="584">
        <v>2055</v>
      </c>
      <c r="CC148" s="27">
        <v>225.62786109161115</v>
      </c>
      <c r="CD148" s="53">
        <f t="shared" si="228"/>
        <v>168.12786109161115</v>
      </c>
      <c r="CE148" s="108">
        <f t="shared" si="216"/>
        <v>1.3089108910891087</v>
      </c>
      <c r="CF148" s="61">
        <v>0</v>
      </c>
      <c r="CG148" s="53">
        <f t="shared" si="201"/>
        <v>0</v>
      </c>
      <c r="CI148" s="584">
        <v>2055</v>
      </c>
      <c r="CJ148" s="53">
        <v>408.82380274451168</v>
      </c>
      <c r="CK148" s="48">
        <f t="shared" si="229"/>
        <v>1.3089108910891087</v>
      </c>
      <c r="CL148" s="58">
        <v>0</v>
      </c>
      <c r="CM148" s="27">
        <f t="shared" si="230"/>
        <v>0</v>
      </c>
      <c r="CO148" s="584">
        <v>2055</v>
      </c>
      <c r="CP148" s="53">
        <f t="shared" si="218"/>
        <v>1368.3089591360726</v>
      </c>
      <c r="CQ148" s="53">
        <f t="shared" si="203"/>
        <v>1368.3089591360726</v>
      </c>
      <c r="CR148" s="108">
        <f t="shared" si="219"/>
        <v>1.3089108910891087</v>
      </c>
      <c r="CS148" s="108">
        <v>1</v>
      </c>
      <c r="CT148" s="53">
        <f t="shared" si="204"/>
        <v>1790.9944989880078</v>
      </c>
    </row>
    <row r="149" spans="1:98" ht="15" x14ac:dyDescent="0.5">
      <c r="A149" s="32">
        <v>2056</v>
      </c>
      <c r="B149" s="27">
        <f t="shared" si="171"/>
        <v>4167.9295689479477</v>
      </c>
      <c r="C149" s="87">
        <f t="shared" si="220"/>
        <v>0.125</v>
      </c>
      <c r="D149" s="27">
        <f t="shared" si="172"/>
        <v>520.99119611849346</v>
      </c>
      <c r="E149" s="137">
        <f t="shared" si="205"/>
        <v>0.9</v>
      </c>
      <c r="F149" s="169">
        <f t="shared" si="205"/>
        <v>9.9999999999999978E-2</v>
      </c>
      <c r="G149" s="27">
        <f t="shared" si="174"/>
        <v>468.89207650664412</v>
      </c>
      <c r="H149" s="58">
        <f t="shared" si="221"/>
        <v>0.40731330164910667</v>
      </c>
      <c r="I149" s="27">
        <f t="shared" si="175"/>
        <v>190.98597979902675</v>
      </c>
      <c r="J149" s="85">
        <f t="shared" si="231"/>
        <v>0.05</v>
      </c>
      <c r="K149" s="85">
        <f t="shared" si="232"/>
        <v>0.05</v>
      </c>
      <c r="L149" s="29">
        <f t="shared" si="233"/>
        <v>0.9</v>
      </c>
      <c r="M149" s="85">
        <f t="shared" si="234"/>
        <v>0.05</v>
      </c>
      <c r="N149" s="627">
        <f t="shared" si="176"/>
        <v>0.4774649494975669</v>
      </c>
      <c r="O149" s="144">
        <f t="shared" si="222"/>
        <v>3.7499999999999999E-2</v>
      </c>
      <c r="P149" s="627">
        <f t="shared" si="177"/>
        <v>0.35809871212317512</v>
      </c>
      <c r="Q149" s="27">
        <f t="shared" si="178"/>
        <v>9.071834040453771</v>
      </c>
      <c r="R149" s="27">
        <f t="shared" si="179"/>
        <v>9.1912002778281625</v>
      </c>
      <c r="S149" s="624">
        <f t="shared" si="180"/>
        <v>190.15041613740601</v>
      </c>
      <c r="T149" s="144">
        <f t="shared" si="223"/>
        <v>0.05</v>
      </c>
      <c r="U149" s="53">
        <f t="shared" si="181"/>
        <v>9.5492989899513372</v>
      </c>
      <c r="V149" s="27">
        <f t="shared" si="182"/>
        <v>52.099119611849332</v>
      </c>
      <c r="W149" s="85">
        <f t="shared" si="209"/>
        <v>0.09</v>
      </c>
      <c r="X149" s="29">
        <f t="shared" si="209"/>
        <v>0.91</v>
      </c>
      <c r="Y149" s="27">
        <f t="shared" si="184"/>
        <v>4.68892076506644</v>
      </c>
      <c r="Z149" s="85">
        <f t="shared" si="210"/>
        <v>0.49000000000000005</v>
      </c>
      <c r="AA149" s="624">
        <f t="shared" si="185"/>
        <v>2.2975711748825556</v>
      </c>
      <c r="AB149" s="27">
        <f t="shared" si="186"/>
        <v>47.41019884678289</v>
      </c>
      <c r="AC149" s="85">
        <f t="shared" si="211"/>
        <v>0.49000000000000005</v>
      </c>
      <c r="AD149" s="27">
        <f t="shared" si="187"/>
        <v>23.230997434923619</v>
      </c>
      <c r="AE149" s="624">
        <f t="shared" si="188"/>
        <v>32.780296424874955</v>
      </c>
      <c r="AF149" s="624">
        <f t="shared" si="189"/>
        <v>5.2448474279799928</v>
      </c>
      <c r="AG149" s="624">
        <f t="shared" si="190"/>
        <v>6.88386224922374</v>
      </c>
      <c r="AI149" s="584">
        <v>2056</v>
      </c>
      <c r="AJ149" s="53">
        <v>774.90365571774305</v>
      </c>
      <c r="AK149" s="108">
        <f t="shared" si="224"/>
        <v>1.3089108910891087</v>
      </c>
      <c r="AL149" s="61">
        <f t="shared" si="225"/>
        <v>1.2410000000000001</v>
      </c>
      <c r="AM149" s="53">
        <f t="shared" si="191"/>
        <v>1258.7212746315254</v>
      </c>
      <c r="AN149" s="98"/>
      <c r="AO149" s="584">
        <v>2056</v>
      </c>
      <c r="AP149" s="53">
        <v>793.45939381001358</v>
      </c>
      <c r="AQ149" s="108">
        <f t="shared" si="212"/>
        <v>1.3089108910891087</v>
      </c>
      <c r="AR149" s="61">
        <f t="shared" si="226"/>
        <v>1.1113</v>
      </c>
      <c r="AS149" s="53">
        <f t="shared" si="192"/>
        <v>1154.1602207711801</v>
      </c>
      <c r="AU149" s="584">
        <v>2056</v>
      </c>
      <c r="AV149" s="135">
        <v>319.43581745415571</v>
      </c>
      <c r="AW149" s="61">
        <f t="shared" si="213"/>
        <v>1.3089108910891087</v>
      </c>
      <c r="AX149" s="61">
        <v>0</v>
      </c>
      <c r="AY149" s="53">
        <f t="shared" si="193"/>
        <v>0</v>
      </c>
      <c r="AZ149" s="6"/>
      <c r="BA149" s="584">
        <v>2056</v>
      </c>
      <c r="BB149" s="692">
        <v>480.1498114580761</v>
      </c>
      <c r="BC149" s="53">
        <f t="shared" si="227"/>
        <v>186.04981145807608</v>
      </c>
      <c r="BD149" s="48">
        <f t="shared" si="194"/>
        <v>1.3089108910891087</v>
      </c>
      <c r="BE149" s="58">
        <v>0</v>
      </c>
      <c r="BF149" s="27">
        <f t="shared" si="195"/>
        <v>0</v>
      </c>
      <c r="BH149" s="584">
        <v>2056</v>
      </c>
      <c r="BI149" s="692">
        <v>0</v>
      </c>
      <c r="BJ149" s="53">
        <v>0</v>
      </c>
      <c r="BK149" s="108">
        <f t="shared" si="196"/>
        <v>1.3089108910891087</v>
      </c>
      <c r="BL149" s="61">
        <v>0</v>
      </c>
      <c r="BM149" s="53">
        <f t="shared" si="197"/>
        <v>0</v>
      </c>
      <c r="BO149" s="584">
        <v>2056</v>
      </c>
      <c r="BP149" s="53">
        <v>197.94205744334354</v>
      </c>
      <c r="BQ149" s="53">
        <f t="shared" si="198"/>
        <v>97.942057443343543</v>
      </c>
      <c r="BR149" s="108">
        <f t="shared" si="214"/>
        <v>1.3089108910891087</v>
      </c>
      <c r="BS149" s="61">
        <v>0</v>
      </c>
      <c r="BT149" s="53">
        <f t="shared" si="199"/>
        <v>0</v>
      </c>
      <c r="BV149" s="584">
        <v>2056</v>
      </c>
      <c r="BW149" s="695">
        <v>223.82181908989733</v>
      </c>
      <c r="BX149" s="108">
        <f t="shared" si="215"/>
        <v>1.3089108910891087</v>
      </c>
      <c r="BY149" s="61">
        <v>0</v>
      </c>
      <c r="BZ149" s="53">
        <f t="shared" si="200"/>
        <v>0</v>
      </c>
      <c r="CB149" s="584">
        <v>2056</v>
      </c>
      <c r="CC149" s="27">
        <v>228.08489020100041</v>
      </c>
      <c r="CD149" s="53">
        <f t="shared" si="228"/>
        <v>170.58489020100041</v>
      </c>
      <c r="CE149" s="108">
        <f t="shared" si="216"/>
        <v>1.3089108910891087</v>
      </c>
      <c r="CF149" s="61">
        <v>0</v>
      </c>
      <c r="CG149" s="53">
        <f t="shared" si="201"/>
        <v>0</v>
      </c>
      <c r="CI149" s="584">
        <v>2056</v>
      </c>
      <c r="CJ149" s="53">
        <v>409.9564472004343</v>
      </c>
      <c r="CK149" s="48">
        <f t="shared" si="229"/>
        <v>1.3089108910891087</v>
      </c>
      <c r="CL149" s="58">
        <v>0</v>
      </c>
      <c r="CM149" s="27">
        <f t="shared" si="230"/>
        <v>0</v>
      </c>
      <c r="CO149" s="584">
        <v>2056</v>
      </c>
      <c r="CP149" s="53">
        <f t="shared" si="218"/>
        <v>1340.8461076253361</v>
      </c>
      <c r="CQ149" s="53">
        <f t="shared" si="203"/>
        <v>1340.8461076253361</v>
      </c>
      <c r="CR149" s="108">
        <f t="shared" si="219"/>
        <v>1.3089108910891087</v>
      </c>
      <c r="CS149" s="108">
        <v>1</v>
      </c>
      <c r="CT149" s="53">
        <f t="shared" si="204"/>
        <v>1755.0480735452418</v>
      </c>
    </row>
    <row r="150" spans="1:98" ht="15" x14ac:dyDescent="0.5">
      <c r="A150" s="32">
        <v>2057</v>
      </c>
      <c r="B150" s="27">
        <f t="shared" si="171"/>
        <v>4148.4812540283201</v>
      </c>
      <c r="C150" s="87">
        <f t="shared" si="220"/>
        <v>0.125</v>
      </c>
      <c r="D150" s="27">
        <f t="shared" si="172"/>
        <v>518.56015675354001</v>
      </c>
      <c r="E150" s="137">
        <f t="shared" si="205"/>
        <v>0.9</v>
      </c>
      <c r="F150" s="169">
        <f t="shared" si="205"/>
        <v>9.9999999999999978E-2</v>
      </c>
      <c r="G150" s="27">
        <f t="shared" si="174"/>
        <v>466.70414107818601</v>
      </c>
      <c r="H150" s="58">
        <f t="shared" si="221"/>
        <v>0.40731330164910667</v>
      </c>
      <c r="I150" s="27">
        <f t="shared" si="175"/>
        <v>190.09480459586641</v>
      </c>
      <c r="J150" s="85">
        <f t="shared" si="231"/>
        <v>0.05</v>
      </c>
      <c r="K150" s="85">
        <f t="shared" si="232"/>
        <v>0.05</v>
      </c>
      <c r="L150" s="29">
        <f t="shared" si="233"/>
        <v>0.9</v>
      </c>
      <c r="M150" s="85">
        <f t="shared" si="234"/>
        <v>0.05</v>
      </c>
      <c r="N150" s="627">
        <f t="shared" si="176"/>
        <v>0.47523701148966602</v>
      </c>
      <c r="O150" s="144">
        <f t="shared" si="222"/>
        <v>3.7499999999999999E-2</v>
      </c>
      <c r="P150" s="627">
        <f t="shared" si="177"/>
        <v>0.35642775861724951</v>
      </c>
      <c r="Q150" s="27">
        <f t="shared" si="178"/>
        <v>9.0295032183036543</v>
      </c>
      <c r="R150" s="27">
        <f t="shared" si="179"/>
        <v>9.1483124711760713</v>
      </c>
      <c r="S150" s="624">
        <f t="shared" si="180"/>
        <v>189.26313982575951</v>
      </c>
      <c r="T150" s="144">
        <f t="shared" si="223"/>
        <v>0.05</v>
      </c>
      <c r="U150" s="53">
        <f t="shared" si="181"/>
        <v>9.5047402297933203</v>
      </c>
      <c r="V150" s="27">
        <f t="shared" si="182"/>
        <v>51.856015675353987</v>
      </c>
      <c r="W150" s="85">
        <f t="shared" si="209"/>
        <v>0.09</v>
      </c>
      <c r="X150" s="29">
        <f t="shared" si="209"/>
        <v>0.91</v>
      </c>
      <c r="Y150" s="27">
        <f t="shared" si="184"/>
        <v>4.6670414107818585</v>
      </c>
      <c r="Z150" s="85">
        <f t="shared" si="210"/>
        <v>0.49000000000000005</v>
      </c>
      <c r="AA150" s="624">
        <f t="shared" si="185"/>
        <v>2.2868502912831108</v>
      </c>
      <c r="AB150" s="27">
        <f t="shared" si="186"/>
        <v>47.188974264572131</v>
      </c>
      <c r="AC150" s="85">
        <f t="shared" si="211"/>
        <v>0.49000000000000005</v>
      </c>
      <c r="AD150" s="27">
        <f t="shared" si="187"/>
        <v>23.122597389640347</v>
      </c>
      <c r="AE150" s="624">
        <f t="shared" si="188"/>
        <v>32.627337619433668</v>
      </c>
      <c r="AF150" s="624">
        <f t="shared" si="189"/>
        <v>5.2203740191093866</v>
      </c>
      <c r="AG150" s="624">
        <f t="shared" si="190"/>
        <v>6.8517409000810696</v>
      </c>
      <c r="AI150" s="584">
        <v>2057</v>
      </c>
      <c r="AJ150" s="53">
        <v>782.0135586645971</v>
      </c>
      <c r="AK150" s="108">
        <f t="shared" si="224"/>
        <v>1.3089108910891087</v>
      </c>
      <c r="AL150" s="61">
        <f t="shared" si="225"/>
        <v>1.2410000000000001</v>
      </c>
      <c r="AM150" s="53">
        <f t="shared" si="191"/>
        <v>1270.2703053190646</v>
      </c>
      <c r="AN150" s="98"/>
      <c r="AO150" s="584">
        <v>2057</v>
      </c>
      <c r="AP150" s="53">
        <v>796.99461670094479</v>
      </c>
      <c r="AQ150" s="108">
        <f t="shared" si="212"/>
        <v>1.3089108910891087</v>
      </c>
      <c r="AR150" s="61">
        <f t="shared" si="226"/>
        <v>1.1113</v>
      </c>
      <c r="AS150" s="53">
        <f t="shared" si="192"/>
        <v>1159.3025300866955</v>
      </c>
      <c r="AU150" s="584">
        <v>2057</v>
      </c>
      <c r="AV150" s="135">
        <v>323.54305563415062</v>
      </c>
      <c r="AW150" s="61">
        <f t="shared" si="213"/>
        <v>1.3089108910891087</v>
      </c>
      <c r="AX150" s="61">
        <v>0</v>
      </c>
      <c r="AY150" s="53">
        <f t="shared" si="193"/>
        <v>0</v>
      </c>
      <c r="AZ150" s="6"/>
      <c r="BA150" s="584">
        <v>2057</v>
      </c>
      <c r="BB150" s="692">
        <v>481.77204071628046</v>
      </c>
      <c r="BC150" s="53">
        <f t="shared" si="227"/>
        <v>187.67204071628043</v>
      </c>
      <c r="BD150" s="48">
        <f t="shared" si="194"/>
        <v>1.3089108910891087</v>
      </c>
      <c r="BE150" s="58">
        <v>0</v>
      </c>
      <c r="BF150" s="27">
        <f t="shared" si="195"/>
        <v>0</v>
      </c>
      <c r="BH150" s="584">
        <v>2057</v>
      </c>
      <c r="BI150" s="692">
        <v>0</v>
      </c>
      <c r="BJ150" s="53">
        <v>0</v>
      </c>
      <c r="BK150" s="108">
        <f t="shared" si="196"/>
        <v>1.3089108910891087</v>
      </c>
      <c r="BL150" s="61">
        <v>0</v>
      </c>
      <c r="BM150" s="53">
        <f t="shared" si="197"/>
        <v>0</v>
      </c>
      <c r="BO150" s="584">
        <v>2057</v>
      </c>
      <c r="BP150" s="53">
        <v>199.93100152973409</v>
      </c>
      <c r="BQ150" s="53">
        <f t="shared" si="198"/>
        <v>99.93100152973409</v>
      </c>
      <c r="BR150" s="108">
        <f t="shared" si="214"/>
        <v>1.3089108910891087</v>
      </c>
      <c r="BS150" s="61">
        <v>0</v>
      </c>
      <c r="BT150" s="53">
        <f t="shared" si="199"/>
        <v>0</v>
      </c>
      <c r="BV150" s="584">
        <v>2057</v>
      </c>
      <c r="BW150" s="695">
        <v>229.47765585028185</v>
      </c>
      <c r="BX150" s="108">
        <f t="shared" si="215"/>
        <v>1.3089108910891087</v>
      </c>
      <c r="BY150" s="61">
        <v>0</v>
      </c>
      <c r="BZ150" s="53">
        <f t="shared" si="200"/>
        <v>0</v>
      </c>
      <c r="CB150" s="584">
        <v>2057</v>
      </c>
      <c r="CC150" s="27">
        <v>230.54191931038895</v>
      </c>
      <c r="CD150" s="53">
        <f t="shared" si="228"/>
        <v>173.04191931038895</v>
      </c>
      <c r="CE150" s="108">
        <f t="shared" si="216"/>
        <v>1.3089108910891087</v>
      </c>
      <c r="CF150" s="61">
        <v>0</v>
      </c>
      <c r="CG150" s="53">
        <f t="shared" si="201"/>
        <v>0</v>
      </c>
      <c r="CI150" s="584">
        <v>2057</v>
      </c>
      <c r="CJ150" s="53">
        <v>411.0905216323622</v>
      </c>
      <c r="CK150" s="48">
        <f t="shared" si="229"/>
        <v>1.3089108910891087</v>
      </c>
      <c r="CL150" s="58">
        <v>0</v>
      </c>
      <c r="CM150" s="27">
        <f t="shared" si="230"/>
        <v>0</v>
      </c>
      <c r="CO150" s="584">
        <v>2057</v>
      </c>
      <c r="CP150" s="53">
        <f t="shared" si="218"/>
        <v>1313.2356299612597</v>
      </c>
      <c r="CQ150" s="53">
        <f t="shared" si="203"/>
        <v>1313.2356299612597</v>
      </c>
      <c r="CR150" s="108">
        <f t="shared" si="219"/>
        <v>1.3089108910891087</v>
      </c>
      <c r="CS150" s="108">
        <v>1</v>
      </c>
      <c r="CT150" s="53">
        <f t="shared" si="204"/>
        <v>1718.9084186225596</v>
      </c>
    </row>
    <row r="151" spans="1:98" ht="15" x14ac:dyDescent="0.5">
      <c r="A151" s="32">
        <v>2058</v>
      </c>
      <c r="B151" s="27">
        <f t="shared" si="171"/>
        <v>4128.7860147029296</v>
      </c>
      <c r="C151" s="87">
        <f t="shared" si="220"/>
        <v>0.125</v>
      </c>
      <c r="D151" s="27">
        <f t="shared" si="172"/>
        <v>516.0982518378662</v>
      </c>
      <c r="E151" s="137">
        <f t="shared" si="205"/>
        <v>0.9</v>
      </c>
      <c r="F151" s="169">
        <f t="shared" si="205"/>
        <v>9.9999999999999978E-2</v>
      </c>
      <c r="G151" s="27">
        <f t="shared" si="174"/>
        <v>464.4884266540796</v>
      </c>
      <c r="H151" s="58">
        <f t="shared" si="221"/>
        <v>0.40731330164910667</v>
      </c>
      <c r="I151" s="27">
        <f t="shared" si="175"/>
        <v>189.19231463827208</v>
      </c>
      <c r="J151" s="85">
        <f t="shared" si="231"/>
        <v>0.05</v>
      </c>
      <c r="K151" s="85">
        <f t="shared" si="232"/>
        <v>0.05</v>
      </c>
      <c r="L151" s="29">
        <f t="shared" si="233"/>
        <v>0.9</v>
      </c>
      <c r="M151" s="85">
        <f t="shared" si="234"/>
        <v>0.05</v>
      </c>
      <c r="N151" s="627">
        <f t="shared" si="176"/>
        <v>0.47298078659568027</v>
      </c>
      <c r="O151" s="144">
        <f t="shared" si="222"/>
        <v>3.7499999999999999E-2</v>
      </c>
      <c r="P151" s="627">
        <f t="shared" si="177"/>
        <v>0.35473558994676019</v>
      </c>
      <c r="Q151" s="27">
        <f t="shared" si="178"/>
        <v>8.986634945317924</v>
      </c>
      <c r="R151" s="27">
        <f t="shared" si="179"/>
        <v>9.104880141966845</v>
      </c>
      <c r="S151" s="624">
        <f t="shared" si="180"/>
        <v>188.36459826172964</v>
      </c>
      <c r="T151" s="144">
        <f t="shared" si="223"/>
        <v>0.05</v>
      </c>
      <c r="U151" s="53">
        <f t="shared" si="181"/>
        <v>9.4596157319136047</v>
      </c>
      <c r="V151" s="27">
        <f t="shared" si="182"/>
        <v>51.609825183786612</v>
      </c>
      <c r="W151" s="85">
        <f t="shared" si="209"/>
        <v>0.09</v>
      </c>
      <c r="X151" s="29">
        <f t="shared" si="209"/>
        <v>0.91</v>
      </c>
      <c r="Y151" s="27">
        <f t="shared" si="184"/>
        <v>4.644884266540795</v>
      </c>
      <c r="Z151" s="85">
        <f t="shared" si="210"/>
        <v>0.49000000000000005</v>
      </c>
      <c r="AA151" s="624">
        <f t="shared" si="185"/>
        <v>2.2759932906049896</v>
      </c>
      <c r="AB151" s="27">
        <f t="shared" si="186"/>
        <v>46.964940917245819</v>
      </c>
      <c r="AC151" s="85">
        <f t="shared" si="211"/>
        <v>0.49000000000000005</v>
      </c>
      <c r="AD151" s="27">
        <f t="shared" si="187"/>
        <v>23.012821049450455</v>
      </c>
      <c r="AE151" s="624">
        <f t="shared" si="188"/>
        <v>32.47243678136406</v>
      </c>
      <c r="AF151" s="624">
        <f t="shared" si="189"/>
        <v>5.1955898850182498</v>
      </c>
      <c r="AG151" s="624">
        <f t="shared" si="190"/>
        <v>6.8192117240864523</v>
      </c>
      <c r="AI151" s="584">
        <v>2058</v>
      </c>
      <c r="AJ151" s="53">
        <v>789.19719322239939</v>
      </c>
      <c r="AK151" s="108">
        <f t="shared" si="224"/>
        <v>1.3089108910891087</v>
      </c>
      <c r="AL151" s="61">
        <f t="shared" si="225"/>
        <v>1.2410000000000001</v>
      </c>
      <c r="AM151" s="53">
        <f t="shared" si="191"/>
        <v>1281.939102569361</v>
      </c>
      <c r="AN151" s="98"/>
      <c r="AO151" s="584">
        <v>2058</v>
      </c>
      <c r="AP151" s="53">
        <v>799.33780156918624</v>
      </c>
      <c r="AQ151" s="108">
        <f t="shared" si="212"/>
        <v>1.3089108910891087</v>
      </c>
      <c r="AR151" s="61">
        <f t="shared" si="226"/>
        <v>1.1113</v>
      </c>
      <c r="AS151" s="53">
        <f t="shared" si="192"/>
        <v>1162.7109096281504</v>
      </c>
      <c r="AU151" s="584">
        <v>2058</v>
      </c>
      <c r="AV151" s="135">
        <v>327.71074508201184</v>
      </c>
      <c r="AW151" s="61">
        <f t="shared" si="213"/>
        <v>1.3089108910891087</v>
      </c>
      <c r="AX151" s="61">
        <v>0</v>
      </c>
      <c r="AY151" s="53">
        <f t="shared" si="193"/>
        <v>0</v>
      </c>
      <c r="AZ151" s="6"/>
      <c r="BA151" s="584">
        <v>2058</v>
      </c>
      <c r="BB151" s="692">
        <v>483.40369004235646</v>
      </c>
      <c r="BC151" s="53">
        <f t="shared" si="227"/>
        <v>189.30369004235644</v>
      </c>
      <c r="BD151" s="48">
        <f t="shared" si="194"/>
        <v>1.3089108910891087</v>
      </c>
      <c r="BE151" s="58">
        <v>0</v>
      </c>
      <c r="BF151" s="27">
        <f t="shared" si="195"/>
        <v>0</v>
      </c>
      <c r="BH151" s="584">
        <v>2058</v>
      </c>
      <c r="BI151" s="692">
        <v>0</v>
      </c>
      <c r="BJ151" s="53">
        <v>0</v>
      </c>
      <c r="BK151" s="108">
        <f t="shared" si="196"/>
        <v>1.3089108910891087</v>
      </c>
      <c r="BL151" s="61">
        <v>0</v>
      </c>
      <c r="BM151" s="53">
        <f t="shared" si="197"/>
        <v>0</v>
      </c>
      <c r="BO151" s="584">
        <v>2058</v>
      </c>
      <c r="BP151" s="53">
        <v>201.91994561612486</v>
      </c>
      <c r="BQ151" s="53">
        <f t="shared" si="198"/>
        <v>101.91994561612486</v>
      </c>
      <c r="BR151" s="108">
        <f t="shared" si="214"/>
        <v>1.3089108910891087</v>
      </c>
      <c r="BS151" s="61">
        <v>0</v>
      </c>
      <c r="BT151" s="53">
        <f t="shared" si="199"/>
        <v>0</v>
      </c>
      <c r="BV151" s="584">
        <v>2058</v>
      </c>
      <c r="BW151" s="695">
        <v>235.13574767677775</v>
      </c>
      <c r="BX151" s="108">
        <f t="shared" si="215"/>
        <v>1.3089108910891087</v>
      </c>
      <c r="BY151" s="61">
        <v>0</v>
      </c>
      <c r="BZ151" s="53">
        <f t="shared" si="200"/>
        <v>0</v>
      </c>
      <c r="CB151" s="584">
        <v>2058</v>
      </c>
      <c r="CC151" s="27">
        <v>232.9989484197784</v>
      </c>
      <c r="CD151" s="53">
        <f t="shared" si="228"/>
        <v>175.4989484197784</v>
      </c>
      <c r="CE151" s="108">
        <f t="shared" si="216"/>
        <v>1.3089108910891087</v>
      </c>
      <c r="CF151" s="61">
        <v>0</v>
      </c>
      <c r="CG151" s="53">
        <f t="shared" si="201"/>
        <v>0</v>
      </c>
      <c r="CI151" s="584">
        <v>2058</v>
      </c>
      <c r="CJ151" s="53">
        <v>412.22621390050824</v>
      </c>
      <c r="CK151" s="48">
        <f t="shared" si="229"/>
        <v>1.3089108910891087</v>
      </c>
      <c r="CL151" s="58">
        <v>0</v>
      </c>
      <c r="CM151" s="27">
        <f t="shared" si="230"/>
        <v>0</v>
      </c>
      <c r="CO151" s="584">
        <v>2058</v>
      </c>
      <c r="CP151" s="53">
        <f t="shared" si="218"/>
        <v>1286.6697144708569</v>
      </c>
      <c r="CQ151" s="53">
        <f t="shared" si="203"/>
        <v>1286.6697144708569</v>
      </c>
      <c r="CR151" s="108">
        <f t="shared" si="219"/>
        <v>1.3089108910891087</v>
      </c>
      <c r="CS151" s="108">
        <v>1</v>
      </c>
      <c r="CT151" s="53">
        <f t="shared" si="204"/>
        <v>1684.1360025054184</v>
      </c>
    </row>
    <row r="152" spans="1:98" ht="15" x14ac:dyDescent="0.5">
      <c r="A152" s="32">
        <v>2059</v>
      </c>
      <c r="B152" s="27">
        <f t="shared" si="171"/>
        <v>4108.9897750228392</v>
      </c>
      <c r="C152" s="87">
        <f t="shared" si="220"/>
        <v>0.125</v>
      </c>
      <c r="D152" s="27">
        <f t="shared" si="172"/>
        <v>513.6237218778549</v>
      </c>
      <c r="E152" s="137">
        <f t="shared" si="205"/>
        <v>0.9</v>
      </c>
      <c r="F152" s="169">
        <f t="shared" si="205"/>
        <v>9.9999999999999978E-2</v>
      </c>
      <c r="G152" s="27">
        <f t="shared" si="174"/>
        <v>462.26134969006944</v>
      </c>
      <c r="H152" s="58">
        <f t="shared" si="221"/>
        <v>0.40731330164910667</v>
      </c>
      <c r="I152" s="27">
        <f t="shared" si="175"/>
        <v>188.28519656703443</v>
      </c>
      <c r="J152" s="85">
        <f t="shared" si="231"/>
        <v>0.05</v>
      </c>
      <c r="K152" s="85">
        <f t="shared" si="232"/>
        <v>0.05</v>
      </c>
      <c r="L152" s="29">
        <f t="shared" si="233"/>
        <v>0.9</v>
      </c>
      <c r="M152" s="85">
        <f t="shared" si="234"/>
        <v>0.05</v>
      </c>
      <c r="N152" s="627">
        <f t="shared" si="176"/>
        <v>0.47071299141758616</v>
      </c>
      <c r="O152" s="144">
        <f t="shared" si="222"/>
        <v>3.7499999999999999E-2</v>
      </c>
      <c r="P152" s="627">
        <f t="shared" si="177"/>
        <v>0.35303474356318959</v>
      </c>
      <c r="Q152" s="27">
        <f t="shared" si="178"/>
        <v>8.9435468369341358</v>
      </c>
      <c r="R152" s="27">
        <f t="shared" si="179"/>
        <v>9.0612250847885338</v>
      </c>
      <c r="S152" s="624">
        <f t="shared" si="180"/>
        <v>187.46144883205366</v>
      </c>
      <c r="T152" s="144">
        <f t="shared" si="223"/>
        <v>0.05</v>
      </c>
      <c r="U152" s="53">
        <f t="shared" si="181"/>
        <v>9.4142598283517227</v>
      </c>
      <c r="V152" s="27">
        <f t="shared" si="182"/>
        <v>51.362372187785482</v>
      </c>
      <c r="W152" s="85">
        <f t="shared" si="209"/>
        <v>0.09</v>
      </c>
      <c r="X152" s="29">
        <f t="shared" si="209"/>
        <v>0.91</v>
      </c>
      <c r="Y152" s="27">
        <f t="shared" si="184"/>
        <v>4.6226134969006933</v>
      </c>
      <c r="Z152" s="85">
        <f t="shared" si="210"/>
        <v>0.49000000000000005</v>
      </c>
      <c r="AA152" s="624">
        <f t="shared" si="185"/>
        <v>2.2650806134813402</v>
      </c>
      <c r="AB152" s="27">
        <f t="shared" si="186"/>
        <v>46.739758690884791</v>
      </c>
      <c r="AC152" s="85">
        <f t="shared" si="211"/>
        <v>0.49000000000000005</v>
      </c>
      <c r="AD152" s="27">
        <f t="shared" si="187"/>
        <v>22.902481758533551</v>
      </c>
      <c r="AE152" s="624">
        <f t="shared" si="188"/>
        <v>32.316741586885271</v>
      </c>
      <c r="AF152" s="624">
        <f t="shared" si="189"/>
        <v>5.1706786539016436</v>
      </c>
      <c r="AG152" s="624">
        <f t="shared" si="190"/>
        <v>6.7865157332459072</v>
      </c>
      <c r="AI152" s="584">
        <v>2059</v>
      </c>
      <c r="AJ152" s="53">
        <v>796.45539737137165</v>
      </c>
      <c r="AK152" s="108">
        <f t="shared" si="224"/>
        <v>1.3089108910891087</v>
      </c>
      <c r="AL152" s="61">
        <f t="shared" si="225"/>
        <v>1.2410000000000001</v>
      </c>
      <c r="AM152" s="53">
        <f t="shared" si="191"/>
        <v>1293.7290275626406</v>
      </c>
      <c r="AN152" s="98"/>
      <c r="AO152" s="584">
        <v>2059</v>
      </c>
      <c r="AP152" s="53">
        <v>801.47921196011748</v>
      </c>
      <c r="AQ152" s="108">
        <f t="shared" si="212"/>
        <v>1.3089108910891087</v>
      </c>
      <c r="AR152" s="61">
        <f t="shared" si="226"/>
        <v>1.1113</v>
      </c>
      <c r="AS152" s="53">
        <f t="shared" si="192"/>
        <v>1165.8257894932574</v>
      </c>
      <c r="AU152" s="584">
        <v>2059</v>
      </c>
      <c r="AV152" s="135">
        <v>331.93774629176272</v>
      </c>
      <c r="AW152" s="61">
        <f t="shared" si="213"/>
        <v>1.3089108910891087</v>
      </c>
      <c r="AX152" s="61">
        <v>0</v>
      </c>
      <c r="AY152" s="53">
        <f t="shared" si="193"/>
        <v>0</v>
      </c>
      <c r="AZ152" s="6"/>
      <c r="BA152" s="584">
        <v>2059</v>
      </c>
      <c r="BB152" s="692">
        <v>485.04478345015963</v>
      </c>
      <c r="BC152" s="53">
        <f t="shared" si="227"/>
        <v>190.9447834501596</v>
      </c>
      <c r="BD152" s="48">
        <f t="shared" si="194"/>
        <v>1.3089108910891087</v>
      </c>
      <c r="BE152" s="58">
        <v>0</v>
      </c>
      <c r="BF152" s="27">
        <f t="shared" si="195"/>
        <v>0</v>
      </c>
      <c r="BH152" s="584">
        <v>2059</v>
      </c>
      <c r="BI152" s="692">
        <v>0</v>
      </c>
      <c r="BJ152" s="53">
        <v>0</v>
      </c>
      <c r="BK152" s="108">
        <f t="shared" si="196"/>
        <v>1.3089108910891087</v>
      </c>
      <c r="BL152" s="61">
        <v>0</v>
      </c>
      <c r="BM152" s="53">
        <f t="shared" si="197"/>
        <v>0</v>
      </c>
      <c r="BO152" s="584">
        <v>2059</v>
      </c>
      <c r="BP152" s="53">
        <v>203.90888970251555</v>
      </c>
      <c r="BQ152" s="53">
        <f t="shared" si="198"/>
        <v>103.90888970251555</v>
      </c>
      <c r="BR152" s="108">
        <f t="shared" si="214"/>
        <v>1.3089108910891087</v>
      </c>
      <c r="BS152" s="61">
        <v>0</v>
      </c>
      <c r="BT152" s="53">
        <f t="shared" si="199"/>
        <v>0</v>
      </c>
      <c r="BV152" s="584">
        <v>2059</v>
      </c>
      <c r="BW152" s="695">
        <v>240.79592134136863</v>
      </c>
      <c r="BX152" s="108">
        <f t="shared" si="215"/>
        <v>1.3089108910891087</v>
      </c>
      <c r="BY152" s="61">
        <v>0</v>
      </c>
      <c r="BZ152" s="53">
        <f t="shared" si="200"/>
        <v>0</v>
      </c>
      <c r="CB152" s="584">
        <v>2059</v>
      </c>
      <c r="CC152" s="27">
        <v>235.45597752916711</v>
      </c>
      <c r="CD152" s="53">
        <f t="shared" si="228"/>
        <v>177.95597752916711</v>
      </c>
      <c r="CE152" s="108">
        <f t="shared" si="216"/>
        <v>1.3089108910891087</v>
      </c>
      <c r="CF152" s="61">
        <v>0</v>
      </c>
      <c r="CG152" s="53">
        <f t="shared" si="201"/>
        <v>0</v>
      </c>
      <c r="CI152" s="584">
        <v>2059</v>
      </c>
      <c r="CJ152" s="53">
        <v>413.36374591888449</v>
      </c>
      <c r="CK152" s="48">
        <f t="shared" si="229"/>
        <v>1.3089108910891087</v>
      </c>
      <c r="CL152" s="58">
        <v>0</v>
      </c>
      <c r="CM152" s="27">
        <f t="shared" si="230"/>
        <v>0</v>
      </c>
      <c r="CO152" s="584">
        <v>2059</v>
      </c>
      <c r="CP152" s="53">
        <f t="shared" si="218"/>
        <v>1260.1583264346527</v>
      </c>
      <c r="CQ152" s="53">
        <f t="shared" si="203"/>
        <v>1260.1583264346527</v>
      </c>
      <c r="CR152" s="108">
        <f t="shared" si="219"/>
        <v>1.3089108910891087</v>
      </c>
      <c r="CS152" s="108">
        <v>1</v>
      </c>
      <c r="CT152" s="53">
        <f t="shared" si="204"/>
        <v>1649.4349579669413</v>
      </c>
    </row>
    <row r="153" spans="1:98" ht="15" x14ac:dyDescent="0.5">
      <c r="A153" s="32">
        <v>2060</v>
      </c>
      <c r="B153" s="27">
        <f t="shared" si="171"/>
        <v>4089.0237591927089</v>
      </c>
      <c r="C153" s="87">
        <f t="shared" si="220"/>
        <v>0.125</v>
      </c>
      <c r="D153" s="27">
        <f t="shared" si="172"/>
        <v>511.12796989908861</v>
      </c>
      <c r="E153" s="137">
        <f t="shared" si="205"/>
        <v>0.9</v>
      </c>
      <c r="F153" s="169">
        <f t="shared" si="205"/>
        <v>9.9999999999999978E-2</v>
      </c>
      <c r="G153" s="27">
        <f t="shared" si="174"/>
        <v>460.01517290917974</v>
      </c>
      <c r="H153" s="58">
        <f t="shared" si="221"/>
        <v>0.40731330164910667</v>
      </c>
      <c r="I153" s="27">
        <f t="shared" si="175"/>
        <v>187.3702988863227</v>
      </c>
      <c r="J153" s="85">
        <f t="shared" si="231"/>
        <v>0.05</v>
      </c>
      <c r="K153" s="85">
        <f t="shared" si="232"/>
        <v>0.05</v>
      </c>
      <c r="L153" s="29">
        <f t="shared" si="233"/>
        <v>0.9</v>
      </c>
      <c r="M153" s="85">
        <f t="shared" si="234"/>
        <v>0.05</v>
      </c>
      <c r="N153" s="627">
        <f t="shared" si="176"/>
        <v>0.46842574721580682</v>
      </c>
      <c r="O153" s="144">
        <f t="shared" si="222"/>
        <v>3.7499999999999999E-2</v>
      </c>
      <c r="P153" s="627">
        <f t="shared" si="177"/>
        <v>0.3513193104118551</v>
      </c>
      <c r="Q153" s="27">
        <f t="shared" si="178"/>
        <v>8.9000891971003284</v>
      </c>
      <c r="R153" s="27">
        <f t="shared" si="179"/>
        <v>9.0171956339042811</v>
      </c>
      <c r="S153" s="624">
        <f t="shared" si="180"/>
        <v>186.55055382869506</v>
      </c>
      <c r="T153" s="144">
        <f t="shared" si="223"/>
        <v>0.05</v>
      </c>
      <c r="U153" s="53">
        <f t="shared" si="181"/>
        <v>9.3685149443161357</v>
      </c>
      <c r="V153" s="27">
        <f t="shared" si="182"/>
        <v>51.112796989908851</v>
      </c>
      <c r="W153" s="85">
        <f t="shared" si="209"/>
        <v>0.09</v>
      </c>
      <c r="X153" s="29">
        <f t="shared" si="209"/>
        <v>0.91</v>
      </c>
      <c r="Y153" s="27">
        <f t="shared" si="184"/>
        <v>4.6001517290917961</v>
      </c>
      <c r="Z153" s="85">
        <f t="shared" si="210"/>
        <v>0.49000000000000005</v>
      </c>
      <c r="AA153" s="624">
        <f t="shared" si="185"/>
        <v>2.2540743472549805</v>
      </c>
      <c r="AB153" s="27">
        <f t="shared" si="186"/>
        <v>46.51264526081706</v>
      </c>
      <c r="AC153" s="85">
        <f t="shared" si="211"/>
        <v>0.49000000000000005</v>
      </c>
      <c r="AD153" s="27">
        <f t="shared" si="187"/>
        <v>22.791196177800362</v>
      </c>
      <c r="AE153" s="624">
        <f t="shared" si="188"/>
        <v>32.159711122116498</v>
      </c>
      <c r="AF153" s="624">
        <f t="shared" si="189"/>
        <v>5.1455537795386395</v>
      </c>
      <c r="AG153" s="624">
        <f t="shared" si="190"/>
        <v>6.7535393356444642</v>
      </c>
      <c r="AI153" s="584">
        <v>2060</v>
      </c>
      <c r="AJ153" s="53">
        <v>803.78895046258378</v>
      </c>
      <c r="AK153" s="108">
        <f t="shared" si="224"/>
        <v>1.3089108910891087</v>
      </c>
      <c r="AL153" s="61">
        <f t="shared" si="225"/>
        <v>1.2410000000000001</v>
      </c>
      <c r="AM153" s="53">
        <f t="shared" si="191"/>
        <v>1305.641346244372</v>
      </c>
      <c r="AN153" s="98"/>
      <c r="AO153" s="584">
        <v>2060</v>
      </c>
      <c r="AP153" s="53">
        <v>802.93539222273421</v>
      </c>
      <c r="AQ153" s="108">
        <f t="shared" si="212"/>
        <v>1.3089108910891087</v>
      </c>
      <c r="AR153" s="61">
        <f t="shared" si="226"/>
        <v>1.1113</v>
      </c>
      <c r="AS153" s="53">
        <f t="shared" si="192"/>
        <v>1167.9439386342162</v>
      </c>
      <c r="AU153" s="584">
        <v>2060</v>
      </c>
      <c r="AV153" s="135">
        <v>336.22285517864844</v>
      </c>
      <c r="AW153" s="61">
        <f t="shared" si="213"/>
        <v>1.3089108910891087</v>
      </c>
      <c r="AX153" s="61">
        <v>0</v>
      </c>
      <c r="AY153" s="53">
        <f t="shared" si="193"/>
        <v>0</v>
      </c>
      <c r="AZ153" s="6"/>
      <c r="BA153" s="584">
        <v>2060</v>
      </c>
      <c r="BB153" s="692">
        <v>486.69534061083289</v>
      </c>
      <c r="BC153" s="53">
        <f t="shared" si="227"/>
        <v>192.59534061083286</v>
      </c>
      <c r="BD153" s="48">
        <f t="shared" si="194"/>
        <v>1.3089108910891087</v>
      </c>
      <c r="BE153" s="58">
        <v>0</v>
      </c>
      <c r="BF153" s="27">
        <f t="shared" si="195"/>
        <v>0</v>
      </c>
      <c r="BH153" s="584">
        <v>2060</v>
      </c>
      <c r="BI153" s="692">
        <v>0</v>
      </c>
      <c r="BJ153" s="53">
        <v>0</v>
      </c>
      <c r="BK153" s="108">
        <f t="shared" si="196"/>
        <v>1.3089108910891087</v>
      </c>
      <c r="BL153" s="61">
        <v>0</v>
      </c>
      <c r="BM153" s="53">
        <f t="shared" si="197"/>
        <v>0</v>
      </c>
      <c r="BO153" s="584">
        <v>2060</v>
      </c>
      <c r="BP153" s="53">
        <v>205.89783378890607</v>
      </c>
      <c r="BQ153" s="53">
        <f t="shared" si="198"/>
        <v>105.89783378890607</v>
      </c>
      <c r="BR153" s="108">
        <f t="shared" si="214"/>
        <v>1.3089108910891087</v>
      </c>
      <c r="BS153" s="61">
        <v>0</v>
      </c>
      <c r="BT153" s="53">
        <f t="shared" si="199"/>
        <v>0</v>
      </c>
      <c r="BV153" s="584">
        <v>2060</v>
      </c>
      <c r="BW153" s="695">
        <v>246.45802080364621</v>
      </c>
      <c r="BX153" s="108">
        <f t="shared" si="215"/>
        <v>1.3089108910891087</v>
      </c>
      <c r="BY153" s="61">
        <v>0</v>
      </c>
      <c r="BZ153" s="53">
        <f t="shared" si="200"/>
        <v>0</v>
      </c>
      <c r="CB153" s="584">
        <v>2060</v>
      </c>
      <c r="CC153" s="27">
        <v>237.91300663855654</v>
      </c>
      <c r="CD153" s="53">
        <f t="shared" si="228"/>
        <v>180.41300663855654</v>
      </c>
      <c r="CE153" s="108">
        <f t="shared" si="216"/>
        <v>1.3089108910891087</v>
      </c>
      <c r="CF153" s="61">
        <v>0</v>
      </c>
      <c r="CG153" s="53">
        <f t="shared" si="201"/>
        <v>0</v>
      </c>
      <c r="CI153" s="584">
        <v>2060</v>
      </c>
      <c r="CJ153" s="53">
        <v>414.50338164260768</v>
      </c>
      <c r="CK153" s="48">
        <f t="shared" si="229"/>
        <v>1.3089108910891087</v>
      </c>
      <c r="CL153" s="58">
        <v>0</v>
      </c>
      <c r="CM153" s="27">
        <f t="shared" si="230"/>
        <v>0</v>
      </c>
      <c r="CO153" s="584">
        <v>2060</v>
      </c>
      <c r="CP153" s="53">
        <f t="shared" si="218"/>
        <v>1234.1852186514843</v>
      </c>
      <c r="CQ153" s="53">
        <f t="shared" si="203"/>
        <v>1234.1852186514843</v>
      </c>
      <c r="CR153" s="108">
        <f t="shared" si="219"/>
        <v>1.3089108910891087</v>
      </c>
      <c r="CS153" s="108">
        <v>1</v>
      </c>
      <c r="CT153" s="53">
        <f t="shared" si="204"/>
        <v>1615.4384743141209</v>
      </c>
    </row>
    <row r="156" spans="1:98" s="73" customFormat="1" ht="18.600000000000001" x14ac:dyDescent="0.6">
      <c r="A156" s="73" t="s">
        <v>173</v>
      </c>
      <c r="B156" s="74"/>
      <c r="C156" s="74"/>
      <c r="D156" s="74"/>
      <c r="E156" s="123"/>
      <c r="F156" s="123"/>
      <c r="G156" s="74"/>
      <c r="H156" s="74"/>
      <c r="I156" s="74"/>
      <c r="J156" s="74"/>
      <c r="K156" s="74"/>
      <c r="L156" s="74"/>
      <c r="M156" s="74"/>
      <c r="N156" s="123"/>
      <c r="O156" s="142"/>
      <c r="P156" s="123"/>
      <c r="Q156" s="74"/>
      <c r="R156" s="74"/>
      <c r="S156" s="74"/>
      <c r="T156" s="142"/>
      <c r="U156" s="123"/>
      <c r="V156" s="74"/>
      <c r="W156" s="74"/>
      <c r="X156" s="74"/>
      <c r="Y156" s="74"/>
      <c r="Z156" s="74"/>
      <c r="AI156" s="106" t="s">
        <v>463</v>
      </c>
      <c r="AJ156" s="103"/>
      <c r="AK156" s="103"/>
      <c r="AL156" s="103"/>
      <c r="AM156" s="103"/>
      <c r="AN156" s="96"/>
      <c r="AO156" s="106" t="s">
        <v>463</v>
      </c>
      <c r="AP156" s="103"/>
      <c r="AQ156" s="103"/>
      <c r="AR156" s="103"/>
      <c r="AS156" s="103"/>
      <c r="AT156" s="103"/>
      <c r="AU156" s="106" t="s">
        <v>464</v>
      </c>
      <c r="AV156" s="103"/>
      <c r="AW156" s="103"/>
      <c r="AX156" s="106" t="s">
        <v>470</v>
      </c>
      <c r="AY156" s="103"/>
      <c r="AZ156" s="75"/>
      <c r="BA156" s="93" t="s">
        <v>464</v>
      </c>
      <c r="BB156" s="103"/>
      <c r="BC156" s="103"/>
      <c r="BD156" s="75"/>
      <c r="BE156" s="75"/>
      <c r="BF156" s="75"/>
      <c r="BG156" s="75"/>
      <c r="BH156" s="93" t="s">
        <v>464</v>
      </c>
      <c r="BI156" s="207"/>
      <c r="BJ156" s="103"/>
      <c r="BK156" s="103"/>
      <c r="BL156" s="103"/>
      <c r="BM156" s="103"/>
      <c r="BN156" s="103"/>
      <c r="BO156" s="106" t="s">
        <v>464</v>
      </c>
      <c r="BP156" s="103"/>
      <c r="BQ156" s="103"/>
      <c r="BR156" s="106" t="s">
        <v>473</v>
      </c>
      <c r="BS156" s="103"/>
      <c r="BT156" s="103"/>
      <c r="BU156" s="103"/>
      <c r="BV156" s="106" t="s">
        <v>464</v>
      </c>
      <c r="BW156" s="207"/>
      <c r="BX156" s="103"/>
      <c r="BY156" s="106" t="s">
        <v>475</v>
      </c>
      <c r="BZ156" s="103"/>
      <c r="CA156" s="103"/>
      <c r="CB156" s="106" t="s">
        <v>464</v>
      </c>
      <c r="CC156" s="134"/>
      <c r="CD156" s="134"/>
      <c r="CE156" s="103"/>
      <c r="CF156" s="103"/>
      <c r="CG156" s="103"/>
      <c r="CH156" s="75"/>
      <c r="CI156" s="93" t="s">
        <v>464</v>
      </c>
      <c r="CJ156" s="103"/>
      <c r="CK156" s="75"/>
      <c r="CL156" s="75"/>
      <c r="CM156" s="75"/>
      <c r="CN156" s="75"/>
      <c r="CO156" s="106" t="s">
        <v>465</v>
      </c>
      <c r="CP156" s="103"/>
      <c r="CQ156" s="103"/>
      <c r="CR156" s="103"/>
      <c r="CS156" s="103"/>
      <c r="CT156" s="103"/>
    </row>
    <row r="157" spans="1:98" s="79" customFormat="1" ht="90" x14ac:dyDescent="0.5">
      <c r="A157" s="26" t="s">
        <v>9</v>
      </c>
      <c r="B157" s="26" t="s">
        <v>35</v>
      </c>
      <c r="C157" s="89" t="s">
        <v>576</v>
      </c>
      <c r="D157" s="26" t="s">
        <v>48</v>
      </c>
      <c r="E157" s="136" t="s">
        <v>45</v>
      </c>
      <c r="F157" s="168" t="s">
        <v>46</v>
      </c>
      <c r="G157" s="26" t="s">
        <v>47</v>
      </c>
      <c r="H157" s="82" t="s">
        <v>49</v>
      </c>
      <c r="I157" s="26" t="s">
        <v>50</v>
      </c>
      <c r="J157" s="84" t="s">
        <v>51</v>
      </c>
      <c r="K157" s="84" t="s">
        <v>52</v>
      </c>
      <c r="L157" s="31" t="s">
        <v>53</v>
      </c>
      <c r="M157" s="84" t="s">
        <v>535</v>
      </c>
      <c r="N157" s="625" t="s">
        <v>573</v>
      </c>
      <c r="O157" s="143" t="s">
        <v>545</v>
      </c>
      <c r="P157" s="625" t="s">
        <v>546</v>
      </c>
      <c r="Q157" s="26" t="s">
        <v>54</v>
      </c>
      <c r="R157" s="26" t="s">
        <v>55</v>
      </c>
      <c r="S157" s="623" t="s">
        <v>56</v>
      </c>
      <c r="T157" s="143" t="s">
        <v>547</v>
      </c>
      <c r="U157" s="54" t="s">
        <v>577</v>
      </c>
      <c r="V157" s="26" t="s">
        <v>57</v>
      </c>
      <c r="W157" s="84" t="s">
        <v>59</v>
      </c>
      <c r="X157" s="31" t="s">
        <v>58</v>
      </c>
      <c r="Y157" s="26" t="s">
        <v>60</v>
      </c>
      <c r="Z157" s="84" t="s">
        <v>61</v>
      </c>
      <c r="AA157" s="623" t="s">
        <v>62</v>
      </c>
      <c r="AB157" s="26" t="s">
        <v>65</v>
      </c>
      <c r="AC157" s="84" t="s">
        <v>61</v>
      </c>
      <c r="AD157" s="26" t="s">
        <v>63</v>
      </c>
      <c r="AE157" s="623" t="s">
        <v>64</v>
      </c>
      <c r="AF157" s="623" t="s">
        <v>99</v>
      </c>
      <c r="AG157" s="623" t="s">
        <v>100</v>
      </c>
      <c r="AI157" s="111" t="s">
        <v>32</v>
      </c>
      <c r="AJ157" s="54" t="s">
        <v>27</v>
      </c>
      <c r="AK157" s="107" t="s">
        <v>469</v>
      </c>
      <c r="AL157" s="107" t="s">
        <v>33</v>
      </c>
      <c r="AM157" s="54" t="s">
        <v>42</v>
      </c>
      <c r="AN157" s="99"/>
      <c r="AO157" s="111" t="s">
        <v>30</v>
      </c>
      <c r="AP157" s="54" t="s">
        <v>27</v>
      </c>
      <c r="AQ157" s="107" t="s">
        <v>469</v>
      </c>
      <c r="AR157" s="107" t="s">
        <v>7</v>
      </c>
      <c r="AS157" s="54" t="s">
        <v>42</v>
      </c>
      <c r="AT157" s="110"/>
      <c r="AU157" s="111" t="s">
        <v>566</v>
      </c>
      <c r="AV157" s="54" t="s">
        <v>27</v>
      </c>
      <c r="AW157" s="107" t="s">
        <v>469</v>
      </c>
      <c r="AX157" s="107" t="s">
        <v>7</v>
      </c>
      <c r="AY157" s="114" t="s">
        <v>28</v>
      </c>
      <c r="BA157" s="30" t="s">
        <v>31</v>
      </c>
      <c r="BB157" s="54" t="s">
        <v>27</v>
      </c>
      <c r="BC157" s="54" t="s">
        <v>474</v>
      </c>
      <c r="BD157" s="49" t="s">
        <v>469</v>
      </c>
      <c r="BE157" s="49" t="s">
        <v>7</v>
      </c>
      <c r="BF157" s="26" t="s">
        <v>42</v>
      </c>
      <c r="BH157" s="30" t="s">
        <v>150</v>
      </c>
      <c r="BI157" s="696" t="s">
        <v>777</v>
      </c>
      <c r="BJ157" s="54" t="s">
        <v>778</v>
      </c>
      <c r="BK157" s="107" t="s">
        <v>469</v>
      </c>
      <c r="BL157" s="107" t="s">
        <v>7</v>
      </c>
      <c r="BM157" s="54" t="s">
        <v>42</v>
      </c>
      <c r="BN157" s="110"/>
      <c r="BO157" s="111" t="s">
        <v>25</v>
      </c>
      <c r="BP157" s="54" t="s">
        <v>542</v>
      </c>
      <c r="BQ157" s="54" t="s">
        <v>474</v>
      </c>
      <c r="BR157" s="107" t="s">
        <v>469</v>
      </c>
      <c r="BS157" s="107" t="s">
        <v>7</v>
      </c>
      <c r="BT157" s="54" t="s">
        <v>42</v>
      </c>
      <c r="BU157" s="110"/>
      <c r="BV157" s="111" t="s">
        <v>151</v>
      </c>
      <c r="BW157" s="696" t="s">
        <v>27</v>
      </c>
      <c r="BX157" s="107" t="s">
        <v>469</v>
      </c>
      <c r="BY157" s="107" t="s">
        <v>7</v>
      </c>
      <c r="BZ157" s="54" t="s">
        <v>42</v>
      </c>
      <c r="CA157" s="110"/>
      <c r="CB157" s="111" t="s">
        <v>24</v>
      </c>
      <c r="CC157" s="54" t="s">
        <v>27</v>
      </c>
      <c r="CD157" s="54" t="s">
        <v>471</v>
      </c>
      <c r="CE157" s="107" t="s">
        <v>469</v>
      </c>
      <c r="CF157" s="107" t="s">
        <v>7</v>
      </c>
      <c r="CG157" s="54" t="s">
        <v>42</v>
      </c>
      <c r="CI157" s="26" t="s">
        <v>462</v>
      </c>
      <c r="CJ157" s="54" t="s">
        <v>27</v>
      </c>
      <c r="CK157" s="49" t="s">
        <v>469</v>
      </c>
      <c r="CL157" s="49" t="s">
        <v>7</v>
      </c>
      <c r="CM157" s="26" t="s">
        <v>42</v>
      </c>
      <c r="CO157" s="54" t="s">
        <v>34</v>
      </c>
      <c r="CP157" s="54" t="s">
        <v>27</v>
      </c>
      <c r="CQ157" s="54" t="s">
        <v>157</v>
      </c>
      <c r="CR157" s="107" t="s">
        <v>469</v>
      </c>
      <c r="CS157" s="107" t="s">
        <v>7</v>
      </c>
      <c r="CT157" s="54" t="s">
        <v>42</v>
      </c>
    </row>
    <row r="158" spans="1:98" ht="15" x14ac:dyDescent="0.5">
      <c r="A158" s="32">
        <v>2014</v>
      </c>
      <c r="B158" s="27">
        <f t="shared" ref="B158:B204" si="235">AM158+AS158+AY158+BF158+BM158+BT158+BZ158+CG158+CM158+CT158</f>
        <v>5543.1039595882394</v>
      </c>
      <c r="C158" s="87">
        <f>C143</f>
        <v>0.125</v>
      </c>
      <c r="D158" s="27">
        <f t="shared" ref="D158:D204" si="236">B158*C158</f>
        <v>692.88799494852992</v>
      </c>
      <c r="E158" s="137">
        <f>E143</f>
        <v>0.9</v>
      </c>
      <c r="F158" s="169">
        <f t="shared" ref="F158:F194" si="237">1-E158</f>
        <v>9.9999999999999978E-2</v>
      </c>
      <c r="G158" s="27">
        <f t="shared" ref="G158:G204" si="238">D158*E158</f>
        <v>623.599195453677</v>
      </c>
      <c r="H158" s="58">
        <f>H143</f>
        <v>0.40731330164910667</v>
      </c>
      <c r="I158" s="27">
        <f t="shared" ref="I158:I204" si="239">G158*H158</f>
        <v>254.00024720596377</v>
      </c>
      <c r="J158" s="85">
        <f>J143</f>
        <v>0.05</v>
      </c>
      <c r="K158" s="85">
        <f>K143</f>
        <v>0.05</v>
      </c>
      <c r="L158" s="29">
        <f>1-(J158+K158)</f>
        <v>0.9</v>
      </c>
      <c r="M158" s="85">
        <f>M143</f>
        <v>0.05</v>
      </c>
      <c r="N158" s="627">
        <f t="shared" ref="N158:N204" si="240">(I158*J158)*M158</f>
        <v>0.63500061801490948</v>
      </c>
      <c r="O158" s="144">
        <f>O143</f>
        <v>3.7499999999999999E-2</v>
      </c>
      <c r="P158" s="627">
        <f t="shared" ref="P158:P204" si="241">(I158*K158)*O158</f>
        <v>0.47625046351118205</v>
      </c>
      <c r="Q158" s="27">
        <f t="shared" ref="Q158:Q204" si="242">(I158*J158)-N158</f>
        <v>12.065011742283279</v>
      </c>
      <c r="R158" s="27">
        <f t="shared" ref="R158:R204" si="243">(I158*K158)-P158</f>
        <v>12.223761896787007</v>
      </c>
      <c r="S158" s="624">
        <f t="shared" ref="S158:S204" si="244">(I158*L158)+Q158+R158</f>
        <v>252.88899612443768</v>
      </c>
      <c r="T158" s="144">
        <f>T143</f>
        <v>0.05</v>
      </c>
      <c r="U158" s="53">
        <f t="shared" ref="U158:U204" si="245">I158*T158</f>
        <v>12.700012360298189</v>
      </c>
      <c r="V158" s="27">
        <f t="shared" ref="V158:V204" si="246">D158*F158</f>
        <v>69.288799494852981</v>
      </c>
      <c r="W158" s="85">
        <f>W143</f>
        <v>0.09</v>
      </c>
      <c r="X158" s="29">
        <f t="shared" ref="X158:X195" si="247">1-W158</f>
        <v>0.91</v>
      </c>
      <c r="Y158" s="27">
        <f t="shared" ref="Y158:Y204" si="248">V158*W158</f>
        <v>6.2359919545367681</v>
      </c>
      <c r="Z158" s="85">
        <f>Z143</f>
        <v>0.49000000000000005</v>
      </c>
      <c r="AA158" s="624">
        <f t="shared" ref="AA158:AA204" si="249">Y158*Z158</f>
        <v>3.0556360577230168</v>
      </c>
      <c r="AB158" s="27">
        <f t="shared" ref="AB158:AB204" si="250">V158*X158</f>
        <v>63.052807540316216</v>
      </c>
      <c r="AC158" s="85">
        <f>AC143</f>
        <v>0.49000000000000005</v>
      </c>
      <c r="AD158" s="27">
        <f t="shared" ref="AD158:AD204" si="251">AB158*AC158</f>
        <v>30.895875694754949</v>
      </c>
      <c r="AE158" s="624">
        <f t="shared" ref="AE158:AE204" si="252">AD158+U158</f>
        <v>43.595888055053138</v>
      </c>
      <c r="AF158" s="624">
        <f t="shared" ref="AF158:AF204" si="253">AE158*16%</f>
        <v>6.9753420888085023</v>
      </c>
      <c r="AG158" s="624">
        <f t="shared" ref="AG158:AG204" si="254">AE158*21%</f>
        <v>9.1551364915611586</v>
      </c>
      <c r="AI158" s="109">
        <v>2014</v>
      </c>
      <c r="AJ158" s="53">
        <v>71.632044761895258</v>
      </c>
      <c r="AK158" s="108">
        <f>AK153</f>
        <v>1.3089108910891087</v>
      </c>
      <c r="AL158" s="61">
        <f>AL143</f>
        <v>1.2410000000000001</v>
      </c>
      <c r="AM158" s="53">
        <f t="shared" ref="AM158:AM204" si="255">AJ158*AK158*AL158</f>
        <v>116.35611475292563</v>
      </c>
      <c r="AO158" s="109">
        <v>2014</v>
      </c>
      <c r="AP158" s="53">
        <v>483.33333333333331</v>
      </c>
      <c r="AQ158" s="108">
        <f>AK158</f>
        <v>1.3089108910891087</v>
      </c>
      <c r="AR158" s="61">
        <f>AR143</f>
        <v>1.1113</v>
      </c>
      <c r="AS158" s="53">
        <f t="shared" ref="AS158:AS204" si="256">AP158*AQ158*AR158</f>
        <v>703.05312541254114</v>
      </c>
      <c r="AU158" s="109">
        <v>2014</v>
      </c>
      <c r="AV158" s="53">
        <v>20.029602999999998</v>
      </c>
      <c r="AW158" s="61">
        <f>AQ158</f>
        <v>1.3089108910891087</v>
      </c>
      <c r="AX158" s="61">
        <v>0</v>
      </c>
      <c r="AY158" s="53">
        <f t="shared" ref="AY158:AY204" si="257">AV158*AW158*AX158</f>
        <v>0</v>
      </c>
      <c r="AZ158" s="6"/>
      <c r="BA158" s="32">
        <v>2014</v>
      </c>
      <c r="BB158" s="692">
        <v>290.46233630669172</v>
      </c>
      <c r="BC158" s="53">
        <v>0</v>
      </c>
      <c r="BD158" s="48">
        <f t="shared" ref="BD158:BD204" si="258">AW158</f>
        <v>1.3089108910891087</v>
      </c>
      <c r="BE158" s="58">
        <v>0</v>
      </c>
      <c r="BF158" s="27">
        <f t="shared" ref="BF158:BF204" si="259">BC158*BD158*BE158</f>
        <v>0</v>
      </c>
      <c r="BH158" s="32">
        <v>2014</v>
      </c>
      <c r="BI158" s="692">
        <v>0</v>
      </c>
      <c r="BJ158" s="53">
        <v>0</v>
      </c>
      <c r="BK158" s="108">
        <f t="shared" ref="BK158:BK204" si="260">BD158</f>
        <v>1.3089108910891087</v>
      </c>
      <c r="BL158" s="61">
        <v>0</v>
      </c>
      <c r="BM158" s="53">
        <f t="shared" ref="BM158:BM204" si="261">BJ158*BK158*BL158</f>
        <v>0</v>
      </c>
      <c r="BO158" s="109">
        <v>2014</v>
      </c>
      <c r="BP158" s="27">
        <v>100</v>
      </c>
      <c r="BQ158" s="53">
        <f t="shared" ref="BQ158:BQ204" si="262">BP158-100</f>
        <v>0</v>
      </c>
      <c r="BR158" s="108">
        <f>BK158</f>
        <v>1.3089108910891087</v>
      </c>
      <c r="BS158" s="61">
        <v>0</v>
      </c>
      <c r="BT158" s="53">
        <f t="shared" ref="BT158:BT204" si="263">BQ158*BR158*BS158</f>
        <v>0</v>
      </c>
      <c r="BV158" s="109">
        <v>2014</v>
      </c>
      <c r="BW158" s="695">
        <v>0.27075899999999997</v>
      </c>
      <c r="BX158" s="108">
        <f>BR158</f>
        <v>1.3089108910891087</v>
      </c>
      <c r="BY158" s="61">
        <v>0</v>
      </c>
      <c r="BZ158" s="53">
        <f t="shared" ref="BZ158:BZ204" si="264">BW158*BX158*BY158</f>
        <v>0</v>
      </c>
      <c r="CB158" s="109">
        <v>2014</v>
      </c>
      <c r="CC158" s="27">
        <v>51.473569828142544</v>
      </c>
      <c r="CD158" s="53">
        <v>0</v>
      </c>
      <c r="CE158" s="108">
        <f>BX158</f>
        <v>1.3089108910891087</v>
      </c>
      <c r="CF158" s="61">
        <v>0</v>
      </c>
      <c r="CG158" s="53">
        <f t="shared" ref="CG158:CG204" si="265">CD158*CE158*CF158</f>
        <v>0</v>
      </c>
      <c r="CI158" s="32">
        <v>2014</v>
      </c>
      <c r="CJ158" s="53">
        <v>132.86007940779655</v>
      </c>
      <c r="CK158" s="48">
        <f>CE158</f>
        <v>1.3089108910891087</v>
      </c>
      <c r="CL158" s="58">
        <v>0</v>
      </c>
      <c r="CM158" s="27">
        <f t="shared" ref="CM158:CM204" si="266">CJ158*CK158*CL158</f>
        <v>0</v>
      </c>
      <c r="CO158" s="109">
        <v>2014</v>
      </c>
      <c r="CP158" s="53">
        <f>4317-(AJ158+AP158+AV158+BC158+BJ158+BQ158+BW158+CD158+CJ158)</f>
        <v>3608.874180496975</v>
      </c>
      <c r="CQ158" s="53">
        <f t="shared" ref="CQ158:CQ204" si="267">IF(CP158+0&gt;=0,CP158,0)</f>
        <v>3608.874180496975</v>
      </c>
      <c r="CR158" s="108">
        <f>CK158</f>
        <v>1.3089108910891087</v>
      </c>
      <c r="CS158" s="108">
        <v>1</v>
      </c>
      <c r="CT158" s="53">
        <f t="shared" ref="CT158:CT204" si="268">CQ158*CR158*CS158</f>
        <v>4723.6947194227723</v>
      </c>
    </row>
    <row r="159" spans="1:98" ht="15" x14ac:dyDescent="0.5">
      <c r="A159" s="32">
        <v>2015</v>
      </c>
      <c r="B159" s="27">
        <f t="shared" si="235"/>
        <v>5536.8724863029784</v>
      </c>
      <c r="C159" s="87">
        <f>C158</f>
        <v>0.125</v>
      </c>
      <c r="D159" s="27">
        <f t="shared" si="236"/>
        <v>692.10906078787229</v>
      </c>
      <c r="E159" s="137">
        <f t="shared" ref="E159:F204" si="269">E158</f>
        <v>0.9</v>
      </c>
      <c r="F159" s="169">
        <f t="shared" si="237"/>
        <v>9.9999999999999978E-2</v>
      </c>
      <c r="G159" s="27">
        <f t="shared" si="238"/>
        <v>622.89815470908513</v>
      </c>
      <c r="H159" s="58">
        <f>H158</f>
        <v>0.40731330164910667</v>
      </c>
      <c r="I159" s="27">
        <f t="shared" si="239"/>
        <v>253.71470398569352</v>
      </c>
      <c r="J159" s="85">
        <f t="shared" ref="J159:M196" si="270">J158</f>
        <v>0.05</v>
      </c>
      <c r="K159" s="85">
        <f t="shared" ref="K159:M195" si="271">K158</f>
        <v>0.05</v>
      </c>
      <c r="L159" s="29">
        <f t="shared" ref="L159:M194" si="272">L158</f>
        <v>0.9</v>
      </c>
      <c r="M159" s="85">
        <f>M158</f>
        <v>0.05</v>
      </c>
      <c r="N159" s="627">
        <f t="shared" si="240"/>
        <v>0.63428675996423389</v>
      </c>
      <c r="O159" s="144">
        <f>O158</f>
        <v>3.7499999999999999E-2</v>
      </c>
      <c r="P159" s="627">
        <f t="shared" si="241"/>
        <v>0.47571506997317536</v>
      </c>
      <c r="Q159" s="27">
        <f t="shared" si="242"/>
        <v>12.051448439320444</v>
      </c>
      <c r="R159" s="27">
        <f t="shared" si="243"/>
        <v>12.210020129311502</v>
      </c>
      <c r="S159" s="624">
        <f t="shared" si="244"/>
        <v>252.60470215575612</v>
      </c>
      <c r="T159" s="144">
        <f>T158</f>
        <v>0.05</v>
      </c>
      <c r="U159" s="53">
        <f t="shared" si="245"/>
        <v>12.685735199284677</v>
      </c>
      <c r="V159" s="27">
        <f t="shared" si="246"/>
        <v>69.210906078787218</v>
      </c>
      <c r="W159" s="85">
        <f t="shared" ref="W159:W194" si="273">W158</f>
        <v>0.09</v>
      </c>
      <c r="X159" s="29">
        <f t="shared" si="247"/>
        <v>0.91</v>
      </c>
      <c r="Y159" s="27">
        <f t="shared" si="248"/>
        <v>6.2289815470908492</v>
      </c>
      <c r="Z159" s="85">
        <f t="shared" ref="Z159:Z204" si="274">Z158</f>
        <v>0.49000000000000005</v>
      </c>
      <c r="AA159" s="624">
        <f t="shared" si="249"/>
        <v>3.0522009580745162</v>
      </c>
      <c r="AB159" s="27">
        <f t="shared" si="250"/>
        <v>62.981924531696372</v>
      </c>
      <c r="AC159" s="85">
        <f t="shared" ref="AC159:AC204" si="275">AC158</f>
        <v>0.49000000000000005</v>
      </c>
      <c r="AD159" s="27">
        <f t="shared" si="251"/>
        <v>30.861143020531227</v>
      </c>
      <c r="AE159" s="624">
        <f t="shared" si="252"/>
        <v>43.546878219815902</v>
      </c>
      <c r="AF159" s="624">
        <f t="shared" si="253"/>
        <v>6.9675005151705447</v>
      </c>
      <c r="AG159" s="624">
        <f t="shared" si="254"/>
        <v>9.1448444261613382</v>
      </c>
      <c r="AI159" s="109">
        <v>2015</v>
      </c>
      <c r="AJ159" s="53">
        <v>71.632044761894576</v>
      </c>
      <c r="AK159" s="108">
        <f>AK158</f>
        <v>1.3089108910891087</v>
      </c>
      <c r="AL159" s="61">
        <f>AL158</f>
        <v>1.2410000000000001</v>
      </c>
      <c r="AM159" s="53">
        <f t="shared" si="255"/>
        <v>116.35611475292453</v>
      </c>
      <c r="AO159" s="109">
        <v>2015</v>
      </c>
      <c r="AP159" s="53">
        <v>500</v>
      </c>
      <c r="AQ159" s="108">
        <f t="shared" ref="AQ159:AQ194" si="276">AK159</f>
        <v>1.3089108910891087</v>
      </c>
      <c r="AR159" s="61">
        <f>AR158</f>
        <v>1.1113</v>
      </c>
      <c r="AS159" s="53">
        <f t="shared" si="256"/>
        <v>727.29633663366315</v>
      </c>
      <c r="AU159" s="109">
        <v>2015</v>
      </c>
      <c r="AV159" s="53">
        <v>20.029602999999</v>
      </c>
      <c r="AW159" s="61">
        <f t="shared" ref="AW159:AW194" si="277">AQ159</f>
        <v>1.3089108910891087</v>
      </c>
      <c r="AX159" s="61">
        <v>0</v>
      </c>
      <c r="AY159" s="53">
        <f t="shared" si="257"/>
        <v>0</v>
      </c>
      <c r="AZ159" s="6"/>
      <c r="BA159" s="32">
        <v>2015</v>
      </c>
      <c r="BB159" s="692">
        <v>291.33655041640469</v>
      </c>
      <c r="BC159" s="53">
        <v>0</v>
      </c>
      <c r="BD159" s="48">
        <f t="shared" si="258"/>
        <v>1.3089108910891087</v>
      </c>
      <c r="BE159" s="58">
        <v>0</v>
      </c>
      <c r="BF159" s="27">
        <f t="shared" si="259"/>
        <v>0</v>
      </c>
      <c r="BH159" s="32">
        <v>2015</v>
      </c>
      <c r="BI159" s="692">
        <v>0</v>
      </c>
      <c r="BJ159" s="53">
        <v>0</v>
      </c>
      <c r="BK159" s="108">
        <f t="shared" si="260"/>
        <v>1.3089108910891087</v>
      </c>
      <c r="BL159" s="61">
        <v>0</v>
      </c>
      <c r="BM159" s="53">
        <f t="shared" si="261"/>
        <v>0</v>
      </c>
      <c r="BO159" s="109">
        <v>2015</v>
      </c>
      <c r="BP159" s="27">
        <v>100</v>
      </c>
      <c r="BQ159" s="53">
        <f t="shared" si="262"/>
        <v>0</v>
      </c>
      <c r="BR159" s="108">
        <f t="shared" ref="BR159:BR204" si="278">BK159</f>
        <v>1.3089108910891087</v>
      </c>
      <c r="BS159" s="61">
        <v>0</v>
      </c>
      <c r="BT159" s="53">
        <f t="shared" si="263"/>
        <v>0</v>
      </c>
      <c r="BV159" s="109">
        <v>2015</v>
      </c>
      <c r="BW159" s="695">
        <v>0.27075899999999997</v>
      </c>
      <c r="BX159" s="108">
        <f t="shared" ref="BX159:BX204" si="279">BR159</f>
        <v>1.3089108910891087</v>
      </c>
      <c r="BY159" s="61">
        <v>0</v>
      </c>
      <c r="BZ159" s="53">
        <f t="shared" si="264"/>
        <v>0</v>
      </c>
      <c r="CB159" s="109">
        <v>2015</v>
      </c>
      <c r="CC159" s="27">
        <v>52.9064295258298</v>
      </c>
      <c r="CD159" s="53">
        <v>0</v>
      </c>
      <c r="CE159" s="108">
        <f t="shared" ref="CE159:CE194" si="280">BX159</f>
        <v>1.3089108910891087</v>
      </c>
      <c r="CF159" s="61">
        <v>0</v>
      </c>
      <c r="CG159" s="53">
        <f t="shared" si="265"/>
        <v>0</v>
      </c>
      <c r="CI159" s="32">
        <v>2015</v>
      </c>
      <c r="CJ159" s="53">
        <v>139.47588728836763</v>
      </c>
      <c r="CK159" s="48">
        <f t="shared" ref="CK159:CK204" si="281">CE159</f>
        <v>1.3089108910891087</v>
      </c>
      <c r="CL159" s="58">
        <v>0</v>
      </c>
      <c r="CM159" s="27">
        <f t="shared" si="266"/>
        <v>0</v>
      </c>
      <c r="CO159" s="109">
        <v>2015</v>
      </c>
      <c r="CP159" s="53">
        <f t="shared" ref="CP159:CP204" si="282">4317-(AJ159+AP159+AV159+BC159+BJ159+BQ159+BW159+CD159+CJ159)</f>
        <v>3585.5917059497388</v>
      </c>
      <c r="CQ159" s="53">
        <f t="shared" si="267"/>
        <v>3585.5917059497388</v>
      </c>
      <c r="CR159" s="108">
        <f t="shared" ref="CR159:CR194" si="283">CK159</f>
        <v>1.3089108910891087</v>
      </c>
      <c r="CS159" s="108">
        <v>1</v>
      </c>
      <c r="CT159" s="53">
        <f t="shared" si="268"/>
        <v>4693.2200349163904</v>
      </c>
    </row>
    <row r="160" spans="1:98" ht="15" x14ac:dyDescent="0.5">
      <c r="A160" s="32">
        <v>2016</v>
      </c>
      <c r="B160" s="27">
        <f t="shared" si="235"/>
        <v>5530.6115555993692</v>
      </c>
      <c r="C160" s="87">
        <f t="shared" ref="C160:C204" si="284">C159</f>
        <v>0.125</v>
      </c>
      <c r="D160" s="27">
        <f t="shared" si="236"/>
        <v>691.32644444992115</v>
      </c>
      <c r="E160" s="137">
        <f t="shared" si="269"/>
        <v>0.9</v>
      </c>
      <c r="F160" s="169">
        <f t="shared" si="237"/>
        <v>9.9999999999999978E-2</v>
      </c>
      <c r="G160" s="27">
        <f t="shared" si="238"/>
        <v>622.19380000492902</v>
      </c>
      <c r="H160" s="58">
        <f t="shared" ref="H160:H204" si="285">H159</f>
        <v>0.40731330164910667</v>
      </c>
      <c r="I160" s="27">
        <f t="shared" si="239"/>
        <v>253.42781094561161</v>
      </c>
      <c r="J160" s="85">
        <f t="shared" si="270"/>
        <v>0.05</v>
      </c>
      <c r="K160" s="85">
        <f t="shared" si="271"/>
        <v>0.05</v>
      </c>
      <c r="L160" s="29">
        <f t="shared" si="272"/>
        <v>0.9</v>
      </c>
      <c r="M160" s="85">
        <f t="shared" si="272"/>
        <v>0.05</v>
      </c>
      <c r="N160" s="627">
        <f t="shared" si="240"/>
        <v>0.63356952736402905</v>
      </c>
      <c r="O160" s="144">
        <f t="shared" ref="O160:O204" si="286">O159</f>
        <v>3.7499999999999999E-2</v>
      </c>
      <c r="P160" s="627">
        <f t="shared" si="241"/>
        <v>0.47517714552302176</v>
      </c>
      <c r="Q160" s="27">
        <f t="shared" si="242"/>
        <v>12.037821019916551</v>
      </c>
      <c r="R160" s="27">
        <f t="shared" si="243"/>
        <v>12.196213401757559</v>
      </c>
      <c r="S160" s="624">
        <f t="shared" si="244"/>
        <v>252.31906427272455</v>
      </c>
      <c r="T160" s="144">
        <f t="shared" ref="T160:T194" si="287">T159</f>
        <v>0.05</v>
      </c>
      <c r="U160" s="53">
        <f t="shared" si="245"/>
        <v>12.671390547280581</v>
      </c>
      <c r="V160" s="27">
        <f t="shared" si="246"/>
        <v>69.132644444992096</v>
      </c>
      <c r="W160" s="85">
        <f t="shared" si="273"/>
        <v>0.09</v>
      </c>
      <c r="X160" s="29">
        <f t="shared" si="247"/>
        <v>0.91</v>
      </c>
      <c r="Y160" s="27">
        <f t="shared" si="248"/>
        <v>6.2219380000492883</v>
      </c>
      <c r="Z160" s="85">
        <f t="shared" si="274"/>
        <v>0.49000000000000005</v>
      </c>
      <c r="AA160" s="624">
        <f t="shared" si="249"/>
        <v>3.0487496200241515</v>
      </c>
      <c r="AB160" s="27">
        <f t="shared" si="250"/>
        <v>62.910706444942811</v>
      </c>
      <c r="AC160" s="85">
        <f t="shared" si="275"/>
        <v>0.49000000000000005</v>
      </c>
      <c r="AD160" s="27">
        <f t="shared" si="251"/>
        <v>30.826246158021981</v>
      </c>
      <c r="AE160" s="624">
        <f t="shared" si="252"/>
        <v>43.497636705302561</v>
      </c>
      <c r="AF160" s="624">
        <f t="shared" si="253"/>
        <v>6.9596218728484098</v>
      </c>
      <c r="AG160" s="624">
        <f t="shared" si="254"/>
        <v>9.1345037081135381</v>
      </c>
      <c r="AI160" s="109">
        <v>2016</v>
      </c>
      <c r="AJ160" s="53">
        <v>71.632044761894576</v>
      </c>
      <c r="AK160" s="108">
        <f t="shared" ref="AK160:AK204" si="288">AK159</f>
        <v>1.3089108910891087</v>
      </c>
      <c r="AL160" s="61">
        <f t="shared" ref="AL160:AL204" si="289">AL159</f>
        <v>1.2410000000000001</v>
      </c>
      <c r="AM160" s="53">
        <f t="shared" si="255"/>
        <v>116.35611475292453</v>
      </c>
      <c r="AO160" s="109">
        <v>2016</v>
      </c>
      <c r="AP160" s="53">
        <v>516.66666666666663</v>
      </c>
      <c r="AQ160" s="108">
        <f t="shared" si="276"/>
        <v>1.3089108910891087</v>
      </c>
      <c r="AR160" s="61">
        <f t="shared" ref="AR160:AR204" si="290">AR159</f>
        <v>1.1113</v>
      </c>
      <c r="AS160" s="53">
        <f t="shared" si="256"/>
        <v>751.53954785478527</v>
      </c>
      <c r="AU160" s="109">
        <v>2016</v>
      </c>
      <c r="AV160" s="53">
        <v>20.029602999999</v>
      </c>
      <c r="AW160" s="61">
        <f t="shared" si="277"/>
        <v>1.3089108910891087</v>
      </c>
      <c r="AX160" s="61">
        <v>0</v>
      </c>
      <c r="AY160" s="53">
        <f t="shared" si="257"/>
        <v>0</v>
      </c>
      <c r="AZ160" s="6"/>
      <c r="BA160" s="32">
        <v>2016</v>
      </c>
      <c r="BB160" s="692">
        <v>292.24091274178653</v>
      </c>
      <c r="BC160" s="53">
        <v>0</v>
      </c>
      <c r="BD160" s="48">
        <f t="shared" si="258"/>
        <v>1.3089108910891087</v>
      </c>
      <c r="BE160" s="58">
        <v>0</v>
      </c>
      <c r="BF160" s="27">
        <f t="shared" si="259"/>
        <v>0</v>
      </c>
      <c r="BH160" s="32">
        <v>2016</v>
      </c>
      <c r="BI160" s="692">
        <v>0</v>
      </c>
      <c r="BJ160" s="53">
        <v>0</v>
      </c>
      <c r="BK160" s="108">
        <f t="shared" si="260"/>
        <v>1.3089108910891087</v>
      </c>
      <c r="BL160" s="61">
        <v>0</v>
      </c>
      <c r="BM160" s="53">
        <f t="shared" si="261"/>
        <v>0</v>
      </c>
      <c r="BO160" s="109">
        <v>2016</v>
      </c>
      <c r="BP160" s="27">
        <v>100</v>
      </c>
      <c r="BQ160" s="53">
        <f t="shared" si="262"/>
        <v>0</v>
      </c>
      <c r="BR160" s="108">
        <f t="shared" si="278"/>
        <v>1.3089108910891087</v>
      </c>
      <c r="BS160" s="61">
        <v>0</v>
      </c>
      <c r="BT160" s="53">
        <f t="shared" si="263"/>
        <v>0</v>
      </c>
      <c r="BV160" s="109">
        <v>2016</v>
      </c>
      <c r="BW160" s="695">
        <v>0.27075899999999997</v>
      </c>
      <c r="BX160" s="108">
        <f t="shared" si="279"/>
        <v>1.3089108910891087</v>
      </c>
      <c r="BY160" s="61">
        <v>0</v>
      </c>
      <c r="BZ160" s="53">
        <f t="shared" si="264"/>
        <v>0</v>
      </c>
      <c r="CB160" s="109">
        <v>2016</v>
      </c>
      <c r="CC160" s="27">
        <v>54.3890761558172</v>
      </c>
      <c r="CD160" s="53">
        <v>0</v>
      </c>
      <c r="CE160" s="108">
        <f t="shared" si="280"/>
        <v>1.3089108910891087</v>
      </c>
      <c r="CF160" s="61">
        <v>0</v>
      </c>
      <c r="CG160" s="53">
        <f t="shared" si="265"/>
        <v>0</v>
      </c>
      <c r="CI160" s="32">
        <v>2016</v>
      </c>
      <c r="CJ160" s="53">
        <v>146.11420045829581</v>
      </c>
      <c r="CK160" s="48">
        <f t="shared" si="281"/>
        <v>1.3089108910891087</v>
      </c>
      <c r="CL160" s="58">
        <v>0</v>
      </c>
      <c r="CM160" s="27">
        <f t="shared" si="266"/>
        <v>0</v>
      </c>
      <c r="CO160" s="109">
        <v>2016</v>
      </c>
      <c r="CP160" s="53">
        <f t="shared" si="282"/>
        <v>3562.2867261131441</v>
      </c>
      <c r="CQ160" s="53">
        <f t="shared" si="267"/>
        <v>3562.2867261131441</v>
      </c>
      <c r="CR160" s="108">
        <f t="shared" si="283"/>
        <v>1.3089108910891087</v>
      </c>
      <c r="CS160" s="108">
        <v>1</v>
      </c>
      <c r="CT160" s="53">
        <f t="shared" si="268"/>
        <v>4662.7158929916595</v>
      </c>
    </row>
    <row r="161" spans="1:98" ht="15" x14ac:dyDescent="0.5">
      <c r="A161" s="32">
        <v>2017</v>
      </c>
      <c r="B161" s="27">
        <f t="shared" si="235"/>
        <v>5524.3211662854537</v>
      </c>
      <c r="C161" s="87">
        <f t="shared" si="284"/>
        <v>0.125</v>
      </c>
      <c r="D161" s="27">
        <f t="shared" si="236"/>
        <v>690.54014578568172</v>
      </c>
      <c r="E161" s="137">
        <f t="shared" si="269"/>
        <v>0.9</v>
      </c>
      <c r="F161" s="169">
        <f t="shared" si="237"/>
        <v>9.9999999999999978E-2</v>
      </c>
      <c r="G161" s="27">
        <f t="shared" si="238"/>
        <v>621.48613120711354</v>
      </c>
      <c r="H161" s="58">
        <f t="shared" si="285"/>
        <v>0.40731330164910667</v>
      </c>
      <c r="I161" s="27">
        <f t="shared" si="239"/>
        <v>253.13956803109932</v>
      </c>
      <c r="J161" s="85">
        <f t="shared" si="270"/>
        <v>0.05</v>
      </c>
      <c r="K161" s="85">
        <f t="shared" si="271"/>
        <v>0.05</v>
      </c>
      <c r="L161" s="29">
        <f t="shared" si="272"/>
        <v>0.9</v>
      </c>
      <c r="M161" s="85">
        <f t="shared" si="272"/>
        <v>0.05</v>
      </c>
      <c r="N161" s="627">
        <f t="shared" si="240"/>
        <v>0.63284892007774829</v>
      </c>
      <c r="O161" s="144">
        <f t="shared" si="286"/>
        <v>3.7499999999999999E-2</v>
      </c>
      <c r="P161" s="627">
        <f t="shared" si="241"/>
        <v>0.47463669005831122</v>
      </c>
      <c r="Q161" s="27">
        <f t="shared" si="242"/>
        <v>12.024129481477217</v>
      </c>
      <c r="R161" s="27">
        <f t="shared" si="243"/>
        <v>12.182341711496655</v>
      </c>
      <c r="S161" s="624">
        <f t="shared" si="244"/>
        <v>252.03208242096326</v>
      </c>
      <c r="T161" s="144">
        <f t="shared" si="287"/>
        <v>0.05</v>
      </c>
      <c r="U161" s="53">
        <f t="shared" si="245"/>
        <v>12.656978401554966</v>
      </c>
      <c r="V161" s="27">
        <f t="shared" si="246"/>
        <v>69.054014578568157</v>
      </c>
      <c r="W161" s="85">
        <f t="shared" si="273"/>
        <v>0.09</v>
      </c>
      <c r="X161" s="29">
        <f t="shared" si="247"/>
        <v>0.91</v>
      </c>
      <c r="Y161" s="27">
        <f t="shared" si="248"/>
        <v>6.2148613120711342</v>
      </c>
      <c r="Z161" s="85">
        <f t="shared" si="274"/>
        <v>0.49000000000000005</v>
      </c>
      <c r="AA161" s="624">
        <f t="shared" si="249"/>
        <v>3.0452820429148559</v>
      </c>
      <c r="AB161" s="27">
        <f t="shared" si="250"/>
        <v>62.839153266497028</v>
      </c>
      <c r="AC161" s="85">
        <f t="shared" si="275"/>
        <v>0.49000000000000005</v>
      </c>
      <c r="AD161" s="27">
        <f t="shared" si="251"/>
        <v>30.791185100583547</v>
      </c>
      <c r="AE161" s="624">
        <f t="shared" si="252"/>
        <v>43.448163502138513</v>
      </c>
      <c r="AF161" s="624">
        <f t="shared" si="253"/>
        <v>6.9517061603421624</v>
      </c>
      <c r="AG161" s="624">
        <f t="shared" si="254"/>
        <v>9.1241143354490877</v>
      </c>
      <c r="AI161" s="109">
        <v>2017</v>
      </c>
      <c r="AJ161" s="53">
        <v>71.632044761894576</v>
      </c>
      <c r="AK161" s="108">
        <f t="shared" si="288"/>
        <v>1.3089108910891087</v>
      </c>
      <c r="AL161" s="61">
        <f t="shared" si="289"/>
        <v>1.2410000000000001</v>
      </c>
      <c r="AM161" s="53">
        <f t="shared" si="255"/>
        <v>116.35611475292453</v>
      </c>
      <c r="AN161" s="98"/>
      <c r="AO161" s="109">
        <v>2017</v>
      </c>
      <c r="AP161" s="53">
        <v>533.33333333333326</v>
      </c>
      <c r="AQ161" s="108">
        <f t="shared" si="276"/>
        <v>1.3089108910891087</v>
      </c>
      <c r="AR161" s="61">
        <f t="shared" si="290"/>
        <v>1.1113</v>
      </c>
      <c r="AS161" s="53">
        <f t="shared" si="256"/>
        <v>775.78275907590739</v>
      </c>
      <c r="AU161" s="109">
        <v>2017</v>
      </c>
      <c r="AV161" s="53">
        <v>20.029602999999042</v>
      </c>
      <c r="AW161" s="61">
        <f t="shared" si="277"/>
        <v>1.3089108910891087</v>
      </c>
      <c r="AX161" s="61">
        <v>0</v>
      </c>
      <c r="AY161" s="53">
        <f t="shared" si="257"/>
        <v>0</v>
      </c>
      <c r="AZ161" s="6"/>
      <c r="BA161" s="32">
        <v>2017</v>
      </c>
      <c r="BB161" s="692">
        <v>293.17544768389206</v>
      </c>
      <c r="BC161" s="53">
        <v>0</v>
      </c>
      <c r="BD161" s="48">
        <f t="shared" si="258"/>
        <v>1.3089108910891087</v>
      </c>
      <c r="BE161" s="58">
        <v>0</v>
      </c>
      <c r="BF161" s="27">
        <f t="shared" si="259"/>
        <v>0</v>
      </c>
      <c r="BH161" s="32">
        <v>2017</v>
      </c>
      <c r="BI161" s="692">
        <v>0</v>
      </c>
      <c r="BJ161" s="53">
        <v>0</v>
      </c>
      <c r="BK161" s="108">
        <f t="shared" si="260"/>
        <v>1.3089108910891087</v>
      </c>
      <c r="BL161" s="61">
        <v>0</v>
      </c>
      <c r="BM161" s="53">
        <f t="shared" si="261"/>
        <v>0</v>
      </c>
      <c r="BO161" s="109">
        <v>2017</v>
      </c>
      <c r="BP161" s="27">
        <v>100</v>
      </c>
      <c r="BQ161" s="53">
        <f t="shared" si="262"/>
        <v>0</v>
      </c>
      <c r="BR161" s="108">
        <f t="shared" si="278"/>
        <v>1.3089108910891087</v>
      </c>
      <c r="BS161" s="61">
        <v>0</v>
      </c>
      <c r="BT161" s="53">
        <f t="shared" si="263"/>
        <v>0</v>
      </c>
      <c r="BV161" s="109">
        <v>2017</v>
      </c>
      <c r="BW161" s="695">
        <v>0.27075899999999997</v>
      </c>
      <c r="BX161" s="108">
        <f t="shared" si="279"/>
        <v>1.3089108910891087</v>
      </c>
      <c r="BY161" s="61">
        <v>0</v>
      </c>
      <c r="BZ161" s="53">
        <f t="shared" si="264"/>
        <v>0</v>
      </c>
      <c r="CB161" s="109">
        <v>2017</v>
      </c>
      <c r="CC161" s="27">
        <v>55.922119188746521</v>
      </c>
      <c r="CD161" s="53">
        <v>0</v>
      </c>
      <c r="CE161" s="108">
        <f t="shared" si="280"/>
        <v>1.3089108910891087</v>
      </c>
      <c r="CF161" s="61">
        <v>0</v>
      </c>
      <c r="CG161" s="53">
        <f t="shared" si="265"/>
        <v>0</v>
      </c>
      <c r="CI161" s="32">
        <v>2017</v>
      </c>
      <c r="CJ161" s="53">
        <v>152.77501982823048</v>
      </c>
      <c r="CK161" s="48">
        <f t="shared" si="281"/>
        <v>1.3089108910891087</v>
      </c>
      <c r="CL161" s="58">
        <v>0</v>
      </c>
      <c r="CM161" s="27">
        <f t="shared" si="266"/>
        <v>0</v>
      </c>
      <c r="CO161" s="109">
        <v>2017</v>
      </c>
      <c r="CP161" s="53">
        <f t="shared" si="282"/>
        <v>3538.9592400765428</v>
      </c>
      <c r="CQ161" s="53">
        <f t="shared" si="267"/>
        <v>3538.9592400765428</v>
      </c>
      <c r="CR161" s="108">
        <f t="shared" si="283"/>
        <v>1.3089108910891087</v>
      </c>
      <c r="CS161" s="108">
        <v>1</v>
      </c>
      <c r="CT161" s="53">
        <f t="shared" si="268"/>
        <v>4632.1822924566222</v>
      </c>
    </row>
    <row r="162" spans="1:98" ht="15" x14ac:dyDescent="0.5">
      <c r="A162" s="32">
        <v>2018</v>
      </c>
      <c r="B162" s="27">
        <f t="shared" si="235"/>
        <v>5517.9494631901898</v>
      </c>
      <c r="C162" s="87">
        <f t="shared" si="284"/>
        <v>0.125</v>
      </c>
      <c r="D162" s="27">
        <f t="shared" si="236"/>
        <v>689.74368289877373</v>
      </c>
      <c r="E162" s="137">
        <f t="shared" si="269"/>
        <v>0.9</v>
      </c>
      <c r="F162" s="169">
        <f t="shared" si="237"/>
        <v>9.9999999999999978E-2</v>
      </c>
      <c r="G162" s="27">
        <f t="shared" si="238"/>
        <v>620.76931460889637</v>
      </c>
      <c r="H162" s="58">
        <f t="shared" si="285"/>
        <v>0.40731330164910667</v>
      </c>
      <c r="I162" s="27">
        <f t="shared" si="239"/>
        <v>252.84759909580262</v>
      </c>
      <c r="J162" s="85">
        <f t="shared" si="270"/>
        <v>0.05</v>
      </c>
      <c r="K162" s="85">
        <f t="shared" si="271"/>
        <v>0.05</v>
      </c>
      <c r="L162" s="29">
        <f t="shared" si="272"/>
        <v>0.9</v>
      </c>
      <c r="M162" s="85">
        <f t="shared" si="272"/>
        <v>0.05</v>
      </c>
      <c r="N162" s="627">
        <f t="shared" si="240"/>
        <v>0.63211899773950664</v>
      </c>
      <c r="O162" s="144">
        <f t="shared" si="286"/>
        <v>3.7499999999999999E-2</v>
      </c>
      <c r="P162" s="627">
        <f t="shared" si="241"/>
        <v>0.4740892483046299</v>
      </c>
      <c r="Q162" s="27">
        <f t="shared" si="242"/>
        <v>12.010260957050624</v>
      </c>
      <c r="R162" s="27">
        <f t="shared" si="243"/>
        <v>12.168290706485502</v>
      </c>
      <c r="S162" s="624">
        <f t="shared" si="244"/>
        <v>251.74139084975849</v>
      </c>
      <c r="T162" s="144">
        <f t="shared" si="287"/>
        <v>0.05</v>
      </c>
      <c r="U162" s="53">
        <f t="shared" si="245"/>
        <v>12.642379954790131</v>
      </c>
      <c r="V162" s="27">
        <f t="shared" si="246"/>
        <v>68.974368289877361</v>
      </c>
      <c r="W162" s="85">
        <f t="shared" si="273"/>
        <v>0.09</v>
      </c>
      <c r="X162" s="29">
        <f t="shared" si="247"/>
        <v>0.91</v>
      </c>
      <c r="Y162" s="27">
        <f t="shared" si="248"/>
        <v>6.2076931460889622</v>
      </c>
      <c r="Z162" s="85">
        <f t="shared" si="274"/>
        <v>0.49000000000000005</v>
      </c>
      <c r="AA162" s="624">
        <f t="shared" si="249"/>
        <v>3.0417696415835915</v>
      </c>
      <c r="AB162" s="27">
        <f t="shared" si="250"/>
        <v>62.766675143788405</v>
      </c>
      <c r="AC162" s="85">
        <f t="shared" si="275"/>
        <v>0.49000000000000005</v>
      </c>
      <c r="AD162" s="27">
        <f t="shared" si="251"/>
        <v>30.75567082045632</v>
      </c>
      <c r="AE162" s="624">
        <f t="shared" si="252"/>
        <v>43.398050775246453</v>
      </c>
      <c r="AF162" s="624">
        <f t="shared" si="253"/>
        <v>6.9436881240394328</v>
      </c>
      <c r="AG162" s="624">
        <f t="shared" si="254"/>
        <v>9.1135906628017551</v>
      </c>
      <c r="AI162" s="109">
        <v>2018</v>
      </c>
      <c r="AJ162" s="53">
        <v>71.632044761894576</v>
      </c>
      <c r="AK162" s="108">
        <f t="shared" si="288"/>
        <v>1.3089108910891087</v>
      </c>
      <c r="AL162" s="61">
        <f t="shared" si="289"/>
        <v>1.2410000000000001</v>
      </c>
      <c r="AM162" s="53">
        <f t="shared" si="255"/>
        <v>116.35611475292453</v>
      </c>
      <c r="AN162" s="98"/>
      <c r="AO162" s="109">
        <v>2018</v>
      </c>
      <c r="AP162" s="53">
        <v>550</v>
      </c>
      <c r="AQ162" s="108">
        <f t="shared" si="276"/>
        <v>1.3089108910891087</v>
      </c>
      <c r="AR162" s="61">
        <f t="shared" si="290"/>
        <v>1.1113</v>
      </c>
      <c r="AS162" s="53">
        <f t="shared" si="256"/>
        <v>800.02597029702963</v>
      </c>
      <c r="AU162" s="109">
        <v>2018</v>
      </c>
      <c r="AV162" s="53">
        <v>20.029602999999042</v>
      </c>
      <c r="AW162" s="61">
        <f t="shared" si="277"/>
        <v>1.3089108910891087</v>
      </c>
      <c r="AX162" s="61">
        <v>0</v>
      </c>
      <c r="AY162" s="53">
        <f t="shared" si="257"/>
        <v>0</v>
      </c>
      <c r="AZ162" s="6"/>
      <c r="BA162" s="32">
        <v>2018</v>
      </c>
      <c r="BB162" s="692">
        <v>294.14017964377621</v>
      </c>
      <c r="BC162" s="53">
        <f t="shared" ref="BC162:BC204" si="291">(BB162-294.1)</f>
        <v>4.0179643776184548E-2</v>
      </c>
      <c r="BD162" s="48">
        <f t="shared" si="258"/>
        <v>1.3089108910891087</v>
      </c>
      <c r="BE162" s="58">
        <v>0</v>
      </c>
      <c r="BF162" s="27">
        <f t="shared" si="259"/>
        <v>0</v>
      </c>
      <c r="BH162" s="32">
        <v>2018</v>
      </c>
      <c r="BI162" s="692">
        <v>0</v>
      </c>
      <c r="BJ162" s="53">
        <v>0</v>
      </c>
      <c r="BK162" s="108">
        <f t="shared" si="260"/>
        <v>1.3089108910891087</v>
      </c>
      <c r="BL162" s="61">
        <v>0</v>
      </c>
      <c r="BM162" s="53">
        <f t="shared" si="261"/>
        <v>0</v>
      </c>
      <c r="BO162" s="109">
        <v>2018</v>
      </c>
      <c r="BP162" s="27">
        <v>100</v>
      </c>
      <c r="BQ162" s="53">
        <f t="shared" si="262"/>
        <v>0</v>
      </c>
      <c r="BR162" s="108">
        <f t="shared" si="278"/>
        <v>1.3089108910891087</v>
      </c>
      <c r="BS162" s="61">
        <v>0</v>
      </c>
      <c r="BT162" s="53">
        <f t="shared" si="263"/>
        <v>0</v>
      </c>
      <c r="BV162" s="109">
        <v>2018</v>
      </c>
      <c r="BW162" s="695">
        <v>0.2707589999990887</v>
      </c>
      <c r="BX162" s="108">
        <f t="shared" si="279"/>
        <v>1.3089108910891087</v>
      </c>
      <c r="BY162" s="61">
        <v>0</v>
      </c>
      <c r="BZ162" s="53">
        <f t="shared" si="264"/>
        <v>0</v>
      </c>
      <c r="CB162" s="109">
        <v>2018</v>
      </c>
      <c r="CC162" s="27">
        <v>57.506168095259618</v>
      </c>
      <c r="CD162" s="53">
        <v>0</v>
      </c>
      <c r="CE162" s="108">
        <f t="shared" si="280"/>
        <v>1.3089108910891087</v>
      </c>
      <c r="CF162" s="61">
        <v>0</v>
      </c>
      <c r="CG162" s="53">
        <f t="shared" si="265"/>
        <v>0</v>
      </c>
      <c r="CI162" s="32">
        <v>2018</v>
      </c>
      <c r="CJ162" s="53">
        <v>159.4577827912762</v>
      </c>
      <c r="CK162" s="48">
        <f t="shared" si="281"/>
        <v>1.3089108910891087</v>
      </c>
      <c r="CL162" s="58">
        <v>0</v>
      </c>
      <c r="CM162" s="27">
        <f t="shared" si="266"/>
        <v>0</v>
      </c>
      <c r="CO162" s="109">
        <v>2018</v>
      </c>
      <c r="CP162" s="53">
        <f t="shared" si="282"/>
        <v>3515.5696308030547</v>
      </c>
      <c r="CQ162" s="53">
        <f t="shared" si="267"/>
        <v>3515.5696308030547</v>
      </c>
      <c r="CR162" s="108">
        <f t="shared" si="283"/>
        <v>1.3089108910891087</v>
      </c>
      <c r="CS162" s="108">
        <v>1</v>
      </c>
      <c r="CT162" s="53">
        <f t="shared" si="268"/>
        <v>4601.5673781402356</v>
      </c>
    </row>
    <row r="163" spans="1:98" ht="15" x14ac:dyDescent="0.5">
      <c r="A163" s="32">
        <v>2019</v>
      </c>
      <c r="B163" s="27">
        <f t="shared" si="235"/>
        <v>5340.1008703162242</v>
      </c>
      <c r="C163" s="87">
        <f t="shared" si="284"/>
        <v>0.125</v>
      </c>
      <c r="D163" s="27">
        <f t="shared" si="236"/>
        <v>667.51260878952803</v>
      </c>
      <c r="E163" s="137">
        <f t="shared" si="269"/>
        <v>0.9</v>
      </c>
      <c r="F163" s="169">
        <f t="shared" si="237"/>
        <v>9.9999999999999978E-2</v>
      </c>
      <c r="G163" s="27">
        <f t="shared" si="238"/>
        <v>600.7613479105753</v>
      </c>
      <c r="H163" s="58">
        <f t="shared" si="285"/>
        <v>0.40731330164910667</v>
      </c>
      <c r="I163" s="27">
        <f t="shared" si="239"/>
        <v>244.69808812062408</v>
      </c>
      <c r="J163" s="85">
        <f t="shared" si="270"/>
        <v>0.05</v>
      </c>
      <c r="K163" s="85">
        <f t="shared" si="271"/>
        <v>0.05</v>
      </c>
      <c r="L163" s="29">
        <f t="shared" si="272"/>
        <v>0.9</v>
      </c>
      <c r="M163" s="85">
        <f t="shared" si="272"/>
        <v>0.05</v>
      </c>
      <c r="N163" s="627">
        <f t="shared" si="240"/>
        <v>0.61174522030156031</v>
      </c>
      <c r="O163" s="144">
        <f t="shared" si="286"/>
        <v>3.7499999999999999E-2</v>
      </c>
      <c r="P163" s="627">
        <f t="shared" si="241"/>
        <v>0.45880891522617018</v>
      </c>
      <c r="Q163" s="27">
        <f t="shared" si="242"/>
        <v>11.623159185729644</v>
      </c>
      <c r="R163" s="27">
        <f t="shared" si="243"/>
        <v>11.776095490805035</v>
      </c>
      <c r="S163" s="624">
        <f t="shared" si="244"/>
        <v>243.62753398509633</v>
      </c>
      <c r="T163" s="144">
        <f t="shared" si="287"/>
        <v>0.05</v>
      </c>
      <c r="U163" s="53">
        <f t="shared" si="245"/>
        <v>12.234904406031205</v>
      </c>
      <c r="V163" s="27">
        <f t="shared" si="246"/>
        <v>66.751260878952792</v>
      </c>
      <c r="W163" s="85">
        <f t="shared" si="273"/>
        <v>0.09</v>
      </c>
      <c r="X163" s="29">
        <f t="shared" si="247"/>
        <v>0.91</v>
      </c>
      <c r="Y163" s="27">
        <f t="shared" si="248"/>
        <v>6.0076134791057507</v>
      </c>
      <c r="Z163" s="85">
        <f t="shared" si="274"/>
        <v>0.49000000000000005</v>
      </c>
      <c r="AA163" s="624">
        <f t="shared" si="249"/>
        <v>2.9437306047618179</v>
      </c>
      <c r="AB163" s="27">
        <f t="shared" si="250"/>
        <v>60.743647399847042</v>
      </c>
      <c r="AC163" s="85">
        <f t="shared" si="275"/>
        <v>0.49000000000000005</v>
      </c>
      <c r="AD163" s="27">
        <f t="shared" si="251"/>
        <v>29.764387225925052</v>
      </c>
      <c r="AE163" s="624">
        <f t="shared" si="252"/>
        <v>41.999291631956254</v>
      </c>
      <c r="AF163" s="624">
        <f t="shared" si="253"/>
        <v>6.7198866611130006</v>
      </c>
      <c r="AG163" s="624">
        <f t="shared" si="254"/>
        <v>8.8198512427108131</v>
      </c>
      <c r="AI163" s="109">
        <v>2019</v>
      </c>
      <c r="AJ163" s="53">
        <v>103.14354336308315</v>
      </c>
      <c r="AK163" s="108">
        <f t="shared" si="288"/>
        <v>1.3089108910891087</v>
      </c>
      <c r="AL163" s="61">
        <f t="shared" si="289"/>
        <v>1.2410000000000001</v>
      </c>
      <c r="AM163" s="53">
        <f t="shared" si="255"/>
        <v>167.5420827015455</v>
      </c>
      <c r="AN163" s="98"/>
      <c r="AO163" s="109">
        <v>2019</v>
      </c>
      <c r="AP163" s="53">
        <v>563.23532585819578</v>
      </c>
      <c r="AQ163" s="108">
        <f t="shared" si="276"/>
        <v>1.3089108910891087</v>
      </c>
      <c r="AR163" s="61">
        <f t="shared" si="290"/>
        <v>1.1113</v>
      </c>
      <c r="AS163" s="53">
        <f t="shared" si="256"/>
        <v>819.27797831866667</v>
      </c>
      <c r="AU163" s="109">
        <v>2019</v>
      </c>
      <c r="AV163" s="53">
        <v>30.992848976562527</v>
      </c>
      <c r="AW163" s="61">
        <f t="shared" si="277"/>
        <v>1.3089108910891087</v>
      </c>
      <c r="AX163" s="61">
        <v>0</v>
      </c>
      <c r="AY163" s="53">
        <f t="shared" si="257"/>
        <v>0</v>
      </c>
      <c r="AZ163" s="6"/>
      <c r="BA163" s="32">
        <v>2019</v>
      </c>
      <c r="BB163" s="692">
        <v>303.85578522158306</v>
      </c>
      <c r="BC163" s="53">
        <f t="shared" si="291"/>
        <v>9.7557852215830394</v>
      </c>
      <c r="BD163" s="48">
        <f t="shared" si="258"/>
        <v>1.3089108910891087</v>
      </c>
      <c r="BE163" s="58">
        <v>0</v>
      </c>
      <c r="BF163" s="27">
        <f t="shared" si="259"/>
        <v>0</v>
      </c>
      <c r="BH163" s="32">
        <v>2019</v>
      </c>
      <c r="BI163" s="692">
        <v>0</v>
      </c>
      <c r="BJ163" s="53">
        <v>0</v>
      </c>
      <c r="BK163" s="108">
        <f t="shared" si="260"/>
        <v>1.3089108910891087</v>
      </c>
      <c r="BL163" s="61">
        <v>0</v>
      </c>
      <c r="BM163" s="53">
        <f t="shared" si="261"/>
        <v>0</v>
      </c>
      <c r="BO163" s="109">
        <v>2019</v>
      </c>
      <c r="BP163" s="27">
        <v>105.86645512495075</v>
      </c>
      <c r="BQ163" s="53">
        <f t="shared" si="262"/>
        <v>5.8664551249507468</v>
      </c>
      <c r="BR163" s="108">
        <f t="shared" si="278"/>
        <v>1.3089108910891087</v>
      </c>
      <c r="BS163" s="61">
        <v>0</v>
      </c>
      <c r="BT163" s="53">
        <f t="shared" si="263"/>
        <v>0</v>
      </c>
      <c r="BV163" s="109">
        <v>2019</v>
      </c>
      <c r="BW163" s="695">
        <v>8.5402771171866334</v>
      </c>
      <c r="BX163" s="108">
        <f t="shared" si="279"/>
        <v>1.3089108910891087</v>
      </c>
      <c r="BY163" s="61">
        <v>0</v>
      </c>
      <c r="BZ163" s="53">
        <f t="shared" si="264"/>
        <v>0</v>
      </c>
      <c r="CB163" s="109">
        <v>2019</v>
      </c>
      <c r="CC163" s="27">
        <v>65.518929369356414</v>
      </c>
      <c r="CD163" s="53">
        <f>CC163-57.5</f>
        <v>8.0189293693564139</v>
      </c>
      <c r="CE163" s="108">
        <f t="shared" si="280"/>
        <v>1.3089108910891087</v>
      </c>
      <c r="CF163" s="61">
        <v>0</v>
      </c>
      <c r="CG163" s="53">
        <f t="shared" si="265"/>
        <v>0</v>
      </c>
      <c r="CI163" s="32">
        <v>2019</v>
      </c>
      <c r="CJ163" s="53">
        <v>261.56664027243062</v>
      </c>
      <c r="CK163" s="48">
        <f t="shared" si="281"/>
        <v>1.3089108910891087</v>
      </c>
      <c r="CL163" s="58">
        <v>0</v>
      </c>
      <c r="CM163" s="27">
        <f t="shared" si="266"/>
        <v>0</v>
      </c>
      <c r="CO163" s="109">
        <v>2019</v>
      </c>
      <c r="CP163" s="53">
        <f t="shared" si="282"/>
        <v>3325.880194696651</v>
      </c>
      <c r="CQ163" s="53">
        <f t="shared" si="267"/>
        <v>3325.880194696651</v>
      </c>
      <c r="CR163" s="108">
        <f t="shared" si="283"/>
        <v>1.3089108910891087</v>
      </c>
      <c r="CS163" s="108">
        <v>1</v>
      </c>
      <c r="CT163" s="53">
        <f t="shared" si="268"/>
        <v>4353.2808092960122</v>
      </c>
    </row>
    <row r="164" spans="1:98" ht="15" x14ac:dyDescent="0.5">
      <c r="A164" s="32">
        <v>2020</v>
      </c>
      <c r="B164" s="27">
        <f t="shared" si="235"/>
        <v>5266.3083323232631</v>
      </c>
      <c r="C164" s="87">
        <f t="shared" si="284"/>
        <v>0.125</v>
      </c>
      <c r="D164" s="27">
        <f t="shared" si="236"/>
        <v>658.28854154040789</v>
      </c>
      <c r="E164" s="137">
        <f t="shared" si="269"/>
        <v>0.9</v>
      </c>
      <c r="F164" s="169">
        <f t="shared" si="237"/>
        <v>9.9999999999999978E-2</v>
      </c>
      <c r="G164" s="27">
        <f t="shared" si="238"/>
        <v>592.45968738636714</v>
      </c>
      <c r="H164" s="58">
        <f t="shared" si="285"/>
        <v>0.40731330164910667</v>
      </c>
      <c r="I164" s="27">
        <f t="shared" si="239"/>
        <v>241.31671136333881</v>
      </c>
      <c r="J164" s="85">
        <f t="shared" si="270"/>
        <v>0.05</v>
      </c>
      <c r="K164" s="85">
        <f t="shared" si="271"/>
        <v>0.05</v>
      </c>
      <c r="L164" s="29">
        <f t="shared" si="272"/>
        <v>0.9</v>
      </c>
      <c r="M164" s="85">
        <f t="shared" si="272"/>
        <v>0.05</v>
      </c>
      <c r="N164" s="627">
        <f t="shared" si="240"/>
        <v>0.60329177840834713</v>
      </c>
      <c r="O164" s="144">
        <f t="shared" si="286"/>
        <v>3.7499999999999999E-2</v>
      </c>
      <c r="P164" s="627">
        <f t="shared" si="241"/>
        <v>0.45246883380626024</v>
      </c>
      <c r="Q164" s="27">
        <f t="shared" si="242"/>
        <v>11.462543789758595</v>
      </c>
      <c r="R164" s="27">
        <f t="shared" si="243"/>
        <v>11.61336673436068</v>
      </c>
      <c r="S164" s="624">
        <f t="shared" si="244"/>
        <v>240.26095075112423</v>
      </c>
      <c r="T164" s="144">
        <f t="shared" si="287"/>
        <v>0.05</v>
      </c>
      <c r="U164" s="53">
        <f t="shared" si="245"/>
        <v>12.065835568166941</v>
      </c>
      <c r="V164" s="27">
        <f t="shared" si="246"/>
        <v>65.828854154040769</v>
      </c>
      <c r="W164" s="85">
        <f t="shared" si="273"/>
        <v>0.09</v>
      </c>
      <c r="X164" s="29">
        <f t="shared" si="247"/>
        <v>0.91</v>
      </c>
      <c r="Y164" s="27">
        <f t="shared" si="248"/>
        <v>5.9245968738636687</v>
      </c>
      <c r="Z164" s="85">
        <f t="shared" si="274"/>
        <v>0.49000000000000005</v>
      </c>
      <c r="AA164" s="624">
        <f t="shared" si="249"/>
        <v>2.9030524681931982</v>
      </c>
      <c r="AB164" s="27">
        <f t="shared" si="250"/>
        <v>59.904257280177099</v>
      </c>
      <c r="AC164" s="85">
        <f t="shared" si="275"/>
        <v>0.49000000000000005</v>
      </c>
      <c r="AD164" s="27">
        <f t="shared" si="251"/>
        <v>29.353086067286782</v>
      </c>
      <c r="AE164" s="624">
        <f t="shared" si="252"/>
        <v>41.418921635453721</v>
      </c>
      <c r="AF164" s="624">
        <f t="shared" si="253"/>
        <v>6.6270274616725953</v>
      </c>
      <c r="AG164" s="624">
        <f t="shared" si="254"/>
        <v>8.697973543445281</v>
      </c>
      <c r="AI164" s="109">
        <v>2020</v>
      </c>
      <c r="AJ164" s="53">
        <v>134.65504196428083</v>
      </c>
      <c r="AK164" s="108">
        <f t="shared" si="288"/>
        <v>1.3089108910891087</v>
      </c>
      <c r="AL164" s="61">
        <f t="shared" si="289"/>
        <v>1.2410000000000001</v>
      </c>
      <c r="AM164" s="53">
        <f t="shared" si="255"/>
        <v>218.72805065018125</v>
      </c>
      <c r="AN164" s="98"/>
      <c r="AO164" s="109">
        <v>2020</v>
      </c>
      <c r="AP164" s="53">
        <v>576.47065171639611</v>
      </c>
      <c r="AQ164" s="108">
        <f t="shared" si="276"/>
        <v>1.3089108910891087</v>
      </c>
      <c r="AR164" s="61">
        <f t="shared" si="290"/>
        <v>1.1113</v>
      </c>
      <c r="AS164" s="53">
        <f t="shared" si="256"/>
        <v>838.52998634031053</v>
      </c>
      <c r="AU164" s="109">
        <v>2020</v>
      </c>
      <c r="AV164" s="53">
        <v>41.956094953126012</v>
      </c>
      <c r="AW164" s="61">
        <f t="shared" si="277"/>
        <v>1.3089108910891087</v>
      </c>
      <c r="AX164" s="61">
        <v>0</v>
      </c>
      <c r="AY164" s="53">
        <f t="shared" si="257"/>
        <v>0</v>
      </c>
      <c r="AZ164" s="6"/>
      <c r="BA164" s="32">
        <v>2020</v>
      </c>
      <c r="BB164" s="692">
        <v>313.55644367211687</v>
      </c>
      <c r="BC164" s="53">
        <f t="shared" si="291"/>
        <v>19.456443672116848</v>
      </c>
      <c r="BD164" s="48">
        <f t="shared" si="258"/>
        <v>1.3089108910891087</v>
      </c>
      <c r="BE164" s="58">
        <v>0</v>
      </c>
      <c r="BF164" s="27">
        <f t="shared" si="259"/>
        <v>0</v>
      </c>
      <c r="BH164" s="32">
        <v>2020</v>
      </c>
      <c r="BI164" s="692">
        <v>0</v>
      </c>
      <c r="BJ164" s="53">
        <v>0</v>
      </c>
      <c r="BK164" s="108">
        <f t="shared" si="260"/>
        <v>1.3089108910891087</v>
      </c>
      <c r="BL164" s="61">
        <v>0</v>
      </c>
      <c r="BM164" s="53">
        <f t="shared" si="261"/>
        <v>0</v>
      </c>
      <c r="BO164" s="109">
        <v>2020</v>
      </c>
      <c r="BP164" s="27">
        <v>111.73291024990165</v>
      </c>
      <c r="BQ164" s="53">
        <f t="shared" si="262"/>
        <v>11.73291024990165</v>
      </c>
      <c r="BR164" s="108">
        <f t="shared" si="278"/>
        <v>1.3089108910891087</v>
      </c>
      <c r="BS164" s="61">
        <v>0</v>
      </c>
      <c r="BT164" s="53">
        <f t="shared" si="263"/>
        <v>0</v>
      </c>
      <c r="BV164" s="109">
        <v>2020</v>
      </c>
      <c r="BW164" s="695">
        <v>16.809795234374178</v>
      </c>
      <c r="BX164" s="108">
        <f t="shared" si="279"/>
        <v>1.3089108910891087</v>
      </c>
      <c r="BY164" s="61">
        <v>0</v>
      </c>
      <c r="BZ164" s="53">
        <f t="shared" si="264"/>
        <v>0</v>
      </c>
      <c r="CB164" s="109">
        <v>2020</v>
      </c>
      <c r="CC164" s="27">
        <v>73.531690643455775</v>
      </c>
      <c r="CD164" s="53">
        <f t="shared" ref="CD164:CD204" si="292">CC164-57.5</f>
        <v>16.031690643455775</v>
      </c>
      <c r="CE164" s="108">
        <f t="shared" si="280"/>
        <v>1.3089108910891087</v>
      </c>
      <c r="CF164" s="61">
        <v>0</v>
      </c>
      <c r="CG164" s="53">
        <f t="shared" si="265"/>
        <v>0</v>
      </c>
      <c r="CI164" s="32">
        <v>2020</v>
      </c>
      <c r="CJ164" s="53">
        <v>284.19841673571301</v>
      </c>
      <c r="CK164" s="48">
        <f t="shared" si="281"/>
        <v>1.3089108910891087</v>
      </c>
      <c r="CL164" s="58">
        <v>0</v>
      </c>
      <c r="CM164" s="27">
        <f t="shared" si="266"/>
        <v>0</v>
      </c>
      <c r="CO164" s="109">
        <v>2020</v>
      </c>
      <c r="CP164" s="53">
        <f t="shared" si="282"/>
        <v>3215.6889548306353</v>
      </c>
      <c r="CQ164" s="53">
        <f t="shared" si="267"/>
        <v>3215.6889548306353</v>
      </c>
      <c r="CR164" s="108">
        <f t="shared" si="283"/>
        <v>1.3089108910891087</v>
      </c>
      <c r="CS164" s="108">
        <v>1</v>
      </c>
      <c r="CT164" s="53">
        <f t="shared" si="268"/>
        <v>4209.0502953327714</v>
      </c>
    </row>
    <row r="165" spans="1:98" ht="15" x14ac:dyDescent="0.5">
      <c r="A165" s="32">
        <v>2021</v>
      </c>
      <c r="B165" s="27">
        <f t="shared" si="235"/>
        <v>5192.3364910764958</v>
      </c>
      <c r="C165" s="87">
        <f t="shared" si="284"/>
        <v>0.125</v>
      </c>
      <c r="D165" s="27">
        <f t="shared" si="236"/>
        <v>649.04206138456198</v>
      </c>
      <c r="E165" s="137">
        <f t="shared" si="269"/>
        <v>0.9</v>
      </c>
      <c r="F165" s="169">
        <f t="shared" si="237"/>
        <v>9.9999999999999978E-2</v>
      </c>
      <c r="G165" s="27">
        <f t="shared" si="238"/>
        <v>584.1378552461058</v>
      </c>
      <c r="H165" s="58">
        <f t="shared" si="285"/>
        <v>0.40731330164910667</v>
      </c>
      <c r="I165" s="27">
        <f t="shared" si="239"/>
        <v>237.9271184385193</v>
      </c>
      <c r="J165" s="85">
        <f t="shared" si="270"/>
        <v>0.05</v>
      </c>
      <c r="K165" s="85">
        <f t="shared" si="271"/>
        <v>0.05</v>
      </c>
      <c r="L165" s="29">
        <f t="shared" si="272"/>
        <v>0.9</v>
      </c>
      <c r="M165" s="85">
        <f t="shared" si="272"/>
        <v>0.05</v>
      </c>
      <c r="N165" s="627">
        <f t="shared" si="240"/>
        <v>0.59481779609629837</v>
      </c>
      <c r="O165" s="144">
        <f t="shared" si="286"/>
        <v>3.7499999999999999E-2</v>
      </c>
      <c r="P165" s="627">
        <f t="shared" si="241"/>
        <v>0.44611334707222372</v>
      </c>
      <c r="Q165" s="27">
        <f t="shared" si="242"/>
        <v>11.301538125829667</v>
      </c>
      <c r="R165" s="27">
        <f t="shared" si="243"/>
        <v>11.450242574853743</v>
      </c>
      <c r="S165" s="624">
        <f t="shared" si="244"/>
        <v>236.88618729535079</v>
      </c>
      <c r="T165" s="144">
        <f t="shared" si="287"/>
        <v>0.05</v>
      </c>
      <c r="U165" s="53">
        <f t="shared" si="245"/>
        <v>11.896355921925966</v>
      </c>
      <c r="V165" s="27">
        <f t="shared" si="246"/>
        <v>64.904206138456189</v>
      </c>
      <c r="W165" s="85">
        <f t="shared" si="273"/>
        <v>0.09</v>
      </c>
      <c r="X165" s="29">
        <f t="shared" si="247"/>
        <v>0.91</v>
      </c>
      <c r="Y165" s="27">
        <f t="shared" si="248"/>
        <v>5.8413785524610571</v>
      </c>
      <c r="Z165" s="85">
        <f t="shared" si="274"/>
        <v>0.49000000000000005</v>
      </c>
      <c r="AA165" s="624">
        <f t="shared" si="249"/>
        <v>2.862275490705918</v>
      </c>
      <c r="AB165" s="27">
        <f t="shared" si="250"/>
        <v>59.062827585995137</v>
      </c>
      <c r="AC165" s="85">
        <f t="shared" si="275"/>
        <v>0.49000000000000005</v>
      </c>
      <c r="AD165" s="27">
        <f t="shared" si="251"/>
        <v>28.94078551713762</v>
      </c>
      <c r="AE165" s="624">
        <f t="shared" si="252"/>
        <v>40.837141439063586</v>
      </c>
      <c r="AF165" s="624">
        <f t="shared" si="253"/>
        <v>6.5339426302501735</v>
      </c>
      <c r="AG165" s="624">
        <f t="shared" si="254"/>
        <v>8.5757997022033532</v>
      </c>
      <c r="AI165" s="109">
        <v>2021</v>
      </c>
      <c r="AJ165" s="53">
        <v>166.16654056547122</v>
      </c>
      <c r="AK165" s="108">
        <f t="shared" si="288"/>
        <v>1.3089108910891087</v>
      </c>
      <c r="AL165" s="61">
        <f t="shared" si="289"/>
        <v>1.2410000000000001</v>
      </c>
      <c r="AM165" s="53">
        <f t="shared" si="255"/>
        <v>269.91401859880517</v>
      </c>
      <c r="AN165" s="98"/>
      <c r="AO165" s="109">
        <v>2021</v>
      </c>
      <c r="AP165" s="53">
        <v>589.70597757459268</v>
      </c>
      <c r="AQ165" s="108">
        <f t="shared" si="276"/>
        <v>1.3089108910891087</v>
      </c>
      <c r="AR165" s="61">
        <f t="shared" si="290"/>
        <v>1.1113</v>
      </c>
      <c r="AS165" s="53">
        <f t="shared" si="256"/>
        <v>857.78199436194882</v>
      </c>
      <c r="AU165" s="109">
        <v>2021</v>
      </c>
      <c r="AV165" s="53">
        <v>52.919340929685859</v>
      </c>
      <c r="AW165" s="61">
        <f t="shared" si="277"/>
        <v>1.3089108910891087</v>
      </c>
      <c r="AX165" s="61">
        <v>0</v>
      </c>
      <c r="AY165" s="53">
        <f t="shared" si="257"/>
        <v>0</v>
      </c>
      <c r="AZ165" s="6"/>
      <c r="BA165" s="32">
        <v>2021</v>
      </c>
      <c r="BB165" s="692">
        <v>323.27936010133953</v>
      </c>
      <c r="BC165" s="53">
        <f t="shared" si="291"/>
        <v>29.179360101339512</v>
      </c>
      <c r="BD165" s="48">
        <f t="shared" si="258"/>
        <v>1.3089108910891087</v>
      </c>
      <c r="BE165" s="58">
        <v>0</v>
      </c>
      <c r="BF165" s="27">
        <f t="shared" si="259"/>
        <v>0</v>
      </c>
      <c r="BH165" s="32">
        <v>2021</v>
      </c>
      <c r="BI165" s="692">
        <v>0</v>
      </c>
      <c r="BJ165" s="53">
        <v>0</v>
      </c>
      <c r="BK165" s="108">
        <f t="shared" si="260"/>
        <v>1.3089108910891087</v>
      </c>
      <c r="BL165" s="61">
        <v>0</v>
      </c>
      <c r="BM165" s="53">
        <f t="shared" si="261"/>
        <v>0</v>
      </c>
      <c r="BO165" s="109">
        <v>2021</v>
      </c>
      <c r="BP165" s="27">
        <v>117.59936537485342</v>
      </c>
      <c r="BQ165" s="53">
        <f t="shared" si="262"/>
        <v>17.59936537485342</v>
      </c>
      <c r="BR165" s="108">
        <f t="shared" si="278"/>
        <v>1.3089108910891087</v>
      </c>
      <c r="BS165" s="61">
        <v>0</v>
      </c>
      <c r="BT165" s="53">
        <f t="shared" si="263"/>
        <v>0</v>
      </c>
      <c r="BV165" s="109">
        <v>2021</v>
      </c>
      <c r="BW165" s="695">
        <v>25.079313351561723</v>
      </c>
      <c r="BX165" s="108">
        <f t="shared" si="279"/>
        <v>1.3089108910891087</v>
      </c>
      <c r="BY165" s="61">
        <v>0</v>
      </c>
      <c r="BZ165" s="53">
        <f t="shared" si="264"/>
        <v>0</v>
      </c>
      <c r="CB165" s="109">
        <v>2021</v>
      </c>
      <c r="CC165" s="27">
        <v>81.544451917556415</v>
      </c>
      <c r="CD165" s="53">
        <f t="shared" si="292"/>
        <v>24.044451917556415</v>
      </c>
      <c r="CE165" s="108">
        <f t="shared" si="280"/>
        <v>1.3089108910891087</v>
      </c>
      <c r="CF165" s="61">
        <v>0</v>
      </c>
      <c r="CG165" s="53">
        <f t="shared" si="265"/>
        <v>0</v>
      </c>
      <c r="CI165" s="32">
        <v>2021</v>
      </c>
      <c r="CJ165" s="53">
        <v>306.94492182117199</v>
      </c>
      <c r="CK165" s="48">
        <f t="shared" si="281"/>
        <v>1.3089108910891087</v>
      </c>
      <c r="CL165" s="58">
        <v>0</v>
      </c>
      <c r="CM165" s="27">
        <f t="shared" si="266"/>
        <v>0</v>
      </c>
      <c r="CO165" s="109">
        <v>2021</v>
      </c>
      <c r="CP165" s="53">
        <f t="shared" si="282"/>
        <v>3105.3607283637671</v>
      </c>
      <c r="CQ165" s="53">
        <f t="shared" si="267"/>
        <v>3105.3607283637671</v>
      </c>
      <c r="CR165" s="108">
        <f t="shared" si="283"/>
        <v>1.3089108910891087</v>
      </c>
      <c r="CS165" s="108">
        <v>1</v>
      </c>
      <c r="CT165" s="53">
        <f t="shared" si="268"/>
        <v>4064.6404781157421</v>
      </c>
    </row>
    <row r="166" spans="1:98" ht="15" x14ac:dyDescent="0.5">
      <c r="A166" s="32">
        <v>2022</v>
      </c>
      <c r="B166" s="27">
        <f t="shared" si="235"/>
        <v>5118.256048979365</v>
      </c>
      <c r="C166" s="87">
        <f t="shared" si="284"/>
        <v>0.125</v>
      </c>
      <c r="D166" s="27">
        <f t="shared" si="236"/>
        <v>639.78200612242063</v>
      </c>
      <c r="E166" s="137">
        <f t="shared" si="269"/>
        <v>0.9</v>
      </c>
      <c r="F166" s="169">
        <f t="shared" si="237"/>
        <v>9.9999999999999978E-2</v>
      </c>
      <c r="G166" s="27">
        <f t="shared" si="238"/>
        <v>575.80380551017856</v>
      </c>
      <c r="H166" s="58">
        <f t="shared" si="285"/>
        <v>0.40731330164910667</v>
      </c>
      <c r="I166" s="27">
        <f t="shared" si="239"/>
        <v>234.5325491244709</v>
      </c>
      <c r="J166" s="85">
        <f t="shared" si="270"/>
        <v>0.05</v>
      </c>
      <c r="K166" s="85">
        <f t="shared" si="271"/>
        <v>0.05</v>
      </c>
      <c r="L166" s="29">
        <f t="shared" si="272"/>
        <v>0.9</v>
      </c>
      <c r="M166" s="85">
        <f t="shared" si="272"/>
        <v>0.05</v>
      </c>
      <c r="N166" s="627">
        <f t="shared" si="240"/>
        <v>0.58633137281117731</v>
      </c>
      <c r="O166" s="144">
        <f t="shared" si="286"/>
        <v>3.7499999999999999E-2</v>
      </c>
      <c r="P166" s="627">
        <f t="shared" si="241"/>
        <v>0.43974852960838301</v>
      </c>
      <c r="Q166" s="27">
        <f t="shared" si="242"/>
        <v>11.14029608341237</v>
      </c>
      <c r="R166" s="27">
        <f t="shared" si="243"/>
        <v>11.286878926615163</v>
      </c>
      <c r="S166" s="624">
        <f t="shared" si="244"/>
        <v>233.50646922205138</v>
      </c>
      <c r="T166" s="144">
        <f t="shared" si="287"/>
        <v>0.05</v>
      </c>
      <c r="U166" s="53">
        <f t="shared" si="245"/>
        <v>11.726627456223547</v>
      </c>
      <c r="V166" s="27">
        <f t="shared" si="246"/>
        <v>63.978200612242048</v>
      </c>
      <c r="W166" s="85">
        <f t="shared" si="273"/>
        <v>0.09</v>
      </c>
      <c r="X166" s="29">
        <f t="shared" si="247"/>
        <v>0.91</v>
      </c>
      <c r="Y166" s="27">
        <f t="shared" si="248"/>
        <v>5.7580380551017845</v>
      </c>
      <c r="Z166" s="85">
        <f t="shared" si="274"/>
        <v>0.49000000000000005</v>
      </c>
      <c r="AA166" s="624">
        <f t="shared" si="249"/>
        <v>2.8214386469998747</v>
      </c>
      <c r="AB166" s="27">
        <f t="shared" si="250"/>
        <v>58.220162557140263</v>
      </c>
      <c r="AC166" s="85">
        <f t="shared" si="275"/>
        <v>0.49000000000000005</v>
      </c>
      <c r="AD166" s="27">
        <f t="shared" si="251"/>
        <v>28.527879652998731</v>
      </c>
      <c r="AE166" s="624">
        <f t="shared" si="252"/>
        <v>40.254507109222274</v>
      </c>
      <c r="AF166" s="624">
        <f t="shared" si="253"/>
        <v>6.4407211374755642</v>
      </c>
      <c r="AG166" s="624">
        <f t="shared" si="254"/>
        <v>8.4534464929366777</v>
      </c>
      <c r="AI166" s="109">
        <v>2022</v>
      </c>
      <c r="AJ166" s="53">
        <v>197.67803916666162</v>
      </c>
      <c r="AK166" s="108">
        <f t="shared" si="288"/>
        <v>1.3089108910891087</v>
      </c>
      <c r="AL166" s="61">
        <f t="shared" si="289"/>
        <v>1.2410000000000001</v>
      </c>
      <c r="AM166" s="53">
        <f t="shared" si="255"/>
        <v>321.09998654742907</v>
      </c>
      <c r="AN166" s="98"/>
      <c r="AO166" s="109">
        <v>2022</v>
      </c>
      <c r="AP166" s="53">
        <v>602.94130343278812</v>
      </c>
      <c r="AQ166" s="108">
        <f t="shared" si="276"/>
        <v>1.3089108910891087</v>
      </c>
      <c r="AR166" s="61">
        <f t="shared" si="290"/>
        <v>1.1113</v>
      </c>
      <c r="AS166" s="53">
        <f t="shared" si="256"/>
        <v>877.03400238358552</v>
      </c>
      <c r="AU166" s="109">
        <v>2022</v>
      </c>
      <c r="AV166" s="53">
        <v>63.882586906249344</v>
      </c>
      <c r="AW166" s="61">
        <f t="shared" si="277"/>
        <v>1.3089108910891087</v>
      </c>
      <c r="AX166" s="61">
        <v>0</v>
      </c>
      <c r="AY166" s="53">
        <f t="shared" si="257"/>
        <v>0</v>
      </c>
      <c r="AZ166" s="6"/>
      <c r="BA166" s="32">
        <v>2022</v>
      </c>
      <c r="BB166" s="692">
        <v>333.00814190550835</v>
      </c>
      <c r="BC166" s="53">
        <f t="shared" si="291"/>
        <v>38.90814190550833</v>
      </c>
      <c r="BD166" s="48">
        <f t="shared" si="258"/>
        <v>1.3089108910891087</v>
      </c>
      <c r="BE166" s="58">
        <v>0</v>
      </c>
      <c r="BF166" s="27">
        <f t="shared" si="259"/>
        <v>0</v>
      </c>
      <c r="BH166" s="32">
        <v>2022</v>
      </c>
      <c r="BI166" s="692">
        <v>0</v>
      </c>
      <c r="BJ166" s="53">
        <v>0</v>
      </c>
      <c r="BK166" s="108">
        <f t="shared" si="260"/>
        <v>1.3089108910891087</v>
      </c>
      <c r="BL166" s="61">
        <v>0</v>
      </c>
      <c r="BM166" s="53">
        <f t="shared" si="261"/>
        <v>0</v>
      </c>
      <c r="BO166" s="109">
        <v>2022</v>
      </c>
      <c r="BP166" s="27">
        <v>123.46582049980415</v>
      </c>
      <c r="BQ166" s="53">
        <f t="shared" si="262"/>
        <v>23.465820499804153</v>
      </c>
      <c r="BR166" s="108">
        <f t="shared" si="278"/>
        <v>1.3089108910891087</v>
      </c>
      <c r="BS166" s="61">
        <v>0</v>
      </c>
      <c r="BT166" s="53">
        <f t="shared" si="263"/>
        <v>0</v>
      </c>
      <c r="BV166" s="109">
        <v>2022</v>
      </c>
      <c r="BW166" s="695">
        <v>33.348831468749268</v>
      </c>
      <c r="BX166" s="108">
        <f t="shared" si="279"/>
        <v>1.3089108910891087</v>
      </c>
      <c r="BY166" s="61">
        <v>0</v>
      </c>
      <c r="BZ166" s="53">
        <f t="shared" si="264"/>
        <v>0</v>
      </c>
      <c r="CB166" s="109">
        <v>2022</v>
      </c>
      <c r="CC166" s="27">
        <v>89.557213191655137</v>
      </c>
      <c r="CD166" s="53">
        <f t="shared" si="292"/>
        <v>32.057213191655137</v>
      </c>
      <c r="CE166" s="108">
        <f t="shared" si="280"/>
        <v>1.3089108910891087</v>
      </c>
      <c r="CF166" s="61">
        <v>0</v>
      </c>
      <c r="CG166" s="53">
        <f t="shared" si="265"/>
        <v>0</v>
      </c>
      <c r="CI166" s="32">
        <v>2022</v>
      </c>
      <c r="CJ166" s="53">
        <v>329.76853192417053</v>
      </c>
      <c r="CK166" s="48">
        <f t="shared" si="281"/>
        <v>1.3089108910891087</v>
      </c>
      <c r="CL166" s="58">
        <v>0</v>
      </c>
      <c r="CM166" s="27">
        <f t="shared" si="266"/>
        <v>0</v>
      </c>
      <c r="CO166" s="109">
        <v>2022</v>
      </c>
      <c r="CP166" s="53">
        <f t="shared" si="282"/>
        <v>2994.9495315044132</v>
      </c>
      <c r="CQ166" s="53">
        <f t="shared" si="267"/>
        <v>2994.9495315044132</v>
      </c>
      <c r="CR166" s="108">
        <f t="shared" si="283"/>
        <v>1.3089108910891087</v>
      </c>
      <c r="CS166" s="108">
        <v>1</v>
      </c>
      <c r="CT166" s="53">
        <f t="shared" si="268"/>
        <v>3920.1220600483502</v>
      </c>
    </row>
    <row r="167" spans="1:98" ht="15" x14ac:dyDescent="0.5">
      <c r="A167" s="32">
        <v>2023</v>
      </c>
      <c r="B167" s="27">
        <f t="shared" si="235"/>
        <v>5044.1015840177533</v>
      </c>
      <c r="C167" s="87">
        <f t="shared" si="284"/>
        <v>0.125</v>
      </c>
      <c r="D167" s="27">
        <f t="shared" si="236"/>
        <v>630.51269800221917</v>
      </c>
      <c r="E167" s="137">
        <f t="shared" si="269"/>
        <v>0.9</v>
      </c>
      <c r="F167" s="169">
        <f t="shared" si="237"/>
        <v>9.9999999999999978E-2</v>
      </c>
      <c r="G167" s="27">
        <f t="shared" si="238"/>
        <v>567.46142820199725</v>
      </c>
      <c r="H167" s="58">
        <f t="shared" si="285"/>
        <v>0.40731330164910667</v>
      </c>
      <c r="I167" s="27">
        <f t="shared" si="239"/>
        <v>231.134587879473</v>
      </c>
      <c r="J167" s="85">
        <f t="shared" si="270"/>
        <v>0.05</v>
      </c>
      <c r="K167" s="85">
        <f t="shared" si="271"/>
        <v>0.05</v>
      </c>
      <c r="L167" s="29">
        <f t="shared" si="272"/>
        <v>0.9</v>
      </c>
      <c r="M167" s="85">
        <f t="shared" si="272"/>
        <v>0.05</v>
      </c>
      <c r="N167" s="627">
        <f t="shared" si="240"/>
        <v>0.57783646969868252</v>
      </c>
      <c r="O167" s="144">
        <f t="shared" si="286"/>
        <v>3.7499999999999999E-2</v>
      </c>
      <c r="P167" s="627">
        <f t="shared" si="241"/>
        <v>0.43337735227401192</v>
      </c>
      <c r="Q167" s="27">
        <f t="shared" si="242"/>
        <v>10.978892924274968</v>
      </c>
      <c r="R167" s="27">
        <f t="shared" si="243"/>
        <v>11.123352041699638</v>
      </c>
      <c r="S167" s="624">
        <f t="shared" si="244"/>
        <v>230.12337405750029</v>
      </c>
      <c r="T167" s="144">
        <f t="shared" si="287"/>
        <v>0.05</v>
      </c>
      <c r="U167" s="53">
        <f t="shared" si="245"/>
        <v>11.556729393973651</v>
      </c>
      <c r="V167" s="27">
        <f t="shared" si="246"/>
        <v>63.051269800221903</v>
      </c>
      <c r="W167" s="85">
        <f t="shared" si="273"/>
        <v>0.09</v>
      </c>
      <c r="X167" s="29">
        <f t="shared" si="247"/>
        <v>0.91</v>
      </c>
      <c r="Y167" s="27">
        <f t="shared" si="248"/>
        <v>5.674614282019971</v>
      </c>
      <c r="Z167" s="85">
        <f t="shared" si="274"/>
        <v>0.49000000000000005</v>
      </c>
      <c r="AA167" s="624">
        <f t="shared" si="249"/>
        <v>2.7805609981897859</v>
      </c>
      <c r="AB167" s="27">
        <f t="shared" si="250"/>
        <v>57.376655518201936</v>
      </c>
      <c r="AC167" s="85">
        <f t="shared" si="275"/>
        <v>0.49000000000000005</v>
      </c>
      <c r="AD167" s="27">
        <f t="shared" si="251"/>
        <v>28.114561203918953</v>
      </c>
      <c r="AE167" s="624">
        <f t="shared" si="252"/>
        <v>39.671290597892607</v>
      </c>
      <c r="AF167" s="624">
        <f t="shared" si="253"/>
        <v>6.3474064956628169</v>
      </c>
      <c r="AG167" s="624">
        <f t="shared" si="254"/>
        <v>8.3309710255574476</v>
      </c>
      <c r="AI167" s="109">
        <v>2023</v>
      </c>
      <c r="AJ167" s="53">
        <v>229.18953776785202</v>
      </c>
      <c r="AK167" s="108">
        <f t="shared" si="288"/>
        <v>1.3089108910891087</v>
      </c>
      <c r="AL167" s="61">
        <f t="shared" si="289"/>
        <v>1.2410000000000001</v>
      </c>
      <c r="AM167" s="53">
        <f t="shared" si="255"/>
        <v>372.28595449605297</v>
      </c>
      <c r="AN167" s="98"/>
      <c r="AO167" s="109">
        <v>2023</v>
      </c>
      <c r="AP167" s="53">
        <v>616.17662929098879</v>
      </c>
      <c r="AQ167" s="108">
        <f t="shared" si="276"/>
        <v>1.3089108910891087</v>
      </c>
      <c r="AR167" s="61">
        <f t="shared" si="290"/>
        <v>1.1113</v>
      </c>
      <c r="AS167" s="53">
        <f t="shared" si="256"/>
        <v>896.28601040522972</v>
      </c>
      <c r="AU167" s="109">
        <v>2023</v>
      </c>
      <c r="AV167" s="53">
        <v>74.845832882812829</v>
      </c>
      <c r="AW167" s="61">
        <f t="shared" si="277"/>
        <v>1.3089108910891087</v>
      </c>
      <c r="AX167" s="61">
        <v>0</v>
      </c>
      <c r="AY167" s="53">
        <f t="shared" si="257"/>
        <v>0</v>
      </c>
      <c r="AZ167" s="6"/>
      <c r="BA167" s="32">
        <v>2023</v>
      </c>
      <c r="BB167" s="692">
        <v>342.73931710052318</v>
      </c>
      <c r="BC167" s="53">
        <f t="shared" si="291"/>
        <v>48.639317100523158</v>
      </c>
      <c r="BD167" s="48">
        <f t="shared" si="258"/>
        <v>1.3089108910891087</v>
      </c>
      <c r="BE167" s="58">
        <v>0</v>
      </c>
      <c r="BF167" s="27">
        <f t="shared" si="259"/>
        <v>0</v>
      </c>
      <c r="BH167" s="32">
        <v>2023</v>
      </c>
      <c r="BI167" s="692">
        <v>0</v>
      </c>
      <c r="BJ167" s="53">
        <v>0</v>
      </c>
      <c r="BK167" s="108">
        <f t="shared" si="260"/>
        <v>1.3089108910891087</v>
      </c>
      <c r="BL167" s="61">
        <v>0</v>
      </c>
      <c r="BM167" s="53">
        <f t="shared" si="261"/>
        <v>0</v>
      </c>
      <c r="BO167" s="109">
        <v>2023</v>
      </c>
      <c r="BP167" s="27">
        <v>129.3322756247556</v>
      </c>
      <c r="BQ167" s="53">
        <f t="shared" si="262"/>
        <v>29.332275624755596</v>
      </c>
      <c r="BR167" s="108">
        <f t="shared" si="278"/>
        <v>1.3089108910891087</v>
      </c>
      <c r="BS167" s="61">
        <v>0</v>
      </c>
      <c r="BT167" s="53">
        <f t="shared" si="263"/>
        <v>0</v>
      </c>
      <c r="BV167" s="109">
        <v>2023</v>
      </c>
      <c r="BW167" s="695">
        <v>41.618349585936812</v>
      </c>
      <c r="BX167" s="108">
        <f t="shared" si="279"/>
        <v>1.3089108910891087</v>
      </c>
      <c r="BY167" s="61">
        <v>0</v>
      </c>
      <c r="BZ167" s="53">
        <f t="shared" si="264"/>
        <v>0</v>
      </c>
      <c r="CB167" s="109">
        <v>2023</v>
      </c>
      <c r="CC167" s="27">
        <v>97.569974465753887</v>
      </c>
      <c r="CD167" s="53">
        <f t="shared" si="292"/>
        <v>40.069974465753887</v>
      </c>
      <c r="CE167" s="108">
        <f t="shared" si="280"/>
        <v>1.3089108910891087</v>
      </c>
      <c r="CF167" s="61">
        <v>0</v>
      </c>
      <c r="CG167" s="53">
        <f t="shared" si="265"/>
        <v>0</v>
      </c>
      <c r="CI167" s="32">
        <v>2023</v>
      </c>
      <c r="CJ167" s="53">
        <v>352.64630165684116</v>
      </c>
      <c r="CK167" s="48">
        <f t="shared" si="281"/>
        <v>1.3089108910891087</v>
      </c>
      <c r="CL167" s="58">
        <v>0</v>
      </c>
      <c r="CM167" s="27">
        <f t="shared" si="266"/>
        <v>0</v>
      </c>
      <c r="CO167" s="109">
        <v>2023</v>
      </c>
      <c r="CP167" s="53">
        <f t="shared" si="282"/>
        <v>2884.4817816245359</v>
      </c>
      <c r="CQ167" s="53">
        <f t="shared" si="267"/>
        <v>2884.4817816245359</v>
      </c>
      <c r="CR167" s="108">
        <f t="shared" si="283"/>
        <v>1.3089108910891087</v>
      </c>
      <c r="CS167" s="108">
        <v>1</v>
      </c>
      <c r="CT167" s="53">
        <f t="shared" si="268"/>
        <v>3775.5296191164712</v>
      </c>
    </row>
    <row r="168" spans="1:98" ht="15" x14ac:dyDescent="0.5">
      <c r="A168" s="32">
        <v>2024</v>
      </c>
      <c r="B168" s="27">
        <f t="shared" si="235"/>
        <v>4994.7833562942433</v>
      </c>
      <c r="C168" s="87">
        <f t="shared" si="284"/>
        <v>0.125</v>
      </c>
      <c r="D168" s="27">
        <f t="shared" si="236"/>
        <v>624.34791953678041</v>
      </c>
      <c r="E168" s="137">
        <f t="shared" si="269"/>
        <v>0.9</v>
      </c>
      <c r="F168" s="169">
        <f t="shared" si="237"/>
        <v>9.9999999999999978E-2</v>
      </c>
      <c r="G168" s="27">
        <f t="shared" si="238"/>
        <v>561.91312758310244</v>
      </c>
      <c r="H168" s="58">
        <f t="shared" si="285"/>
        <v>0.40731330164910667</v>
      </c>
      <c r="I168" s="27">
        <f t="shared" si="239"/>
        <v>228.87469123584916</v>
      </c>
      <c r="J168" s="85">
        <f t="shared" si="270"/>
        <v>0.05</v>
      </c>
      <c r="K168" s="85">
        <f t="shared" si="271"/>
        <v>0.05</v>
      </c>
      <c r="L168" s="29">
        <f t="shared" si="272"/>
        <v>0.9</v>
      </c>
      <c r="M168" s="85">
        <f t="shared" si="272"/>
        <v>0.05</v>
      </c>
      <c r="N168" s="627">
        <f t="shared" si="240"/>
        <v>0.57218672808962301</v>
      </c>
      <c r="O168" s="144">
        <f t="shared" si="286"/>
        <v>3.7499999999999999E-2</v>
      </c>
      <c r="P168" s="627">
        <f t="shared" si="241"/>
        <v>0.42914004606721717</v>
      </c>
      <c r="Q168" s="27">
        <f t="shared" si="242"/>
        <v>10.871547833702836</v>
      </c>
      <c r="R168" s="27">
        <f t="shared" si="243"/>
        <v>11.014594515725241</v>
      </c>
      <c r="S168" s="624">
        <f t="shared" si="244"/>
        <v>227.87336446169232</v>
      </c>
      <c r="T168" s="144">
        <f t="shared" si="287"/>
        <v>0.05</v>
      </c>
      <c r="U168" s="53">
        <f t="shared" si="245"/>
        <v>11.443734561792459</v>
      </c>
      <c r="V168" s="27">
        <f t="shared" si="246"/>
        <v>62.43479195367803</v>
      </c>
      <c r="W168" s="85">
        <f t="shared" si="273"/>
        <v>0.09</v>
      </c>
      <c r="X168" s="29">
        <f t="shared" si="247"/>
        <v>0.91</v>
      </c>
      <c r="Y168" s="27">
        <f t="shared" si="248"/>
        <v>5.6191312758310223</v>
      </c>
      <c r="Z168" s="85">
        <f t="shared" si="274"/>
        <v>0.49000000000000005</v>
      </c>
      <c r="AA168" s="624">
        <f t="shared" si="249"/>
        <v>2.7533743251572012</v>
      </c>
      <c r="AB168" s="27">
        <f t="shared" si="250"/>
        <v>56.815660677847006</v>
      </c>
      <c r="AC168" s="85">
        <f t="shared" si="275"/>
        <v>0.49000000000000005</v>
      </c>
      <c r="AD168" s="27">
        <f t="shared" si="251"/>
        <v>27.839673732145037</v>
      </c>
      <c r="AE168" s="624">
        <f t="shared" si="252"/>
        <v>39.283408293937498</v>
      </c>
      <c r="AF168" s="624">
        <f t="shared" si="253"/>
        <v>6.2853453270299999</v>
      </c>
      <c r="AG168" s="624">
        <f t="shared" si="254"/>
        <v>8.2495157417268743</v>
      </c>
      <c r="AI168" s="109">
        <v>2024</v>
      </c>
      <c r="AJ168" s="53">
        <v>260.70103636904241</v>
      </c>
      <c r="AK168" s="108">
        <f t="shared" si="288"/>
        <v>1.3089108910891087</v>
      </c>
      <c r="AL168" s="61">
        <f t="shared" si="289"/>
        <v>1.2410000000000001</v>
      </c>
      <c r="AM168" s="53">
        <f t="shared" si="255"/>
        <v>423.47192244467692</v>
      </c>
      <c r="AN168" s="98"/>
      <c r="AO168" s="109">
        <v>2024</v>
      </c>
      <c r="AP168" s="53">
        <v>629.41195514918422</v>
      </c>
      <c r="AQ168" s="108">
        <f t="shared" si="276"/>
        <v>1.3089108910891087</v>
      </c>
      <c r="AR168" s="61">
        <f t="shared" si="290"/>
        <v>1.1113</v>
      </c>
      <c r="AS168" s="53">
        <f t="shared" si="256"/>
        <v>915.53801842686653</v>
      </c>
      <c r="AU168" s="109">
        <v>2024</v>
      </c>
      <c r="AV168" s="53">
        <v>85.809078859372676</v>
      </c>
      <c r="AW168" s="61">
        <f t="shared" si="277"/>
        <v>1.3089108910891087</v>
      </c>
      <c r="AX168" s="61">
        <v>0</v>
      </c>
      <c r="AY168" s="53">
        <f t="shared" si="257"/>
        <v>0</v>
      </c>
      <c r="AZ168" s="6"/>
      <c r="BA168" s="32">
        <v>2024</v>
      </c>
      <c r="BB168" s="692">
        <v>352.47170195442044</v>
      </c>
      <c r="BC168" s="53">
        <f t="shared" si="291"/>
        <v>58.371701954420416</v>
      </c>
      <c r="BD168" s="48">
        <f t="shared" si="258"/>
        <v>1.3089108910891087</v>
      </c>
      <c r="BE168" s="58">
        <v>0</v>
      </c>
      <c r="BF168" s="27">
        <f t="shared" si="259"/>
        <v>0</v>
      </c>
      <c r="BH168" s="32">
        <v>2024</v>
      </c>
      <c r="BI168" s="692">
        <v>0</v>
      </c>
      <c r="BJ168" s="53">
        <v>0</v>
      </c>
      <c r="BK168" s="108">
        <f t="shared" si="260"/>
        <v>1.3089108910891087</v>
      </c>
      <c r="BL168" s="61">
        <v>0</v>
      </c>
      <c r="BM168" s="53">
        <f t="shared" si="261"/>
        <v>0</v>
      </c>
      <c r="BO168" s="109">
        <v>2024</v>
      </c>
      <c r="BP168" s="27">
        <v>135.19873074970656</v>
      </c>
      <c r="BQ168" s="53">
        <f t="shared" si="262"/>
        <v>35.198730749706556</v>
      </c>
      <c r="BR168" s="108">
        <f t="shared" si="278"/>
        <v>1.3089108910891087</v>
      </c>
      <c r="BS168" s="61">
        <v>0</v>
      </c>
      <c r="BT168" s="53">
        <f t="shared" si="263"/>
        <v>0</v>
      </c>
      <c r="BV168" s="109">
        <v>2024</v>
      </c>
      <c r="BW168" s="695">
        <v>49.887867703124357</v>
      </c>
      <c r="BX168" s="108">
        <f t="shared" si="279"/>
        <v>1.3089108910891087</v>
      </c>
      <c r="BY168" s="61">
        <v>0</v>
      </c>
      <c r="BZ168" s="53">
        <f t="shared" si="264"/>
        <v>0</v>
      </c>
      <c r="CB168" s="109">
        <v>2024</v>
      </c>
      <c r="CC168" s="27">
        <v>105.58273573985306</v>
      </c>
      <c r="CD168" s="53">
        <f t="shared" si="292"/>
        <v>48.082735739853064</v>
      </c>
      <c r="CE168" s="108">
        <f t="shared" si="280"/>
        <v>1.3089108910891087</v>
      </c>
      <c r="CF168" s="61">
        <v>0</v>
      </c>
      <c r="CG168" s="53">
        <f t="shared" si="265"/>
        <v>0</v>
      </c>
      <c r="CI168" s="32">
        <v>2024</v>
      </c>
      <c r="CJ168" s="53">
        <v>356.54812677565405</v>
      </c>
      <c r="CK168" s="48">
        <f t="shared" si="281"/>
        <v>1.3089108910891087</v>
      </c>
      <c r="CL168" s="58">
        <v>0</v>
      </c>
      <c r="CM168" s="27">
        <f t="shared" si="266"/>
        <v>0</v>
      </c>
      <c r="CO168" s="109">
        <v>2024</v>
      </c>
      <c r="CP168" s="53">
        <f t="shared" si="282"/>
        <v>2792.9887666996424</v>
      </c>
      <c r="CQ168" s="53">
        <f t="shared" si="267"/>
        <v>2792.9887666996424</v>
      </c>
      <c r="CR168" s="108">
        <f t="shared" si="283"/>
        <v>1.3089108910891087</v>
      </c>
      <c r="CS168" s="108">
        <v>1</v>
      </c>
      <c r="CT168" s="53">
        <f t="shared" si="268"/>
        <v>3655.7734154226996</v>
      </c>
    </row>
    <row r="169" spans="1:98" ht="15" x14ac:dyDescent="0.5">
      <c r="A169" s="32">
        <v>2025</v>
      </c>
      <c r="B169" s="27">
        <f t="shared" si="235"/>
        <v>4945.9431930421906</v>
      </c>
      <c r="C169" s="87">
        <f t="shared" si="284"/>
        <v>0.125</v>
      </c>
      <c r="D169" s="27">
        <f t="shared" si="236"/>
        <v>618.24289913027383</v>
      </c>
      <c r="E169" s="137">
        <f t="shared" si="269"/>
        <v>0.9</v>
      </c>
      <c r="F169" s="169">
        <f t="shared" si="237"/>
        <v>9.9999999999999978E-2</v>
      </c>
      <c r="G169" s="27">
        <f t="shared" si="238"/>
        <v>556.41860921724651</v>
      </c>
      <c r="H169" s="58">
        <f t="shared" si="285"/>
        <v>0.40731330164910667</v>
      </c>
      <c r="I169" s="27">
        <f t="shared" si="239"/>
        <v>226.63670081928075</v>
      </c>
      <c r="J169" s="85">
        <f t="shared" si="270"/>
        <v>0.05</v>
      </c>
      <c r="K169" s="85">
        <f t="shared" si="271"/>
        <v>0.05</v>
      </c>
      <c r="L169" s="29">
        <f t="shared" si="272"/>
        <v>0.9</v>
      </c>
      <c r="M169" s="85">
        <f t="shared" si="272"/>
        <v>0.05</v>
      </c>
      <c r="N169" s="627">
        <f t="shared" si="240"/>
        <v>0.56659175204820189</v>
      </c>
      <c r="O169" s="144">
        <f t="shared" si="286"/>
        <v>3.7499999999999999E-2</v>
      </c>
      <c r="P169" s="627">
        <f t="shared" si="241"/>
        <v>0.42494381403615139</v>
      </c>
      <c r="Q169" s="27">
        <f t="shared" si="242"/>
        <v>10.765243288915835</v>
      </c>
      <c r="R169" s="27">
        <f t="shared" si="243"/>
        <v>10.906891226927886</v>
      </c>
      <c r="S169" s="624">
        <f t="shared" si="244"/>
        <v>225.64516525319638</v>
      </c>
      <c r="T169" s="144">
        <f t="shared" si="287"/>
        <v>0.05</v>
      </c>
      <c r="U169" s="53">
        <f t="shared" si="245"/>
        <v>11.331835040964037</v>
      </c>
      <c r="V169" s="27">
        <f t="shared" si="246"/>
        <v>61.824289913027371</v>
      </c>
      <c r="W169" s="85">
        <f t="shared" si="273"/>
        <v>0.09</v>
      </c>
      <c r="X169" s="29">
        <f t="shared" si="247"/>
        <v>0.91</v>
      </c>
      <c r="Y169" s="27">
        <f t="shared" si="248"/>
        <v>5.5641860921724628</v>
      </c>
      <c r="Z169" s="85">
        <f t="shared" si="274"/>
        <v>0.49000000000000005</v>
      </c>
      <c r="AA169" s="624">
        <f t="shared" si="249"/>
        <v>2.7264511851645072</v>
      </c>
      <c r="AB169" s="27">
        <f t="shared" si="250"/>
        <v>56.260103820854908</v>
      </c>
      <c r="AC169" s="85">
        <f t="shared" si="275"/>
        <v>0.49000000000000005</v>
      </c>
      <c r="AD169" s="27">
        <f t="shared" si="251"/>
        <v>27.567450872218906</v>
      </c>
      <c r="AE169" s="624">
        <f t="shared" si="252"/>
        <v>38.899285913182943</v>
      </c>
      <c r="AF169" s="624">
        <f t="shared" si="253"/>
        <v>6.2238857461092714</v>
      </c>
      <c r="AG169" s="624">
        <f t="shared" si="254"/>
        <v>8.1688500417684171</v>
      </c>
      <c r="AI169" s="109">
        <v>2025</v>
      </c>
      <c r="AJ169" s="53">
        <v>292.21253497023281</v>
      </c>
      <c r="AK169" s="108">
        <f t="shared" si="288"/>
        <v>1.3089108910891087</v>
      </c>
      <c r="AL169" s="61">
        <f t="shared" si="289"/>
        <v>1.2410000000000001</v>
      </c>
      <c r="AM169" s="53">
        <f t="shared" si="255"/>
        <v>474.65789039330082</v>
      </c>
      <c r="AN169" s="98"/>
      <c r="AO169" s="109">
        <v>2025</v>
      </c>
      <c r="AP169" s="53">
        <v>642.64728100738091</v>
      </c>
      <c r="AQ169" s="108">
        <f t="shared" si="276"/>
        <v>1.3089108910891087</v>
      </c>
      <c r="AR169" s="61">
        <f t="shared" si="290"/>
        <v>1.1113</v>
      </c>
      <c r="AS169" s="53">
        <f t="shared" si="256"/>
        <v>934.79002644850493</v>
      </c>
      <c r="AU169" s="109">
        <v>2025</v>
      </c>
      <c r="AV169" s="53">
        <v>96.772324835936161</v>
      </c>
      <c r="AW169" s="61">
        <f t="shared" si="277"/>
        <v>1.3089108910891087</v>
      </c>
      <c r="AX169" s="61">
        <v>0</v>
      </c>
      <c r="AY169" s="53">
        <f t="shared" si="257"/>
        <v>0</v>
      </c>
      <c r="AZ169" s="6"/>
      <c r="BA169" s="32">
        <v>2025</v>
      </c>
      <c r="BB169" s="692">
        <v>362.20478276544492</v>
      </c>
      <c r="BC169" s="53">
        <f t="shared" si="291"/>
        <v>68.104782765444895</v>
      </c>
      <c r="BD169" s="48">
        <f t="shared" si="258"/>
        <v>1.3089108910891087</v>
      </c>
      <c r="BE169" s="58">
        <v>0</v>
      </c>
      <c r="BF169" s="27">
        <f t="shared" si="259"/>
        <v>0</v>
      </c>
      <c r="BH169" s="32">
        <v>2025</v>
      </c>
      <c r="BI169" s="692">
        <v>0</v>
      </c>
      <c r="BJ169" s="53">
        <v>0</v>
      </c>
      <c r="BK169" s="108">
        <f t="shared" si="260"/>
        <v>1.3089108910891087</v>
      </c>
      <c r="BL169" s="61">
        <v>0</v>
      </c>
      <c r="BM169" s="53">
        <f t="shared" si="261"/>
        <v>0</v>
      </c>
      <c r="BO169" s="109">
        <v>2025</v>
      </c>
      <c r="BP169" s="27">
        <v>141.06518587465746</v>
      </c>
      <c r="BQ169" s="53">
        <f t="shared" si="262"/>
        <v>41.065185874657459</v>
      </c>
      <c r="BR169" s="108">
        <f t="shared" si="278"/>
        <v>1.3089108910891087</v>
      </c>
      <c r="BS169" s="61">
        <v>0</v>
      </c>
      <c r="BT169" s="53">
        <f t="shared" si="263"/>
        <v>0</v>
      </c>
      <c r="BV169" s="109">
        <v>2025</v>
      </c>
      <c r="BW169" s="695">
        <v>58.157385820311902</v>
      </c>
      <c r="BX169" s="108">
        <f t="shared" si="279"/>
        <v>1.3089108910891087</v>
      </c>
      <c r="BY169" s="61">
        <v>0</v>
      </c>
      <c r="BZ169" s="53">
        <f t="shared" si="264"/>
        <v>0</v>
      </c>
      <c r="CB169" s="109">
        <v>2025</v>
      </c>
      <c r="CC169" s="27">
        <v>113.59549701395164</v>
      </c>
      <c r="CD169" s="53">
        <f t="shared" si="292"/>
        <v>56.095497013951643</v>
      </c>
      <c r="CE169" s="108">
        <f t="shared" si="280"/>
        <v>1.3089108910891087</v>
      </c>
      <c r="CF169" s="61">
        <v>0</v>
      </c>
      <c r="CG169" s="53">
        <f t="shared" si="265"/>
        <v>0</v>
      </c>
      <c r="CI169" s="32">
        <v>2025</v>
      </c>
      <c r="CJ169" s="53">
        <v>360.08401757411934</v>
      </c>
      <c r="CK169" s="48">
        <f t="shared" si="281"/>
        <v>1.3089108910891087</v>
      </c>
      <c r="CL169" s="58">
        <v>0</v>
      </c>
      <c r="CM169" s="27">
        <f t="shared" si="266"/>
        <v>0</v>
      </c>
      <c r="CO169" s="109">
        <v>2025</v>
      </c>
      <c r="CP169" s="53">
        <f t="shared" si="282"/>
        <v>2701.8609901379646</v>
      </c>
      <c r="CQ169" s="53">
        <f t="shared" si="267"/>
        <v>2701.8609901379646</v>
      </c>
      <c r="CR169" s="108">
        <f t="shared" si="283"/>
        <v>1.3089108910891087</v>
      </c>
      <c r="CS169" s="108">
        <v>1</v>
      </c>
      <c r="CT169" s="53">
        <f t="shared" si="268"/>
        <v>3536.495276200385</v>
      </c>
    </row>
    <row r="170" spans="1:98" ht="15" x14ac:dyDescent="0.5">
      <c r="A170" s="32">
        <v>2026</v>
      </c>
      <c r="B170" s="27">
        <f t="shared" si="235"/>
        <v>4896.8060356218002</v>
      </c>
      <c r="C170" s="87">
        <f t="shared" si="284"/>
        <v>0.125</v>
      </c>
      <c r="D170" s="27">
        <f t="shared" si="236"/>
        <v>612.10075445272503</v>
      </c>
      <c r="E170" s="137">
        <f t="shared" si="269"/>
        <v>0.9</v>
      </c>
      <c r="F170" s="169">
        <f t="shared" si="237"/>
        <v>9.9999999999999978E-2</v>
      </c>
      <c r="G170" s="27">
        <f t="shared" si="238"/>
        <v>550.89067900745249</v>
      </c>
      <c r="H170" s="58">
        <f t="shared" si="285"/>
        <v>0.40731330164910667</v>
      </c>
      <c r="I170" s="27">
        <f t="shared" si="239"/>
        <v>224.38510131424368</v>
      </c>
      <c r="J170" s="85">
        <f t="shared" si="270"/>
        <v>0.05</v>
      </c>
      <c r="K170" s="85">
        <f t="shared" si="271"/>
        <v>0.05</v>
      </c>
      <c r="L170" s="29">
        <f t="shared" si="272"/>
        <v>0.9</v>
      </c>
      <c r="M170" s="85">
        <f t="shared" si="272"/>
        <v>0.05</v>
      </c>
      <c r="N170" s="627">
        <f t="shared" si="240"/>
        <v>0.56096275328560929</v>
      </c>
      <c r="O170" s="144">
        <f t="shared" si="286"/>
        <v>3.7499999999999999E-2</v>
      </c>
      <c r="P170" s="627">
        <f t="shared" si="241"/>
        <v>0.42072206496420689</v>
      </c>
      <c r="Q170" s="27">
        <f t="shared" si="242"/>
        <v>10.658292312426575</v>
      </c>
      <c r="R170" s="27">
        <f t="shared" si="243"/>
        <v>10.798533000747979</v>
      </c>
      <c r="S170" s="624">
        <f t="shared" si="244"/>
        <v>223.40341649599387</v>
      </c>
      <c r="T170" s="144">
        <f t="shared" si="287"/>
        <v>0.05</v>
      </c>
      <c r="U170" s="53">
        <f t="shared" si="245"/>
        <v>11.219255065712185</v>
      </c>
      <c r="V170" s="27">
        <f t="shared" si="246"/>
        <v>61.210075445272487</v>
      </c>
      <c r="W170" s="85">
        <f t="shared" si="273"/>
        <v>0.09</v>
      </c>
      <c r="X170" s="29">
        <f t="shared" si="247"/>
        <v>0.91</v>
      </c>
      <c r="Y170" s="27">
        <f t="shared" si="248"/>
        <v>5.5089067900745237</v>
      </c>
      <c r="Z170" s="85">
        <f t="shared" si="274"/>
        <v>0.49000000000000005</v>
      </c>
      <c r="AA170" s="624">
        <f t="shared" si="249"/>
        <v>2.6993643271365166</v>
      </c>
      <c r="AB170" s="27">
        <f t="shared" si="250"/>
        <v>55.701168655197968</v>
      </c>
      <c r="AC170" s="85">
        <f t="shared" si="275"/>
        <v>0.49000000000000005</v>
      </c>
      <c r="AD170" s="27">
        <f t="shared" si="251"/>
        <v>27.293572641047007</v>
      </c>
      <c r="AE170" s="624">
        <f t="shared" si="252"/>
        <v>38.51282770675919</v>
      </c>
      <c r="AF170" s="624">
        <f t="shared" si="253"/>
        <v>6.1620524330814703</v>
      </c>
      <c r="AG170" s="624">
        <f t="shared" si="254"/>
        <v>8.0876938184194298</v>
      </c>
      <c r="AI170" s="109">
        <v>2026</v>
      </c>
      <c r="AJ170" s="53">
        <v>323.72403357142321</v>
      </c>
      <c r="AK170" s="108">
        <f t="shared" si="288"/>
        <v>1.3089108910891087</v>
      </c>
      <c r="AL170" s="61">
        <f t="shared" si="289"/>
        <v>1.2410000000000001</v>
      </c>
      <c r="AM170" s="53">
        <f t="shared" si="255"/>
        <v>525.84385834192483</v>
      </c>
      <c r="AN170" s="98"/>
      <c r="AO170" s="109">
        <v>2026</v>
      </c>
      <c r="AP170" s="53">
        <v>655.88260686558101</v>
      </c>
      <c r="AQ170" s="108">
        <f t="shared" si="276"/>
        <v>1.3089108910891087</v>
      </c>
      <c r="AR170" s="61">
        <f t="shared" si="290"/>
        <v>1.1113</v>
      </c>
      <c r="AS170" s="53">
        <f t="shared" si="256"/>
        <v>954.04203447014845</v>
      </c>
      <c r="AU170" s="109">
        <v>2026</v>
      </c>
      <c r="AV170" s="53">
        <v>107.73557081249965</v>
      </c>
      <c r="AW170" s="61">
        <f t="shared" si="277"/>
        <v>1.3089108910891087</v>
      </c>
      <c r="AX170" s="61">
        <v>0</v>
      </c>
      <c r="AY170" s="53">
        <f t="shared" si="257"/>
        <v>0</v>
      </c>
      <c r="AZ170" s="6"/>
      <c r="BA170" s="32">
        <v>2026</v>
      </c>
      <c r="BB170" s="692">
        <v>371.93830060420999</v>
      </c>
      <c r="BC170" s="53">
        <f t="shared" si="291"/>
        <v>77.838300604209962</v>
      </c>
      <c r="BD170" s="48">
        <f t="shared" si="258"/>
        <v>1.3089108910891087</v>
      </c>
      <c r="BE170" s="58">
        <v>0</v>
      </c>
      <c r="BF170" s="27">
        <f t="shared" si="259"/>
        <v>0</v>
      </c>
      <c r="BH170" s="32">
        <v>2026</v>
      </c>
      <c r="BI170" s="692">
        <v>0</v>
      </c>
      <c r="BJ170" s="53">
        <v>0</v>
      </c>
      <c r="BK170" s="108">
        <f t="shared" si="260"/>
        <v>1.3089108910891087</v>
      </c>
      <c r="BL170" s="61">
        <v>0</v>
      </c>
      <c r="BM170" s="53">
        <f t="shared" si="261"/>
        <v>0</v>
      </c>
      <c r="BO170" s="109">
        <v>2026</v>
      </c>
      <c r="BP170" s="27">
        <v>146.93164099960907</v>
      </c>
      <c r="BQ170" s="53">
        <f t="shared" si="262"/>
        <v>46.931640999609073</v>
      </c>
      <c r="BR170" s="108">
        <f t="shared" si="278"/>
        <v>1.3089108910891087</v>
      </c>
      <c r="BS170" s="61">
        <v>0</v>
      </c>
      <c r="BT170" s="53">
        <f t="shared" si="263"/>
        <v>0</v>
      </c>
      <c r="BV170" s="109">
        <v>2026</v>
      </c>
      <c r="BW170" s="695">
        <v>66.426903937499446</v>
      </c>
      <c r="BX170" s="108">
        <f t="shared" si="279"/>
        <v>1.3089108910891087</v>
      </c>
      <c r="BY170" s="61">
        <v>0</v>
      </c>
      <c r="BZ170" s="53">
        <f t="shared" si="264"/>
        <v>0</v>
      </c>
      <c r="CB170" s="109">
        <v>2026</v>
      </c>
      <c r="CC170" s="27">
        <v>121.60825828805054</v>
      </c>
      <c r="CD170" s="53">
        <f t="shared" si="292"/>
        <v>64.108258288050536</v>
      </c>
      <c r="CE170" s="108">
        <f t="shared" si="280"/>
        <v>1.3089108910891087</v>
      </c>
      <c r="CF170" s="61">
        <v>0</v>
      </c>
      <c r="CG170" s="53">
        <f t="shared" si="265"/>
        <v>0</v>
      </c>
      <c r="CI170" s="32">
        <v>2026</v>
      </c>
      <c r="CJ170" s="53">
        <v>363.84637309221233</v>
      </c>
      <c r="CK170" s="48">
        <f t="shared" si="281"/>
        <v>1.3089108910891087</v>
      </c>
      <c r="CL170" s="58">
        <v>0</v>
      </c>
      <c r="CM170" s="27">
        <f t="shared" si="266"/>
        <v>0</v>
      </c>
      <c r="CO170" s="109">
        <v>2026</v>
      </c>
      <c r="CP170" s="53">
        <f t="shared" si="282"/>
        <v>2610.5063118289145</v>
      </c>
      <c r="CQ170" s="53">
        <f t="shared" si="267"/>
        <v>2610.5063118289145</v>
      </c>
      <c r="CR170" s="108">
        <f t="shared" si="283"/>
        <v>1.3089108910891087</v>
      </c>
      <c r="CS170" s="108">
        <v>1</v>
      </c>
      <c r="CT170" s="53">
        <f t="shared" si="268"/>
        <v>3416.9201428097272</v>
      </c>
    </row>
    <row r="171" spans="1:98" ht="15" x14ac:dyDescent="0.5">
      <c r="A171" s="32">
        <v>2027</v>
      </c>
      <c r="B171" s="27">
        <f t="shared" si="235"/>
        <v>4847.3530919983623</v>
      </c>
      <c r="C171" s="87">
        <f t="shared" si="284"/>
        <v>0.125</v>
      </c>
      <c r="D171" s="27">
        <f t="shared" si="236"/>
        <v>605.91913649979529</v>
      </c>
      <c r="E171" s="137">
        <f t="shared" si="269"/>
        <v>0.9</v>
      </c>
      <c r="F171" s="169">
        <f t="shared" si="237"/>
        <v>9.9999999999999978E-2</v>
      </c>
      <c r="G171" s="27">
        <f t="shared" si="238"/>
        <v>545.32722284981583</v>
      </c>
      <c r="H171" s="58">
        <f t="shared" si="285"/>
        <v>0.40731330164910667</v>
      </c>
      <c r="I171" s="27">
        <f t="shared" si="239"/>
        <v>222.11903161809664</v>
      </c>
      <c r="J171" s="85">
        <f t="shared" si="270"/>
        <v>0.05</v>
      </c>
      <c r="K171" s="85">
        <f t="shared" si="271"/>
        <v>0.05</v>
      </c>
      <c r="L171" s="29">
        <f t="shared" si="272"/>
        <v>0.9</v>
      </c>
      <c r="M171" s="85">
        <f t="shared" si="272"/>
        <v>0.05</v>
      </c>
      <c r="N171" s="627">
        <f t="shared" si="240"/>
        <v>0.55529757904524168</v>
      </c>
      <c r="O171" s="144">
        <f t="shared" si="286"/>
        <v>3.7499999999999999E-2</v>
      </c>
      <c r="P171" s="627">
        <f t="shared" si="241"/>
        <v>0.41647318428393121</v>
      </c>
      <c r="Q171" s="27">
        <f t="shared" si="242"/>
        <v>10.550654001859591</v>
      </c>
      <c r="R171" s="27">
        <f t="shared" si="243"/>
        <v>10.689478396620901</v>
      </c>
      <c r="S171" s="624">
        <f t="shared" si="244"/>
        <v>221.14726085476747</v>
      </c>
      <c r="T171" s="144">
        <f t="shared" si="287"/>
        <v>0.05</v>
      </c>
      <c r="U171" s="53">
        <f t="shared" si="245"/>
        <v>11.105951580904833</v>
      </c>
      <c r="V171" s="27">
        <f t="shared" si="246"/>
        <v>60.591913649979517</v>
      </c>
      <c r="W171" s="85">
        <f t="shared" si="273"/>
        <v>0.09</v>
      </c>
      <c r="X171" s="29">
        <f t="shared" si="247"/>
        <v>0.91</v>
      </c>
      <c r="Y171" s="27">
        <f t="shared" si="248"/>
        <v>5.4532722284981565</v>
      </c>
      <c r="Z171" s="85">
        <f t="shared" si="274"/>
        <v>0.49000000000000005</v>
      </c>
      <c r="AA171" s="624">
        <f t="shared" si="249"/>
        <v>2.6721033919640971</v>
      </c>
      <c r="AB171" s="27">
        <f t="shared" si="250"/>
        <v>55.13864142148136</v>
      </c>
      <c r="AC171" s="85">
        <f t="shared" si="275"/>
        <v>0.49000000000000005</v>
      </c>
      <c r="AD171" s="27">
        <f t="shared" si="251"/>
        <v>27.017934296525869</v>
      </c>
      <c r="AE171" s="624">
        <f t="shared" si="252"/>
        <v>38.123885877430702</v>
      </c>
      <c r="AF171" s="624">
        <f t="shared" si="253"/>
        <v>6.0998217403889123</v>
      </c>
      <c r="AG171" s="624">
        <f t="shared" si="254"/>
        <v>8.0060160342604476</v>
      </c>
      <c r="AI171" s="109">
        <v>2027</v>
      </c>
      <c r="AJ171" s="53">
        <v>355.2355321726136</v>
      </c>
      <c r="AK171" s="108">
        <f t="shared" si="288"/>
        <v>1.3089108910891087</v>
      </c>
      <c r="AL171" s="61">
        <f t="shared" si="289"/>
        <v>1.2410000000000001</v>
      </c>
      <c r="AM171" s="53">
        <f t="shared" si="255"/>
        <v>577.02982629054873</v>
      </c>
      <c r="AN171" s="98"/>
      <c r="AO171" s="109">
        <v>2027</v>
      </c>
      <c r="AP171" s="53">
        <v>669.11793272377668</v>
      </c>
      <c r="AQ171" s="108">
        <f t="shared" si="276"/>
        <v>1.3089108910891087</v>
      </c>
      <c r="AR171" s="61">
        <f t="shared" si="290"/>
        <v>1.1113</v>
      </c>
      <c r="AS171" s="53">
        <f t="shared" si="256"/>
        <v>973.29404249178538</v>
      </c>
      <c r="AU171" s="109">
        <v>2027</v>
      </c>
      <c r="AV171" s="53">
        <v>118.69881678906313</v>
      </c>
      <c r="AW171" s="61">
        <f t="shared" si="277"/>
        <v>1.3089108910891087</v>
      </c>
      <c r="AX171" s="61">
        <v>0</v>
      </c>
      <c r="AY171" s="53">
        <f t="shared" si="257"/>
        <v>0</v>
      </c>
      <c r="AZ171" s="6"/>
      <c r="BA171" s="32">
        <v>2027</v>
      </c>
      <c r="BB171" s="692">
        <v>381.67211080496509</v>
      </c>
      <c r="BC171" s="53">
        <f t="shared" si="291"/>
        <v>87.572110804965064</v>
      </c>
      <c r="BD171" s="48">
        <f t="shared" si="258"/>
        <v>1.3089108910891087</v>
      </c>
      <c r="BE171" s="58">
        <v>0</v>
      </c>
      <c r="BF171" s="27">
        <f t="shared" si="259"/>
        <v>0</v>
      </c>
      <c r="BH171" s="32">
        <v>2027</v>
      </c>
      <c r="BI171" s="692">
        <v>0</v>
      </c>
      <c r="BJ171" s="53">
        <v>0</v>
      </c>
      <c r="BK171" s="108">
        <f t="shared" si="260"/>
        <v>1.3089108910891087</v>
      </c>
      <c r="BL171" s="61">
        <v>0</v>
      </c>
      <c r="BM171" s="53">
        <f t="shared" si="261"/>
        <v>0</v>
      </c>
      <c r="BO171" s="109">
        <v>2027</v>
      </c>
      <c r="BP171" s="27">
        <v>152.79809612455998</v>
      </c>
      <c r="BQ171" s="53">
        <f t="shared" si="262"/>
        <v>52.798096124559976</v>
      </c>
      <c r="BR171" s="108">
        <f t="shared" si="278"/>
        <v>1.3089108910891087</v>
      </c>
      <c r="BS171" s="61">
        <v>0</v>
      </c>
      <c r="BT171" s="53">
        <f t="shared" si="263"/>
        <v>0</v>
      </c>
      <c r="BV171" s="109">
        <v>2027</v>
      </c>
      <c r="BW171" s="695">
        <v>74.696422054686991</v>
      </c>
      <c r="BX171" s="108">
        <f t="shared" si="279"/>
        <v>1.3089108910891087</v>
      </c>
      <c r="BY171" s="61">
        <v>0</v>
      </c>
      <c r="BZ171" s="53">
        <f t="shared" si="264"/>
        <v>0</v>
      </c>
      <c r="CB171" s="109">
        <v>2027</v>
      </c>
      <c r="CC171" s="27">
        <v>129.62101956214912</v>
      </c>
      <c r="CD171" s="53">
        <f t="shared" si="292"/>
        <v>72.121019562149115</v>
      </c>
      <c r="CE171" s="108">
        <f t="shared" si="280"/>
        <v>1.3089108910891087</v>
      </c>
      <c r="CF171" s="61">
        <v>0</v>
      </c>
      <c r="CG171" s="53">
        <f t="shared" si="265"/>
        <v>0</v>
      </c>
      <c r="CI171" s="32">
        <v>2027</v>
      </c>
      <c r="CJ171" s="53">
        <v>367.84969499648457</v>
      </c>
      <c r="CK171" s="48">
        <f t="shared" si="281"/>
        <v>1.3089108910891087</v>
      </c>
      <c r="CL171" s="58">
        <v>0</v>
      </c>
      <c r="CM171" s="27">
        <f t="shared" si="266"/>
        <v>0</v>
      </c>
      <c r="CO171" s="109">
        <v>2027</v>
      </c>
      <c r="CP171" s="53">
        <f t="shared" si="282"/>
        <v>2518.9103747717008</v>
      </c>
      <c r="CQ171" s="53">
        <f t="shared" si="267"/>
        <v>2518.9103747717008</v>
      </c>
      <c r="CR171" s="108">
        <f t="shared" si="283"/>
        <v>1.3089108910891087</v>
      </c>
      <c r="CS171" s="108">
        <v>1</v>
      </c>
      <c r="CT171" s="53">
        <f t="shared" si="268"/>
        <v>3297.0292232160277</v>
      </c>
    </row>
    <row r="172" spans="1:98" ht="15" x14ac:dyDescent="0.5">
      <c r="A172" s="32">
        <v>2028</v>
      </c>
      <c r="B172" s="27">
        <f t="shared" si="235"/>
        <v>4797.5664937389311</v>
      </c>
      <c r="C172" s="87">
        <f t="shared" si="284"/>
        <v>0.125</v>
      </c>
      <c r="D172" s="27">
        <f t="shared" si="236"/>
        <v>599.69581171736638</v>
      </c>
      <c r="E172" s="137">
        <f t="shared" si="269"/>
        <v>0.9</v>
      </c>
      <c r="F172" s="169">
        <f t="shared" si="237"/>
        <v>9.9999999999999978E-2</v>
      </c>
      <c r="G172" s="27">
        <f t="shared" si="238"/>
        <v>539.72623054562973</v>
      </c>
      <c r="H172" s="58">
        <f t="shared" si="285"/>
        <v>0.40731330164910667</v>
      </c>
      <c r="I172" s="27">
        <f t="shared" si="239"/>
        <v>219.83767295016739</v>
      </c>
      <c r="J172" s="85">
        <f t="shared" si="270"/>
        <v>0.05</v>
      </c>
      <c r="K172" s="85">
        <f t="shared" si="271"/>
        <v>0.05</v>
      </c>
      <c r="L172" s="29">
        <f t="shared" si="272"/>
        <v>0.9</v>
      </c>
      <c r="M172" s="85">
        <f t="shared" si="272"/>
        <v>0.05</v>
      </c>
      <c r="N172" s="627">
        <f t="shared" si="240"/>
        <v>0.54959418237541857</v>
      </c>
      <c r="O172" s="144">
        <f t="shared" si="286"/>
        <v>3.7499999999999999E-2</v>
      </c>
      <c r="P172" s="627">
        <f t="shared" si="241"/>
        <v>0.41219563678156385</v>
      </c>
      <c r="Q172" s="27">
        <f t="shared" si="242"/>
        <v>10.442289465132951</v>
      </c>
      <c r="R172" s="27">
        <f t="shared" si="243"/>
        <v>10.579688010726807</v>
      </c>
      <c r="S172" s="624">
        <f t="shared" si="244"/>
        <v>218.8758831310104</v>
      </c>
      <c r="T172" s="144">
        <f t="shared" si="287"/>
        <v>0.05</v>
      </c>
      <c r="U172" s="53">
        <f t="shared" si="245"/>
        <v>10.99188364750837</v>
      </c>
      <c r="V172" s="27">
        <f t="shared" si="246"/>
        <v>59.969581171736628</v>
      </c>
      <c r="W172" s="85">
        <f t="shared" si="273"/>
        <v>0.09</v>
      </c>
      <c r="X172" s="29">
        <f t="shared" si="247"/>
        <v>0.91</v>
      </c>
      <c r="Y172" s="27">
        <f t="shared" si="248"/>
        <v>5.3972623054562963</v>
      </c>
      <c r="Z172" s="85">
        <f t="shared" si="274"/>
        <v>0.49000000000000005</v>
      </c>
      <c r="AA172" s="624">
        <f t="shared" si="249"/>
        <v>2.6446585296735856</v>
      </c>
      <c r="AB172" s="27">
        <f t="shared" si="250"/>
        <v>54.572318866280334</v>
      </c>
      <c r="AC172" s="85">
        <f t="shared" si="275"/>
        <v>0.49000000000000005</v>
      </c>
      <c r="AD172" s="27">
        <f t="shared" si="251"/>
        <v>26.740436244477365</v>
      </c>
      <c r="AE172" s="624">
        <f t="shared" si="252"/>
        <v>37.732319891985739</v>
      </c>
      <c r="AF172" s="624">
        <f t="shared" si="253"/>
        <v>6.0371711827177181</v>
      </c>
      <c r="AG172" s="624">
        <f t="shared" si="254"/>
        <v>7.9237871773170045</v>
      </c>
      <c r="AI172" s="109">
        <v>2028</v>
      </c>
      <c r="AJ172" s="53">
        <v>386.747030773804</v>
      </c>
      <c r="AK172" s="108">
        <f t="shared" si="288"/>
        <v>1.3089108910891087</v>
      </c>
      <c r="AL172" s="61">
        <f t="shared" si="289"/>
        <v>1.2410000000000001</v>
      </c>
      <c r="AM172" s="53">
        <f t="shared" si="255"/>
        <v>628.21579423917262</v>
      </c>
      <c r="AN172" s="98"/>
      <c r="AO172" s="109">
        <v>2028</v>
      </c>
      <c r="AP172" s="53">
        <v>682.35325858197325</v>
      </c>
      <c r="AQ172" s="108">
        <f t="shared" si="276"/>
        <v>1.3089108910891087</v>
      </c>
      <c r="AR172" s="61">
        <f t="shared" si="290"/>
        <v>1.1113</v>
      </c>
      <c r="AS172" s="53">
        <f t="shared" si="256"/>
        <v>992.54605051342378</v>
      </c>
      <c r="AU172" s="109">
        <v>2028</v>
      </c>
      <c r="AV172" s="53">
        <v>129.66206276562298</v>
      </c>
      <c r="AW172" s="61">
        <f t="shared" si="277"/>
        <v>1.3089108910891087</v>
      </c>
      <c r="AX172" s="61">
        <v>0</v>
      </c>
      <c r="AY172" s="53">
        <f t="shared" si="257"/>
        <v>0</v>
      </c>
      <c r="AZ172" s="6"/>
      <c r="BA172" s="32">
        <v>2028</v>
      </c>
      <c r="BB172" s="692">
        <v>391.40612620275624</v>
      </c>
      <c r="BC172" s="53">
        <f t="shared" si="291"/>
        <v>97.306126202756218</v>
      </c>
      <c r="BD172" s="48">
        <f t="shared" si="258"/>
        <v>1.3089108910891087</v>
      </c>
      <c r="BE172" s="58">
        <v>0</v>
      </c>
      <c r="BF172" s="27">
        <f t="shared" si="259"/>
        <v>0</v>
      </c>
      <c r="BH172" s="32">
        <v>2028</v>
      </c>
      <c r="BI172" s="692">
        <v>0</v>
      </c>
      <c r="BJ172" s="53">
        <v>0</v>
      </c>
      <c r="BK172" s="108">
        <f t="shared" si="260"/>
        <v>1.3089108910891087</v>
      </c>
      <c r="BL172" s="61">
        <v>0</v>
      </c>
      <c r="BM172" s="53">
        <f t="shared" si="261"/>
        <v>0</v>
      </c>
      <c r="BO172" s="109">
        <v>2028</v>
      </c>
      <c r="BP172" s="27">
        <v>158.66455124951088</v>
      </c>
      <c r="BQ172" s="53">
        <f t="shared" si="262"/>
        <v>58.664551249510879</v>
      </c>
      <c r="BR172" s="108">
        <f t="shared" si="278"/>
        <v>1.3089108910891087</v>
      </c>
      <c r="BS172" s="61">
        <v>0</v>
      </c>
      <c r="BT172" s="53">
        <f t="shared" si="263"/>
        <v>0</v>
      </c>
      <c r="BV172" s="109">
        <v>2028</v>
      </c>
      <c r="BW172" s="695">
        <v>82.965940171874536</v>
      </c>
      <c r="BX172" s="108">
        <f t="shared" si="279"/>
        <v>1.3089108910891087</v>
      </c>
      <c r="BY172" s="61">
        <v>0</v>
      </c>
      <c r="BZ172" s="53">
        <f t="shared" si="264"/>
        <v>0</v>
      </c>
      <c r="CB172" s="109">
        <v>2028</v>
      </c>
      <c r="CC172" s="27">
        <v>137.63378083624826</v>
      </c>
      <c r="CD172" s="53">
        <f t="shared" si="292"/>
        <v>80.133780836248263</v>
      </c>
      <c r="CE172" s="108">
        <f t="shared" si="280"/>
        <v>1.3089108910891087</v>
      </c>
      <c r="CF172" s="61">
        <v>0</v>
      </c>
      <c r="CG172" s="53">
        <f t="shared" si="265"/>
        <v>0</v>
      </c>
      <c r="CI172" s="32">
        <v>2028</v>
      </c>
      <c r="CJ172" s="53">
        <v>372.10772182653199</v>
      </c>
      <c r="CK172" s="48">
        <f t="shared" si="281"/>
        <v>1.3089108910891087</v>
      </c>
      <c r="CL172" s="58">
        <v>0</v>
      </c>
      <c r="CM172" s="27">
        <f t="shared" si="266"/>
        <v>0</v>
      </c>
      <c r="CO172" s="109">
        <v>2028</v>
      </c>
      <c r="CP172" s="53">
        <f t="shared" si="282"/>
        <v>2427.059527591678</v>
      </c>
      <c r="CQ172" s="53">
        <f t="shared" si="267"/>
        <v>2427.059527591678</v>
      </c>
      <c r="CR172" s="108">
        <f t="shared" si="283"/>
        <v>1.3089108910891087</v>
      </c>
      <c r="CS172" s="108">
        <v>1</v>
      </c>
      <c r="CT172" s="53">
        <f t="shared" si="268"/>
        <v>3176.8046489863345</v>
      </c>
    </row>
    <row r="173" spans="1:98" ht="15" x14ac:dyDescent="0.5">
      <c r="A173" s="32">
        <v>2029</v>
      </c>
      <c r="B173" s="27">
        <f t="shared" si="235"/>
        <v>4747.4299286556015</v>
      </c>
      <c r="C173" s="87">
        <f t="shared" si="284"/>
        <v>0.125</v>
      </c>
      <c r="D173" s="27">
        <f t="shared" si="236"/>
        <v>593.42874108195019</v>
      </c>
      <c r="E173" s="137">
        <f t="shared" si="269"/>
        <v>0.9</v>
      </c>
      <c r="F173" s="169">
        <f t="shared" si="237"/>
        <v>9.9999999999999978E-2</v>
      </c>
      <c r="G173" s="27">
        <f t="shared" si="238"/>
        <v>534.08586697375517</v>
      </c>
      <c r="H173" s="58">
        <f t="shared" si="285"/>
        <v>0.40731330164910667</v>
      </c>
      <c r="I173" s="27">
        <f t="shared" si="239"/>
        <v>217.54027784120581</v>
      </c>
      <c r="J173" s="85">
        <f t="shared" si="270"/>
        <v>0.05</v>
      </c>
      <c r="K173" s="85">
        <f t="shared" si="271"/>
        <v>0.05</v>
      </c>
      <c r="L173" s="29">
        <f t="shared" si="272"/>
        <v>0.9</v>
      </c>
      <c r="M173" s="85">
        <f t="shared" si="272"/>
        <v>0.05</v>
      </c>
      <c r="N173" s="627">
        <f t="shared" si="240"/>
        <v>0.5438506946030145</v>
      </c>
      <c r="O173" s="144">
        <f t="shared" si="286"/>
        <v>3.7499999999999999E-2</v>
      </c>
      <c r="P173" s="627">
        <f t="shared" si="241"/>
        <v>0.4078880209522609</v>
      </c>
      <c r="Q173" s="27">
        <f t="shared" si="242"/>
        <v>10.333163197457276</v>
      </c>
      <c r="R173" s="27">
        <f t="shared" si="243"/>
        <v>10.46912587110803</v>
      </c>
      <c r="S173" s="624">
        <f t="shared" si="244"/>
        <v>216.58853912565053</v>
      </c>
      <c r="T173" s="144">
        <f t="shared" si="287"/>
        <v>0.05</v>
      </c>
      <c r="U173" s="53">
        <f t="shared" si="245"/>
        <v>10.87701389206029</v>
      </c>
      <c r="V173" s="27">
        <f t="shared" si="246"/>
        <v>59.342874108195005</v>
      </c>
      <c r="W173" s="85">
        <f t="shared" si="273"/>
        <v>0.09</v>
      </c>
      <c r="X173" s="29">
        <f t="shared" si="247"/>
        <v>0.91</v>
      </c>
      <c r="Y173" s="27">
        <f t="shared" si="248"/>
        <v>5.3408586697375506</v>
      </c>
      <c r="Z173" s="85">
        <f t="shared" si="274"/>
        <v>0.49000000000000005</v>
      </c>
      <c r="AA173" s="624">
        <f t="shared" si="249"/>
        <v>2.6170207481714001</v>
      </c>
      <c r="AB173" s="27">
        <f t="shared" si="250"/>
        <v>54.002015438457455</v>
      </c>
      <c r="AC173" s="85">
        <f t="shared" si="275"/>
        <v>0.49000000000000005</v>
      </c>
      <c r="AD173" s="27">
        <f t="shared" si="251"/>
        <v>26.460987564844157</v>
      </c>
      <c r="AE173" s="624">
        <f t="shared" si="252"/>
        <v>37.33800145690445</v>
      </c>
      <c r="AF173" s="624">
        <f t="shared" si="253"/>
        <v>5.9740802331047123</v>
      </c>
      <c r="AG173" s="624">
        <f t="shared" si="254"/>
        <v>7.8409803059499339</v>
      </c>
      <c r="AI173" s="109">
        <v>2029</v>
      </c>
      <c r="AJ173" s="53">
        <v>418.2585293749944</v>
      </c>
      <c r="AK173" s="108">
        <f t="shared" si="288"/>
        <v>1.3089108910891087</v>
      </c>
      <c r="AL173" s="61">
        <f t="shared" si="289"/>
        <v>1.2410000000000001</v>
      </c>
      <c r="AM173" s="53">
        <f t="shared" si="255"/>
        <v>679.40176218779652</v>
      </c>
      <c r="AN173" s="98"/>
      <c r="AO173" s="109">
        <v>2029</v>
      </c>
      <c r="AP173" s="53">
        <v>695.58858444017278</v>
      </c>
      <c r="AQ173" s="108">
        <f t="shared" si="276"/>
        <v>1.3089108910891087</v>
      </c>
      <c r="AR173" s="61">
        <f t="shared" si="290"/>
        <v>1.1113</v>
      </c>
      <c r="AS173" s="53">
        <f t="shared" si="256"/>
        <v>1011.7980585350664</v>
      </c>
      <c r="AU173" s="109">
        <v>2029</v>
      </c>
      <c r="AV173" s="53">
        <v>140.62530874218646</v>
      </c>
      <c r="AW173" s="61">
        <f t="shared" si="277"/>
        <v>1.3089108910891087</v>
      </c>
      <c r="AX173" s="61">
        <v>0</v>
      </c>
      <c r="AY173" s="53">
        <f t="shared" si="257"/>
        <v>0</v>
      </c>
      <c r="AZ173" s="6"/>
      <c r="BA173" s="32">
        <v>2029</v>
      </c>
      <c r="BB173" s="692">
        <v>401.14029114839752</v>
      </c>
      <c r="BC173" s="53">
        <f t="shared" si="291"/>
        <v>107.0402911483975</v>
      </c>
      <c r="BD173" s="48">
        <f t="shared" si="258"/>
        <v>1.3089108910891087</v>
      </c>
      <c r="BE173" s="58">
        <v>0</v>
      </c>
      <c r="BF173" s="27">
        <f t="shared" si="259"/>
        <v>0</v>
      </c>
      <c r="BH173" s="32">
        <v>2029</v>
      </c>
      <c r="BI173" s="692">
        <v>0</v>
      </c>
      <c r="BJ173" s="53">
        <v>0</v>
      </c>
      <c r="BK173" s="108">
        <f t="shared" si="260"/>
        <v>1.3089108910891087</v>
      </c>
      <c r="BL173" s="61">
        <v>0</v>
      </c>
      <c r="BM173" s="53">
        <f t="shared" si="261"/>
        <v>0</v>
      </c>
      <c r="BO173" s="109">
        <v>2029</v>
      </c>
      <c r="BP173" s="27">
        <v>164.53100637446161</v>
      </c>
      <c r="BQ173" s="53">
        <f t="shared" si="262"/>
        <v>64.531006374461612</v>
      </c>
      <c r="BR173" s="108">
        <f t="shared" si="278"/>
        <v>1.3089108910891087</v>
      </c>
      <c r="BS173" s="61">
        <v>0</v>
      </c>
      <c r="BT173" s="53">
        <f t="shared" si="263"/>
        <v>0</v>
      </c>
      <c r="BV173" s="109">
        <v>2029</v>
      </c>
      <c r="BW173" s="695">
        <v>91.23545828906208</v>
      </c>
      <c r="BX173" s="108">
        <f t="shared" si="279"/>
        <v>1.3089108910891087</v>
      </c>
      <c r="BY173" s="61">
        <v>0</v>
      </c>
      <c r="BZ173" s="53">
        <f t="shared" si="264"/>
        <v>0</v>
      </c>
      <c r="CB173" s="109">
        <v>2029</v>
      </c>
      <c r="CC173" s="27">
        <v>145.64654211034704</v>
      </c>
      <c r="CD173" s="53">
        <f t="shared" si="292"/>
        <v>88.146542110347042</v>
      </c>
      <c r="CE173" s="108">
        <f t="shared" si="280"/>
        <v>1.3089108910891087</v>
      </c>
      <c r="CF173" s="61">
        <v>0</v>
      </c>
      <c r="CG173" s="53">
        <f t="shared" si="265"/>
        <v>0</v>
      </c>
      <c r="CI173" s="32">
        <v>2029</v>
      </c>
      <c r="CJ173" s="53">
        <v>376.63297164438274</v>
      </c>
      <c r="CK173" s="48">
        <f t="shared" si="281"/>
        <v>1.3089108910891087</v>
      </c>
      <c r="CL173" s="58">
        <v>0</v>
      </c>
      <c r="CM173" s="27">
        <f t="shared" si="266"/>
        <v>0</v>
      </c>
      <c r="CO173" s="109">
        <v>2029</v>
      </c>
      <c r="CP173" s="53">
        <f t="shared" si="282"/>
        <v>2334.9413078759953</v>
      </c>
      <c r="CQ173" s="53">
        <f t="shared" si="267"/>
        <v>2334.9413078759953</v>
      </c>
      <c r="CR173" s="108">
        <f t="shared" si="283"/>
        <v>1.3089108910891087</v>
      </c>
      <c r="CS173" s="108">
        <v>1</v>
      </c>
      <c r="CT173" s="53">
        <f t="shared" si="268"/>
        <v>3056.2301079327381</v>
      </c>
    </row>
    <row r="174" spans="1:98" ht="15" x14ac:dyDescent="0.5">
      <c r="A174" s="32">
        <v>2030</v>
      </c>
      <c r="B174" s="27">
        <f t="shared" si="235"/>
        <v>4696.9292767590759</v>
      </c>
      <c r="C174" s="87">
        <f t="shared" si="284"/>
        <v>0.125</v>
      </c>
      <c r="D174" s="27">
        <f t="shared" si="236"/>
        <v>587.11615959488449</v>
      </c>
      <c r="E174" s="137">
        <f t="shared" si="269"/>
        <v>0.9</v>
      </c>
      <c r="F174" s="169">
        <f t="shared" si="237"/>
        <v>9.9999999999999978E-2</v>
      </c>
      <c r="G174" s="27">
        <f t="shared" si="238"/>
        <v>528.40454363539607</v>
      </c>
      <c r="H174" s="58">
        <f t="shared" si="285"/>
        <v>0.40731330164910667</v>
      </c>
      <c r="I174" s="27">
        <f t="shared" si="239"/>
        <v>215.22619927452263</v>
      </c>
      <c r="J174" s="85">
        <f t="shared" si="270"/>
        <v>0.05</v>
      </c>
      <c r="K174" s="85">
        <f t="shared" si="271"/>
        <v>0.05</v>
      </c>
      <c r="L174" s="29">
        <f t="shared" si="272"/>
        <v>0.9</v>
      </c>
      <c r="M174" s="85">
        <f t="shared" si="272"/>
        <v>0.05</v>
      </c>
      <c r="N174" s="627">
        <f t="shared" si="240"/>
        <v>0.53806549818630667</v>
      </c>
      <c r="O174" s="144">
        <f t="shared" si="286"/>
        <v>3.7499999999999999E-2</v>
      </c>
      <c r="P174" s="627">
        <f t="shared" si="241"/>
        <v>0.40354912363972995</v>
      </c>
      <c r="Q174" s="27">
        <f t="shared" si="242"/>
        <v>10.223244465539826</v>
      </c>
      <c r="R174" s="27">
        <f t="shared" si="243"/>
        <v>10.357760840086403</v>
      </c>
      <c r="S174" s="624">
        <f t="shared" si="244"/>
        <v>214.28458465269659</v>
      </c>
      <c r="T174" s="144">
        <f t="shared" si="287"/>
        <v>0.05</v>
      </c>
      <c r="U174" s="53">
        <f t="shared" si="245"/>
        <v>10.761309963726132</v>
      </c>
      <c r="V174" s="27">
        <f t="shared" si="246"/>
        <v>58.711615959488434</v>
      </c>
      <c r="W174" s="85">
        <f t="shared" si="273"/>
        <v>0.09</v>
      </c>
      <c r="X174" s="29">
        <f t="shared" si="247"/>
        <v>0.91</v>
      </c>
      <c r="Y174" s="27">
        <f t="shared" si="248"/>
        <v>5.2840454363539591</v>
      </c>
      <c r="Z174" s="85">
        <f t="shared" si="274"/>
        <v>0.49000000000000005</v>
      </c>
      <c r="AA174" s="624">
        <f t="shared" si="249"/>
        <v>2.5891822638134401</v>
      </c>
      <c r="AB174" s="27">
        <f t="shared" si="250"/>
        <v>53.427570523134477</v>
      </c>
      <c r="AC174" s="85">
        <f t="shared" si="275"/>
        <v>0.49000000000000005</v>
      </c>
      <c r="AD174" s="27">
        <f t="shared" si="251"/>
        <v>26.179509556335898</v>
      </c>
      <c r="AE174" s="624">
        <f t="shared" si="252"/>
        <v>36.940819520062028</v>
      </c>
      <c r="AF174" s="624">
        <f t="shared" si="253"/>
        <v>5.9105311232099247</v>
      </c>
      <c r="AG174" s="624">
        <f t="shared" si="254"/>
        <v>7.7575720992130259</v>
      </c>
      <c r="AI174" s="109">
        <v>2030</v>
      </c>
      <c r="AJ174" s="53">
        <v>449.77002797618479</v>
      </c>
      <c r="AK174" s="108">
        <f t="shared" si="288"/>
        <v>1.3089108910891087</v>
      </c>
      <c r="AL174" s="61">
        <f t="shared" si="289"/>
        <v>1.2410000000000001</v>
      </c>
      <c r="AM174" s="53">
        <f t="shared" si="255"/>
        <v>730.58773013642053</v>
      </c>
      <c r="AN174" s="98"/>
      <c r="AO174" s="109">
        <v>2030</v>
      </c>
      <c r="AP174" s="53">
        <v>708.82391029836936</v>
      </c>
      <c r="AQ174" s="108">
        <f t="shared" si="276"/>
        <v>1.3089108910891087</v>
      </c>
      <c r="AR174" s="61">
        <f t="shared" si="290"/>
        <v>1.1113</v>
      </c>
      <c r="AS174" s="53">
        <f t="shared" si="256"/>
        <v>1031.0500665567047</v>
      </c>
      <c r="AU174" s="109">
        <v>2030</v>
      </c>
      <c r="AV174" s="53">
        <v>151.58855471874995</v>
      </c>
      <c r="AW174" s="61">
        <f t="shared" si="277"/>
        <v>1.3089108910891087</v>
      </c>
      <c r="AX174" s="61">
        <v>0</v>
      </c>
      <c r="AY174" s="53">
        <f t="shared" si="257"/>
        <v>0</v>
      </c>
      <c r="AZ174" s="6"/>
      <c r="BA174" s="32">
        <v>2030</v>
      </c>
      <c r="BB174" s="692">
        <v>410.87456844616628</v>
      </c>
      <c r="BC174" s="53">
        <f t="shared" si="291"/>
        <v>116.77456844616626</v>
      </c>
      <c r="BD174" s="48">
        <f t="shared" si="258"/>
        <v>1.3089108910891087</v>
      </c>
      <c r="BE174" s="58">
        <v>0</v>
      </c>
      <c r="BF174" s="27">
        <f t="shared" si="259"/>
        <v>0</v>
      </c>
      <c r="BH174" s="32">
        <v>2030</v>
      </c>
      <c r="BI174" s="692">
        <v>0</v>
      </c>
      <c r="BJ174" s="53">
        <v>0</v>
      </c>
      <c r="BK174" s="108">
        <f t="shared" si="260"/>
        <v>1.3089108910891087</v>
      </c>
      <c r="BL174" s="61">
        <v>0</v>
      </c>
      <c r="BM174" s="53">
        <f t="shared" si="261"/>
        <v>0</v>
      </c>
      <c r="BO174" s="109">
        <v>2030</v>
      </c>
      <c r="BP174" s="27">
        <v>170.39746149941305</v>
      </c>
      <c r="BQ174" s="53">
        <f t="shared" si="262"/>
        <v>70.397461499413055</v>
      </c>
      <c r="BR174" s="108">
        <f t="shared" si="278"/>
        <v>1.3089108910891087</v>
      </c>
      <c r="BS174" s="61">
        <v>0</v>
      </c>
      <c r="BT174" s="53">
        <f t="shared" si="263"/>
        <v>0</v>
      </c>
      <c r="BV174" s="109">
        <v>2030</v>
      </c>
      <c r="BW174" s="695">
        <v>99.504976406249625</v>
      </c>
      <c r="BX174" s="108">
        <f t="shared" si="279"/>
        <v>1.3089108910891087</v>
      </c>
      <c r="BY174" s="61">
        <v>0</v>
      </c>
      <c r="BZ174" s="53">
        <f t="shared" si="264"/>
        <v>0</v>
      </c>
      <c r="CB174" s="109">
        <v>2030</v>
      </c>
      <c r="CC174" s="27">
        <v>153.65930338444576</v>
      </c>
      <c r="CD174" s="53">
        <f t="shared" si="292"/>
        <v>96.159303384445764</v>
      </c>
      <c r="CE174" s="108">
        <f t="shared" si="280"/>
        <v>1.3089108910891087</v>
      </c>
      <c r="CF174" s="61">
        <v>0</v>
      </c>
      <c r="CG174" s="53">
        <f t="shared" si="265"/>
        <v>0</v>
      </c>
      <c r="CI174" s="32">
        <v>2030</v>
      </c>
      <c r="CJ174" s="53">
        <v>381.43626923213719</v>
      </c>
      <c r="CK174" s="48">
        <f t="shared" si="281"/>
        <v>1.3089108910891087</v>
      </c>
      <c r="CL174" s="58">
        <v>0</v>
      </c>
      <c r="CM174" s="27">
        <f t="shared" si="266"/>
        <v>0</v>
      </c>
      <c r="CO174" s="109">
        <v>2030</v>
      </c>
      <c r="CP174" s="53">
        <f t="shared" si="282"/>
        <v>2242.5449280382836</v>
      </c>
      <c r="CQ174" s="53">
        <f t="shared" si="267"/>
        <v>2242.5449280382836</v>
      </c>
      <c r="CR174" s="108">
        <f t="shared" si="283"/>
        <v>1.3089108910891087</v>
      </c>
      <c r="CS174" s="108">
        <v>1</v>
      </c>
      <c r="CT174" s="53">
        <f t="shared" si="268"/>
        <v>2935.291480065951</v>
      </c>
    </row>
    <row r="175" spans="1:98" ht="15" x14ac:dyDescent="0.5">
      <c r="A175" s="32">
        <v>2031</v>
      </c>
      <c r="B175" s="27">
        <f t="shared" si="235"/>
        <v>4652.1917911562086</v>
      </c>
      <c r="C175" s="87">
        <f t="shared" si="284"/>
        <v>0.125</v>
      </c>
      <c r="D175" s="27">
        <f t="shared" si="236"/>
        <v>581.52397389452608</v>
      </c>
      <c r="E175" s="137">
        <f t="shared" si="269"/>
        <v>0.9</v>
      </c>
      <c r="F175" s="169">
        <f t="shared" si="237"/>
        <v>9.9999999999999978E-2</v>
      </c>
      <c r="G175" s="27">
        <f t="shared" si="238"/>
        <v>523.37157650507345</v>
      </c>
      <c r="H175" s="58">
        <f t="shared" si="285"/>
        <v>0.40731330164910667</v>
      </c>
      <c r="I175" s="27">
        <f t="shared" si="239"/>
        <v>213.1762048155795</v>
      </c>
      <c r="J175" s="85">
        <f t="shared" si="270"/>
        <v>0.05</v>
      </c>
      <c r="K175" s="85">
        <f t="shared" si="271"/>
        <v>0.05</v>
      </c>
      <c r="L175" s="29">
        <f t="shared" si="272"/>
        <v>0.9</v>
      </c>
      <c r="M175" s="85">
        <f t="shared" si="272"/>
        <v>0.05</v>
      </c>
      <c r="N175" s="627">
        <f t="shared" si="240"/>
        <v>0.53294051203894888</v>
      </c>
      <c r="O175" s="144">
        <f t="shared" si="286"/>
        <v>3.7499999999999999E-2</v>
      </c>
      <c r="P175" s="627">
        <f t="shared" si="241"/>
        <v>0.39970538402921157</v>
      </c>
      <c r="Q175" s="27">
        <f t="shared" si="242"/>
        <v>10.125869728740028</v>
      </c>
      <c r="R175" s="27">
        <f t="shared" si="243"/>
        <v>10.259104856749765</v>
      </c>
      <c r="S175" s="624">
        <f t="shared" si="244"/>
        <v>212.24355891951134</v>
      </c>
      <c r="T175" s="144">
        <f t="shared" si="287"/>
        <v>0.05</v>
      </c>
      <c r="U175" s="53">
        <f t="shared" si="245"/>
        <v>10.658810240778976</v>
      </c>
      <c r="V175" s="27">
        <f t="shared" si="246"/>
        <v>58.152397389452595</v>
      </c>
      <c r="W175" s="85">
        <f t="shared" si="273"/>
        <v>0.09</v>
      </c>
      <c r="X175" s="29">
        <f t="shared" si="247"/>
        <v>0.91</v>
      </c>
      <c r="Y175" s="27">
        <f t="shared" si="248"/>
        <v>5.2337157650507331</v>
      </c>
      <c r="Z175" s="85">
        <f t="shared" si="274"/>
        <v>0.49000000000000005</v>
      </c>
      <c r="AA175" s="624">
        <f t="shared" si="249"/>
        <v>2.5645207248748596</v>
      </c>
      <c r="AB175" s="27">
        <f t="shared" si="250"/>
        <v>52.918681624401863</v>
      </c>
      <c r="AC175" s="85">
        <f t="shared" si="275"/>
        <v>0.49000000000000005</v>
      </c>
      <c r="AD175" s="27">
        <f t="shared" si="251"/>
        <v>25.930153995956914</v>
      </c>
      <c r="AE175" s="624">
        <f t="shared" si="252"/>
        <v>36.58896423673589</v>
      </c>
      <c r="AF175" s="624">
        <f t="shared" si="253"/>
        <v>5.854234277877743</v>
      </c>
      <c r="AG175" s="624">
        <f t="shared" si="254"/>
        <v>7.6836824897145366</v>
      </c>
      <c r="AI175" s="109">
        <v>2031</v>
      </c>
      <c r="AJ175" s="53">
        <v>481.28152657737519</v>
      </c>
      <c r="AK175" s="108">
        <f t="shared" si="288"/>
        <v>1.3089108910891087</v>
      </c>
      <c r="AL175" s="61">
        <f t="shared" si="289"/>
        <v>1.2410000000000001</v>
      </c>
      <c r="AM175" s="53">
        <f t="shared" si="255"/>
        <v>781.77369808504443</v>
      </c>
      <c r="AN175" s="98"/>
      <c r="AO175" s="109">
        <v>2031</v>
      </c>
      <c r="AP175" s="53">
        <v>722.05923615656582</v>
      </c>
      <c r="AQ175" s="108">
        <f t="shared" si="276"/>
        <v>1.3089108910891087</v>
      </c>
      <c r="AR175" s="61">
        <f t="shared" si="290"/>
        <v>1.1113</v>
      </c>
      <c r="AS175" s="53">
        <f t="shared" si="256"/>
        <v>1050.3020745783429</v>
      </c>
      <c r="AU175" s="109">
        <v>2031</v>
      </c>
      <c r="AV175" s="53">
        <v>162.55180069531343</v>
      </c>
      <c r="AW175" s="61">
        <f t="shared" si="277"/>
        <v>1.3089108910891087</v>
      </c>
      <c r="AX175" s="61">
        <v>0</v>
      </c>
      <c r="AY175" s="53">
        <f t="shared" si="257"/>
        <v>0</v>
      </c>
      <c r="AZ175" s="6"/>
      <c r="BA175" s="32">
        <v>2031</v>
      </c>
      <c r="BB175" s="692">
        <v>420.60893229064158</v>
      </c>
      <c r="BC175" s="53">
        <f t="shared" si="291"/>
        <v>126.50893229064155</v>
      </c>
      <c r="BD175" s="48">
        <f t="shared" si="258"/>
        <v>1.3089108910891087</v>
      </c>
      <c r="BE175" s="58">
        <v>0</v>
      </c>
      <c r="BF175" s="27">
        <f t="shared" si="259"/>
        <v>0</v>
      </c>
      <c r="BH175" s="32">
        <v>2031</v>
      </c>
      <c r="BI175" s="692">
        <v>0</v>
      </c>
      <c r="BJ175" s="53">
        <v>0</v>
      </c>
      <c r="BK175" s="108">
        <f t="shared" si="260"/>
        <v>1.3089108910891087</v>
      </c>
      <c r="BL175" s="61">
        <v>0</v>
      </c>
      <c r="BM175" s="53">
        <f t="shared" si="261"/>
        <v>0</v>
      </c>
      <c r="BO175" s="109">
        <v>2031</v>
      </c>
      <c r="BP175" s="27">
        <v>172.57371467725108</v>
      </c>
      <c r="BQ175" s="53">
        <f t="shared" si="262"/>
        <v>72.573714677251075</v>
      </c>
      <c r="BR175" s="108">
        <f t="shared" si="278"/>
        <v>1.3089108910891087</v>
      </c>
      <c r="BS175" s="61">
        <v>0</v>
      </c>
      <c r="BT175" s="53">
        <f t="shared" si="263"/>
        <v>0</v>
      </c>
      <c r="BV175" s="109">
        <v>2031</v>
      </c>
      <c r="BW175" s="695">
        <v>107.77449452343717</v>
      </c>
      <c r="BX175" s="108">
        <f t="shared" si="279"/>
        <v>1.3089108910891087</v>
      </c>
      <c r="BY175" s="61">
        <v>0</v>
      </c>
      <c r="BZ175" s="53">
        <f t="shared" si="264"/>
        <v>0</v>
      </c>
      <c r="CB175" s="109">
        <v>2031</v>
      </c>
      <c r="CC175" s="27">
        <v>160.67242975883937</v>
      </c>
      <c r="CD175" s="53">
        <f t="shared" si="292"/>
        <v>103.17242975883937</v>
      </c>
      <c r="CE175" s="108">
        <f t="shared" si="280"/>
        <v>1.3089108910891087</v>
      </c>
      <c r="CF175" s="61">
        <v>0</v>
      </c>
      <c r="CG175" s="53">
        <f t="shared" si="265"/>
        <v>0</v>
      </c>
      <c r="CI175" s="32">
        <v>2031</v>
      </c>
      <c r="CJ175" s="53">
        <v>386.52629294708993</v>
      </c>
      <c r="CK175" s="48">
        <f t="shared" si="281"/>
        <v>1.3089108910891087</v>
      </c>
      <c r="CL175" s="58">
        <v>0</v>
      </c>
      <c r="CM175" s="27">
        <f t="shared" si="266"/>
        <v>0</v>
      </c>
      <c r="CO175" s="109">
        <v>2031</v>
      </c>
      <c r="CP175" s="53">
        <f t="shared" si="282"/>
        <v>2154.5515723734866</v>
      </c>
      <c r="CQ175" s="53">
        <f t="shared" si="267"/>
        <v>2154.5515723734866</v>
      </c>
      <c r="CR175" s="108">
        <f t="shared" si="283"/>
        <v>1.3089108910891087</v>
      </c>
      <c r="CS175" s="108">
        <v>1</v>
      </c>
      <c r="CT175" s="53">
        <f t="shared" si="268"/>
        <v>2820.1160184928208</v>
      </c>
    </row>
    <row r="176" spans="1:98" ht="15" x14ac:dyDescent="0.5">
      <c r="A176" s="32">
        <v>2032</v>
      </c>
      <c r="B176" s="27">
        <f t="shared" si="235"/>
        <v>4607.3808091379815</v>
      </c>
      <c r="C176" s="87">
        <f t="shared" si="284"/>
        <v>0.125</v>
      </c>
      <c r="D176" s="27">
        <f t="shared" si="236"/>
        <v>575.92260114224769</v>
      </c>
      <c r="E176" s="137">
        <f t="shared" si="269"/>
        <v>0.9</v>
      </c>
      <c r="F176" s="169">
        <f t="shared" si="237"/>
        <v>9.9999999999999978E-2</v>
      </c>
      <c r="G176" s="27">
        <f t="shared" si="238"/>
        <v>518.33034102802299</v>
      </c>
      <c r="H176" s="58">
        <f t="shared" si="285"/>
        <v>0.40731330164910667</v>
      </c>
      <c r="I176" s="27">
        <f t="shared" si="239"/>
        <v>211.12284254903145</v>
      </c>
      <c r="J176" s="85">
        <f t="shared" si="270"/>
        <v>0.05</v>
      </c>
      <c r="K176" s="85">
        <f t="shared" si="271"/>
        <v>0.05</v>
      </c>
      <c r="L176" s="29">
        <f t="shared" si="272"/>
        <v>0.9</v>
      </c>
      <c r="M176" s="85">
        <f t="shared" si="272"/>
        <v>0.05</v>
      </c>
      <c r="N176" s="627">
        <f t="shared" si="240"/>
        <v>0.52780710637257866</v>
      </c>
      <c r="O176" s="144">
        <f t="shared" si="286"/>
        <v>3.7499999999999999E-2</v>
      </c>
      <c r="P176" s="627">
        <f t="shared" si="241"/>
        <v>0.39585532977943394</v>
      </c>
      <c r="Q176" s="27">
        <f t="shared" si="242"/>
        <v>10.028335021078993</v>
      </c>
      <c r="R176" s="27">
        <f t="shared" si="243"/>
        <v>10.160286797672139</v>
      </c>
      <c r="S176" s="624">
        <f t="shared" si="244"/>
        <v>210.19918011287945</v>
      </c>
      <c r="T176" s="144">
        <f t="shared" si="287"/>
        <v>0.05</v>
      </c>
      <c r="U176" s="53">
        <f t="shared" si="245"/>
        <v>10.556142127451572</v>
      </c>
      <c r="V176" s="27">
        <f t="shared" si="246"/>
        <v>57.592260114224757</v>
      </c>
      <c r="W176" s="85">
        <f t="shared" si="273"/>
        <v>0.09</v>
      </c>
      <c r="X176" s="29">
        <f t="shared" si="247"/>
        <v>0.91</v>
      </c>
      <c r="Y176" s="27">
        <f t="shared" si="248"/>
        <v>5.183303410280228</v>
      </c>
      <c r="Z176" s="85">
        <f t="shared" si="274"/>
        <v>0.49000000000000005</v>
      </c>
      <c r="AA176" s="624">
        <f t="shared" si="249"/>
        <v>2.5398186710373118</v>
      </c>
      <c r="AB176" s="27">
        <f t="shared" si="250"/>
        <v>52.408956703944533</v>
      </c>
      <c r="AC176" s="85">
        <f t="shared" si="275"/>
        <v>0.49000000000000005</v>
      </c>
      <c r="AD176" s="27">
        <f t="shared" si="251"/>
        <v>25.680388784932823</v>
      </c>
      <c r="AE176" s="624">
        <f t="shared" si="252"/>
        <v>36.236530912384396</v>
      </c>
      <c r="AF176" s="624">
        <f t="shared" si="253"/>
        <v>5.7978449459815034</v>
      </c>
      <c r="AG176" s="624">
        <f t="shared" si="254"/>
        <v>7.6096714916007224</v>
      </c>
      <c r="AI176" s="109">
        <v>2032</v>
      </c>
      <c r="AJ176" s="53">
        <v>512.79302517856559</v>
      </c>
      <c r="AK176" s="108">
        <f t="shared" si="288"/>
        <v>1.3089108910891087</v>
      </c>
      <c r="AL176" s="61">
        <f t="shared" si="289"/>
        <v>1.2410000000000001</v>
      </c>
      <c r="AM176" s="53">
        <f t="shared" si="255"/>
        <v>832.95966603366844</v>
      </c>
      <c r="AN176" s="98"/>
      <c r="AO176" s="109">
        <v>2032</v>
      </c>
      <c r="AP176" s="53">
        <v>735.29456201476512</v>
      </c>
      <c r="AQ176" s="108">
        <f t="shared" si="276"/>
        <v>1.3089108910891087</v>
      </c>
      <c r="AR176" s="61">
        <f t="shared" si="290"/>
        <v>1.1113</v>
      </c>
      <c r="AS176" s="53">
        <f t="shared" si="256"/>
        <v>1069.5540825999851</v>
      </c>
      <c r="AU176" s="109">
        <v>2032</v>
      </c>
      <c r="AV176" s="53">
        <v>173.51504667187328</v>
      </c>
      <c r="AW176" s="61">
        <f t="shared" si="277"/>
        <v>1.3089108910891087</v>
      </c>
      <c r="AX176" s="61">
        <v>0</v>
      </c>
      <c r="AY176" s="53">
        <f t="shared" si="257"/>
        <v>0</v>
      </c>
      <c r="AZ176" s="6"/>
      <c r="BA176" s="32">
        <v>2032</v>
      </c>
      <c r="BB176" s="692">
        <v>430.00860145704434</v>
      </c>
      <c r="BC176" s="53">
        <f t="shared" si="291"/>
        <v>135.90860145704431</v>
      </c>
      <c r="BD176" s="48">
        <f t="shared" si="258"/>
        <v>1.3089108910891087</v>
      </c>
      <c r="BE176" s="58">
        <v>0</v>
      </c>
      <c r="BF176" s="27">
        <f t="shared" si="259"/>
        <v>0</v>
      </c>
      <c r="BH176" s="32">
        <v>2032</v>
      </c>
      <c r="BI176" s="692">
        <v>0</v>
      </c>
      <c r="BJ176" s="53">
        <v>0</v>
      </c>
      <c r="BK176" s="108">
        <f t="shared" si="260"/>
        <v>1.3089108910891087</v>
      </c>
      <c r="BL176" s="61">
        <v>0</v>
      </c>
      <c r="BM176" s="53">
        <f t="shared" si="261"/>
        <v>0</v>
      </c>
      <c r="BO176" s="109">
        <v>2032</v>
      </c>
      <c r="BP176" s="27">
        <v>174.79856866579613</v>
      </c>
      <c r="BQ176" s="53">
        <f t="shared" si="262"/>
        <v>74.798568665796125</v>
      </c>
      <c r="BR176" s="108">
        <f t="shared" si="278"/>
        <v>1.3089108910891087</v>
      </c>
      <c r="BS176" s="61">
        <v>0</v>
      </c>
      <c r="BT176" s="53">
        <f t="shared" si="263"/>
        <v>0</v>
      </c>
      <c r="BV176" s="109">
        <v>2032</v>
      </c>
      <c r="BW176" s="695">
        <v>116.04401264062471</v>
      </c>
      <c r="BX176" s="108">
        <f t="shared" si="279"/>
        <v>1.3089108910891087</v>
      </c>
      <c r="BY176" s="61">
        <v>0</v>
      </c>
      <c r="BZ176" s="53">
        <f t="shared" si="264"/>
        <v>0</v>
      </c>
      <c r="CB176" s="109">
        <v>2032</v>
      </c>
      <c r="CC176" s="27">
        <v>167.73493637307445</v>
      </c>
      <c r="CD176" s="53">
        <f t="shared" si="292"/>
        <v>110.23493637307445</v>
      </c>
      <c r="CE176" s="108">
        <f t="shared" si="280"/>
        <v>1.3089108910891087</v>
      </c>
      <c r="CF176" s="61">
        <v>0</v>
      </c>
      <c r="CG176" s="53">
        <f t="shared" si="265"/>
        <v>0</v>
      </c>
      <c r="CI176" s="32">
        <v>2032</v>
      </c>
      <c r="CJ176" s="53">
        <v>391.90918110614501</v>
      </c>
      <c r="CK176" s="48">
        <f t="shared" si="281"/>
        <v>1.3089108910891087</v>
      </c>
      <c r="CL176" s="58">
        <v>0</v>
      </c>
      <c r="CM176" s="27">
        <f t="shared" si="266"/>
        <v>0</v>
      </c>
      <c r="CO176" s="109">
        <v>2032</v>
      </c>
      <c r="CP176" s="53">
        <f t="shared" si="282"/>
        <v>2066.5020658921112</v>
      </c>
      <c r="CQ176" s="53">
        <f t="shared" si="267"/>
        <v>2066.5020658921112</v>
      </c>
      <c r="CR176" s="108">
        <f t="shared" si="283"/>
        <v>1.3089108910891087</v>
      </c>
      <c r="CS176" s="108">
        <v>1</v>
      </c>
      <c r="CT176" s="53">
        <f t="shared" si="268"/>
        <v>2704.8670605043276</v>
      </c>
    </row>
    <row r="177" spans="1:98" ht="15" x14ac:dyDescent="0.5">
      <c r="A177" s="32">
        <v>2033</v>
      </c>
      <c r="B177" s="27">
        <f t="shared" si="235"/>
        <v>4562.5281925465606</v>
      </c>
      <c r="C177" s="87">
        <f t="shared" si="284"/>
        <v>0.125</v>
      </c>
      <c r="D177" s="27">
        <f t="shared" si="236"/>
        <v>570.31602406832008</v>
      </c>
      <c r="E177" s="137">
        <f t="shared" si="269"/>
        <v>0.9</v>
      </c>
      <c r="F177" s="169">
        <f t="shared" si="237"/>
        <v>9.9999999999999978E-2</v>
      </c>
      <c r="G177" s="27">
        <f t="shared" si="238"/>
        <v>513.28442166148807</v>
      </c>
      <c r="H177" s="58">
        <f t="shared" si="285"/>
        <v>0.40731330164910667</v>
      </c>
      <c r="I177" s="27">
        <f t="shared" si="239"/>
        <v>209.06757247199295</v>
      </c>
      <c r="J177" s="85">
        <f t="shared" si="270"/>
        <v>0.05</v>
      </c>
      <c r="K177" s="85">
        <f t="shared" si="271"/>
        <v>0.05</v>
      </c>
      <c r="L177" s="29">
        <f t="shared" si="272"/>
        <v>0.9</v>
      </c>
      <c r="M177" s="85">
        <f t="shared" si="272"/>
        <v>0.05</v>
      </c>
      <c r="N177" s="627">
        <f t="shared" si="240"/>
        <v>0.52266893117998237</v>
      </c>
      <c r="O177" s="144">
        <f t="shared" si="286"/>
        <v>3.7499999999999999E-2</v>
      </c>
      <c r="P177" s="627">
        <f t="shared" si="241"/>
        <v>0.39200169838498677</v>
      </c>
      <c r="Q177" s="27">
        <f t="shared" si="242"/>
        <v>9.9307096924196649</v>
      </c>
      <c r="R177" s="27">
        <f t="shared" si="243"/>
        <v>10.06137692521466</v>
      </c>
      <c r="S177" s="624">
        <f t="shared" si="244"/>
        <v>208.15290184242798</v>
      </c>
      <c r="T177" s="144">
        <f t="shared" si="287"/>
        <v>0.05</v>
      </c>
      <c r="U177" s="53">
        <f t="shared" si="245"/>
        <v>10.453378623599647</v>
      </c>
      <c r="V177" s="27">
        <f t="shared" si="246"/>
        <v>57.031602406831993</v>
      </c>
      <c r="W177" s="85">
        <f t="shared" si="273"/>
        <v>0.09</v>
      </c>
      <c r="X177" s="29">
        <f t="shared" si="247"/>
        <v>0.91</v>
      </c>
      <c r="Y177" s="27">
        <f t="shared" si="248"/>
        <v>5.1328442166148793</v>
      </c>
      <c r="Z177" s="85">
        <f t="shared" si="274"/>
        <v>0.49000000000000005</v>
      </c>
      <c r="AA177" s="624">
        <f t="shared" si="249"/>
        <v>2.5150936661412913</v>
      </c>
      <c r="AB177" s="27">
        <f t="shared" si="250"/>
        <v>51.898758190217116</v>
      </c>
      <c r="AC177" s="85">
        <f t="shared" si="275"/>
        <v>0.49000000000000005</v>
      </c>
      <c r="AD177" s="27">
        <f t="shared" si="251"/>
        <v>25.430391513206388</v>
      </c>
      <c r="AE177" s="624">
        <f t="shared" si="252"/>
        <v>35.883770136806035</v>
      </c>
      <c r="AF177" s="624">
        <f t="shared" si="253"/>
        <v>5.7414032218889659</v>
      </c>
      <c r="AG177" s="624">
        <f t="shared" si="254"/>
        <v>7.5355917287292673</v>
      </c>
      <c r="AI177" s="109">
        <v>2033</v>
      </c>
      <c r="AJ177" s="53">
        <v>544.30452377975598</v>
      </c>
      <c r="AK177" s="108">
        <f t="shared" si="288"/>
        <v>1.3089108910891087</v>
      </c>
      <c r="AL177" s="61">
        <f t="shared" si="289"/>
        <v>1.2410000000000001</v>
      </c>
      <c r="AM177" s="53">
        <f t="shared" si="255"/>
        <v>884.14563398229222</v>
      </c>
      <c r="AN177" s="98"/>
      <c r="AO177" s="109">
        <v>2033</v>
      </c>
      <c r="AP177" s="53">
        <v>748.52988787296181</v>
      </c>
      <c r="AQ177" s="108">
        <f t="shared" si="276"/>
        <v>1.3089108910891087</v>
      </c>
      <c r="AR177" s="61">
        <f t="shared" si="290"/>
        <v>1.1113</v>
      </c>
      <c r="AS177" s="53">
        <f t="shared" si="256"/>
        <v>1088.8060906216238</v>
      </c>
      <c r="AU177" s="109">
        <v>2033</v>
      </c>
      <c r="AV177" s="53">
        <v>184.47829264843676</v>
      </c>
      <c r="AW177" s="61">
        <f t="shared" si="277"/>
        <v>1.3089108910891087</v>
      </c>
      <c r="AX177" s="61">
        <v>0</v>
      </c>
      <c r="AY177" s="53">
        <f t="shared" si="257"/>
        <v>0</v>
      </c>
      <c r="AZ177" s="6"/>
      <c r="BA177" s="32">
        <v>2033</v>
      </c>
      <c r="BB177" s="692">
        <v>439.05753293661587</v>
      </c>
      <c r="BC177" s="53">
        <f t="shared" si="291"/>
        <v>144.95753293661585</v>
      </c>
      <c r="BD177" s="48">
        <f t="shared" si="258"/>
        <v>1.3089108910891087</v>
      </c>
      <c r="BE177" s="58">
        <v>0</v>
      </c>
      <c r="BF177" s="27">
        <f t="shared" si="259"/>
        <v>0</v>
      </c>
      <c r="BH177" s="32">
        <v>2033</v>
      </c>
      <c r="BI177" s="692">
        <v>0</v>
      </c>
      <c r="BJ177" s="53">
        <v>0</v>
      </c>
      <c r="BK177" s="108">
        <f t="shared" si="260"/>
        <v>1.3089108910891087</v>
      </c>
      <c r="BL177" s="61">
        <v>0</v>
      </c>
      <c r="BM177" s="53">
        <f t="shared" si="261"/>
        <v>0</v>
      </c>
      <c r="BO177" s="109">
        <v>2033</v>
      </c>
      <c r="BP177" s="27">
        <v>177.07064070109996</v>
      </c>
      <c r="BQ177" s="53">
        <f t="shared" si="262"/>
        <v>77.070640701099961</v>
      </c>
      <c r="BR177" s="108">
        <f t="shared" si="278"/>
        <v>1.3089108910891087</v>
      </c>
      <c r="BS177" s="61">
        <v>0</v>
      </c>
      <c r="BT177" s="53">
        <f t="shared" si="263"/>
        <v>0</v>
      </c>
      <c r="BV177" s="109">
        <v>2033</v>
      </c>
      <c r="BW177" s="695">
        <v>124.31353075781226</v>
      </c>
      <c r="BX177" s="108">
        <f t="shared" si="279"/>
        <v>1.3089108910891087</v>
      </c>
      <c r="BY177" s="61">
        <v>0</v>
      </c>
      <c r="BZ177" s="53">
        <f t="shared" si="264"/>
        <v>0</v>
      </c>
      <c r="CB177" s="109">
        <v>2033</v>
      </c>
      <c r="CC177" s="27">
        <v>174.83660344246783</v>
      </c>
      <c r="CD177" s="53">
        <f t="shared" si="292"/>
        <v>117.33660344246783</v>
      </c>
      <c r="CE177" s="108">
        <f t="shared" si="280"/>
        <v>1.3089108910891087</v>
      </c>
      <c r="CF177" s="61">
        <v>0</v>
      </c>
      <c r="CG177" s="53">
        <f t="shared" si="265"/>
        <v>0</v>
      </c>
      <c r="CI177" s="32">
        <v>2033</v>
      </c>
      <c r="CJ177" s="53">
        <v>397.58823701208172</v>
      </c>
      <c r="CK177" s="48">
        <f t="shared" si="281"/>
        <v>1.3089108910891087</v>
      </c>
      <c r="CL177" s="58">
        <v>0</v>
      </c>
      <c r="CM177" s="27">
        <f t="shared" si="266"/>
        <v>0</v>
      </c>
      <c r="CO177" s="109">
        <v>2033</v>
      </c>
      <c r="CP177" s="53">
        <f t="shared" si="282"/>
        <v>1978.420750848768</v>
      </c>
      <c r="CQ177" s="53">
        <f t="shared" si="267"/>
        <v>1978.420750848768</v>
      </c>
      <c r="CR177" s="108">
        <f t="shared" si="283"/>
        <v>1.3089108910891087</v>
      </c>
      <c r="CS177" s="108">
        <v>1</v>
      </c>
      <c r="CT177" s="53">
        <f t="shared" si="268"/>
        <v>2589.5764679426443</v>
      </c>
    </row>
    <row r="178" spans="1:98" ht="15" x14ac:dyDescent="0.5">
      <c r="A178" s="32">
        <v>2034</v>
      </c>
      <c r="B178" s="27">
        <f t="shared" si="235"/>
        <v>4517.1464334522188</v>
      </c>
      <c r="C178" s="87">
        <f t="shared" si="284"/>
        <v>0.125</v>
      </c>
      <c r="D178" s="27">
        <f t="shared" si="236"/>
        <v>564.64330418152736</v>
      </c>
      <c r="E178" s="137">
        <f t="shared" si="269"/>
        <v>0.9</v>
      </c>
      <c r="F178" s="169">
        <f t="shared" si="237"/>
        <v>9.9999999999999978E-2</v>
      </c>
      <c r="G178" s="27">
        <f t="shared" si="238"/>
        <v>508.17897376337464</v>
      </c>
      <c r="H178" s="58">
        <f t="shared" si="285"/>
        <v>0.40731330164910667</v>
      </c>
      <c r="I178" s="27">
        <f t="shared" si="239"/>
        <v>206.98805563221489</v>
      </c>
      <c r="J178" s="85">
        <f t="shared" si="270"/>
        <v>0.05</v>
      </c>
      <c r="K178" s="85">
        <f t="shared" si="271"/>
        <v>0.05</v>
      </c>
      <c r="L178" s="29">
        <f t="shared" si="272"/>
        <v>0.9</v>
      </c>
      <c r="M178" s="85">
        <f t="shared" si="272"/>
        <v>0.05</v>
      </c>
      <c r="N178" s="627">
        <f t="shared" si="240"/>
        <v>0.51747013908053729</v>
      </c>
      <c r="O178" s="144">
        <f t="shared" si="286"/>
        <v>3.7499999999999999E-2</v>
      </c>
      <c r="P178" s="627">
        <f t="shared" si="241"/>
        <v>0.38810260431040294</v>
      </c>
      <c r="Q178" s="27">
        <f t="shared" si="242"/>
        <v>9.8319326425302087</v>
      </c>
      <c r="R178" s="27">
        <f t="shared" si="243"/>
        <v>9.9613001773003429</v>
      </c>
      <c r="S178" s="624">
        <f t="shared" si="244"/>
        <v>206.08248288882393</v>
      </c>
      <c r="T178" s="144">
        <f t="shared" si="287"/>
        <v>0.05</v>
      </c>
      <c r="U178" s="53">
        <f t="shared" si="245"/>
        <v>10.349402781610745</v>
      </c>
      <c r="V178" s="27">
        <f t="shared" si="246"/>
        <v>56.46433041815272</v>
      </c>
      <c r="W178" s="85">
        <f t="shared" si="273"/>
        <v>0.09</v>
      </c>
      <c r="X178" s="29">
        <f t="shared" si="247"/>
        <v>0.91</v>
      </c>
      <c r="Y178" s="27">
        <f t="shared" si="248"/>
        <v>5.0817897376337449</v>
      </c>
      <c r="Z178" s="85">
        <f t="shared" si="274"/>
        <v>0.49000000000000005</v>
      </c>
      <c r="AA178" s="624">
        <f t="shared" si="249"/>
        <v>2.4900769714405353</v>
      </c>
      <c r="AB178" s="27">
        <f t="shared" si="250"/>
        <v>51.382540680518979</v>
      </c>
      <c r="AC178" s="85">
        <f t="shared" si="275"/>
        <v>0.49000000000000005</v>
      </c>
      <c r="AD178" s="27">
        <f t="shared" si="251"/>
        <v>25.177444933454304</v>
      </c>
      <c r="AE178" s="624">
        <f t="shared" si="252"/>
        <v>35.526847715065045</v>
      </c>
      <c r="AF178" s="624">
        <f t="shared" si="253"/>
        <v>5.6842956344104074</v>
      </c>
      <c r="AG178" s="624">
        <f t="shared" si="254"/>
        <v>7.4606380201636595</v>
      </c>
      <c r="AI178" s="109">
        <v>2034</v>
      </c>
      <c r="AJ178" s="53">
        <v>575.81602238094638</v>
      </c>
      <c r="AK178" s="108">
        <f t="shared" si="288"/>
        <v>1.3089108910891087</v>
      </c>
      <c r="AL178" s="61">
        <f t="shared" si="289"/>
        <v>1.2410000000000001</v>
      </c>
      <c r="AM178" s="53">
        <f t="shared" si="255"/>
        <v>935.33160193091612</v>
      </c>
      <c r="AN178" s="98"/>
      <c r="AO178" s="109">
        <v>2034</v>
      </c>
      <c r="AP178" s="53">
        <v>761.76521373115816</v>
      </c>
      <c r="AQ178" s="108">
        <f t="shared" si="276"/>
        <v>1.3089108910891087</v>
      </c>
      <c r="AR178" s="61">
        <f t="shared" si="290"/>
        <v>1.1113</v>
      </c>
      <c r="AS178" s="53">
        <f t="shared" si="256"/>
        <v>1108.0580986432617</v>
      </c>
      <c r="AU178" s="109">
        <v>2034</v>
      </c>
      <c r="AV178" s="53">
        <v>195.44153862500025</v>
      </c>
      <c r="AW178" s="61">
        <f t="shared" si="277"/>
        <v>1.3089108910891087</v>
      </c>
      <c r="AX178" s="61">
        <v>0</v>
      </c>
      <c r="AY178" s="53">
        <f t="shared" si="257"/>
        <v>0</v>
      </c>
      <c r="AZ178" s="6"/>
      <c r="BA178" s="32">
        <v>2034</v>
      </c>
      <c r="BB178" s="692">
        <v>448.13715032622002</v>
      </c>
      <c r="BC178" s="53">
        <f t="shared" si="291"/>
        <v>154.03715032622</v>
      </c>
      <c r="BD178" s="48">
        <f t="shared" si="258"/>
        <v>1.3089108910891087</v>
      </c>
      <c r="BE178" s="58">
        <v>0</v>
      </c>
      <c r="BF178" s="27">
        <f t="shared" si="259"/>
        <v>0</v>
      </c>
      <c r="BH178" s="32">
        <v>2034</v>
      </c>
      <c r="BI178" s="692">
        <v>0</v>
      </c>
      <c r="BJ178" s="53">
        <v>0</v>
      </c>
      <c r="BK178" s="108">
        <f t="shared" si="260"/>
        <v>1.3089108910891087</v>
      </c>
      <c r="BL178" s="61">
        <v>0</v>
      </c>
      <c r="BM178" s="53">
        <f t="shared" si="261"/>
        <v>0</v>
      </c>
      <c r="BO178" s="109">
        <v>2034</v>
      </c>
      <c r="BP178" s="27">
        <v>179.38833950841604</v>
      </c>
      <c r="BQ178" s="53">
        <f t="shared" si="262"/>
        <v>79.388339508416038</v>
      </c>
      <c r="BR178" s="108">
        <f t="shared" si="278"/>
        <v>1.3089108910891087</v>
      </c>
      <c r="BS178" s="61">
        <v>0</v>
      </c>
      <c r="BT178" s="53">
        <f t="shared" si="263"/>
        <v>0</v>
      </c>
      <c r="BV178" s="109">
        <v>2034</v>
      </c>
      <c r="BW178" s="695">
        <v>132.5830488749998</v>
      </c>
      <c r="BX178" s="108">
        <f t="shared" si="279"/>
        <v>1.3089108910891087</v>
      </c>
      <c r="BY178" s="61">
        <v>0</v>
      </c>
      <c r="BZ178" s="53">
        <f t="shared" si="264"/>
        <v>0</v>
      </c>
      <c r="CB178" s="109">
        <v>2034</v>
      </c>
      <c r="CC178" s="27">
        <v>181.96974794668685</v>
      </c>
      <c r="CD178" s="53">
        <f t="shared" si="292"/>
        <v>124.46974794668685</v>
      </c>
      <c r="CE178" s="108">
        <f t="shared" si="280"/>
        <v>1.3089108910891087</v>
      </c>
      <c r="CF178" s="61">
        <v>0</v>
      </c>
      <c r="CG178" s="53">
        <f t="shared" si="265"/>
        <v>0</v>
      </c>
      <c r="CI178" s="32">
        <v>2034</v>
      </c>
      <c r="CJ178" s="53">
        <v>403.56376447130719</v>
      </c>
      <c r="CK178" s="48">
        <f t="shared" si="281"/>
        <v>1.3089108910891087</v>
      </c>
      <c r="CL178" s="58">
        <v>0</v>
      </c>
      <c r="CM178" s="27">
        <f t="shared" si="266"/>
        <v>0</v>
      </c>
      <c r="CO178" s="109">
        <v>2034</v>
      </c>
      <c r="CP178" s="53">
        <f t="shared" si="282"/>
        <v>1889.9351741352657</v>
      </c>
      <c r="CQ178" s="53">
        <f t="shared" si="267"/>
        <v>1889.9351741352657</v>
      </c>
      <c r="CR178" s="108">
        <f t="shared" si="283"/>
        <v>1.3089108910891087</v>
      </c>
      <c r="CS178" s="108">
        <v>1</v>
      </c>
      <c r="CT178" s="53">
        <f t="shared" si="268"/>
        <v>2473.7567328780406</v>
      </c>
    </row>
    <row r="179" spans="1:98" ht="15" x14ac:dyDescent="0.5">
      <c r="A179" s="32">
        <v>2035</v>
      </c>
      <c r="B179" s="27">
        <f t="shared" si="235"/>
        <v>4470.4030247153023</v>
      </c>
      <c r="C179" s="87">
        <f t="shared" si="284"/>
        <v>0.125</v>
      </c>
      <c r="D179" s="27">
        <f t="shared" si="236"/>
        <v>558.80037808941279</v>
      </c>
      <c r="E179" s="137">
        <f t="shared" si="269"/>
        <v>0.9</v>
      </c>
      <c r="F179" s="169">
        <f t="shared" si="237"/>
        <v>9.9999999999999978E-2</v>
      </c>
      <c r="G179" s="27">
        <f t="shared" si="238"/>
        <v>502.92034028047152</v>
      </c>
      <c r="H179" s="58">
        <f t="shared" si="285"/>
        <v>0.40731330164910667</v>
      </c>
      <c r="I179" s="27">
        <f t="shared" si="239"/>
        <v>204.84614426613106</v>
      </c>
      <c r="J179" s="85">
        <f t="shared" si="270"/>
        <v>0.05</v>
      </c>
      <c r="K179" s="85">
        <f t="shared" si="271"/>
        <v>0.05</v>
      </c>
      <c r="L179" s="29">
        <f t="shared" si="272"/>
        <v>0.9</v>
      </c>
      <c r="M179" s="85">
        <f t="shared" si="272"/>
        <v>0.05</v>
      </c>
      <c r="N179" s="627">
        <f t="shared" si="240"/>
        <v>0.5121153606653277</v>
      </c>
      <c r="O179" s="144">
        <f t="shared" si="286"/>
        <v>3.7499999999999999E-2</v>
      </c>
      <c r="P179" s="627">
        <f t="shared" si="241"/>
        <v>0.38408652049899572</v>
      </c>
      <c r="Q179" s="27">
        <f t="shared" si="242"/>
        <v>9.7301918526412248</v>
      </c>
      <c r="R179" s="27">
        <f t="shared" si="243"/>
        <v>9.8582206928075582</v>
      </c>
      <c r="S179" s="624">
        <f t="shared" si="244"/>
        <v>203.94994238496673</v>
      </c>
      <c r="T179" s="144">
        <f t="shared" si="287"/>
        <v>0.05</v>
      </c>
      <c r="U179" s="53">
        <f t="shared" si="245"/>
        <v>10.242307213306553</v>
      </c>
      <c r="V179" s="27">
        <f t="shared" si="246"/>
        <v>55.880037808941267</v>
      </c>
      <c r="W179" s="85">
        <f t="shared" si="273"/>
        <v>0.09</v>
      </c>
      <c r="X179" s="29">
        <f t="shared" si="247"/>
        <v>0.91</v>
      </c>
      <c r="Y179" s="27">
        <f t="shared" si="248"/>
        <v>5.0292034028047139</v>
      </c>
      <c r="Z179" s="85">
        <f t="shared" si="274"/>
        <v>0.49000000000000005</v>
      </c>
      <c r="AA179" s="624">
        <f t="shared" si="249"/>
        <v>2.4643096673743101</v>
      </c>
      <c r="AB179" s="27">
        <f t="shared" si="250"/>
        <v>50.850834406136556</v>
      </c>
      <c r="AC179" s="85">
        <f t="shared" si="275"/>
        <v>0.49000000000000005</v>
      </c>
      <c r="AD179" s="27">
        <f t="shared" si="251"/>
        <v>24.916908859006917</v>
      </c>
      <c r="AE179" s="624">
        <f t="shared" si="252"/>
        <v>35.15921607231347</v>
      </c>
      <c r="AF179" s="624">
        <f t="shared" si="253"/>
        <v>5.6254745715701553</v>
      </c>
      <c r="AG179" s="624">
        <f t="shared" si="254"/>
        <v>7.3834353751858286</v>
      </c>
      <c r="AI179" s="109">
        <v>2035</v>
      </c>
      <c r="AJ179" s="53">
        <v>607.32752098213678</v>
      </c>
      <c r="AK179" s="108">
        <f t="shared" si="288"/>
        <v>1.3089108910891087</v>
      </c>
      <c r="AL179" s="61">
        <f t="shared" si="289"/>
        <v>1.2410000000000001</v>
      </c>
      <c r="AM179" s="53">
        <f t="shared" si="255"/>
        <v>986.51756987954013</v>
      </c>
      <c r="AN179" s="98"/>
      <c r="AO179" s="109">
        <v>2035</v>
      </c>
      <c r="AP179" s="53">
        <v>769.14477035176765</v>
      </c>
      <c r="AQ179" s="108">
        <f t="shared" si="276"/>
        <v>1.3089108910891087</v>
      </c>
      <c r="AR179" s="61">
        <f t="shared" si="290"/>
        <v>1.1113</v>
      </c>
      <c r="AS179" s="53">
        <f t="shared" si="256"/>
        <v>1118.7923476355616</v>
      </c>
      <c r="AU179" s="109">
        <v>2035</v>
      </c>
      <c r="AV179" s="53">
        <v>206.40478460156373</v>
      </c>
      <c r="AW179" s="61">
        <f t="shared" si="277"/>
        <v>1.3089108910891087</v>
      </c>
      <c r="AX179" s="61">
        <v>0</v>
      </c>
      <c r="AY179" s="53">
        <f t="shared" si="257"/>
        <v>0</v>
      </c>
      <c r="AZ179" s="6"/>
      <c r="BA179" s="32">
        <v>2035</v>
      </c>
      <c r="BB179" s="692">
        <v>457.24206567565562</v>
      </c>
      <c r="BC179" s="53">
        <f t="shared" si="291"/>
        <v>163.1420656756556</v>
      </c>
      <c r="BD179" s="48">
        <f t="shared" si="258"/>
        <v>1.3089108910891087</v>
      </c>
      <c r="BE179" s="58">
        <v>0</v>
      </c>
      <c r="BF179" s="27">
        <f t="shared" si="259"/>
        <v>0</v>
      </c>
      <c r="BH179" s="32">
        <v>2035</v>
      </c>
      <c r="BI179" s="692">
        <v>0</v>
      </c>
      <c r="BJ179" s="53">
        <v>0</v>
      </c>
      <c r="BK179" s="108">
        <f t="shared" si="260"/>
        <v>1.3089108910891087</v>
      </c>
      <c r="BL179" s="61">
        <v>0</v>
      </c>
      <c r="BM179" s="53">
        <f t="shared" si="261"/>
        <v>0</v>
      </c>
      <c r="BO179" s="109">
        <v>2035</v>
      </c>
      <c r="BP179" s="27">
        <v>181.74990566188382</v>
      </c>
      <c r="BQ179" s="53">
        <f t="shared" si="262"/>
        <v>81.749905661883815</v>
      </c>
      <c r="BR179" s="108">
        <f t="shared" si="278"/>
        <v>1.3089108910891087</v>
      </c>
      <c r="BS179" s="61">
        <v>0</v>
      </c>
      <c r="BT179" s="53">
        <f t="shared" si="263"/>
        <v>0</v>
      </c>
      <c r="BV179" s="109">
        <v>2035</v>
      </c>
      <c r="BW179" s="695">
        <v>140.85256699218735</v>
      </c>
      <c r="BX179" s="108">
        <f t="shared" si="279"/>
        <v>1.3089108910891087</v>
      </c>
      <c r="BY179" s="61">
        <v>0</v>
      </c>
      <c r="BZ179" s="53">
        <f t="shared" si="264"/>
        <v>0</v>
      </c>
      <c r="CB179" s="109">
        <v>2035</v>
      </c>
      <c r="CC179" s="27">
        <v>189.12851158294441</v>
      </c>
      <c r="CD179" s="53">
        <f t="shared" si="292"/>
        <v>131.62851158294441</v>
      </c>
      <c r="CE179" s="108">
        <f t="shared" si="280"/>
        <v>1.3089108910891087</v>
      </c>
      <c r="CF179" s="61">
        <v>0</v>
      </c>
      <c r="CG179" s="53">
        <f t="shared" si="265"/>
        <v>0</v>
      </c>
      <c r="CI179" s="32">
        <v>2035</v>
      </c>
      <c r="CJ179" s="53">
        <v>409.83305246335641</v>
      </c>
      <c r="CK179" s="48">
        <f t="shared" si="281"/>
        <v>1.3089108910891087</v>
      </c>
      <c r="CL179" s="58">
        <v>0</v>
      </c>
      <c r="CM179" s="27">
        <f t="shared" si="266"/>
        <v>0</v>
      </c>
      <c r="CO179" s="109">
        <v>2035</v>
      </c>
      <c r="CP179" s="53">
        <f t="shared" si="282"/>
        <v>1806.9168216885041</v>
      </c>
      <c r="CQ179" s="53">
        <f t="shared" si="267"/>
        <v>1806.9168216885041</v>
      </c>
      <c r="CR179" s="108">
        <f t="shared" si="283"/>
        <v>1.3089108910891087</v>
      </c>
      <c r="CS179" s="108">
        <v>1</v>
      </c>
      <c r="CT179" s="53">
        <f t="shared" si="268"/>
        <v>2365.0931072001999</v>
      </c>
    </row>
    <row r="180" spans="1:98" ht="15" x14ac:dyDescent="0.5">
      <c r="A180" s="32">
        <v>2036</v>
      </c>
      <c r="B180" s="27">
        <f t="shared" si="235"/>
        <v>4422.6907073405464</v>
      </c>
      <c r="C180" s="87">
        <f t="shared" si="284"/>
        <v>0.125</v>
      </c>
      <c r="D180" s="27">
        <f t="shared" si="236"/>
        <v>552.8363384175683</v>
      </c>
      <c r="E180" s="137">
        <f t="shared" si="269"/>
        <v>0.9</v>
      </c>
      <c r="F180" s="169">
        <f t="shared" si="237"/>
        <v>9.9999999999999978E-2</v>
      </c>
      <c r="G180" s="27">
        <f t="shared" si="238"/>
        <v>497.5527045758115</v>
      </c>
      <c r="H180" s="58">
        <f t="shared" si="285"/>
        <v>0.40731330164910667</v>
      </c>
      <c r="I180" s="27">
        <f t="shared" si="239"/>
        <v>202.65983484521638</v>
      </c>
      <c r="J180" s="85">
        <f t="shared" si="270"/>
        <v>0.05</v>
      </c>
      <c r="K180" s="85">
        <f t="shared" si="271"/>
        <v>0.05</v>
      </c>
      <c r="L180" s="29">
        <f t="shared" si="272"/>
        <v>0.9</v>
      </c>
      <c r="M180" s="85">
        <f t="shared" si="272"/>
        <v>0.05</v>
      </c>
      <c r="N180" s="627">
        <f t="shared" si="240"/>
        <v>0.50664958711304109</v>
      </c>
      <c r="O180" s="144">
        <f t="shared" si="286"/>
        <v>3.7499999999999999E-2</v>
      </c>
      <c r="P180" s="627">
        <f t="shared" si="241"/>
        <v>0.37998719033478073</v>
      </c>
      <c r="Q180" s="27">
        <f t="shared" si="242"/>
        <v>9.6263421551477801</v>
      </c>
      <c r="R180" s="27">
        <f t="shared" si="243"/>
        <v>9.7530045519260398</v>
      </c>
      <c r="S180" s="624">
        <f t="shared" si="244"/>
        <v>201.77319806776856</v>
      </c>
      <c r="T180" s="144">
        <f t="shared" si="287"/>
        <v>0.05</v>
      </c>
      <c r="U180" s="53">
        <f t="shared" si="245"/>
        <v>10.13299174226082</v>
      </c>
      <c r="V180" s="27">
        <f t="shared" si="246"/>
        <v>55.283633841756817</v>
      </c>
      <c r="W180" s="85">
        <f t="shared" si="273"/>
        <v>0.09</v>
      </c>
      <c r="X180" s="29">
        <f t="shared" si="247"/>
        <v>0.91</v>
      </c>
      <c r="Y180" s="27">
        <f t="shared" si="248"/>
        <v>4.9755270457581133</v>
      </c>
      <c r="Z180" s="85">
        <f t="shared" si="274"/>
        <v>0.49000000000000005</v>
      </c>
      <c r="AA180" s="624">
        <f t="shared" si="249"/>
        <v>2.4380082524214757</v>
      </c>
      <c r="AB180" s="27">
        <f t="shared" si="250"/>
        <v>50.308106795998704</v>
      </c>
      <c r="AC180" s="85">
        <f t="shared" si="275"/>
        <v>0.49000000000000005</v>
      </c>
      <c r="AD180" s="27">
        <f t="shared" si="251"/>
        <v>24.650972330039366</v>
      </c>
      <c r="AE180" s="624">
        <f t="shared" si="252"/>
        <v>34.783964072300186</v>
      </c>
      <c r="AF180" s="624">
        <f t="shared" si="253"/>
        <v>5.5654342515680302</v>
      </c>
      <c r="AG180" s="624">
        <f t="shared" si="254"/>
        <v>7.3046324551830386</v>
      </c>
      <c r="AI180" s="109">
        <v>2036</v>
      </c>
      <c r="AJ180" s="53">
        <v>638.83901958332717</v>
      </c>
      <c r="AK180" s="108">
        <f t="shared" si="288"/>
        <v>1.3089108910891087</v>
      </c>
      <c r="AL180" s="61">
        <f t="shared" si="289"/>
        <v>1.2410000000000001</v>
      </c>
      <c r="AM180" s="53">
        <f t="shared" si="255"/>
        <v>1037.7035378281641</v>
      </c>
      <c r="AN180" s="98"/>
      <c r="AO180" s="109">
        <v>2036</v>
      </c>
      <c r="AP180" s="53">
        <v>773.21870965708501</v>
      </c>
      <c r="AQ180" s="108">
        <f t="shared" si="276"/>
        <v>1.3089108910891087</v>
      </c>
      <c r="AR180" s="61">
        <f t="shared" si="290"/>
        <v>1.1113</v>
      </c>
      <c r="AS180" s="53">
        <f t="shared" si="256"/>
        <v>1124.718269900412</v>
      </c>
      <c r="AU180" s="109">
        <v>2036</v>
      </c>
      <c r="AV180" s="53">
        <v>217.36803057812358</v>
      </c>
      <c r="AW180" s="61">
        <f t="shared" si="277"/>
        <v>1.3089108910891087</v>
      </c>
      <c r="AX180" s="61">
        <v>0</v>
      </c>
      <c r="AY180" s="53">
        <f t="shared" si="257"/>
        <v>0</v>
      </c>
      <c r="AZ180" s="6"/>
      <c r="BA180" s="32">
        <v>2036</v>
      </c>
      <c r="BB180" s="692">
        <v>466.3680642541575</v>
      </c>
      <c r="BC180" s="53">
        <f t="shared" si="291"/>
        <v>172.26806425415748</v>
      </c>
      <c r="BD180" s="48">
        <f t="shared" si="258"/>
        <v>1.3089108910891087</v>
      </c>
      <c r="BE180" s="58">
        <v>0</v>
      </c>
      <c r="BF180" s="27">
        <f t="shared" si="259"/>
        <v>0</v>
      </c>
      <c r="BH180" s="32">
        <v>2036</v>
      </c>
      <c r="BI180" s="692">
        <v>0</v>
      </c>
      <c r="BJ180" s="53">
        <v>0</v>
      </c>
      <c r="BK180" s="108">
        <f t="shared" si="260"/>
        <v>1.3089108910891087</v>
      </c>
      <c r="BL180" s="61">
        <v>0</v>
      </c>
      <c r="BM180" s="53">
        <f t="shared" si="261"/>
        <v>0</v>
      </c>
      <c r="BO180" s="109">
        <v>2036</v>
      </c>
      <c r="BP180" s="27">
        <v>184.15345245424498</v>
      </c>
      <c r="BQ180" s="53">
        <f t="shared" si="262"/>
        <v>84.153452454244984</v>
      </c>
      <c r="BR180" s="108">
        <f t="shared" si="278"/>
        <v>1.3089108910891087</v>
      </c>
      <c r="BS180" s="61">
        <v>0</v>
      </c>
      <c r="BT180" s="53">
        <f t="shared" si="263"/>
        <v>0</v>
      </c>
      <c r="BV180" s="109">
        <v>2036</v>
      </c>
      <c r="BW180" s="695">
        <v>149.12208510937489</v>
      </c>
      <c r="BX180" s="108">
        <f t="shared" si="279"/>
        <v>1.3089108910891087</v>
      </c>
      <c r="BY180" s="61">
        <v>0</v>
      </c>
      <c r="BZ180" s="53">
        <f t="shared" si="264"/>
        <v>0</v>
      </c>
      <c r="CB180" s="109">
        <v>2036</v>
      </c>
      <c r="CC180" s="27">
        <v>196.30836620210187</v>
      </c>
      <c r="CD180" s="53">
        <f t="shared" si="292"/>
        <v>138.80836620210187</v>
      </c>
      <c r="CE180" s="108">
        <f t="shared" si="280"/>
        <v>1.3089108910891087</v>
      </c>
      <c r="CF180" s="61">
        <v>0</v>
      </c>
      <c r="CG180" s="53">
        <f t="shared" si="265"/>
        <v>0</v>
      </c>
      <c r="CI180" s="32">
        <v>2036</v>
      </c>
      <c r="CJ180" s="53">
        <v>416.39051073337714</v>
      </c>
      <c r="CK180" s="48">
        <f t="shared" si="281"/>
        <v>1.3089108910891087</v>
      </c>
      <c r="CL180" s="58">
        <v>0</v>
      </c>
      <c r="CM180" s="27">
        <f t="shared" si="266"/>
        <v>0</v>
      </c>
      <c r="CO180" s="109">
        <v>2036</v>
      </c>
      <c r="CP180" s="53">
        <f t="shared" si="282"/>
        <v>1726.8317614282078</v>
      </c>
      <c r="CQ180" s="53">
        <f t="shared" si="267"/>
        <v>1726.8317614282078</v>
      </c>
      <c r="CR180" s="108">
        <f t="shared" si="283"/>
        <v>1.3089108910891087</v>
      </c>
      <c r="CS180" s="108">
        <v>1</v>
      </c>
      <c r="CT180" s="53">
        <f t="shared" si="268"/>
        <v>2260.2688996119705</v>
      </c>
    </row>
    <row r="181" spans="1:98" ht="15" x14ac:dyDescent="0.5">
      <c r="A181" s="32">
        <v>2037</v>
      </c>
      <c r="B181" s="27">
        <f t="shared" si="235"/>
        <v>4374.533425436688</v>
      </c>
      <c r="C181" s="87">
        <f t="shared" si="284"/>
        <v>0.125</v>
      </c>
      <c r="D181" s="27">
        <f t="shared" si="236"/>
        <v>546.81667817958601</v>
      </c>
      <c r="E181" s="137">
        <f t="shared" si="269"/>
        <v>0.9</v>
      </c>
      <c r="F181" s="169">
        <f t="shared" si="237"/>
        <v>9.9999999999999978E-2</v>
      </c>
      <c r="G181" s="27">
        <f t="shared" si="238"/>
        <v>492.13501036162739</v>
      </c>
      <c r="H181" s="58">
        <f t="shared" si="285"/>
        <v>0.40731330164910667</v>
      </c>
      <c r="I181" s="27">
        <f t="shared" si="239"/>
        <v>200.45313592751177</v>
      </c>
      <c r="J181" s="85">
        <f t="shared" si="270"/>
        <v>0.05</v>
      </c>
      <c r="K181" s="85">
        <f t="shared" si="271"/>
        <v>0.05</v>
      </c>
      <c r="L181" s="29">
        <f t="shared" si="272"/>
        <v>0.9</v>
      </c>
      <c r="M181" s="85">
        <f t="shared" si="272"/>
        <v>0.05</v>
      </c>
      <c r="N181" s="627">
        <f t="shared" si="240"/>
        <v>0.50113283981877943</v>
      </c>
      <c r="O181" s="144">
        <f t="shared" si="286"/>
        <v>3.7499999999999999E-2</v>
      </c>
      <c r="P181" s="627">
        <f t="shared" si="241"/>
        <v>0.3758496298640846</v>
      </c>
      <c r="Q181" s="27">
        <f t="shared" si="242"/>
        <v>9.5215239565568091</v>
      </c>
      <c r="R181" s="27">
        <f t="shared" si="243"/>
        <v>9.6468071665115041</v>
      </c>
      <c r="S181" s="624">
        <f t="shared" si="244"/>
        <v>199.57615345782892</v>
      </c>
      <c r="T181" s="144">
        <f t="shared" si="287"/>
        <v>0.05</v>
      </c>
      <c r="U181" s="53">
        <f t="shared" si="245"/>
        <v>10.022656796375589</v>
      </c>
      <c r="V181" s="27">
        <f t="shared" si="246"/>
        <v>54.681667817958591</v>
      </c>
      <c r="W181" s="85">
        <f t="shared" si="273"/>
        <v>0.09</v>
      </c>
      <c r="X181" s="29">
        <f t="shared" si="247"/>
        <v>0.91</v>
      </c>
      <c r="Y181" s="27">
        <f t="shared" si="248"/>
        <v>4.9213501036162732</v>
      </c>
      <c r="Z181" s="85">
        <f t="shared" si="274"/>
        <v>0.49000000000000005</v>
      </c>
      <c r="AA181" s="624">
        <f t="shared" si="249"/>
        <v>2.4114615507719743</v>
      </c>
      <c r="AB181" s="27">
        <f t="shared" si="250"/>
        <v>49.760317714342321</v>
      </c>
      <c r="AC181" s="85">
        <f t="shared" si="275"/>
        <v>0.49000000000000005</v>
      </c>
      <c r="AD181" s="27">
        <f t="shared" si="251"/>
        <v>24.382555680027739</v>
      </c>
      <c r="AE181" s="624">
        <f t="shared" si="252"/>
        <v>34.405212476403328</v>
      </c>
      <c r="AF181" s="624">
        <f t="shared" si="253"/>
        <v>5.5048339962245327</v>
      </c>
      <c r="AG181" s="624">
        <f t="shared" si="254"/>
        <v>7.2250946200446986</v>
      </c>
      <c r="AI181" s="109">
        <v>2037</v>
      </c>
      <c r="AJ181" s="53">
        <v>670.35051818451757</v>
      </c>
      <c r="AK181" s="108">
        <f t="shared" si="288"/>
        <v>1.3089108910891087</v>
      </c>
      <c r="AL181" s="61">
        <f t="shared" si="289"/>
        <v>1.2410000000000001</v>
      </c>
      <c r="AM181" s="53">
        <f t="shared" si="255"/>
        <v>1088.8895057767879</v>
      </c>
      <c r="AN181" s="98"/>
      <c r="AO181" s="109">
        <v>2037</v>
      </c>
      <c r="AP181" s="53">
        <v>777.43026692329397</v>
      </c>
      <c r="AQ181" s="108">
        <f t="shared" si="276"/>
        <v>1.3089108910891087</v>
      </c>
      <c r="AR181" s="61">
        <f t="shared" si="290"/>
        <v>1.1113</v>
      </c>
      <c r="AS181" s="53">
        <f t="shared" si="256"/>
        <v>1130.8443702428854</v>
      </c>
      <c r="AU181" s="109">
        <v>2037</v>
      </c>
      <c r="AV181" s="53">
        <v>228.33127655468707</v>
      </c>
      <c r="AW181" s="61">
        <f t="shared" si="277"/>
        <v>1.3089108910891087</v>
      </c>
      <c r="AX181" s="61">
        <v>0</v>
      </c>
      <c r="AY181" s="53">
        <f t="shared" si="257"/>
        <v>0</v>
      </c>
      <c r="AZ181" s="6"/>
      <c r="BA181" s="32">
        <v>2037</v>
      </c>
      <c r="BB181" s="692">
        <v>475.51180615154499</v>
      </c>
      <c r="BC181" s="53">
        <f t="shared" si="291"/>
        <v>181.41180615154497</v>
      </c>
      <c r="BD181" s="48">
        <f t="shared" si="258"/>
        <v>1.3089108910891087</v>
      </c>
      <c r="BE181" s="58">
        <v>0</v>
      </c>
      <c r="BF181" s="27">
        <f t="shared" si="259"/>
        <v>0</v>
      </c>
      <c r="BH181" s="32">
        <v>2037</v>
      </c>
      <c r="BI181" s="692">
        <v>0</v>
      </c>
      <c r="BJ181" s="53">
        <v>0</v>
      </c>
      <c r="BK181" s="108">
        <f t="shared" si="260"/>
        <v>1.3089108910891087</v>
      </c>
      <c r="BL181" s="61">
        <v>0</v>
      </c>
      <c r="BM181" s="53">
        <f t="shared" si="261"/>
        <v>0</v>
      </c>
      <c r="BO181" s="109">
        <v>2037</v>
      </c>
      <c r="BP181" s="27">
        <v>186.59700544284328</v>
      </c>
      <c r="BQ181" s="53">
        <f t="shared" si="262"/>
        <v>86.597005442843283</v>
      </c>
      <c r="BR181" s="108">
        <f t="shared" si="278"/>
        <v>1.3089108910891087</v>
      </c>
      <c r="BS181" s="61">
        <v>0</v>
      </c>
      <c r="BT181" s="53">
        <f t="shared" si="263"/>
        <v>0</v>
      </c>
      <c r="BV181" s="109">
        <v>2037</v>
      </c>
      <c r="BW181" s="695">
        <v>157.39160322656244</v>
      </c>
      <c r="BX181" s="108">
        <f t="shared" si="279"/>
        <v>1.3089108910891087</v>
      </c>
      <c r="BY181" s="61">
        <v>0</v>
      </c>
      <c r="BZ181" s="53">
        <f t="shared" si="264"/>
        <v>0</v>
      </c>
      <c r="CB181" s="109">
        <v>2037</v>
      </c>
      <c r="CC181" s="27">
        <v>203.50576656554401</v>
      </c>
      <c r="CD181" s="53">
        <f t="shared" si="292"/>
        <v>146.00576656554401</v>
      </c>
      <c r="CE181" s="108">
        <f t="shared" si="280"/>
        <v>1.3089108910891087</v>
      </c>
      <c r="CF181" s="61">
        <v>0</v>
      </c>
      <c r="CG181" s="53">
        <f t="shared" si="265"/>
        <v>0</v>
      </c>
      <c r="CI181" s="32">
        <v>2037</v>
      </c>
      <c r="CJ181" s="53">
        <v>423.227940830595</v>
      </c>
      <c r="CK181" s="48">
        <f t="shared" si="281"/>
        <v>1.3089108910891087</v>
      </c>
      <c r="CL181" s="58">
        <v>0</v>
      </c>
      <c r="CM181" s="27">
        <f t="shared" si="266"/>
        <v>0</v>
      </c>
      <c r="CO181" s="109">
        <v>2037</v>
      </c>
      <c r="CP181" s="53">
        <f t="shared" si="282"/>
        <v>1646.253816120412</v>
      </c>
      <c r="CQ181" s="53">
        <f t="shared" si="267"/>
        <v>1646.253816120412</v>
      </c>
      <c r="CR181" s="108">
        <f t="shared" si="283"/>
        <v>1.3089108910891087</v>
      </c>
      <c r="CS181" s="108">
        <v>1</v>
      </c>
      <c r="CT181" s="53">
        <f t="shared" si="268"/>
        <v>2154.7995494170141</v>
      </c>
    </row>
    <row r="182" spans="1:98" ht="15" x14ac:dyDescent="0.5">
      <c r="A182" s="32">
        <v>2038</v>
      </c>
      <c r="B182" s="27">
        <f t="shared" si="235"/>
        <v>4325.9559055544123</v>
      </c>
      <c r="C182" s="87">
        <f t="shared" si="284"/>
        <v>0.125</v>
      </c>
      <c r="D182" s="27">
        <f t="shared" si="236"/>
        <v>540.74448819430154</v>
      </c>
      <c r="E182" s="137">
        <f t="shared" si="269"/>
        <v>0.9</v>
      </c>
      <c r="F182" s="169">
        <f t="shared" si="237"/>
        <v>9.9999999999999978E-2</v>
      </c>
      <c r="G182" s="27">
        <f t="shared" si="238"/>
        <v>486.67003937487141</v>
      </c>
      <c r="H182" s="58">
        <f t="shared" si="285"/>
        <v>0.40731330164910667</v>
      </c>
      <c r="I182" s="27">
        <f t="shared" si="239"/>
        <v>198.22718055147962</v>
      </c>
      <c r="J182" s="85">
        <f t="shared" si="270"/>
        <v>0.05</v>
      </c>
      <c r="K182" s="85">
        <f t="shared" si="271"/>
        <v>0.05</v>
      </c>
      <c r="L182" s="29">
        <f t="shared" si="272"/>
        <v>0.9</v>
      </c>
      <c r="M182" s="85">
        <f t="shared" si="272"/>
        <v>0.05</v>
      </c>
      <c r="N182" s="627">
        <f t="shared" si="240"/>
        <v>0.49556795137869908</v>
      </c>
      <c r="O182" s="144">
        <f t="shared" si="286"/>
        <v>3.7499999999999999E-2</v>
      </c>
      <c r="P182" s="627">
        <f t="shared" si="241"/>
        <v>0.37167596353402427</v>
      </c>
      <c r="Q182" s="27">
        <f t="shared" si="242"/>
        <v>9.4157910761952817</v>
      </c>
      <c r="R182" s="27">
        <f t="shared" si="243"/>
        <v>9.5396830640399575</v>
      </c>
      <c r="S182" s="624">
        <f t="shared" si="244"/>
        <v>197.35993663656691</v>
      </c>
      <c r="T182" s="144">
        <f t="shared" si="287"/>
        <v>0.05</v>
      </c>
      <c r="U182" s="53">
        <f t="shared" si="245"/>
        <v>9.9113590275739814</v>
      </c>
      <c r="V182" s="27">
        <f t="shared" si="246"/>
        <v>54.074448819430145</v>
      </c>
      <c r="W182" s="85">
        <f t="shared" si="273"/>
        <v>0.09</v>
      </c>
      <c r="X182" s="29">
        <f t="shared" si="247"/>
        <v>0.91</v>
      </c>
      <c r="Y182" s="27">
        <f t="shared" si="248"/>
        <v>4.8667003937487125</v>
      </c>
      <c r="Z182" s="85">
        <f t="shared" si="274"/>
        <v>0.49000000000000005</v>
      </c>
      <c r="AA182" s="624">
        <f t="shared" si="249"/>
        <v>2.3846831929368695</v>
      </c>
      <c r="AB182" s="27">
        <f t="shared" si="250"/>
        <v>49.207748425681437</v>
      </c>
      <c r="AC182" s="85">
        <f t="shared" si="275"/>
        <v>0.49000000000000005</v>
      </c>
      <c r="AD182" s="27">
        <f t="shared" si="251"/>
        <v>24.111796728583908</v>
      </c>
      <c r="AE182" s="624">
        <f t="shared" si="252"/>
        <v>34.023155756157891</v>
      </c>
      <c r="AF182" s="624">
        <f t="shared" si="253"/>
        <v>5.4437049209852626</v>
      </c>
      <c r="AG182" s="624">
        <f t="shared" si="254"/>
        <v>7.1448627087931564</v>
      </c>
      <c r="AI182" s="109">
        <v>2038</v>
      </c>
      <c r="AJ182" s="53">
        <v>701.86201678570797</v>
      </c>
      <c r="AK182" s="108">
        <f t="shared" si="288"/>
        <v>1.3089108910891087</v>
      </c>
      <c r="AL182" s="61">
        <f t="shared" si="289"/>
        <v>1.2410000000000001</v>
      </c>
      <c r="AM182" s="53">
        <f t="shared" si="255"/>
        <v>1140.0754737254119</v>
      </c>
      <c r="AN182" s="98"/>
      <c r="AO182" s="109">
        <v>2038</v>
      </c>
      <c r="AP182" s="53">
        <v>781.78796415697468</v>
      </c>
      <c r="AQ182" s="108">
        <f t="shared" si="276"/>
        <v>1.3089108910891087</v>
      </c>
      <c r="AR182" s="61">
        <f t="shared" si="290"/>
        <v>1.1113</v>
      </c>
      <c r="AS182" s="53">
        <f t="shared" si="256"/>
        <v>1137.1830447113146</v>
      </c>
      <c r="AU182" s="109">
        <v>2038</v>
      </c>
      <c r="AV182" s="53">
        <v>239.29452253125055</v>
      </c>
      <c r="AW182" s="61">
        <f t="shared" si="277"/>
        <v>1.3089108910891087</v>
      </c>
      <c r="AX182" s="61">
        <v>0</v>
      </c>
      <c r="AY182" s="53">
        <f t="shared" si="257"/>
        <v>0</v>
      </c>
      <c r="AZ182" s="6"/>
      <c r="BA182" s="32">
        <v>2038</v>
      </c>
      <c r="BB182" s="692">
        <v>484.67061330943619</v>
      </c>
      <c r="BC182" s="53">
        <f t="shared" si="291"/>
        <v>190.57061330943617</v>
      </c>
      <c r="BD182" s="48">
        <f t="shared" si="258"/>
        <v>1.3089108910891087</v>
      </c>
      <c r="BE182" s="58">
        <v>0</v>
      </c>
      <c r="BF182" s="27">
        <f t="shared" si="259"/>
        <v>0</v>
      </c>
      <c r="BH182" s="32">
        <v>2038</v>
      </c>
      <c r="BI182" s="692">
        <v>0</v>
      </c>
      <c r="BJ182" s="53">
        <v>0</v>
      </c>
      <c r="BK182" s="108">
        <f t="shared" si="260"/>
        <v>1.3089108910891087</v>
      </c>
      <c r="BL182" s="61">
        <v>0</v>
      </c>
      <c r="BM182" s="53">
        <f t="shared" si="261"/>
        <v>0</v>
      </c>
      <c r="BO182" s="109">
        <v>2038</v>
      </c>
      <c r="BP182" s="27">
        <v>189.07853921634941</v>
      </c>
      <c r="BQ182" s="53">
        <f t="shared" si="262"/>
        <v>89.078539216349412</v>
      </c>
      <c r="BR182" s="108">
        <f t="shared" si="278"/>
        <v>1.3089108910891087</v>
      </c>
      <c r="BS182" s="61">
        <v>0</v>
      </c>
      <c r="BT182" s="53">
        <f t="shared" si="263"/>
        <v>0</v>
      </c>
      <c r="BV182" s="109">
        <v>2038</v>
      </c>
      <c r="BW182" s="695">
        <v>165.66112134374998</v>
      </c>
      <c r="BX182" s="108">
        <f t="shared" si="279"/>
        <v>1.3089108910891087</v>
      </c>
      <c r="BY182" s="61">
        <v>0</v>
      </c>
      <c r="BZ182" s="53">
        <f t="shared" si="264"/>
        <v>0</v>
      </c>
      <c r="CB182" s="109">
        <v>2038</v>
      </c>
      <c r="CC182" s="27">
        <v>210.71790350261759</v>
      </c>
      <c r="CD182" s="53">
        <f t="shared" si="292"/>
        <v>153.21790350261759</v>
      </c>
      <c r="CE182" s="108">
        <f t="shared" si="280"/>
        <v>1.3089108910891087</v>
      </c>
      <c r="CF182" s="61">
        <v>0</v>
      </c>
      <c r="CG182" s="53">
        <f t="shared" si="265"/>
        <v>0</v>
      </c>
      <c r="CI182" s="32">
        <v>2038</v>
      </c>
      <c r="CJ182" s="53">
        <v>430.33491295961505</v>
      </c>
      <c r="CK182" s="48">
        <f t="shared" si="281"/>
        <v>1.3089108910891087</v>
      </c>
      <c r="CL182" s="58">
        <v>0</v>
      </c>
      <c r="CM182" s="27">
        <f t="shared" si="266"/>
        <v>0</v>
      </c>
      <c r="CO182" s="109">
        <v>2038</v>
      </c>
      <c r="CP182" s="53">
        <f t="shared" si="282"/>
        <v>1565.1924061942987</v>
      </c>
      <c r="CQ182" s="53">
        <f t="shared" si="267"/>
        <v>1565.1924061942987</v>
      </c>
      <c r="CR182" s="108">
        <f t="shared" si="283"/>
        <v>1.3089108910891087</v>
      </c>
      <c r="CS182" s="108">
        <v>1</v>
      </c>
      <c r="CT182" s="53">
        <f t="shared" si="268"/>
        <v>2048.6973871176856</v>
      </c>
    </row>
    <row r="183" spans="1:98" ht="15" x14ac:dyDescent="0.5">
      <c r="A183" s="32">
        <v>2039</v>
      </c>
      <c r="B183" s="27">
        <f t="shared" si="235"/>
        <v>4278.0854253076941</v>
      </c>
      <c r="C183" s="87">
        <f t="shared" si="284"/>
        <v>0.125</v>
      </c>
      <c r="D183" s="27">
        <f t="shared" si="236"/>
        <v>534.76067816346176</v>
      </c>
      <c r="E183" s="137">
        <f t="shared" si="269"/>
        <v>0.9</v>
      </c>
      <c r="F183" s="169">
        <f t="shared" si="237"/>
        <v>9.9999999999999978E-2</v>
      </c>
      <c r="G183" s="27">
        <f t="shared" si="238"/>
        <v>481.28461034711557</v>
      </c>
      <c r="H183" s="58">
        <f t="shared" si="285"/>
        <v>0.40731330164910667</v>
      </c>
      <c r="I183" s="27">
        <f t="shared" si="239"/>
        <v>196.03362367338747</v>
      </c>
      <c r="J183" s="85">
        <f t="shared" si="270"/>
        <v>0.05</v>
      </c>
      <c r="K183" s="85">
        <f t="shared" si="271"/>
        <v>0.05</v>
      </c>
      <c r="L183" s="29">
        <f t="shared" si="272"/>
        <v>0.9</v>
      </c>
      <c r="M183" s="85">
        <f t="shared" si="272"/>
        <v>0.05</v>
      </c>
      <c r="N183" s="627">
        <f t="shared" si="240"/>
        <v>0.4900840591834687</v>
      </c>
      <c r="O183" s="144">
        <f t="shared" si="286"/>
        <v>3.7499999999999999E-2</v>
      </c>
      <c r="P183" s="627">
        <f t="shared" si="241"/>
        <v>0.36756304438760151</v>
      </c>
      <c r="Q183" s="27">
        <f t="shared" si="242"/>
        <v>9.311597124485905</v>
      </c>
      <c r="R183" s="27">
        <f t="shared" si="243"/>
        <v>9.4341181392817717</v>
      </c>
      <c r="S183" s="624">
        <f t="shared" si="244"/>
        <v>195.17597656981638</v>
      </c>
      <c r="T183" s="144">
        <f t="shared" si="287"/>
        <v>0.05</v>
      </c>
      <c r="U183" s="53">
        <f t="shared" si="245"/>
        <v>9.8016811836693734</v>
      </c>
      <c r="V183" s="27">
        <f t="shared" si="246"/>
        <v>53.476067816346166</v>
      </c>
      <c r="W183" s="85">
        <f t="shared" si="273"/>
        <v>0.09</v>
      </c>
      <c r="X183" s="29">
        <f t="shared" si="247"/>
        <v>0.91</v>
      </c>
      <c r="Y183" s="27">
        <f t="shared" si="248"/>
        <v>4.8128461034711547</v>
      </c>
      <c r="Z183" s="85">
        <f t="shared" si="274"/>
        <v>0.49000000000000005</v>
      </c>
      <c r="AA183" s="624">
        <f t="shared" si="249"/>
        <v>2.3582945907008659</v>
      </c>
      <c r="AB183" s="27">
        <f t="shared" si="250"/>
        <v>48.663221712875014</v>
      </c>
      <c r="AC183" s="85">
        <f t="shared" si="275"/>
        <v>0.49000000000000005</v>
      </c>
      <c r="AD183" s="27">
        <f t="shared" si="251"/>
        <v>23.84497863930876</v>
      </c>
      <c r="AE183" s="624">
        <f t="shared" si="252"/>
        <v>33.646659822978137</v>
      </c>
      <c r="AF183" s="624">
        <f t="shared" si="253"/>
        <v>5.3834655716765019</v>
      </c>
      <c r="AG183" s="624">
        <f t="shared" si="254"/>
        <v>7.0657985628254085</v>
      </c>
      <c r="AI183" s="109">
        <v>2039</v>
      </c>
      <c r="AJ183" s="53">
        <v>733.37351538690564</v>
      </c>
      <c r="AK183" s="108">
        <f t="shared" si="288"/>
        <v>1.3089108910891087</v>
      </c>
      <c r="AL183" s="61">
        <f t="shared" si="289"/>
        <v>1.2410000000000001</v>
      </c>
      <c r="AM183" s="53">
        <f t="shared" si="255"/>
        <v>1191.2614416740478</v>
      </c>
      <c r="AN183" s="98"/>
      <c r="AO183" s="109">
        <v>2039</v>
      </c>
      <c r="AP183" s="53">
        <v>786.30000960079735</v>
      </c>
      <c r="AQ183" s="108">
        <f t="shared" si="276"/>
        <v>1.3089108910891087</v>
      </c>
      <c r="AR183" s="61">
        <f t="shared" si="290"/>
        <v>1.1113</v>
      </c>
      <c r="AS183" s="53">
        <f t="shared" si="256"/>
        <v>1143.7462329553484</v>
      </c>
      <c r="AU183" s="109">
        <v>2039</v>
      </c>
      <c r="AV183" s="53">
        <v>250.2577685078104</v>
      </c>
      <c r="AW183" s="61">
        <f t="shared" si="277"/>
        <v>1.3089108910891087</v>
      </c>
      <c r="AX183" s="61">
        <v>0</v>
      </c>
      <c r="AY183" s="53">
        <f t="shared" si="257"/>
        <v>0</v>
      </c>
      <c r="AZ183" s="6"/>
      <c r="BA183" s="32">
        <v>2039</v>
      </c>
      <c r="BB183" s="692">
        <v>493.84231513212433</v>
      </c>
      <c r="BC183" s="53">
        <f t="shared" si="291"/>
        <v>199.7423151321243</v>
      </c>
      <c r="BD183" s="48">
        <f t="shared" si="258"/>
        <v>1.3089108910891087</v>
      </c>
      <c r="BE183" s="58">
        <v>0</v>
      </c>
      <c r="BF183" s="27">
        <f t="shared" si="259"/>
        <v>0</v>
      </c>
      <c r="BH183" s="32">
        <v>2039</v>
      </c>
      <c r="BI183" s="692">
        <v>0</v>
      </c>
      <c r="BJ183" s="53">
        <v>0</v>
      </c>
      <c r="BK183" s="108">
        <f t="shared" si="260"/>
        <v>1.3089108910891087</v>
      </c>
      <c r="BL183" s="61">
        <v>0</v>
      </c>
      <c r="BM183" s="53">
        <f t="shared" si="261"/>
        <v>0</v>
      </c>
      <c r="BO183" s="109">
        <v>2039</v>
      </c>
      <c r="BP183" s="27">
        <v>191.5960103488477</v>
      </c>
      <c r="BQ183" s="53">
        <f t="shared" si="262"/>
        <v>91.596010348847699</v>
      </c>
      <c r="BR183" s="108">
        <f t="shared" si="278"/>
        <v>1.3089108910891087</v>
      </c>
      <c r="BS183" s="61">
        <v>0</v>
      </c>
      <c r="BT183" s="53">
        <f t="shared" si="263"/>
        <v>0</v>
      </c>
      <c r="BV183" s="109">
        <v>2039</v>
      </c>
      <c r="BW183" s="695">
        <v>173.93063946093753</v>
      </c>
      <c r="BX183" s="108">
        <f t="shared" si="279"/>
        <v>1.3089108910891087</v>
      </c>
      <c r="BY183" s="61">
        <v>0</v>
      </c>
      <c r="BZ183" s="53">
        <f t="shared" si="264"/>
        <v>0</v>
      </c>
      <c r="CB183" s="109">
        <v>2039</v>
      </c>
      <c r="CC183" s="27">
        <v>217.94252615746007</v>
      </c>
      <c r="CD183" s="53">
        <f t="shared" si="292"/>
        <v>160.44252615746007</v>
      </c>
      <c r="CE183" s="108">
        <f t="shared" si="280"/>
        <v>1.3089108910891087</v>
      </c>
      <c r="CF183" s="61">
        <v>0</v>
      </c>
      <c r="CG183" s="53">
        <f t="shared" si="265"/>
        <v>0</v>
      </c>
      <c r="CI183" s="32">
        <v>2039</v>
      </c>
      <c r="CJ183" s="53">
        <v>436.85757229991225</v>
      </c>
      <c r="CK183" s="48">
        <f t="shared" si="281"/>
        <v>1.3089108910891087</v>
      </c>
      <c r="CL183" s="58">
        <v>0</v>
      </c>
      <c r="CM183" s="27">
        <f t="shared" si="266"/>
        <v>0</v>
      </c>
      <c r="CO183" s="109">
        <v>2039</v>
      </c>
      <c r="CP183" s="53">
        <f t="shared" si="282"/>
        <v>1484.499643105205</v>
      </c>
      <c r="CQ183" s="53">
        <f t="shared" si="267"/>
        <v>1484.499643105205</v>
      </c>
      <c r="CR183" s="108">
        <f t="shared" si="283"/>
        <v>1.3089108910891087</v>
      </c>
      <c r="CS183" s="108">
        <v>1</v>
      </c>
      <c r="CT183" s="53">
        <f t="shared" si="268"/>
        <v>1943.0777506782977</v>
      </c>
    </row>
    <row r="184" spans="1:98" ht="15" x14ac:dyDescent="0.5">
      <c r="A184" s="32">
        <v>2040</v>
      </c>
      <c r="B184" s="27">
        <f t="shared" si="235"/>
        <v>4238.6868076270139</v>
      </c>
      <c r="C184" s="87">
        <f t="shared" si="284"/>
        <v>0.125</v>
      </c>
      <c r="D184" s="27">
        <f t="shared" si="236"/>
        <v>529.83585095337673</v>
      </c>
      <c r="E184" s="137">
        <f t="shared" si="269"/>
        <v>0.9</v>
      </c>
      <c r="F184" s="169">
        <f t="shared" si="237"/>
        <v>9.9999999999999978E-2</v>
      </c>
      <c r="G184" s="27">
        <f t="shared" si="238"/>
        <v>476.85226585803906</v>
      </c>
      <c r="H184" s="58">
        <f t="shared" si="285"/>
        <v>0.40731330164910667</v>
      </c>
      <c r="I184" s="27">
        <f t="shared" si="239"/>
        <v>194.22827080549547</v>
      </c>
      <c r="J184" s="85">
        <f t="shared" si="270"/>
        <v>0.05</v>
      </c>
      <c r="K184" s="85">
        <f t="shared" si="271"/>
        <v>0.05</v>
      </c>
      <c r="L184" s="29">
        <f t="shared" si="272"/>
        <v>0.9</v>
      </c>
      <c r="M184" s="85">
        <f t="shared" si="272"/>
        <v>0.05</v>
      </c>
      <c r="N184" s="627">
        <f t="shared" si="240"/>
        <v>0.48557067701373874</v>
      </c>
      <c r="O184" s="144">
        <f t="shared" si="286"/>
        <v>3.7499999999999999E-2</v>
      </c>
      <c r="P184" s="627">
        <f t="shared" si="241"/>
        <v>0.36417800776030401</v>
      </c>
      <c r="Q184" s="27">
        <f t="shared" si="242"/>
        <v>9.2258428632610361</v>
      </c>
      <c r="R184" s="27">
        <f t="shared" si="243"/>
        <v>9.3472355325144711</v>
      </c>
      <c r="S184" s="624">
        <f t="shared" si="244"/>
        <v>193.37852212072144</v>
      </c>
      <c r="T184" s="144">
        <f t="shared" si="287"/>
        <v>0.05</v>
      </c>
      <c r="U184" s="53">
        <f t="shared" si="245"/>
        <v>9.7114135402747745</v>
      </c>
      <c r="V184" s="27">
        <f t="shared" si="246"/>
        <v>52.983585095337659</v>
      </c>
      <c r="W184" s="85">
        <f t="shared" si="273"/>
        <v>0.09</v>
      </c>
      <c r="X184" s="29">
        <f t="shared" si="247"/>
        <v>0.91</v>
      </c>
      <c r="Y184" s="27">
        <f t="shared" si="248"/>
        <v>4.7685226585803893</v>
      </c>
      <c r="Z184" s="85">
        <f t="shared" si="274"/>
        <v>0.49000000000000005</v>
      </c>
      <c r="AA184" s="624">
        <f t="shared" si="249"/>
        <v>2.3365761027043908</v>
      </c>
      <c r="AB184" s="27">
        <f t="shared" si="250"/>
        <v>48.215062436757272</v>
      </c>
      <c r="AC184" s="85">
        <f t="shared" si="275"/>
        <v>0.49000000000000005</v>
      </c>
      <c r="AD184" s="27">
        <f t="shared" si="251"/>
        <v>23.625380594011066</v>
      </c>
      <c r="AE184" s="624">
        <f t="shared" si="252"/>
        <v>33.336794134285839</v>
      </c>
      <c r="AF184" s="624">
        <f t="shared" si="253"/>
        <v>5.3338870614857345</v>
      </c>
      <c r="AG184" s="624">
        <f t="shared" si="254"/>
        <v>7.0007267682000256</v>
      </c>
      <c r="AI184" s="109">
        <v>2040</v>
      </c>
      <c r="AJ184" s="53">
        <v>764.88501398809603</v>
      </c>
      <c r="AK184" s="108">
        <f t="shared" si="288"/>
        <v>1.3089108910891087</v>
      </c>
      <c r="AL184" s="61">
        <f t="shared" si="289"/>
        <v>1.2410000000000001</v>
      </c>
      <c r="AM184" s="53">
        <f t="shared" si="255"/>
        <v>1242.4474096226716</v>
      </c>
      <c r="AN184" s="98"/>
      <c r="AO184" s="109">
        <v>2040</v>
      </c>
      <c r="AP184" s="53">
        <v>790.97407506604861</v>
      </c>
      <c r="AQ184" s="108">
        <f t="shared" si="276"/>
        <v>1.3089108910891087</v>
      </c>
      <c r="AR184" s="61">
        <f t="shared" si="290"/>
        <v>1.1113</v>
      </c>
      <c r="AS184" s="53">
        <f t="shared" si="256"/>
        <v>1150.5450943354745</v>
      </c>
      <c r="AU184" s="109">
        <v>2040</v>
      </c>
      <c r="AV184" s="53">
        <v>261.22101448437388</v>
      </c>
      <c r="AW184" s="61">
        <f t="shared" si="277"/>
        <v>1.3089108910891087</v>
      </c>
      <c r="AX184" s="61">
        <v>0</v>
      </c>
      <c r="AY184" s="53">
        <f t="shared" si="257"/>
        <v>0</v>
      </c>
      <c r="AZ184" s="6"/>
      <c r="BA184" s="32">
        <v>2040</v>
      </c>
      <c r="BB184" s="692">
        <v>503.0251349252253</v>
      </c>
      <c r="BC184" s="53">
        <f t="shared" si="291"/>
        <v>208.92513492522528</v>
      </c>
      <c r="BD184" s="48">
        <f t="shared" si="258"/>
        <v>1.3089108910891087</v>
      </c>
      <c r="BE184" s="58">
        <v>0</v>
      </c>
      <c r="BF184" s="27">
        <f t="shared" si="259"/>
        <v>0</v>
      </c>
      <c r="BH184" s="32">
        <v>2040</v>
      </c>
      <c r="BI184" s="692">
        <v>0</v>
      </c>
      <c r="BJ184" s="53">
        <v>0</v>
      </c>
      <c r="BK184" s="108">
        <f t="shared" si="260"/>
        <v>1.3089108910891087</v>
      </c>
      <c r="BL184" s="61">
        <v>0</v>
      </c>
      <c r="BM184" s="53">
        <f t="shared" si="261"/>
        <v>0</v>
      </c>
      <c r="BO184" s="109">
        <v>2040</v>
      </c>
      <c r="BP184" s="27">
        <v>194.14738592146352</v>
      </c>
      <c r="BQ184" s="53">
        <f t="shared" si="262"/>
        <v>94.147385921463524</v>
      </c>
      <c r="BR184" s="108">
        <f t="shared" si="278"/>
        <v>1.3089108910891087</v>
      </c>
      <c r="BS184" s="61">
        <v>0</v>
      </c>
      <c r="BT184" s="53">
        <f t="shared" si="263"/>
        <v>0</v>
      </c>
      <c r="BV184" s="109">
        <v>2040</v>
      </c>
      <c r="BW184" s="695">
        <v>182.20015757812507</v>
      </c>
      <c r="BX184" s="108">
        <f t="shared" si="279"/>
        <v>1.3089108910891087</v>
      </c>
      <c r="BY184" s="61">
        <v>0</v>
      </c>
      <c r="BZ184" s="53">
        <f t="shared" si="264"/>
        <v>0</v>
      </c>
      <c r="CB184" s="109">
        <v>2040</v>
      </c>
      <c r="CC184" s="27">
        <v>225.17781232699537</v>
      </c>
      <c r="CD184" s="53">
        <f t="shared" si="292"/>
        <v>167.67781232699537</v>
      </c>
      <c r="CE184" s="108">
        <f t="shared" si="280"/>
        <v>1.3089108910891087</v>
      </c>
      <c r="CF184" s="61">
        <v>0</v>
      </c>
      <c r="CG184" s="53">
        <f t="shared" si="265"/>
        <v>0</v>
      </c>
      <c r="CI184" s="32">
        <v>2040</v>
      </c>
      <c r="CJ184" s="53">
        <v>436.87012680985634</v>
      </c>
      <c r="CK184" s="48">
        <f t="shared" si="281"/>
        <v>1.3089108910891087</v>
      </c>
      <c r="CL184" s="58">
        <v>0</v>
      </c>
      <c r="CM184" s="27">
        <f t="shared" si="266"/>
        <v>0</v>
      </c>
      <c r="CO184" s="109">
        <v>2040</v>
      </c>
      <c r="CP184" s="53">
        <f t="shared" si="282"/>
        <v>1410.099278899816</v>
      </c>
      <c r="CQ184" s="53">
        <f t="shared" si="267"/>
        <v>1410.099278899816</v>
      </c>
      <c r="CR184" s="108">
        <f t="shared" si="283"/>
        <v>1.3089108910891087</v>
      </c>
      <c r="CS184" s="108">
        <v>1</v>
      </c>
      <c r="CT184" s="53">
        <f t="shared" si="268"/>
        <v>1845.6943036688679</v>
      </c>
    </row>
    <row r="185" spans="1:98" ht="15" x14ac:dyDescent="0.5">
      <c r="A185" s="32">
        <v>2041</v>
      </c>
      <c r="B185" s="27">
        <f t="shared" si="235"/>
        <v>4199.2455621707832</v>
      </c>
      <c r="C185" s="87">
        <f t="shared" si="284"/>
        <v>0.125</v>
      </c>
      <c r="D185" s="27">
        <f t="shared" si="236"/>
        <v>524.90569527134789</v>
      </c>
      <c r="E185" s="137">
        <f t="shared" si="269"/>
        <v>0.9</v>
      </c>
      <c r="F185" s="169">
        <f t="shared" si="237"/>
        <v>9.9999999999999978E-2</v>
      </c>
      <c r="G185" s="27">
        <f t="shared" si="238"/>
        <v>472.41512574421313</v>
      </c>
      <c r="H185" s="58">
        <f t="shared" si="285"/>
        <v>0.40731330164910667</v>
      </c>
      <c r="I185" s="27">
        <f t="shared" si="239"/>
        <v>192.42096461585334</v>
      </c>
      <c r="J185" s="85">
        <f t="shared" si="270"/>
        <v>0.05</v>
      </c>
      <c r="K185" s="85">
        <f t="shared" si="271"/>
        <v>0.05</v>
      </c>
      <c r="L185" s="29">
        <f t="shared" si="272"/>
        <v>0.9</v>
      </c>
      <c r="M185" s="85">
        <f t="shared" si="272"/>
        <v>0.05</v>
      </c>
      <c r="N185" s="627">
        <f t="shared" si="240"/>
        <v>0.48105241153963335</v>
      </c>
      <c r="O185" s="144">
        <f t="shared" si="286"/>
        <v>3.7499999999999999E-2</v>
      </c>
      <c r="P185" s="627">
        <f t="shared" si="241"/>
        <v>0.36078930865472497</v>
      </c>
      <c r="Q185" s="27">
        <f t="shared" si="242"/>
        <v>9.1399958192530342</v>
      </c>
      <c r="R185" s="27">
        <f t="shared" si="243"/>
        <v>9.2602589221379414</v>
      </c>
      <c r="S185" s="624">
        <f t="shared" si="244"/>
        <v>191.579122895659</v>
      </c>
      <c r="T185" s="144">
        <f t="shared" si="287"/>
        <v>0.05</v>
      </c>
      <c r="U185" s="53">
        <f t="shared" si="245"/>
        <v>9.6210482307926668</v>
      </c>
      <c r="V185" s="27">
        <f t="shared" si="246"/>
        <v>52.490569527134781</v>
      </c>
      <c r="W185" s="85">
        <f t="shared" si="273"/>
        <v>0.09</v>
      </c>
      <c r="X185" s="29">
        <f t="shared" si="247"/>
        <v>0.91</v>
      </c>
      <c r="Y185" s="27">
        <f t="shared" si="248"/>
        <v>4.7241512574421298</v>
      </c>
      <c r="Z185" s="85">
        <f t="shared" si="274"/>
        <v>0.49000000000000005</v>
      </c>
      <c r="AA185" s="624">
        <f t="shared" si="249"/>
        <v>2.3148341161466437</v>
      </c>
      <c r="AB185" s="27">
        <f t="shared" si="250"/>
        <v>47.76641826969265</v>
      </c>
      <c r="AC185" s="85">
        <f t="shared" si="275"/>
        <v>0.49000000000000005</v>
      </c>
      <c r="AD185" s="27">
        <f t="shared" si="251"/>
        <v>23.405544952149402</v>
      </c>
      <c r="AE185" s="624">
        <f t="shared" si="252"/>
        <v>33.026593182942065</v>
      </c>
      <c r="AF185" s="624">
        <f t="shared" si="253"/>
        <v>5.2842549092707305</v>
      </c>
      <c r="AG185" s="624">
        <f t="shared" si="254"/>
        <v>6.9355845684178332</v>
      </c>
      <c r="AI185" s="109">
        <v>2041</v>
      </c>
      <c r="AJ185" s="53">
        <v>796.39651258928643</v>
      </c>
      <c r="AK185" s="108">
        <f t="shared" si="288"/>
        <v>1.3089108910891087</v>
      </c>
      <c r="AL185" s="61">
        <f t="shared" si="289"/>
        <v>1.2410000000000001</v>
      </c>
      <c r="AM185" s="53">
        <f t="shared" si="255"/>
        <v>1293.6333775712956</v>
      </c>
      <c r="AN185" s="98"/>
      <c r="AO185" s="109">
        <v>2041</v>
      </c>
      <c r="AP185" s="53">
        <v>795.81705911728807</v>
      </c>
      <c r="AQ185" s="108">
        <f t="shared" si="276"/>
        <v>1.3089108910891087</v>
      </c>
      <c r="AR185" s="61">
        <f t="shared" si="290"/>
        <v>1.1113</v>
      </c>
      <c r="AS185" s="53">
        <f t="shared" si="256"/>
        <v>1157.589663453158</v>
      </c>
      <c r="AU185" s="109">
        <v>2041</v>
      </c>
      <c r="AV185" s="53">
        <v>272.18426046093737</v>
      </c>
      <c r="AW185" s="61">
        <f t="shared" si="277"/>
        <v>1.3089108910891087</v>
      </c>
      <c r="AX185" s="61">
        <v>0</v>
      </c>
      <c r="AY185" s="53">
        <f t="shared" si="257"/>
        <v>0</v>
      </c>
      <c r="AZ185" s="6"/>
      <c r="BA185" s="32">
        <v>2041</v>
      </c>
      <c r="BB185" s="692">
        <v>512.21760522997022</v>
      </c>
      <c r="BC185" s="53">
        <f t="shared" si="291"/>
        <v>218.1176052299702</v>
      </c>
      <c r="BD185" s="48">
        <f t="shared" si="258"/>
        <v>1.3089108910891087</v>
      </c>
      <c r="BE185" s="58">
        <v>0</v>
      </c>
      <c r="BF185" s="27">
        <f t="shared" si="259"/>
        <v>0</v>
      </c>
      <c r="BH185" s="32">
        <v>2041</v>
      </c>
      <c r="BI185" s="692">
        <v>0</v>
      </c>
      <c r="BJ185" s="53">
        <v>0</v>
      </c>
      <c r="BK185" s="108">
        <f t="shared" si="260"/>
        <v>1.3089108910891087</v>
      </c>
      <c r="BL185" s="61">
        <v>0</v>
      </c>
      <c r="BM185" s="53">
        <f t="shared" si="261"/>
        <v>0</v>
      </c>
      <c r="BO185" s="109">
        <v>2041</v>
      </c>
      <c r="BP185" s="27">
        <v>196.73066735843497</v>
      </c>
      <c r="BQ185" s="53">
        <f t="shared" si="262"/>
        <v>96.730667358434971</v>
      </c>
      <c r="BR185" s="108">
        <f t="shared" si="278"/>
        <v>1.3089108910891087</v>
      </c>
      <c r="BS185" s="61">
        <v>0</v>
      </c>
      <c r="BT185" s="53">
        <f t="shared" si="263"/>
        <v>0</v>
      </c>
      <c r="BV185" s="109">
        <v>2041</v>
      </c>
      <c r="BW185" s="695">
        <v>190.46967569531262</v>
      </c>
      <c r="BX185" s="108">
        <f t="shared" si="279"/>
        <v>1.3089108910891087</v>
      </c>
      <c r="BY185" s="61">
        <v>0</v>
      </c>
      <c r="BZ185" s="53">
        <f t="shared" si="264"/>
        <v>0</v>
      </c>
      <c r="CB185" s="109">
        <v>2041</v>
      </c>
      <c r="CC185" s="27">
        <v>232.42227268528129</v>
      </c>
      <c r="CD185" s="53">
        <f t="shared" si="292"/>
        <v>174.92227268528129</v>
      </c>
      <c r="CE185" s="108">
        <f t="shared" si="280"/>
        <v>1.3089108910891087</v>
      </c>
      <c r="CF185" s="61">
        <v>0</v>
      </c>
      <c r="CG185" s="53">
        <f t="shared" si="265"/>
        <v>0</v>
      </c>
      <c r="CI185" s="32">
        <v>2041</v>
      </c>
      <c r="CJ185" s="53">
        <v>436.88331875623288</v>
      </c>
      <c r="CK185" s="48">
        <f t="shared" si="281"/>
        <v>1.3089108910891087</v>
      </c>
      <c r="CL185" s="58">
        <v>0</v>
      </c>
      <c r="CM185" s="27">
        <f t="shared" si="266"/>
        <v>0</v>
      </c>
      <c r="CO185" s="109">
        <v>2041</v>
      </c>
      <c r="CP185" s="53">
        <f t="shared" si="282"/>
        <v>1335.4786281072566</v>
      </c>
      <c r="CQ185" s="53">
        <f t="shared" si="267"/>
        <v>1335.4786281072566</v>
      </c>
      <c r="CR185" s="108">
        <f t="shared" si="283"/>
        <v>1.3089108910891087</v>
      </c>
      <c r="CS185" s="108">
        <v>1</v>
      </c>
      <c r="CT185" s="53">
        <f t="shared" si="268"/>
        <v>1748.0225211463296</v>
      </c>
    </row>
    <row r="186" spans="1:98" ht="15" x14ac:dyDescent="0.5">
      <c r="A186" s="32">
        <v>2042</v>
      </c>
      <c r="B186" s="27">
        <f t="shared" si="235"/>
        <v>4160.329159810618</v>
      </c>
      <c r="C186" s="87">
        <f t="shared" si="284"/>
        <v>0.125</v>
      </c>
      <c r="D186" s="27">
        <f t="shared" si="236"/>
        <v>520.04114497632725</v>
      </c>
      <c r="E186" s="137">
        <f t="shared" si="269"/>
        <v>0.9</v>
      </c>
      <c r="F186" s="169">
        <f t="shared" si="237"/>
        <v>9.9999999999999978E-2</v>
      </c>
      <c r="G186" s="27">
        <f t="shared" si="238"/>
        <v>468.03703047869453</v>
      </c>
      <c r="H186" s="58">
        <f t="shared" si="285"/>
        <v>0.40731330164910667</v>
      </c>
      <c r="I186" s="27">
        <f t="shared" si="239"/>
        <v>190.63770817832065</v>
      </c>
      <c r="J186" s="85">
        <f t="shared" si="270"/>
        <v>0.05</v>
      </c>
      <c r="K186" s="85">
        <f t="shared" si="271"/>
        <v>0.05</v>
      </c>
      <c r="L186" s="29">
        <f t="shared" si="272"/>
        <v>0.9</v>
      </c>
      <c r="M186" s="85">
        <f t="shared" si="272"/>
        <v>0.05</v>
      </c>
      <c r="N186" s="627">
        <f t="shared" si="240"/>
        <v>0.47659427044580166</v>
      </c>
      <c r="O186" s="144">
        <f t="shared" si="286"/>
        <v>3.7499999999999999E-2</v>
      </c>
      <c r="P186" s="627">
        <f t="shared" si="241"/>
        <v>0.35744570283435123</v>
      </c>
      <c r="Q186" s="27">
        <f t="shared" si="242"/>
        <v>9.0552911384702313</v>
      </c>
      <c r="R186" s="27">
        <f t="shared" si="243"/>
        <v>9.1744397060816816</v>
      </c>
      <c r="S186" s="624">
        <f t="shared" si="244"/>
        <v>189.80366820504051</v>
      </c>
      <c r="T186" s="144">
        <f t="shared" si="287"/>
        <v>0.05</v>
      </c>
      <c r="U186" s="53">
        <f t="shared" si="245"/>
        <v>9.5318854089160325</v>
      </c>
      <c r="V186" s="27">
        <f t="shared" si="246"/>
        <v>52.004114497632713</v>
      </c>
      <c r="W186" s="85">
        <f t="shared" si="273"/>
        <v>0.09</v>
      </c>
      <c r="X186" s="29">
        <f t="shared" si="247"/>
        <v>0.91</v>
      </c>
      <c r="Y186" s="27">
        <f t="shared" si="248"/>
        <v>4.680370304786944</v>
      </c>
      <c r="Z186" s="85">
        <f t="shared" si="274"/>
        <v>0.49000000000000005</v>
      </c>
      <c r="AA186" s="624">
        <f t="shared" si="249"/>
        <v>2.2933814493456026</v>
      </c>
      <c r="AB186" s="27">
        <f t="shared" si="250"/>
        <v>47.323744192845773</v>
      </c>
      <c r="AC186" s="85">
        <f t="shared" si="275"/>
        <v>0.49000000000000005</v>
      </c>
      <c r="AD186" s="27">
        <f t="shared" si="251"/>
        <v>23.188634654494432</v>
      </c>
      <c r="AE186" s="624">
        <f t="shared" si="252"/>
        <v>32.720520063410461</v>
      </c>
      <c r="AF186" s="624">
        <f t="shared" si="253"/>
        <v>5.2352832101456741</v>
      </c>
      <c r="AG186" s="624">
        <f t="shared" si="254"/>
        <v>6.8713092133161968</v>
      </c>
      <c r="AI186" s="109">
        <v>2042</v>
      </c>
      <c r="AJ186" s="53">
        <v>827.90801119047683</v>
      </c>
      <c r="AK186" s="108">
        <f t="shared" si="288"/>
        <v>1.3089108910891087</v>
      </c>
      <c r="AL186" s="61">
        <f t="shared" si="289"/>
        <v>1.2410000000000001</v>
      </c>
      <c r="AM186" s="53">
        <f t="shared" si="255"/>
        <v>1344.8193455199194</v>
      </c>
      <c r="AN186" s="98"/>
      <c r="AO186" s="109">
        <v>2042</v>
      </c>
      <c r="AP186" s="53">
        <v>800.83484976727038</v>
      </c>
      <c r="AQ186" s="108">
        <f t="shared" si="276"/>
        <v>1.3089108910891087</v>
      </c>
      <c r="AR186" s="61">
        <f t="shared" si="290"/>
        <v>1.1113</v>
      </c>
      <c r="AS186" s="53">
        <f t="shared" si="256"/>
        <v>1164.8885049686116</v>
      </c>
      <c r="AU186" s="109">
        <v>2042</v>
      </c>
      <c r="AV186" s="53">
        <v>283.14750643750085</v>
      </c>
      <c r="AW186" s="61">
        <f t="shared" si="277"/>
        <v>1.3089108910891087</v>
      </c>
      <c r="AX186" s="61">
        <v>0</v>
      </c>
      <c r="AY186" s="53">
        <f t="shared" si="257"/>
        <v>0</v>
      </c>
      <c r="AZ186" s="6"/>
      <c r="BA186" s="32">
        <v>2042</v>
      </c>
      <c r="BB186" s="692">
        <v>520.98996050535766</v>
      </c>
      <c r="BC186" s="53">
        <f t="shared" si="291"/>
        <v>226.88996050535764</v>
      </c>
      <c r="BD186" s="48">
        <f t="shared" si="258"/>
        <v>1.3089108910891087</v>
      </c>
      <c r="BE186" s="58">
        <v>0</v>
      </c>
      <c r="BF186" s="27">
        <f t="shared" si="259"/>
        <v>0</v>
      </c>
      <c r="BH186" s="32">
        <v>2042</v>
      </c>
      <c r="BI186" s="692">
        <v>0</v>
      </c>
      <c r="BJ186" s="53">
        <v>0</v>
      </c>
      <c r="BK186" s="108">
        <f t="shared" si="260"/>
        <v>1.3089108910891087</v>
      </c>
      <c r="BL186" s="61">
        <v>0</v>
      </c>
      <c r="BM186" s="53">
        <f t="shared" si="261"/>
        <v>0</v>
      </c>
      <c r="BO186" s="109">
        <v>2042</v>
      </c>
      <c r="BP186" s="27">
        <v>199.34390962218259</v>
      </c>
      <c r="BQ186" s="53">
        <f t="shared" si="262"/>
        <v>99.343909622182593</v>
      </c>
      <c r="BR186" s="108">
        <f t="shared" si="278"/>
        <v>1.3089108910891087</v>
      </c>
      <c r="BS186" s="61">
        <v>0</v>
      </c>
      <c r="BT186" s="53">
        <f t="shared" si="263"/>
        <v>0</v>
      </c>
      <c r="BV186" s="109">
        <v>2042</v>
      </c>
      <c r="BW186" s="695">
        <v>198.73919381250016</v>
      </c>
      <c r="BX186" s="108">
        <f t="shared" si="279"/>
        <v>1.3089108910891087</v>
      </c>
      <c r="BY186" s="61">
        <v>0</v>
      </c>
      <c r="BZ186" s="53">
        <f t="shared" si="264"/>
        <v>0</v>
      </c>
      <c r="CB186" s="109">
        <v>2042</v>
      </c>
      <c r="CC186" s="27">
        <v>239.67467918230912</v>
      </c>
      <c r="CD186" s="53">
        <f t="shared" si="292"/>
        <v>182.17467918230912</v>
      </c>
      <c r="CE186" s="108">
        <f t="shared" si="280"/>
        <v>1.3089108910891087</v>
      </c>
      <c r="CF186" s="61">
        <v>0</v>
      </c>
      <c r="CG186" s="53">
        <f t="shared" si="265"/>
        <v>0</v>
      </c>
      <c r="CI186" s="32">
        <v>2042</v>
      </c>
      <c r="CJ186" s="53">
        <v>436.89719779154882</v>
      </c>
      <c r="CK186" s="48">
        <f t="shared" si="281"/>
        <v>1.3089108910891087</v>
      </c>
      <c r="CL186" s="58">
        <v>0</v>
      </c>
      <c r="CM186" s="27">
        <f t="shared" si="266"/>
        <v>0</v>
      </c>
      <c r="CO186" s="109">
        <v>2042</v>
      </c>
      <c r="CP186" s="53">
        <f t="shared" si="282"/>
        <v>1261.0646916908531</v>
      </c>
      <c r="CQ186" s="53">
        <f t="shared" si="267"/>
        <v>1261.0646916908531</v>
      </c>
      <c r="CR186" s="108">
        <f t="shared" si="283"/>
        <v>1.3089108910891087</v>
      </c>
      <c r="CS186" s="108">
        <v>1</v>
      </c>
      <c r="CT186" s="53">
        <f t="shared" si="268"/>
        <v>1650.6213093220867</v>
      </c>
    </row>
    <row r="187" spans="1:98" ht="15" x14ac:dyDescent="0.5">
      <c r="A187" s="32">
        <v>2043</v>
      </c>
      <c r="B187" s="27">
        <f t="shared" si="235"/>
        <v>4131.163490392717</v>
      </c>
      <c r="C187" s="87">
        <f t="shared" si="284"/>
        <v>0.125</v>
      </c>
      <c r="D187" s="27">
        <f t="shared" si="236"/>
        <v>516.39543629908962</v>
      </c>
      <c r="E187" s="137">
        <f t="shared" si="269"/>
        <v>0.9</v>
      </c>
      <c r="F187" s="169">
        <f t="shared" si="237"/>
        <v>9.9999999999999978E-2</v>
      </c>
      <c r="G187" s="27">
        <f t="shared" si="238"/>
        <v>464.7558926691807</v>
      </c>
      <c r="H187" s="58">
        <f t="shared" si="285"/>
        <v>0.40731330164910667</v>
      </c>
      <c r="I187" s="27">
        <f t="shared" si="239"/>
        <v>189.30125710396183</v>
      </c>
      <c r="J187" s="85">
        <f t="shared" si="270"/>
        <v>0.05</v>
      </c>
      <c r="K187" s="85">
        <f t="shared" si="271"/>
        <v>0.05</v>
      </c>
      <c r="L187" s="29">
        <f t="shared" si="272"/>
        <v>0.9</v>
      </c>
      <c r="M187" s="85">
        <f t="shared" si="272"/>
        <v>0.05</v>
      </c>
      <c r="N187" s="627">
        <f t="shared" si="240"/>
        <v>0.4732531427599046</v>
      </c>
      <c r="O187" s="144">
        <f t="shared" si="286"/>
        <v>3.7499999999999999E-2</v>
      </c>
      <c r="P187" s="627">
        <f t="shared" si="241"/>
        <v>0.35493985706992842</v>
      </c>
      <c r="Q187" s="27">
        <f t="shared" si="242"/>
        <v>8.9918097124381866</v>
      </c>
      <c r="R187" s="27">
        <f t="shared" si="243"/>
        <v>9.1101229981281637</v>
      </c>
      <c r="S187" s="624">
        <f t="shared" si="244"/>
        <v>188.47306410413202</v>
      </c>
      <c r="T187" s="144">
        <f t="shared" si="287"/>
        <v>0.05</v>
      </c>
      <c r="U187" s="53">
        <f t="shared" si="245"/>
        <v>9.4650628551980915</v>
      </c>
      <c r="V187" s="27">
        <f t="shared" si="246"/>
        <v>51.63954362990895</v>
      </c>
      <c r="W187" s="85">
        <f t="shared" si="273"/>
        <v>0.09</v>
      </c>
      <c r="X187" s="29">
        <f t="shared" si="247"/>
        <v>0.91</v>
      </c>
      <c r="Y187" s="27">
        <f t="shared" si="248"/>
        <v>4.6475589266918051</v>
      </c>
      <c r="Z187" s="85">
        <f t="shared" si="274"/>
        <v>0.49000000000000005</v>
      </c>
      <c r="AA187" s="624">
        <f t="shared" si="249"/>
        <v>2.2773038740789846</v>
      </c>
      <c r="AB187" s="27">
        <f t="shared" si="250"/>
        <v>46.991984703217149</v>
      </c>
      <c r="AC187" s="85">
        <f t="shared" si="275"/>
        <v>0.49000000000000005</v>
      </c>
      <c r="AD187" s="27">
        <f t="shared" si="251"/>
        <v>23.026072504576405</v>
      </c>
      <c r="AE187" s="624">
        <f t="shared" si="252"/>
        <v>32.491135359774496</v>
      </c>
      <c r="AF187" s="624">
        <f t="shared" si="253"/>
        <v>5.1985816575639197</v>
      </c>
      <c r="AG187" s="624">
        <f t="shared" si="254"/>
        <v>6.8231384255526439</v>
      </c>
      <c r="AI187" s="109">
        <v>2043</v>
      </c>
      <c r="AJ187" s="53">
        <v>859.41950979166722</v>
      </c>
      <c r="AK187" s="108">
        <f t="shared" si="288"/>
        <v>1.3089108910891087</v>
      </c>
      <c r="AL187" s="61">
        <f t="shared" si="289"/>
        <v>1.2410000000000001</v>
      </c>
      <c r="AM187" s="53">
        <f t="shared" si="255"/>
        <v>1396.0053134685431</v>
      </c>
      <c r="AN187" s="98"/>
      <c r="AO187" s="109">
        <v>2043</v>
      </c>
      <c r="AP187" s="53">
        <v>806.03210325316616</v>
      </c>
      <c r="AQ187" s="108">
        <f t="shared" si="276"/>
        <v>1.3089108910891087</v>
      </c>
      <c r="AR187" s="61">
        <f t="shared" si="290"/>
        <v>1.1113</v>
      </c>
      <c r="AS187" s="53">
        <f t="shared" si="256"/>
        <v>1172.4483918103087</v>
      </c>
      <c r="AU187" s="109">
        <v>2043</v>
      </c>
      <c r="AV187" s="53">
        <v>294.1107524140607</v>
      </c>
      <c r="AW187" s="61">
        <f t="shared" si="277"/>
        <v>1.3089108910891087</v>
      </c>
      <c r="AX187" s="61">
        <v>0</v>
      </c>
      <c r="AY187" s="53">
        <f t="shared" si="257"/>
        <v>0</v>
      </c>
      <c r="AZ187" s="6"/>
      <c r="BA187" s="32">
        <v>2043</v>
      </c>
      <c r="BB187" s="692">
        <v>522.297037647151</v>
      </c>
      <c r="BC187" s="53">
        <f t="shared" si="291"/>
        <v>228.19703764715098</v>
      </c>
      <c r="BD187" s="48">
        <f t="shared" si="258"/>
        <v>1.3089108910891087</v>
      </c>
      <c r="BE187" s="58">
        <v>0</v>
      </c>
      <c r="BF187" s="27">
        <f t="shared" si="259"/>
        <v>0</v>
      </c>
      <c r="BH187" s="32">
        <v>2043</v>
      </c>
      <c r="BI187" s="692">
        <v>0</v>
      </c>
      <c r="BJ187" s="53">
        <v>0</v>
      </c>
      <c r="BK187" s="108">
        <f t="shared" si="260"/>
        <v>1.3089108910891087</v>
      </c>
      <c r="BL187" s="61">
        <v>0</v>
      </c>
      <c r="BM187" s="53">
        <f t="shared" si="261"/>
        <v>0</v>
      </c>
      <c r="BO187" s="109">
        <v>2043</v>
      </c>
      <c r="BP187" s="27">
        <v>201.98523603254955</v>
      </c>
      <c r="BQ187" s="53">
        <f t="shared" si="262"/>
        <v>101.98523603254955</v>
      </c>
      <c r="BR187" s="108">
        <f t="shared" si="278"/>
        <v>1.3089108910891087</v>
      </c>
      <c r="BS187" s="61">
        <v>0</v>
      </c>
      <c r="BT187" s="53">
        <f t="shared" si="263"/>
        <v>0</v>
      </c>
      <c r="BV187" s="109">
        <v>2043</v>
      </c>
      <c r="BW187" s="695">
        <v>207.00871192968771</v>
      </c>
      <c r="BX187" s="108">
        <f t="shared" si="279"/>
        <v>1.3089108910891087</v>
      </c>
      <c r="BY187" s="61">
        <v>0</v>
      </c>
      <c r="BZ187" s="53">
        <f t="shared" si="264"/>
        <v>0</v>
      </c>
      <c r="CB187" s="109">
        <v>2043</v>
      </c>
      <c r="CC187" s="27">
        <v>246.93401090021359</v>
      </c>
      <c r="CD187" s="53">
        <f t="shared" si="292"/>
        <v>189.43401090021359</v>
      </c>
      <c r="CE187" s="108">
        <f t="shared" si="280"/>
        <v>1.3089108910891087</v>
      </c>
      <c r="CF187" s="61">
        <v>0</v>
      </c>
      <c r="CG187" s="53">
        <f t="shared" si="265"/>
        <v>0</v>
      </c>
      <c r="CI187" s="32">
        <v>2043</v>
      </c>
      <c r="CJ187" s="53">
        <v>436.91181884466255</v>
      </c>
      <c r="CK187" s="48">
        <f t="shared" si="281"/>
        <v>1.3089108910891087</v>
      </c>
      <c r="CL187" s="58">
        <v>0</v>
      </c>
      <c r="CM187" s="27">
        <f t="shared" si="266"/>
        <v>0</v>
      </c>
      <c r="CO187" s="109">
        <v>2043</v>
      </c>
      <c r="CP187" s="53">
        <f t="shared" si="282"/>
        <v>1193.9008191868415</v>
      </c>
      <c r="CQ187" s="53">
        <f t="shared" si="267"/>
        <v>1193.9008191868415</v>
      </c>
      <c r="CR187" s="108">
        <f t="shared" si="283"/>
        <v>1.3089108910891087</v>
      </c>
      <c r="CS187" s="108">
        <v>1</v>
      </c>
      <c r="CT187" s="53">
        <f t="shared" si="268"/>
        <v>1562.7097851138656</v>
      </c>
    </row>
    <row r="188" spans="1:98" ht="15" x14ac:dyDescent="0.5">
      <c r="A188" s="32">
        <v>2044</v>
      </c>
      <c r="B188" s="27">
        <f t="shared" si="235"/>
        <v>4101.9583255989419</v>
      </c>
      <c r="C188" s="87">
        <f t="shared" si="284"/>
        <v>0.125</v>
      </c>
      <c r="D188" s="27">
        <f t="shared" si="236"/>
        <v>512.74479069986774</v>
      </c>
      <c r="E188" s="137">
        <f t="shared" si="269"/>
        <v>0.9</v>
      </c>
      <c r="F188" s="169">
        <f t="shared" si="237"/>
        <v>9.9999999999999978E-2</v>
      </c>
      <c r="G188" s="27">
        <f t="shared" si="238"/>
        <v>461.470311629881</v>
      </c>
      <c r="H188" s="58">
        <f t="shared" si="285"/>
        <v>0.40731330164910667</v>
      </c>
      <c r="I188" s="27">
        <f t="shared" si="239"/>
        <v>187.96299624300897</v>
      </c>
      <c r="J188" s="85">
        <f t="shared" si="270"/>
        <v>0.05</v>
      </c>
      <c r="K188" s="85">
        <f t="shared" si="271"/>
        <v>0.05</v>
      </c>
      <c r="L188" s="29">
        <f t="shared" si="272"/>
        <v>0.9</v>
      </c>
      <c r="M188" s="85">
        <f t="shared" si="272"/>
        <v>0.05</v>
      </c>
      <c r="N188" s="627">
        <f t="shared" si="240"/>
        <v>0.46990749060752246</v>
      </c>
      <c r="O188" s="144">
        <f t="shared" si="286"/>
        <v>3.7499999999999999E-2</v>
      </c>
      <c r="P188" s="627">
        <f t="shared" si="241"/>
        <v>0.35243061795564179</v>
      </c>
      <c r="Q188" s="27">
        <f t="shared" si="242"/>
        <v>8.9282423215429265</v>
      </c>
      <c r="R188" s="27">
        <f t="shared" si="243"/>
        <v>9.0457191941948061</v>
      </c>
      <c r="S188" s="624">
        <f t="shared" si="244"/>
        <v>187.14065813444583</v>
      </c>
      <c r="T188" s="144">
        <f t="shared" si="287"/>
        <v>0.05</v>
      </c>
      <c r="U188" s="53">
        <f t="shared" si="245"/>
        <v>9.3981498121504483</v>
      </c>
      <c r="V188" s="27">
        <f t="shared" si="246"/>
        <v>51.274479069986761</v>
      </c>
      <c r="W188" s="85">
        <f t="shared" si="273"/>
        <v>0.09</v>
      </c>
      <c r="X188" s="29">
        <f t="shared" si="247"/>
        <v>0.91</v>
      </c>
      <c r="Y188" s="27">
        <f t="shared" si="248"/>
        <v>4.6147031162988084</v>
      </c>
      <c r="Z188" s="85">
        <f t="shared" si="274"/>
        <v>0.49000000000000005</v>
      </c>
      <c r="AA188" s="624">
        <f t="shared" si="249"/>
        <v>2.2612045269864165</v>
      </c>
      <c r="AB188" s="27">
        <f t="shared" si="250"/>
        <v>46.659775953687955</v>
      </c>
      <c r="AC188" s="85">
        <f t="shared" si="275"/>
        <v>0.49000000000000005</v>
      </c>
      <c r="AD188" s="27">
        <f t="shared" si="251"/>
        <v>22.8632902173071</v>
      </c>
      <c r="AE188" s="624">
        <f t="shared" si="252"/>
        <v>32.261440029457546</v>
      </c>
      <c r="AF188" s="624">
        <f t="shared" si="253"/>
        <v>5.1618304047132071</v>
      </c>
      <c r="AG188" s="624">
        <f t="shared" si="254"/>
        <v>6.7749024061860847</v>
      </c>
      <c r="AI188" s="109">
        <v>2044</v>
      </c>
      <c r="AJ188" s="53">
        <v>890.93100839285762</v>
      </c>
      <c r="AK188" s="108">
        <f t="shared" si="288"/>
        <v>1.3089108910891087</v>
      </c>
      <c r="AL188" s="61">
        <f t="shared" si="289"/>
        <v>1.2410000000000001</v>
      </c>
      <c r="AM188" s="53">
        <f t="shared" si="255"/>
        <v>1447.1912814171674</v>
      </c>
      <c r="AN188" s="98"/>
      <c r="AO188" s="109">
        <v>2044</v>
      </c>
      <c r="AP188" s="53">
        <v>811.41205667807435</v>
      </c>
      <c r="AQ188" s="108">
        <f t="shared" si="276"/>
        <v>1.3089108910891087</v>
      </c>
      <c r="AR188" s="61">
        <f t="shared" si="290"/>
        <v>1.1113</v>
      </c>
      <c r="AS188" s="53">
        <f t="shared" si="256"/>
        <v>1180.2740326446994</v>
      </c>
      <c r="AU188" s="109">
        <v>2044</v>
      </c>
      <c r="AV188" s="53">
        <v>305.07399839062418</v>
      </c>
      <c r="AW188" s="61">
        <f t="shared" si="277"/>
        <v>1.3089108910891087</v>
      </c>
      <c r="AX188" s="61">
        <v>0</v>
      </c>
      <c r="AY188" s="53">
        <f t="shared" si="257"/>
        <v>0</v>
      </c>
      <c r="AZ188" s="6"/>
      <c r="BA188" s="32">
        <v>2044</v>
      </c>
      <c r="BB188" s="692">
        <v>523.62146385335689</v>
      </c>
      <c r="BC188" s="53">
        <f t="shared" si="291"/>
        <v>229.52146385335686</v>
      </c>
      <c r="BD188" s="48">
        <f t="shared" si="258"/>
        <v>1.3089108910891087</v>
      </c>
      <c r="BE188" s="58">
        <v>0</v>
      </c>
      <c r="BF188" s="27">
        <f t="shared" si="259"/>
        <v>0</v>
      </c>
      <c r="BH188" s="32">
        <v>2044</v>
      </c>
      <c r="BI188" s="692">
        <v>0</v>
      </c>
      <c r="BJ188" s="53">
        <v>0</v>
      </c>
      <c r="BK188" s="108">
        <f t="shared" si="260"/>
        <v>1.3089108910891087</v>
      </c>
      <c r="BL188" s="61">
        <v>0</v>
      </c>
      <c r="BM188" s="53">
        <f t="shared" si="261"/>
        <v>0</v>
      </c>
      <c r="BO188" s="109">
        <v>2044</v>
      </c>
      <c r="BP188" s="27">
        <v>204.65284912174695</v>
      </c>
      <c r="BQ188" s="53">
        <f t="shared" si="262"/>
        <v>104.65284912174695</v>
      </c>
      <c r="BR188" s="108">
        <f t="shared" si="278"/>
        <v>1.3089108910891087</v>
      </c>
      <c r="BS188" s="61">
        <v>0</v>
      </c>
      <c r="BT188" s="53">
        <f t="shared" si="263"/>
        <v>0</v>
      </c>
      <c r="BV188" s="109">
        <v>2044</v>
      </c>
      <c r="BW188" s="695">
        <v>215.27823004687525</v>
      </c>
      <c r="BX188" s="108">
        <f t="shared" si="279"/>
        <v>1.3089108910891087</v>
      </c>
      <c r="BY188" s="61">
        <v>0</v>
      </c>
      <c r="BZ188" s="53">
        <f t="shared" si="264"/>
        <v>0</v>
      </c>
      <c r="CB188" s="109">
        <v>2044</v>
      </c>
      <c r="CC188" s="27">
        <v>254.19941266584721</v>
      </c>
      <c r="CD188" s="53">
        <f t="shared" si="292"/>
        <v>196.69941266584721</v>
      </c>
      <c r="CE188" s="108">
        <f t="shared" si="280"/>
        <v>1.3089108910891087</v>
      </c>
      <c r="CF188" s="61">
        <v>0</v>
      </c>
      <c r="CG188" s="53">
        <f t="shared" si="265"/>
        <v>0</v>
      </c>
      <c r="CI188" s="32">
        <v>2044</v>
      </c>
      <c r="CJ188" s="53">
        <v>436.92724283817734</v>
      </c>
      <c r="CK188" s="48">
        <f t="shared" si="281"/>
        <v>1.3089108910891087</v>
      </c>
      <c r="CL188" s="58">
        <v>0</v>
      </c>
      <c r="CM188" s="27">
        <f t="shared" si="266"/>
        <v>0</v>
      </c>
      <c r="CO188" s="109">
        <v>2044</v>
      </c>
      <c r="CP188" s="53">
        <f t="shared" si="282"/>
        <v>1126.5037380124404</v>
      </c>
      <c r="CQ188" s="53">
        <f t="shared" si="267"/>
        <v>1126.5037380124404</v>
      </c>
      <c r="CR188" s="108">
        <f t="shared" si="283"/>
        <v>1.3089108910891087</v>
      </c>
      <c r="CS188" s="108">
        <v>1</v>
      </c>
      <c r="CT188" s="53">
        <f t="shared" si="268"/>
        <v>1474.4930115370753</v>
      </c>
    </row>
    <row r="189" spans="1:98" ht="15" x14ac:dyDescent="0.5">
      <c r="A189" s="32">
        <v>2045</v>
      </c>
      <c r="B189" s="27">
        <f t="shared" si="235"/>
        <v>4072.598568558752</v>
      </c>
      <c r="C189" s="87">
        <f t="shared" si="284"/>
        <v>0.125</v>
      </c>
      <c r="D189" s="27">
        <f t="shared" si="236"/>
        <v>509.07482106984401</v>
      </c>
      <c r="E189" s="137">
        <f t="shared" si="269"/>
        <v>0.9</v>
      </c>
      <c r="F189" s="169">
        <f t="shared" si="237"/>
        <v>9.9999999999999978E-2</v>
      </c>
      <c r="G189" s="27">
        <f t="shared" si="238"/>
        <v>458.16733896285962</v>
      </c>
      <c r="H189" s="58">
        <f t="shared" si="285"/>
        <v>0.40731330164910667</v>
      </c>
      <c r="I189" s="27">
        <f t="shared" si="239"/>
        <v>186.61765154074774</v>
      </c>
      <c r="J189" s="85">
        <f t="shared" si="270"/>
        <v>0.05</v>
      </c>
      <c r="K189" s="85">
        <f t="shared" si="271"/>
        <v>0.05</v>
      </c>
      <c r="L189" s="29">
        <f t="shared" si="272"/>
        <v>0.9</v>
      </c>
      <c r="M189" s="85">
        <f t="shared" si="272"/>
        <v>0.05</v>
      </c>
      <c r="N189" s="627">
        <f t="shared" si="240"/>
        <v>0.46654412885186941</v>
      </c>
      <c r="O189" s="144">
        <f t="shared" si="286"/>
        <v>3.7499999999999999E-2</v>
      </c>
      <c r="P189" s="627">
        <f t="shared" si="241"/>
        <v>0.34990809663890204</v>
      </c>
      <c r="Q189" s="27">
        <f t="shared" si="242"/>
        <v>8.864338448185519</v>
      </c>
      <c r="R189" s="27">
        <f t="shared" si="243"/>
        <v>8.9809744803984852</v>
      </c>
      <c r="S189" s="624">
        <f t="shared" si="244"/>
        <v>185.80119931525698</v>
      </c>
      <c r="T189" s="144">
        <f t="shared" si="287"/>
        <v>0.05</v>
      </c>
      <c r="U189" s="53">
        <f t="shared" si="245"/>
        <v>9.3308825770373875</v>
      </c>
      <c r="V189" s="27">
        <f t="shared" si="246"/>
        <v>50.907482106984389</v>
      </c>
      <c r="W189" s="85">
        <f t="shared" si="273"/>
        <v>0.09</v>
      </c>
      <c r="X189" s="29">
        <f t="shared" si="247"/>
        <v>0.91</v>
      </c>
      <c r="Y189" s="27">
        <f t="shared" si="248"/>
        <v>4.5816733896285946</v>
      </c>
      <c r="Z189" s="85">
        <f t="shared" si="274"/>
        <v>0.49000000000000005</v>
      </c>
      <c r="AA189" s="624">
        <f t="shared" si="249"/>
        <v>2.2450199609180115</v>
      </c>
      <c r="AB189" s="27">
        <f t="shared" si="250"/>
        <v>46.325808717355798</v>
      </c>
      <c r="AC189" s="85">
        <f t="shared" si="275"/>
        <v>0.49000000000000005</v>
      </c>
      <c r="AD189" s="27">
        <f t="shared" si="251"/>
        <v>22.699646271504342</v>
      </c>
      <c r="AE189" s="624">
        <f t="shared" si="252"/>
        <v>32.030528848541728</v>
      </c>
      <c r="AF189" s="624">
        <f t="shared" si="253"/>
        <v>5.1248846157666765</v>
      </c>
      <c r="AG189" s="624">
        <f t="shared" si="254"/>
        <v>6.7264110581937624</v>
      </c>
      <c r="AI189" s="109">
        <v>2045</v>
      </c>
      <c r="AJ189" s="53">
        <v>922.44250699404802</v>
      </c>
      <c r="AK189" s="108">
        <f t="shared" si="288"/>
        <v>1.3089108910891087</v>
      </c>
      <c r="AL189" s="61">
        <f t="shared" si="289"/>
        <v>1.2410000000000001</v>
      </c>
      <c r="AM189" s="53">
        <f t="shared" si="255"/>
        <v>1498.3772493657912</v>
      </c>
      <c r="AN189" s="98"/>
      <c r="AO189" s="109">
        <v>2045</v>
      </c>
      <c r="AP189" s="53">
        <v>816.16476068660631</v>
      </c>
      <c r="AQ189" s="108">
        <f t="shared" si="276"/>
        <v>1.3089108910891087</v>
      </c>
      <c r="AR189" s="61">
        <f t="shared" si="290"/>
        <v>1.1113</v>
      </c>
      <c r="AS189" s="53">
        <f t="shared" si="256"/>
        <v>1187.1872810737184</v>
      </c>
      <c r="AU189" s="109">
        <v>2045</v>
      </c>
      <c r="AV189" s="53">
        <v>316.03724436718767</v>
      </c>
      <c r="AW189" s="61">
        <f t="shared" si="277"/>
        <v>1.3089108910891087</v>
      </c>
      <c r="AX189" s="61">
        <v>0</v>
      </c>
      <c r="AY189" s="53">
        <f t="shared" si="257"/>
        <v>0</v>
      </c>
      <c r="AZ189" s="6"/>
      <c r="BA189" s="32">
        <v>2045</v>
      </c>
      <c r="BB189" s="692">
        <v>524.96338957978196</v>
      </c>
      <c r="BC189" s="53">
        <f t="shared" si="291"/>
        <v>230.86338957978194</v>
      </c>
      <c r="BD189" s="48">
        <f t="shared" si="258"/>
        <v>1.3089108910891087</v>
      </c>
      <c r="BE189" s="58">
        <v>0</v>
      </c>
      <c r="BF189" s="27">
        <f t="shared" si="259"/>
        <v>0</v>
      </c>
      <c r="BH189" s="32">
        <v>2045</v>
      </c>
      <c r="BI189" s="692">
        <v>0</v>
      </c>
      <c r="BJ189" s="53">
        <v>0</v>
      </c>
      <c r="BK189" s="108">
        <f t="shared" si="260"/>
        <v>1.3089108910891087</v>
      </c>
      <c r="BL189" s="61">
        <v>0</v>
      </c>
      <c r="BM189" s="53">
        <f t="shared" si="261"/>
        <v>0</v>
      </c>
      <c r="BO189" s="109">
        <v>2045</v>
      </c>
      <c r="BP189" s="27">
        <v>207.34503801820918</v>
      </c>
      <c r="BQ189" s="53">
        <f t="shared" si="262"/>
        <v>107.34503801820918</v>
      </c>
      <c r="BR189" s="108">
        <f t="shared" si="278"/>
        <v>1.3089108910891087</v>
      </c>
      <c r="BS189" s="61">
        <v>0</v>
      </c>
      <c r="BT189" s="53">
        <f t="shared" si="263"/>
        <v>0</v>
      </c>
      <c r="BV189" s="109">
        <v>2045</v>
      </c>
      <c r="BW189" s="695">
        <v>223.5477481640628</v>
      </c>
      <c r="BX189" s="108">
        <f t="shared" si="279"/>
        <v>1.3089108910891087</v>
      </c>
      <c r="BY189" s="61">
        <v>0</v>
      </c>
      <c r="BZ189" s="53">
        <f t="shared" si="264"/>
        <v>0</v>
      </c>
      <c r="CB189" s="109">
        <v>2045</v>
      </c>
      <c r="CC189" s="27">
        <v>261.47016309071228</v>
      </c>
      <c r="CD189" s="53">
        <f t="shared" si="292"/>
        <v>203.97016309071228</v>
      </c>
      <c r="CE189" s="108">
        <f t="shared" si="280"/>
        <v>1.3089108910891087</v>
      </c>
      <c r="CF189" s="61">
        <v>0</v>
      </c>
      <c r="CG189" s="53">
        <f t="shared" si="265"/>
        <v>0</v>
      </c>
      <c r="CI189" s="32">
        <v>2045</v>
      </c>
      <c r="CJ189" s="53">
        <v>436.94353752568901</v>
      </c>
      <c r="CK189" s="48">
        <f t="shared" si="281"/>
        <v>1.3089108910891087</v>
      </c>
      <c r="CL189" s="58">
        <v>0</v>
      </c>
      <c r="CM189" s="27">
        <f t="shared" si="266"/>
        <v>0</v>
      </c>
      <c r="CO189" s="109">
        <v>2045</v>
      </c>
      <c r="CP189" s="53">
        <f t="shared" si="282"/>
        <v>1059.6856115737028</v>
      </c>
      <c r="CQ189" s="53">
        <f t="shared" si="267"/>
        <v>1059.6856115737028</v>
      </c>
      <c r="CR189" s="108">
        <f t="shared" si="283"/>
        <v>1.3089108910891087</v>
      </c>
      <c r="CS189" s="108">
        <v>1</v>
      </c>
      <c r="CT189" s="53">
        <f t="shared" si="268"/>
        <v>1387.0340381192425</v>
      </c>
    </row>
    <row r="190" spans="1:98" ht="15" x14ac:dyDescent="0.5">
      <c r="A190" s="32">
        <v>2046</v>
      </c>
      <c r="B190" s="27">
        <f t="shared" si="235"/>
        <v>4042.6864376796584</v>
      </c>
      <c r="C190" s="87">
        <f t="shared" si="284"/>
        <v>0.125</v>
      </c>
      <c r="D190" s="27">
        <f t="shared" si="236"/>
        <v>505.3358047099573</v>
      </c>
      <c r="E190" s="137">
        <f t="shared" si="269"/>
        <v>0.9</v>
      </c>
      <c r="F190" s="169">
        <f t="shared" si="237"/>
        <v>9.9999999999999978E-2</v>
      </c>
      <c r="G190" s="27">
        <f t="shared" si="238"/>
        <v>454.80222423896157</v>
      </c>
      <c r="H190" s="58">
        <f t="shared" si="285"/>
        <v>0.40731330164910667</v>
      </c>
      <c r="I190" s="27">
        <f t="shared" si="239"/>
        <v>185.24699555212882</v>
      </c>
      <c r="J190" s="85">
        <f t="shared" si="270"/>
        <v>0.05</v>
      </c>
      <c r="K190" s="85">
        <f t="shared" si="271"/>
        <v>0.05</v>
      </c>
      <c r="L190" s="29">
        <f t="shared" si="272"/>
        <v>0.9</v>
      </c>
      <c r="M190" s="85">
        <f t="shared" si="272"/>
        <v>0.05</v>
      </c>
      <c r="N190" s="627">
        <f t="shared" si="240"/>
        <v>0.46311748888032211</v>
      </c>
      <c r="O190" s="144">
        <f t="shared" si="286"/>
        <v>3.7499999999999999E-2</v>
      </c>
      <c r="P190" s="627">
        <f t="shared" si="241"/>
        <v>0.34733811666024156</v>
      </c>
      <c r="Q190" s="27">
        <f t="shared" si="242"/>
        <v>8.7992322887261203</v>
      </c>
      <c r="R190" s="27">
        <f t="shared" si="243"/>
        <v>8.9150116609462007</v>
      </c>
      <c r="S190" s="624">
        <f t="shared" si="244"/>
        <v>184.43653994658825</v>
      </c>
      <c r="T190" s="144">
        <f t="shared" si="287"/>
        <v>0.05</v>
      </c>
      <c r="U190" s="53">
        <f t="shared" si="245"/>
        <v>9.2623497776064418</v>
      </c>
      <c r="V190" s="27">
        <f t="shared" si="246"/>
        <v>50.533580470995716</v>
      </c>
      <c r="W190" s="85">
        <f t="shared" si="273"/>
        <v>0.09</v>
      </c>
      <c r="X190" s="29">
        <f t="shared" si="247"/>
        <v>0.91</v>
      </c>
      <c r="Y190" s="27">
        <f t="shared" si="248"/>
        <v>4.5480222423896146</v>
      </c>
      <c r="Z190" s="85">
        <f t="shared" si="274"/>
        <v>0.49000000000000005</v>
      </c>
      <c r="AA190" s="624">
        <f t="shared" si="249"/>
        <v>2.2285308987709112</v>
      </c>
      <c r="AB190" s="27">
        <f t="shared" si="250"/>
        <v>45.985558228606102</v>
      </c>
      <c r="AC190" s="85">
        <f t="shared" si="275"/>
        <v>0.49000000000000005</v>
      </c>
      <c r="AD190" s="27">
        <f t="shared" si="251"/>
        <v>22.532923532016991</v>
      </c>
      <c r="AE190" s="624">
        <f t="shared" si="252"/>
        <v>31.795273309623433</v>
      </c>
      <c r="AF190" s="624">
        <f t="shared" si="253"/>
        <v>5.0872437295397495</v>
      </c>
      <c r="AG190" s="624">
        <f t="shared" si="254"/>
        <v>6.6770073950209206</v>
      </c>
      <c r="AI190" s="109">
        <v>2046</v>
      </c>
      <c r="AJ190" s="53">
        <v>953.95400559523841</v>
      </c>
      <c r="AK190" s="108">
        <f t="shared" si="288"/>
        <v>1.3089108910891087</v>
      </c>
      <c r="AL190" s="61">
        <f t="shared" si="289"/>
        <v>1.2410000000000001</v>
      </c>
      <c r="AM190" s="53">
        <f t="shared" si="255"/>
        <v>1549.5632173144149</v>
      </c>
      <c r="AN190" s="98"/>
      <c r="AO190" s="109">
        <v>2046</v>
      </c>
      <c r="AP190" s="53">
        <v>817.54165472349598</v>
      </c>
      <c r="AQ190" s="108">
        <f t="shared" si="276"/>
        <v>1.3089108910891087</v>
      </c>
      <c r="AR190" s="61">
        <f t="shared" si="290"/>
        <v>1.1113</v>
      </c>
      <c r="AS190" s="53">
        <f t="shared" si="256"/>
        <v>1189.1901010516438</v>
      </c>
      <c r="AU190" s="109">
        <v>2046</v>
      </c>
      <c r="AV190" s="53">
        <v>327.00049034375115</v>
      </c>
      <c r="AW190" s="61">
        <f t="shared" si="277"/>
        <v>1.3089108910891087</v>
      </c>
      <c r="AX190" s="61">
        <v>0</v>
      </c>
      <c r="AY190" s="53">
        <f t="shared" si="257"/>
        <v>0</v>
      </c>
      <c r="AZ190" s="6"/>
      <c r="BA190" s="32">
        <v>2046</v>
      </c>
      <c r="BB190" s="692">
        <v>526.32295956121152</v>
      </c>
      <c r="BC190" s="53">
        <f t="shared" si="291"/>
        <v>232.2229595612115</v>
      </c>
      <c r="BD190" s="48">
        <f t="shared" si="258"/>
        <v>1.3089108910891087</v>
      </c>
      <c r="BE190" s="58">
        <v>0</v>
      </c>
      <c r="BF190" s="27">
        <f t="shared" si="259"/>
        <v>0</v>
      </c>
      <c r="BH190" s="32">
        <v>2046</v>
      </c>
      <c r="BI190" s="692">
        <v>0</v>
      </c>
      <c r="BJ190" s="53">
        <v>0</v>
      </c>
      <c r="BK190" s="108">
        <f t="shared" si="260"/>
        <v>1.3089108910891087</v>
      </c>
      <c r="BL190" s="61">
        <v>0</v>
      </c>
      <c r="BM190" s="53">
        <f t="shared" si="261"/>
        <v>0</v>
      </c>
      <c r="BO190" s="109">
        <v>2046</v>
      </c>
      <c r="BP190" s="27">
        <v>210.06018288260483</v>
      </c>
      <c r="BQ190" s="53">
        <f t="shared" si="262"/>
        <v>110.06018288260483</v>
      </c>
      <c r="BR190" s="108">
        <f t="shared" si="278"/>
        <v>1.3089108910891087</v>
      </c>
      <c r="BS190" s="61">
        <v>0</v>
      </c>
      <c r="BT190" s="53">
        <f t="shared" si="263"/>
        <v>0</v>
      </c>
      <c r="BV190" s="109">
        <v>2046</v>
      </c>
      <c r="BW190" s="695">
        <v>231.81726628125034</v>
      </c>
      <c r="BX190" s="108">
        <f t="shared" si="279"/>
        <v>1.3089108910891087</v>
      </c>
      <c r="BY190" s="61">
        <v>0</v>
      </c>
      <c r="BZ190" s="53">
        <f t="shared" si="264"/>
        <v>0</v>
      </c>
      <c r="CB190" s="109">
        <v>2046</v>
      </c>
      <c r="CC190" s="27">
        <v>268.74564965344626</v>
      </c>
      <c r="CD190" s="53">
        <f t="shared" si="292"/>
        <v>211.24564965344626</v>
      </c>
      <c r="CE190" s="108">
        <f t="shared" si="280"/>
        <v>1.3089108910891087</v>
      </c>
      <c r="CF190" s="61">
        <v>0</v>
      </c>
      <c r="CG190" s="53">
        <f t="shared" si="265"/>
        <v>0</v>
      </c>
      <c r="CI190" s="32">
        <v>2046</v>
      </c>
      <c r="CJ190" s="53">
        <v>436.96077847281742</v>
      </c>
      <c r="CK190" s="48">
        <f t="shared" si="281"/>
        <v>1.3089108910891087</v>
      </c>
      <c r="CL190" s="58">
        <v>0</v>
      </c>
      <c r="CM190" s="27">
        <f t="shared" si="266"/>
        <v>0</v>
      </c>
      <c r="CO190" s="109">
        <v>2046</v>
      </c>
      <c r="CP190" s="53">
        <f t="shared" si="282"/>
        <v>996.19701248618412</v>
      </c>
      <c r="CQ190" s="53">
        <f t="shared" si="267"/>
        <v>996.19701248618412</v>
      </c>
      <c r="CR190" s="108">
        <f t="shared" si="283"/>
        <v>1.3089108910891087</v>
      </c>
      <c r="CS190" s="108">
        <v>1</v>
      </c>
      <c r="CT190" s="53">
        <f t="shared" si="268"/>
        <v>1303.9331193135993</v>
      </c>
    </row>
    <row r="191" spans="1:98" ht="15" x14ac:dyDescent="0.5">
      <c r="A191" s="32">
        <v>2047</v>
      </c>
      <c r="B191" s="27">
        <f t="shared" si="235"/>
        <v>4012.7278610548524</v>
      </c>
      <c r="C191" s="87">
        <f t="shared" si="284"/>
        <v>0.125</v>
      </c>
      <c r="D191" s="27">
        <f t="shared" si="236"/>
        <v>501.59098263185655</v>
      </c>
      <c r="E191" s="137">
        <f t="shared" si="269"/>
        <v>0.9</v>
      </c>
      <c r="F191" s="169">
        <f t="shared" si="237"/>
        <v>9.9999999999999978E-2</v>
      </c>
      <c r="G191" s="27">
        <f t="shared" si="238"/>
        <v>451.43188436867092</v>
      </c>
      <c r="H191" s="58">
        <f t="shared" si="285"/>
        <v>0.40731330164910667</v>
      </c>
      <c r="I191" s="27">
        <f t="shared" si="239"/>
        <v>183.8742112918811</v>
      </c>
      <c r="J191" s="85">
        <f t="shared" si="270"/>
        <v>0.05</v>
      </c>
      <c r="K191" s="85">
        <f t="shared" si="271"/>
        <v>0.05</v>
      </c>
      <c r="L191" s="29">
        <f t="shared" si="272"/>
        <v>0.9</v>
      </c>
      <c r="M191" s="85">
        <f t="shared" si="272"/>
        <v>0.05</v>
      </c>
      <c r="N191" s="627">
        <f t="shared" si="240"/>
        <v>0.45968552822970277</v>
      </c>
      <c r="O191" s="144">
        <f t="shared" si="286"/>
        <v>3.7499999999999999E-2</v>
      </c>
      <c r="P191" s="627">
        <f t="shared" si="241"/>
        <v>0.34476414617227702</v>
      </c>
      <c r="Q191" s="27">
        <f t="shared" si="242"/>
        <v>8.7340250363643523</v>
      </c>
      <c r="R191" s="27">
        <f t="shared" si="243"/>
        <v>8.848946418421777</v>
      </c>
      <c r="S191" s="624">
        <f t="shared" si="244"/>
        <v>183.06976161747912</v>
      </c>
      <c r="T191" s="144">
        <f t="shared" si="287"/>
        <v>0.05</v>
      </c>
      <c r="U191" s="53">
        <f t="shared" si="245"/>
        <v>9.1937105645940544</v>
      </c>
      <c r="V191" s="27">
        <f t="shared" si="246"/>
        <v>50.159098263185641</v>
      </c>
      <c r="W191" s="85">
        <f t="shared" si="273"/>
        <v>0.09</v>
      </c>
      <c r="X191" s="29">
        <f t="shared" si="247"/>
        <v>0.91</v>
      </c>
      <c r="Y191" s="27">
        <f t="shared" si="248"/>
        <v>4.5143188436867074</v>
      </c>
      <c r="Z191" s="85">
        <f t="shared" si="274"/>
        <v>0.49000000000000005</v>
      </c>
      <c r="AA191" s="624">
        <f t="shared" si="249"/>
        <v>2.2120162334064868</v>
      </c>
      <c r="AB191" s="27">
        <f t="shared" si="250"/>
        <v>45.644779419498931</v>
      </c>
      <c r="AC191" s="85">
        <f t="shared" si="275"/>
        <v>0.49000000000000005</v>
      </c>
      <c r="AD191" s="27">
        <f t="shared" si="251"/>
        <v>22.36594191555448</v>
      </c>
      <c r="AE191" s="624">
        <f t="shared" si="252"/>
        <v>31.559652480148536</v>
      </c>
      <c r="AF191" s="624">
        <f t="shared" si="253"/>
        <v>5.0495443968237659</v>
      </c>
      <c r="AG191" s="624">
        <f t="shared" si="254"/>
        <v>6.6275270208311925</v>
      </c>
      <c r="AI191" s="109">
        <v>2047</v>
      </c>
      <c r="AJ191" s="53">
        <v>985.46550419642881</v>
      </c>
      <c r="AK191" s="108">
        <f t="shared" si="288"/>
        <v>1.3089108910891087</v>
      </c>
      <c r="AL191" s="61">
        <f t="shared" si="289"/>
        <v>1.2410000000000001</v>
      </c>
      <c r="AM191" s="53">
        <f t="shared" si="255"/>
        <v>1600.7491852630392</v>
      </c>
      <c r="AN191" s="98"/>
      <c r="AO191" s="109">
        <v>2047</v>
      </c>
      <c r="AP191" s="53">
        <v>818.9991556973913</v>
      </c>
      <c r="AQ191" s="108">
        <f t="shared" si="276"/>
        <v>1.3089108910891087</v>
      </c>
      <c r="AR191" s="61">
        <f t="shared" si="290"/>
        <v>1.1113</v>
      </c>
      <c r="AS191" s="53">
        <f t="shared" si="256"/>
        <v>1191.3101712895518</v>
      </c>
      <c r="AU191" s="109">
        <v>2047</v>
      </c>
      <c r="AV191" s="53">
        <v>337.963736320311</v>
      </c>
      <c r="AW191" s="61">
        <f t="shared" si="277"/>
        <v>1.3089108910891087</v>
      </c>
      <c r="AX191" s="61">
        <v>0</v>
      </c>
      <c r="AY191" s="53">
        <f t="shared" si="257"/>
        <v>0</v>
      </c>
      <c r="AZ191" s="6"/>
      <c r="BA191" s="32">
        <v>2047</v>
      </c>
      <c r="BB191" s="692">
        <v>527.70031252639671</v>
      </c>
      <c r="BC191" s="53">
        <f t="shared" si="291"/>
        <v>233.60031252639669</v>
      </c>
      <c r="BD191" s="48">
        <f t="shared" si="258"/>
        <v>1.3089108910891087</v>
      </c>
      <c r="BE191" s="58">
        <v>0</v>
      </c>
      <c r="BF191" s="27">
        <f t="shared" si="259"/>
        <v>0</v>
      </c>
      <c r="BH191" s="32">
        <v>2047</v>
      </c>
      <c r="BI191" s="692">
        <v>0</v>
      </c>
      <c r="BJ191" s="53">
        <v>0</v>
      </c>
      <c r="BK191" s="108">
        <f t="shared" si="260"/>
        <v>1.3089108910891087</v>
      </c>
      <c r="BL191" s="61">
        <v>0</v>
      </c>
      <c r="BM191" s="53">
        <f t="shared" si="261"/>
        <v>0</v>
      </c>
      <c r="BO191" s="109">
        <v>2047</v>
      </c>
      <c r="BP191" s="27">
        <v>212.79675691108446</v>
      </c>
      <c r="BQ191" s="53">
        <f t="shared" si="262"/>
        <v>112.79675691108446</v>
      </c>
      <c r="BR191" s="108">
        <f t="shared" si="278"/>
        <v>1.3089108910891087</v>
      </c>
      <c r="BS191" s="61">
        <v>0</v>
      </c>
      <c r="BT191" s="53">
        <f t="shared" si="263"/>
        <v>0</v>
      </c>
      <c r="BV191" s="109">
        <v>2047</v>
      </c>
      <c r="BW191" s="695">
        <v>240.08678439843789</v>
      </c>
      <c r="BX191" s="108">
        <f t="shared" si="279"/>
        <v>1.3089108910891087</v>
      </c>
      <c r="BY191" s="61">
        <v>0</v>
      </c>
      <c r="BZ191" s="53">
        <f t="shared" si="264"/>
        <v>0</v>
      </c>
      <c r="CB191" s="109">
        <v>2047</v>
      </c>
      <c r="CC191" s="27">
        <v>276.02534909749238</v>
      </c>
      <c r="CD191" s="53">
        <f t="shared" si="292"/>
        <v>218.52534909749238</v>
      </c>
      <c r="CE191" s="108">
        <f t="shared" si="280"/>
        <v>1.3089108910891087</v>
      </c>
      <c r="CF191" s="61">
        <v>0</v>
      </c>
      <c r="CG191" s="53">
        <f t="shared" si="265"/>
        <v>0</v>
      </c>
      <c r="CI191" s="32">
        <v>2047</v>
      </c>
      <c r="CJ191" s="53">
        <v>436.97905021154702</v>
      </c>
      <c r="CK191" s="48">
        <f t="shared" si="281"/>
        <v>1.3089108910891087</v>
      </c>
      <c r="CL191" s="58">
        <v>0</v>
      </c>
      <c r="CM191" s="27">
        <f t="shared" si="266"/>
        <v>0</v>
      </c>
      <c r="CO191" s="109">
        <v>2047</v>
      </c>
      <c r="CP191" s="53">
        <f t="shared" si="282"/>
        <v>932.58335064091079</v>
      </c>
      <c r="CQ191" s="53">
        <f t="shared" si="267"/>
        <v>932.58335064091079</v>
      </c>
      <c r="CR191" s="108">
        <f t="shared" si="283"/>
        <v>1.3089108910891087</v>
      </c>
      <c r="CS191" s="108">
        <v>1</v>
      </c>
      <c r="CT191" s="53">
        <f t="shared" si="268"/>
        <v>1220.6685045022614</v>
      </c>
    </row>
    <row r="192" spans="1:98" ht="15" x14ac:dyDescent="0.5">
      <c r="A192" s="32">
        <v>2048</v>
      </c>
      <c r="B192" s="27">
        <f t="shared" si="235"/>
        <v>3982.726328258469</v>
      </c>
      <c r="C192" s="87">
        <f t="shared" si="284"/>
        <v>0.125</v>
      </c>
      <c r="D192" s="27">
        <f t="shared" si="236"/>
        <v>497.84079103230863</v>
      </c>
      <c r="E192" s="137">
        <f t="shared" si="269"/>
        <v>0.9</v>
      </c>
      <c r="F192" s="169">
        <f t="shared" si="237"/>
        <v>9.9999999999999978E-2</v>
      </c>
      <c r="G192" s="27">
        <f t="shared" si="238"/>
        <v>448.05671192907778</v>
      </c>
      <c r="H192" s="58">
        <f t="shared" si="285"/>
        <v>0.40731330164910667</v>
      </c>
      <c r="I192" s="27">
        <f t="shared" si="239"/>
        <v>182.49945866187534</v>
      </c>
      <c r="J192" s="85">
        <f t="shared" si="270"/>
        <v>0.05</v>
      </c>
      <c r="K192" s="85">
        <f t="shared" si="271"/>
        <v>0.05</v>
      </c>
      <c r="L192" s="29">
        <f t="shared" si="272"/>
        <v>0.9</v>
      </c>
      <c r="M192" s="85">
        <f t="shared" si="272"/>
        <v>0.05</v>
      </c>
      <c r="N192" s="627">
        <f t="shared" si="240"/>
        <v>0.45624864665468839</v>
      </c>
      <c r="O192" s="144">
        <f t="shared" si="286"/>
        <v>3.7499999999999999E-2</v>
      </c>
      <c r="P192" s="627">
        <f t="shared" si="241"/>
        <v>0.34218648499101628</v>
      </c>
      <c r="Q192" s="27">
        <f t="shared" si="242"/>
        <v>8.6687242864390797</v>
      </c>
      <c r="R192" s="27">
        <f t="shared" si="243"/>
        <v>8.7827864481027511</v>
      </c>
      <c r="S192" s="624">
        <f t="shared" si="244"/>
        <v>181.70102353022963</v>
      </c>
      <c r="T192" s="144">
        <f t="shared" si="287"/>
        <v>0.05</v>
      </c>
      <c r="U192" s="53">
        <f t="shared" si="245"/>
        <v>9.1249729330937672</v>
      </c>
      <c r="V192" s="27">
        <f t="shared" si="246"/>
        <v>49.784079103230852</v>
      </c>
      <c r="W192" s="85">
        <f t="shared" si="273"/>
        <v>0.09</v>
      </c>
      <c r="X192" s="29">
        <f t="shared" si="247"/>
        <v>0.91</v>
      </c>
      <c r="Y192" s="27">
        <f t="shared" si="248"/>
        <v>4.4805671192907761</v>
      </c>
      <c r="Z192" s="85">
        <f t="shared" si="274"/>
        <v>0.49000000000000005</v>
      </c>
      <c r="AA192" s="624">
        <f t="shared" si="249"/>
        <v>2.1954778884524804</v>
      </c>
      <c r="AB192" s="27">
        <f t="shared" si="250"/>
        <v>45.303511983940076</v>
      </c>
      <c r="AC192" s="85">
        <f t="shared" si="275"/>
        <v>0.49000000000000005</v>
      </c>
      <c r="AD192" s="27">
        <f t="shared" si="251"/>
        <v>22.198720872130639</v>
      </c>
      <c r="AE192" s="624">
        <f t="shared" si="252"/>
        <v>31.323693805224408</v>
      </c>
      <c r="AF192" s="624">
        <f t="shared" si="253"/>
        <v>5.0117910088359059</v>
      </c>
      <c r="AG192" s="624">
        <f t="shared" si="254"/>
        <v>6.5779756990971254</v>
      </c>
      <c r="AI192" s="109">
        <v>2048</v>
      </c>
      <c r="AJ192" s="53">
        <v>1016.9770027976192</v>
      </c>
      <c r="AK192" s="108">
        <f t="shared" si="288"/>
        <v>1.3089108910891087</v>
      </c>
      <c r="AL192" s="61">
        <f t="shared" si="289"/>
        <v>1.2410000000000001</v>
      </c>
      <c r="AM192" s="53">
        <f t="shared" si="255"/>
        <v>1651.935153211663</v>
      </c>
      <c r="AN192" s="98"/>
      <c r="AO192" s="109">
        <v>2048</v>
      </c>
      <c r="AP192" s="53">
        <v>820.54633872335614</v>
      </c>
      <c r="AQ192" s="108">
        <f t="shared" si="276"/>
        <v>1.3089108910891087</v>
      </c>
      <c r="AR192" s="61">
        <f t="shared" si="290"/>
        <v>1.1113</v>
      </c>
      <c r="AS192" s="53">
        <f t="shared" si="256"/>
        <v>1193.5606923833238</v>
      </c>
      <c r="AU192" s="109">
        <v>2048</v>
      </c>
      <c r="AV192" s="53">
        <v>348.92698229687448</v>
      </c>
      <c r="AW192" s="61">
        <f t="shared" si="277"/>
        <v>1.3089108910891087</v>
      </c>
      <c r="AX192" s="61">
        <v>0</v>
      </c>
      <c r="AY192" s="53">
        <f t="shared" si="257"/>
        <v>0</v>
      </c>
      <c r="AZ192" s="6"/>
      <c r="BA192" s="32">
        <v>2048</v>
      </c>
      <c r="BB192" s="692">
        <v>529.09558091969939</v>
      </c>
      <c r="BC192" s="53">
        <f t="shared" si="291"/>
        <v>234.99558091969936</v>
      </c>
      <c r="BD192" s="48">
        <f t="shared" si="258"/>
        <v>1.3089108910891087</v>
      </c>
      <c r="BE192" s="58">
        <v>0</v>
      </c>
      <c r="BF192" s="27">
        <f t="shared" si="259"/>
        <v>0</v>
      </c>
      <c r="BH192" s="32">
        <v>2048</v>
      </c>
      <c r="BI192" s="692">
        <v>0</v>
      </c>
      <c r="BJ192" s="53">
        <v>0</v>
      </c>
      <c r="BK192" s="108">
        <f t="shared" si="260"/>
        <v>1.3089108910891087</v>
      </c>
      <c r="BL192" s="61">
        <v>0</v>
      </c>
      <c r="BM192" s="53">
        <f t="shared" si="261"/>
        <v>0</v>
      </c>
      <c r="BO192" s="109">
        <v>2048</v>
      </c>
      <c r="BP192" s="27">
        <v>215.55332638703209</v>
      </c>
      <c r="BQ192" s="53">
        <f t="shared" si="262"/>
        <v>115.55332638703209</v>
      </c>
      <c r="BR192" s="108">
        <f t="shared" si="278"/>
        <v>1.3089108910891087</v>
      </c>
      <c r="BS192" s="61">
        <v>0</v>
      </c>
      <c r="BT192" s="53">
        <f t="shared" si="263"/>
        <v>0</v>
      </c>
      <c r="BV192" s="109">
        <v>2048</v>
      </c>
      <c r="BW192" s="695">
        <v>248.35630251562543</v>
      </c>
      <c r="BX192" s="108">
        <f t="shared" si="279"/>
        <v>1.3089108910891087</v>
      </c>
      <c r="BY192" s="61">
        <v>0</v>
      </c>
      <c r="BZ192" s="53">
        <f t="shared" si="264"/>
        <v>0</v>
      </c>
      <c r="CB192" s="109">
        <v>2048</v>
      </c>
      <c r="CC192" s="27">
        <v>283.30881187925229</v>
      </c>
      <c r="CD192" s="53">
        <f t="shared" si="292"/>
        <v>225.80881187925229</v>
      </c>
      <c r="CE192" s="108">
        <f t="shared" si="280"/>
        <v>1.3089108910891087</v>
      </c>
      <c r="CF192" s="61">
        <v>0</v>
      </c>
      <c r="CG192" s="53">
        <f t="shared" si="265"/>
        <v>0</v>
      </c>
      <c r="CI192" s="32">
        <v>2048</v>
      </c>
      <c r="CJ192" s="53">
        <v>436.99844760450685</v>
      </c>
      <c r="CK192" s="48">
        <f t="shared" si="281"/>
        <v>1.3089108910891087</v>
      </c>
      <c r="CL192" s="58">
        <v>0</v>
      </c>
      <c r="CM192" s="27">
        <f t="shared" si="266"/>
        <v>0</v>
      </c>
      <c r="CO192" s="109">
        <v>2048</v>
      </c>
      <c r="CP192" s="53">
        <f t="shared" si="282"/>
        <v>868.83720687603409</v>
      </c>
      <c r="CQ192" s="53">
        <f t="shared" si="267"/>
        <v>868.83720687603409</v>
      </c>
      <c r="CR192" s="108">
        <f t="shared" si="283"/>
        <v>1.3089108910891087</v>
      </c>
      <c r="CS192" s="108">
        <v>1</v>
      </c>
      <c r="CT192" s="53">
        <f t="shared" si="268"/>
        <v>1137.230482663482</v>
      </c>
    </row>
    <row r="193" spans="1:98" ht="15" x14ac:dyDescent="0.5">
      <c r="A193" s="32">
        <v>2049</v>
      </c>
      <c r="B193" s="27">
        <f t="shared" si="235"/>
        <v>3952.6852567429614</v>
      </c>
      <c r="C193" s="87">
        <f t="shared" si="284"/>
        <v>0.125</v>
      </c>
      <c r="D193" s="27">
        <f t="shared" si="236"/>
        <v>494.08565709287018</v>
      </c>
      <c r="E193" s="137">
        <f t="shared" si="269"/>
        <v>0.9</v>
      </c>
      <c r="F193" s="169">
        <f t="shared" si="237"/>
        <v>9.9999999999999978E-2</v>
      </c>
      <c r="G193" s="27">
        <f t="shared" si="238"/>
        <v>444.67709138358316</v>
      </c>
      <c r="H193" s="58">
        <f t="shared" si="285"/>
        <v>0.40731330164910667</v>
      </c>
      <c r="I193" s="27">
        <f t="shared" si="239"/>
        <v>181.12289425916879</v>
      </c>
      <c r="J193" s="85">
        <f t="shared" si="270"/>
        <v>0.05</v>
      </c>
      <c r="K193" s="85">
        <f t="shared" si="271"/>
        <v>0.05</v>
      </c>
      <c r="L193" s="29">
        <f t="shared" si="272"/>
        <v>0.9</v>
      </c>
      <c r="M193" s="85">
        <f t="shared" si="272"/>
        <v>0.05</v>
      </c>
      <c r="N193" s="627">
        <f t="shared" si="240"/>
        <v>0.45280723564792202</v>
      </c>
      <c r="O193" s="144">
        <f t="shared" si="286"/>
        <v>3.7499999999999999E-2</v>
      </c>
      <c r="P193" s="627">
        <f t="shared" si="241"/>
        <v>0.33960542673594152</v>
      </c>
      <c r="Q193" s="27">
        <f t="shared" si="242"/>
        <v>8.603337477310518</v>
      </c>
      <c r="R193" s="27">
        <f t="shared" si="243"/>
        <v>8.7165392862224991</v>
      </c>
      <c r="S193" s="624">
        <f t="shared" si="244"/>
        <v>180.33048159678492</v>
      </c>
      <c r="T193" s="144">
        <f t="shared" si="287"/>
        <v>0.05</v>
      </c>
      <c r="U193" s="53">
        <f t="shared" si="245"/>
        <v>9.0561447129584405</v>
      </c>
      <c r="V193" s="27">
        <f t="shared" si="246"/>
        <v>49.408565709287004</v>
      </c>
      <c r="W193" s="85">
        <f t="shared" si="273"/>
        <v>0.09</v>
      </c>
      <c r="X193" s="29">
        <f t="shared" si="247"/>
        <v>0.91</v>
      </c>
      <c r="Y193" s="27">
        <f t="shared" si="248"/>
        <v>4.44677091383583</v>
      </c>
      <c r="Z193" s="85">
        <f t="shared" si="274"/>
        <v>0.49000000000000005</v>
      </c>
      <c r="AA193" s="624">
        <f t="shared" si="249"/>
        <v>2.1789177477795567</v>
      </c>
      <c r="AB193" s="27">
        <f t="shared" si="250"/>
        <v>44.961794795451176</v>
      </c>
      <c r="AC193" s="85">
        <f t="shared" si="275"/>
        <v>0.49000000000000005</v>
      </c>
      <c r="AD193" s="27">
        <f t="shared" si="251"/>
        <v>22.031279449771077</v>
      </c>
      <c r="AE193" s="624">
        <f t="shared" si="252"/>
        <v>31.087424162729519</v>
      </c>
      <c r="AF193" s="624">
        <f t="shared" si="253"/>
        <v>4.9739878660367234</v>
      </c>
      <c r="AG193" s="624">
        <f t="shared" si="254"/>
        <v>6.5283590741731992</v>
      </c>
      <c r="AI193" s="109">
        <v>2049</v>
      </c>
      <c r="AJ193" s="53">
        <v>1048.4885013988096</v>
      </c>
      <c r="AK193" s="108">
        <f t="shared" si="288"/>
        <v>1.3089108910891087</v>
      </c>
      <c r="AL193" s="61">
        <f t="shared" si="289"/>
        <v>1.2410000000000001</v>
      </c>
      <c r="AM193" s="53">
        <f t="shared" si="255"/>
        <v>1703.121121160287</v>
      </c>
      <c r="AN193" s="98"/>
      <c r="AO193" s="109">
        <v>2049</v>
      </c>
      <c r="AP193" s="53">
        <v>822.19320605982227</v>
      </c>
      <c r="AQ193" s="108">
        <f t="shared" si="276"/>
        <v>1.3089108910891087</v>
      </c>
      <c r="AR193" s="61">
        <f t="shared" si="290"/>
        <v>1.1113</v>
      </c>
      <c r="AS193" s="53">
        <f t="shared" si="256"/>
        <v>1195.9562135447907</v>
      </c>
      <c r="AU193" s="109">
        <v>2049</v>
      </c>
      <c r="AV193" s="53">
        <v>359.89022827343797</v>
      </c>
      <c r="AW193" s="61">
        <f t="shared" si="277"/>
        <v>1.3089108910891087</v>
      </c>
      <c r="AX193" s="61">
        <v>0</v>
      </c>
      <c r="AY193" s="53">
        <f t="shared" si="257"/>
        <v>0</v>
      </c>
      <c r="AZ193" s="6"/>
      <c r="BA193" s="32">
        <v>2049</v>
      </c>
      <c r="BB193" s="692">
        <v>530.50889063060458</v>
      </c>
      <c r="BC193" s="53">
        <f t="shared" si="291"/>
        <v>236.40889063060456</v>
      </c>
      <c r="BD193" s="48">
        <f t="shared" si="258"/>
        <v>1.3089108910891087</v>
      </c>
      <c r="BE193" s="58">
        <v>0</v>
      </c>
      <c r="BF193" s="27">
        <f t="shared" si="259"/>
        <v>0</v>
      </c>
      <c r="BH193" s="32">
        <v>2049</v>
      </c>
      <c r="BI193" s="692">
        <v>0</v>
      </c>
      <c r="BJ193" s="53">
        <v>0</v>
      </c>
      <c r="BK193" s="108">
        <f t="shared" si="260"/>
        <v>1.3089108910891087</v>
      </c>
      <c r="BL193" s="61">
        <v>0</v>
      </c>
      <c r="BM193" s="53">
        <f t="shared" si="261"/>
        <v>0</v>
      </c>
      <c r="BO193" s="109">
        <v>2049</v>
      </c>
      <c r="BP193" s="27">
        <v>218.32854921350221</v>
      </c>
      <c r="BQ193" s="53">
        <f t="shared" si="262"/>
        <v>118.32854921350221</v>
      </c>
      <c r="BR193" s="108">
        <f t="shared" si="278"/>
        <v>1.3089108910891087</v>
      </c>
      <c r="BS193" s="61">
        <v>0</v>
      </c>
      <c r="BT193" s="53">
        <f t="shared" si="263"/>
        <v>0</v>
      </c>
      <c r="BV193" s="109">
        <v>2049</v>
      </c>
      <c r="BW193" s="695">
        <v>256.62582063281297</v>
      </c>
      <c r="BX193" s="108">
        <f t="shared" si="279"/>
        <v>1.3089108910891087</v>
      </c>
      <c r="BY193" s="61">
        <v>0</v>
      </c>
      <c r="BZ193" s="53">
        <f t="shared" si="264"/>
        <v>0</v>
      </c>
      <c r="CB193" s="109">
        <v>2049</v>
      </c>
      <c r="CC193" s="27">
        <v>290.59564973136276</v>
      </c>
      <c r="CD193" s="53">
        <f t="shared" si="292"/>
        <v>233.09564973136276</v>
      </c>
      <c r="CE193" s="108">
        <f t="shared" si="280"/>
        <v>1.3089108910891087</v>
      </c>
      <c r="CF193" s="61">
        <v>0</v>
      </c>
      <c r="CG193" s="53">
        <f t="shared" si="265"/>
        <v>0</v>
      </c>
      <c r="CI193" s="32">
        <v>2049</v>
      </c>
      <c r="CJ193" s="53">
        <v>437.01907746489496</v>
      </c>
      <c r="CK193" s="48">
        <f t="shared" si="281"/>
        <v>1.3089108910891087</v>
      </c>
      <c r="CL193" s="58">
        <v>0</v>
      </c>
      <c r="CM193" s="27">
        <f t="shared" si="266"/>
        <v>0</v>
      </c>
      <c r="CO193" s="109">
        <v>2049</v>
      </c>
      <c r="CP193" s="53">
        <f t="shared" si="282"/>
        <v>804.95007659475232</v>
      </c>
      <c r="CQ193" s="53">
        <f t="shared" si="267"/>
        <v>804.95007659475232</v>
      </c>
      <c r="CR193" s="108">
        <f t="shared" si="283"/>
        <v>1.3089108910891087</v>
      </c>
      <c r="CS193" s="108">
        <v>1</v>
      </c>
      <c r="CT193" s="53">
        <f t="shared" si="268"/>
        <v>1053.6079220378836</v>
      </c>
    </row>
    <row r="194" spans="1:98" ht="15" x14ac:dyDescent="0.5">
      <c r="A194" s="32">
        <v>2050</v>
      </c>
      <c r="B194" s="27">
        <f t="shared" si="235"/>
        <v>3922.4407085440089</v>
      </c>
      <c r="C194" s="87">
        <f t="shared" si="284"/>
        <v>0.125</v>
      </c>
      <c r="D194" s="27">
        <f t="shared" si="236"/>
        <v>490.30508856800111</v>
      </c>
      <c r="E194" s="137">
        <f t="shared" si="269"/>
        <v>0.9</v>
      </c>
      <c r="F194" s="169">
        <f t="shared" si="237"/>
        <v>9.9999999999999978E-2</v>
      </c>
      <c r="G194" s="27">
        <f t="shared" si="238"/>
        <v>441.274579711201</v>
      </c>
      <c r="H194" s="58">
        <f t="shared" si="285"/>
        <v>0.40731330164910667</v>
      </c>
      <c r="I194" s="27">
        <f t="shared" si="239"/>
        <v>179.73700599599118</v>
      </c>
      <c r="J194" s="85">
        <f t="shared" si="270"/>
        <v>0.05</v>
      </c>
      <c r="K194" s="85">
        <f t="shared" si="271"/>
        <v>0.05</v>
      </c>
      <c r="L194" s="29">
        <f t="shared" si="272"/>
        <v>0.9</v>
      </c>
      <c r="M194" s="85">
        <f t="shared" si="272"/>
        <v>0.05</v>
      </c>
      <c r="N194" s="627">
        <f t="shared" si="240"/>
        <v>0.44934251498997801</v>
      </c>
      <c r="O194" s="144">
        <f t="shared" si="286"/>
        <v>3.7499999999999999E-2</v>
      </c>
      <c r="P194" s="627">
        <f t="shared" si="241"/>
        <v>0.33700688624248348</v>
      </c>
      <c r="Q194" s="27">
        <f t="shared" si="242"/>
        <v>8.5375077848095824</v>
      </c>
      <c r="R194" s="27">
        <f t="shared" si="243"/>
        <v>8.6498434135570772</v>
      </c>
      <c r="S194" s="624">
        <f t="shared" si="244"/>
        <v>178.95065659475873</v>
      </c>
      <c r="T194" s="144">
        <f t="shared" si="287"/>
        <v>0.05</v>
      </c>
      <c r="U194" s="53">
        <f t="shared" si="245"/>
        <v>8.9868502997995598</v>
      </c>
      <c r="V194" s="27">
        <f t="shared" si="246"/>
        <v>49.030508856800097</v>
      </c>
      <c r="W194" s="85">
        <f t="shared" si="273"/>
        <v>0.09</v>
      </c>
      <c r="X194" s="29">
        <f t="shared" si="247"/>
        <v>0.91</v>
      </c>
      <c r="Y194" s="27">
        <f t="shared" si="248"/>
        <v>4.4127457971120085</v>
      </c>
      <c r="Z194" s="85">
        <f t="shared" si="274"/>
        <v>0.49000000000000005</v>
      </c>
      <c r="AA194" s="624">
        <f t="shared" si="249"/>
        <v>2.1622454405848845</v>
      </c>
      <c r="AB194" s="27">
        <f t="shared" si="250"/>
        <v>44.617763059688087</v>
      </c>
      <c r="AC194" s="85">
        <f t="shared" si="275"/>
        <v>0.49000000000000005</v>
      </c>
      <c r="AD194" s="27">
        <f t="shared" si="251"/>
        <v>21.862703899247165</v>
      </c>
      <c r="AE194" s="624">
        <f t="shared" si="252"/>
        <v>30.849554199046725</v>
      </c>
      <c r="AF194" s="624">
        <f t="shared" si="253"/>
        <v>4.935928671847476</v>
      </c>
      <c r="AG194" s="624">
        <f t="shared" si="254"/>
        <v>6.4784063817998119</v>
      </c>
      <c r="AI194" s="109">
        <v>2050</v>
      </c>
      <c r="AJ194" s="53">
        <v>1080</v>
      </c>
      <c r="AK194" s="108">
        <f t="shared" si="288"/>
        <v>1.3089108910891087</v>
      </c>
      <c r="AL194" s="61">
        <f t="shared" si="289"/>
        <v>1.2410000000000001</v>
      </c>
      <c r="AM194" s="53">
        <f t="shared" si="255"/>
        <v>1754.3070891089108</v>
      </c>
      <c r="AN194" s="98"/>
      <c r="AO194" s="109">
        <v>2050</v>
      </c>
      <c r="AP194" s="53">
        <v>822.80230988655183</v>
      </c>
      <c r="AQ194" s="108">
        <f t="shared" si="276"/>
        <v>1.3089108910891087</v>
      </c>
      <c r="AR194" s="61">
        <f t="shared" si="290"/>
        <v>1.1113</v>
      </c>
      <c r="AS194" s="53">
        <f t="shared" si="256"/>
        <v>1196.8422115084104</v>
      </c>
      <c r="AU194" s="109">
        <v>2050</v>
      </c>
      <c r="AV194" s="53">
        <v>370.85347424999782</v>
      </c>
      <c r="AW194" s="61">
        <f t="shared" si="277"/>
        <v>1.3089108910891087</v>
      </c>
      <c r="AX194" s="61">
        <v>0</v>
      </c>
      <c r="AY194" s="53">
        <f t="shared" si="257"/>
        <v>0</v>
      </c>
      <c r="AZ194" s="6"/>
      <c r="BA194" s="32">
        <v>2050</v>
      </c>
      <c r="BB194" s="692">
        <v>531.94036073230745</v>
      </c>
      <c r="BC194" s="53">
        <f t="shared" si="291"/>
        <v>237.84036073230743</v>
      </c>
      <c r="BD194" s="48">
        <f t="shared" si="258"/>
        <v>1.3089108910891087</v>
      </c>
      <c r="BE194" s="58">
        <v>0</v>
      </c>
      <c r="BF194" s="27">
        <f t="shared" si="259"/>
        <v>0</v>
      </c>
      <c r="BH194" s="32">
        <v>2050</v>
      </c>
      <c r="BI194" s="692">
        <v>0</v>
      </c>
      <c r="BJ194" s="53">
        <v>0</v>
      </c>
      <c r="BK194" s="108">
        <f t="shared" si="260"/>
        <v>1.3089108910891087</v>
      </c>
      <c r="BL194" s="61">
        <v>0</v>
      </c>
      <c r="BM194" s="53">
        <f t="shared" si="261"/>
        <v>0</v>
      </c>
      <c r="BO194" s="109">
        <v>2050</v>
      </c>
      <c r="BP194" s="27">
        <v>221.12117230217552</v>
      </c>
      <c r="BQ194" s="53">
        <f t="shared" si="262"/>
        <v>121.12117230217552</v>
      </c>
      <c r="BR194" s="108">
        <f t="shared" si="278"/>
        <v>1.3089108910891087</v>
      </c>
      <c r="BS194" s="61">
        <v>0</v>
      </c>
      <c r="BT194" s="53">
        <f t="shared" si="263"/>
        <v>0</v>
      </c>
      <c r="BV194" s="109">
        <v>2050</v>
      </c>
      <c r="BW194" s="695">
        <v>264.89533875000006</v>
      </c>
      <c r="BX194" s="108">
        <f t="shared" si="279"/>
        <v>1.3089108910891087</v>
      </c>
      <c r="BY194" s="61">
        <v>0</v>
      </c>
      <c r="BZ194" s="53">
        <f t="shared" si="264"/>
        <v>0</v>
      </c>
      <c r="CB194" s="109">
        <v>2050</v>
      </c>
      <c r="CC194" s="53">
        <v>297.88552564252529</v>
      </c>
      <c r="CD194" s="53">
        <f t="shared" si="292"/>
        <v>240.38552564252529</v>
      </c>
      <c r="CE194" s="108">
        <f t="shared" si="280"/>
        <v>1.3089108910891087</v>
      </c>
      <c r="CF194" s="61">
        <v>0</v>
      </c>
      <c r="CG194" s="53">
        <f t="shared" si="265"/>
        <v>0</v>
      </c>
      <c r="CI194" s="32">
        <v>2050</v>
      </c>
      <c r="CJ194" s="53">
        <v>437.04106048942606</v>
      </c>
      <c r="CK194" s="48">
        <f t="shared" si="281"/>
        <v>1.3089108910891087</v>
      </c>
      <c r="CL194" s="58">
        <v>0</v>
      </c>
      <c r="CM194" s="27">
        <f t="shared" si="266"/>
        <v>0</v>
      </c>
      <c r="CO194" s="109">
        <v>2050</v>
      </c>
      <c r="CP194" s="53">
        <f t="shared" si="282"/>
        <v>742.06075794701565</v>
      </c>
      <c r="CQ194" s="53">
        <f t="shared" si="267"/>
        <v>742.06075794701565</v>
      </c>
      <c r="CR194" s="108">
        <f t="shared" si="283"/>
        <v>1.3089108910891087</v>
      </c>
      <c r="CS194" s="108">
        <v>1</v>
      </c>
      <c r="CT194" s="53">
        <f t="shared" si="268"/>
        <v>971.29140792668773</v>
      </c>
    </row>
    <row r="195" spans="1:98" ht="15" x14ac:dyDescent="0.5">
      <c r="A195" s="32">
        <v>2051</v>
      </c>
      <c r="B195" s="27">
        <f t="shared" si="235"/>
        <v>3925.0698088669919</v>
      </c>
      <c r="C195" s="87">
        <f t="shared" si="284"/>
        <v>0.125</v>
      </c>
      <c r="D195" s="27">
        <f t="shared" si="236"/>
        <v>490.63372610837399</v>
      </c>
      <c r="E195" s="137">
        <f t="shared" si="269"/>
        <v>0.9</v>
      </c>
      <c r="F195" s="169">
        <f t="shared" si="269"/>
        <v>9.9999999999999978E-2</v>
      </c>
      <c r="G195" s="27">
        <f t="shared" si="238"/>
        <v>441.57035349753659</v>
      </c>
      <c r="H195" s="58">
        <f t="shared" si="285"/>
        <v>0.40731330164910667</v>
      </c>
      <c r="I195" s="27">
        <f t="shared" si="239"/>
        <v>179.8574785934448</v>
      </c>
      <c r="J195" s="85">
        <f t="shared" si="270"/>
        <v>0.05</v>
      </c>
      <c r="K195" s="85">
        <f t="shared" si="271"/>
        <v>0.05</v>
      </c>
      <c r="L195" s="29">
        <f t="shared" si="271"/>
        <v>0.9</v>
      </c>
      <c r="M195" s="85">
        <f t="shared" si="271"/>
        <v>0.05</v>
      </c>
      <c r="N195" s="627">
        <f t="shared" si="240"/>
        <v>0.44964369648361208</v>
      </c>
      <c r="O195" s="144">
        <f t="shared" si="286"/>
        <v>3.7499999999999999E-2</v>
      </c>
      <c r="P195" s="627">
        <f t="shared" si="241"/>
        <v>0.33723277236270904</v>
      </c>
      <c r="Q195" s="27">
        <f t="shared" si="242"/>
        <v>8.5432302331886287</v>
      </c>
      <c r="R195" s="27">
        <f t="shared" si="243"/>
        <v>8.6556411573095318</v>
      </c>
      <c r="S195" s="624">
        <f t="shared" si="244"/>
        <v>179.07060212459848</v>
      </c>
      <c r="T195" s="144">
        <f>T194</f>
        <v>0.05</v>
      </c>
      <c r="U195" s="53">
        <f t="shared" si="245"/>
        <v>8.9928739296722409</v>
      </c>
      <c r="V195" s="27">
        <f t="shared" si="246"/>
        <v>49.063372610837391</v>
      </c>
      <c r="W195" s="85">
        <f>W194</f>
        <v>0.09</v>
      </c>
      <c r="X195" s="29">
        <f t="shared" si="247"/>
        <v>0.91</v>
      </c>
      <c r="Y195" s="27">
        <f t="shared" si="248"/>
        <v>4.4157035349753651</v>
      </c>
      <c r="Z195" s="85">
        <f t="shared" si="274"/>
        <v>0.49000000000000005</v>
      </c>
      <c r="AA195" s="624">
        <f t="shared" si="249"/>
        <v>2.163694732137929</v>
      </c>
      <c r="AB195" s="27">
        <f t="shared" si="250"/>
        <v>44.647669075862026</v>
      </c>
      <c r="AC195" s="85">
        <f t="shared" si="275"/>
        <v>0.49000000000000005</v>
      </c>
      <c r="AD195" s="27">
        <f t="shared" si="251"/>
        <v>21.877357847172394</v>
      </c>
      <c r="AE195" s="624">
        <f t="shared" si="252"/>
        <v>30.870231776844633</v>
      </c>
      <c r="AF195" s="624">
        <f t="shared" si="253"/>
        <v>4.9392370842951419</v>
      </c>
      <c r="AG195" s="624">
        <f t="shared" si="254"/>
        <v>6.4827486731373725</v>
      </c>
      <c r="AI195" s="584">
        <v>2051</v>
      </c>
      <c r="AJ195" s="53">
        <v>1111.5114986011904</v>
      </c>
      <c r="AK195" s="108">
        <f t="shared" si="288"/>
        <v>1.3089108910891087</v>
      </c>
      <c r="AL195" s="61">
        <f t="shared" si="289"/>
        <v>1.2410000000000001</v>
      </c>
      <c r="AM195" s="53">
        <f t="shared" si="255"/>
        <v>1805.4930570575345</v>
      </c>
      <c r="AN195" s="98"/>
      <c r="AO195" s="584">
        <v>2051</v>
      </c>
      <c r="AP195" s="53">
        <v>822.80230988655183</v>
      </c>
      <c r="AQ195" s="108">
        <f t="shared" ref="AQ195:AQ204" si="293">AK195</f>
        <v>1.3089108910891087</v>
      </c>
      <c r="AR195" s="61">
        <f t="shared" si="290"/>
        <v>1.1113</v>
      </c>
      <c r="AS195" s="53">
        <f t="shared" si="256"/>
        <v>1196.8422115084104</v>
      </c>
      <c r="AU195" s="584">
        <v>2051</v>
      </c>
      <c r="AV195" s="135">
        <v>370.85347425000003</v>
      </c>
      <c r="AW195" s="61">
        <f t="shared" ref="AW195:AW204" si="294">AQ195</f>
        <v>1.3089108910891087</v>
      </c>
      <c r="AX195" s="61">
        <v>0</v>
      </c>
      <c r="AY195" s="53">
        <f t="shared" si="257"/>
        <v>0</v>
      </c>
      <c r="AZ195" s="6"/>
      <c r="BA195" s="584">
        <v>2051</v>
      </c>
      <c r="BB195" s="692">
        <v>533.39010323056561</v>
      </c>
      <c r="BC195" s="53">
        <f t="shared" si="291"/>
        <v>239.29010323056559</v>
      </c>
      <c r="BD195" s="48">
        <f t="shared" si="258"/>
        <v>1.3089108910891087</v>
      </c>
      <c r="BE195" s="58">
        <v>0</v>
      </c>
      <c r="BF195" s="27">
        <f t="shared" si="259"/>
        <v>0</v>
      </c>
      <c r="BH195" s="584">
        <v>2051</v>
      </c>
      <c r="BI195" s="692">
        <v>0</v>
      </c>
      <c r="BJ195" s="53">
        <v>0</v>
      </c>
      <c r="BK195" s="108">
        <f t="shared" si="260"/>
        <v>1.3089108910891087</v>
      </c>
      <c r="BL195" s="61">
        <v>0</v>
      </c>
      <c r="BM195" s="53">
        <f t="shared" si="261"/>
        <v>0</v>
      </c>
      <c r="BO195" s="584">
        <v>2051</v>
      </c>
      <c r="BP195" s="27">
        <v>223.93002813697399</v>
      </c>
      <c r="BQ195" s="53">
        <f t="shared" si="262"/>
        <v>123.93002813697399</v>
      </c>
      <c r="BR195" s="108">
        <f t="shared" si="278"/>
        <v>1.3089108910891087</v>
      </c>
      <c r="BS195" s="61">
        <v>0</v>
      </c>
      <c r="BT195" s="53">
        <f t="shared" si="263"/>
        <v>0</v>
      </c>
      <c r="BV195" s="584">
        <v>2051</v>
      </c>
      <c r="BW195" s="695">
        <v>264.89533875000006</v>
      </c>
      <c r="BX195" s="108">
        <f t="shared" si="279"/>
        <v>1.3089108910891087</v>
      </c>
      <c r="BY195" s="61">
        <v>0</v>
      </c>
      <c r="BZ195" s="53">
        <f t="shared" si="264"/>
        <v>0</v>
      </c>
      <c r="CB195" s="584">
        <v>2051</v>
      </c>
      <c r="CC195" s="27">
        <v>299.18910864806003</v>
      </c>
      <c r="CD195" s="53">
        <f t="shared" si="292"/>
        <v>241.68910864806003</v>
      </c>
      <c r="CE195" s="108">
        <f t="shared" ref="CE195:CE204" si="295">BX195</f>
        <v>1.3089108910891087</v>
      </c>
      <c r="CF195" s="61">
        <v>0</v>
      </c>
      <c r="CG195" s="53">
        <f t="shared" si="265"/>
        <v>0</v>
      </c>
      <c r="CI195" s="584">
        <v>2051</v>
      </c>
      <c r="CJ195" s="53">
        <v>437.06453357679584</v>
      </c>
      <c r="CK195" s="48">
        <f t="shared" si="281"/>
        <v>1.3089108910891087</v>
      </c>
      <c r="CL195" s="58">
        <v>0</v>
      </c>
      <c r="CM195" s="27">
        <f t="shared" si="266"/>
        <v>0</v>
      </c>
      <c r="CO195" s="584">
        <v>2051</v>
      </c>
      <c r="CP195" s="53">
        <f t="shared" si="282"/>
        <v>704.96360491986206</v>
      </c>
      <c r="CQ195" s="53">
        <f t="shared" si="267"/>
        <v>704.96360491986206</v>
      </c>
      <c r="CR195" s="108">
        <f t="shared" ref="CR195:CR204" si="296">CK195</f>
        <v>1.3089108910891087</v>
      </c>
      <c r="CS195" s="108">
        <v>1</v>
      </c>
      <c r="CT195" s="53">
        <f t="shared" si="268"/>
        <v>922.7345403010471</v>
      </c>
    </row>
    <row r="196" spans="1:98" ht="15" x14ac:dyDescent="0.5">
      <c r="A196" s="32">
        <v>2052</v>
      </c>
      <c r="B196" s="27">
        <f t="shared" si="235"/>
        <v>3927.6449776734503</v>
      </c>
      <c r="C196" s="87">
        <f t="shared" si="284"/>
        <v>0.125</v>
      </c>
      <c r="D196" s="27">
        <f t="shared" si="236"/>
        <v>490.95562220918129</v>
      </c>
      <c r="E196" s="137">
        <f t="shared" si="269"/>
        <v>0.9</v>
      </c>
      <c r="F196" s="169">
        <f t="shared" si="269"/>
        <v>9.9999999999999978E-2</v>
      </c>
      <c r="G196" s="27">
        <f t="shared" si="238"/>
        <v>441.86005998826317</v>
      </c>
      <c r="H196" s="58">
        <f t="shared" si="285"/>
        <v>0.40731330164910667</v>
      </c>
      <c r="I196" s="27">
        <f t="shared" si="239"/>
        <v>179.97547990069179</v>
      </c>
      <c r="J196" s="85">
        <f t="shared" si="270"/>
        <v>0.05</v>
      </c>
      <c r="K196" s="85">
        <f t="shared" si="270"/>
        <v>0.05</v>
      </c>
      <c r="L196" s="29">
        <f t="shared" si="270"/>
        <v>0.9</v>
      </c>
      <c r="M196" s="85">
        <f t="shared" si="270"/>
        <v>0.05</v>
      </c>
      <c r="N196" s="627">
        <f t="shared" si="240"/>
        <v>0.44993869975172951</v>
      </c>
      <c r="O196" s="144">
        <f t="shared" si="286"/>
        <v>3.7499999999999999E-2</v>
      </c>
      <c r="P196" s="627">
        <f t="shared" si="241"/>
        <v>0.3374540248137971</v>
      </c>
      <c r="Q196" s="27">
        <f t="shared" si="242"/>
        <v>8.5488352952828599</v>
      </c>
      <c r="R196" s="27">
        <f t="shared" si="243"/>
        <v>8.6613199702207933</v>
      </c>
      <c r="S196" s="624">
        <f t="shared" si="244"/>
        <v>179.18808717612629</v>
      </c>
      <c r="T196" s="144">
        <f t="shared" ref="T196:T204" si="297">T195</f>
        <v>0.05</v>
      </c>
      <c r="U196" s="53">
        <f t="shared" si="245"/>
        <v>8.9987739950345897</v>
      </c>
      <c r="V196" s="27">
        <f t="shared" si="246"/>
        <v>49.095562220918119</v>
      </c>
      <c r="W196" s="85">
        <f t="shared" ref="W196:W204" si="298">W195</f>
        <v>0.09</v>
      </c>
      <c r="X196" s="29">
        <f t="shared" ref="X196:X204" si="299">X195</f>
        <v>0.91</v>
      </c>
      <c r="Y196" s="27">
        <f t="shared" si="248"/>
        <v>4.4186005998826303</v>
      </c>
      <c r="Z196" s="85">
        <f t="shared" si="274"/>
        <v>0.49000000000000005</v>
      </c>
      <c r="AA196" s="624">
        <f t="shared" si="249"/>
        <v>2.165114293942489</v>
      </c>
      <c r="AB196" s="27">
        <f t="shared" si="250"/>
        <v>44.676961621035488</v>
      </c>
      <c r="AC196" s="85">
        <f t="shared" si="275"/>
        <v>0.49000000000000005</v>
      </c>
      <c r="AD196" s="27">
        <f t="shared" si="251"/>
        <v>21.891711194307391</v>
      </c>
      <c r="AE196" s="624">
        <f t="shared" si="252"/>
        <v>30.89048518934198</v>
      </c>
      <c r="AF196" s="624">
        <f t="shared" si="253"/>
        <v>4.9424776302947171</v>
      </c>
      <c r="AG196" s="624">
        <f t="shared" si="254"/>
        <v>6.4870018897618156</v>
      </c>
      <c r="AI196" s="584">
        <v>2052</v>
      </c>
      <c r="AJ196" s="53">
        <v>1143.0229972023808</v>
      </c>
      <c r="AK196" s="108">
        <f t="shared" si="288"/>
        <v>1.3089108910891087</v>
      </c>
      <c r="AL196" s="61">
        <f t="shared" si="289"/>
        <v>1.2410000000000001</v>
      </c>
      <c r="AM196" s="53">
        <f t="shared" si="255"/>
        <v>1856.6790250061588</v>
      </c>
      <c r="AN196" s="98"/>
      <c r="AO196" s="584">
        <v>2052</v>
      </c>
      <c r="AP196" s="53">
        <v>822.80230988655183</v>
      </c>
      <c r="AQ196" s="108">
        <f t="shared" si="293"/>
        <v>1.3089108910891087</v>
      </c>
      <c r="AR196" s="61">
        <f t="shared" si="290"/>
        <v>1.1113</v>
      </c>
      <c r="AS196" s="53">
        <f t="shared" si="256"/>
        <v>1196.8422115084104</v>
      </c>
      <c r="AU196" s="584">
        <v>2052</v>
      </c>
      <c r="AV196" s="135">
        <v>370.85347425000003</v>
      </c>
      <c r="AW196" s="61">
        <f t="shared" si="294"/>
        <v>1.3089108910891087</v>
      </c>
      <c r="AX196" s="61">
        <v>0</v>
      </c>
      <c r="AY196" s="53">
        <f t="shared" si="257"/>
        <v>0</v>
      </c>
      <c r="AZ196" s="6"/>
      <c r="BA196" s="584">
        <v>2052</v>
      </c>
      <c r="BB196" s="692">
        <v>534.85822282400056</v>
      </c>
      <c r="BC196" s="53">
        <f t="shared" si="291"/>
        <v>240.75822282400054</v>
      </c>
      <c r="BD196" s="48">
        <f t="shared" si="258"/>
        <v>1.3089108910891087</v>
      </c>
      <c r="BE196" s="58">
        <v>0</v>
      </c>
      <c r="BF196" s="27">
        <f t="shared" si="259"/>
        <v>0</v>
      </c>
      <c r="BH196" s="584">
        <v>2052</v>
      </c>
      <c r="BI196" s="692">
        <v>0</v>
      </c>
      <c r="BJ196" s="53">
        <v>0</v>
      </c>
      <c r="BK196" s="108">
        <f t="shared" si="260"/>
        <v>1.3089108910891087</v>
      </c>
      <c r="BL196" s="61">
        <v>0</v>
      </c>
      <c r="BM196" s="53">
        <f t="shared" si="261"/>
        <v>0</v>
      </c>
      <c r="BO196" s="584">
        <v>2052</v>
      </c>
      <c r="BP196" s="27">
        <v>226.75403077523205</v>
      </c>
      <c r="BQ196" s="53">
        <f t="shared" si="262"/>
        <v>126.75403077523205</v>
      </c>
      <c r="BR196" s="108">
        <f t="shared" si="278"/>
        <v>1.3089108910891087</v>
      </c>
      <c r="BS196" s="61">
        <v>0</v>
      </c>
      <c r="BT196" s="53">
        <f t="shared" si="263"/>
        <v>0</v>
      </c>
      <c r="BV196" s="584">
        <v>2052</v>
      </c>
      <c r="BW196" s="695">
        <v>264.89533875000006</v>
      </c>
      <c r="BX196" s="108">
        <f t="shared" si="279"/>
        <v>1.3089108910891087</v>
      </c>
      <c r="BY196" s="61">
        <v>0</v>
      </c>
      <c r="BZ196" s="53">
        <f t="shared" si="264"/>
        <v>0</v>
      </c>
      <c r="CB196" s="584">
        <v>2052</v>
      </c>
      <c r="CC196" s="27">
        <v>300.49872514751468</v>
      </c>
      <c r="CD196" s="53">
        <f t="shared" si="292"/>
        <v>242.99872514751468</v>
      </c>
      <c r="CE196" s="108">
        <f t="shared" si="295"/>
        <v>1.3089108910891087</v>
      </c>
      <c r="CF196" s="61">
        <v>0</v>
      </c>
      <c r="CG196" s="53">
        <f t="shared" si="265"/>
        <v>0</v>
      </c>
      <c r="CI196" s="584">
        <v>2052</v>
      </c>
      <c r="CJ196" s="53">
        <v>437.08965262387352</v>
      </c>
      <c r="CK196" s="48">
        <f t="shared" si="281"/>
        <v>1.3089108910891087</v>
      </c>
      <c r="CL196" s="58">
        <v>0</v>
      </c>
      <c r="CM196" s="27">
        <f t="shared" si="266"/>
        <v>0</v>
      </c>
      <c r="CO196" s="584">
        <v>2052</v>
      </c>
      <c r="CP196" s="53">
        <f t="shared" si="282"/>
        <v>667.82524854044641</v>
      </c>
      <c r="CQ196" s="53">
        <f t="shared" si="267"/>
        <v>667.82524854044641</v>
      </c>
      <c r="CR196" s="108">
        <f t="shared" si="296"/>
        <v>1.3089108910891087</v>
      </c>
      <c r="CS196" s="108">
        <v>1</v>
      </c>
      <c r="CT196" s="53">
        <f t="shared" si="268"/>
        <v>874.12374115888122</v>
      </c>
    </row>
    <row r="197" spans="1:98" ht="15" x14ac:dyDescent="0.5">
      <c r="A197" s="32">
        <v>2053</v>
      </c>
      <c r="B197" s="27">
        <f t="shared" si="235"/>
        <v>3925.9130240203808</v>
      </c>
      <c r="C197" s="87">
        <f t="shared" si="284"/>
        <v>0.125</v>
      </c>
      <c r="D197" s="27">
        <f t="shared" si="236"/>
        <v>490.7391280025476</v>
      </c>
      <c r="E197" s="137">
        <f t="shared" si="269"/>
        <v>0.9</v>
      </c>
      <c r="F197" s="169">
        <f t="shared" si="269"/>
        <v>9.9999999999999978E-2</v>
      </c>
      <c r="G197" s="27">
        <f t="shared" si="238"/>
        <v>441.66521520229287</v>
      </c>
      <c r="H197" s="58">
        <f t="shared" si="285"/>
        <v>0.40731330164910667</v>
      </c>
      <c r="I197" s="27">
        <f t="shared" si="239"/>
        <v>179.89611702760914</v>
      </c>
      <c r="J197" s="85">
        <f t="shared" ref="J197:J204" si="300">J196</f>
        <v>0.05</v>
      </c>
      <c r="K197" s="85">
        <f t="shared" ref="K197:K204" si="301">K196</f>
        <v>0.05</v>
      </c>
      <c r="L197" s="29">
        <f t="shared" ref="L197:L204" si="302">L196</f>
        <v>0.9</v>
      </c>
      <c r="M197" s="85">
        <f t="shared" ref="M197:M204" si="303">M196</f>
        <v>0.05</v>
      </c>
      <c r="N197" s="627">
        <f t="shared" si="240"/>
        <v>0.44974029256902287</v>
      </c>
      <c r="O197" s="144">
        <f t="shared" si="286"/>
        <v>3.7499999999999999E-2</v>
      </c>
      <c r="P197" s="627">
        <f t="shared" si="241"/>
        <v>0.33730521942676711</v>
      </c>
      <c r="Q197" s="27">
        <f t="shared" si="242"/>
        <v>8.5450655588114337</v>
      </c>
      <c r="R197" s="27">
        <f t="shared" si="243"/>
        <v>8.65750063195369</v>
      </c>
      <c r="S197" s="624">
        <f t="shared" si="244"/>
        <v>179.10907151561338</v>
      </c>
      <c r="T197" s="144">
        <f t="shared" si="297"/>
        <v>0.05</v>
      </c>
      <c r="U197" s="53">
        <f t="shared" si="245"/>
        <v>8.9948058513804572</v>
      </c>
      <c r="V197" s="27">
        <f t="shared" si="246"/>
        <v>49.073912800254746</v>
      </c>
      <c r="W197" s="85">
        <f t="shared" si="298"/>
        <v>0.09</v>
      </c>
      <c r="X197" s="29">
        <f t="shared" si="299"/>
        <v>0.91</v>
      </c>
      <c r="Y197" s="27">
        <f t="shared" si="248"/>
        <v>4.4166521520229267</v>
      </c>
      <c r="Z197" s="85">
        <f t="shared" si="274"/>
        <v>0.49000000000000005</v>
      </c>
      <c r="AA197" s="624">
        <f t="shared" si="249"/>
        <v>2.1641595544912344</v>
      </c>
      <c r="AB197" s="27">
        <f t="shared" si="250"/>
        <v>44.657260648231819</v>
      </c>
      <c r="AC197" s="85">
        <f t="shared" si="275"/>
        <v>0.49000000000000005</v>
      </c>
      <c r="AD197" s="27">
        <f t="shared" si="251"/>
        <v>21.882057717633593</v>
      </c>
      <c r="AE197" s="624">
        <f t="shared" si="252"/>
        <v>30.876863569014048</v>
      </c>
      <c r="AF197" s="624">
        <f t="shared" si="253"/>
        <v>4.9402981710422482</v>
      </c>
      <c r="AG197" s="624">
        <f t="shared" si="254"/>
        <v>6.4841413494929503</v>
      </c>
      <c r="AI197" s="584">
        <v>2053</v>
      </c>
      <c r="AJ197" s="53">
        <v>1161.0494778634477</v>
      </c>
      <c r="AK197" s="108">
        <f t="shared" si="288"/>
        <v>1.3089108910891087</v>
      </c>
      <c r="AL197" s="61">
        <f t="shared" si="289"/>
        <v>1.2410000000000001</v>
      </c>
      <c r="AM197" s="53">
        <f t="shared" si="255"/>
        <v>1885.9604905759684</v>
      </c>
      <c r="AN197" s="98"/>
      <c r="AO197" s="584">
        <v>2053</v>
      </c>
      <c r="AP197" s="53">
        <v>822.80230988655183</v>
      </c>
      <c r="AQ197" s="108">
        <f t="shared" si="293"/>
        <v>1.3089108910891087</v>
      </c>
      <c r="AR197" s="61">
        <f t="shared" si="290"/>
        <v>1.1113</v>
      </c>
      <c r="AS197" s="53">
        <f t="shared" si="256"/>
        <v>1196.8422115084104</v>
      </c>
      <c r="AU197" s="584">
        <v>2053</v>
      </c>
      <c r="AV197" s="135">
        <v>370.85347425000003</v>
      </c>
      <c r="AW197" s="61">
        <f t="shared" si="294"/>
        <v>1.3089108910891087</v>
      </c>
      <c r="AX197" s="61">
        <v>0</v>
      </c>
      <c r="AY197" s="53">
        <f t="shared" si="257"/>
        <v>0</v>
      </c>
      <c r="AZ197" s="6"/>
      <c r="BA197" s="584">
        <v>2053</v>
      </c>
      <c r="BB197" s="692">
        <v>536.3448166769864</v>
      </c>
      <c r="BC197" s="53">
        <f t="shared" si="291"/>
        <v>242.24481667698637</v>
      </c>
      <c r="BD197" s="48">
        <f t="shared" si="258"/>
        <v>1.3089108910891087</v>
      </c>
      <c r="BE197" s="58">
        <v>0</v>
      </c>
      <c r="BF197" s="27">
        <f t="shared" si="259"/>
        <v>0</v>
      </c>
      <c r="BH197" s="584">
        <v>2053</v>
      </c>
      <c r="BI197" s="692">
        <v>0</v>
      </c>
      <c r="BJ197" s="53">
        <v>0</v>
      </c>
      <c r="BK197" s="108">
        <f t="shared" si="260"/>
        <v>1.3089108910891087</v>
      </c>
      <c r="BL197" s="61">
        <v>0</v>
      </c>
      <c r="BM197" s="53">
        <f t="shared" si="261"/>
        <v>0</v>
      </c>
      <c r="BO197" s="584">
        <v>2053</v>
      </c>
      <c r="BP197" s="27">
        <v>229.592171498852</v>
      </c>
      <c r="BQ197" s="53">
        <f t="shared" si="262"/>
        <v>129.592171498852</v>
      </c>
      <c r="BR197" s="108">
        <f t="shared" si="278"/>
        <v>1.3089108910891087</v>
      </c>
      <c r="BS197" s="61">
        <v>0</v>
      </c>
      <c r="BT197" s="53">
        <f t="shared" si="263"/>
        <v>0</v>
      </c>
      <c r="BV197" s="584">
        <v>2053</v>
      </c>
      <c r="BW197" s="695">
        <v>264.89533875000006</v>
      </c>
      <c r="BX197" s="108">
        <f t="shared" si="279"/>
        <v>1.3089108910891087</v>
      </c>
      <c r="BY197" s="61">
        <v>0</v>
      </c>
      <c r="BZ197" s="53">
        <f t="shared" si="264"/>
        <v>0</v>
      </c>
      <c r="CB197" s="584">
        <v>2053</v>
      </c>
      <c r="CC197" s="27">
        <v>301.81463122648404</v>
      </c>
      <c r="CD197" s="53">
        <f t="shared" si="292"/>
        <v>244.31463122648404</v>
      </c>
      <c r="CE197" s="108">
        <f t="shared" si="295"/>
        <v>1.3089108910891087</v>
      </c>
      <c r="CF197" s="61">
        <v>0</v>
      </c>
      <c r="CG197" s="53">
        <f t="shared" si="265"/>
        <v>0</v>
      </c>
      <c r="CI197" s="584">
        <v>2053</v>
      </c>
      <c r="CJ197" s="53">
        <v>437.11659591775185</v>
      </c>
      <c r="CK197" s="48">
        <f t="shared" si="281"/>
        <v>1.3089108910891087</v>
      </c>
      <c r="CL197" s="58">
        <v>0</v>
      </c>
      <c r="CM197" s="27">
        <f t="shared" si="266"/>
        <v>0</v>
      </c>
      <c r="CO197" s="584">
        <v>2053</v>
      </c>
      <c r="CP197" s="53">
        <f t="shared" si="282"/>
        <v>644.13118392992601</v>
      </c>
      <c r="CQ197" s="53">
        <f t="shared" si="267"/>
        <v>644.13118392992601</v>
      </c>
      <c r="CR197" s="108">
        <f t="shared" si="296"/>
        <v>1.3089108910891087</v>
      </c>
      <c r="CS197" s="108">
        <v>1</v>
      </c>
      <c r="CT197" s="53">
        <f t="shared" si="268"/>
        <v>843.11032193600204</v>
      </c>
    </row>
    <row r="198" spans="1:98" ht="15" x14ac:dyDescent="0.5">
      <c r="A198" s="32">
        <v>2054</v>
      </c>
      <c r="B198" s="27">
        <f t="shared" si="235"/>
        <v>3918.4418423443376</v>
      </c>
      <c r="C198" s="87">
        <f t="shared" si="284"/>
        <v>0.125</v>
      </c>
      <c r="D198" s="27">
        <f t="shared" si="236"/>
        <v>489.8052302930422</v>
      </c>
      <c r="E198" s="137">
        <f t="shared" si="269"/>
        <v>0.9</v>
      </c>
      <c r="F198" s="169">
        <f t="shared" si="269"/>
        <v>9.9999999999999978E-2</v>
      </c>
      <c r="G198" s="27">
        <f t="shared" si="238"/>
        <v>440.82470726373799</v>
      </c>
      <c r="H198" s="58">
        <f t="shared" si="285"/>
        <v>0.40731330164910667</v>
      </c>
      <c r="I198" s="27">
        <f t="shared" si="239"/>
        <v>179.55376696409405</v>
      </c>
      <c r="J198" s="85">
        <f t="shared" si="300"/>
        <v>0.05</v>
      </c>
      <c r="K198" s="85">
        <f t="shared" si="301"/>
        <v>0.05</v>
      </c>
      <c r="L198" s="29">
        <f t="shared" si="302"/>
        <v>0.9</v>
      </c>
      <c r="M198" s="85">
        <f t="shared" si="303"/>
        <v>0.05</v>
      </c>
      <c r="N198" s="627">
        <f t="shared" si="240"/>
        <v>0.44888441741023516</v>
      </c>
      <c r="O198" s="144">
        <f t="shared" si="286"/>
        <v>3.7499999999999999E-2</v>
      </c>
      <c r="P198" s="627">
        <f t="shared" si="241"/>
        <v>0.33666331305767633</v>
      </c>
      <c r="Q198" s="27">
        <f t="shared" si="242"/>
        <v>8.5288039307944672</v>
      </c>
      <c r="R198" s="27">
        <f t="shared" si="243"/>
        <v>8.6410250351470275</v>
      </c>
      <c r="S198" s="624">
        <f t="shared" si="244"/>
        <v>178.76821923362616</v>
      </c>
      <c r="T198" s="144">
        <f t="shared" si="297"/>
        <v>0.05</v>
      </c>
      <c r="U198" s="53">
        <f t="shared" si="245"/>
        <v>8.977688348204703</v>
      </c>
      <c r="V198" s="27">
        <f t="shared" si="246"/>
        <v>48.980523029304209</v>
      </c>
      <c r="W198" s="85">
        <f t="shared" si="298"/>
        <v>0.09</v>
      </c>
      <c r="X198" s="29">
        <f t="shared" si="299"/>
        <v>0.91</v>
      </c>
      <c r="Y198" s="27">
        <f t="shared" si="248"/>
        <v>4.408247072637379</v>
      </c>
      <c r="Z198" s="85">
        <f t="shared" si="274"/>
        <v>0.49000000000000005</v>
      </c>
      <c r="AA198" s="624">
        <f t="shared" si="249"/>
        <v>2.1600410655923161</v>
      </c>
      <c r="AB198" s="27">
        <f t="shared" si="250"/>
        <v>44.572275956666829</v>
      </c>
      <c r="AC198" s="85">
        <f t="shared" si="275"/>
        <v>0.49000000000000005</v>
      </c>
      <c r="AD198" s="27">
        <f t="shared" si="251"/>
        <v>21.840415218766747</v>
      </c>
      <c r="AE198" s="624">
        <f t="shared" si="252"/>
        <v>30.818103566971452</v>
      </c>
      <c r="AF198" s="624">
        <f t="shared" si="253"/>
        <v>4.930896570715432</v>
      </c>
      <c r="AG198" s="624">
        <f t="shared" si="254"/>
        <v>6.4718017490640047</v>
      </c>
      <c r="AI198" s="584">
        <v>2054</v>
      </c>
      <c r="AJ198" s="53">
        <v>1161.0494778634477</v>
      </c>
      <c r="AK198" s="108">
        <f t="shared" si="288"/>
        <v>1.3089108910891087</v>
      </c>
      <c r="AL198" s="61">
        <f t="shared" si="289"/>
        <v>1.2410000000000001</v>
      </c>
      <c r="AM198" s="53">
        <f t="shared" si="255"/>
        <v>1885.9604905759684</v>
      </c>
      <c r="AN198" s="98"/>
      <c r="AO198" s="584">
        <v>2054</v>
      </c>
      <c r="AP198" s="53">
        <v>822.80230988655183</v>
      </c>
      <c r="AQ198" s="108">
        <f t="shared" si="293"/>
        <v>1.3089108910891087</v>
      </c>
      <c r="AR198" s="61">
        <f t="shared" si="290"/>
        <v>1.1113</v>
      </c>
      <c r="AS198" s="53">
        <f t="shared" si="256"/>
        <v>1196.8422115084104</v>
      </c>
      <c r="AU198" s="584">
        <v>2054</v>
      </c>
      <c r="AV198" s="135">
        <v>370.85347425000003</v>
      </c>
      <c r="AW198" s="61">
        <f t="shared" si="294"/>
        <v>1.3089108910891087</v>
      </c>
      <c r="AX198" s="61">
        <v>0</v>
      </c>
      <c r="AY198" s="53">
        <f t="shared" si="257"/>
        <v>0</v>
      </c>
      <c r="AZ198" s="6"/>
      <c r="BA198" s="584">
        <v>2054</v>
      </c>
      <c r="BB198" s="692">
        <v>537.84997420624438</v>
      </c>
      <c r="BC198" s="53">
        <f t="shared" si="291"/>
        <v>243.74997420624436</v>
      </c>
      <c r="BD198" s="48">
        <f t="shared" si="258"/>
        <v>1.3089108910891087</v>
      </c>
      <c r="BE198" s="58">
        <v>0</v>
      </c>
      <c r="BF198" s="27">
        <f t="shared" si="259"/>
        <v>0</v>
      </c>
      <c r="BH198" s="584">
        <v>2054</v>
      </c>
      <c r="BI198" s="692">
        <v>0</v>
      </c>
      <c r="BJ198" s="53">
        <v>0</v>
      </c>
      <c r="BK198" s="108">
        <f t="shared" si="260"/>
        <v>1.3089108910891087</v>
      </c>
      <c r="BL198" s="61">
        <v>0</v>
      </c>
      <c r="BM198" s="53">
        <f t="shared" si="261"/>
        <v>0</v>
      </c>
      <c r="BO198" s="584">
        <v>2054</v>
      </c>
      <c r="BP198" s="27">
        <v>232.44351428343955</v>
      </c>
      <c r="BQ198" s="53">
        <f t="shared" si="262"/>
        <v>132.44351428343955</v>
      </c>
      <c r="BR198" s="108">
        <f t="shared" si="278"/>
        <v>1.3089108910891087</v>
      </c>
      <c r="BS198" s="61">
        <v>0</v>
      </c>
      <c r="BT198" s="53">
        <f t="shared" si="263"/>
        <v>0</v>
      </c>
      <c r="BV198" s="584">
        <v>2054</v>
      </c>
      <c r="BW198" s="695">
        <v>264.89533875000006</v>
      </c>
      <c r="BX198" s="108">
        <f t="shared" si="279"/>
        <v>1.3089108910891087</v>
      </c>
      <c r="BY198" s="61">
        <v>0</v>
      </c>
      <c r="BZ198" s="53">
        <f t="shared" si="264"/>
        <v>0</v>
      </c>
      <c r="CB198" s="584">
        <v>2054</v>
      </c>
      <c r="CC198" s="27">
        <v>303.13709614336904</v>
      </c>
      <c r="CD198" s="53">
        <f t="shared" si="292"/>
        <v>245.63709614336904</v>
      </c>
      <c r="CE198" s="108">
        <f t="shared" si="295"/>
        <v>1.3089108910891087</v>
      </c>
      <c r="CF198" s="61">
        <v>0</v>
      </c>
      <c r="CG198" s="53">
        <f t="shared" si="265"/>
        <v>0</v>
      </c>
      <c r="CI198" s="584">
        <v>2054</v>
      </c>
      <c r="CJ198" s="53">
        <v>437.1455682761316</v>
      </c>
      <c r="CK198" s="48">
        <f t="shared" si="281"/>
        <v>1.3089108910891087</v>
      </c>
      <c r="CL198" s="58">
        <v>0</v>
      </c>
      <c r="CM198" s="27">
        <f t="shared" si="266"/>
        <v>0</v>
      </c>
      <c r="CO198" s="584">
        <v>2054</v>
      </c>
      <c r="CP198" s="53">
        <f t="shared" si="282"/>
        <v>638.42324634081569</v>
      </c>
      <c r="CQ198" s="53">
        <f t="shared" si="267"/>
        <v>638.42324634081569</v>
      </c>
      <c r="CR198" s="108">
        <f t="shared" si="296"/>
        <v>1.3089108910891087</v>
      </c>
      <c r="CS198" s="108">
        <v>1</v>
      </c>
      <c r="CT198" s="53">
        <f t="shared" si="268"/>
        <v>835.63914025995871</v>
      </c>
    </row>
    <row r="199" spans="1:98" ht="15" x14ac:dyDescent="0.5">
      <c r="A199" s="32">
        <v>2055</v>
      </c>
      <c r="B199" s="27">
        <f t="shared" si="235"/>
        <v>3910.9181906235349</v>
      </c>
      <c r="C199" s="87">
        <f t="shared" si="284"/>
        <v>0.125</v>
      </c>
      <c r="D199" s="27">
        <f t="shared" si="236"/>
        <v>488.86477382794186</v>
      </c>
      <c r="E199" s="137">
        <f t="shared" si="269"/>
        <v>0.9</v>
      </c>
      <c r="F199" s="169">
        <f t="shared" si="269"/>
        <v>9.9999999999999978E-2</v>
      </c>
      <c r="G199" s="27">
        <f t="shared" si="238"/>
        <v>439.97829644514769</v>
      </c>
      <c r="H199" s="58">
        <f t="shared" si="285"/>
        <v>0.40731330164910667</v>
      </c>
      <c r="I199" s="27">
        <f t="shared" si="239"/>
        <v>179.20901257902253</v>
      </c>
      <c r="J199" s="85">
        <f t="shared" si="300"/>
        <v>0.05</v>
      </c>
      <c r="K199" s="85">
        <f t="shared" si="301"/>
        <v>0.05</v>
      </c>
      <c r="L199" s="29">
        <f t="shared" si="302"/>
        <v>0.9</v>
      </c>
      <c r="M199" s="85">
        <f t="shared" si="303"/>
        <v>0.05</v>
      </c>
      <c r="N199" s="627">
        <f t="shared" si="240"/>
        <v>0.44802253144755638</v>
      </c>
      <c r="O199" s="144">
        <f t="shared" si="286"/>
        <v>3.7499999999999999E-2</v>
      </c>
      <c r="P199" s="627">
        <f t="shared" si="241"/>
        <v>0.33601689858566725</v>
      </c>
      <c r="Q199" s="27">
        <f t="shared" si="242"/>
        <v>8.5124280975035713</v>
      </c>
      <c r="R199" s="27">
        <f t="shared" si="243"/>
        <v>8.6244337303654603</v>
      </c>
      <c r="S199" s="624">
        <f t="shared" si="244"/>
        <v>178.42497314898932</v>
      </c>
      <c r="T199" s="144">
        <f t="shared" si="297"/>
        <v>0.05</v>
      </c>
      <c r="U199" s="53">
        <f t="shared" si="245"/>
        <v>8.9604506289511274</v>
      </c>
      <c r="V199" s="27">
        <f t="shared" si="246"/>
        <v>48.886477382794176</v>
      </c>
      <c r="W199" s="85">
        <f t="shared" si="298"/>
        <v>0.09</v>
      </c>
      <c r="X199" s="29">
        <f t="shared" si="299"/>
        <v>0.91</v>
      </c>
      <c r="Y199" s="27">
        <f t="shared" si="248"/>
        <v>4.3997829644514761</v>
      </c>
      <c r="Z199" s="85">
        <f t="shared" si="274"/>
        <v>0.49000000000000005</v>
      </c>
      <c r="AA199" s="624">
        <f t="shared" si="249"/>
        <v>2.1558936525812236</v>
      </c>
      <c r="AB199" s="27">
        <f t="shared" si="250"/>
        <v>44.486694418342701</v>
      </c>
      <c r="AC199" s="85">
        <f t="shared" si="275"/>
        <v>0.49000000000000005</v>
      </c>
      <c r="AD199" s="27">
        <f t="shared" si="251"/>
        <v>21.798480264987926</v>
      </c>
      <c r="AE199" s="624">
        <f t="shared" si="252"/>
        <v>30.758930893939052</v>
      </c>
      <c r="AF199" s="624">
        <f t="shared" si="253"/>
        <v>4.9214289430302482</v>
      </c>
      <c r="AG199" s="624">
        <f t="shared" si="254"/>
        <v>6.4593754877272005</v>
      </c>
      <c r="AI199" s="584">
        <v>2055</v>
      </c>
      <c r="AJ199" s="53">
        <v>1161.0494778634477</v>
      </c>
      <c r="AK199" s="108">
        <f t="shared" si="288"/>
        <v>1.3089108910891087</v>
      </c>
      <c r="AL199" s="61">
        <f t="shared" si="289"/>
        <v>1.2410000000000001</v>
      </c>
      <c r="AM199" s="53">
        <f t="shared" si="255"/>
        <v>1885.9604905759684</v>
      </c>
      <c r="AN199" s="98"/>
      <c r="AO199" s="584">
        <v>2055</v>
      </c>
      <c r="AP199" s="53">
        <v>822.80230988655183</v>
      </c>
      <c r="AQ199" s="108">
        <f t="shared" si="293"/>
        <v>1.3089108910891087</v>
      </c>
      <c r="AR199" s="61">
        <f t="shared" si="290"/>
        <v>1.1113</v>
      </c>
      <c r="AS199" s="53">
        <f t="shared" si="256"/>
        <v>1196.8422115084104</v>
      </c>
      <c r="AU199" s="584">
        <v>2055</v>
      </c>
      <c r="AV199" s="135">
        <v>370.85347425000003</v>
      </c>
      <c r="AW199" s="61">
        <f t="shared" si="294"/>
        <v>1.3089108910891087</v>
      </c>
      <c r="AX199" s="61">
        <v>0</v>
      </c>
      <c r="AY199" s="53">
        <f t="shared" si="257"/>
        <v>0</v>
      </c>
      <c r="AZ199" s="6"/>
      <c r="BA199" s="584">
        <v>2055</v>
      </c>
      <c r="BB199" s="692">
        <v>539.37377688219431</v>
      </c>
      <c r="BC199" s="53">
        <f t="shared" si="291"/>
        <v>245.27377688219428</v>
      </c>
      <c r="BD199" s="48">
        <f t="shared" si="258"/>
        <v>1.3089108910891087</v>
      </c>
      <c r="BE199" s="58">
        <v>0</v>
      </c>
      <c r="BF199" s="27">
        <f t="shared" si="259"/>
        <v>0</v>
      </c>
      <c r="BH199" s="584">
        <v>2055</v>
      </c>
      <c r="BI199" s="692">
        <v>0</v>
      </c>
      <c r="BJ199" s="53">
        <v>0</v>
      </c>
      <c r="BK199" s="108">
        <f t="shared" si="260"/>
        <v>1.3089108910891087</v>
      </c>
      <c r="BL199" s="61">
        <v>0</v>
      </c>
      <c r="BM199" s="53">
        <f t="shared" si="261"/>
        <v>0</v>
      </c>
      <c r="BO199" s="584">
        <v>2055</v>
      </c>
      <c r="BP199" s="27">
        <v>235.30719121528057</v>
      </c>
      <c r="BQ199" s="53">
        <f t="shared" si="262"/>
        <v>135.30719121528057</v>
      </c>
      <c r="BR199" s="108">
        <f t="shared" si="278"/>
        <v>1.3089108910891087</v>
      </c>
      <c r="BS199" s="61">
        <v>0</v>
      </c>
      <c r="BT199" s="53">
        <f t="shared" si="263"/>
        <v>0</v>
      </c>
      <c r="BV199" s="584">
        <v>2055</v>
      </c>
      <c r="BW199" s="695">
        <v>264.89533875000006</v>
      </c>
      <c r="BX199" s="108">
        <f t="shared" si="279"/>
        <v>1.3089108910891087</v>
      </c>
      <c r="BY199" s="61">
        <v>0</v>
      </c>
      <c r="BZ199" s="53">
        <f t="shared" si="264"/>
        <v>0</v>
      </c>
      <c r="CB199" s="584">
        <v>2055</v>
      </c>
      <c r="CC199" s="27">
        <v>304.46640306307137</v>
      </c>
      <c r="CD199" s="53">
        <f t="shared" si="292"/>
        <v>246.96640306307137</v>
      </c>
      <c r="CE199" s="108">
        <f t="shared" si="295"/>
        <v>1.3089108910891087</v>
      </c>
      <c r="CF199" s="61">
        <v>0</v>
      </c>
      <c r="CG199" s="53">
        <f t="shared" si="265"/>
        <v>0</v>
      </c>
      <c r="CI199" s="584">
        <v>2055</v>
      </c>
      <c r="CJ199" s="53">
        <v>437.17680613442559</v>
      </c>
      <c r="CK199" s="48">
        <f t="shared" si="281"/>
        <v>1.3089108910891087</v>
      </c>
      <c r="CL199" s="58">
        <v>0</v>
      </c>
      <c r="CM199" s="27">
        <f t="shared" si="266"/>
        <v>0</v>
      </c>
      <c r="CO199" s="584">
        <v>2055</v>
      </c>
      <c r="CP199" s="53">
        <f t="shared" si="282"/>
        <v>632.67522195502852</v>
      </c>
      <c r="CQ199" s="53">
        <f t="shared" si="267"/>
        <v>632.67522195502852</v>
      </c>
      <c r="CR199" s="108">
        <f t="shared" si="296"/>
        <v>1.3089108910891087</v>
      </c>
      <c r="CS199" s="108">
        <v>1</v>
      </c>
      <c r="CT199" s="53">
        <f t="shared" si="268"/>
        <v>828.11548853915599</v>
      </c>
    </row>
    <row r="200" spans="1:98" ht="15" x14ac:dyDescent="0.5">
      <c r="A200" s="32">
        <v>2056</v>
      </c>
      <c r="B200" s="27">
        <f t="shared" si="235"/>
        <v>3903.3422767257503</v>
      </c>
      <c r="C200" s="87">
        <f t="shared" si="284"/>
        <v>0.125</v>
      </c>
      <c r="D200" s="27">
        <f t="shared" si="236"/>
        <v>487.91778459071878</v>
      </c>
      <c r="E200" s="137">
        <f t="shared" si="269"/>
        <v>0.9</v>
      </c>
      <c r="F200" s="169">
        <f t="shared" si="269"/>
        <v>9.9999999999999978E-2</v>
      </c>
      <c r="G200" s="27">
        <f t="shared" si="238"/>
        <v>439.12600613164693</v>
      </c>
      <c r="H200" s="58">
        <f t="shared" si="285"/>
        <v>0.40731330164910667</v>
      </c>
      <c r="I200" s="27">
        <f t="shared" si="239"/>
        <v>178.86186339746698</v>
      </c>
      <c r="J200" s="85">
        <f t="shared" si="300"/>
        <v>0.05</v>
      </c>
      <c r="K200" s="85">
        <f t="shared" si="301"/>
        <v>0.05</v>
      </c>
      <c r="L200" s="29">
        <f t="shared" si="302"/>
        <v>0.9</v>
      </c>
      <c r="M200" s="85">
        <f t="shared" si="303"/>
        <v>0.05</v>
      </c>
      <c r="N200" s="627">
        <f t="shared" si="240"/>
        <v>0.44715465849366742</v>
      </c>
      <c r="O200" s="144">
        <f t="shared" si="286"/>
        <v>3.7499999999999999E-2</v>
      </c>
      <c r="P200" s="627">
        <f t="shared" si="241"/>
        <v>0.33536599387025057</v>
      </c>
      <c r="Q200" s="27">
        <f t="shared" si="242"/>
        <v>8.4959385113796806</v>
      </c>
      <c r="R200" s="27">
        <f t="shared" si="243"/>
        <v>8.6077271760030971</v>
      </c>
      <c r="S200" s="624">
        <f t="shared" si="244"/>
        <v>178.07934274510305</v>
      </c>
      <c r="T200" s="144">
        <f t="shared" si="297"/>
        <v>0.05</v>
      </c>
      <c r="U200" s="53">
        <f t="shared" si="245"/>
        <v>8.9430931698733485</v>
      </c>
      <c r="V200" s="27">
        <f t="shared" si="246"/>
        <v>48.791778459071864</v>
      </c>
      <c r="W200" s="85">
        <f t="shared" si="298"/>
        <v>0.09</v>
      </c>
      <c r="X200" s="29">
        <f t="shared" si="299"/>
        <v>0.91</v>
      </c>
      <c r="Y200" s="27">
        <f t="shared" si="248"/>
        <v>4.3912600613164674</v>
      </c>
      <c r="Z200" s="85">
        <f t="shared" si="274"/>
        <v>0.49000000000000005</v>
      </c>
      <c r="AA200" s="624">
        <f t="shared" si="249"/>
        <v>2.1517174300450694</v>
      </c>
      <c r="AB200" s="27">
        <f t="shared" si="250"/>
        <v>44.400518397755398</v>
      </c>
      <c r="AC200" s="85">
        <f t="shared" si="275"/>
        <v>0.49000000000000005</v>
      </c>
      <c r="AD200" s="27">
        <f t="shared" si="251"/>
        <v>21.756254014900147</v>
      </c>
      <c r="AE200" s="624">
        <f t="shared" si="252"/>
        <v>30.699347184773494</v>
      </c>
      <c r="AF200" s="624">
        <f t="shared" si="253"/>
        <v>4.9118955495637593</v>
      </c>
      <c r="AG200" s="624">
        <f t="shared" si="254"/>
        <v>6.4468629088024336</v>
      </c>
      <c r="AI200" s="584">
        <v>2056</v>
      </c>
      <c r="AJ200" s="53">
        <v>1161.0494778634477</v>
      </c>
      <c r="AK200" s="108">
        <f t="shared" si="288"/>
        <v>1.3089108910891087</v>
      </c>
      <c r="AL200" s="61">
        <f t="shared" si="289"/>
        <v>1.2410000000000001</v>
      </c>
      <c r="AM200" s="53">
        <f t="shared" si="255"/>
        <v>1885.9604905759684</v>
      </c>
      <c r="AN200" s="98"/>
      <c r="AO200" s="584">
        <v>2056</v>
      </c>
      <c r="AP200" s="53">
        <v>822.80230988655183</v>
      </c>
      <c r="AQ200" s="108">
        <f t="shared" si="293"/>
        <v>1.3089108910891087</v>
      </c>
      <c r="AR200" s="61">
        <f t="shared" si="290"/>
        <v>1.1113</v>
      </c>
      <c r="AS200" s="53">
        <f t="shared" si="256"/>
        <v>1196.8422115084104</v>
      </c>
      <c r="AU200" s="584">
        <v>2056</v>
      </c>
      <c r="AV200" s="135">
        <v>370.85347425000003</v>
      </c>
      <c r="AW200" s="61">
        <f t="shared" si="294"/>
        <v>1.3089108910891087</v>
      </c>
      <c r="AX200" s="61">
        <v>0</v>
      </c>
      <c r="AY200" s="53">
        <f t="shared" si="257"/>
        <v>0</v>
      </c>
      <c r="AZ200" s="6"/>
      <c r="BA200" s="584">
        <v>2056</v>
      </c>
      <c r="BB200" s="692">
        <v>540.9162980460768</v>
      </c>
      <c r="BC200" s="53">
        <f t="shared" si="291"/>
        <v>246.81629804607678</v>
      </c>
      <c r="BD200" s="48">
        <f t="shared" si="258"/>
        <v>1.3089108910891087</v>
      </c>
      <c r="BE200" s="58">
        <v>0</v>
      </c>
      <c r="BF200" s="27">
        <f t="shared" si="259"/>
        <v>0</v>
      </c>
      <c r="BH200" s="584">
        <v>2056</v>
      </c>
      <c r="BI200" s="692">
        <v>0</v>
      </c>
      <c r="BJ200" s="53">
        <v>0</v>
      </c>
      <c r="BK200" s="108">
        <f t="shared" si="260"/>
        <v>1.3089108910891087</v>
      </c>
      <c r="BL200" s="61">
        <v>0</v>
      </c>
      <c r="BM200" s="53">
        <f t="shared" si="261"/>
        <v>0</v>
      </c>
      <c r="BO200" s="584">
        <v>2056</v>
      </c>
      <c r="BP200" s="27">
        <v>238.18239795407015</v>
      </c>
      <c r="BQ200" s="53">
        <f t="shared" si="262"/>
        <v>138.18239795407015</v>
      </c>
      <c r="BR200" s="108">
        <f t="shared" si="278"/>
        <v>1.3089108910891087</v>
      </c>
      <c r="BS200" s="61">
        <v>0</v>
      </c>
      <c r="BT200" s="53">
        <f t="shared" si="263"/>
        <v>0</v>
      </c>
      <c r="BV200" s="584">
        <v>2056</v>
      </c>
      <c r="BW200" s="695">
        <v>264.89533875000006</v>
      </c>
      <c r="BX200" s="108">
        <f t="shared" si="279"/>
        <v>1.3089108910891087</v>
      </c>
      <c r="BY200" s="61">
        <v>0</v>
      </c>
      <c r="BZ200" s="53">
        <f t="shared" si="264"/>
        <v>0</v>
      </c>
      <c r="CB200" s="584">
        <v>2056</v>
      </c>
      <c r="CC200" s="27">
        <v>305.80284982768171</v>
      </c>
      <c r="CD200" s="53">
        <f t="shared" si="292"/>
        <v>248.30284982768171</v>
      </c>
      <c r="CE200" s="108">
        <f t="shared" si="295"/>
        <v>1.3089108910891087</v>
      </c>
      <c r="CF200" s="61">
        <v>0</v>
      </c>
      <c r="CG200" s="53">
        <f t="shared" si="265"/>
        <v>0</v>
      </c>
      <c r="CI200" s="584">
        <v>2056</v>
      </c>
      <c r="CJ200" s="53">
        <v>437.21058383988384</v>
      </c>
      <c r="CK200" s="48">
        <f t="shared" si="281"/>
        <v>1.3089108910891087</v>
      </c>
      <c r="CL200" s="58">
        <v>0</v>
      </c>
      <c r="CM200" s="27">
        <f t="shared" si="266"/>
        <v>0</v>
      </c>
      <c r="CO200" s="584">
        <v>2056</v>
      </c>
      <c r="CP200" s="53">
        <f t="shared" si="282"/>
        <v>626.88726958228835</v>
      </c>
      <c r="CQ200" s="53">
        <f t="shared" si="267"/>
        <v>626.88726958228835</v>
      </c>
      <c r="CR200" s="108">
        <f t="shared" si="296"/>
        <v>1.3089108910891087</v>
      </c>
      <c r="CS200" s="108">
        <v>1</v>
      </c>
      <c r="CT200" s="53">
        <f t="shared" si="268"/>
        <v>820.53957464137136</v>
      </c>
    </row>
    <row r="201" spans="1:98" ht="15" x14ac:dyDescent="0.5">
      <c r="A201" s="32">
        <v>2057</v>
      </c>
      <c r="B201" s="27">
        <f t="shared" si="235"/>
        <v>3895.7141617881753</v>
      </c>
      <c r="C201" s="87">
        <f t="shared" si="284"/>
        <v>0.125</v>
      </c>
      <c r="D201" s="27">
        <f t="shared" si="236"/>
        <v>486.96427022352191</v>
      </c>
      <c r="E201" s="137">
        <f t="shared" si="269"/>
        <v>0.9</v>
      </c>
      <c r="F201" s="169">
        <f t="shared" si="269"/>
        <v>9.9999999999999978E-2</v>
      </c>
      <c r="G201" s="27">
        <f t="shared" si="238"/>
        <v>438.26784320116974</v>
      </c>
      <c r="H201" s="58">
        <f t="shared" si="285"/>
        <v>0.40731330164910667</v>
      </c>
      <c r="I201" s="27">
        <f t="shared" si="239"/>
        <v>178.51232222090144</v>
      </c>
      <c r="J201" s="85">
        <f t="shared" si="300"/>
        <v>0.05</v>
      </c>
      <c r="K201" s="85">
        <f t="shared" si="301"/>
        <v>0.05</v>
      </c>
      <c r="L201" s="29">
        <f t="shared" si="302"/>
        <v>0.9</v>
      </c>
      <c r="M201" s="85">
        <f t="shared" si="303"/>
        <v>0.05</v>
      </c>
      <c r="N201" s="627">
        <f t="shared" si="240"/>
        <v>0.44628080555225358</v>
      </c>
      <c r="O201" s="144">
        <f t="shared" si="286"/>
        <v>3.7499999999999999E-2</v>
      </c>
      <c r="P201" s="627">
        <f t="shared" si="241"/>
        <v>0.33471060416419018</v>
      </c>
      <c r="Q201" s="27">
        <f t="shared" si="242"/>
        <v>8.4793353054928176</v>
      </c>
      <c r="R201" s="27">
        <f t="shared" si="243"/>
        <v>8.5909055068808815</v>
      </c>
      <c r="S201" s="624">
        <f t="shared" si="244"/>
        <v>177.73133081118499</v>
      </c>
      <c r="T201" s="144">
        <f t="shared" si="297"/>
        <v>0.05</v>
      </c>
      <c r="U201" s="53">
        <f t="shared" si="245"/>
        <v>8.9256161110450716</v>
      </c>
      <c r="V201" s="27">
        <f t="shared" si="246"/>
        <v>48.696427022352182</v>
      </c>
      <c r="W201" s="85">
        <f t="shared" si="298"/>
        <v>0.09</v>
      </c>
      <c r="X201" s="29">
        <f t="shared" si="299"/>
        <v>0.91</v>
      </c>
      <c r="Y201" s="27">
        <f t="shared" si="248"/>
        <v>4.382678432011696</v>
      </c>
      <c r="Z201" s="85">
        <f t="shared" si="274"/>
        <v>0.49000000000000005</v>
      </c>
      <c r="AA201" s="624">
        <f t="shared" si="249"/>
        <v>2.1475124316857315</v>
      </c>
      <c r="AB201" s="27">
        <f t="shared" si="250"/>
        <v>44.313748590340488</v>
      </c>
      <c r="AC201" s="85">
        <f t="shared" si="275"/>
        <v>0.49000000000000005</v>
      </c>
      <c r="AD201" s="27">
        <f t="shared" si="251"/>
        <v>21.713736809266841</v>
      </c>
      <c r="AE201" s="624">
        <f t="shared" si="252"/>
        <v>30.639352920311914</v>
      </c>
      <c r="AF201" s="624">
        <f t="shared" si="253"/>
        <v>4.9022964672499061</v>
      </c>
      <c r="AG201" s="624">
        <f t="shared" si="254"/>
        <v>6.4342641132655016</v>
      </c>
      <c r="AI201" s="584">
        <v>2057</v>
      </c>
      <c r="AJ201" s="53">
        <v>1161.0494778634477</v>
      </c>
      <c r="AK201" s="108">
        <f t="shared" si="288"/>
        <v>1.3089108910891087</v>
      </c>
      <c r="AL201" s="61">
        <f t="shared" si="289"/>
        <v>1.2410000000000001</v>
      </c>
      <c r="AM201" s="53">
        <f t="shared" si="255"/>
        <v>1885.9604905759684</v>
      </c>
      <c r="AN201" s="98"/>
      <c r="AO201" s="584">
        <v>2057</v>
      </c>
      <c r="AP201" s="53">
        <v>822.80230988655183</v>
      </c>
      <c r="AQ201" s="108">
        <f t="shared" si="293"/>
        <v>1.3089108910891087</v>
      </c>
      <c r="AR201" s="61">
        <f t="shared" si="290"/>
        <v>1.1113</v>
      </c>
      <c r="AS201" s="53">
        <f t="shared" si="256"/>
        <v>1196.8422115084104</v>
      </c>
      <c r="AU201" s="584">
        <v>2057</v>
      </c>
      <c r="AV201" s="135">
        <v>370.85347425000003</v>
      </c>
      <c r="AW201" s="61">
        <f t="shared" si="294"/>
        <v>1.3089108910891087</v>
      </c>
      <c r="AX201" s="61">
        <v>0</v>
      </c>
      <c r="AY201" s="53">
        <f t="shared" si="257"/>
        <v>0</v>
      </c>
      <c r="AZ201" s="6"/>
      <c r="BA201" s="584">
        <v>2057</v>
      </c>
      <c r="BB201" s="692">
        <v>542.47760274377697</v>
      </c>
      <c r="BC201" s="53">
        <f t="shared" si="291"/>
        <v>248.37760274377695</v>
      </c>
      <c r="BD201" s="48">
        <f t="shared" si="258"/>
        <v>1.3089108910891087</v>
      </c>
      <c r="BE201" s="58">
        <v>0</v>
      </c>
      <c r="BF201" s="27">
        <f t="shared" si="259"/>
        <v>0</v>
      </c>
      <c r="BH201" s="584">
        <v>2057</v>
      </c>
      <c r="BI201" s="692">
        <v>0</v>
      </c>
      <c r="BJ201" s="53">
        <v>0</v>
      </c>
      <c r="BK201" s="108">
        <f t="shared" si="260"/>
        <v>1.3089108910891087</v>
      </c>
      <c r="BL201" s="61">
        <v>0</v>
      </c>
      <c r="BM201" s="53">
        <f t="shared" si="261"/>
        <v>0</v>
      </c>
      <c r="BO201" s="584">
        <v>2057</v>
      </c>
      <c r="BP201" s="27">
        <v>241.06838931311023</v>
      </c>
      <c r="BQ201" s="53">
        <f t="shared" si="262"/>
        <v>141.06838931311023</v>
      </c>
      <c r="BR201" s="108">
        <f t="shared" si="278"/>
        <v>1.3089108910891087</v>
      </c>
      <c r="BS201" s="61">
        <v>0</v>
      </c>
      <c r="BT201" s="53">
        <f t="shared" si="263"/>
        <v>0</v>
      </c>
      <c r="BV201" s="584">
        <v>2057</v>
      </c>
      <c r="BW201" s="695">
        <v>264.89533875000006</v>
      </c>
      <c r="BX201" s="108">
        <f t="shared" si="279"/>
        <v>1.3089108910891087</v>
      </c>
      <c r="BY201" s="61">
        <v>0</v>
      </c>
      <c r="BZ201" s="53">
        <f t="shared" si="264"/>
        <v>0</v>
      </c>
      <c r="CB201" s="584">
        <v>2057</v>
      </c>
      <c r="CC201" s="27">
        <v>307.1467497647194</v>
      </c>
      <c r="CD201" s="53">
        <f t="shared" si="292"/>
        <v>249.6467497647194</v>
      </c>
      <c r="CE201" s="108">
        <f t="shared" si="295"/>
        <v>1.3089108910891087</v>
      </c>
      <c r="CF201" s="61">
        <v>0</v>
      </c>
      <c r="CG201" s="53">
        <f t="shared" si="265"/>
        <v>0</v>
      </c>
      <c r="CI201" s="584">
        <v>2057</v>
      </c>
      <c r="CJ201" s="53">
        <v>437.24722149735356</v>
      </c>
      <c r="CK201" s="48">
        <f t="shared" si="281"/>
        <v>1.3089108910891087</v>
      </c>
      <c r="CL201" s="58">
        <v>0</v>
      </c>
      <c r="CM201" s="27">
        <f t="shared" si="266"/>
        <v>0</v>
      </c>
      <c r="CO201" s="584">
        <v>2057</v>
      </c>
      <c r="CP201" s="53">
        <f t="shared" si="282"/>
        <v>621.05943593103984</v>
      </c>
      <c r="CQ201" s="53">
        <f t="shared" si="267"/>
        <v>621.05943593103984</v>
      </c>
      <c r="CR201" s="108">
        <f t="shared" si="296"/>
        <v>1.3089108910891087</v>
      </c>
      <c r="CS201" s="108">
        <v>1</v>
      </c>
      <c r="CT201" s="53">
        <f t="shared" si="268"/>
        <v>812.9114597037966</v>
      </c>
    </row>
    <row r="202" spans="1:98" ht="15" x14ac:dyDescent="0.5">
      <c r="A202" s="32">
        <v>2058</v>
      </c>
      <c r="B202" s="27">
        <f t="shared" si="235"/>
        <v>3888.03375196655</v>
      </c>
      <c r="C202" s="87">
        <f t="shared" si="284"/>
        <v>0.125</v>
      </c>
      <c r="D202" s="27">
        <f t="shared" si="236"/>
        <v>486.00421899581875</v>
      </c>
      <c r="E202" s="137">
        <f t="shared" si="269"/>
        <v>0.9</v>
      </c>
      <c r="F202" s="169">
        <f t="shared" si="269"/>
        <v>9.9999999999999978E-2</v>
      </c>
      <c r="G202" s="27">
        <f t="shared" si="238"/>
        <v>437.40379709623687</v>
      </c>
      <c r="H202" s="58">
        <f t="shared" si="285"/>
        <v>0.40731330164910667</v>
      </c>
      <c r="I202" s="27">
        <f t="shared" si="239"/>
        <v>178.16038474912418</v>
      </c>
      <c r="J202" s="85">
        <f t="shared" si="300"/>
        <v>0.05</v>
      </c>
      <c r="K202" s="85">
        <f t="shared" si="301"/>
        <v>0.05</v>
      </c>
      <c r="L202" s="29">
        <f t="shared" si="302"/>
        <v>0.9</v>
      </c>
      <c r="M202" s="85">
        <f t="shared" si="303"/>
        <v>0.05</v>
      </c>
      <c r="N202" s="627">
        <f t="shared" si="240"/>
        <v>0.44540096187281047</v>
      </c>
      <c r="O202" s="144">
        <f t="shared" si="286"/>
        <v>3.7499999999999999E-2</v>
      </c>
      <c r="P202" s="627">
        <f t="shared" si="241"/>
        <v>0.33405072140460784</v>
      </c>
      <c r="Q202" s="27">
        <f t="shared" si="242"/>
        <v>8.4626182755833987</v>
      </c>
      <c r="R202" s="27">
        <f t="shared" si="243"/>
        <v>8.5739685160516004</v>
      </c>
      <c r="S202" s="624">
        <f t="shared" si="244"/>
        <v>177.38093306584676</v>
      </c>
      <c r="T202" s="144">
        <f t="shared" si="297"/>
        <v>0.05</v>
      </c>
      <c r="U202" s="53">
        <f t="shared" si="245"/>
        <v>8.9080192374562088</v>
      </c>
      <c r="V202" s="27">
        <f t="shared" si="246"/>
        <v>48.60042189958186</v>
      </c>
      <c r="W202" s="85">
        <f t="shared" si="298"/>
        <v>0.09</v>
      </c>
      <c r="X202" s="29">
        <f t="shared" si="299"/>
        <v>0.91</v>
      </c>
      <c r="Y202" s="27">
        <f t="shared" si="248"/>
        <v>4.3740379709623669</v>
      </c>
      <c r="Z202" s="85">
        <f t="shared" si="274"/>
        <v>0.49000000000000005</v>
      </c>
      <c r="AA202" s="624">
        <f t="shared" si="249"/>
        <v>2.14327860577156</v>
      </c>
      <c r="AB202" s="27">
        <f t="shared" si="250"/>
        <v>44.226383928619498</v>
      </c>
      <c r="AC202" s="85">
        <f t="shared" si="275"/>
        <v>0.49000000000000005</v>
      </c>
      <c r="AD202" s="27">
        <f t="shared" si="251"/>
        <v>21.670928125023558</v>
      </c>
      <c r="AE202" s="624">
        <f t="shared" si="252"/>
        <v>30.578947362479767</v>
      </c>
      <c r="AF202" s="624">
        <f t="shared" si="253"/>
        <v>4.8926315779967631</v>
      </c>
      <c r="AG202" s="624">
        <f t="shared" si="254"/>
        <v>6.4215789461207509</v>
      </c>
      <c r="AI202" s="584">
        <v>2058</v>
      </c>
      <c r="AJ202" s="53">
        <v>1161.0494778634477</v>
      </c>
      <c r="AK202" s="108">
        <f t="shared" si="288"/>
        <v>1.3089108910891087</v>
      </c>
      <c r="AL202" s="61">
        <f t="shared" si="289"/>
        <v>1.2410000000000001</v>
      </c>
      <c r="AM202" s="53">
        <f t="shared" si="255"/>
        <v>1885.9604905759684</v>
      </c>
      <c r="AN202" s="98"/>
      <c r="AO202" s="584">
        <v>2058</v>
      </c>
      <c r="AP202" s="53">
        <v>822.80230988655183</v>
      </c>
      <c r="AQ202" s="108">
        <f t="shared" si="293"/>
        <v>1.3089108910891087</v>
      </c>
      <c r="AR202" s="61">
        <f t="shared" si="290"/>
        <v>1.1113</v>
      </c>
      <c r="AS202" s="53">
        <f t="shared" si="256"/>
        <v>1196.8422115084104</v>
      </c>
      <c r="AU202" s="584">
        <v>2058</v>
      </c>
      <c r="AV202" s="135">
        <v>370.85347425000003</v>
      </c>
      <c r="AW202" s="61">
        <f t="shared" si="294"/>
        <v>1.3089108910891087</v>
      </c>
      <c r="AX202" s="61">
        <v>0</v>
      </c>
      <c r="AY202" s="53">
        <f t="shared" si="257"/>
        <v>0</v>
      </c>
      <c r="AZ202" s="6"/>
      <c r="BA202" s="584">
        <v>2058</v>
      </c>
      <c r="BB202" s="692">
        <v>544.0577475772202</v>
      </c>
      <c r="BC202" s="53">
        <f t="shared" si="291"/>
        <v>249.95774757722018</v>
      </c>
      <c r="BD202" s="48">
        <f t="shared" si="258"/>
        <v>1.3089108910891087</v>
      </c>
      <c r="BE202" s="58">
        <v>0</v>
      </c>
      <c r="BF202" s="27">
        <f t="shared" si="259"/>
        <v>0</v>
      </c>
      <c r="BH202" s="584">
        <v>2058</v>
      </c>
      <c r="BI202" s="692">
        <v>0</v>
      </c>
      <c r="BJ202" s="53">
        <v>0</v>
      </c>
      <c r="BK202" s="108">
        <f t="shared" si="260"/>
        <v>1.3089108910891087</v>
      </c>
      <c r="BL202" s="61">
        <v>0</v>
      </c>
      <c r="BM202" s="53">
        <f t="shared" si="261"/>
        <v>0</v>
      </c>
      <c r="BO202" s="584">
        <v>2058</v>
      </c>
      <c r="BP202" s="27">
        <v>243.96447500748852</v>
      </c>
      <c r="BQ202" s="53">
        <f t="shared" si="262"/>
        <v>143.96447500748852</v>
      </c>
      <c r="BR202" s="108">
        <f t="shared" si="278"/>
        <v>1.3089108910891087</v>
      </c>
      <c r="BS202" s="61">
        <v>0</v>
      </c>
      <c r="BT202" s="53">
        <f t="shared" si="263"/>
        <v>0</v>
      </c>
      <c r="BV202" s="584">
        <v>2058</v>
      </c>
      <c r="BW202" s="695">
        <v>264.89533875000006</v>
      </c>
      <c r="BX202" s="108">
        <f t="shared" si="279"/>
        <v>1.3089108910891087</v>
      </c>
      <c r="BY202" s="61">
        <v>0</v>
      </c>
      <c r="BZ202" s="53">
        <f t="shared" si="264"/>
        <v>0</v>
      </c>
      <c r="CB202" s="584">
        <v>2058</v>
      </c>
      <c r="CC202" s="27">
        <v>308.49843253319676</v>
      </c>
      <c r="CD202" s="53">
        <f t="shared" si="292"/>
        <v>250.99843253319676</v>
      </c>
      <c r="CE202" s="108">
        <f t="shared" si="295"/>
        <v>1.3089108910891087</v>
      </c>
      <c r="CF202" s="61">
        <v>0</v>
      </c>
      <c r="CG202" s="53">
        <f t="shared" si="265"/>
        <v>0</v>
      </c>
      <c r="CI202" s="584">
        <v>2058</v>
      </c>
      <c r="CJ202" s="53">
        <v>437.28709482725947</v>
      </c>
      <c r="CK202" s="48">
        <f t="shared" si="281"/>
        <v>1.3089108910891087</v>
      </c>
      <c r="CL202" s="58">
        <v>0</v>
      </c>
      <c r="CM202" s="27">
        <f t="shared" si="266"/>
        <v>0</v>
      </c>
      <c r="CO202" s="584">
        <v>2058</v>
      </c>
      <c r="CP202" s="53">
        <f t="shared" si="282"/>
        <v>615.19164930483566</v>
      </c>
      <c r="CQ202" s="53">
        <f t="shared" si="267"/>
        <v>615.19164930483566</v>
      </c>
      <c r="CR202" s="108">
        <f t="shared" si="296"/>
        <v>1.3089108910891087</v>
      </c>
      <c r="CS202" s="108">
        <v>1</v>
      </c>
      <c r="CT202" s="53">
        <f t="shared" si="268"/>
        <v>805.23104988217096</v>
      </c>
    </row>
    <row r="203" spans="1:98" ht="15" x14ac:dyDescent="0.5">
      <c r="A203" s="32">
        <v>2059</v>
      </c>
      <c r="B203" s="27">
        <f t="shared" si="235"/>
        <v>3880.3007863991056</v>
      </c>
      <c r="C203" s="87">
        <f t="shared" si="284"/>
        <v>0.125</v>
      </c>
      <c r="D203" s="27">
        <f t="shared" si="236"/>
        <v>485.0375982998882</v>
      </c>
      <c r="E203" s="137">
        <f t="shared" si="269"/>
        <v>0.9</v>
      </c>
      <c r="F203" s="169">
        <f t="shared" si="269"/>
        <v>9.9999999999999978E-2</v>
      </c>
      <c r="G203" s="27">
        <f t="shared" si="238"/>
        <v>436.53383846989937</v>
      </c>
      <c r="H203" s="58">
        <f t="shared" si="285"/>
        <v>0.40731330164910667</v>
      </c>
      <c r="I203" s="27">
        <f t="shared" si="239"/>
        <v>177.80603902873253</v>
      </c>
      <c r="J203" s="85">
        <f t="shared" si="300"/>
        <v>0.05</v>
      </c>
      <c r="K203" s="85">
        <f t="shared" si="301"/>
        <v>0.05</v>
      </c>
      <c r="L203" s="29">
        <f t="shared" si="302"/>
        <v>0.9</v>
      </c>
      <c r="M203" s="85">
        <f t="shared" si="303"/>
        <v>0.05</v>
      </c>
      <c r="N203" s="627">
        <f t="shared" si="240"/>
        <v>0.44451509757183133</v>
      </c>
      <c r="O203" s="144">
        <f t="shared" si="286"/>
        <v>3.7499999999999999E-2</v>
      </c>
      <c r="P203" s="627">
        <f t="shared" si="241"/>
        <v>0.33338632317887346</v>
      </c>
      <c r="Q203" s="27">
        <f t="shared" si="242"/>
        <v>8.4457868538647958</v>
      </c>
      <c r="R203" s="27">
        <f t="shared" si="243"/>
        <v>8.5569156282577534</v>
      </c>
      <c r="S203" s="624">
        <f t="shared" si="244"/>
        <v>177.02813760798182</v>
      </c>
      <c r="T203" s="144">
        <f t="shared" si="297"/>
        <v>0.05</v>
      </c>
      <c r="U203" s="53">
        <f t="shared" si="245"/>
        <v>8.8903019514366264</v>
      </c>
      <c r="V203" s="27">
        <f t="shared" si="246"/>
        <v>48.503759829988809</v>
      </c>
      <c r="W203" s="85">
        <f t="shared" si="298"/>
        <v>0.09</v>
      </c>
      <c r="X203" s="29">
        <f t="shared" si="299"/>
        <v>0.91</v>
      </c>
      <c r="Y203" s="27">
        <f t="shared" si="248"/>
        <v>4.365338384698993</v>
      </c>
      <c r="Z203" s="85">
        <f t="shared" si="274"/>
        <v>0.49000000000000005</v>
      </c>
      <c r="AA203" s="624">
        <f t="shared" si="249"/>
        <v>2.1390158085025068</v>
      </c>
      <c r="AB203" s="27">
        <f t="shared" si="250"/>
        <v>44.138421445289815</v>
      </c>
      <c r="AC203" s="85">
        <f t="shared" si="275"/>
        <v>0.49000000000000005</v>
      </c>
      <c r="AD203" s="27">
        <f t="shared" si="251"/>
        <v>21.627826508192012</v>
      </c>
      <c r="AE203" s="624">
        <f t="shared" si="252"/>
        <v>30.518128459628638</v>
      </c>
      <c r="AF203" s="624">
        <f t="shared" si="253"/>
        <v>4.8829005535405825</v>
      </c>
      <c r="AG203" s="624">
        <f t="shared" si="254"/>
        <v>6.4088069765220137</v>
      </c>
      <c r="AI203" s="584">
        <v>2059</v>
      </c>
      <c r="AJ203" s="53">
        <v>1161.0494778634477</v>
      </c>
      <c r="AK203" s="108">
        <f t="shared" si="288"/>
        <v>1.3089108910891087</v>
      </c>
      <c r="AL203" s="61">
        <f t="shared" si="289"/>
        <v>1.2410000000000001</v>
      </c>
      <c r="AM203" s="53">
        <f t="shared" si="255"/>
        <v>1885.9604905759684</v>
      </c>
      <c r="AN203" s="98"/>
      <c r="AO203" s="584">
        <v>2059</v>
      </c>
      <c r="AP203" s="53">
        <v>822.80230988655183</v>
      </c>
      <c r="AQ203" s="108">
        <f t="shared" si="293"/>
        <v>1.3089108910891087</v>
      </c>
      <c r="AR203" s="61">
        <f t="shared" si="290"/>
        <v>1.1113</v>
      </c>
      <c r="AS203" s="53">
        <f t="shared" si="256"/>
        <v>1196.8422115084104</v>
      </c>
      <c r="AU203" s="584">
        <v>2059</v>
      </c>
      <c r="AV203" s="135">
        <v>370.85347425000003</v>
      </c>
      <c r="AW203" s="61">
        <f t="shared" si="294"/>
        <v>1.3089108910891087</v>
      </c>
      <c r="AX203" s="61">
        <v>0</v>
      </c>
      <c r="AY203" s="53">
        <f t="shared" si="257"/>
        <v>0</v>
      </c>
      <c r="AZ203" s="6"/>
      <c r="BA203" s="584">
        <v>2059</v>
      </c>
      <c r="BB203" s="692">
        <v>545.65678057411765</v>
      </c>
      <c r="BC203" s="53">
        <f t="shared" si="291"/>
        <v>251.55678057411762</v>
      </c>
      <c r="BD203" s="48">
        <f t="shared" si="258"/>
        <v>1.3089108910891087</v>
      </c>
      <c r="BE203" s="58">
        <v>0</v>
      </c>
      <c r="BF203" s="27">
        <f t="shared" si="259"/>
        <v>0</v>
      </c>
      <c r="BH203" s="584">
        <v>2059</v>
      </c>
      <c r="BI203" s="692">
        <v>0</v>
      </c>
      <c r="BJ203" s="53">
        <v>0</v>
      </c>
      <c r="BK203" s="108">
        <f t="shared" si="260"/>
        <v>1.3089108910891087</v>
      </c>
      <c r="BL203" s="61">
        <v>0</v>
      </c>
      <c r="BM203" s="53">
        <f t="shared" si="261"/>
        <v>0</v>
      </c>
      <c r="BO203" s="584">
        <v>2059</v>
      </c>
      <c r="BP203" s="27">
        <v>246.87001560400103</v>
      </c>
      <c r="BQ203" s="53">
        <f t="shared" si="262"/>
        <v>146.87001560400103</v>
      </c>
      <c r="BR203" s="108">
        <f t="shared" si="278"/>
        <v>1.3089108910891087</v>
      </c>
      <c r="BS203" s="61">
        <v>0</v>
      </c>
      <c r="BT203" s="53">
        <f t="shared" si="263"/>
        <v>0</v>
      </c>
      <c r="BV203" s="584">
        <v>2059</v>
      </c>
      <c r="BW203" s="695">
        <v>264.89533875000006</v>
      </c>
      <c r="BX203" s="108">
        <f t="shared" si="279"/>
        <v>1.3089108910891087</v>
      </c>
      <c r="BY203" s="61">
        <v>0</v>
      </c>
      <c r="BZ203" s="53">
        <f t="shared" si="264"/>
        <v>0</v>
      </c>
      <c r="CB203" s="584">
        <v>2059</v>
      </c>
      <c r="CC203" s="27">
        <v>309.85824500739227</v>
      </c>
      <c r="CD203" s="53">
        <f t="shared" si="292"/>
        <v>252.35824500739227</v>
      </c>
      <c r="CE203" s="108">
        <f t="shared" si="295"/>
        <v>1.3089108910891087</v>
      </c>
      <c r="CF203" s="61">
        <v>0</v>
      </c>
      <c r="CG203" s="53">
        <f t="shared" si="265"/>
        <v>0</v>
      </c>
      <c r="CI203" s="584">
        <v>2059</v>
      </c>
      <c r="CJ203" s="53">
        <v>437.33064765762583</v>
      </c>
      <c r="CK203" s="48">
        <f t="shared" si="281"/>
        <v>1.3089108910891087</v>
      </c>
      <c r="CL203" s="58">
        <v>0</v>
      </c>
      <c r="CM203" s="27">
        <f t="shared" si="266"/>
        <v>0</v>
      </c>
      <c r="CO203" s="584">
        <v>2059</v>
      </c>
      <c r="CP203" s="53">
        <f t="shared" si="282"/>
        <v>609.28371040686397</v>
      </c>
      <c r="CQ203" s="53">
        <f t="shared" si="267"/>
        <v>609.28371040686397</v>
      </c>
      <c r="CR203" s="108">
        <f t="shared" si="296"/>
        <v>1.3089108910891087</v>
      </c>
      <c r="CS203" s="108">
        <v>1</v>
      </c>
      <c r="CT203" s="53">
        <f t="shared" si="268"/>
        <v>797.49808431472684</v>
      </c>
    </row>
    <row r="204" spans="1:98" ht="15" x14ac:dyDescent="0.5">
      <c r="A204" s="32">
        <v>2060</v>
      </c>
      <c r="B204" s="27">
        <f t="shared" si="235"/>
        <v>3872.5148202474793</v>
      </c>
      <c r="C204" s="87">
        <f t="shared" si="284"/>
        <v>0.125</v>
      </c>
      <c r="D204" s="27">
        <f t="shared" si="236"/>
        <v>484.06435253093491</v>
      </c>
      <c r="E204" s="137">
        <f t="shared" si="269"/>
        <v>0.9</v>
      </c>
      <c r="F204" s="169">
        <f t="shared" si="269"/>
        <v>9.9999999999999978E-2</v>
      </c>
      <c r="G204" s="27">
        <f t="shared" si="238"/>
        <v>435.65791727784142</v>
      </c>
      <c r="H204" s="58">
        <f t="shared" si="285"/>
        <v>0.40731330164910667</v>
      </c>
      <c r="I204" s="27">
        <f t="shared" si="239"/>
        <v>177.44926467601098</v>
      </c>
      <c r="J204" s="85">
        <f t="shared" si="300"/>
        <v>0.05</v>
      </c>
      <c r="K204" s="85">
        <f t="shared" si="301"/>
        <v>0.05</v>
      </c>
      <c r="L204" s="29">
        <f t="shared" si="302"/>
        <v>0.9</v>
      </c>
      <c r="M204" s="85">
        <f t="shared" si="303"/>
        <v>0.05</v>
      </c>
      <c r="N204" s="627">
        <f t="shared" si="240"/>
        <v>0.44362316169002752</v>
      </c>
      <c r="O204" s="144">
        <f t="shared" si="286"/>
        <v>3.7499999999999999E-2</v>
      </c>
      <c r="P204" s="627">
        <f t="shared" si="241"/>
        <v>0.3327173712675206</v>
      </c>
      <c r="Q204" s="27">
        <f t="shared" si="242"/>
        <v>8.428840072110523</v>
      </c>
      <c r="R204" s="27">
        <f t="shared" si="243"/>
        <v>8.5397458625330298</v>
      </c>
      <c r="S204" s="624">
        <f t="shared" si="244"/>
        <v>176.67292414305345</v>
      </c>
      <c r="T204" s="144">
        <f t="shared" si="297"/>
        <v>0.05</v>
      </c>
      <c r="U204" s="53">
        <f t="shared" si="245"/>
        <v>8.8724632338005502</v>
      </c>
      <c r="V204" s="27">
        <f t="shared" si="246"/>
        <v>48.406435253093477</v>
      </c>
      <c r="W204" s="85">
        <f t="shared" si="298"/>
        <v>0.09</v>
      </c>
      <c r="X204" s="29">
        <f t="shared" si="299"/>
        <v>0.91</v>
      </c>
      <c r="Y204" s="27">
        <f t="shared" si="248"/>
        <v>4.3565791727784129</v>
      </c>
      <c r="Z204" s="85">
        <f t="shared" si="274"/>
        <v>0.49000000000000005</v>
      </c>
      <c r="AA204" s="624">
        <f t="shared" si="249"/>
        <v>2.1347237946614226</v>
      </c>
      <c r="AB204" s="27">
        <f t="shared" si="250"/>
        <v>44.049856080315067</v>
      </c>
      <c r="AC204" s="85">
        <f t="shared" si="275"/>
        <v>0.49000000000000005</v>
      </c>
      <c r="AD204" s="27">
        <f t="shared" si="251"/>
        <v>21.584429479354384</v>
      </c>
      <c r="AE204" s="624">
        <f t="shared" si="252"/>
        <v>30.456892713154936</v>
      </c>
      <c r="AF204" s="624">
        <f t="shared" si="253"/>
        <v>4.8731028341047899</v>
      </c>
      <c r="AG204" s="624">
        <f t="shared" si="254"/>
        <v>6.395947469762536</v>
      </c>
      <c r="AI204" s="584">
        <v>2060</v>
      </c>
      <c r="AJ204" s="53">
        <v>1161.0494778634477</v>
      </c>
      <c r="AK204" s="108">
        <f t="shared" si="288"/>
        <v>1.3089108910891087</v>
      </c>
      <c r="AL204" s="61">
        <f t="shared" si="289"/>
        <v>1.2410000000000001</v>
      </c>
      <c r="AM204" s="53">
        <f t="shared" si="255"/>
        <v>1885.9604905759684</v>
      </c>
      <c r="AN204" s="98"/>
      <c r="AO204" s="584">
        <v>2060</v>
      </c>
      <c r="AP204" s="53">
        <v>822.80230988655183</v>
      </c>
      <c r="AQ204" s="108">
        <f t="shared" si="293"/>
        <v>1.3089108910891087</v>
      </c>
      <c r="AR204" s="61">
        <f t="shared" si="290"/>
        <v>1.1113</v>
      </c>
      <c r="AS204" s="53">
        <f t="shared" si="256"/>
        <v>1196.8422115084104</v>
      </c>
      <c r="AU204" s="584">
        <v>2060</v>
      </c>
      <c r="AV204" s="135">
        <v>370.85347425000003</v>
      </c>
      <c r="AW204" s="61">
        <f t="shared" si="294"/>
        <v>1.3089108910891087</v>
      </c>
      <c r="AX204" s="61">
        <v>0</v>
      </c>
      <c r="AY204" s="53">
        <f t="shared" si="257"/>
        <v>0</v>
      </c>
      <c r="AZ204" s="6"/>
      <c r="BA204" s="584">
        <v>2060</v>
      </c>
      <c r="BB204" s="692">
        <v>547.27474107675539</v>
      </c>
      <c r="BC204" s="53">
        <f t="shared" si="291"/>
        <v>253.17474107675537</v>
      </c>
      <c r="BD204" s="48">
        <f t="shared" si="258"/>
        <v>1.3089108910891087</v>
      </c>
      <c r="BE204" s="58">
        <v>0</v>
      </c>
      <c r="BF204" s="27">
        <f t="shared" si="259"/>
        <v>0</v>
      </c>
      <c r="BH204" s="584">
        <v>2060</v>
      </c>
      <c r="BI204" s="692">
        <v>0</v>
      </c>
      <c r="BJ204" s="53">
        <v>0</v>
      </c>
      <c r="BK204" s="108">
        <f t="shared" si="260"/>
        <v>1.3089108910891087</v>
      </c>
      <c r="BL204" s="61">
        <v>0</v>
      </c>
      <c r="BM204" s="53">
        <f t="shared" si="261"/>
        <v>0</v>
      </c>
      <c r="BO204" s="584">
        <v>2060</v>
      </c>
      <c r="BP204" s="27">
        <v>249.78441869347625</v>
      </c>
      <c r="BQ204" s="53">
        <f t="shared" si="262"/>
        <v>149.78441869347625</v>
      </c>
      <c r="BR204" s="108">
        <f t="shared" si="278"/>
        <v>1.3089108910891087</v>
      </c>
      <c r="BS204" s="61">
        <v>0</v>
      </c>
      <c r="BT204" s="53">
        <f t="shared" si="263"/>
        <v>0</v>
      </c>
      <c r="BV204" s="584">
        <v>2060</v>
      </c>
      <c r="BW204" s="695">
        <v>264.89533875000006</v>
      </c>
      <c r="BX204" s="108">
        <f t="shared" si="279"/>
        <v>1.3089108910891087</v>
      </c>
      <c r="BY204" s="61">
        <v>0</v>
      </c>
      <c r="BZ204" s="53">
        <f t="shared" si="264"/>
        <v>0</v>
      </c>
      <c r="CB204" s="584">
        <v>2060</v>
      </c>
      <c r="CC204" s="27">
        <v>311.2265521977763</v>
      </c>
      <c r="CD204" s="53">
        <f t="shared" si="292"/>
        <v>253.7265521977763</v>
      </c>
      <c r="CE204" s="108">
        <f t="shared" si="295"/>
        <v>1.3089108910891087</v>
      </c>
      <c r="CF204" s="61">
        <v>0</v>
      </c>
      <c r="CG204" s="53">
        <f t="shared" si="265"/>
        <v>0</v>
      </c>
      <c r="CI204" s="584">
        <v>2060</v>
      </c>
      <c r="CJ204" s="53">
        <v>437.37840789868608</v>
      </c>
      <c r="CK204" s="48">
        <f t="shared" si="281"/>
        <v>1.3089108910891087</v>
      </c>
      <c r="CL204" s="58">
        <v>0</v>
      </c>
      <c r="CM204" s="27">
        <f t="shared" si="266"/>
        <v>0</v>
      </c>
      <c r="CO204" s="584">
        <v>2060</v>
      </c>
      <c r="CP204" s="53">
        <f t="shared" si="282"/>
        <v>603.3352793833069</v>
      </c>
      <c r="CQ204" s="53">
        <f t="shared" si="267"/>
        <v>603.3352793833069</v>
      </c>
      <c r="CR204" s="108">
        <f t="shared" si="296"/>
        <v>1.3089108910891087</v>
      </c>
      <c r="CS204" s="108">
        <v>1</v>
      </c>
      <c r="CT204" s="53">
        <f t="shared" si="268"/>
        <v>789.71211816310063</v>
      </c>
    </row>
    <row r="205" spans="1:98" x14ac:dyDescent="0.4">
      <c r="BB205" s="88" t="s">
        <v>21</v>
      </c>
    </row>
    <row r="206" spans="1:98" ht="36.9" x14ac:dyDescent="0.4">
      <c r="BA206" s="1" t="s">
        <v>476</v>
      </c>
      <c r="BB206" s="88">
        <f>BB194</f>
        <v>531.94036073230745</v>
      </c>
      <c r="BH206" s="1" t="s">
        <v>476</v>
      </c>
      <c r="BI206" s="564">
        <f>BI194</f>
        <v>0</v>
      </c>
    </row>
    <row r="207" spans="1:98" ht="61.5" x14ac:dyDescent="0.4">
      <c r="BA207" s="1" t="s">
        <v>477</v>
      </c>
      <c r="BB207" s="88">
        <v>18</v>
      </c>
      <c r="BH207" s="1" t="s">
        <v>477</v>
      </c>
      <c r="BI207" s="564">
        <v>18</v>
      </c>
    </row>
    <row r="208" spans="1:98" ht="24.6" x14ac:dyDescent="0.4">
      <c r="BA208" s="1" t="s">
        <v>478</v>
      </c>
      <c r="BB208" s="104">
        <f>(BB206-BB207)/BB206</f>
        <v>0.96616162011993245</v>
      </c>
      <c r="BH208" s="1" t="s">
        <v>478</v>
      </c>
      <c r="BI208" s="564" t="e">
        <f>(BI206-BI207)/BI206</f>
        <v>#DIV/0!</v>
      </c>
    </row>
    <row r="209" spans="53:53" x14ac:dyDescent="0.4">
      <c r="BA209" s="1" t="s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BE255"/>
  <sheetViews>
    <sheetView topLeftCell="A89" zoomScale="60" zoomScaleNormal="60" zoomScalePageLayoutView="140" workbookViewId="0">
      <selection activeCell="B109" sqref="B109"/>
    </sheetView>
  </sheetViews>
  <sheetFormatPr defaultColWidth="13" defaultRowHeight="12.3" x14ac:dyDescent="0.4"/>
  <cols>
    <col min="1" max="1" width="13" style="174"/>
    <col min="2" max="2" width="13" style="88"/>
    <col min="3" max="3" width="13" style="119"/>
    <col min="4" max="7" width="13" style="15"/>
    <col min="8" max="8" width="13" style="612"/>
    <col min="9" max="9" width="13" style="15"/>
    <col min="10" max="10" width="13" style="215"/>
    <col min="11" max="14" width="13" style="15"/>
    <col min="15" max="15" width="13" style="215"/>
    <col min="16" max="18" width="13" style="15"/>
    <col min="19" max="19" width="13" style="612"/>
    <col min="20" max="20" width="13" style="15"/>
    <col min="21" max="21" width="13" style="216"/>
    <col min="22" max="25" width="13" style="15"/>
    <col min="26" max="26" width="13" style="612"/>
    <col min="27" max="29" width="13" style="15"/>
    <col min="30" max="30" width="13" style="612"/>
    <col min="31" max="33" width="13" style="15"/>
    <col min="34" max="34" width="13" style="612"/>
    <col min="35" max="37" width="13" style="15"/>
    <col min="38" max="38" width="13" style="612"/>
    <col min="39" max="41" width="13" style="15"/>
    <col min="42" max="42" width="13" style="612"/>
    <col min="43" max="43" width="13" style="15"/>
    <col min="44" max="44" width="13" style="217"/>
    <col min="45" max="48" width="13" style="15"/>
    <col min="49" max="49" width="13" style="612"/>
    <col min="50" max="52" width="13" style="15"/>
    <col min="53" max="53" width="13" style="612"/>
    <col min="54" max="57" width="13" style="15"/>
    <col min="58" max="16384" width="13" style="174"/>
  </cols>
  <sheetData>
    <row r="1" spans="1:56" s="101" customFormat="1" ht="18.600000000000001" x14ac:dyDescent="0.6">
      <c r="A1" s="103" t="s">
        <v>182</v>
      </c>
      <c r="C1" s="350"/>
      <c r="H1" s="350"/>
      <c r="J1" s="198"/>
      <c r="O1" s="198"/>
      <c r="P1" s="199"/>
      <c r="S1" s="350"/>
      <c r="U1" s="200"/>
      <c r="Z1" s="350"/>
      <c r="AD1" s="350"/>
      <c r="AH1" s="350"/>
      <c r="AL1" s="350"/>
      <c r="AP1" s="350"/>
      <c r="AR1" s="201"/>
      <c r="AW1" s="350"/>
      <c r="BA1" s="350"/>
    </row>
    <row r="2" spans="1:56" s="102" customFormat="1" x14ac:dyDescent="0.4">
      <c r="A2" s="121"/>
      <c r="B2" s="121" t="s">
        <v>0</v>
      </c>
      <c r="C2" s="69"/>
      <c r="D2" s="121"/>
      <c r="E2" s="121"/>
      <c r="F2" s="121"/>
      <c r="G2" s="121"/>
      <c r="H2" s="69"/>
      <c r="I2" s="121"/>
      <c r="J2" s="202"/>
      <c r="K2" s="121"/>
      <c r="L2" s="121"/>
      <c r="M2" s="121"/>
      <c r="O2" s="202"/>
      <c r="P2" s="121"/>
      <c r="Q2" s="121"/>
      <c r="S2" s="66"/>
      <c r="U2" s="203"/>
      <c r="Z2" s="66"/>
      <c r="AD2" s="66"/>
      <c r="AH2" s="66"/>
      <c r="AL2" s="66"/>
      <c r="AP2" s="66"/>
      <c r="AR2" s="204"/>
      <c r="AW2" s="66"/>
      <c r="BA2" s="66"/>
    </row>
    <row r="3" spans="1:56" s="103" customFormat="1" ht="18.600000000000001" x14ac:dyDescent="0.6">
      <c r="A3" s="103" t="s">
        <v>155</v>
      </c>
      <c r="B3" s="122"/>
      <c r="C3" s="362"/>
      <c r="D3" s="122"/>
      <c r="E3" s="122"/>
      <c r="F3" s="122"/>
      <c r="G3" s="122"/>
      <c r="H3" s="362"/>
      <c r="I3" s="122"/>
      <c r="J3" s="205"/>
      <c r="K3" s="122"/>
      <c r="L3" s="122"/>
      <c r="M3" s="122"/>
      <c r="N3" s="122"/>
      <c r="O3" s="205"/>
      <c r="P3" s="122"/>
      <c r="Q3" s="122"/>
      <c r="R3" s="122"/>
      <c r="S3" s="362"/>
      <c r="T3" s="122"/>
      <c r="U3" s="206"/>
      <c r="V3" s="122"/>
      <c r="W3" s="122"/>
      <c r="X3" s="122"/>
      <c r="Y3" s="122"/>
      <c r="Z3" s="362"/>
      <c r="AA3" s="122"/>
      <c r="AB3" s="122"/>
      <c r="AC3" s="122"/>
      <c r="AD3" s="362"/>
      <c r="AE3" s="122"/>
      <c r="AF3" s="122"/>
      <c r="AG3" s="122"/>
      <c r="AH3" s="362"/>
      <c r="AI3" s="122"/>
      <c r="AL3" s="363"/>
      <c r="AP3" s="363"/>
      <c r="AR3" s="207"/>
      <c r="AW3" s="363"/>
      <c r="BA3" s="363"/>
    </row>
    <row r="4" spans="1:56" s="211" customFormat="1" ht="105" x14ac:dyDescent="0.5">
      <c r="A4" s="54" t="s">
        <v>9</v>
      </c>
      <c r="B4" s="628" t="s">
        <v>94</v>
      </c>
      <c r="C4" s="610"/>
      <c r="D4" s="54" t="s">
        <v>66</v>
      </c>
      <c r="E4" s="54" t="s">
        <v>71</v>
      </c>
      <c r="F4" s="107" t="s">
        <v>69</v>
      </c>
      <c r="G4" s="54" t="s">
        <v>70</v>
      </c>
      <c r="H4" s="610"/>
      <c r="I4" s="54" t="s">
        <v>67</v>
      </c>
      <c r="J4" s="208" t="s">
        <v>535</v>
      </c>
      <c r="K4" s="54" t="s">
        <v>534</v>
      </c>
      <c r="L4" s="54" t="s">
        <v>74</v>
      </c>
      <c r="M4" s="54" t="s">
        <v>73</v>
      </c>
      <c r="N4" s="54" t="s">
        <v>68</v>
      </c>
      <c r="O4" s="208" t="s">
        <v>532</v>
      </c>
      <c r="P4" s="54" t="s">
        <v>533</v>
      </c>
      <c r="Q4" s="54" t="s">
        <v>75</v>
      </c>
      <c r="R4" s="54" t="s">
        <v>77</v>
      </c>
      <c r="S4" s="610"/>
      <c r="T4" s="54" t="s">
        <v>76</v>
      </c>
      <c r="U4" s="209" t="s">
        <v>518</v>
      </c>
      <c r="V4" s="54" t="s">
        <v>519</v>
      </c>
      <c r="W4" s="54" t="s">
        <v>78</v>
      </c>
      <c r="X4" s="107" t="s">
        <v>79</v>
      </c>
      <c r="Y4" s="54" t="s">
        <v>70</v>
      </c>
      <c r="Z4" s="610"/>
      <c r="AA4" s="54" t="s">
        <v>80</v>
      </c>
      <c r="AB4" s="107" t="s">
        <v>81</v>
      </c>
      <c r="AC4" s="54" t="s">
        <v>70</v>
      </c>
      <c r="AD4" s="610"/>
      <c r="AE4" s="54" t="s">
        <v>82</v>
      </c>
      <c r="AF4" s="107" t="s">
        <v>83</v>
      </c>
      <c r="AG4" s="54" t="s">
        <v>70</v>
      </c>
      <c r="AH4" s="610"/>
      <c r="AI4" s="54" t="s">
        <v>84</v>
      </c>
      <c r="AJ4" s="107" t="s">
        <v>85</v>
      </c>
      <c r="AK4" s="54" t="s">
        <v>70</v>
      </c>
      <c r="AL4" s="610"/>
      <c r="AM4" s="54" t="s">
        <v>86</v>
      </c>
      <c r="AN4" s="107" t="s">
        <v>87</v>
      </c>
      <c r="AO4" s="54" t="s">
        <v>70</v>
      </c>
      <c r="AP4" s="610"/>
      <c r="AQ4" s="54" t="s">
        <v>88</v>
      </c>
      <c r="AR4" s="210" t="s">
        <v>524</v>
      </c>
      <c r="AS4" s="54" t="s">
        <v>525</v>
      </c>
      <c r="AT4" s="54" t="s">
        <v>95</v>
      </c>
      <c r="AU4" s="107" t="s">
        <v>89</v>
      </c>
      <c r="AV4" s="54" t="s">
        <v>70</v>
      </c>
      <c r="AW4" s="610"/>
      <c r="AX4" s="54" t="s">
        <v>90</v>
      </c>
      <c r="AY4" s="107" t="s">
        <v>92</v>
      </c>
      <c r="AZ4" s="54" t="s">
        <v>70</v>
      </c>
      <c r="BA4" s="610"/>
      <c r="BB4" s="54" t="s">
        <v>91</v>
      </c>
      <c r="BC4" s="107" t="s">
        <v>93</v>
      </c>
      <c r="BD4" s="54" t="s">
        <v>70</v>
      </c>
    </row>
    <row r="5" spans="1:56" ht="13.8" x14ac:dyDescent="0.45">
      <c r="A5" s="109">
        <v>2014</v>
      </c>
      <c r="B5" s="629">
        <f t="shared" ref="B5:B41" si="0">G5+L5+Q5+Y5+AC5+AG5+AK5+AO5+AV5+AZ5+BD5</f>
        <v>2319.8908710923283</v>
      </c>
      <c r="C5" s="611"/>
      <c r="D5" s="52">
        <f>surplus!AD56</f>
        <v>468.71146504559812</v>
      </c>
      <c r="E5" s="52">
        <f>D5-(M5+R5)</f>
        <v>185.90019439150109</v>
      </c>
      <c r="F5" s="212">
        <f>'meta-analysis'!S643</f>
        <v>1.8650645994832042</v>
      </c>
      <c r="G5" s="52">
        <f>E5*F5</f>
        <v>346.71587159663477</v>
      </c>
      <c r="H5" s="611"/>
      <c r="I5" s="52">
        <f>surplus!P5</f>
        <v>10.665000539976393</v>
      </c>
      <c r="J5" s="213">
        <f>'meta-analysis'!S473</f>
        <v>0.05</v>
      </c>
      <c r="K5" s="52">
        <f>I5/J5</f>
        <v>213.30001079952785</v>
      </c>
      <c r="L5" s="52">
        <f t="shared" ref="L5:L41" si="1">K5*F5</f>
        <v>397.81829921158453</v>
      </c>
      <c r="M5" s="52">
        <f t="shared" ref="M5:M41" si="2">K5-I5</f>
        <v>202.63501025955145</v>
      </c>
      <c r="N5" s="52">
        <f>surplus!T5</f>
        <v>3.1237504049822942</v>
      </c>
      <c r="O5" s="213">
        <f>'meta-analysis'!S403</f>
        <v>3.7499999999999999E-2</v>
      </c>
      <c r="P5" s="52">
        <f>N5/O5</f>
        <v>83.300010799527854</v>
      </c>
      <c r="Q5" s="52">
        <f t="shared" ref="Q5:Q41" si="3">P5*F5</f>
        <v>155.35990127876801</v>
      </c>
      <c r="R5" s="52">
        <f>P5-N5</f>
        <v>80.176260394545565</v>
      </c>
      <c r="S5" s="611"/>
      <c r="T5" s="52">
        <f>surplus!L5</f>
        <v>29.504191446694904</v>
      </c>
      <c r="U5" s="173">
        <f>'meta-analysis'!S313</f>
        <v>0.05</v>
      </c>
      <c r="V5" s="52">
        <f t="shared" ref="V5:V41" si="4">(P5+K5+E5)*U5</f>
        <v>24.125010799527843</v>
      </c>
      <c r="W5" s="52">
        <f>MAX(0,T5-V5)</f>
        <v>5.3791806471670611</v>
      </c>
      <c r="X5" s="212">
        <f>'meta-analysis'!S677</f>
        <v>18.28</v>
      </c>
      <c r="Y5" s="52">
        <f>W5*X5</f>
        <v>98.331422230213889</v>
      </c>
      <c r="Z5" s="611"/>
      <c r="AA5" s="52">
        <f>surplus!AH5</f>
        <v>12.344369514554986</v>
      </c>
      <c r="AB5" s="212">
        <f>X5</f>
        <v>18.28</v>
      </c>
      <c r="AC5" s="52">
        <f t="shared" ref="AC5:AC41" si="5">AA5*AB5</f>
        <v>225.65507472606515</v>
      </c>
      <c r="AD5" s="611"/>
      <c r="AE5" s="52">
        <f>surplus!AK5</f>
        <v>121.8</v>
      </c>
      <c r="AF5" s="212">
        <f>'meta-analysis'!S745</f>
        <v>4.3888888888888893</v>
      </c>
      <c r="AG5" s="52">
        <f>AE5*AF5</f>
        <v>534.56666666666672</v>
      </c>
      <c r="AH5" s="611"/>
      <c r="AI5" s="52">
        <f>surplus!Z5</f>
        <v>6.7</v>
      </c>
      <c r="AJ5" s="212">
        <f>AF5</f>
        <v>4.3888888888888893</v>
      </c>
      <c r="AK5" s="52">
        <f>AI5*AJ5</f>
        <v>29.405555555555559</v>
      </c>
      <c r="AL5" s="611"/>
      <c r="AM5" s="52">
        <f>surplus!W5</f>
        <v>69.900000000000006</v>
      </c>
      <c r="AN5" s="212">
        <f>'meta-analysis'!S813</f>
        <v>2.757696007696008</v>
      </c>
      <c r="AO5" s="52">
        <f>AM5*AN5</f>
        <v>192.76295093795096</v>
      </c>
      <c r="AP5" s="611"/>
      <c r="AQ5" s="52">
        <f>surplus!AN5</f>
        <v>118.6</v>
      </c>
      <c r="AR5" s="214">
        <f>'meta-analysis'!S368</f>
        <v>0.08</v>
      </c>
      <c r="AS5" s="52">
        <f>AM5*AR5</f>
        <v>5.5920000000000005</v>
      </c>
      <c r="AT5" s="52">
        <f t="shared" ref="AT5:AT39" si="6">AQ5-AS5</f>
        <v>113.008</v>
      </c>
      <c r="AU5" s="212">
        <f>'meta-analysis'!S847</f>
        <v>3.0022222222222221</v>
      </c>
      <c r="AV5" s="52">
        <f>AT5*AU5</f>
        <v>339.27512888888884</v>
      </c>
      <c r="AW5" s="611"/>
      <c r="AX5" s="52">
        <f>surplus!AR5</f>
        <v>5.6246706314711847</v>
      </c>
      <c r="AY5" s="212">
        <v>0</v>
      </c>
      <c r="AZ5" s="52">
        <f>AX5*AY5</f>
        <v>0</v>
      </c>
      <c r="BA5" s="611"/>
      <c r="BB5" s="52">
        <f>surplus!AV5</f>
        <v>8.9448802038059334</v>
      </c>
      <c r="BC5" s="212">
        <v>0</v>
      </c>
      <c r="BD5" s="52">
        <f>BC5*BB5</f>
        <v>0</v>
      </c>
    </row>
    <row r="6" spans="1:56" ht="13.8" x14ac:dyDescent="0.45">
      <c r="A6" s="109">
        <v>2015</v>
      </c>
      <c r="B6" s="629">
        <f t="shared" si="0"/>
        <v>2345.1352712105286</v>
      </c>
      <c r="C6" s="611"/>
      <c r="D6" s="52">
        <f>surplus!AD57</f>
        <v>475.89575901427975</v>
      </c>
      <c r="E6" s="52">
        <f t="shared" ref="E6:E41" si="7">D6-M6-R6</f>
        <v>191.15718328974435</v>
      </c>
      <c r="F6" s="212">
        <f>F5</f>
        <v>1.8650645994832042</v>
      </c>
      <c r="G6" s="52">
        <f t="shared" ref="G6:G51" si="8">E6*F6</f>
        <v>356.52049549062451</v>
      </c>
      <c r="H6" s="611"/>
      <c r="I6" s="52">
        <f>surplus!P6</f>
        <v>10.765714398027068</v>
      </c>
      <c r="J6" s="213">
        <f>J5</f>
        <v>0.05</v>
      </c>
      <c r="K6" s="52">
        <f t="shared" ref="K6:K41" si="9">I6/J6</f>
        <v>215.31428796054135</v>
      </c>
      <c r="L6" s="52">
        <f t="shared" si="1"/>
        <v>401.57505623813836</v>
      </c>
      <c r="M6" s="52">
        <f t="shared" si="2"/>
        <v>204.54857356251429</v>
      </c>
      <c r="N6" s="52">
        <f>surplus!T6</f>
        <v>3.124285798520301</v>
      </c>
      <c r="O6" s="213">
        <f>O5</f>
        <v>3.7499999999999999E-2</v>
      </c>
      <c r="P6" s="52">
        <f>N6/O6</f>
        <v>83.314287960541364</v>
      </c>
      <c r="Q6" s="52">
        <f t="shared" si="3"/>
        <v>155.38652910635543</v>
      </c>
      <c r="R6" s="52">
        <f t="shared" ref="R6:R41" si="10">P6-N6</f>
        <v>80.190002162021059</v>
      </c>
      <c r="S6" s="611"/>
      <c r="T6" s="52">
        <f>surplus!L6</f>
        <v>28.553201281932161</v>
      </c>
      <c r="U6" s="173">
        <f>U5</f>
        <v>0.05</v>
      </c>
      <c r="V6" s="52">
        <f t="shared" si="4"/>
        <v>24.489287960541354</v>
      </c>
      <c r="W6" s="52">
        <f t="shared" ref="W6:W51" si="11">MAX(0,T6-V6)</f>
        <v>4.0639133213908067</v>
      </c>
      <c r="X6" s="212">
        <f>X5</f>
        <v>18.28</v>
      </c>
      <c r="Y6" s="52">
        <f t="shared" ref="Y6:Y41" si="12">W6*X6</f>
        <v>74.288335515023945</v>
      </c>
      <c r="Z6" s="611"/>
      <c r="AA6" s="52">
        <f>surplus!AH6</f>
        <v>12.647804614203487</v>
      </c>
      <c r="AB6" s="212">
        <f>AB5</f>
        <v>18.28</v>
      </c>
      <c r="AC6" s="52">
        <f t="shared" si="5"/>
        <v>231.20186834763976</v>
      </c>
      <c r="AD6" s="611"/>
      <c r="AE6" s="52">
        <f>surplus!AK6</f>
        <v>124.6</v>
      </c>
      <c r="AF6" s="212">
        <f>AF5</f>
        <v>4.3888888888888893</v>
      </c>
      <c r="AG6" s="52">
        <f t="shared" ref="AG6:AG41" si="13">AE6*AF6</f>
        <v>546.85555555555561</v>
      </c>
      <c r="AH6" s="611"/>
      <c r="AI6" s="52">
        <f>surplus!Z6</f>
        <v>6.6</v>
      </c>
      <c r="AJ6" s="212">
        <f>AJ5</f>
        <v>4.3888888888888893</v>
      </c>
      <c r="AK6" s="52">
        <f t="shared" ref="AK6:AK41" si="14">AI6*AJ6</f>
        <v>28.966666666666669</v>
      </c>
      <c r="AL6" s="611"/>
      <c r="AM6" s="52">
        <f>surplus!W6</f>
        <v>72.400000000000006</v>
      </c>
      <c r="AN6" s="212">
        <f>AN5</f>
        <v>2.757696007696008</v>
      </c>
      <c r="AO6" s="52">
        <f t="shared" ref="AO6:AO41" si="15">AM6*AN6</f>
        <v>199.65719095719101</v>
      </c>
      <c r="AP6" s="611"/>
      <c r="AQ6" s="52">
        <f>surplus!AN6</f>
        <v>122.6</v>
      </c>
      <c r="AR6" s="214">
        <f>AR5</f>
        <v>0.08</v>
      </c>
      <c r="AS6" s="52">
        <f t="shared" ref="AS6:AS39" si="16">AM6*AR6</f>
        <v>5.7920000000000007</v>
      </c>
      <c r="AT6" s="52">
        <f t="shared" si="6"/>
        <v>116.80799999999999</v>
      </c>
      <c r="AU6" s="212">
        <f>AU5</f>
        <v>3.0022222222222221</v>
      </c>
      <c r="AV6" s="52">
        <f t="shared" ref="AV6:AV41" si="17">AT6*AU6</f>
        <v>350.6835733333333</v>
      </c>
      <c r="AW6" s="611"/>
      <c r="AX6" s="52">
        <f>surplus!AR6</f>
        <v>5.6325122051091459</v>
      </c>
      <c r="AY6" s="212">
        <f>AY5</f>
        <v>0</v>
      </c>
      <c r="AZ6" s="52">
        <f t="shared" ref="AZ6:AZ41" si="18">AX6*AY6</f>
        <v>0</v>
      </c>
      <c r="BA6" s="611"/>
      <c r="BB6" s="52">
        <f>surplus!AV6</f>
        <v>9.2551722692057545</v>
      </c>
      <c r="BC6" s="212">
        <f>BC5</f>
        <v>0</v>
      </c>
      <c r="BD6" s="52">
        <f t="shared" ref="BD6:BD51" si="19">BC6*BB6</f>
        <v>0</v>
      </c>
    </row>
    <row r="7" spans="1:56" ht="13.8" x14ac:dyDescent="0.45">
      <c r="A7" s="109">
        <v>2016</v>
      </c>
      <c r="B7" s="629">
        <f t="shared" si="0"/>
        <v>2375.8461364703053</v>
      </c>
      <c r="C7" s="611"/>
      <c r="D7" s="52">
        <f>surplus!AD58</f>
        <v>494.48139689731124</v>
      </c>
      <c r="E7" s="52">
        <f t="shared" si="7"/>
        <v>204.01538702581814</v>
      </c>
      <c r="F7" s="212">
        <f t="shared" ref="F7:F41" si="20">F6</f>
        <v>1.8650645994832042</v>
      </c>
      <c r="G7" s="52">
        <f t="shared" si="8"/>
        <v>380.50187609171843</v>
      </c>
      <c r="H7" s="611"/>
      <c r="I7" s="52">
        <f>surplus!P7</f>
        <v>11.066431630627271</v>
      </c>
      <c r="J7" s="213">
        <f t="shared" ref="J7:J51" si="21">J6</f>
        <v>0.05</v>
      </c>
      <c r="K7" s="52">
        <f t="shared" si="9"/>
        <v>221.32863261254542</v>
      </c>
      <c r="L7" s="52">
        <f t="shared" si="1"/>
        <v>412.79219753768228</v>
      </c>
      <c r="M7" s="52">
        <f t="shared" si="2"/>
        <v>210.26220098191814</v>
      </c>
      <c r="N7" s="52">
        <f>surplus!T7</f>
        <v>3.1248237229704543</v>
      </c>
      <c r="O7" s="213">
        <f t="shared" ref="O7:O51" si="22">O6</f>
        <v>3.7499999999999999E-2</v>
      </c>
      <c r="P7" s="52">
        <f t="shared" ref="P7:P41" si="23">N7/O7</f>
        <v>83.328632612545448</v>
      </c>
      <c r="Q7" s="52">
        <f t="shared" si="3"/>
        <v>155.41328280900015</v>
      </c>
      <c r="R7" s="52">
        <f t="shared" si="10"/>
        <v>80.203808889574987</v>
      </c>
      <c r="S7" s="611"/>
      <c r="T7" s="52">
        <f>surplus!L7</f>
        <v>28.30244279644549</v>
      </c>
      <c r="U7" s="173">
        <f t="shared" ref="U7:U51" si="24">U6</f>
        <v>0.05</v>
      </c>
      <c r="V7" s="52">
        <f t="shared" si="4"/>
        <v>25.433632612545452</v>
      </c>
      <c r="W7" s="52">
        <f t="shared" si="11"/>
        <v>2.8688101839000382</v>
      </c>
      <c r="X7" s="212">
        <f t="shared" ref="X7:X41" si="25">X6</f>
        <v>18.28</v>
      </c>
      <c r="Y7" s="52">
        <f t="shared" si="12"/>
        <v>52.441850161692699</v>
      </c>
      <c r="Z7" s="611"/>
      <c r="AA7" s="52">
        <f>surplus!AH7</f>
        <v>12.55125595225385</v>
      </c>
      <c r="AB7" s="212">
        <f t="shared" ref="AB7:AB51" si="26">AB6</f>
        <v>18.28</v>
      </c>
      <c r="AC7" s="52">
        <f t="shared" si="5"/>
        <v>229.4369588072004</v>
      </c>
      <c r="AD7" s="611"/>
      <c r="AE7" s="52">
        <f>surplus!AK7</f>
        <v>126.7</v>
      </c>
      <c r="AF7" s="212">
        <f t="shared" ref="AF7:AF51" si="27">AF6</f>
        <v>4.3888888888888893</v>
      </c>
      <c r="AG7" s="52">
        <f t="shared" si="13"/>
        <v>556.07222222222231</v>
      </c>
      <c r="AH7" s="611"/>
      <c r="AI7" s="52">
        <f>surplus!Z7</f>
        <v>6.7</v>
      </c>
      <c r="AJ7" s="212">
        <f t="shared" ref="AJ7:AJ51" si="28">AJ6</f>
        <v>4.3888888888888893</v>
      </c>
      <c r="AK7" s="52">
        <f t="shared" si="14"/>
        <v>29.405555555555559</v>
      </c>
      <c r="AL7" s="611"/>
      <c r="AM7" s="52">
        <f>surplus!W7</f>
        <v>74.599999999999994</v>
      </c>
      <c r="AN7" s="212">
        <f t="shared" ref="AN7:AN51" si="29">AN6</f>
        <v>2.757696007696008</v>
      </c>
      <c r="AO7" s="52">
        <f t="shared" si="15"/>
        <v>205.72412217412219</v>
      </c>
      <c r="AP7" s="611"/>
      <c r="AQ7" s="52">
        <f>surplus!AN7</f>
        <v>123.9</v>
      </c>
      <c r="AR7" s="214">
        <f t="shared" ref="AR7:AR51" si="30">AR6</f>
        <v>0.08</v>
      </c>
      <c r="AS7" s="52">
        <f t="shared" si="16"/>
        <v>5.968</v>
      </c>
      <c r="AT7" s="52">
        <f t="shared" si="6"/>
        <v>117.932</v>
      </c>
      <c r="AU7" s="212">
        <f t="shared" ref="AU7:AU41" si="31">AU6</f>
        <v>3.0022222222222221</v>
      </c>
      <c r="AV7" s="52">
        <f t="shared" si="17"/>
        <v>354.05807111111113</v>
      </c>
      <c r="AW7" s="611"/>
      <c r="AX7" s="52">
        <f>surplus!AR7</f>
        <v>5.7403908474312777</v>
      </c>
      <c r="AY7" s="212">
        <f t="shared" ref="AY7:AY51" si="32">AY6</f>
        <v>0</v>
      </c>
      <c r="AZ7" s="52">
        <f t="shared" si="18"/>
        <v>0</v>
      </c>
      <c r="BA7" s="611"/>
      <c r="BB7" s="52">
        <f>surplus!AV7</f>
        <v>9.8655129872535543</v>
      </c>
      <c r="BC7" s="212">
        <f t="shared" ref="BC7:BC51" si="33">BC6</f>
        <v>0</v>
      </c>
      <c r="BD7" s="52">
        <f t="shared" si="19"/>
        <v>0</v>
      </c>
    </row>
    <row r="8" spans="1:56" ht="13.8" x14ac:dyDescent="0.45">
      <c r="A8" s="109">
        <v>2017</v>
      </c>
      <c r="B8" s="629">
        <f t="shared" si="0"/>
        <v>2432.8894164623312</v>
      </c>
      <c r="C8" s="611"/>
      <c r="D8" s="52">
        <f>surplus!AD59</f>
        <v>511.56837874907251</v>
      </c>
      <c r="E8" s="52">
        <f t="shared" si="7"/>
        <v>212.80813898221243</v>
      </c>
      <c r="F8" s="212">
        <f t="shared" si="20"/>
        <v>1.8650645994832042</v>
      </c>
      <c r="G8" s="52">
        <f t="shared" si="8"/>
        <v>396.90092649762607</v>
      </c>
      <c r="H8" s="611"/>
      <c r="I8" s="52">
        <f>surplus!P8</f>
        <v>11.367152237913553</v>
      </c>
      <c r="J8" s="213">
        <f t="shared" si="21"/>
        <v>0.05</v>
      </c>
      <c r="K8" s="52">
        <f t="shared" si="9"/>
        <v>227.34304475827105</v>
      </c>
      <c r="L8" s="52">
        <f t="shared" si="1"/>
        <v>424.00946471737694</v>
      </c>
      <c r="M8" s="52">
        <f t="shared" si="2"/>
        <v>215.97589252035749</v>
      </c>
      <c r="N8" s="52">
        <f>surplus!T8</f>
        <v>3.2253641784351652</v>
      </c>
      <c r="O8" s="213">
        <f t="shared" si="22"/>
        <v>3.7499999999999999E-2</v>
      </c>
      <c r="P8" s="52">
        <f t="shared" si="23"/>
        <v>86.009711424937748</v>
      </c>
      <c r="Q8" s="52">
        <f t="shared" si="3"/>
        <v>160.41366799041751</v>
      </c>
      <c r="R8" s="52">
        <f t="shared" si="10"/>
        <v>82.784347246502577</v>
      </c>
      <c r="S8" s="611"/>
      <c r="T8" s="52">
        <f>surplus!L8</f>
        <v>29.551915999609534</v>
      </c>
      <c r="U8" s="173">
        <f t="shared" si="24"/>
        <v>0.05</v>
      </c>
      <c r="V8" s="52">
        <f t="shared" si="4"/>
        <v>26.308044758271059</v>
      </c>
      <c r="W8" s="52">
        <f t="shared" si="11"/>
        <v>3.2438712413384749</v>
      </c>
      <c r="X8" s="212">
        <f t="shared" si="25"/>
        <v>18.28</v>
      </c>
      <c r="Y8" s="52">
        <f t="shared" si="12"/>
        <v>59.297966291667322</v>
      </c>
      <c r="Z8" s="611"/>
      <c r="AA8" s="52">
        <f>surplus!AH8</f>
        <v>12.554723529363146</v>
      </c>
      <c r="AB8" s="212">
        <f t="shared" si="26"/>
        <v>18.28</v>
      </c>
      <c r="AC8" s="52">
        <f t="shared" si="5"/>
        <v>229.50034611675832</v>
      </c>
      <c r="AD8" s="611"/>
      <c r="AE8" s="52">
        <f>surplus!AK8</f>
        <v>128.5</v>
      </c>
      <c r="AF8" s="212">
        <f t="shared" si="27"/>
        <v>4.3888888888888893</v>
      </c>
      <c r="AG8" s="52">
        <f t="shared" si="13"/>
        <v>563.97222222222229</v>
      </c>
      <c r="AH8" s="611"/>
      <c r="AI8" s="52">
        <f>surplus!Z8</f>
        <v>6.4</v>
      </c>
      <c r="AJ8" s="212">
        <f t="shared" si="28"/>
        <v>4.3888888888888893</v>
      </c>
      <c r="AK8" s="52">
        <f t="shared" si="14"/>
        <v>28.088888888888892</v>
      </c>
      <c r="AL8" s="611"/>
      <c r="AM8" s="52">
        <f>surplus!W8</f>
        <v>75.599999999999994</v>
      </c>
      <c r="AN8" s="212">
        <f t="shared" si="29"/>
        <v>2.757696007696008</v>
      </c>
      <c r="AO8" s="52">
        <f t="shared" si="15"/>
        <v>208.4818181818182</v>
      </c>
      <c r="AP8" s="611"/>
      <c r="AQ8" s="52">
        <f>surplus!AN8</f>
        <v>126.7</v>
      </c>
      <c r="AR8" s="214">
        <f t="shared" si="30"/>
        <v>0.08</v>
      </c>
      <c r="AS8" s="52">
        <f t="shared" si="16"/>
        <v>6.048</v>
      </c>
      <c r="AT8" s="52">
        <f t="shared" si="6"/>
        <v>120.652</v>
      </c>
      <c r="AU8" s="212">
        <f t="shared" si="31"/>
        <v>3.0022222222222221</v>
      </c>
      <c r="AV8" s="52">
        <f t="shared" si="17"/>
        <v>362.22411555555556</v>
      </c>
      <c r="AW8" s="611"/>
      <c r="AX8" s="52">
        <f>surplus!AR8</f>
        <v>5.7483065599375243</v>
      </c>
      <c r="AY8" s="212">
        <f t="shared" si="32"/>
        <v>0</v>
      </c>
      <c r="AZ8" s="52">
        <f t="shared" si="18"/>
        <v>0</v>
      </c>
      <c r="BA8" s="611"/>
      <c r="BB8" s="52">
        <f>surplus!AV8</f>
        <v>9.5759023599180022</v>
      </c>
      <c r="BC8" s="212">
        <f t="shared" si="33"/>
        <v>0</v>
      </c>
      <c r="BD8" s="52">
        <f t="shared" si="19"/>
        <v>0</v>
      </c>
    </row>
    <row r="9" spans="1:56" ht="13.8" x14ac:dyDescent="0.45">
      <c r="A9" s="109">
        <v>2018</v>
      </c>
      <c r="B9" s="629">
        <f t="shared" si="0"/>
        <v>2532.6187263623892</v>
      </c>
      <c r="C9" s="611"/>
      <c r="D9" s="52">
        <f>surplus!AD60</f>
        <v>534.3590703202774</v>
      </c>
      <c r="E9" s="52">
        <f t="shared" si="7"/>
        <v>229.87091102397955</v>
      </c>
      <c r="F9" s="212">
        <f t="shared" si="20"/>
        <v>1.8650645994832042</v>
      </c>
      <c r="G9" s="52">
        <f t="shared" si="8"/>
        <v>428.72409860177771</v>
      </c>
      <c r="H9" s="611"/>
      <c r="I9" s="52">
        <f>surplus!P9</f>
        <v>11.667882160251796</v>
      </c>
      <c r="J9" s="213">
        <f t="shared" si="21"/>
        <v>0.05</v>
      </c>
      <c r="K9" s="52">
        <f t="shared" si="9"/>
        <v>233.35764320503591</v>
      </c>
      <c r="L9" s="52">
        <f t="shared" si="1"/>
        <v>435.22707936054479</v>
      </c>
      <c r="M9" s="52">
        <f t="shared" si="2"/>
        <v>221.68976104478412</v>
      </c>
      <c r="N9" s="52">
        <f>surplus!T9</f>
        <v>3.2259116201888465</v>
      </c>
      <c r="O9" s="213">
        <f t="shared" si="22"/>
        <v>3.7499999999999999E-2</v>
      </c>
      <c r="P9" s="52">
        <f t="shared" si="23"/>
        <v>86.02430987170257</v>
      </c>
      <c r="Q9" s="52">
        <f t="shared" si="3"/>
        <v>160.44089503668602</v>
      </c>
      <c r="R9" s="52">
        <f t="shared" si="10"/>
        <v>82.798398251513717</v>
      </c>
      <c r="S9" s="611"/>
      <c r="T9" s="52">
        <f>surplus!L9</f>
        <v>32.402028726501612</v>
      </c>
      <c r="U9" s="173">
        <f t="shared" si="24"/>
        <v>0.05</v>
      </c>
      <c r="V9" s="52">
        <f t="shared" si="4"/>
        <v>27.462643205035899</v>
      </c>
      <c r="W9" s="52">
        <f t="shared" si="11"/>
        <v>4.939385521465713</v>
      </c>
      <c r="X9" s="212">
        <f t="shared" si="25"/>
        <v>18.28</v>
      </c>
      <c r="Y9" s="52">
        <f t="shared" si="12"/>
        <v>90.291967332393241</v>
      </c>
      <c r="Z9" s="611"/>
      <c r="AA9" s="52">
        <f>surplus!AH9</f>
        <v>12.758235930694413</v>
      </c>
      <c r="AB9" s="212">
        <f t="shared" si="26"/>
        <v>18.28</v>
      </c>
      <c r="AC9" s="52">
        <f t="shared" si="5"/>
        <v>233.22055281309389</v>
      </c>
      <c r="AD9" s="611"/>
      <c r="AE9" s="52">
        <f>surplus!AK9</f>
        <v>131</v>
      </c>
      <c r="AF9" s="212">
        <f t="shared" si="27"/>
        <v>4.3888888888888893</v>
      </c>
      <c r="AG9" s="52">
        <f t="shared" si="13"/>
        <v>574.94444444444446</v>
      </c>
      <c r="AH9" s="611"/>
      <c r="AI9" s="52">
        <f>surplus!Z9</f>
        <v>6.5</v>
      </c>
      <c r="AJ9" s="212">
        <f t="shared" si="28"/>
        <v>4.3888888888888893</v>
      </c>
      <c r="AK9" s="52">
        <f t="shared" si="14"/>
        <v>28.527777777777779</v>
      </c>
      <c r="AL9" s="611"/>
      <c r="AM9" s="52">
        <f>surplus!W9</f>
        <v>77.400000000000006</v>
      </c>
      <c r="AN9" s="212">
        <f t="shared" si="29"/>
        <v>2.757696007696008</v>
      </c>
      <c r="AO9" s="52">
        <f t="shared" si="15"/>
        <v>213.44567099567104</v>
      </c>
      <c r="AP9" s="611"/>
      <c r="AQ9" s="52">
        <f>surplus!AN9</f>
        <v>128.69999999999999</v>
      </c>
      <c r="AR9" s="214">
        <f t="shared" si="30"/>
        <v>0.08</v>
      </c>
      <c r="AS9" s="52">
        <f t="shared" si="16"/>
        <v>6.1920000000000002</v>
      </c>
      <c r="AT9" s="52">
        <f t="shared" si="6"/>
        <v>122.50799999999998</v>
      </c>
      <c r="AU9" s="212">
        <f t="shared" si="31"/>
        <v>3.0022222222222221</v>
      </c>
      <c r="AV9" s="52">
        <f t="shared" si="17"/>
        <v>367.79623999999995</v>
      </c>
      <c r="AW9" s="611"/>
      <c r="AX9" s="52">
        <f>surplus!AR9</f>
        <v>5.9563245962402585</v>
      </c>
      <c r="AY9" s="212">
        <f t="shared" si="32"/>
        <v>0</v>
      </c>
      <c r="AZ9" s="52">
        <f t="shared" si="18"/>
        <v>0</v>
      </c>
      <c r="BA9" s="611"/>
      <c r="BB9" s="52">
        <f>surplus!AV9</f>
        <v>9.886426032565339</v>
      </c>
      <c r="BC9" s="212">
        <f t="shared" si="33"/>
        <v>0</v>
      </c>
      <c r="BD9" s="52">
        <f t="shared" si="19"/>
        <v>0</v>
      </c>
    </row>
    <row r="10" spans="1:56" ht="13.8" x14ac:dyDescent="0.45">
      <c r="A10" s="109">
        <v>2019</v>
      </c>
      <c r="B10" s="629">
        <f t="shared" si="0"/>
        <v>2589.0730484398637</v>
      </c>
      <c r="C10" s="611"/>
      <c r="D10" s="52">
        <f>surplus!AD61</f>
        <v>546.55907032027744</v>
      </c>
      <c r="E10" s="52">
        <f t="shared" si="7"/>
        <v>235.70424435731292</v>
      </c>
      <c r="F10" s="212">
        <f t="shared" si="20"/>
        <v>1.8650645994832042</v>
      </c>
      <c r="G10" s="52">
        <f t="shared" si="8"/>
        <v>439.60364209876315</v>
      </c>
      <c r="H10" s="611"/>
      <c r="I10" s="52">
        <f>surplus!P10</f>
        <v>11.867882160251796</v>
      </c>
      <c r="J10" s="213">
        <f t="shared" si="21"/>
        <v>0.05</v>
      </c>
      <c r="K10" s="52">
        <f t="shared" si="9"/>
        <v>237.35764320503591</v>
      </c>
      <c r="L10" s="52">
        <f t="shared" si="1"/>
        <v>442.68733775847761</v>
      </c>
      <c r="M10" s="52">
        <f t="shared" si="2"/>
        <v>225.48976104478413</v>
      </c>
      <c r="N10" s="52">
        <f>surplus!T10</f>
        <v>3.3259116201888461</v>
      </c>
      <c r="O10" s="213">
        <f t="shared" si="22"/>
        <v>3.7499999999999999E-2</v>
      </c>
      <c r="P10" s="52">
        <f t="shared" si="23"/>
        <v>88.690976538369227</v>
      </c>
      <c r="Q10" s="52">
        <f t="shared" si="3"/>
        <v>165.41440063530786</v>
      </c>
      <c r="R10" s="52">
        <f t="shared" si="10"/>
        <v>85.36506491818038</v>
      </c>
      <c r="S10" s="611"/>
      <c r="T10" s="52">
        <f>surplus!L10</f>
        <v>33.602028726501615</v>
      </c>
      <c r="U10" s="173">
        <f t="shared" si="24"/>
        <v>0.05</v>
      </c>
      <c r="V10" s="52">
        <f t="shared" si="4"/>
        <v>28.087643205035903</v>
      </c>
      <c r="W10" s="52">
        <f t="shared" si="11"/>
        <v>5.5143855214657123</v>
      </c>
      <c r="X10" s="212">
        <f t="shared" si="25"/>
        <v>18.28</v>
      </c>
      <c r="Y10" s="52">
        <f t="shared" si="12"/>
        <v>100.80296733239322</v>
      </c>
      <c r="Z10" s="611"/>
      <c r="AA10" s="52">
        <f>surplus!AH10</f>
        <v>13.158235930694412</v>
      </c>
      <c r="AB10" s="212">
        <f t="shared" si="26"/>
        <v>18.28</v>
      </c>
      <c r="AC10" s="52">
        <f t="shared" si="5"/>
        <v>240.53255281309387</v>
      </c>
      <c r="AD10" s="611"/>
      <c r="AE10" s="52">
        <f>surplus!AK10</f>
        <v>132.69999999999999</v>
      </c>
      <c r="AF10" s="212">
        <f t="shared" si="27"/>
        <v>4.3888888888888893</v>
      </c>
      <c r="AG10" s="52">
        <f t="shared" si="13"/>
        <v>582.40555555555557</v>
      </c>
      <c r="AH10" s="611"/>
      <c r="AI10" s="52">
        <f>surplus!Z10</f>
        <v>6.6</v>
      </c>
      <c r="AJ10" s="212">
        <f t="shared" si="28"/>
        <v>4.3888888888888893</v>
      </c>
      <c r="AK10" s="52">
        <f t="shared" si="14"/>
        <v>28.966666666666669</v>
      </c>
      <c r="AL10" s="611"/>
      <c r="AM10" s="52">
        <f>surplus!W10</f>
        <v>78.2</v>
      </c>
      <c r="AN10" s="212">
        <f t="shared" si="29"/>
        <v>2.757696007696008</v>
      </c>
      <c r="AO10" s="52">
        <f t="shared" si="15"/>
        <v>215.65182780182784</v>
      </c>
      <c r="AP10" s="611"/>
      <c r="AQ10" s="52">
        <f>surplus!AN10</f>
        <v>130.5</v>
      </c>
      <c r="AR10" s="214">
        <f t="shared" si="30"/>
        <v>0.08</v>
      </c>
      <c r="AS10" s="52">
        <f t="shared" si="16"/>
        <v>6.2560000000000002</v>
      </c>
      <c r="AT10" s="52">
        <f t="shared" si="6"/>
        <v>124.244</v>
      </c>
      <c r="AU10" s="212">
        <f t="shared" si="31"/>
        <v>3.0022222222222221</v>
      </c>
      <c r="AV10" s="52">
        <f t="shared" si="17"/>
        <v>373.00809777777778</v>
      </c>
      <c r="AW10" s="611"/>
      <c r="AX10" s="52">
        <f>surplus!AR10</f>
        <v>6.1563245962402577</v>
      </c>
      <c r="AY10" s="212">
        <f t="shared" si="32"/>
        <v>0</v>
      </c>
      <c r="AZ10" s="52">
        <f t="shared" si="18"/>
        <v>0</v>
      </c>
      <c r="BA10" s="611"/>
      <c r="BB10" s="52">
        <f>surplus!AV10</f>
        <v>10.086426032565338</v>
      </c>
      <c r="BC10" s="212">
        <f t="shared" si="33"/>
        <v>0</v>
      </c>
      <c r="BD10" s="52">
        <f t="shared" si="19"/>
        <v>0</v>
      </c>
    </row>
    <row r="11" spans="1:56" ht="13.8" x14ac:dyDescent="0.45">
      <c r="A11" s="109">
        <v>2020</v>
      </c>
      <c r="B11" s="629">
        <f t="shared" si="0"/>
        <v>2651.8614896671979</v>
      </c>
      <c r="C11" s="611"/>
      <c r="D11" s="52">
        <f>surplus!AD62</f>
        <v>559.95907032027753</v>
      </c>
      <c r="E11" s="52">
        <f t="shared" si="7"/>
        <v>245.30424435731305</v>
      </c>
      <c r="F11" s="212">
        <f t="shared" si="20"/>
        <v>1.8650645994832042</v>
      </c>
      <c r="G11" s="52">
        <f t="shared" si="8"/>
        <v>457.50826225380212</v>
      </c>
      <c r="H11" s="611"/>
      <c r="I11" s="52">
        <f>surplus!P11</f>
        <v>12.067882160251795</v>
      </c>
      <c r="J11" s="213">
        <f t="shared" si="21"/>
        <v>0.05</v>
      </c>
      <c r="K11" s="52">
        <f t="shared" si="9"/>
        <v>241.35764320503588</v>
      </c>
      <c r="L11" s="52">
        <f t="shared" si="1"/>
        <v>450.14759615641037</v>
      </c>
      <c r="M11" s="52">
        <f t="shared" si="2"/>
        <v>229.28976104478409</v>
      </c>
      <c r="N11" s="52">
        <f>surplus!T11</f>
        <v>3.3259116201888461</v>
      </c>
      <c r="O11" s="213">
        <f t="shared" si="22"/>
        <v>3.7499999999999999E-2</v>
      </c>
      <c r="P11" s="52">
        <f t="shared" si="23"/>
        <v>88.690976538369227</v>
      </c>
      <c r="Q11" s="52">
        <f t="shared" si="3"/>
        <v>165.41440063530786</v>
      </c>
      <c r="R11" s="52">
        <f t="shared" si="10"/>
        <v>85.36506491818038</v>
      </c>
      <c r="S11" s="611"/>
      <c r="T11" s="52">
        <f>surplus!L11</f>
        <v>35.002028726501621</v>
      </c>
      <c r="U11" s="173">
        <f t="shared" si="24"/>
        <v>0.05</v>
      </c>
      <c r="V11" s="52">
        <f t="shared" si="4"/>
        <v>28.767643205035906</v>
      </c>
      <c r="W11" s="52">
        <f t="shared" si="11"/>
        <v>6.2343855214657147</v>
      </c>
      <c r="X11" s="212">
        <f t="shared" si="25"/>
        <v>18.28</v>
      </c>
      <c r="Y11" s="52">
        <f t="shared" si="12"/>
        <v>113.96456733239327</v>
      </c>
      <c r="Z11" s="611"/>
      <c r="AA11" s="52">
        <f>surplus!AH11</f>
        <v>13.458235930694412</v>
      </c>
      <c r="AB11" s="212">
        <f t="shared" si="26"/>
        <v>18.28</v>
      </c>
      <c r="AC11" s="52">
        <f t="shared" si="5"/>
        <v>246.01655281309388</v>
      </c>
      <c r="AD11" s="611"/>
      <c r="AE11" s="52">
        <f>surplus!AK11</f>
        <v>134.80000000000001</v>
      </c>
      <c r="AF11" s="212">
        <f t="shared" si="27"/>
        <v>4.3888888888888893</v>
      </c>
      <c r="AG11" s="52">
        <f t="shared" si="13"/>
        <v>591.62222222222238</v>
      </c>
      <c r="AH11" s="611"/>
      <c r="AI11" s="52">
        <f>surplus!Z11</f>
        <v>6.7</v>
      </c>
      <c r="AJ11" s="212">
        <f t="shared" si="28"/>
        <v>4.3888888888888893</v>
      </c>
      <c r="AK11" s="52">
        <f t="shared" si="14"/>
        <v>29.405555555555559</v>
      </c>
      <c r="AL11" s="611"/>
      <c r="AM11" s="52">
        <f>surplus!W11</f>
        <v>79.2</v>
      </c>
      <c r="AN11" s="212">
        <f t="shared" si="29"/>
        <v>2.757696007696008</v>
      </c>
      <c r="AO11" s="52">
        <f t="shared" si="15"/>
        <v>218.40952380952385</v>
      </c>
      <c r="AP11" s="611"/>
      <c r="AQ11" s="52">
        <f>surplus!AN11</f>
        <v>132.69999999999999</v>
      </c>
      <c r="AR11" s="214">
        <f t="shared" si="30"/>
        <v>0.08</v>
      </c>
      <c r="AS11" s="52">
        <f t="shared" si="16"/>
        <v>6.3360000000000003</v>
      </c>
      <c r="AT11" s="52">
        <f t="shared" si="6"/>
        <v>126.36399999999999</v>
      </c>
      <c r="AU11" s="212">
        <f t="shared" si="31"/>
        <v>3.0022222222222221</v>
      </c>
      <c r="AV11" s="52">
        <f t="shared" si="17"/>
        <v>379.37280888888887</v>
      </c>
      <c r="AW11" s="611"/>
      <c r="AX11" s="52">
        <f>surplus!AR11</f>
        <v>6.3563245962402588</v>
      </c>
      <c r="AY11" s="212">
        <f t="shared" si="32"/>
        <v>0</v>
      </c>
      <c r="AZ11" s="52">
        <f t="shared" si="18"/>
        <v>0</v>
      </c>
      <c r="BA11" s="611"/>
      <c r="BB11" s="52">
        <f>surplus!AV11</f>
        <v>10.48642603256534</v>
      </c>
      <c r="BC11" s="212">
        <f t="shared" si="33"/>
        <v>0</v>
      </c>
      <c r="BD11" s="52">
        <f t="shared" si="19"/>
        <v>0</v>
      </c>
    </row>
    <row r="12" spans="1:56" ht="13.8" x14ac:dyDescent="0.45">
      <c r="A12" s="109">
        <v>2021</v>
      </c>
      <c r="B12" s="629">
        <f t="shared" si="0"/>
        <v>2717.9839681038347</v>
      </c>
      <c r="C12" s="611"/>
      <c r="D12" s="52">
        <f>surplus!AD63</f>
        <v>572.55907032027744</v>
      </c>
      <c r="E12" s="52">
        <f t="shared" si="7"/>
        <v>254.10424435731289</v>
      </c>
      <c r="F12" s="212">
        <f t="shared" si="20"/>
        <v>1.8650645994832042</v>
      </c>
      <c r="G12" s="52">
        <f t="shared" si="8"/>
        <v>473.92083072925402</v>
      </c>
      <c r="H12" s="611"/>
      <c r="I12" s="52">
        <f>surplus!P12</f>
        <v>12.267882160251796</v>
      </c>
      <c r="J12" s="213">
        <f t="shared" si="21"/>
        <v>0.05</v>
      </c>
      <c r="K12" s="52">
        <f t="shared" si="9"/>
        <v>245.35764320503591</v>
      </c>
      <c r="L12" s="52">
        <f t="shared" si="1"/>
        <v>457.60785455434325</v>
      </c>
      <c r="M12" s="52">
        <f t="shared" si="2"/>
        <v>233.08976104478413</v>
      </c>
      <c r="N12" s="52">
        <f>surplus!T12</f>
        <v>3.3259116201888461</v>
      </c>
      <c r="O12" s="213">
        <f t="shared" si="22"/>
        <v>3.7499999999999999E-2</v>
      </c>
      <c r="P12" s="52">
        <f t="shared" si="23"/>
        <v>88.690976538369227</v>
      </c>
      <c r="Q12" s="52">
        <f t="shared" si="3"/>
        <v>165.41440063530786</v>
      </c>
      <c r="R12" s="52">
        <f t="shared" si="10"/>
        <v>85.36506491818038</v>
      </c>
      <c r="S12" s="611"/>
      <c r="T12" s="52">
        <f>surplus!L12</f>
        <v>36.502028726501621</v>
      </c>
      <c r="U12" s="173">
        <f t="shared" si="24"/>
        <v>0.05</v>
      </c>
      <c r="V12" s="52">
        <f t="shared" si="4"/>
        <v>29.407643205035903</v>
      </c>
      <c r="W12" s="52">
        <f t="shared" si="11"/>
        <v>7.0943855214657177</v>
      </c>
      <c r="X12" s="212">
        <f t="shared" si="25"/>
        <v>18.28</v>
      </c>
      <c r="Y12" s="52">
        <f t="shared" si="12"/>
        <v>129.68536733239333</v>
      </c>
      <c r="Z12" s="611"/>
      <c r="AA12" s="52">
        <f>surplus!AH12</f>
        <v>13.858235930694411</v>
      </c>
      <c r="AB12" s="212">
        <f t="shared" si="26"/>
        <v>18.28</v>
      </c>
      <c r="AC12" s="52">
        <f t="shared" si="5"/>
        <v>253.32855281309384</v>
      </c>
      <c r="AD12" s="611"/>
      <c r="AE12" s="52">
        <f>surplus!AK12</f>
        <v>136.9</v>
      </c>
      <c r="AF12" s="212">
        <f t="shared" si="27"/>
        <v>4.3888888888888893</v>
      </c>
      <c r="AG12" s="52">
        <f t="shared" si="13"/>
        <v>600.83888888888896</v>
      </c>
      <c r="AH12" s="611"/>
      <c r="AI12" s="52">
        <f>surplus!Z12</f>
        <v>6.9</v>
      </c>
      <c r="AJ12" s="212">
        <f t="shared" si="28"/>
        <v>4.3888888888888893</v>
      </c>
      <c r="AK12" s="52">
        <f t="shared" si="14"/>
        <v>30.283333333333339</v>
      </c>
      <c r="AL12" s="611"/>
      <c r="AM12" s="52">
        <f>surplus!W12</f>
        <v>80.2</v>
      </c>
      <c r="AN12" s="212">
        <f t="shared" si="29"/>
        <v>2.757696007696008</v>
      </c>
      <c r="AO12" s="52">
        <f t="shared" si="15"/>
        <v>221.16721981721986</v>
      </c>
      <c r="AP12" s="611"/>
      <c r="AQ12" s="52">
        <f>surplus!AN12</f>
        <v>134.9</v>
      </c>
      <c r="AR12" s="214">
        <f t="shared" si="30"/>
        <v>0.08</v>
      </c>
      <c r="AS12" s="52">
        <f t="shared" si="16"/>
        <v>6.4160000000000004</v>
      </c>
      <c r="AT12" s="52">
        <f t="shared" si="6"/>
        <v>128.48400000000001</v>
      </c>
      <c r="AU12" s="212">
        <f t="shared" si="31"/>
        <v>3.0022222222222221</v>
      </c>
      <c r="AV12" s="52">
        <f t="shared" si="17"/>
        <v>385.73752000000002</v>
      </c>
      <c r="AW12" s="611"/>
      <c r="AX12" s="52">
        <f>surplus!AR12</f>
        <v>6.5563245962402581</v>
      </c>
      <c r="AY12" s="212">
        <f t="shared" si="32"/>
        <v>0</v>
      </c>
      <c r="AZ12" s="52">
        <f t="shared" si="18"/>
        <v>0</v>
      </c>
      <c r="BA12" s="611"/>
      <c r="BB12" s="52">
        <f>surplus!AV12</f>
        <v>10.886426032565339</v>
      </c>
      <c r="BC12" s="212">
        <f t="shared" si="33"/>
        <v>0</v>
      </c>
      <c r="BD12" s="52">
        <f t="shared" si="19"/>
        <v>0</v>
      </c>
    </row>
    <row r="13" spans="1:56" ht="13.8" x14ac:dyDescent="0.45">
      <c r="A13" s="109">
        <v>2022</v>
      </c>
      <c r="B13" s="629">
        <f t="shared" si="0"/>
        <v>2784.1064465404706</v>
      </c>
      <c r="C13" s="611"/>
      <c r="D13" s="52">
        <f>surplus!AD64</f>
        <v>585.15907032027735</v>
      </c>
      <c r="E13" s="52">
        <f t="shared" si="7"/>
        <v>262.90424435731285</v>
      </c>
      <c r="F13" s="212">
        <f t="shared" si="20"/>
        <v>1.8650645994832042</v>
      </c>
      <c r="G13" s="52">
        <f t="shared" si="8"/>
        <v>490.33339920470615</v>
      </c>
      <c r="H13" s="611"/>
      <c r="I13" s="52">
        <f>surplus!P13</f>
        <v>12.467882160251795</v>
      </c>
      <c r="J13" s="213">
        <f t="shared" si="21"/>
        <v>0.05</v>
      </c>
      <c r="K13" s="52">
        <f t="shared" si="9"/>
        <v>249.35764320503588</v>
      </c>
      <c r="L13" s="52">
        <f t="shared" si="1"/>
        <v>465.06811295227601</v>
      </c>
      <c r="M13" s="52">
        <f t="shared" si="2"/>
        <v>236.88976104478408</v>
      </c>
      <c r="N13" s="52">
        <f>surplus!T13</f>
        <v>3.3259116201888461</v>
      </c>
      <c r="O13" s="213">
        <f t="shared" si="22"/>
        <v>3.7499999999999999E-2</v>
      </c>
      <c r="P13" s="52">
        <f t="shared" si="23"/>
        <v>88.690976538369227</v>
      </c>
      <c r="Q13" s="52">
        <f t="shared" si="3"/>
        <v>165.41440063530786</v>
      </c>
      <c r="R13" s="52">
        <f t="shared" si="10"/>
        <v>85.36506491818038</v>
      </c>
      <c r="S13" s="611"/>
      <c r="T13" s="52">
        <f>surplus!L13</f>
        <v>38.002028726501621</v>
      </c>
      <c r="U13" s="173">
        <f t="shared" si="24"/>
        <v>0.05</v>
      </c>
      <c r="V13" s="52">
        <f t="shared" si="4"/>
        <v>30.0476432050359</v>
      </c>
      <c r="W13" s="52">
        <f t="shared" si="11"/>
        <v>7.9543855214657206</v>
      </c>
      <c r="X13" s="212">
        <f t="shared" si="25"/>
        <v>18.28</v>
      </c>
      <c r="Y13" s="52">
        <f t="shared" si="12"/>
        <v>145.40616733239338</v>
      </c>
      <c r="Z13" s="611"/>
      <c r="AA13" s="52">
        <f>surplus!AH13</f>
        <v>14.258235930694413</v>
      </c>
      <c r="AB13" s="212">
        <f t="shared" si="26"/>
        <v>18.28</v>
      </c>
      <c r="AC13" s="52">
        <f t="shared" si="5"/>
        <v>260.6405528130939</v>
      </c>
      <c r="AD13" s="611"/>
      <c r="AE13" s="52">
        <f>surplus!AK13</f>
        <v>139.1</v>
      </c>
      <c r="AF13" s="212">
        <f t="shared" si="27"/>
        <v>4.3888888888888893</v>
      </c>
      <c r="AG13" s="52">
        <f t="shared" si="13"/>
        <v>610.49444444444453</v>
      </c>
      <c r="AH13" s="611"/>
      <c r="AI13" s="52">
        <f>surplus!Z13</f>
        <v>7</v>
      </c>
      <c r="AJ13" s="212">
        <f t="shared" si="28"/>
        <v>4.3888888888888893</v>
      </c>
      <c r="AK13" s="52">
        <f t="shared" si="14"/>
        <v>30.722222222222225</v>
      </c>
      <c r="AL13" s="611"/>
      <c r="AM13" s="52">
        <f>surplus!W13</f>
        <v>81.2</v>
      </c>
      <c r="AN13" s="212">
        <f t="shared" si="29"/>
        <v>2.757696007696008</v>
      </c>
      <c r="AO13" s="52">
        <f t="shared" si="15"/>
        <v>223.92491582491584</v>
      </c>
      <c r="AP13" s="611"/>
      <c r="AQ13" s="52">
        <f>surplus!AN13</f>
        <v>137.1</v>
      </c>
      <c r="AR13" s="214">
        <f t="shared" si="30"/>
        <v>0.08</v>
      </c>
      <c r="AS13" s="52">
        <f t="shared" si="16"/>
        <v>6.4960000000000004</v>
      </c>
      <c r="AT13" s="52">
        <f t="shared" si="6"/>
        <v>130.60399999999998</v>
      </c>
      <c r="AU13" s="212">
        <f t="shared" si="31"/>
        <v>3.0022222222222221</v>
      </c>
      <c r="AV13" s="52">
        <f t="shared" si="17"/>
        <v>392.10223111111105</v>
      </c>
      <c r="AW13" s="611"/>
      <c r="AX13" s="52">
        <f>surplus!AR13</f>
        <v>6.7563245962402574</v>
      </c>
      <c r="AY13" s="212">
        <f t="shared" si="32"/>
        <v>0</v>
      </c>
      <c r="AZ13" s="52">
        <f t="shared" si="18"/>
        <v>0</v>
      </c>
      <c r="BA13" s="611"/>
      <c r="BB13" s="52">
        <f>surplus!AV13</f>
        <v>11.286426032565338</v>
      </c>
      <c r="BC13" s="212">
        <f t="shared" si="33"/>
        <v>0</v>
      </c>
      <c r="BD13" s="52">
        <f t="shared" si="19"/>
        <v>0</v>
      </c>
    </row>
    <row r="14" spans="1:56" ht="13.8" x14ac:dyDescent="0.45">
      <c r="A14" s="109">
        <v>2023</v>
      </c>
      <c r="B14" s="629">
        <f t="shared" si="0"/>
        <v>2849.9951518504922</v>
      </c>
      <c r="C14" s="611"/>
      <c r="D14" s="52">
        <f>surplus!AD65</f>
        <v>597.65907032027735</v>
      </c>
      <c r="E14" s="52">
        <f t="shared" si="7"/>
        <v>271.60424435731284</v>
      </c>
      <c r="F14" s="212">
        <f t="shared" si="20"/>
        <v>1.8650645994832042</v>
      </c>
      <c r="G14" s="52">
        <f t="shared" si="8"/>
        <v>506.55946122020998</v>
      </c>
      <c r="H14" s="611"/>
      <c r="I14" s="52">
        <f>surplus!P14</f>
        <v>12.667882160251796</v>
      </c>
      <c r="J14" s="213">
        <f t="shared" si="21"/>
        <v>0.05</v>
      </c>
      <c r="K14" s="52">
        <f t="shared" si="9"/>
        <v>253.35764320503591</v>
      </c>
      <c r="L14" s="52">
        <f t="shared" si="1"/>
        <v>472.52837135020889</v>
      </c>
      <c r="M14" s="52">
        <f t="shared" si="2"/>
        <v>240.68976104478412</v>
      </c>
      <c r="N14" s="52">
        <f>surplus!T14</f>
        <v>3.3259116201888461</v>
      </c>
      <c r="O14" s="213">
        <f t="shared" si="22"/>
        <v>3.7499999999999999E-2</v>
      </c>
      <c r="P14" s="52">
        <f t="shared" si="23"/>
        <v>88.690976538369227</v>
      </c>
      <c r="Q14" s="52">
        <f t="shared" si="3"/>
        <v>165.41440063530786</v>
      </c>
      <c r="R14" s="52">
        <f t="shared" si="10"/>
        <v>85.36506491818038</v>
      </c>
      <c r="S14" s="611"/>
      <c r="T14" s="52">
        <f>surplus!L14</f>
        <v>39.502028726501621</v>
      </c>
      <c r="U14" s="173">
        <f t="shared" si="24"/>
        <v>0.05</v>
      </c>
      <c r="V14" s="52">
        <f t="shared" si="4"/>
        <v>30.682643205035902</v>
      </c>
      <c r="W14" s="52">
        <f t="shared" si="11"/>
        <v>8.8193855214657191</v>
      </c>
      <c r="X14" s="212">
        <f t="shared" si="25"/>
        <v>18.28</v>
      </c>
      <c r="Y14" s="52">
        <f t="shared" si="12"/>
        <v>161.21836733239334</v>
      </c>
      <c r="Z14" s="611"/>
      <c r="AA14" s="52">
        <f>surplus!AH14</f>
        <v>14.658235930694412</v>
      </c>
      <c r="AB14" s="212">
        <f t="shared" si="26"/>
        <v>18.28</v>
      </c>
      <c r="AC14" s="52">
        <f t="shared" si="5"/>
        <v>267.95255281309386</v>
      </c>
      <c r="AD14" s="611"/>
      <c r="AE14" s="52">
        <f>surplus!AK14</f>
        <v>141.19999999999999</v>
      </c>
      <c r="AF14" s="212">
        <f t="shared" si="27"/>
        <v>4.3888888888888893</v>
      </c>
      <c r="AG14" s="52">
        <f t="shared" si="13"/>
        <v>619.71111111111111</v>
      </c>
      <c r="AH14" s="611"/>
      <c r="AI14" s="52">
        <f>surplus!Z14</f>
        <v>7.1</v>
      </c>
      <c r="AJ14" s="212">
        <f t="shared" si="28"/>
        <v>4.3888888888888893</v>
      </c>
      <c r="AK14" s="52">
        <f t="shared" si="14"/>
        <v>31.161111111111111</v>
      </c>
      <c r="AL14" s="611"/>
      <c r="AM14" s="52">
        <f>surplus!W14</f>
        <v>82.2</v>
      </c>
      <c r="AN14" s="212">
        <f t="shared" si="29"/>
        <v>2.757696007696008</v>
      </c>
      <c r="AO14" s="52">
        <f t="shared" si="15"/>
        <v>226.68261183261185</v>
      </c>
      <c r="AP14" s="611"/>
      <c r="AQ14" s="52">
        <f>surplus!AN14</f>
        <v>139.4</v>
      </c>
      <c r="AR14" s="214">
        <f t="shared" si="30"/>
        <v>0.08</v>
      </c>
      <c r="AS14" s="52">
        <f t="shared" si="16"/>
        <v>6.5760000000000005</v>
      </c>
      <c r="AT14" s="52">
        <f t="shared" si="6"/>
        <v>132.82400000000001</v>
      </c>
      <c r="AU14" s="212">
        <f t="shared" si="31"/>
        <v>3.0022222222222221</v>
      </c>
      <c r="AV14" s="52">
        <f t="shared" si="17"/>
        <v>398.76716444444446</v>
      </c>
      <c r="AW14" s="611"/>
      <c r="AX14" s="52">
        <f>surplus!AR14</f>
        <v>6.9563245962402585</v>
      </c>
      <c r="AY14" s="212">
        <f t="shared" si="32"/>
        <v>0</v>
      </c>
      <c r="AZ14" s="52">
        <f t="shared" si="18"/>
        <v>0</v>
      </c>
      <c r="BA14" s="611"/>
      <c r="BB14" s="52">
        <f>surplus!AV14</f>
        <v>11.68642603256534</v>
      </c>
      <c r="BC14" s="212">
        <f t="shared" si="33"/>
        <v>0</v>
      </c>
      <c r="BD14" s="52">
        <f t="shared" si="19"/>
        <v>0</v>
      </c>
    </row>
    <row r="15" spans="1:56" ht="13.8" x14ac:dyDescent="0.45">
      <c r="A15" s="109">
        <v>2024</v>
      </c>
      <c r="B15" s="629">
        <f t="shared" si="0"/>
        <v>2918.2458525093516</v>
      </c>
      <c r="C15" s="611"/>
      <c r="D15" s="52">
        <f>surplus!AD66</f>
        <v>610.15907032027735</v>
      </c>
      <c r="E15" s="52">
        <f t="shared" si="7"/>
        <v>277.73757769064616</v>
      </c>
      <c r="F15" s="212">
        <f t="shared" si="20"/>
        <v>1.8650645994832042</v>
      </c>
      <c r="G15" s="52">
        <f t="shared" si="8"/>
        <v>517.99852409704033</v>
      </c>
      <c r="H15" s="611"/>
      <c r="I15" s="52">
        <f>surplus!P15</f>
        <v>12.867882160251796</v>
      </c>
      <c r="J15" s="213">
        <f t="shared" si="21"/>
        <v>0.05</v>
      </c>
      <c r="K15" s="52">
        <f t="shared" si="9"/>
        <v>257.35764320503591</v>
      </c>
      <c r="L15" s="52">
        <f t="shared" si="1"/>
        <v>479.9886297481417</v>
      </c>
      <c r="M15" s="52">
        <f t="shared" si="2"/>
        <v>244.48976104478413</v>
      </c>
      <c r="N15" s="52">
        <f>surplus!T15</f>
        <v>3.4259116201888462</v>
      </c>
      <c r="O15" s="213">
        <f t="shared" si="22"/>
        <v>3.7499999999999999E-2</v>
      </c>
      <c r="P15" s="52">
        <f t="shared" si="23"/>
        <v>91.357643205035899</v>
      </c>
      <c r="Q15" s="52">
        <f t="shared" si="3"/>
        <v>170.38790623392975</v>
      </c>
      <c r="R15" s="52">
        <f t="shared" si="10"/>
        <v>87.931731584847057</v>
      </c>
      <c r="S15" s="611"/>
      <c r="T15" s="52">
        <f>surplus!L15</f>
        <v>41.102028726501615</v>
      </c>
      <c r="U15" s="173">
        <f t="shared" si="24"/>
        <v>0.05</v>
      </c>
      <c r="V15" s="52">
        <f t="shared" si="4"/>
        <v>31.322643205035902</v>
      </c>
      <c r="W15" s="52">
        <f t="shared" si="11"/>
        <v>9.7793855214657128</v>
      </c>
      <c r="X15" s="212">
        <f t="shared" si="25"/>
        <v>18.28</v>
      </c>
      <c r="Y15" s="52">
        <f t="shared" si="12"/>
        <v>178.76716733239323</v>
      </c>
      <c r="Z15" s="611"/>
      <c r="AA15" s="52">
        <f>surplus!AH15</f>
        <v>15.058235930694414</v>
      </c>
      <c r="AB15" s="212">
        <f t="shared" si="26"/>
        <v>18.28</v>
      </c>
      <c r="AC15" s="52">
        <f t="shared" si="5"/>
        <v>275.26455281309393</v>
      </c>
      <c r="AD15" s="611"/>
      <c r="AE15" s="52">
        <f>surplus!AK15</f>
        <v>143.30000000000001</v>
      </c>
      <c r="AF15" s="212">
        <f t="shared" si="27"/>
        <v>4.3888888888888893</v>
      </c>
      <c r="AG15" s="52">
        <f t="shared" si="13"/>
        <v>628.92777777777792</v>
      </c>
      <c r="AH15" s="611"/>
      <c r="AI15" s="52">
        <f>surplus!Z15</f>
        <v>7.3</v>
      </c>
      <c r="AJ15" s="212">
        <f t="shared" si="28"/>
        <v>4.3888888888888893</v>
      </c>
      <c r="AK15" s="52">
        <f t="shared" si="14"/>
        <v>32.038888888888891</v>
      </c>
      <c r="AL15" s="611"/>
      <c r="AM15" s="52">
        <f>surplus!W15</f>
        <v>83.2</v>
      </c>
      <c r="AN15" s="212">
        <f t="shared" si="29"/>
        <v>2.757696007696008</v>
      </c>
      <c r="AO15" s="52">
        <f t="shared" si="15"/>
        <v>229.44030784030787</v>
      </c>
      <c r="AP15" s="611"/>
      <c r="AQ15" s="52">
        <f>surplus!AN15</f>
        <v>141.69999999999999</v>
      </c>
      <c r="AR15" s="214">
        <f t="shared" si="30"/>
        <v>0.08</v>
      </c>
      <c r="AS15" s="52">
        <f t="shared" si="16"/>
        <v>6.6560000000000006</v>
      </c>
      <c r="AT15" s="52">
        <f t="shared" si="6"/>
        <v>135.04399999999998</v>
      </c>
      <c r="AU15" s="212">
        <f t="shared" si="31"/>
        <v>3.0022222222222221</v>
      </c>
      <c r="AV15" s="52">
        <f t="shared" si="17"/>
        <v>405.4320977777777</v>
      </c>
      <c r="AW15" s="611"/>
      <c r="AX15" s="52">
        <f>surplus!AR15</f>
        <v>7.1563245962402577</v>
      </c>
      <c r="AY15" s="212">
        <f t="shared" si="32"/>
        <v>0</v>
      </c>
      <c r="AZ15" s="52">
        <f t="shared" si="18"/>
        <v>0</v>
      </c>
      <c r="BA15" s="611"/>
      <c r="BB15" s="52">
        <f>surplus!AV15</f>
        <v>12.18642603256534</v>
      </c>
      <c r="BC15" s="212">
        <f t="shared" si="33"/>
        <v>0</v>
      </c>
      <c r="BD15" s="52">
        <f t="shared" si="19"/>
        <v>0</v>
      </c>
    </row>
    <row r="16" spans="1:56" ht="13.8" x14ac:dyDescent="0.45">
      <c r="A16" s="109">
        <v>2025</v>
      </c>
      <c r="B16" s="629">
        <f t="shared" si="0"/>
        <v>2985.8059124563292</v>
      </c>
      <c r="C16" s="611"/>
      <c r="D16" s="52">
        <f>surplus!AD67</f>
        <v>622.65907032027735</v>
      </c>
      <c r="E16" s="52">
        <f t="shared" si="7"/>
        <v>284.53757769064617</v>
      </c>
      <c r="F16" s="212">
        <f t="shared" si="20"/>
        <v>1.8650645994832042</v>
      </c>
      <c r="G16" s="52">
        <f t="shared" si="8"/>
        <v>530.68096337352608</v>
      </c>
      <c r="H16" s="611"/>
      <c r="I16" s="52">
        <f>surplus!P16</f>
        <v>13.167882160251796</v>
      </c>
      <c r="J16" s="213">
        <f t="shared" si="21"/>
        <v>0.05</v>
      </c>
      <c r="K16" s="52">
        <f t="shared" si="9"/>
        <v>263.35764320503591</v>
      </c>
      <c r="L16" s="52">
        <f t="shared" si="1"/>
        <v>491.1790173450409</v>
      </c>
      <c r="M16" s="52">
        <f t="shared" si="2"/>
        <v>250.18976104478412</v>
      </c>
      <c r="N16" s="52">
        <f>surplus!T16</f>
        <v>3.4259116201888462</v>
      </c>
      <c r="O16" s="213">
        <f t="shared" si="22"/>
        <v>3.7499999999999999E-2</v>
      </c>
      <c r="P16" s="52">
        <f t="shared" si="23"/>
        <v>91.357643205035899</v>
      </c>
      <c r="Q16" s="52">
        <f t="shared" si="3"/>
        <v>170.38790623392975</v>
      </c>
      <c r="R16" s="52">
        <f t="shared" si="10"/>
        <v>87.931731584847057</v>
      </c>
      <c r="S16" s="611"/>
      <c r="T16" s="52">
        <f>surplus!L16</f>
        <v>42.702028726501609</v>
      </c>
      <c r="U16" s="173">
        <f t="shared" si="24"/>
        <v>0.05</v>
      </c>
      <c r="V16" s="52">
        <f t="shared" si="4"/>
        <v>31.962643205035899</v>
      </c>
      <c r="W16" s="52">
        <f t="shared" si="11"/>
        <v>10.73938552146571</v>
      </c>
      <c r="X16" s="212">
        <f t="shared" si="25"/>
        <v>18.28</v>
      </c>
      <c r="Y16" s="52">
        <f t="shared" si="12"/>
        <v>196.3159673323932</v>
      </c>
      <c r="Z16" s="611"/>
      <c r="AA16" s="52">
        <f>surplus!AH16</f>
        <v>15.458235930694412</v>
      </c>
      <c r="AB16" s="212">
        <f t="shared" si="26"/>
        <v>18.28</v>
      </c>
      <c r="AC16" s="52">
        <f t="shared" si="5"/>
        <v>282.57655281309388</v>
      </c>
      <c r="AD16" s="611"/>
      <c r="AE16" s="52">
        <f>surplus!AK16</f>
        <v>145.4</v>
      </c>
      <c r="AF16" s="212">
        <f t="shared" si="27"/>
        <v>4.3888888888888893</v>
      </c>
      <c r="AG16" s="52">
        <f t="shared" si="13"/>
        <v>638.1444444444445</v>
      </c>
      <c r="AH16" s="611"/>
      <c r="AI16" s="52">
        <f>surplus!Z16</f>
        <v>7.4</v>
      </c>
      <c r="AJ16" s="212">
        <f t="shared" si="28"/>
        <v>4.3888888888888893</v>
      </c>
      <c r="AK16" s="52">
        <f t="shared" si="14"/>
        <v>32.477777777777781</v>
      </c>
      <c r="AL16" s="611"/>
      <c r="AM16" s="52">
        <f>surplus!W16</f>
        <v>84.1</v>
      </c>
      <c r="AN16" s="212">
        <f t="shared" si="29"/>
        <v>2.757696007696008</v>
      </c>
      <c r="AO16" s="52">
        <f t="shared" si="15"/>
        <v>231.92223424723426</v>
      </c>
      <c r="AP16" s="611"/>
      <c r="AQ16" s="52">
        <f>surplus!AN16</f>
        <v>144</v>
      </c>
      <c r="AR16" s="214">
        <f t="shared" si="30"/>
        <v>0.08</v>
      </c>
      <c r="AS16" s="52">
        <f t="shared" si="16"/>
        <v>6.7279999999999998</v>
      </c>
      <c r="AT16" s="52">
        <f t="shared" si="6"/>
        <v>137.27199999999999</v>
      </c>
      <c r="AU16" s="212">
        <f t="shared" si="31"/>
        <v>3.0022222222222221</v>
      </c>
      <c r="AV16" s="52">
        <f t="shared" si="17"/>
        <v>412.12104888888882</v>
      </c>
      <c r="AW16" s="611"/>
      <c r="AX16" s="52">
        <f>surplus!AR16</f>
        <v>7.3563245962402588</v>
      </c>
      <c r="AY16" s="212">
        <f t="shared" si="32"/>
        <v>0</v>
      </c>
      <c r="AZ16" s="52">
        <f t="shared" si="18"/>
        <v>0</v>
      </c>
      <c r="BA16" s="611"/>
      <c r="BB16" s="52">
        <f>surplus!AV16</f>
        <v>12.586426032565338</v>
      </c>
      <c r="BC16" s="212">
        <f t="shared" si="33"/>
        <v>0</v>
      </c>
      <c r="BD16" s="52">
        <f t="shared" si="19"/>
        <v>0</v>
      </c>
    </row>
    <row r="17" spans="1:56" ht="13.8" x14ac:dyDescent="0.45">
      <c r="A17" s="109">
        <v>2026</v>
      </c>
      <c r="B17" s="629">
        <f t="shared" si="0"/>
        <v>3053.8664001952916</v>
      </c>
      <c r="C17" s="611"/>
      <c r="D17" s="52">
        <f>surplus!AD68</f>
        <v>635.05907032027744</v>
      </c>
      <c r="E17" s="52">
        <f t="shared" si="7"/>
        <v>293.13757769064625</v>
      </c>
      <c r="F17" s="212">
        <f t="shared" si="20"/>
        <v>1.8650645994832042</v>
      </c>
      <c r="G17" s="52">
        <f t="shared" si="8"/>
        <v>546.72051892908178</v>
      </c>
      <c r="H17" s="611"/>
      <c r="I17" s="52">
        <f>surplus!P17</f>
        <v>13.367882160251796</v>
      </c>
      <c r="J17" s="213">
        <f t="shared" si="21"/>
        <v>0.05</v>
      </c>
      <c r="K17" s="52">
        <f t="shared" si="9"/>
        <v>267.35764320503591</v>
      </c>
      <c r="L17" s="52">
        <f t="shared" si="1"/>
        <v>498.63927574297372</v>
      </c>
      <c r="M17" s="52">
        <f t="shared" si="2"/>
        <v>253.98976104478413</v>
      </c>
      <c r="N17" s="52">
        <f>surplus!T17</f>
        <v>3.4259116201888462</v>
      </c>
      <c r="O17" s="213">
        <f t="shared" si="22"/>
        <v>3.7499999999999999E-2</v>
      </c>
      <c r="P17" s="52">
        <f t="shared" si="23"/>
        <v>91.357643205035899</v>
      </c>
      <c r="Q17" s="52">
        <f t="shared" si="3"/>
        <v>170.38790623392975</v>
      </c>
      <c r="R17" s="52">
        <f t="shared" si="10"/>
        <v>87.931731584847057</v>
      </c>
      <c r="S17" s="611"/>
      <c r="T17" s="52">
        <f>surplus!L17</f>
        <v>44.302028726501618</v>
      </c>
      <c r="U17" s="173">
        <f t="shared" si="24"/>
        <v>0.05</v>
      </c>
      <c r="V17" s="52">
        <f t="shared" si="4"/>
        <v>32.592643205035905</v>
      </c>
      <c r="W17" s="52">
        <f t="shared" si="11"/>
        <v>11.709385521465713</v>
      </c>
      <c r="X17" s="212">
        <f t="shared" si="25"/>
        <v>18.28</v>
      </c>
      <c r="Y17" s="52">
        <f t="shared" si="12"/>
        <v>214.04756733239324</v>
      </c>
      <c r="Z17" s="611"/>
      <c r="AA17" s="52">
        <f>surplus!AH17</f>
        <v>15.858235930694411</v>
      </c>
      <c r="AB17" s="212">
        <f t="shared" si="26"/>
        <v>18.28</v>
      </c>
      <c r="AC17" s="52">
        <f t="shared" si="5"/>
        <v>289.88855281309384</v>
      </c>
      <c r="AD17" s="611"/>
      <c r="AE17" s="52">
        <f>surplus!AK17</f>
        <v>147.5</v>
      </c>
      <c r="AF17" s="212">
        <f t="shared" si="27"/>
        <v>4.3888888888888893</v>
      </c>
      <c r="AG17" s="52">
        <f t="shared" si="13"/>
        <v>647.3611111111112</v>
      </c>
      <c r="AH17" s="611"/>
      <c r="AI17" s="52">
        <f>surplus!Z17</f>
        <v>7.6</v>
      </c>
      <c r="AJ17" s="212">
        <f t="shared" si="28"/>
        <v>4.3888888888888893</v>
      </c>
      <c r="AK17" s="52">
        <f t="shared" si="14"/>
        <v>33.355555555555554</v>
      </c>
      <c r="AL17" s="611"/>
      <c r="AM17" s="52">
        <f>surplus!W17</f>
        <v>85.1</v>
      </c>
      <c r="AN17" s="212">
        <f t="shared" si="29"/>
        <v>2.757696007696008</v>
      </c>
      <c r="AO17" s="52">
        <f t="shared" si="15"/>
        <v>234.67993025493027</v>
      </c>
      <c r="AP17" s="611"/>
      <c r="AQ17" s="52">
        <f>surplus!AN17</f>
        <v>146.30000000000001</v>
      </c>
      <c r="AR17" s="214">
        <f t="shared" si="30"/>
        <v>0.08</v>
      </c>
      <c r="AS17" s="52">
        <f t="shared" si="16"/>
        <v>6.8079999999999998</v>
      </c>
      <c r="AT17" s="52">
        <f t="shared" si="6"/>
        <v>139.49200000000002</v>
      </c>
      <c r="AU17" s="212">
        <f t="shared" si="31"/>
        <v>3.0022222222222221</v>
      </c>
      <c r="AV17" s="52">
        <f t="shared" si="17"/>
        <v>418.78598222222229</v>
      </c>
      <c r="AW17" s="611"/>
      <c r="AX17" s="52">
        <f>surplus!AR17</f>
        <v>7.6563245962402577</v>
      </c>
      <c r="AY17" s="212">
        <f t="shared" si="32"/>
        <v>0</v>
      </c>
      <c r="AZ17" s="52">
        <f t="shared" si="18"/>
        <v>0</v>
      </c>
      <c r="BA17" s="611"/>
      <c r="BB17" s="52">
        <f>surplus!AV17</f>
        <v>13.086426032565338</v>
      </c>
      <c r="BC17" s="212">
        <f t="shared" si="33"/>
        <v>0</v>
      </c>
      <c r="BD17" s="52">
        <f t="shared" si="19"/>
        <v>0</v>
      </c>
    </row>
    <row r="18" spans="1:56" ht="13.8" x14ac:dyDescent="0.45">
      <c r="A18" s="109">
        <v>2027</v>
      </c>
      <c r="B18" s="629">
        <f t="shared" si="0"/>
        <v>3125.5393277275348</v>
      </c>
      <c r="C18" s="611"/>
      <c r="D18" s="52">
        <f>surplus!AD69</f>
        <v>647.55907032027744</v>
      </c>
      <c r="E18" s="52">
        <f t="shared" si="7"/>
        <v>301.8375776906463</v>
      </c>
      <c r="F18" s="212">
        <f t="shared" si="20"/>
        <v>1.8650645994832042</v>
      </c>
      <c r="G18" s="52">
        <f t="shared" si="8"/>
        <v>562.94658094458578</v>
      </c>
      <c r="H18" s="611"/>
      <c r="I18" s="52">
        <f>surplus!P18</f>
        <v>13.567882160251795</v>
      </c>
      <c r="J18" s="213">
        <f t="shared" si="21"/>
        <v>0.05</v>
      </c>
      <c r="K18" s="52">
        <f t="shared" si="9"/>
        <v>271.35764320503586</v>
      </c>
      <c r="L18" s="52">
        <f t="shared" si="1"/>
        <v>506.09953414090643</v>
      </c>
      <c r="M18" s="52">
        <f t="shared" si="2"/>
        <v>257.78976104478409</v>
      </c>
      <c r="N18" s="52">
        <f>surplus!T18</f>
        <v>3.4259116201888462</v>
      </c>
      <c r="O18" s="213">
        <f t="shared" si="22"/>
        <v>3.7499999999999999E-2</v>
      </c>
      <c r="P18" s="52">
        <f t="shared" si="23"/>
        <v>91.357643205035899</v>
      </c>
      <c r="Q18" s="52">
        <f t="shared" si="3"/>
        <v>170.38790623392975</v>
      </c>
      <c r="R18" s="52">
        <f t="shared" si="10"/>
        <v>87.931731584847057</v>
      </c>
      <c r="S18" s="611"/>
      <c r="T18" s="52">
        <f>surplus!L18</f>
        <v>46.002028726501621</v>
      </c>
      <c r="U18" s="173">
        <f t="shared" si="24"/>
        <v>0.05</v>
      </c>
      <c r="V18" s="52">
        <f t="shared" si="4"/>
        <v>33.227643205035911</v>
      </c>
      <c r="W18" s="52">
        <f t="shared" si="11"/>
        <v>12.77438552146571</v>
      </c>
      <c r="X18" s="212">
        <f t="shared" si="25"/>
        <v>18.28</v>
      </c>
      <c r="Y18" s="52">
        <f t="shared" si="12"/>
        <v>233.51576733239321</v>
      </c>
      <c r="Z18" s="611"/>
      <c r="AA18" s="52">
        <f>surplus!AH18</f>
        <v>16.358235930694409</v>
      </c>
      <c r="AB18" s="212">
        <f t="shared" si="26"/>
        <v>18.28</v>
      </c>
      <c r="AC18" s="52">
        <f t="shared" si="5"/>
        <v>299.02855281309382</v>
      </c>
      <c r="AD18" s="611"/>
      <c r="AE18" s="52">
        <f>surplus!AK18</f>
        <v>149.6</v>
      </c>
      <c r="AF18" s="212">
        <f t="shared" si="27"/>
        <v>4.3888888888888893</v>
      </c>
      <c r="AG18" s="52">
        <f t="shared" si="13"/>
        <v>656.57777777777778</v>
      </c>
      <c r="AH18" s="611"/>
      <c r="AI18" s="52">
        <f>surplus!Z18</f>
        <v>7.7</v>
      </c>
      <c r="AJ18" s="212">
        <f t="shared" si="28"/>
        <v>4.3888888888888893</v>
      </c>
      <c r="AK18" s="52">
        <f t="shared" si="14"/>
        <v>33.794444444444451</v>
      </c>
      <c r="AL18" s="611"/>
      <c r="AM18" s="52">
        <f>surplus!W18</f>
        <v>86.1</v>
      </c>
      <c r="AN18" s="212">
        <f t="shared" si="29"/>
        <v>2.757696007696008</v>
      </c>
      <c r="AO18" s="52">
        <f t="shared" si="15"/>
        <v>237.43762626262628</v>
      </c>
      <c r="AP18" s="611"/>
      <c r="AQ18" s="52">
        <f>surplus!AN18</f>
        <v>148.69999999999999</v>
      </c>
      <c r="AR18" s="214">
        <f t="shared" si="30"/>
        <v>0.08</v>
      </c>
      <c r="AS18" s="52">
        <f t="shared" si="16"/>
        <v>6.8879999999999999</v>
      </c>
      <c r="AT18" s="52">
        <f t="shared" si="6"/>
        <v>141.81199999999998</v>
      </c>
      <c r="AU18" s="212">
        <f t="shared" si="31"/>
        <v>3.0022222222222221</v>
      </c>
      <c r="AV18" s="52">
        <f t="shared" si="17"/>
        <v>425.75113777777773</v>
      </c>
      <c r="AW18" s="611"/>
      <c r="AX18" s="52">
        <f>surplus!AR18</f>
        <v>7.8563245962402588</v>
      </c>
      <c r="AY18" s="212">
        <f t="shared" si="32"/>
        <v>0</v>
      </c>
      <c r="AZ18" s="52">
        <f t="shared" si="18"/>
        <v>0</v>
      </c>
      <c r="BA18" s="611"/>
      <c r="BB18" s="52">
        <f>surplus!AV18</f>
        <v>13.48642603256534</v>
      </c>
      <c r="BC18" s="212">
        <f t="shared" si="33"/>
        <v>0</v>
      </c>
      <c r="BD18" s="52">
        <f t="shared" si="19"/>
        <v>0</v>
      </c>
    </row>
    <row r="19" spans="1:56" ht="13.8" x14ac:dyDescent="0.45">
      <c r="A19" s="109">
        <v>2028</v>
      </c>
      <c r="B19" s="629">
        <f t="shared" si="0"/>
        <v>3195.7280376887197</v>
      </c>
      <c r="C19" s="611"/>
      <c r="D19" s="52">
        <f>surplus!AD70</f>
        <v>659.95907032027753</v>
      </c>
      <c r="E19" s="52">
        <f t="shared" si="7"/>
        <v>310.43757769064638</v>
      </c>
      <c r="F19" s="212">
        <f t="shared" si="20"/>
        <v>1.8650645994832042</v>
      </c>
      <c r="G19" s="52">
        <f t="shared" si="8"/>
        <v>578.98613650014147</v>
      </c>
      <c r="H19" s="611"/>
      <c r="I19" s="52">
        <f>surplus!P19</f>
        <v>13.767882160251796</v>
      </c>
      <c r="J19" s="213">
        <f t="shared" si="21"/>
        <v>0.05</v>
      </c>
      <c r="K19" s="52">
        <f t="shared" si="9"/>
        <v>275.35764320503591</v>
      </c>
      <c r="L19" s="52">
        <f t="shared" si="1"/>
        <v>513.55979253883936</v>
      </c>
      <c r="M19" s="52">
        <f t="shared" si="2"/>
        <v>261.5897610447841</v>
      </c>
      <c r="N19" s="52">
        <f>surplus!T19</f>
        <v>3.4259116201888462</v>
      </c>
      <c r="O19" s="213">
        <f t="shared" si="22"/>
        <v>3.7499999999999999E-2</v>
      </c>
      <c r="P19" s="52">
        <f t="shared" si="23"/>
        <v>91.357643205035899</v>
      </c>
      <c r="Q19" s="52">
        <f t="shared" si="3"/>
        <v>170.38790623392975</v>
      </c>
      <c r="R19" s="52">
        <f t="shared" si="10"/>
        <v>87.931731584847057</v>
      </c>
      <c r="S19" s="611"/>
      <c r="T19" s="52">
        <f>surplus!L19</f>
        <v>47.702028726501609</v>
      </c>
      <c r="U19" s="173">
        <f t="shared" si="24"/>
        <v>0.05</v>
      </c>
      <c r="V19" s="52">
        <f t="shared" si="4"/>
        <v>33.857643205035913</v>
      </c>
      <c r="W19" s="52">
        <f t="shared" si="11"/>
        <v>13.844385521465696</v>
      </c>
      <c r="X19" s="212">
        <f t="shared" si="25"/>
        <v>18.28</v>
      </c>
      <c r="Y19" s="52">
        <f t="shared" si="12"/>
        <v>253.07536733239294</v>
      </c>
      <c r="Z19" s="611"/>
      <c r="AA19" s="52">
        <f>surplus!AH19</f>
        <v>16.758235930694411</v>
      </c>
      <c r="AB19" s="212">
        <f t="shared" si="26"/>
        <v>18.28</v>
      </c>
      <c r="AC19" s="52">
        <f t="shared" si="5"/>
        <v>306.34055281309384</v>
      </c>
      <c r="AD19" s="611"/>
      <c r="AE19" s="52">
        <f>surplus!AK19</f>
        <v>151.69999999999999</v>
      </c>
      <c r="AF19" s="212">
        <f t="shared" si="27"/>
        <v>4.3888888888888893</v>
      </c>
      <c r="AG19" s="52">
        <f t="shared" si="13"/>
        <v>665.79444444444448</v>
      </c>
      <c r="AH19" s="611"/>
      <c r="AI19" s="52">
        <f>surplus!Z19</f>
        <v>7.9</v>
      </c>
      <c r="AJ19" s="212">
        <f t="shared" si="28"/>
        <v>4.3888888888888893</v>
      </c>
      <c r="AK19" s="52">
        <f t="shared" si="14"/>
        <v>34.672222222222224</v>
      </c>
      <c r="AL19" s="611"/>
      <c r="AM19" s="52">
        <f>surplus!W19</f>
        <v>87.1</v>
      </c>
      <c r="AN19" s="212">
        <f t="shared" si="29"/>
        <v>2.757696007696008</v>
      </c>
      <c r="AO19" s="52">
        <f t="shared" si="15"/>
        <v>240.19532227032229</v>
      </c>
      <c r="AP19" s="611"/>
      <c r="AQ19" s="52">
        <f>surplus!AN19</f>
        <v>151.1</v>
      </c>
      <c r="AR19" s="214">
        <f t="shared" si="30"/>
        <v>0.08</v>
      </c>
      <c r="AS19" s="52">
        <f t="shared" si="16"/>
        <v>6.968</v>
      </c>
      <c r="AT19" s="52">
        <f t="shared" si="6"/>
        <v>144.13200000000001</v>
      </c>
      <c r="AU19" s="212">
        <f t="shared" si="31"/>
        <v>3.0022222222222221</v>
      </c>
      <c r="AV19" s="52">
        <f t="shared" si="17"/>
        <v>432.71629333333334</v>
      </c>
      <c r="AW19" s="611"/>
      <c r="AX19" s="52">
        <f>surplus!AR19</f>
        <v>8.056324596240259</v>
      </c>
      <c r="AY19" s="212">
        <f t="shared" si="32"/>
        <v>0</v>
      </c>
      <c r="AZ19" s="52">
        <f t="shared" si="18"/>
        <v>0</v>
      </c>
      <c r="BA19" s="611"/>
      <c r="BB19" s="52">
        <f>surplus!AV19</f>
        <v>13.98642603256534</v>
      </c>
      <c r="BC19" s="212">
        <f t="shared" si="33"/>
        <v>0</v>
      </c>
      <c r="BD19" s="52">
        <f t="shared" si="19"/>
        <v>0</v>
      </c>
    </row>
    <row r="20" spans="1:56" ht="13.8" x14ac:dyDescent="0.45">
      <c r="A20" s="109">
        <v>2029</v>
      </c>
      <c r="B20" s="629">
        <f t="shared" si="0"/>
        <v>3265.4778587610158</v>
      </c>
      <c r="C20" s="611"/>
      <c r="D20" s="52">
        <f>surplus!AD71</f>
        <v>672.3590703202774</v>
      </c>
      <c r="E20" s="52">
        <f t="shared" si="7"/>
        <v>319.03757769064623</v>
      </c>
      <c r="F20" s="212">
        <f t="shared" si="20"/>
        <v>1.8650645994832042</v>
      </c>
      <c r="G20" s="52">
        <f t="shared" si="8"/>
        <v>595.02569205569682</v>
      </c>
      <c r="H20" s="611"/>
      <c r="I20" s="52">
        <f>surplus!P20</f>
        <v>13.967882160251795</v>
      </c>
      <c r="J20" s="213">
        <f t="shared" si="21"/>
        <v>0.05</v>
      </c>
      <c r="K20" s="52">
        <f t="shared" si="9"/>
        <v>279.35764320503591</v>
      </c>
      <c r="L20" s="52">
        <f t="shared" si="1"/>
        <v>521.02005093677212</v>
      </c>
      <c r="M20" s="52">
        <f t="shared" si="2"/>
        <v>265.38976104478411</v>
      </c>
      <c r="N20" s="52">
        <f>surplus!T20</f>
        <v>3.4259116201888462</v>
      </c>
      <c r="O20" s="213">
        <f t="shared" si="22"/>
        <v>3.7499999999999999E-2</v>
      </c>
      <c r="P20" s="52">
        <f t="shared" si="23"/>
        <v>91.357643205035899</v>
      </c>
      <c r="Q20" s="52">
        <f t="shared" si="3"/>
        <v>170.38790623392975</v>
      </c>
      <c r="R20" s="52">
        <f t="shared" si="10"/>
        <v>87.931731584847057</v>
      </c>
      <c r="S20" s="611"/>
      <c r="T20" s="52">
        <f>surplus!L20</f>
        <v>49.402028726501612</v>
      </c>
      <c r="U20" s="173">
        <f t="shared" si="24"/>
        <v>0.05</v>
      </c>
      <c r="V20" s="52">
        <f t="shared" si="4"/>
        <v>34.487643205035901</v>
      </c>
      <c r="W20" s="52">
        <f t="shared" si="11"/>
        <v>14.914385521465711</v>
      </c>
      <c r="X20" s="212">
        <f t="shared" si="25"/>
        <v>18.28</v>
      </c>
      <c r="Y20" s="52">
        <f t="shared" si="12"/>
        <v>272.63496733239322</v>
      </c>
      <c r="Z20" s="611"/>
      <c r="AA20" s="52">
        <f>surplus!AH20</f>
        <v>17.15823593069441</v>
      </c>
      <c r="AB20" s="212">
        <f t="shared" si="26"/>
        <v>18.28</v>
      </c>
      <c r="AC20" s="52">
        <f t="shared" si="5"/>
        <v>313.65255281309385</v>
      </c>
      <c r="AD20" s="611"/>
      <c r="AE20" s="52">
        <f>surplus!AK20</f>
        <v>153.80000000000001</v>
      </c>
      <c r="AF20" s="212">
        <f t="shared" si="27"/>
        <v>4.3888888888888893</v>
      </c>
      <c r="AG20" s="52">
        <f t="shared" si="13"/>
        <v>675.01111111111118</v>
      </c>
      <c r="AH20" s="611"/>
      <c r="AI20" s="52">
        <f>surplus!Z20</f>
        <v>8</v>
      </c>
      <c r="AJ20" s="212">
        <f t="shared" si="28"/>
        <v>4.3888888888888893</v>
      </c>
      <c r="AK20" s="52">
        <f t="shared" si="14"/>
        <v>35.111111111111114</v>
      </c>
      <c r="AL20" s="611"/>
      <c r="AM20" s="52">
        <f>surplus!W20</f>
        <v>88.1</v>
      </c>
      <c r="AN20" s="212">
        <f t="shared" si="29"/>
        <v>2.757696007696008</v>
      </c>
      <c r="AO20" s="52">
        <f t="shared" si="15"/>
        <v>242.95301827801828</v>
      </c>
      <c r="AP20" s="611"/>
      <c r="AQ20" s="52">
        <f>surplus!AN20</f>
        <v>153.5</v>
      </c>
      <c r="AR20" s="214">
        <f t="shared" si="30"/>
        <v>0.08</v>
      </c>
      <c r="AS20" s="52">
        <f t="shared" si="16"/>
        <v>7.048</v>
      </c>
      <c r="AT20" s="52">
        <f t="shared" si="6"/>
        <v>146.452</v>
      </c>
      <c r="AU20" s="212">
        <f t="shared" si="31"/>
        <v>3.0022222222222221</v>
      </c>
      <c r="AV20" s="52">
        <f t="shared" si="17"/>
        <v>439.68144888888889</v>
      </c>
      <c r="AW20" s="611"/>
      <c r="AX20" s="52">
        <f>surplus!AR20</f>
        <v>8.2563245962402583</v>
      </c>
      <c r="AY20" s="212">
        <f t="shared" si="32"/>
        <v>0</v>
      </c>
      <c r="AZ20" s="52">
        <f t="shared" si="18"/>
        <v>0</v>
      </c>
      <c r="BA20" s="611"/>
      <c r="BB20" s="52">
        <f>surplus!AV20</f>
        <v>14.386426032565339</v>
      </c>
      <c r="BC20" s="212">
        <f t="shared" si="33"/>
        <v>0</v>
      </c>
      <c r="BD20" s="52">
        <f t="shared" si="19"/>
        <v>0</v>
      </c>
    </row>
    <row r="21" spans="1:56" ht="13.8" x14ac:dyDescent="0.45">
      <c r="A21" s="109">
        <v>2030</v>
      </c>
      <c r="B21" s="629">
        <f t="shared" si="0"/>
        <v>3337.7768122480452</v>
      </c>
      <c r="C21" s="611"/>
      <c r="D21" s="52">
        <f>surplus!AD72</f>
        <v>684.75907032027749</v>
      </c>
      <c r="E21" s="52">
        <f t="shared" si="7"/>
        <v>325.73757769064633</v>
      </c>
      <c r="F21" s="212">
        <f t="shared" si="20"/>
        <v>1.8650645994832042</v>
      </c>
      <c r="G21" s="52">
        <f t="shared" si="8"/>
        <v>607.52162487223438</v>
      </c>
      <c r="H21" s="611"/>
      <c r="I21" s="52">
        <f>surplus!P21</f>
        <v>14.267882160251796</v>
      </c>
      <c r="J21" s="213">
        <f t="shared" si="21"/>
        <v>0.05</v>
      </c>
      <c r="K21" s="52">
        <f t="shared" si="9"/>
        <v>285.35764320503591</v>
      </c>
      <c r="L21" s="52">
        <f t="shared" si="1"/>
        <v>532.21043853367144</v>
      </c>
      <c r="M21" s="52">
        <f t="shared" si="2"/>
        <v>271.0897610447841</v>
      </c>
      <c r="N21" s="52">
        <f>surplus!T21</f>
        <v>3.4259116201888462</v>
      </c>
      <c r="O21" s="213">
        <f t="shared" si="22"/>
        <v>3.7499999999999999E-2</v>
      </c>
      <c r="P21" s="52">
        <f t="shared" si="23"/>
        <v>91.357643205035899</v>
      </c>
      <c r="Q21" s="52">
        <f t="shared" si="3"/>
        <v>170.38790623392975</v>
      </c>
      <c r="R21" s="52">
        <f t="shared" si="10"/>
        <v>87.931731584847057</v>
      </c>
      <c r="S21" s="611"/>
      <c r="T21" s="52">
        <f>surplus!L21</f>
        <v>51.102028726501615</v>
      </c>
      <c r="U21" s="173">
        <f t="shared" si="24"/>
        <v>0.05</v>
      </c>
      <c r="V21" s="52">
        <f t="shared" si="4"/>
        <v>35.122643205035914</v>
      </c>
      <c r="W21" s="52">
        <f t="shared" si="11"/>
        <v>15.979385521465701</v>
      </c>
      <c r="X21" s="212">
        <f t="shared" si="25"/>
        <v>18.28</v>
      </c>
      <c r="Y21" s="52">
        <f t="shared" si="12"/>
        <v>292.10316733239301</v>
      </c>
      <c r="Z21" s="611"/>
      <c r="AA21" s="52">
        <f>surplus!AH21</f>
        <v>17.65823593069441</v>
      </c>
      <c r="AB21" s="212">
        <f t="shared" si="26"/>
        <v>18.28</v>
      </c>
      <c r="AC21" s="52">
        <f t="shared" si="5"/>
        <v>322.79255281309383</v>
      </c>
      <c r="AD21" s="611"/>
      <c r="AE21" s="52">
        <f>surplus!AK21</f>
        <v>156</v>
      </c>
      <c r="AF21" s="212">
        <f t="shared" si="27"/>
        <v>4.3888888888888893</v>
      </c>
      <c r="AG21" s="52">
        <f t="shared" si="13"/>
        <v>684.66666666666674</v>
      </c>
      <c r="AH21" s="611"/>
      <c r="AI21" s="52">
        <f>surplus!Z21</f>
        <v>8.1999999999999993</v>
      </c>
      <c r="AJ21" s="212">
        <f t="shared" si="28"/>
        <v>4.3888888888888893</v>
      </c>
      <c r="AK21" s="52">
        <f t="shared" si="14"/>
        <v>35.988888888888887</v>
      </c>
      <c r="AL21" s="611"/>
      <c r="AM21" s="52">
        <f>surplus!W21</f>
        <v>89</v>
      </c>
      <c r="AN21" s="212">
        <f t="shared" si="29"/>
        <v>2.757696007696008</v>
      </c>
      <c r="AO21" s="52">
        <f t="shared" si="15"/>
        <v>245.4349446849447</v>
      </c>
      <c r="AP21" s="611"/>
      <c r="AQ21" s="52">
        <f>surplus!AN21</f>
        <v>155.9</v>
      </c>
      <c r="AR21" s="214">
        <f t="shared" si="30"/>
        <v>0.08</v>
      </c>
      <c r="AS21" s="52">
        <f t="shared" si="16"/>
        <v>7.12</v>
      </c>
      <c r="AT21" s="52">
        <f t="shared" si="6"/>
        <v>148.78</v>
      </c>
      <c r="AU21" s="212">
        <f t="shared" si="31"/>
        <v>3.0022222222222221</v>
      </c>
      <c r="AV21" s="52">
        <f t="shared" si="17"/>
        <v>446.67062222222222</v>
      </c>
      <c r="AW21" s="611"/>
      <c r="AX21" s="52">
        <f>surplus!AR21</f>
        <v>8.4563245962402576</v>
      </c>
      <c r="AY21" s="212">
        <f t="shared" si="32"/>
        <v>0</v>
      </c>
      <c r="AZ21" s="52">
        <f t="shared" si="18"/>
        <v>0</v>
      </c>
      <c r="BA21" s="611"/>
      <c r="BB21" s="52">
        <f>surplus!AV21</f>
        <v>14.886426032565339</v>
      </c>
      <c r="BC21" s="212">
        <f t="shared" si="33"/>
        <v>0</v>
      </c>
      <c r="BD21" s="52">
        <f t="shared" si="19"/>
        <v>0</v>
      </c>
    </row>
    <row r="22" spans="1:56" ht="13.8" x14ac:dyDescent="0.45">
      <c r="A22" s="109">
        <v>2031</v>
      </c>
      <c r="B22" s="629">
        <f t="shared" si="0"/>
        <v>3398.6761069353388</v>
      </c>
      <c r="C22" s="611"/>
      <c r="D22" s="52">
        <f>surplus!AD73</f>
        <v>695.15907032027735</v>
      </c>
      <c r="E22" s="52">
        <f t="shared" si="7"/>
        <v>329.77091102397952</v>
      </c>
      <c r="F22" s="212">
        <f t="shared" si="20"/>
        <v>1.8650645994832042</v>
      </c>
      <c r="G22" s="52">
        <f t="shared" si="8"/>
        <v>615.04405209014976</v>
      </c>
      <c r="H22" s="611"/>
      <c r="I22" s="52">
        <f>surplus!P22</f>
        <v>14.467882160251795</v>
      </c>
      <c r="J22" s="213">
        <f t="shared" si="21"/>
        <v>0.05</v>
      </c>
      <c r="K22" s="52">
        <f t="shared" si="9"/>
        <v>289.35764320503591</v>
      </c>
      <c r="L22" s="52">
        <f t="shared" si="1"/>
        <v>539.6706969316042</v>
      </c>
      <c r="M22" s="52">
        <f t="shared" si="2"/>
        <v>274.88976104478411</v>
      </c>
      <c r="N22" s="52">
        <f>surplus!T22</f>
        <v>3.5259116201888463</v>
      </c>
      <c r="O22" s="213">
        <f t="shared" si="22"/>
        <v>3.7499999999999999E-2</v>
      </c>
      <c r="P22" s="52">
        <f t="shared" si="23"/>
        <v>94.02430987170257</v>
      </c>
      <c r="Q22" s="52">
        <f t="shared" si="3"/>
        <v>175.36141183255165</v>
      </c>
      <c r="R22" s="52">
        <f t="shared" si="10"/>
        <v>90.49839825151372</v>
      </c>
      <c r="S22" s="611"/>
      <c r="T22" s="52">
        <f>surplus!L22</f>
        <v>52.702028726501609</v>
      </c>
      <c r="U22" s="173">
        <f t="shared" si="24"/>
        <v>0.05</v>
      </c>
      <c r="V22" s="52">
        <f t="shared" si="4"/>
        <v>35.657643205035903</v>
      </c>
      <c r="W22" s="52">
        <f t="shared" si="11"/>
        <v>17.044385521465706</v>
      </c>
      <c r="X22" s="212">
        <f t="shared" si="25"/>
        <v>18.28</v>
      </c>
      <c r="Y22" s="52">
        <f t="shared" si="12"/>
        <v>311.57136733239315</v>
      </c>
      <c r="Z22" s="611"/>
      <c r="AA22" s="52">
        <f>surplus!AH22</f>
        <v>18.058235930694412</v>
      </c>
      <c r="AB22" s="212">
        <f t="shared" si="26"/>
        <v>18.28</v>
      </c>
      <c r="AC22" s="52">
        <f t="shared" si="5"/>
        <v>330.10455281309385</v>
      </c>
      <c r="AD22" s="611"/>
      <c r="AE22" s="52">
        <f>surplus!AK22</f>
        <v>157.30000000000001</v>
      </c>
      <c r="AF22" s="212">
        <f t="shared" si="27"/>
        <v>4.3888888888888893</v>
      </c>
      <c r="AG22" s="52">
        <f t="shared" si="13"/>
        <v>690.37222222222238</v>
      </c>
      <c r="AH22" s="611"/>
      <c r="AI22" s="52">
        <f>surplus!Z22</f>
        <v>8.3000000000000007</v>
      </c>
      <c r="AJ22" s="212">
        <f t="shared" si="28"/>
        <v>4.3888888888888893</v>
      </c>
      <c r="AK22" s="52">
        <f t="shared" si="14"/>
        <v>36.427777777777784</v>
      </c>
      <c r="AL22" s="611"/>
      <c r="AM22" s="52">
        <f>surplus!W22</f>
        <v>89.8</v>
      </c>
      <c r="AN22" s="212">
        <f t="shared" si="29"/>
        <v>2.757696007696008</v>
      </c>
      <c r="AO22" s="52">
        <f t="shared" si="15"/>
        <v>247.64110149110149</v>
      </c>
      <c r="AP22" s="611"/>
      <c r="AQ22" s="52">
        <f>surplus!AN22</f>
        <v>157.9</v>
      </c>
      <c r="AR22" s="214">
        <f t="shared" si="30"/>
        <v>0.08</v>
      </c>
      <c r="AS22" s="52">
        <f t="shared" si="16"/>
        <v>7.1840000000000002</v>
      </c>
      <c r="AT22" s="52">
        <f t="shared" si="6"/>
        <v>150.71600000000001</v>
      </c>
      <c r="AU22" s="212">
        <f t="shared" si="31"/>
        <v>3.0022222222222221</v>
      </c>
      <c r="AV22" s="52">
        <f t="shared" si="17"/>
        <v>452.48292444444445</v>
      </c>
      <c r="AW22" s="611"/>
      <c r="AX22" s="52">
        <f>surplus!AR22</f>
        <v>8.6563245962402569</v>
      </c>
      <c r="AY22" s="212">
        <f t="shared" si="32"/>
        <v>0</v>
      </c>
      <c r="AZ22" s="52">
        <f t="shared" si="18"/>
        <v>0</v>
      </c>
      <c r="BA22" s="611"/>
      <c r="BB22" s="52">
        <f>surplus!AV22</f>
        <v>15.286426032565338</v>
      </c>
      <c r="BC22" s="212">
        <f t="shared" si="33"/>
        <v>0</v>
      </c>
      <c r="BD22" s="52">
        <f t="shared" si="19"/>
        <v>0</v>
      </c>
    </row>
    <row r="23" spans="1:56" ht="13.8" x14ac:dyDescent="0.45">
      <c r="A23" s="109">
        <v>2032</v>
      </c>
      <c r="B23" s="629">
        <f t="shared" si="0"/>
        <v>3459.9191840515732</v>
      </c>
      <c r="C23" s="611"/>
      <c r="D23" s="52">
        <f>surplus!AD74</f>
        <v>705.55907032027744</v>
      </c>
      <c r="E23" s="52">
        <f t="shared" si="7"/>
        <v>336.3709110239796</v>
      </c>
      <c r="F23" s="212">
        <f t="shared" si="20"/>
        <v>1.8650645994832042</v>
      </c>
      <c r="G23" s="52">
        <f t="shared" si="8"/>
        <v>627.35347844673902</v>
      </c>
      <c r="H23" s="611"/>
      <c r="I23" s="52">
        <f>surplus!P23</f>
        <v>14.667882160251796</v>
      </c>
      <c r="J23" s="213">
        <f t="shared" si="21"/>
        <v>0.05</v>
      </c>
      <c r="K23" s="52">
        <f t="shared" si="9"/>
        <v>293.35764320503591</v>
      </c>
      <c r="L23" s="52">
        <f t="shared" si="1"/>
        <v>547.13095532953707</v>
      </c>
      <c r="M23" s="52">
        <f t="shared" si="2"/>
        <v>278.68976104478412</v>
      </c>
      <c r="N23" s="52">
        <f>surplus!T23</f>
        <v>3.5259116201888463</v>
      </c>
      <c r="O23" s="213">
        <f t="shared" si="22"/>
        <v>3.7499999999999999E-2</v>
      </c>
      <c r="P23" s="52">
        <f t="shared" si="23"/>
        <v>94.02430987170257</v>
      </c>
      <c r="Q23" s="52">
        <f t="shared" si="3"/>
        <v>175.36141183255165</v>
      </c>
      <c r="R23" s="52">
        <f t="shared" si="10"/>
        <v>90.49839825151372</v>
      </c>
      <c r="S23" s="611"/>
      <c r="T23" s="52">
        <f>surplus!L23</f>
        <v>54.302028726501618</v>
      </c>
      <c r="U23" s="173">
        <f t="shared" si="24"/>
        <v>0.05</v>
      </c>
      <c r="V23" s="52">
        <f t="shared" si="4"/>
        <v>36.187643205035904</v>
      </c>
      <c r="W23" s="52">
        <f t="shared" si="11"/>
        <v>18.114385521465714</v>
      </c>
      <c r="X23" s="212">
        <f t="shared" si="25"/>
        <v>18.28</v>
      </c>
      <c r="Y23" s="52">
        <f t="shared" si="12"/>
        <v>331.13096733239325</v>
      </c>
      <c r="Z23" s="611"/>
      <c r="AA23" s="52">
        <f>surplus!AH23</f>
        <v>18.458235930694411</v>
      </c>
      <c r="AB23" s="212">
        <f t="shared" si="26"/>
        <v>18.28</v>
      </c>
      <c r="AC23" s="52">
        <f t="shared" si="5"/>
        <v>337.41655281309386</v>
      </c>
      <c r="AD23" s="611"/>
      <c r="AE23" s="52">
        <f>surplus!AK23</f>
        <v>158.6</v>
      </c>
      <c r="AF23" s="212">
        <f t="shared" si="27"/>
        <v>4.3888888888888893</v>
      </c>
      <c r="AG23" s="52">
        <f t="shared" si="13"/>
        <v>696.07777777777778</v>
      </c>
      <c r="AH23" s="611"/>
      <c r="AI23" s="52">
        <f>surplus!Z23</f>
        <v>8.5</v>
      </c>
      <c r="AJ23" s="212">
        <f t="shared" si="28"/>
        <v>4.3888888888888893</v>
      </c>
      <c r="AK23" s="52">
        <f t="shared" si="14"/>
        <v>37.305555555555557</v>
      </c>
      <c r="AL23" s="611"/>
      <c r="AM23" s="52">
        <f>surplus!W23</f>
        <v>90.6</v>
      </c>
      <c r="AN23" s="212">
        <f t="shared" si="29"/>
        <v>2.757696007696008</v>
      </c>
      <c r="AO23" s="52">
        <f t="shared" si="15"/>
        <v>249.84725829725832</v>
      </c>
      <c r="AP23" s="611"/>
      <c r="AQ23" s="52">
        <f>surplus!AN23</f>
        <v>159.9</v>
      </c>
      <c r="AR23" s="214">
        <f t="shared" si="30"/>
        <v>0.08</v>
      </c>
      <c r="AS23" s="52">
        <f t="shared" si="16"/>
        <v>7.2479999999999993</v>
      </c>
      <c r="AT23" s="52">
        <f t="shared" si="6"/>
        <v>152.65200000000002</v>
      </c>
      <c r="AU23" s="212">
        <f t="shared" si="31"/>
        <v>3.0022222222222221</v>
      </c>
      <c r="AV23" s="52">
        <f t="shared" si="17"/>
        <v>458.29522666666668</v>
      </c>
      <c r="AW23" s="611"/>
      <c r="AX23" s="52">
        <f>surplus!AR23</f>
        <v>8.8563245962402597</v>
      </c>
      <c r="AY23" s="212">
        <f t="shared" si="32"/>
        <v>0</v>
      </c>
      <c r="AZ23" s="52">
        <f t="shared" si="18"/>
        <v>0</v>
      </c>
      <c r="BA23" s="611"/>
      <c r="BB23" s="52">
        <f>surplus!AV23</f>
        <v>15.68642603256534</v>
      </c>
      <c r="BC23" s="212">
        <f t="shared" si="33"/>
        <v>0</v>
      </c>
      <c r="BD23" s="52">
        <f t="shared" si="19"/>
        <v>0</v>
      </c>
    </row>
    <row r="24" spans="1:56" ht="13.8" x14ac:dyDescent="0.45">
      <c r="A24" s="109">
        <v>2033</v>
      </c>
      <c r="B24" s="629">
        <f t="shared" si="0"/>
        <v>3520.5667269158748</v>
      </c>
      <c r="C24" s="611"/>
      <c r="D24" s="52">
        <f>surplus!AD75</f>
        <v>715.95907032027753</v>
      </c>
      <c r="E24" s="52">
        <f t="shared" si="7"/>
        <v>341.0709110239797</v>
      </c>
      <c r="F24" s="212">
        <f t="shared" si="20"/>
        <v>1.8650645994832042</v>
      </c>
      <c r="G24" s="52">
        <f t="shared" si="8"/>
        <v>636.11928206431026</v>
      </c>
      <c r="H24" s="611"/>
      <c r="I24" s="52">
        <f>surplus!P24</f>
        <v>14.967882160251795</v>
      </c>
      <c r="J24" s="213">
        <f t="shared" si="21"/>
        <v>0.05</v>
      </c>
      <c r="K24" s="52">
        <f t="shared" si="9"/>
        <v>299.35764320503591</v>
      </c>
      <c r="L24" s="52">
        <f t="shared" si="1"/>
        <v>558.32134292643627</v>
      </c>
      <c r="M24" s="52">
        <f t="shared" si="2"/>
        <v>284.38976104478411</v>
      </c>
      <c r="N24" s="52">
        <f>surplus!T24</f>
        <v>3.5259116201888463</v>
      </c>
      <c r="O24" s="213">
        <f t="shared" si="22"/>
        <v>3.7499999999999999E-2</v>
      </c>
      <c r="P24" s="52">
        <f t="shared" si="23"/>
        <v>94.02430987170257</v>
      </c>
      <c r="Q24" s="52">
        <f t="shared" si="3"/>
        <v>175.36141183255165</v>
      </c>
      <c r="R24" s="52">
        <f t="shared" si="10"/>
        <v>90.49839825151372</v>
      </c>
      <c r="S24" s="611"/>
      <c r="T24" s="52">
        <f>surplus!L24</f>
        <v>55.902028726501612</v>
      </c>
      <c r="U24" s="173">
        <f t="shared" si="24"/>
        <v>0.05</v>
      </c>
      <c r="V24" s="52">
        <f t="shared" si="4"/>
        <v>36.722643205035915</v>
      </c>
      <c r="W24" s="52">
        <f t="shared" si="11"/>
        <v>19.179385521465697</v>
      </c>
      <c r="X24" s="212">
        <f t="shared" si="25"/>
        <v>18.28</v>
      </c>
      <c r="Y24" s="52">
        <f t="shared" si="12"/>
        <v>350.59916733239299</v>
      </c>
      <c r="Z24" s="611"/>
      <c r="AA24" s="52">
        <f>surplus!AH24</f>
        <v>18.858235930694409</v>
      </c>
      <c r="AB24" s="212">
        <f t="shared" si="26"/>
        <v>18.28</v>
      </c>
      <c r="AC24" s="52">
        <f t="shared" si="5"/>
        <v>344.72855281309381</v>
      </c>
      <c r="AD24" s="611"/>
      <c r="AE24" s="52">
        <f>surplus!AK24</f>
        <v>159.80000000000001</v>
      </c>
      <c r="AF24" s="212">
        <f t="shared" si="27"/>
        <v>4.3888888888888893</v>
      </c>
      <c r="AG24" s="52">
        <f t="shared" si="13"/>
        <v>701.34444444444455</v>
      </c>
      <c r="AH24" s="611"/>
      <c r="AI24" s="52">
        <f>surplus!Z24</f>
        <v>8.6999999999999993</v>
      </c>
      <c r="AJ24" s="212">
        <f t="shared" si="28"/>
        <v>4.3888888888888893</v>
      </c>
      <c r="AK24" s="52">
        <f t="shared" si="14"/>
        <v>38.183333333333337</v>
      </c>
      <c r="AL24" s="611"/>
      <c r="AM24" s="52">
        <f>surplus!W24</f>
        <v>91.3</v>
      </c>
      <c r="AN24" s="212">
        <f t="shared" si="29"/>
        <v>2.757696007696008</v>
      </c>
      <c r="AO24" s="52">
        <f t="shared" si="15"/>
        <v>251.77764550264553</v>
      </c>
      <c r="AP24" s="611"/>
      <c r="AQ24" s="52">
        <f>surplus!AN24</f>
        <v>161.9</v>
      </c>
      <c r="AR24" s="214">
        <f t="shared" si="30"/>
        <v>0.08</v>
      </c>
      <c r="AS24" s="52">
        <f t="shared" si="16"/>
        <v>7.3040000000000003</v>
      </c>
      <c r="AT24" s="52">
        <f t="shared" si="6"/>
        <v>154.596</v>
      </c>
      <c r="AU24" s="212">
        <f t="shared" si="31"/>
        <v>3.0022222222222221</v>
      </c>
      <c r="AV24" s="52">
        <f t="shared" si="17"/>
        <v>464.13154666666668</v>
      </c>
      <c r="AW24" s="611"/>
      <c r="AX24" s="52">
        <f>surplus!AR24</f>
        <v>9.056324596240259</v>
      </c>
      <c r="AY24" s="212">
        <f t="shared" si="32"/>
        <v>0</v>
      </c>
      <c r="AZ24" s="52">
        <f t="shared" si="18"/>
        <v>0</v>
      </c>
      <c r="BA24" s="611"/>
      <c r="BB24" s="52">
        <f>surplus!AV24</f>
        <v>16.086426032565338</v>
      </c>
      <c r="BC24" s="212">
        <f t="shared" si="33"/>
        <v>0</v>
      </c>
      <c r="BD24" s="52">
        <f t="shared" si="19"/>
        <v>0</v>
      </c>
    </row>
    <row r="25" spans="1:56" ht="13.8" x14ac:dyDescent="0.45">
      <c r="A25" s="109">
        <v>2034</v>
      </c>
      <c r="B25" s="629">
        <f t="shared" si="0"/>
        <v>3583.1038086832723</v>
      </c>
      <c r="C25" s="611"/>
      <c r="D25" s="52">
        <f>surplus!AD76</f>
        <v>726.25907032027749</v>
      </c>
      <c r="E25" s="52">
        <f t="shared" si="7"/>
        <v>347.57091102397965</v>
      </c>
      <c r="F25" s="212">
        <f t="shared" si="20"/>
        <v>1.8650645994832042</v>
      </c>
      <c r="G25" s="52">
        <f t="shared" si="8"/>
        <v>648.24220196095098</v>
      </c>
      <c r="H25" s="611"/>
      <c r="I25" s="52">
        <f>surplus!P25</f>
        <v>15.167882160251796</v>
      </c>
      <c r="J25" s="213">
        <f t="shared" si="21"/>
        <v>0.05</v>
      </c>
      <c r="K25" s="52">
        <f t="shared" si="9"/>
        <v>303.35764320503591</v>
      </c>
      <c r="L25" s="52">
        <f t="shared" si="1"/>
        <v>565.78160132436903</v>
      </c>
      <c r="M25" s="52">
        <f t="shared" si="2"/>
        <v>288.18976104478412</v>
      </c>
      <c r="N25" s="52">
        <f>surplus!T25</f>
        <v>3.5259116201888463</v>
      </c>
      <c r="O25" s="213">
        <f t="shared" si="22"/>
        <v>3.7499999999999999E-2</v>
      </c>
      <c r="P25" s="52">
        <f t="shared" si="23"/>
        <v>94.02430987170257</v>
      </c>
      <c r="Q25" s="52">
        <f t="shared" si="3"/>
        <v>175.36141183255165</v>
      </c>
      <c r="R25" s="52">
        <f t="shared" si="10"/>
        <v>90.49839825151372</v>
      </c>
      <c r="S25" s="611"/>
      <c r="T25" s="52">
        <f>surplus!L25</f>
        <v>57.502028726501621</v>
      </c>
      <c r="U25" s="173">
        <f t="shared" si="24"/>
        <v>0.05</v>
      </c>
      <c r="V25" s="52">
        <f t="shared" si="4"/>
        <v>37.247643205035907</v>
      </c>
      <c r="W25" s="52">
        <f t="shared" si="11"/>
        <v>20.254385521465714</v>
      </c>
      <c r="X25" s="212">
        <f t="shared" si="25"/>
        <v>18.28</v>
      </c>
      <c r="Y25" s="52">
        <f t="shared" si="12"/>
        <v>370.25016733239329</v>
      </c>
      <c r="Z25" s="611"/>
      <c r="AA25" s="52">
        <f>surplus!AH25</f>
        <v>19.358235930694409</v>
      </c>
      <c r="AB25" s="212">
        <f t="shared" si="26"/>
        <v>18.28</v>
      </c>
      <c r="AC25" s="52">
        <f t="shared" si="5"/>
        <v>353.8685528130938</v>
      </c>
      <c r="AD25" s="611"/>
      <c r="AE25" s="52">
        <f>surplus!AK25</f>
        <v>161.1</v>
      </c>
      <c r="AF25" s="212">
        <f t="shared" si="27"/>
        <v>4.3888888888888893</v>
      </c>
      <c r="AG25" s="52">
        <f t="shared" si="13"/>
        <v>707.05000000000007</v>
      </c>
      <c r="AH25" s="611"/>
      <c r="AI25" s="52">
        <f>surplus!Z25</f>
        <v>8.8000000000000007</v>
      </c>
      <c r="AJ25" s="212">
        <f t="shared" si="28"/>
        <v>4.3888888888888893</v>
      </c>
      <c r="AK25" s="52">
        <f t="shared" si="14"/>
        <v>38.622222222222227</v>
      </c>
      <c r="AL25" s="611"/>
      <c r="AM25" s="52">
        <f>surplus!W25</f>
        <v>92.1</v>
      </c>
      <c r="AN25" s="212">
        <f t="shared" si="29"/>
        <v>2.757696007696008</v>
      </c>
      <c r="AO25" s="52">
        <f t="shared" si="15"/>
        <v>253.98380230880232</v>
      </c>
      <c r="AP25" s="611"/>
      <c r="AQ25" s="52">
        <f>surplus!AN25</f>
        <v>163.9</v>
      </c>
      <c r="AR25" s="214">
        <f t="shared" si="30"/>
        <v>0.08</v>
      </c>
      <c r="AS25" s="52">
        <f t="shared" si="16"/>
        <v>7.3679999999999994</v>
      </c>
      <c r="AT25" s="52">
        <f t="shared" si="6"/>
        <v>156.53200000000001</v>
      </c>
      <c r="AU25" s="212">
        <f t="shared" si="31"/>
        <v>3.0022222222222221</v>
      </c>
      <c r="AV25" s="52">
        <f t="shared" si="17"/>
        <v>469.94384888888891</v>
      </c>
      <c r="AW25" s="611"/>
      <c r="AX25" s="52">
        <f>surplus!AR25</f>
        <v>9.2563245962402583</v>
      </c>
      <c r="AY25" s="212">
        <f t="shared" si="32"/>
        <v>0</v>
      </c>
      <c r="AZ25" s="52">
        <f t="shared" si="18"/>
        <v>0</v>
      </c>
      <c r="BA25" s="611"/>
      <c r="BB25" s="52">
        <f>surplus!AV25</f>
        <v>16.48642603256534</v>
      </c>
      <c r="BC25" s="212">
        <f t="shared" si="33"/>
        <v>0</v>
      </c>
      <c r="BD25" s="52">
        <f t="shared" si="19"/>
        <v>0</v>
      </c>
    </row>
    <row r="26" spans="1:56" ht="13.8" x14ac:dyDescent="0.45">
      <c r="A26" s="109">
        <v>2035</v>
      </c>
      <c r="B26" s="629">
        <f t="shared" si="0"/>
        <v>3643.6562450876263</v>
      </c>
      <c r="C26" s="611"/>
      <c r="D26" s="52">
        <f>surplus!AD77</f>
        <v>736.65907032027735</v>
      </c>
      <c r="E26" s="52">
        <f t="shared" si="7"/>
        <v>354.1709110239795</v>
      </c>
      <c r="F26" s="212">
        <f t="shared" si="20"/>
        <v>1.8650645994832042</v>
      </c>
      <c r="G26" s="52">
        <f t="shared" si="8"/>
        <v>660.55162831753989</v>
      </c>
      <c r="H26" s="611"/>
      <c r="I26" s="52">
        <f>surplus!P26</f>
        <v>15.367882160251796</v>
      </c>
      <c r="J26" s="213">
        <f t="shared" si="21"/>
        <v>0.05</v>
      </c>
      <c r="K26" s="52">
        <f t="shared" si="9"/>
        <v>307.35764320503591</v>
      </c>
      <c r="L26" s="52">
        <f t="shared" si="1"/>
        <v>573.24185972230191</v>
      </c>
      <c r="M26" s="52">
        <f t="shared" si="2"/>
        <v>291.98976104478413</v>
      </c>
      <c r="N26" s="52">
        <f>surplus!T26</f>
        <v>3.5259116201888463</v>
      </c>
      <c r="O26" s="213">
        <f t="shared" si="22"/>
        <v>3.7499999999999999E-2</v>
      </c>
      <c r="P26" s="52">
        <f t="shared" si="23"/>
        <v>94.02430987170257</v>
      </c>
      <c r="Q26" s="52">
        <f t="shared" si="3"/>
        <v>175.36141183255165</v>
      </c>
      <c r="R26" s="52">
        <f t="shared" si="10"/>
        <v>90.49839825151372</v>
      </c>
      <c r="S26" s="611"/>
      <c r="T26" s="52">
        <f>surplus!L26</f>
        <v>59.102028726501615</v>
      </c>
      <c r="U26" s="173">
        <f t="shared" si="24"/>
        <v>0.05</v>
      </c>
      <c r="V26" s="52">
        <f t="shared" si="4"/>
        <v>37.777643205035893</v>
      </c>
      <c r="W26" s="52">
        <f t="shared" si="11"/>
        <v>21.324385521465722</v>
      </c>
      <c r="X26" s="212">
        <f t="shared" si="25"/>
        <v>18.28</v>
      </c>
      <c r="Y26" s="52">
        <f t="shared" si="12"/>
        <v>389.80976733239339</v>
      </c>
      <c r="Z26" s="611"/>
      <c r="AA26" s="52">
        <f>surplus!AH26</f>
        <v>19.758235930694411</v>
      </c>
      <c r="AB26" s="212">
        <f t="shared" si="26"/>
        <v>18.28</v>
      </c>
      <c r="AC26" s="52">
        <f t="shared" si="5"/>
        <v>361.18055281309387</v>
      </c>
      <c r="AD26" s="611"/>
      <c r="AE26" s="52">
        <f>surplus!AK26</f>
        <v>162.30000000000001</v>
      </c>
      <c r="AF26" s="212">
        <f t="shared" si="27"/>
        <v>4.3888888888888893</v>
      </c>
      <c r="AG26" s="52">
        <f t="shared" si="13"/>
        <v>712.31666666666683</v>
      </c>
      <c r="AH26" s="611"/>
      <c r="AI26" s="52">
        <f>surplus!Z26</f>
        <v>9</v>
      </c>
      <c r="AJ26" s="212">
        <f t="shared" si="28"/>
        <v>4.3888888888888893</v>
      </c>
      <c r="AK26" s="52">
        <f t="shared" si="14"/>
        <v>39.5</v>
      </c>
      <c r="AL26" s="611"/>
      <c r="AM26" s="52">
        <f>surplus!W26</f>
        <v>92.8</v>
      </c>
      <c r="AN26" s="212">
        <f t="shared" si="29"/>
        <v>2.757696007696008</v>
      </c>
      <c r="AO26" s="52">
        <f t="shared" si="15"/>
        <v>255.91418951418953</v>
      </c>
      <c r="AP26" s="611"/>
      <c r="AQ26" s="52">
        <f>surplus!AN26</f>
        <v>165.9</v>
      </c>
      <c r="AR26" s="214">
        <f t="shared" si="30"/>
        <v>0.08</v>
      </c>
      <c r="AS26" s="52">
        <f t="shared" si="16"/>
        <v>7.4239999999999995</v>
      </c>
      <c r="AT26" s="52">
        <f t="shared" si="6"/>
        <v>158.476</v>
      </c>
      <c r="AU26" s="212">
        <f t="shared" si="31"/>
        <v>3.0022222222222221</v>
      </c>
      <c r="AV26" s="52">
        <f t="shared" si="17"/>
        <v>475.78016888888885</v>
      </c>
      <c r="AW26" s="611"/>
      <c r="AX26" s="52">
        <f>surplus!AR26</f>
        <v>9.3563245962402597</v>
      </c>
      <c r="AY26" s="212">
        <f t="shared" si="32"/>
        <v>0</v>
      </c>
      <c r="AZ26" s="52">
        <f t="shared" si="18"/>
        <v>0</v>
      </c>
      <c r="BA26" s="611"/>
      <c r="BB26" s="52">
        <f>surplus!AV26</f>
        <v>16.886426032565339</v>
      </c>
      <c r="BC26" s="212">
        <f t="shared" si="33"/>
        <v>0</v>
      </c>
      <c r="BD26" s="52">
        <f t="shared" si="19"/>
        <v>0</v>
      </c>
    </row>
    <row r="27" spans="1:56" ht="13.8" x14ac:dyDescent="0.45">
      <c r="A27" s="109">
        <v>2036</v>
      </c>
      <c r="B27" s="629">
        <f t="shared" si="0"/>
        <v>3706.3804639209202</v>
      </c>
      <c r="C27" s="611"/>
      <c r="D27" s="52">
        <f>surplus!AD78</f>
        <v>746.95907032027753</v>
      </c>
      <c r="E27" s="52">
        <f t="shared" si="7"/>
        <v>360.67091102397973</v>
      </c>
      <c r="F27" s="212">
        <f t="shared" si="20"/>
        <v>1.8650645994832042</v>
      </c>
      <c r="G27" s="52">
        <f t="shared" si="8"/>
        <v>672.67454821418119</v>
      </c>
      <c r="H27" s="611"/>
      <c r="I27" s="52">
        <f>surplus!P27</f>
        <v>15.567882160251795</v>
      </c>
      <c r="J27" s="213">
        <f t="shared" si="21"/>
        <v>0.05</v>
      </c>
      <c r="K27" s="52">
        <f t="shared" si="9"/>
        <v>311.35764320503586</v>
      </c>
      <c r="L27" s="52">
        <f t="shared" si="1"/>
        <v>580.70211812023456</v>
      </c>
      <c r="M27" s="52">
        <f t="shared" si="2"/>
        <v>295.78976104478409</v>
      </c>
      <c r="N27" s="52">
        <f>surplus!T27</f>
        <v>3.5259116201888463</v>
      </c>
      <c r="O27" s="213">
        <f t="shared" si="22"/>
        <v>3.7499999999999999E-2</v>
      </c>
      <c r="P27" s="52">
        <f t="shared" si="23"/>
        <v>94.02430987170257</v>
      </c>
      <c r="Q27" s="52">
        <f t="shared" si="3"/>
        <v>175.36141183255165</v>
      </c>
      <c r="R27" s="52">
        <f t="shared" si="10"/>
        <v>90.49839825151372</v>
      </c>
      <c r="S27" s="611"/>
      <c r="T27" s="52">
        <f>surplus!L27</f>
        <v>60.802028726501618</v>
      </c>
      <c r="U27" s="173">
        <f t="shared" si="24"/>
        <v>0.05</v>
      </c>
      <c r="V27" s="52">
        <f t="shared" si="4"/>
        <v>38.302643205035906</v>
      </c>
      <c r="W27" s="52">
        <f t="shared" si="11"/>
        <v>22.499385521465712</v>
      </c>
      <c r="X27" s="212">
        <f t="shared" si="25"/>
        <v>18.28</v>
      </c>
      <c r="Y27" s="52">
        <f t="shared" si="12"/>
        <v>411.28876733239326</v>
      </c>
      <c r="Z27" s="611"/>
      <c r="AA27" s="52">
        <f>surplus!AH27</f>
        <v>20.15823593069441</v>
      </c>
      <c r="AB27" s="212">
        <f t="shared" si="26"/>
        <v>18.28</v>
      </c>
      <c r="AC27" s="52">
        <f t="shared" si="5"/>
        <v>368.49255281309382</v>
      </c>
      <c r="AD27" s="611"/>
      <c r="AE27" s="52">
        <f>surplus!AK27</f>
        <v>163.6</v>
      </c>
      <c r="AF27" s="212">
        <f t="shared" si="27"/>
        <v>4.3888888888888893</v>
      </c>
      <c r="AG27" s="52">
        <f t="shared" si="13"/>
        <v>718.02222222222224</v>
      </c>
      <c r="AH27" s="611"/>
      <c r="AI27" s="52">
        <f>surplus!Z27</f>
        <v>9.1999999999999993</v>
      </c>
      <c r="AJ27" s="212">
        <f t="shared" si="28"/>
        <v>4.3888888888888893</v>
      </c>
      <c r="AK27" s="52">
        <f t="shared" si="14"/>
        <v>40.37777777777778</v>
      </c>
      <c r="AL27" s="611"/>
      <c r="AM27" s="52">
        <f>surplus!W27</f>
        <v>93.5</v>
      </c>
      <c r="AN27" s="212">
        <f t="shared" si="29"/>
        <v>2.757696007696008</v>
      </c>
      <c r="AO27" s="52">
        <f t="shared" si="15"/>
        <v>257.84457671957676</v>
      </c>
      <c r="AP27" s="611"/>
      <c r="AQ27" s="52">
        <f>surplus!AN27</f>
        <v>167.9</v>
      </c>
      <c r="AR27" s="214">
        <f t="shared" si="30"/>
        <v>0.08</v>
      </c>
      <c r="AS27" s="52">
        <f t="shared" si="16"/>
        <v>7.48</v>
      </c>
      <c r="AT27" s="52">
        <f t="shared" si="6"/>
        <v>160.42000000000002</v>
      </c>
      <c r="AU27" s="212">
        <f t="shared" si="31"/>
        <v>3.0022222222222221</v>
      </c>
      <c r="AV27" s="52">
        <f t="shared" si="17"/>
        <v>481.61648888888891</v>
      </c>
      <c r="AW27" s="611"/>
      <c r="AX27" s="52">
        <f>surplus!AR27</f>
        <v>9.556324596240259</v>
      </c>
      <c r="AY27" s="212">
        <f t="shared" si="32"/>
        <v>0</v>
      </c>
      <c r="AZ27" s="52">
        <f t="shared" si="18"/>
        <v>0</v>
      </c>
      <c r="BA27" s="611"/>
      <c r="BB27" s="52">
        <f>surplus!AV27</f>
        <v>17.386426032565339</v>
      </c>
      <c r="BC27" s="212">
        <f t="shared" si="33"/>
        <v>0</v>
      </c>
      <c r="BD27" s="52">
        <f t="shared" si="19"/>
        <v>0</v>
      </c>
    </row>
    <row r="28" spans="1:56" ht="13.8" x14ac:dyDescent="0.45">
      <c r="A28" s="109">
        <v>2037</v>
      </c>
      <c r="B28" s="629">
        <f t="shared" si="0"/>
        <v>3769.6160160875475</v>
      </c>
      <c r="C28" s="611"/>
      <c r="D28" s="52">
        <f>surplus!AD79</f>
        <v>757.25907032027749</v>
      </c>
      <c r="E28" s="52">
        <f t="shared" si="7"/>
        <v>367.17091102397973</v>
      </c>
      <c r="F28" s="212">
        <f t="shared" si="20"/>
        <v>1.8650645994832042</v>
      </c>
      <c r="G28" s="52">
        <f t="shared" si="8"/>
        <v>684.79746811082202</v>
      </c>
      <c r="H28" s="611"/>
      <c r="I28" s="52">
        <f>surplus!P28</f>
        <v>15.767882160251794</v>
      </c>
      <c r="J28" s="213">
        <f t="shared" si="21"/>
        <v>0.05</v>
      </c>
      <c r="K28" s="52">
        <f t="shared" si="9"/>
        <v>315.35764320503586</v>
      </c>
      <c r="L28" s="52">
        <f t="shared" si="1"/>
        <v>588.16237651816743</v>
      </c>
      <c r="M28" s="52">
        <f t="shared" si="2"/>
        <v>299.58976104478404</v>
      </c>
      <c r="N28" s="52">
        <f>surplus!T28</f>
        <v>3.5259116201888463</v>
      </c>
      <c r="O28" s="213">
        <f t="shared" si="22"/>
        <v>3.7499999999999999E-2</v>
      </c>
      <c r="P28" s="52">
        <f t="shared" si="23"/>
        <v>94.02430987170257</v>
      </c>
      <c r="Q28" s="52">
        <f t="shared" si="3"/>
        <v>175.36141183255165</v>
      </c>
      <c r="R28" s="52">
        <f t="shared" si="10"/>
        <v>90.49839825151372</v>
      </c>
      <c r="S28" s="611"/>
      <c r="T28" s="52">
        <f>surplus!L28</f>
        <v>62.502028726501621</v>
      </c>
      <c r="U28" s="173">
        <f t="shared" si="24"/>
        <v>0.05</v>
      </c>
      <c r="V28" s="52">
        <f t="shared" si="4"/>
        <v>38.827643205035912</v>
      </c>
      <c r="W28" s="52">
        <f t="shared" si="11"/>
        <v>23.674385521465709</v>
      </c>
      <c r="X28" s="212">
        <f t="shared" si="25"/>
        <v>18.28</v>
      </c>
      <c r="Y28" s="52">
        <f t="shared" si="12"/>
        <v>432.76776733239319</v>
      </c>
      <c r="Z28" s="611"/>
      <c r="AA28" s="52">
        <f>surplus!AH28</f>
        <v>20.65823593069441</v>
      </c>
      <c r="AB28" s="212">
        <f t="shared" si="26"/>
        <v>18.28</v>
      </c>
      <c r="AC28" s="52">
        <f t="shared" si="5"/>
        <v>377.63255281309381</v>
      </c>
      <c r="AD28" s="611"/>
      <c r="AE28" s="52">
        <f>surplus!AK28</f>
        <v>164.7</v>
      </c>
      <c r="AF28" s="212">
        <f t="shared" si="27"/>
        <v>4.3888888888888893</v>
      </c>
      <c r="AG28" s="52">
        <f t="shared" si="13"/>
        <v>722.85</v>
      </c>
      <c r="AH28" s="611"/>
      <c r="AI28" s="52">
        <f>surplus!Z28</f>
        <v>9.3000000000000007</v>
      </c>
      <c r="AJ28" s="212">
        <f t="shared" si="28"/>
        <v>4.3888888888888893</v>
      </c>
      <c r="AK28" s="52">
        <f t="shared" si="14"/>
        <v>40.81666666666667</v>
      </c>
      <c r="AL28" s="611"/>
      <c r="AM28" s="52">
        <f>surplus!W28</f>
        <v>94.2</v>
      </c>
      <c r="AN28" s="212">
        <f t="shared" si="29"/>
        <v>2.757696007696008</v>
      </c>
      <c r="AO28" s="52">
        <f t="shared" si="15"/>
        <v>259.77496392496397</v>
      </c>
      <c r="AP28" s="611"/>
      <c r="AQ28" s="52">
        <f>surplus!AN28</f>
        <v>169.9</v>
      </c>
      <c r="AR28" s="214">
        <f t="shared" si="30"/>
        <v>0.08</v>
      </c>
      <c r="AS28" s="52">
        <f t="shared" si="16"/>
        <v>7.5360000000000005</v>
      </c>
      <c r="AT28" s="52">
        <f t="shared" si="6"/>
        <v>162.364</v>
      </c>
      <c r="AU28" s="212">
        <f t="shared" si="31"/>
        <v>3.0022222222222221</v>
      </c>
      <c r="AV28" s="52">
        <f t="shared" si="17"/>
        <v>487.45280888888891</v>
      </c>
      <c r="AW28" s="611"/>
      <c r="AX28" s="52">
        <f>surplus!AR28</f>
        <v>9.7563245962402583</v>
      </c>
      <c r="AY28" s="212">
        <f t="shared" si="32"/>
        <v>0</v>
      </c>
      <c r="AZ28" s="52">
        <f t="shared" si="18"/>
        <v>0</v>
      </c>
      <c r="BA28" s="611"/>
      <c r="BB28" s="52">
        <f>surplus!AV28</f>
        <v>17.786426032565338</v>
      </c>
      <c r="BC28" s="212">
        <f t="shared" si="33"/>
        <v>0</v>
      </c>
      <c r="BD28" s="52">
        <f t="shared" si="19"/>
        <v>0</v>
      </c>
    </row>
    <row r="29" spans="1:56" ht="13.8" x14ac:dyDescent="0.45">
      <c r="A29" s="109">
        <v>2038</v>
      </c>
      <c r="B29" s="629">
        <f t="shared" si="0"/>
        <v>3831.9013460319529</v>
      </c>
      <c r="C29" s="611"/>
      <c r="D29" s="52">
        <f>surplus!AD80</f>
        <v>767.45907032027753</v>
      </c>
      <c r="E29" s="52">
        <f t="shared" si="7"/>
        <v>371.67091102397973</v>
      </c>
      <c r="F29" s="212">
        <f t="shared" si="20"/>
        <v>1.8650645994832042</v>
      </c>
      <c r="G29" s="52">
        <f t="shared" si="8"/>
        <v>693.19025880849642</v>
      </c>
      <c r="H29" s="611"/>
      <c r="I29" s="52">
        <f>surplus!P29</f>
        <v>16.067882160251795</v>
      </c>
      <c r="J29" s="213">
        <f t="shared" si="21"/>
        <v>0.05</v>
      </c>
      <c r="K29" s="52">
        <f t="shared" si="9"/>
        <v>321.35764320503586</v>
      </c>
      <c r="L29" s="52">
        <f t="shared" si="1"/>
        <v>599.35276411506663</v>
      </c>
      <c r="M29" s="52">
        <f t="shared" si="2"/>
        <v>305.28976104478409</v>
      </c>
      <c r="N29" s="52">
        <f>surplus!T29</f>
        <v>3.5259116201888463</v>
      </c>
      <c r="O29" s="213">
        <f t="shared" si="22"/>
        <v>3.7499999999999999E-2</v>
      </c>
      <c r="P29" s="52">
        <f t="shared" si="23"/>
        <v>94.02430987170257</v>
      </c>
      <c r="Q29" s="52">
        <f t="shared" si="3"/>
        <v>175.36141183255165</v>
      </c>
      <c r="R29" s="52">
        <f t="shared" si="10"/>
        <v>90.49839825151372</v>
      </c>
      <c r="S29" s="611"/>
      <c r="T29" s="52">
        <f>surplus!L29</f>
        <v>64.202028726501609</v>
      </c>
      <c r="U29" s="173">
        <f t="shared" si="24"/>
        <v>0.05</v>
      </c>
      <c r="V29" s="52">
        <f t="shared" si="4"/>
        <v>39.352643205035911</v>
      </c>
      <c r="W29" s="52">
        <f t="shared" si="11"/>
        <v>24.849385521465699</v>
      </c>
      <c r="X29" s="212">
        <f t="shared" si="25"/>
        <v>18.28</v>
      </c>
      <c r="Y29" s="52">
        <f t="shared" si="12"/>
        <v>454.24676733239301</v>
      </c>
      <c r="Z29" s="611"/>
      <c r="AA29" s="52">
        <f>surplus!AH29</f>
        <v>21.058235930694412</v>
      </c>
      <c r="AB29" s="212">
        <f t="shared" si="26"/>
        <v>18.28</v>
      </c>
      <c r="AC29" s="52">
        <f t="shared" si="5"/>
        <v>384.94455281309388</v>
      </c>
      <c r="AD29" s="611"/>
      <c r="AE29" s="52">
        <f>surplus!AK29</f>
        <v>165.9</v>
      </c>
      <c r="AF29" s="212">
        <f t="shared" si="27"/>
        <v>4.3888888888888893</v>
      </c>
      <c r="AG29" s="52">
        <f t="shared" si="13"/>
        <v>728.11666666666679</v>
      </c>
      <c r="AH29" s="611"/>
      <c r="AI29" s="52">
        <f>surplus!Z29</f>
        <v>9.5</v>
      </c>
      <c r="AJ29" s="212">
        <f t="shared" si="28"/>
        <v>4.3888888888888893</v>
      </c>
      <c r="AK29" s="52">
        <f t="shared" si="14"/>
        <v>41.69444444444445</v>
      </c>
      <c r="AL29" s="611"/>
      <c r="AM29" s="52">
        <f>surplus!W29</f>
        <v>94.9</v>
      </c>
      <c r="AN29" s="212">
        <f t="shared" si="29"/>
        <v>2.757696007696008</v>
      </c>
      <c r="AO29" s="52">
        <f t="shared" si="15"/>
        <v>261.70535113035118</v>
      </c>
      <c r="AP29" s="611"/>
      <c r="AQ29" s="52">
        <f>surplus!AN29</f>
        <v>171.9</v>
      </c>
      <c r="AR29" s="214">
        <f t="shared" si="30"/>
        <v>0.08</v>
      </c>
      <c r="AS29" s="52">
        <f t="shared" si="16"/>
        <v>7.5920000000000005</v>
      </c>
      <c r="AT29" s="52">
        <f t="shared" si="6"/>
        <v>164.30799999999999</v>
      </c>
      <c r="AU29" s="212">
        <f t="shared" si="31"/>
        <v>3.0022222222222221</v>
      </c>
      <c r="AV29" s="52">
        <f t="shared" si="17"/>
        <v>493.28912888888885</v>
      </c>
      <c r="AW29" s="611"/>
      <c r="AX29" s="52">
        <f>surplus!AR29</f>
        <v>9.9563245962402576</v>
      </c>
      <c r="AY29" s="212">
        <f t="shared" si="32"/>
        <v>0</v>
      </c>
      <c r="AZ29" s="52">
        <f t="shared" si="18"/>
        <v>0</v>
      </c>
      <c r="BA29" s="611"/>
      <c r="BB29" s="52">
        <f>surplus!AV29</f>
        <v>18.18642603256534</v>
      </c>
      <c r="BC29" s="212">
        <f t="shared" si="33"/>
        <v>0</v>
      </c>
      <c r="BD29" s="52">
        <f t="shared" si="19"/>
        <v>0</v>
      </c>
    </row>
    <row r="30" spans="1:56" ht="13.8" x14ac:dyDescent="0.45">
      <c r="A30" s="109">
        <v>2039</v>
      </c>
      <c r="B30" s="629">
        <f t="shared" si="0"/>
        <v>3898.0477917386324</v>
      </c>
      <c r="C30" s="611"/>
      <c r="D30" s="52">
        <f>surplus!AD81</f>
        <v>777.65907032027758</v>
      </c>
      <c r="E30" s="52">
        <f t="shared" si="7"/>
        <v>378.07091102397982</v>
      </c>
      <c r="F30" s="212">
        <f t="shared" si="20"/>
        <v>1.8650645994832042</v>
      </c>
      <c r="G30" s="52">
        <f t="shared" si="8"/>
        <v>705.12667224518907</v>
      </c>
      <c r="H30" s="611"/>
      <c r="I30" s="52">
        <f>surplus!P30</f>
        <v>16.267882160251794</v>
      </c>
      <c r="J30" s="213">
        <f t="shared" si="21"/>
        <v>0.05</v>
      </c>
      <c r="K30" s="52">
        <f t="shared" si="9"/>
        <v>325.35764320503586</v>
      </c>
      <c r="L30" s="52">
        <f t="shared" si="1"/>
        <v>606.81302251299951</v>
      </c>
      <c r="M30" s="52">
        <f t="shared" si="2"/>
        <v>309.08976104478404</v>
      </c>
      <c r="N30" s="52">
        <f>surplus!T30</f>
        <v>3.5259116201888463</v>
      </c>
      <c r="O30" s="213">
        <f t="shared" si="22"/>
        <v>3.7499999999999999E-2</v>
      </c>
      <c r="P30" s="52">
        <f t="shared" si="23"/>
        <v>94.02430987170257</v>
      </c>
      <c r="Q30" s="52">
        <f t="shared" si="3"/>
        <v>175.36141183255165</v>
      </c>
      <c r="R30" s="52">
        <f t="shared" si="10"/>
        <v>90.49839825151372</v>
      </c>
      <c r="S30" s="611"/>
      <c r="T30" s="52">
        <f>surplus!L30</f>
        <v>66.002028726501621</v>
      </c>
      <c r="U30" s="173">
        <f t="shared" si="24"/>
        <v>0.05</v>
      </c>
      <c r="V30" s="52">
        <f t="shared" si="4"/>
        <v>39.872643205035914</v>
      </c>
      <c r="W30" s="52">
        <f t="shared" si="11"/>
        <v>26.129385521465707</v>
      </c>
      <c r="X30" s="212">
        <f t="shared" si="25"/>
        <v>18.28</v>
      </c>
      <c r="Y30" s="52">
        <f t="shared" si="12"/>
        <v>477.64516733239316</v>
      </c>
      <c r="Z30" s="611"/>
      <c r="AA30" s="52">
        <f>surplus!AH30</f>
        <v>21.558235930694412</v>
      </c>
      <c r="AB30" s="212">
        <f t="shared" si="26"/>
        <v>18.28</v>
      </c>
      <c r="AC30" s="52">
        <f t="shared" si="5"/>
        <v>394.08455281309386</v>
      </c>
      <c r="AD30" s="611"/>
      <c r="AE30" s="52">
        <f>surplus!AK30</f>
        <v>167.1</v>
      </c>
      <c r="AF30" s="212">
        <f t="shared" si="27"/>
        <v>4.3888888888888893</v>
      </c>
      <c r="AG30" s="52">
        <f t="shared" si="13"/>
        <v>733.38333333333333</v>
      </c>
      <c r="AH30" s="611"/>
      <c r="AI30" s="52">
        <f>surplus!Z30</f>
        <v>9.6999999999999993</v>
      </c>
      <c r="AJ30" s="212">
        <f t="shared" si="28"/>
        <v>4.3888888888888893</v>
      </c>
      <c r="AK30" s="52">
        <f t="shared" si="14"/>
        <v>42.572222222222223</v>
      </c>
      <c r="AL30" s="611"/>
      <c r="AM30" s="52">
        <f>surplus!W30</f>
        <v>95.6</v>
      </c>
      <c r="AN30" s="212">
        <f t="shared" si="29"/>
        <v>2.757696007696008</v>
      </c>
      <c r="AO30" s="52">
        <f t="shared" si="15"/>
        <v>263.63573833573832</v>
      </c>
      <c r="AP30" s="611"/>
      <c r="AQ30" s="52">
        <f>surplus!AN30</f>
        <v>174</v>
      </c>
      <c r="AR30" s="214">
        <f t="shared" si="30"/>
        <v>0.08</v>
      </c>
      <c r="AS30" s="52">
        <f t="shared" si="16"/>
        <v>7.6479999999999997</v>
      </c>
      <c r="AT30" s="52">
        <f t="shared" si="6"/>
        <v>166.352</v>
      </c>
      <c r="AU30" s="212">
        <f t="shared" si="31"/>
        <v>3.0022222222222221</v>
      </c>
      <c r="AV30" s="52">
        <f t="shared" si="17"/>
        <v>499.42567111111111</v>
      </c>
      <c r="AW30" s="611"/>
      <c r="AX30" s="52">
        <f>surplus!AR30</f>
        <v>10.15632459624026</v>
      </c>
      <c r="AY30" s="212">
        <f t="shared" si="32"/>
        <v>0</v>
      </c>
      <c r="AZ30" s="52">
        <f t="shared" si="18"/>
        <v>0</v>
      </c>
      <c r="BA30" s="611"/>
      <c r="BB30" s="52">
        <f>surplus!AV30</f>
        <v>18.68642603256534</v>
      </c>
      <c r="BC30" s="212">
        <f t="shared" si="33"/>
        <v>0</v>
      </c>
      <c r="BD30" s="52">
        <f t="shared" si="19"/>
        <v>0</v>
      </c>
    </row>
    <row r="31" spans="1:56" ht="13.8" x14ac:dyDescent="0.45">
      <c r="A31" s="109">
        <v>2040</v>
      </c>
      <c r="B31" s="629">
        <f t="shared" si="0"/>
        <v>3961.6271263342001</v>
      </c>
      <c r="C31" s="611"/>
      <c r="D31" s="52">
        <f>surplus!AD82</f>
        <v>787.8590703202774</v>
      </c>
      <c r="E31" s="52">
        <f t="shared" si="7"/>
        <v>384.47091102397957</v>
      </c>
      <c r="F31" s="212">
        <f t="shared" si="20"/>
        <v>1.8650645994832042</v>
      </c>
      <c r="G31" s="52">
        <f t="shared" si="8"/>
        <v>717.06308568188115</v>
      </c>
      <c r="H31" s="611"/>
      <c r="I31" s="52">
        <f>surplus!P31</f>
        <v>16.467882160251797</v>
      </c>
      <c r="J31" s="213">
        <f t="shared" si="21"/>
        <v>0.05</v>
      </c>
      <c r="K31" s="52">
        <f t="shared" si="9"/>
        <v>329.35764320503591</v>
      </c>
      <c r="L31" s="52">
        <f t="shared" si="1"/>
        <v>614.27328091093239</v>
      </c>
      <c r="M31" s="52">
        <f t="shared" si="2"/>
        <v>312.88976104478411</v>
      </c>
      <c r="N31" s="52">
        <f>surplus!T31</f>
        <v>3.5259116201888463</v>
      </c>
      <c r="O31" s="213">
        <f t="shared" si="22"/>
        <v>3.7499999999999999E-2</v>
      </c>
      <c r="P31" s="52">
        <f t="shared" si="23"/>
        <v>94.02430987170257</v>
      </c>
      <c r="Q31" s="52">
        <f t="shared" si="3"/>
        <v>175.36141183255165</v>
      </c>
      <c r="R31" s="52">
        <f t="shared" si="10"/>
        <v>90.49839825151372</v>
      </c>
      <c r="S31" s="611"/>
      <c r="T31" s="52">
        <f>surplus!L31</f>
        <v>67.702028726501609</v>
      </c>
      <c r="U31" s="173">
        <f t="shared" si="24"/>
        <v>0.05</v>
      </c>
      <c r="V31" s="52">
        <f t="shared" si="4"/>
        <v>40.39264320503591</v>
      </c>
      <c r="W31" s="52">
        <f t="shared" si="11"/>
        <v>27.3093855214657</v>
      </c>
      <c r="X31" s="212">
        <f t="shared" si="25"/>
        <v>18.28</v>
      </c>
      <c r="Y31" s="52">
        <f t="shared" si="12"/>
        <v>499.21556733239305</v>
      </c>
      <c r="Z31" s="611"/>
      <c r="AA31" s="52">
        <f>surplus!AH31</f>
        <v>22.058235930694412</v>
      </c>
      <c r="AB31" s="212">
        <f t="shared" si="26"/>
        <v>18.28</v>
      </c>
      <c r="AC31" s="52">
        <f t="shared" si="5"/>
        <v>403.22455281309385</v>
      </c>
      <c r="AD31" s="611"/>
      <c r="AE31" s="52">
        <f>surplus!AK31</f>
        <v>168.2</v>
      </c>
      <c r="AF31" s="212">
        <f t="shared" si="27"/>
        <v>4.3888888888888893</v>
      </c>
      <c r="AG31" s="52">
        <f t="shared" si="13"/>
        <v>738.21111111111111</v>
      </c>
      <c r="AH31" s="611"/>
      <c r="AI31" s="52">
        <f>surplus!Z31</f>
        <v>9.9</v>
      </c>
      <c r="AJ31" s="212">
        <f t="shared" si="28"/>
        <v>4.3888888888888893</v>
      </c>
      <c r="AK31" s="52">
        <f t="shared" si="14"/>
        <v>43.45</v>
      </c>
      <c r="AL31" s="611"/>
      <c r="AM31" s="52">
        <f>surplus!W31</f>
        <v>96.3</v>
      </c>
      <c r="AN31" s="212">
        <f t="shared" si="29"/>
        <v>2.757696007696008</v>
      </c>
      <c r="AO31" s="52">
        <f t="shared" si="15"/>
        <v>265.56612554112559</v>
      </c>
      <c r="AP31" s="611"/>
      <c r="AQ31" s="52">
        <f>surplus!AN31</f>
        <v>176</v>
      </c>
      <c r="AR31" s="214">
        <f t="shared" si="30"/>
        <v>0.08</v>
      </c>
      <c r="AS31" s="52">
        <f t="shared" si="16"/>
        <v>7.7039999999999997</v>
      </c>
      <c r="AT31" s="52">
        <f t="shared" si="6"/>
        <v>168.29599999999999</v>
      </c>
      <c r="AU31" s="212">
        <f t="shared" si="31"/>
        <v>3.0022222222222221</v>
      </c>
      <c r="AV31" s="52">
        <f t="shared" si="17"/>
        <v>505.26199111111106</v>
      </c>
      <c r="AW31" s="611"/>
      <c r="AX31" s="52">
        <f>surplus!AR31</f>
        <v>10.35632459624026</v>
      </c>
      <c r="AY31" s="212">
        <f t="shared" si="32"/>
        <v>0</v>
      </c>
      <c r="AZ31" s="52">
        <f t="shared" si="18"/>
        <v>0</v>
      </c>
      <c r="BA31" s="611"/>
      <c r="BB31" s="52">
        <f>surplus!AV31</f>
        <v>19.086426032565338</v>
      </c>
      <c r="BC31" s="212">
        <f t="shared" si="33"/>
        <v>0</v>
      </c>
      <c r="BD31" s="52">
        <f t="shared" si="19"/>
        <v>0</v>
      </c>
    </row>
    <row r="32" spans="1:56" ht="13.8" x14ac:dyDescent="0.45">
      <c r="A32" s="109">
        <v>2041</v>
      </c>
      <c r="B32" s="629">
        <f t="shared" si="0"/>
        <v>4026.5489359801613</v>
      </c>
      <c r="C32" s="611"/>
      <c r="D32" s="52">
        <f>surplus!AD83</f>
        <v>797.95907032027753</v>
      </c>
      <c r="E32" s="52">
        <f t="shared" si="7"/>
        <v>390.77091102397969</v>
      </c>
      <c r="F32" s="212">
        <f t="shared" si="20"/>
        <v>1.8650645994832042</v>
      </c>
      <c r="G32" s="52">
        <f t="shared" si="8"/>
        <v>728.81299265862549</v>
      </c>
      <c r="H32" s="611"/>
      <c r="I32" s="52">
        <f>surplus!P32</f>
        <v>16.667882160251796</v>
      </c>
      <c r="J32" s="213">
        <f t="shared" si="21"/>
        <v>0.05</v>
      </c>
      <c r="K32" s="52">
        <f t="shared" si="9"/>
        <v>333.35764320503591</v>
      </c>
      <c r="L32" s="52">
        <f t="shared" si="1"/>
        <v>621.73353930886526</v>
      </c>
      <c r="M32" s="52">
        <f t="shared" si="2"/>
        <v>316.68976104478412</v>
      </c>
      <c r="N32" s="52">
        <f>surplus!T32</f>
        <v>3.5259116201888463</v>
      </c>
      <c r="O32" s="213">
        <f t="shared" si="22"/>
        <v>3.7499999999999999E-2</v>
      </c>
      <c r="P32" s="52">
        <f t="shared" si="23"/>
        <v>94.02430987170257</v>
      </c>
      <c r="Q32" s="52">
        <f t="shared" si="3"/>
        <v>175.36141183255165</v>
      </c>
      <c r="R32" s="52">
        <f t="shared" si="10"/>
        <v>90.49839825151372</v>
      </c>
      <c r="S32" s="611"/>
      <c r="T32" s="52">
        <f>surplus!L32</f>
        <v>69.502028726501621</v>
      </c>
      <c r="U32" s="173">
        <f t="shared" si="24"/>
        <v>0.05</v>
      </c>
      <c r="V32" s="52">
        <f t="shared" si="4"/>
        <v>40.90764320503591</v>
      </c>
      <c r="W32" s="52">
        <f t="shared" si="11"/>
        <v>28.594385521465711</v>
      </c>
      <c r="X32" s="212">
        <f t="shared" si="25"/>
        <v>18.28</v>
      </c>
      <c r="Y32" s="52">
        <f t="shared" si="12"/>
        <v>522.70536733239317</v>
      </c>
      <c r="Z32" s="611"/>
      <c r="AA32" s="52">
        <f>surplus!AH32</f>
        <v>22.558235930694412</v>
      </c>
      <c r="AB32" s="212">
        <f t="shared" si="26"/>
        <v>18.28</v>
      </c>
      <c r="AC32" s="52">
        <f t="shared" si="5"/>
        <v>412.36455281309389</v>
      </c>
      <c r="AD32" s="611"/>
      <c r="AE32" s="52">
        <f>surplus!AK32</f>
        <v>169.3</v>
      </c>
      <c r="AF32" s="212">
        <f t="shared" si="27"/>
        <v>4.3888888888888893</v>
      </c>
      <c r="AG32" s="52">
        <f t="shared" si="13"/>
        <v>743.03888888888901</v>
      </c>
      <c r="AH32" s="611"/>
      <c r="AI32" s="52">
        <f>surplus!Z32</f>
        <v>10</v>
      </c>
      <c r="AJ32" s="212">
        <f t="shared" si="28"/>
        <v>4.3888888888888893</v>
      </c>
      <c r="AK32" s="52">
        <f t="shared" si="14"/>
        <v>43.888888888888893</v>
      </c>
      <c r="AL32" s="611"/>
      <c r="AM32" s="52">
        <f>surplus!W32</f>
        <v>96.9</v>
      </c>
      <c r="AN32" s="212">
        <f t="shared" si="29"/>
        <v>2.757696007696008</v>
      </c>
      <c r="AO32" s="52">
        <f t="shared" si="15"/>
        <v>267.2207431457432</v>
      </c>
      <c r="AP32" s="611"/>
      <c r="AQ32" s="52">
        <f>surplus!AN32</f>
        <v>178.1</v>
      </c>
      <c r="AR32" s="214">
        <f t="shared" si="30"/>
        <v>0.08</v>
      </c>
      <c r="AS32" s="52">
        <f t="shared" si="16"/>
        <v>7.7520000000000007</v>
      </c>
      <c r="AT32" s="52">
        <f t="shared" si="6"/>
        <v>170.34799999999998</v>
      </c>
      <c r="AU32" s="212">
        <f t="shared" si="31"/>
        <v>3.0022222222222221</v>
      </c>
      <c r="AV32" s="52">
        <f t="shared" si="17"/>
        <v>511.42255111111103</v>
      </c>
      <c r="AW32" s="611"/>
      <c r="AX32" s="52">
        <f>surplus!AR32</f>
        <v>10.456324596240258</v>
      </c>
      <c r="AY32" s="212">
        <f t="shared" si="32"/>
        <v>0</v>
      </c>
      <c r="AZ32" s="52">
        <f t="shared" si="18"/>
        <v>0</v>
      </c>
      <c r="BA32" s="611"/>
      <c r="BB32" s="52">
        <f>surplus!AV32</f>
        <v>19.586426032565338</v>
      </c>
      <c r="BC32" s="212">
        <f t="shared" si="33"/>
        <v>0</v>
      </c>
      <c r="BD32" s="52">
        <f t="shared" si="19"/>
        <v>0</v>
      </c>
    </row>
    <row r="33" spans="1:56" ht="13.8" x14ac:dyDescent="0.45">
      <c r="A33" s="109">
        <v>2042</v>
      </c>
      <c r="B33" s="629">
        <f t="shared" si="0"/>
        <v>4094.084492797952</v>
      </c>
      <c r="C33" s="611"/>
      <c r="D33" s="52">
        <f>surplus!AD84</f>
        <v>808.05907032027744</v>
      </c>
      <c r="E33" s="52">
        <f t="shared" si="7"/>
        <v>395.17091102397961</v>
      </c>
      <c r="F33" s="212">
        <f t="shared" si="20"/>
        <v>1.8650645994832042</v>
      </c>
      <c r="G33" s="52">
        <f t="shared" si="8"/>
        <v>737.01927689635147</v>
      </c>
      <c r="H33" s="611"/>
      <c r="I33" s="52">
        <f>surplus!P33</f>
        <v>16.967882160251797</v>
      </c>
      <c r="J33" s="213">
        <f t="shared" si="21"/>
        <v>0.05</v>
      </c>
      <c r="K33" s="52">
        <f t="shared" si="9"/>
        <v>339.35764320503591</v>
      </c>
      <c r="L33" s="52">
        <f t="shared" si="1"/>
        <v>632.92392690576446</v>
      </c>
      <c r="M33" s="52">
        <f t="shared" si="2"/>
        <v>322.38976104478411</v>
      </c>
      <c r="N33" s="52">
        <f>surplus!T33</f>
        <v>3.5259116201888463</v>
      </c>
      <c r="O33" s="213">
        <f t="shared" si="22"/>
        <v>3.7499999999999999E-2</v>
      </c>
      <c r="P33" s="52">
        <f t="shared" si="23"/>
        <v>94.02430987170257</v>
      </c>
      <c r="Q33" s="52">
        <f t="shared" si="3"/>
        <v>175.36141183255165</v>
      </c>
      <c r="R33" s="52">
        <f t="shared" si="10"/>
        <v>90.49839825151372</v>
      </c>
      <c r="S33" s="611"/>
      <c r="T33" s="52">
        <f>surplus!L33</f>
        <v>71.402028726501612</v>
      </c>
      <c r="U33" s="173">
        <f t="shared" si="24"/>
        <v>0.05</v>
      </c>
      <c r="V33" s="52">
        <f t="shared" si="4"/>
        <v>41.427643205035906</v>
      </c>
      <c r="W33" s="52">
        <f t="shared" si="11"/>
        <v>29.974385521465706</v>
      </c>
      <c r="X33" s="212">
        <f t="shared" si="25"/>
        <v>18.28</v>
      </c>
      <c r="Y33" s="52">
        <f t="shared" si="12"/>
        <v>547.93176733239318</v>
      </c>
      <c r="Z33" s="611"/>
      <c r="AA33" s="52">
        <f>surplus!AH33</f>
        <v>23.058235930694412</v>
      </c>
      <c r="AB33" s="212">
        <f t="shared" si="26"/>
        <v>18.28</v>
      </c>
      <c r="AC33" s="52">
        <f t="shared" si="5"/>
        <v>421.50455281309388</v>
      </c>
      <c r="AD33" s="611"/>
      <c r="AE33" s="52">
        <f>surplus!AK33</f>
        <v>170.4</v>
      </c>
      <c r="AF33" s="212">
        <f t="shared" si="27"/>
        <v>4.3888888888888893</v>
      </c>
      <c r="AG33" s="52">
        <f t="shared" si="13"/>
        <v>747.86666666666679</v>
      </c>
      <c r="AH33" s="611"/>
      <c r="AI33" s="52">
        <f>surplus!Z33</f>
        <v>10.199999999999999</v>
      </c>
      <c r="AJ33" s="212">
        <f t="shared" si="28"/>
        <v>4.3888888888888893</v>
      </c>
      <c r="AK33" s="52">
        <f t="shared" si="14"/>
        <v>44.766666666666666</v>
      </c>
      <c r="AL33" s="611"/>
      <c r="AM33" s="52">
        <f>surplus!W33</f>
        <v>97.6</v>
      </c>
      <c r="AN33" s="212">
        <f t="shared" si="29"/>
        <v>2.757696007696008</v>
      </c>
      <c r="AO33" s="52">
        <f t="shared" si="15"/>
        <v>269.15113035113035</v>
      </c>
      <c r="AP33" s="611"/>
      <c r="AQ33" s="52">
        <f>surplus!AN33</f>
        <v>180.2</v>
      </c>
      <c r="AR33" s="214">
        <f t="shared" si="30"/>
        <v>0.08</v>
      </c>
      <c r="AS33" s="52">
        <f t="shared" si="16"/>
        <v>7.8079999999999998</v>
      </c>
      <c r="AT33" s="52">
        <f t="shared" si="6"/>
        <v>172.392</v>
      </c>
      <c r="AU33" s="212">
        <f t="shared" si="31"/>
        <v>3.0022222222222221</v>
      </c>
      <c r="AV33" s="52">
        <f t="shared" si="17"/>
        <v>517.55909333333329</v>
      </c>
      <c r="AW33" s="611"/>
      <c r="AX33" s="52">
        <f>surplus!AR33</f>
        <v>10.65632459624026</v>
      </c>
      <c r="AY33" s="212">
        <f t="shared" si="32"/>
        <v>0</v>
      </c>
      <c r="AZ33" s="52">
        <f t="shared" si="18"/>
        <v>0</v>
      </c>
      <c r="BA33" s="611"/>
      <c r="BB33" s="52">
        <f>surplus!AV33</f>
        <v>19.98642603256534</v>
      </c>
      <c r="BC33" s="212">
        <f t="shared" si="33"/>
        <v>0</v>
      </c>
      <c r="BD33" s="52">
        <f t="shared" si="19"/>
        <v>0</v>
      </c>
    </row>
    <row r="34" spans="1:56" ht="13.8" x14ac:dyDescent="0.45">
      <c r="A34" s="109">
        <v>2043</v>
      </c>
      <c r="B34" s="629">
        <f t="shared" si="0"/>
        <v>4159.4451913328021</v>
      </c>
      <c r="C34" s="611"/>
      <c r="D34" s="52">
        <f>surplus!AD85</f>
        <v>818.15907032027758</v>
      </c>
      <c r="E34" s="52">
        <f t="shared" si="7"/>
        <v>401.47091102397974</v>
      </c>
      <c r="F34" s="212">
        <f t="shared" si="20"/>
        <v>1.8650645994832042</v>
      </c>
      <c r="G34" s="52">
        <f t="shared" si="8"/>
        <v>748.76918387309593</v>
      </c>
      <c r="H34" s="611"/>
      <c r="I34" s="52">
        <f>surplus!P34</f>
        <v>17.167882160251796</v>
      </c>
      <c r="J34" s="213">
        <f t="shared" si="21"/>
        <v>0.05</v>
      </c>
      <c r="K34" s="52">
        <f t="shared" si="9"/>
        <v>343.35764320503591</v>
      </c>
      <c r="L34" s="52">
        <f t="shared" si="1"/>
        <v>640.38418530369722</v>
      </c>
      <c r="M34" s="52">
        <f t="shared" si="2"/>
        <v>326.18976104478412</v>
      </c>
      <c r="N34" s="52">
        <f>surplus!T34</f>
        <v>3.5259116201888463</v>
      </c>
      <c r="O34" s="213">
        <f t="shared" si="22"/>
        <v>3.7499999999999999E-2</v>
      </c>
      <c r="P34" s="52">
        <f t="shared" si="23"/>
        <v>94.02430987170257</v>
      </c>
      <c r="Q34" s="52">
        <f t="shared" si="3"/>
        <v>175.36141183255165</v>
      </c>
      <c r="R34" s="52">
        <f t="shared" si="10"/>
        <v>90.49839825151372</v>
      </c>
      <c r="S34" s="611"/>
      <c r="T34" s="52">
        <f>surplus!L34</f>
        <v>73.202028726501609</v>
      </c>
      <c r="U34" s="173">
        <f t="shared" si="24"/>
        <v>0.05</v>
      </c>
      <c r="V34" s="52">
        <f t="shared" si="4"/>
        <v>41.942643205035914</v>
      </c>
      <c r="W34" s="52">
        <f t="shared" si="11"/>
        <v>31.259385521465695</v>
      </c>
      <c r="X34" s="212">
        <f t="shared" si="25"/>
        <v>18.28</v>
      </c>
      <c r="Y34" s="52">
        <f t="shared" si="12"/>
        <v>571.4215673323929</v>
      </c>
      <c r="Z34" s="611"/>
      <c r="AA34" s="52">
        <f>surplus!AH34</f>
        <v>23.558235930694412</v>
      </c>
      <c r="AB34" s="212">
        <f t="shared" si="26"/>
        <v>18.28</v>
      </c>
      <c r="AC34" s="52">
        <f t="shared" si="5"/>
        <v>430.64455281309387</v>
      </c>
      <c r="AD34" s="611"/>
      <c r="AE34" s="52">
        <f>surplus!AK34</f>
        <v>171.5</v>
      </c>
      <c r="AF34" s="212">
        <f t="shared" si="27"/>
        <v>4.3888888888888893</v>
      </c>
      <c r="AG34" s="52">
        <f t="shared" si="13"/>
        <v>752.69444444444446</v>
      </c>
      <c r="AH34" s="611"/>
      <c r="AI34" s="52">
        <f>surplus!Z34</f>
        <v>10.4</v>
      </c>
      <c r="AJ34" s="212">
        <f t="shared" si="28"/>
        <v>4.3888888888888893</v>
      </c>
      <c r="AK34" s="52">
        <f t="shared" si="14"/>
        <v>45.644444444444453</v>
      </c>
      <c r="AL34" s="611"/>
      <c r="AM34" s="52">
        <f>surplus!W34</f>
        <v>98.2</v>
      </c>
      <c r="AN34" s="212">
        <f t="shared" si="29"/>
        <v>2.757696007696008</v>
      </c>
      <c r="AO34" s="52">
        <f t="shared" si="15"/>
        <v>270.80574795574802</v>
      </c>
      <c r="AP34" s="611"/>
      <c r="AQ34" s="52">
        <f>surplus!AN34</f>
        <v>182.3</v>
      </c>
      <c r="AR34" s="214">
        <f t="shared" si="30"/>
        <v>0.08</v>
      </c>
      <c r="AS34" s="52">
        <f t="shared" si="16"/>
        <v>7.8560000000000008</v>
      </c>
      <c r="AT34" s="52">
        <f t="shared" si="6"/>
        <v>174.44400000000002</v>
      </c>
      <c r="AU34" s="212">
        <f t="shared" si="31"/>
        <v>3.0022222222222221</v>
      </c>
      <c r="AV34" s="52">
        <f t="shared" si="17"/>
        <v>523.71965333333333</v>
      </c>
      <c r="AW34" s="611"/>
      <c r="AX34" s="52">
        <f>surplus!AR34</f>
        <v>10.85632459624026</v>
      </c>
      <c r="AY34" s="212">
        <f t="shared" si="32"/>
        <v>0</v>
      </c>
      <c r="AZ34" s="52">
        <f t="shared" si="18"/>
        <v>0</v>
      </c>
      <c r="BA34" s="611"/>
      <c r="BB34" s="52">
        <f>surplus!AV34</f>
        <v>20.48642603256534</v>
      </c>
      <c r="BC34" s="212">
        <f t="shared" si="33"/>
        <v>0</v>
      </c>
      <c r="BD34" s="52">
        <f t="shared" si="19"/>
        <v>0</v>
      </c>
    </row>
    <row r="35" spans="1:56" ht="13.8" x14ac:dyDescent="0.45">
      <c r="A35" s="109">
        <v>2044</v>
      </c>
      <c r="B35" s="629">
        <f t="shared" si="0"/>
        <v>4226.7905352306952</v>
      </c>
      <c r="C35" s="611"/>
      <c r="D35" s="52">
        <f>surplus!AD86</f>
        <v>828.05907032027744</v>
      </c>
      <c r="E35" s="52">
        <f t="shared" si="7"/>
        <v>405.00424435731293</v>
      </c>
      <c r="F35" s="212">
        <f t="shared" si="20"/>
        <v>1.8650645994832042</v>
      </c>
      <c r="G35" s="52">
        <f t="shared" si="8"/>
        <v>755.35907879126967</v>
      </c>
      <c r="H35" s="611"/>
      <c r="I35" s="52">
        <f>surplus!P35</f>
        <v>17.367882160251796</v>
      </c>
      <c r="J35" s="213">
        <f t="shared" si="21"/>
        <v>0.05</v>
      </c>
      <c r="K35" s="52">
        <f t="shared" si="9"/>
        <v>347.35764320503591</v>
      </c>
      <c r="L35" s="52">
        <f t="shared" si="1"/>
        <v>647.8444437016301</v>
      </c>
      <c r="M35" s="52">
        <f t="shared" si="2"/>
        <v>329.98976104478413</v>
      </c>
      <c r="N35" s="52">
        <f>surplus!T35</f>
        <v>3.6259116201888459</v>
      </c>
      <c r="O35" s="213">
        <f t="shared" si="22"/>
        <v>3.7499999999999999E-2</v>
      </c>
      <c r="P35" s="52">
        <f t="shared" si="23"/>
        <v>96.690976538369227</v>
      </c>
      <c r="Q35" s="52">
        <f t="shared" si="3"/>
        <v>180.33491743117349</v>
      </c>
      <c r="R35" s="52">
        <f t="shared" si="10"/>
        <v>93.065064918180383</v>
      </c>
      <c r="S35" s="611"/>
      <c r="T35" s="52">
        <f>surplus!L35</f>
        <v>75.102028726501615</v>
      </c>
      <c r="U35" s="173">
        <f t="shared" si="24"/>
        <v>0.05</v>
      </c>
      <c r="V35" s="52">
        <f t="shared" si="4"/>
        <v>42.452643205035912</v>
      </c>
      <c r="W35" s="52">
        <f t="shared" si="11"/>
        <v>32.649385521465703</v>
      </c>
      <c r="X35" s="212">
        <f t="shared" si="25"/>
        <v>18.28</v>
      </c>
      <c r="Y35" s="52">
        <f t="shared" si="12"/>
        <v>596.83076733239307</v>
      </c>
      <c r="Z35" s="611"/>
      <c r="AA35" s="52">
        <f>surplus!AH35</f>
        <v>24.058235930694412</v>
      </c>
      <c r="AB35" s="212">
        <f t="shared" si="26"/>
        <v>18.28</v>
      </c>
      <c r="AC35" s="52">
        <f t="shared" si="5"/>
        <v>439.78455281309385</v>
      </c>
      <c r="AD35" s="611"/>
      <c r="AE35" s="52">
        <f>surplus!AK35</f>
        <v>172.6</v>
      </c>
      <c r="AF35" s="212">
        <f t="shared" si="27"/>
        <v>4.3888888888888893</v>
      </c>
      <c r="AG35" s="52">
        <f t="shared" si="13"/>
        <v>757.52222222222224</v>
      </c>
      <c r="AH35" s="611"/>
      <c r="AI35" s="52">
        <f>surplus!Z35</f>
        <v>10.6</v>
      </c>
      <c r="AJ35" s="212">
        <f t="shared" si="28"/>
        <v>4.3888888888888893</v>
      </c>
      <c r="AK35" s="52">
        <f t="shared" si="14"/>
        <v>46.522222222222226</v>
      </c>
      <c r="AL35" s="611"/>
      <c r="AM35" s="52">
        <f>surplus!W35</f>
        <v>98.9</v>
      </c>
      <c r="AN35" s="212">
        <f t="shared" si="29"/>
        <v>2.757696007696008</v>
      </c>
      <c r="AO35" s="52">
        <f t="shared" si="15"/>
        <v>272.73613516113522</v>
      </c>
      <c r="AP35" s="611"/>
      <c r="AQ35" s="52">
        <f>surplus!AN35</f>
        <v>184.4</v>
      </c>
      <c r="AR35" s="214">
        <f t="shared" si="30"/>
        <v>0.08</v>
      </c>
      <c r="AS35" s="52">
        <f t="shared" si="16"/>
        <v>7.9120000000000008</v>
      </c>
      <c r="AT35" s="52">
        <f t="shared" si="6"/>
        <v>176.488</v>
      </c>
      <c r="AU35" s="212">
        <f t="shared" si="31"/>
        <v>3.0022222222222221</v>
      </c>
      <c r="AV35" s="52">
        <f t="shared" si="17"/>
        <v>529.85619555555559</v>
      </c>
      <c r="AW35" s="611"/>
      <c r="AX35" s="52">
        <f>surplus!AR35</f>
        <v>11.056324596240259</v>
      </c>
      <c r="AY35" s="212">
        <f t="shared" si="32"/>
        <v>0</v>
      </c>
      <c r="AZ35" s="52">
        <f t="shared" si="18"/>
        <v>0</v>
      </c>
      <c r="BA35" s="611"/>
      <c r="BB35" s="52">
        <f>surplus!AV35</f>
        <v>20.98642603256534</v>
      </c>
      <c r="BC35" s="212">
        <f t="shared" si="33"/>
        <v>0</v>
      </c>
      <c r="BD35" s="52">
        <f t="shared" si="19"/>
        <v>0</v>
      </c>
    </row>
    <row r="36" spans="1:56" ht="13.8" x14ac:dyDescent="0.45">
      <c r="A36" s="109">
        <v>2045</v>
      </c>
      <c r="B36" s="629">
        <f t="shared" si="0"/>
        <v>4295.1781319567599</v>
      </c>
      <c r="C36" s="611"/>
      <c r="D36" s="52">
        <f>surplus!AD87</f>
        <v>837.95907032027753</v>
      </c>
      <c r="E36" s="52">
        <f t="shared" si="7"/>
        <v>411.10424435731306</v>
      </c>
      <c r="F36" s="212">
        <f t="shared" si="20"/>
        <v>1.8650645994832042</v>
      </c>
      <c r="G36" s="52">
        <f t="shared" si="8"/>
        <v>766.7359728481174</v>
      </c>
      <c r="H36" s="611"/>
      <c r="I36" s="52">
        <f>surplus!P36</f>
        <v>17.567882160251795</v>
      </c>
      <c r="J36" s="213">
        <f t="shared" si="21"/>
        <v>0.05</v>
      </c>
      <c r="K36" s="52">
        <f t="shared" si="9"/>
        <v>351.35764320503586</v>
      </c>
      <c r="L36" s="52">
        <f t="shared" si="1"/>
        <v>655.30470209956275</v>
      </c>
      <c r="M36" s="52">
        <f t="shared" si="2"/>
        <v>333.78976104478409</v>
      </c>
      <c r="N36" s="52">
        <f>surplus!T36</f>
        <v>3.6259116201888459</v>
      </c>
      <c r="O36" s="213">
        <f t="shared" si="22"/>
        <v>3.7499999999999999E-2</v>
      </c>
      <c r="P36" s="52">
        <f t="shared" si="23"/>
        <v>96.690976538369227</v>
      </c>
      <c r="Q36" s="52">
        <f t="shared" si="3"/>
        <v>180.33491743117349</v>
      </c>
      <c r="R36" s="52">
        <f t="shared" si="10"/>
        <v>93.065064918180383</v>
      </c>
      <c r="S36" s="611"/>
      <c r="T36" s="52">
        <f>surplus!L36</f>
        <v>77.102028726501615</v>
      </c>
      <c r="U36" s="173">
        <f t="shared" si="24"/>
        <v>0.05</v>
      </c>
      <c r="V36" s="52">
        <f t="shared" si="4"/>
        <v>42.957643205035907</v>
      </c>
      <c r="W36" s="52">
        <f t="shared" si="11"/>
        <v>34.144385521465708</v>
      </c>
      <c r="X36" s="212">
        <f t="shared" si="25"/>
        <v>18.28</v>
      </c>
      <c r="Y36" s="52">
        <f t="shared" si="12"/>
        <v>624.15936733239323</v>
      </c>
      <c r="Z36" s="611"/>
      <c r="AA36" s="52">
        <f>surplus!AH36</f>
        <v>24.558235930694412</v>
      </c>
      <c r="AB36" s="212">
        <f t="shared" si="26"/>
        <v>18.28</v>
      </c>
      <c r="AC36" s="52">
        <f t="shared" si="5"/>
        <v>448.9245528130939</v>
      </c>
      <c r="AD36" s="611"/>
      <c r="AE36" s="52">
        <f>surplus!AK36</f>
        <v>173.6</v>
      </c>
      <c r="AF36" s="212">
        <f t="shared" si="27"/>
        <v>4.3888888888888893</v>
      </c>
      <c r="AG36" s="52">
        <f t="shared" si="13"/>
        <v>761.91111111111115</v>
      </c>
      <c r="AH36" s="611"/>
      <c r="AI36" s="52">
        <f>surplus!Z36</f>
        <v>10.8</v>
      </c>
      <c r="AJ36" s="212">
        <f t="shared" si="28"/>
        <v>4.3888888888888893</v>
      </c>
      <c r="AK36" s="52">
        <f t="shared" si="14"/>
        <v>47.400000000000006</v>
      </c>
      <c r="AL36" s="611"/>
      <c r="AM36" s="52">
        <f>surplus!W36</f>
        <v>99.5</v>
      </c>
      <c r="AN36" s="212">
        <f t="shared" si="29"/>
        <v>2.757696007696008</v>
      </c>
      <c r="AO36" s="52">
        <f t="shared" si="15"/>
        <v>274.39075276575278</v>
      </c>
      <c r="AP36" s="611"/>
      <c r="AQ36" s="52">
        <f>surplus!AN36</f>
        <v>186.5</v>
      </c>
      <c r="AR36" s="214">
        <f t="shared" si="30"/>
        <v>0.08</v>
      </c>
      <c r="AS36" s="52">
        <f t="shared" si="16"/>
        <v>7.96</v>
      </c>
      <c r="AT36" s="52">
        <f t="shared" si="6"/>
        <v>178.54</v>
      </c>
      <c r="AU36" s="212">
        <f t="shared" si="31"/>
        <v>3.0022222222222221</v>
      </c>
      <c r="AV36" s="52">
        <f t="shared" si="17"/>
        <v>536.01675555555551</v>
      </c>
      <c r="AW36" s="611"/>
      <c r="AX36" s="52">
        <f>surplus!AR36</f>
        <v>11.256324596240258</v>
      </c>
      <c r="AY36" s="212">
        <f t="shared" si="32"/>
        <v>0</v>
      </c>
      <c r="AZ36" s="52">
        <f t="shared" si="18"/>
        <v>0</v>
      </c>
      <c r="BA36" s="611"/>
      <c r="BB36" s="52">
        <f>surplus!AV36</f>
        <v>21.48642603256534</v>
      </c>
      <c r="BC36" s="212">
        <f t="shared" si="33"/>
        <v>0</v>
      </c>
      <c r="BD36" s="52">
        <f t="shared" si="19"/>
        <v>0</v>
      </c>
    </row>
    <row r="37" spans="1:56" ht="13.8" x14ac:dyDescent="0.45">
      <c r="A37" s="109">
        <v>2046</v>
      </c>
      <c r="B37" s="629">
        <f t="shared" si="0"/>
        <v>4363.5657286828255</v>
      </c>
      <c r="C37" s="611"/>
      <c r="D37" s="52">
        <f>surplus!AD88</f>
        <v>847.8590703202774</v>
      </c>
      <c r="E37" s="52">
        <f t="shared" si="7"/>
        <v>417.20424435731297</v>
      </c>
      <c r="F37" s="212">
        <f t="shared" si="20"/>
        <v>1.8650645994832042</v>
      </c>
      <c r="G37" s="52">
        <f t="shared" si="8"/>
        <v>778.11286690496479</v>
      </c>
      <c r="H37" s="611"/>
      <c r="I37" s="52">
        <f>surplus!P37</f>
        <v>17.767882160251794</v>
      </c>
      <c r="J37" s="213">
        <f t="shared" si="21"/>
        <v>0.05</v>
      </c>
      <c r="K37" s="52">
        <f t="shared" si="9"/>
        <v>355.35764320503586</v>
      </c>
      <c r="L37" s="52">
        <f t="shared" si="1"/>
        <v>662.76496049749562</v>
      </c>
      <c r="M37" s="52">
        <f t="shared" si="2"/>
        <v>337.58976104478404</v>
      </c>
      <c r="N37" s="52">
        <f>surplus!T37</f>
        <v>3.6259116201888459</v>
      </c>
      <c r="O37" s="213">
        <f t="shared" si="22"/>
        <v>3.7499999999999999E-2</v>
      </c>
      <c r="P37" s="52">
        <f t="shared" si="23"/>
        <v>96.690976538369227</v>
      </c>
      <c r="Q37" s="52">
        <f t="shared" si="3"/>
        <v>180.33491743117349</v>
      </c>
      <c r="R37" s="52">
        <f t="shared" si="10"/>
        <v>93.065064918180383</v>
      </c>
      <c r="S37" s="611"/>
      <c r="T37" s="52">
        <f>surplus!L37</f>
        <v>79.102028726501615</v>
      </c>
      <c r="U37" s="173">
        <f t="shared" si="24"/>
        <v>0.05</v>
      </c>
      <c r="V37" s="52">
        <f t="shared" si="4"/>
        <v>43.462643205035903</v>
      </c>
      <c r="W37" s="52">
        <f t="shared" si="11"/>
        <v>35.639385521465712</v>
      </c>
      <c r="X37" s="212">
        <f t="shared" si="25"/>
        <v>18.28</v>
      </c>
      <c r="Y37" s="52">
        <f t="shared" si="12"/>
        <v>651.48796733239328</v>
      </c>
      <c r="Z37" s="611"/>
      <c r="AA37" s="52">
        <f>surplus!AH37</f>
        <v>25.058235930694412</v>
      </c>
      <c r="AB37" s="212">
        <f t="shared" si="26"/>
        <v>18.28</v>
      </c>
      <c r="AC37" s="52">
        <f t="shared" si="5"/>
        <v>458.06455281309388</v>
      </c>
      <c r="AD37" s="611"/>
      <c r="AE37" s="52">
        <f>surplus!AK37</f>
        <v>174.6</v>
      </c>
      <c r="AF37" s="212">
        <f t="shared" si="27"/>
        <v>4.3888888888888893</v>
      </c>
      <c r="AG37" s="52">
        <f t="shared" si="13"/>
        <v>766.30000000000007</v>
      </c>
      <c r="AH37" s="611"/>
      <c r="AI37" s="52">
        <f>surplus!Z37</f>
        <v>11</v>
      </c>
      <c r="AJ37" s="212">
        <f t="shared" si="28"/>
        <v>4.3888888888888893</v>
      </c>
      <c r="AK37" s="52">
        <f t="shared" si="14"/>
        <v>48.277777777777786</v>
      </c>
      <c r="AL37" s="611"/>
      <c r="AM37" s="52">
        <f>surplus!W37</f>
        <v>100.1</v>
      </c>
      <c r="AN37" s="212">
        <f t="shared" si="29"/>
        <v>2.757696007696008</v>
      </c>
      <c r="AO37" s="52">
        <f t="shared" si="15"/>
        <v>276.04537037037039</v>
      </c>
      <c r="AP37" s="611"/>
      <c r="AQ37" s="52">
        <f>surplus!AN37</f>
        <v>188.6</v>
      </c>
      <c r="AR37" s="214">
        <f t="shared" si="30"/>
        <v>0.08</v>
      </c>
      <c r="AS37" s="52">
        <f t="shared" si="16"/>
        <v>8.0079999999999991</v>
      </c>
      <c r="AT37" s="52">
        <f t="shared" si="6"/>
        <v>180.59199999999998</v>
      </c>
      <c r="AU37" s="212">
        <f t="shared" si="31"/>
        <v>3.0022222222222221</v>
      </c>
      <c r="AV37" s="52">
        <f t="shared" si="17"/>
        <v>542.17731555555554</v>
      </c>
      <c r="AW37" s="611"/>
      <c r="AX37" s="52">
        <f>surplus!AR37</f>
        <v>11.456324596240258</v>
      </c>
      <c r="AY37" s="212">
        <f t="shared" si="32"/>
        <v>0</v>
      </c>
      <c r="AZ37" s="52">
        <f t="shared" si="18"/>
        <v>0</v>
      </c>
      <c r="BA37" s="611"/>
      <c r="BB37" s="52">
        <f>surplus!AV37</f>
        <v>21.98642603256534</v>
      </c>
      <c r="BC37" s="212">
        <f t="shared" si="33"/>
        <v>0</v>
      </c>
      <c r="BD37" s="52">
        <f t="shared" si="19"/>
        <v>0</v>
      </c>
    </row>
    <row r="38" spans="1:56" ht="13.8" x14ac:dyDescent="0.45">
      <c r="A38" s="109">
        <v>2047</v>
      </c>
      <c r="B38" s="629">
        <f t="shared" si="0"/>
        <v>4434.3332994541033</v>
      </c>
      <c r="C38" s="611"/>
      <c r="D38" s="52">
        <f>surplus!AD89</f>
        <v>857.65907032027758</v>
      </c>
      <c r="E38" s="52">
        <f t="shared" si="7"/>
        <v>421.30424435731311</v>
      </c>
      <c r="F38" s="212">
        <f t="shared" si="20"/>
        <v>1.8650645994832042</v>
      </c>
      <c r="G38" s="52">
        <f t="shared" si="8"/>
        <v>785.7596317628462</v>
      </c>
      <c r="H38" s="611"/>
      <c r="I38" s="52">
        <f>surplus!P38</f>
        <v>18.067882160251795</v>
      </c>
      <c r="J38" s="213">
        <f t="shared" si="21"/>
        <v>0.05</v>
      </c>
      <c r="K38" s="52">
        <f t="shared" si="9"/>
        <v>361.35764320503586</v>
      </c>
      <c r="L38" s="52">
        <f t="shared" si="1"/>
        <v>673.95534809439482</v>
      </c>
      <c r="M38" s="52">
        <f t="shared" si="2"/>
        <v>343.28976104478409</v>
      </c>
      <c r="N38" s="52">
        <f>surplus!T38</f>
        <v>3.6259116201888459</v>
      </c>
      <c r="O38" s="213">
        <f t="shared" si="22"/>
        <v>3.7499999999999999E-2</v>
      </c>
      <c r="P38" s="52">
        <f t="shared" si="23"/>
        <v>96.690976538369227</v>
      </c>
      <c r="Q38" s="52">
        <f t="shared" si="3"/>
        <v>180.33491743117349</v>
      </c>
      <c r="R38" s="52">
        <f t="shared" si="10"/>
        <v>93.065064918180383</v>
      </c>
      <c r="S38" s="611"/>
      <c r="T38" s="52">
        <f>surplus!L38</f>
        <v>81.102028726501615</v>
      </c>
      <c r="U38" s="173">
        <f t="shared" si="24"/>
        <v>0.05</v>
      </c>
      <c r="V38" s="52">
        <f t="shared" si="4"/>
        <v>43.967643205035913</v>
      </c>
      <c r="W38" s="52">
        <f t="shared" si="11"/>
        <v>37.134385521465703</v>
      </c>
      <c r="X38" s="212">
        <f t="shared" si="25"/>
        <v>18.28</v>
      </c>
      <c r="Y38" s="52">
        <f t="shared" si="12"/>
        <v>678.81656733239311</v>
      </c>
      <c r="Z38" s="611"/>
      <c r="AA38" s="52">
        <f>surplus!AH38</f>
        <v>25.65823593069441</v>
      </c>
      <c r="AB38" s="212">
        <f t="shared" si="26"/>
        <v>18.28</v>
      </c>
      <c r="AC38" s="52">
        <f t="shared" si="5"/>
        <v>469.03255281309384</v>
      </c>
      <c r="AD38" s="611"/>
      <c r="AE38" s="52">
        <f>surplus!AK38</f>
        <v>175.6</v>
      </c>
      <c r="AF38" s="212">
        <f t="shared" si="27"/>
        <v>4.3888888888888893</v>
      </c>
      <c r="AG38" s="52">
        <f t="shared" si="13"/>
        <v>770.68888888888898</v>
      </c>
      <c r="AH38" s="611"/>
      <c r="AI38" s="52">
        <f>surplus!Z38</f>
        <v>11.2</v>
      </c>
      <c r="AJ38" s="212">
        <f t="shared" si="28"/>
        <v>4.3888888888888893</v>
      </c>
      <c r="AK38" s="52">
        <f t="shared" si="14"/>
        <v>49.155555555555559</v>
      </c>
      <c r="AL38" s="611"/>
      <c r="AM38" s="52">
        <f>surplus!W38</f>
        <v>100.8</v>
      </c>
      <c r="AN38" s="212">
        <f t="shared" si="29"/>
        <v>2.757696007696008</v>
      </c>
      <c r="AO38" s="52">
        <f t="shared" si="15"/>
        <v>277.9757575757576</v>
      </c>
      <c r="AP38" s="611"/>
      <c r="AQ38" s="52">
        <f>surplus!AN38</f>
        <v>190.8</v>
      </c>
      <c r="AR38" s="214">
        <f t="shared" si="30"/>
        <v>0.08</v>
      </c>
      <c r="AS38" s="52">
        <f t="shared" si="16"/>
        <v>8.0640000000000001</v>
      </c>
      <c r="AT38" s="52">
        <f t="shared" si="6"/>
        <v>182.73600000000002</v>
      </c>
      <c r="AU38" s="212">
        <f t="shared" si="31"/>
        <v>3.0022222222222221</v>
      </c>
      <c r="AV38" s="52">
        <f t="shared" si="17"/>
        <v>548.61408000000006</v>
      </c>
      <c r="AW38" s="611"/>
      <c r="AX38" s="52">
        <f>surplus!AR38</f>
        <v>11.65632459624026</v>
      </c>
      <c r="AY38" s="212">
        <f t="shared" si="32"/>
        <v>0</v>
      </c>
      <c r="AZ38" s="52">
        <f t="shared" si="18"/>
        <v>0</v>
      </c>
      <c r="BA38" s="611"/>
      <c r="BB38" s="52">
        <f>surplus!AV38</f>
        <v>22.48642603256534</v>
      </c>
      <c r="BC38" s="212">
        <f t="shared" si="33"/>
        <v>0</v>
      </c>
      <c r="BD38" s="52">
        <f t="shared" si="19"/>
        <v>0</v>
      </c>
    </row>
    <row r="39" spans="1:56" ht="13.8" x14ac:dyDescent="0.45">
      <c r="A39" s="109">
        <v>2048</v>
      </c>
      <c r="B39" s="629">
        <f t="shared" si="0"/>
        <v>4505.0977943713824</v>
      </c>
      <c r="C39" s="611"/>
      <c r="D39" s="52">
        <f>surplus!AD90</f>
        <v>867.3590703202774</v>
      </c>
      <c r="E39" s="52">
        <f t="shared" si="7"/>
        <v>427.20424435731297</v>
      </c>
      <c r="F39" s="212">
        <f t="shared" si="20"/>
        <v>1.8650645994832042</v>
      </c>
      <c r="G39" s="52">
        <f t="shared" si="8"/>
        <v>796.76351289979686</v>
      </c>
      <c r="H39" s="611"/>
      <c r="I39" s="52">
        <f>surplus!P39</f>
        <v>18.267882160251794</v>
      </c>
      <c r="J39" s="213">
        <f t="shared" si="21"/>
        <v>0.05</v>
      </c>
      <c r="K39" s="52">
        <f t="shared" si="9"/>
        <v>365.35764320503586</v>
      </c>
      <c r="L39" s="52">
        <f t="shared" si="1"/>
        <v>681.41560649232758</v>
      </c>
      <c r="M39" s="52">
        <f t="shared" si="2"/>
        <v>347.08976104478404</v>
      </c>
      <c r="N39" s="52">
        <f>surplus!T39</f>
        <v>3.6259116201888459</v>
      </c>
      <c r="O39" s="213">
        <f t="shared" si="22"/>
        <v>3.7499999999999999E-2</v>
      </c>
      <c r="P39" s="52">
        <f t="shared" si="23"/>
        <v>96.690976538369227</v>
      </c>
      <c r="Q39" s="52">
        <f t="shared" si="3"/>
        <v>180.33491743117349</v>
      </c>
      <c r="R39" s="52">
        <f t="shared" si="10"/>
        <v>93.065064918180383</v>
      </c>
      <c r="S39" s="611"/>
      <c r="T39" s="52">
        <f>surplus!L39</f>
        <v>83.102028726501615</v>
      </c>
      <c r="U39" s="173">
        <f t="shared" si="24"/>
        <v>0.05</v>
      </c>
      <c r="V39" s="52">
        <f t="shared" si="4"/>
        <v>44.462643205035903</v>
      </c>
      <c r="W39" s="52">
        <f t="shared" si="11"/>
        <v>38.639385521465712</v>
      </c>
      <c r="X39" s="212">
        <f t="shared" si="25"/>
        <v>18.28</v>
      </c>
      <c r="Y39" s="52">
        <f t="shared" si="12"/>
        <v>706.32796733239331</v>
      </c>
      <c r="Z39" s="611"/>
      <c r="AA39" s="52">
        <f>surplus!AH39</f>
        <v>26.258235930694411</v>
      </c>
      <c r="AB39" s="212">
        <f t="shared" si="26"/>
        <v>18.28</v>
      </c>
      <c r="AC39" s="52">
        <f t="shared" si="5"/>
        <v>480.00055281309386</v>
      </c>
      <c r="AD39" s="611"/>
      <c r="AE39" s="52">
        <f>surplus!AK39</f>
        <v>176.6</v>
      </c>
      <c r="AF39" s="212">
        <f t="shared" si="27"/>
        <v>4.3888888888888893</v>
      </c>
      <c r="AG39" s="52">
        <f t="shared" si="13"/>
        <v>775.07777777777778</v>
      </c>
      <c r="AH39" s="611"/>
      <c r="AI39" s="52">
        <f>surplus!Z39</f>
        <v>11.5</v>
      </c>
      <c r="AJ39" s="212">
        <f t="shared" si="28"/>
        <v>4.3888888888888893</v>
      </c>
      <c r="AK39" s="52">
        <f t="shared" si="14"/>
        <v>50.472222222222229</v>
      </c>
      <c r="AL39" s="611"/>
      <c r="AM39" s="52">
        <f>surplus!W39</f>
        <v>101.4</v>
      </c>
      <c r="AN39" s="212">
        <f t="shared" si="29"/>
        <v>2.757696007696008</v>
      </c>
      <c r="AO39" s="52">
        <f t="shared" si="15"/>
        <v>279.63037518037521</v>
      </c>
      <c r="AP39" s="611"/>
      <c r="AQ39" s="52">
        <f>surplus!AN39</f>
        <v>193</v>
      </c>
      <c r="AR39" s="214">
        <f t="shared" si="30"/>
        <v>0.08</v>
      </c>
      <c r="AS39" s="52">
        <f t="shared" si="16"/>
        <v>8.1120000000000001</v>
      </c>
      <c r="AT39" s="52">
        <f t="shared" si="6"/>
        <v>184.88800000000001</v>
      </c>
      <c r="AU39" s="212">
        <f t="shared" si="31"/>
        <v>3.0022222222222221</v>
      </c>
      <c r="AV39" s="52">
        <f t="shared" si="17"/>
        <v>555.07486222222224</v>
      </c>
      <c r="AW39" s="611"/>
      <c r="AX39" s="52">
        <f>surplus!AR39</f>
        <v>11.85632459624026</v>
      </c>
      <c r="AY39" s="212">
        <f t="shared" si="32"/>
        <v>0</v>
      </c>
      <c r="AZ39" s="52">
        <f t="shared" si="18"/>
        <v>0</v>
      </c>
      <c r="BA39" s="611"/>
      <c r="BB39" s="52">
        <f>surplus!AV39</f>
        <v>22.98642603256534</v>
      </c>
      <c r="BC39" s="212">
        <f t="shared" si="33"/>
        <v>0</v>
      </c>
      <c r="BD39" s="52">
        <f t="shared" si="19"/>
        <v>0</v>
      </c>
    </row>
    <row r="40" spans="1:56" ht="13.8" x14ac:dyDescent="0.45">
      <c r="A40" s="109">
        <v>2049</v>
      </c>
      <c r="B40" s="629">
        <f t="shared" si="0"/>
        <v>4575.6285161620463</v>
      </c>
      <c r="C40" s="611"/>
      <c r="D40" s="52">
        <f>surplus!AD91</f>
        <v>876.95907032027753</v>
      </c>
      <c r="E40" s="52">
        <f t="shared" si="7"/>
        <v>433.00424435731304</v>
      </c>
      <c r="F40" s="212">
        <f t="shared" si="20"/>
        <v>1.8650645994832042</v>
      </c>
      <c r="G40" s="52">
        <f t="shared" si="8"/>
        <v>807.58088757679957</v>
      </c>
      <c r="H40" s="611"/>
      <c r="I40" s="52">
        <f>surplus!P40</f>
        <v>18.467882160251797</v>
      </c>
      <c r="J40" s="213">
        <f t="shared" si="21"/>
        <v>0.05</v>
      </c>
      <c r="K40" s="52">
        <f t="shared" si="9"/>
        <v>369.35764320503591</v>
      </c>
      <c r="L40" s="52">
        <f t="shared" si="1"/>
        <v>688.87586489026057</v>
      </c>
      <c r="M40" s="52">
        <f t="shared" si="2"/>
        <v>350.88976104478411</v>
      </c>
      <c r="N40" s="52">
        <f>surplus!T40</f>
        <v>3.6259116201888459</v>
      </c>
      <c r="O40" s="213">
        <f t="shared" si="22"/>
        <v>3.7499999999999999E-2</v>
      </c>
      <c r="P40" s="52">
        <f t="shared" si="23"/>
        <v>96.690976538369227</v>
      </c>
      <c r="Q40" s="52">
        <f t="shared" si="3"/>
        <v>180.33491743117349</v>
      </c>
      <c r="R40" s="52">
        <f t="shared" si="10"/>
        <v>93.065064918180383</v>
      </c>
      <c r="S40" s="611"/>
      <c r="T40" s="52">
        <f>surplus!L40</f>
        <v>85.202028726501609</v>
      </c>
      <c r="U40" s="173">
        <f t="shared" si="24"/>
        <v>0.05</v>
      </c>
      <c r="V40" s="52">
        <f t="shared" si="4"/>
        <v>44.952643205035912</v>
      </c>
      <c r="W40" s="52">
        <f t="shared" si="11"/>
        <v>40.249385521465697</v>
      </c>
      <c r="X40" s="212">
        <f t="shared" si="25"/>
        <v>18.28</v>
      </c>
      <c r="Y40" s="52">
        <f t="shared" si="12"/>
        <v>735.75876733239295</v>
      </c>
      <c r="Z40" s="611"/>
      <c r="AA40" s="52">
        <f>surplus!AH40</f>
        <v>26.758235930694411</v>
      </c>
      <c r="AB40" s="212">
        <f t="shared" si="26"/>
        <v>18.28</v>
      </c>
      <c r="AC40" s="52">
        <f t="shared" si="5"/>
        <v>489.14055281309385</v>
      </c>
      <c r="AD40" s="611"/>
      <c r="AE40" s="52">
        <f>surplus!AK40</f>
        <v>177.6</v>
      </c>
      <c r="AF40" s="212">
        <f t="shared" si="27"/>
        <v>4.3888888888888893</v>
      </c>
      <c r="AG40" s="52">
        <f t="shared" si="13"/>
        <v>779.4666666666667</v>
      </c>
      <c r="AH40" s="611"/>
      <c r="AI40" s="52">
        <f>surplus!Z40</f>
        <v>11.7</v>
      </c>
      <c r="AJ40" s="212">
        <f t="shared" si="28"/>
        <v>4.3888888888888893</v>
      </c>
      <c r="AK40" s="52">
        <f t="shared" si="14"/>
        <v>51.35</v>
      </c>
      <c r="AL40" s="611"/>
      <c r="AM40" s="52">
        <f>surplus!W40</f>
        <v>102</v>
      </c>
      <c r="AN40" s="212">
        <f t="shared" si="29"/>
        <v>2.757696007696008</v>
      </c>
      <c r="AO40" s="52">
        <f t="shared" si="15"/>
        <v>281.28499278499282</v>
      </c>
      <c r="AP40" s="611"/>
      <c r="AQ40" s="52">
        <f>surplus!AN40</f>
        <v>195.3</v>
      </c>
      <c r="AR40" s="214">
        <f t="shared" si="30"/>
        <v>0.08</v>
      </c>
      <c r="AS40" s="52">
        <f t="shared" ref="AS40" si="34">AM40*AR40</f>
        <v>8.16</v>
      </c>
      <c r="AT40" s="52">
        <f t="shared" ref="AT40:AT51" si="35">AQ40-AS40</f>
        <v>187.14000000000001</v>
      </c>
      <c r="AU40" s="212">
        <f t="shared" si="31"/>
        <v>3.0022222222222221</v>
      </c>
      <c r="AV40" s="52">
        <f t="shared" si="17"/>
        <v>561.83586666666667</v>
      </c>
      <c r="AW40" s="611"/>
      <c r="AX40" s="52">
        <f>surplus!AR40</f>
        <v>12.056324596240259</v>
      </c>
      <c r="AY40" s="212">
        <f t="shared" si="32"/>
        <v>0</v>
      </c>
      <c r="AZ40" s="52">
        <f t="shared" si="18"/>
        <v>0</v>
      </c>
      <c r="BA40" s="611"/>
      <c r="BB40" s="52">
        <f>surplus!AV40</f>
        <v>23.48642603256534</v>
      </c>
      <c r="BC40" s="212">
        <f t="shared" si="33"/>
        <v>0</v>
      </c>
      <c r="BD40" s="52">
        <f t="shared" si="19"/>
        <v>0</v>
      </c>
    </row>
    <row r="41" spans="1:56" ht="13.8" x14ac:dyDescent="0.45">
      <c r="A41" s="109">
        <v>2050</v>
      </c>
      <c r="B41" s="629">
        <f t="shared" si="0"/>
        <v>4649.5150157304879</v>
      </c>
      <c r="C41" s="611"/>
      <c r="D41" s="52">
        <f>surplus!AD92</f>
        <v>886.45907032027753</v>
      </c>
      <c r="E41" s="52">
        <f t="shared" si="7"/>
        <v>436.80424435731311</v>
      </c>
      <c r="F41" s="212">
        <f t="shared" si="20"/>
        <v>1.8650645994832042</v>
      </c>
      <c r="G41" s="52">
        <f t="shared" si="8"/>
        <v>814.66813305483583</v>
      </c>
      <c r="H41" s="611"/>
      <c r="I41" s="52">
        <f>surplus!P41</f>
        <v>18.767882160251794</v>
      </c>
      <c r="J41" s="213">
        <f t="shared" si="21"/>
        <v>0.05</v>
      </c>
      <c r="K41" s="52">
        <f t="shared" si="9"/>
        <v>375.35764320503586</v>
      </c>
      <c r="L41" s="52">
        <f t="shared" si="1"/>
        <v>700.06625248715966</v>
      </c>
      <c r="M41" s="52">
        <f t="shared" si="2"/>
        <v>356.58976104478404</v>
      </c>
      <c r="N41" s="52">
        <f>surplus!T41</f>
        <v>3.6259116201888459</v>
      </c>
      <c r="O41" s="213">
        <f t="shared" si="22"/>
        <v>3.7499999999999999E-2</v>
      </c>
      <c r="P41" s="52">
        <f t="shared" si="23"/>
        <v>96.690976538369227</v>
      </c>
      <c r="Q41" s="52">
        <f t="shared" si="3"/>
        <v>180.33491743117349</v>
      </c>
      <c r="R41" s="52">
        <f t="shared" si="10"/>
        <v>93.065064918180383</v>
      </c>
      <c r="S41" s="611"/>
      <c r="T41" s="52">
        <f>surplus!L41</f>
        <v>87.402028726501626</v>
      </c>
      <c r="U41" s="173">
        <f t="shared" si="24"/>
        <v>0.05</v>
      </c>
      <c r="V41" s="52">
        <f t="shared" si="4"/>
        <v>45.442643205035914</v>
      </c>
      <c r="W41" s="52">
        <f t="shared" si="11"/>
        <v>41.959385521465713</v>
      </c>
      <c r="X41" s="212">
        <f t="shared" si="25"/>
        <v>18.28</v>
      </c>
      <c r="Y41" s="52">
        <f t="shared" si="12"/>
        <v>767.01756733239324</v>
      </c>
      <c r="Z41" s="611"/>
      <c r="AA41" s="52">
        <f>surplus!AH41</f>
        <v>27.358235930694409</v>
      </c>
      <c r="AB41" s="212">
        <f t="shared" si="26"/>
        <v>18.28</v>
      </c>
      <c r="AC41" s="52">
        <f t="shared" si="5"/>
        <v>500.10855281309381</v>
      </c>
      <c r="AD41" s="611"/>
      <c r="AE41" s="52">
        <f>surplus!AK41</f>
        <v>178.6</v>
      </c>
      <c r="AF41" s="212">
        <f t="shared" si="27"/>
        <v>4.3888888888888893</v>
      </c>
      <c r="AG41" s="52">
        <f t="shared" si="13"/>
        <v>783.85555555555561</v>
      </c>
      <c r="AH41" s="611"/>
      <c r="AI41" s="52">
        <f>surplus!Z41</f>
        <v>11.9</v>
      </c>
      <c r="AJ41" s="212">
        <f t="shared" si="28"/>
        <v>4.3888888888888893</v>
      </c>
      <c r="AK41" s="52">
        <f t="shared" si="14"/>
        <v>52.227777777777781</v>
      </c>
      <c r="AL41" s="611"/>
      <c r="AM41" s="52">
        <f>surplus!W41</f>
        <v>102.6</v>
      </c>
      <c r="AN41" s="212">
        <f t="shared" si="29"/>
        <v>2.757696007696008</v>
      </c>
      <c r="AO41" s="52">
        <f t="shared" si="15"/>
        <v>282.93961038961038</v>
      </c>
      <c r="AP41" s="611"/>
      <c r="AQ41" s="52">
        <f>surplus!AN41</f>
        <v>197.5</v>
      </c>
      <c r="AR41" s="214">
        <f t="shared" si="30"/>
        <v>0.08</v>
      </c>
      <c r="AS41" s="52">
        <f>AM41*AR41</f>
        <v>8.2080000000000002</v>
      </c>
      <c r="AT41" s="52">
        <f t="shared" si="35"/>
        <v>189.292</v>
      </c>
      <c r="AU41" s="212">
        <f t="shared" si="31"/>
        <v>3.0022222222222221</v>
      </c>
      <c r="AV41" s="52">
        <f t="shared" si="17"/>
        <v>568.29664888888885</v>
      </c>
      <c r="AW41" s="611"/>
      <c r="AX41" s="52">
        <f>surplus!AR41</f>
        <v>12.256324596240258</v>
      </c>
      <c r="AY41" s="212">
        <f t="shared" si="32"/>
        <v>0</v>
      </c>
      <c r="AZ41" s="52">
        <f t="shared" si="18"/>
        <v>0</v>
      </c>
      <c r="BA41" s="611"/>
      <c r="BB41" s="52">
        <f>surplus!AV41</f>
        <v>23.98642603256534</v>
      </c>
      <c r="BC41" s="212">
        <f t="shared" si="33"/>
        <v>0</v>
      </c>
      <c r="BD41" s="52">
        <f t="shared" si="19"/>
        <v>0</v>
      </c>
    </row>
    <row r="42" spans="1:56" ht="13.8" x14ac:dyDescent="0.45">
      <c r="A42" s="109">
        <v>2051</v>
      </c>
      <c r="B42" s="629">
        <f t="shared" ref="B42:B51" si="36">G42+L42+Q42+Y42+AC42+AG42+AK42+AO42+AV42+AZ42+BD42</f>
        <v>4723.0726357123667</v>
      </c>
      <c r="C42" s="611"/>
      <c r="D42" s="52">
        <f>surplus!AD93</f>
        <v>895.8590703202774</v>
      </c>
      <c r="E42" s="52">
        <f t="shared" ref="E42:E51" si="37">D42-M42-R42</f>
        <v>442.4042443573129</v>
      </c>
      <c r="F42" s="212">
        <f>F41</f>
        <v>1.8650645994832042</v>
      </c>
      <c r="G42" s="52">
        <f t="shared" si="8"/>
        <v>825.11249481194136</v>
      </c>
      <c r="H42" s="611"/>
      <c r="I42" s="52">
        <f>surplus!P42</f>
        <v>18.967882160251797</v>
      </c>
      <c r="J42" s="213">
        <f t="shared" si="21"/>
        <v>0.05</v>
      </c>
      <c r="K42" s="52">
        <f t="shared" ref="K42:K51" si="38">I42/J42</f>
        <v>379.35764320503591</v>
      </c>
      <c r="L42" s="52">
        <f t="shared" ref="L42:L51" si="39">K42*F42</f>
        <v>707.52651088509265</v>
      </c>
      <c r="M42" s="52">
        <f t="shared" ref="M42:M51" si="40">K42-I42</f>
        <v>360.38976104478411</v>
      </c>
      <c r="N42" s="52">
        <f>surplus!T42</f>
        <v>3.6259116201888459</v>
      </c>
      <c r="O42" s="213">
        <f t="shared" si="22"/>
        <v>3.7499999999999999E-2</v>
      </c>
      <c r="P42" s="52">
        <f t="shared" ref="P42:P51" si="41">N42/O42</f>
        <v>96.690976538369227</v>
      </c>
      <c r="Q42" s="52">
        <f t="shared" ref="Q42:Q51" si="42">P42*F42</f>
        <v>180.33491743117349</v>
      </c>
      <c r="R42" s="52">
        <f t="shared" ref="R42:R51" si="43">P42-N42</f>
        <v>93.065064918180383</v>
      </c>
      <c r="S42" s="611"/>
      <c r="T42" s="52">
        <f>surplus!L42</f>
        <v>89.602028726501615</v>
      </c>
      <c r="U42" s="173">
        <f t="shared" si="24"/>
        <v>0.05</v>
      </c>
      <c r="V42" s="52">
        <f t="shared" ref="V42:V51" si="44">(P42+K42+E42)*U42</f>
        <v>45.922643205035904</v>
      </c>
      <c r="W42" s="52">
        <f t="shared" si="11"/>
        <v>43.679385521465711</v>
      </c>
      <c r="X42" s="212">
        <f>X41</f>
        <v>18.28</v>
      </c>
      <c r="Y42" s="52">
        <f t="shared" ref="Y42:Y51" si="45">W42*X42</f>
        <v>798.45916733239324</v>
      </c>
      <c r="Z42" s="611"/>
      <c r="AA42" s="52">
        <f>surplus!AH42</f>
        <v>27.958235930694411</v>
      </c>
      <c r="AB42" s="212">
        <f t="shared" si="26"/>
        <v>18.28</v>
      </c>
      <c r="AC42" s="52">
        <f t="shared" ref="AC42:AC51" si="46">AA42*AB42</f>
        <v>511.07655281309388</v>
      </c>
      <c r="AD42" s="611"/>
      <c r="AE42" s="52">
        <f>surplus!AK42</f>
        <v>179.5</v>
      </c>
      <c r="AF42" s="212">
        <f t="shared" si="27"/>
        <v>4.3888888888888893</v>
      </c>
      <c r="AG42" s="52">
        <f t="shared" ref="AG42:AG51" si="47">AE42*AF42</f>
        <v>787.80555555555566</v>
      </c>
      <c r="AH42" s="611"/>
      <c r="AI42" s="52">
        <f>surplus!Z42</f>
        <v>12.1</v>
      </c>
      <c r="AJ42" s="212">
        <f t="shared" si="28"/>
        <v>4.3888888888888893</v>
      </c>
      <c r="AK42" s="52">
        <f t="shared" ref="AK42:AK51" si="48">AI42*AJ42</f>
        <v>53.105555555555561</v>
      </c>
      <c r="AL42" s="611"/>
      <c r="AM42" s="52">
        <f>surplus!W42</f>
        <v>103.2</v>
      </c>
      <c r="AN42" s="212">
        <f t="shared" si="29"/>
        <v>2.757696007696008</v>
      </c>
      <c r="AO42" s="52">
        <f t="shared" ref="AO42:AO51" si="49">AM42*AN42</f>
        <v>284.59422799422805</v>
      </c>
      <c r="AP42" s="611"/>
      <c r="AQ42" s="52">
        <f>surplus!AN42</f>
        <v>199.8</v>
      </c>
      <c r="AR42" s="214">
        <f t="shared" si="30"/>
        <v>0.08</v>
      </c>
      <c r="AS42" s="52">
        <f t="shared" ref="AS42:AS51" si="50">AM42*AR42</f>
        <v>8.2560000000000002</v>
      </c>
      <c r="AT42" s="52">
        <f t="shared" si="35"/>
        <v>191.54400000000001</v>
      </c>
      <c r="AU42" s="212">
        <f>AU41</f>
        <v>3.0022222222222221</v>
      </c>
      <c r="AV42" s="52">
        <f t="shared" ref="AV42:AV51" si="51">AT42*AU42</f>
        <v>575.05765333333329</v>
      </c>
      <c r="AW42" s="611"/>
      <c r="AX42" s="52">
        <f>surplus!AR42</f>
        <v>12.556324596240259</v>
      </c>
      <c r="AY42" s="212">
        <f t="shared" si="32"/>
        <v>0</v>
      </c>
      <c r="AZ42" s="52">
        <f t="shared" ref="AZ42:AZ51" si="52">AX42*AY42</f>
        <v>0</v>
      </c>
      <c r="BA42" s="611"/>
      <c r="BB42" s="52">
        <f>surplus!AV42</f>
        <v>24.586426032565342</v>
      </c>
      <c r="BC42" s="212">
        <f t="shared" si="33"/>
        <v>0</v>
      </c>
      <c r="BD42" s="52">
        <f t="shared" si="19"/>
        <v>0</v>
      </c>
    </row>
    <row r="43" spans="1:56" ht="13.8" x14ac:dyDescent="0.45">
      <c r="A43" s="109">
        <v>2052</v>
      </c>
      <c r="B43" s="629">
        <f t="shared" si="36"/>
        <v>4796.7222863001944</v>
      </c>
      <c r="C43" s="611"/>
      <c r="D43" s="52">
        <f>surplus!AD94</f>
        <v>905.15907032027758</v>
      </c>
      <c r="E43" s="52">
        <f t="shared" si="37"/>
        <v>447.90424435731313</v>
      </c>
      <c r="F43" s="212">
        <f t="shared" ref="F43:F51" si="53">F42</f>
        <v>1.8650645994832042</v>
      </c>
      <c r="G43" s="52">
        <f t="shared" si="8"/>
        <v>835.37035010909949</v>
      </c>
      <c r="H43" s="611"/>
      <c r="I43" s="52">
        <f>surplus!P43</f>
        <v>19.167882160251796</v>
      </c>
      <c r="J43" s="213">
        <f t="shared" si="21"/>
        <v>0.05</v>
      </c>
      <c r="K43" s="52">
        <f t="shared" si="38"/>
        <v>383.35764320503591</v>
      </c>
      <c r="L43" s="52">
        <f t="shared" si="39"/>
        <v>714.98676928302541</v>
      </c>
      <c r="M43" s="52">
        <f t="shared" si="40"/>
        <v>364.18976104478412</v>
      </c>
      <c r="N43" s="52">
        <f>surplus!T43</f>
        <v>3.6259116201888459</v>
      </c>
      <c r="O43" s="213">
        <f t="shared" si="22"/>
        <v>3.7499999999999999E-2</v>
      </c>
      <c r="P43" s="52">
        <f t="shared" si="41"/>
        <v>96.690976538369227</v>
      </c>
      <c r="Q43" s="52">
        <f t="shared" si="42"/>
        <v>180.33491743117349</v>
      </c>
      <c r="R43" s="52">
        <f t="shared" si="43"/>
        <v>93.065064918180383</v>
      </c>
      <c r="S43" s="611"/>
      <c r="T43" s="52">
        <f>surplus!L43</f>
        <v>91.802028726501604</v>
      </c>
      <c r="U43" s="173">
        <f t="shared" si="24"/>
        <v>0.05</v>
      </c>
      <c r="V43" s="52">
        <f t="shared" si="44"/>
        <v>46.397643205035912</v>
      </c>
      <c r="W43" s="52">
        <f t="shared" si="11"/>
        <v>45.404385521465692</v>
      </c>
      <c r="X43" s="212">
        <f t="shared" ref="X43:X51" si="54">X42</f>
        <v>18.28</v>
      </c>
      <c r="Y43" s="52">
        <f t="shared" si="45"/>
        <v>829.99216733239291</v>
      </c>
      <c r="Z43" s="611"/>
      <c r="AA43" s="52">
        <f>surplus!AH43</f>
        <v>28.558235930694412</v>
      </c>
      <c r="AB43" s="212">
        <f t="shared" si="26"/>
        <v>18.28</v>
      </c>
      <c r="AC43" s="52">
        <f t="shared" si="46"/>
        <v>522.0445528130939</v>
      </c>
      <c r="AD43" s="611"/>
      <c r="AE43" s="52">
        <f>surplus!AK43</f>
        <v>180.4</v>
      </c>
      <c r="AF43" s="212">
        <f t="shared" si="27"/>
        <v>4.3888888888888893</v>
      </c>
      <c r="AG43" s="52">
        <f t="shared" si="47"/>
        <v>791.7555555555557</v>
      </c>
      <c r="AH43" s="611"/>
      <c r="AI43" s="52">
        <f>surplus!Z43</f>
        <v>12.4</v>
      </c>
      <c r="AJ43" s="212">
        <f t="shared" si="28"/>
        <v>4.3888888888888893</v>
      </c>
      <c r="AK43" s="52">
        <f t="shared" si="48"/>
        <v>54.422222222222231</v>
      </c>
      <c r="AL43" s="611"/>
      <c r="AM43" s="52">
        <f>surplus!W43</f>
        <v>103.7</v>
      </c>
      <c r="AN43" s="212">
        <f t="shared" si="29"/>
        <v>2.757696007696008</v>
      </c>
      <c r="AO43" s="52">
        <f t="shared" si="49"/>
        <v>285.97307599807601</v>
      </c>
      <c r="AP43" s="611"/>
      <c r="AQ43" s="52">
        <f>surplus!AN43</f>
        <v>202.1</v>
      </c>
      <c r="AR43" s="214">
        <f t="shared" si="30"/>
        <v>0.08</v>
      </c>
      <c r="AS43" s="52">
        <f t="shared" si="50"/>
        <v>8.2960000000000012</v>
      </c>
      <c r="AT43" s="52">
        <f t="shared" si="35"/>
        <v>193.804</v>
      </c>
      <c r="AU43" s="212">
        <f t="shared" ref="AU43:AU51" si="55">AU42</f>
        <v>3.0022222222222221</v>
      </c>
      <c r="AV43" s="52">
        <f t="shared" si="51"/>
        <v>581.8426755555555</v>
      </c>
      <c r="AW43" s="611"/>
      <c r="AX43" s="52">
        <f>surplus!AR43</f>
        <v>12.756324596240258</v>
      </c>
      <c r="AY43" s="212">
        <f t="shared" si="32"/>
        <v>0</v>
      </c>
      <c r="AZ43" s="52">
        <f t="shared" si="52"/>
        <v>0</v>
      </c>
      <c r="BA43" s="611"/>
      <c r="BB43" s="52">
        <f>surplus!AV43</f>
        <v>25.086426032565342</v>
      </c>
      <c r="BC43" s="212">
        <f t="shared" si="33"/>
        <v>0</v>
      </c>
      <c r="BD43" s="52">
        <f t="shared" si="19"/>
        <v>0</v>
      </c>
    </row>
    <row r="44" spans="1:56" ht="13.8" x14ac:dyDescent="0.45">
      <c r="A44" s="109">
        <v>2053</v>
      </c>
      <c r="B44" s="629">
        <f t="shared" si="36"/>
        <v>4873.9359062820731</v>
      </c>
      <c r="C44" s="611"/>
      <c r="D44" s="52">
        <f>surplus!AD95</f>
        <v>914.45907032027753</v>
      </c>
      <c r="E44" s="52">
        <f t="shared" si="37"/>
        <v>451.50424435731304</v>
      </c>
      <c r="F44" s="212">
        <f t="shared" si="53"/>
        <v>1.8650645994832042</v>
      </c>
      <c r="G44" s="52">
        <f t="shared" si="8"/>
        <v>842.08458266723881</v>
      </c>
      <c r="H44" s="611"/>
      <c r="I44" s="52">
        <f>surplus!P44</f>
        <v>19.467882160251797</v>
      </c>
      <c r="J44" s="213">
        <f t="shared" si="21"/>
        <v>0.05</v>
      </c>
      <c r="K44" s="52">
        <f t="shared" si="38"/>
        <v>389.35764320503591</v>
      </c>
      <c r="L44" s="52">
        <f t="shared" si="39"/>
        <v>726.17715687992461</v>
      </c>
      <c r="M44" s="52">
        <f t="shared" si="40"/>
        <v>369.88976104478411</v>
      </c>
      <c r="N44" s="52">
        <f>surplus!T44</f>
        <v>3.6259116201888459</v>
      </c>
      <c r="O44" s="213">
        <f t="shared" si="22"/>
        <v>3.7499999999999999E-2</v>
      </c>
      <c r="P44" s="52">
        <f t="shared" si="41"/>
        <v>96.690976538369227</v>
      </c>
      <c r="Q44" s="52">
        <f t="shared" si="42"/>
        <v>180.33491743117349</v>
      </c>
      <c r="R44" s="52">
        <f t="shared" si="43"/>
        <v>93.065064918180383</v>
      </c>
      <c r="S44" s="611"/>
      <c r="T44" s="52">
        <f>surplus!L44</f>
        <v>94.102028726501615</v>
      </c>
      <c r="U44" s="173">
        <f t="shared" si="24"/>
        <v>0.05</v>
      </c>
      <c r="V44" s="52">
        <f t="shared" si="44"/>
        <v>46.877643205035909</v>
      </c>
      <c r="W44" s="52">
        <f t="shared" si="11"/>
        <v>47.224385521465706</v>
      </c>
      <c r="X44" s="212">
        <f t="shared" si="54"/>
        <v>18.28</v>
      </c>
      <c r="Y44" s="52">
        <f t="shared" si="45"/>
        <v>863.26176733239311</v>
      </c>
      <c r="Z44" s="611"/>
      <c r="AA44" s="52">
        <f>surplus!AH44</f>
        <v>29.258235930694408</v>
      </c>
      <c r="AB44" s="212">
        <f t="shared" si="26"/>
        <v>18.28</v>
      </c>
      <c r="AC44" s="52">
        <f t="shared" si="46"/>
        <v>534.84055281309384</v>
      </c>
      <c r="AD44" s="611"/>
      <c r="AE44" s="52">
        <f>surplus!AK44</f>
        <v>181.3</v>
      </c>
      <c r="AF44" s="212">
        <f t="shared" si="27"/>
        <v>4.3888888888888893</v>
      </c>
      <c r="AG44" s="52">
        <f t="shared" si="47"/>
        <v>795.70555555555563</v>
      </c>
      <c r="AH44" s="611"/>
      <c r="AI44" s="52">
        <f>surplus!Z44</f>
        <v>12.6</v>
      </c>
      <c r="AJ44" s="212">
        <f t="shared" si="28"/>
        <v>4.3888888888888893</v>
      </c>
      <c r="AK44" s="52">
        <f t="shared" si="48"/>
        <v>55.300000000000004</v>
      </c>
      <c r="AL44" s="611"/>
      <c r="AM44" s="52">
        <f>surplus!W44</f>
        <v>104.3</v>
      </c>
      <c r="AN44" s="212">
        <f t="shared" si="29"/>
        <v>2.757696007696008</v>
      </c>
      <c r="AO44" s="52">
        <f t="shared" si="49"/>
        <v>287.62769360269363</v>
      </c>
      <c r="AP44" s="611"/>
      <c r="AQ44" s="52">
        <f>surplus!AN44</f>
        <v>204.4</v>
      </c>
      <c r="AR44" s="214">
        <f t="shared" si="30"/>
        <v>0.08</v>
      </c>
      <c r="AS44" s="52">
        <f t="shared" si="50"/>
        <v>8.3439999999999994</v>
      </c>
      <c r="AT44" s="52">
        <f t="shared" si="35"/>
        <v>196.05600000000001</v>
      </c>
      <c r="AU44" s="212">
        <f t="shared" si="55"/>
        <v>3.0022222222222221</v>
      </c>
      <c r="AV44" s="52">
        <f t="shared" si="51"/>
        <v>588.60368000000005</v>
      </c>
      <c r="AW44" s="611"/>
      <c r="AX44" s="52">
        <f>surplus!AR44</f>
        <v>12.956324596240258</v>
      </c>
      <c r="AY44" s="212">
        <f t="shared" si="32"/>
        <v>0</v>
      </c>
      <c r="AZ44" s="52">
        <f t="shared" si="52"/>
        <v>0</v>
      </c>
      <c r="BA44" s="611"/>
      <c r="BB44" s="52">
        <f>surplus!AV44</f>
        <v>25.686426032565336</v>
      </c>
      <c r="BC44" s="212">
        <f t="shared" si="33"/>
        <v>0</v>
      </c>
      <c r="BD44" s="52">
        <f t="shared" si="19"/>
        <v>0</v>
      </c>
    </row>
    <row r="45" spans="1:56" ht="13.8" x14ac:dyDescent="0.45">
      <c r="A45" s="109">
        <v>2054</v>
      </c>
      <c r="B45" s="629">
        <f t="shared" si="36"/>
        <v>4949.7753179952178</v>
      </c>
      <c r="C45" s="611"/>
      <c r="D45" s="52">
        <f>surplus!AD96</f>
        <v>923.55907032027744</v>
      </c>
      <c r="E45" s="52">
        <f t="shared" si="37"/>
        <v>456.804244357313</v>
      </c>
      <c r="F45" s="212">
        <f t="shared" si="53"/>
        <v>1.8650645994832042</v>
      </c>
      <c r="G45" s="52">
        <f t="shared" si="8"/>
        <v>851.96942504449976</v>
      </c>
      <c r="H45" s="611"/>
      <c r="I45" s="52">
        <f>surplus!P45</f>
        <v>19.667882160251796</v>
      </c>
      <c r="J45" s="213">
        <f t="shared" si="21"/>
        <v>0.05</v>
      </c>
      <c r="K45" s="52">
        <f t="shared" si="38"/>
        <v>393.35764320503591</v>
      </c>
      <c r="L45" s="52">
        <f t="shared" si="39"/>
        <v>733.63741527785749</v>
      </c>
      <c r="M45" s="52">
        <f t="shared" si="40"/>
        <v>373.68976104478412</v>
      </c>
      <c r="N45" s="52">
        <f>surplus!T45</f>
        <v>3.6259116201888459</v>
      </c>
      <c r="O45" s="213">
        <f t="shared" si="22"/>
        <v>3.7499999999999999E-2</v>
      </c>
      <c r="P45" s="52">
        <f t="shared" si="41"/>
        <v>96.690976538369227</v>
      </c>
      <c r="Q45" s="52">
        <f t="shared" si="42"/>
        <v>180.33491743117349</v>
      </c>
      <c r="R45" s="52">
        <f t="shared" si="43"/>
        <v>93.065064918180383</v>
      </c>
      <c r="S45" s="611"/>
      <c r="T45" s="52">
        <f>surplus!L45</f>
        <v>96.402028726501626</v>
      </c>
      <c r="U45" s="173">
        <f t="shared" si="24"/>
        <v>0.05</v>
      </c>
      <c r="V45" s="52">
        <f t="shared" si="44"/>
        <v>47.342643205035905</v>
      </c>
      <c r="W45" s="52">
        <f t="shared" si="11"/>
        <v>49.059385521465721</v>
      </c>
      <c r="X45" s="212">
        <f t="shared" si="54"/>
        <v>18.28</v>
      </c>
      <c r="Y45" s="52">
        <f t="shared" si="45"/>
        <v>896.80556733239348</v>
      </c>
      <c r="Z45" s="611"/>
      <c r="AA45" s="52">
        <f>surplus!AH45</f>
        <v>29.858235930694409</v>
      </c>
      <c r="AB45" s="212">
        <f t="shared" si="26"/>
        <v>18.28</v>
      </c>
      <c r="AC45" s="52">
        <f t="shared" si="46"/>
        <v>545.8085528130938</v>
      </c>
      <c r="AD45" s="611"/>
      <c r="AE45" s="52">
        <f>surplus!AK45</f>
        <v>182.2</v>
      </c>
      <c r="AF45" s="212">
        <f t="shared" si="27"/>
        <v>4.3888888888888893</v>
      </c>
      <c r="AG45" s="52">
        <f t="shared" si="47"/>
        <v>799.65555555555557</v>
      </c>
      <c r="AH45" s="611"/>
      <c r="AI45" s="52">
        <f>surplus!Z45</f>
        <v>12.9</v>
      </c>
      <c r="AJ45" s="212">
        <f t="shared" si="28"/>
        <v>4.3888888888888893</v>
      </c>
      <c r="AK45" s="52">
        <f t="shared" si="48"/>
        <v>56.616666666666674</v>
      </c>
      <c r="AL45" s="611"/>
      <c r="AM45" s="52">
        <f>surplus!W45</f>
        <v>104.9</v>
      </c>
      <c r="AN45" s="212">
        <f t="shared" si="29"/>
        <v>2.757696007696008</v>
      </c>
      <c r="AO45" s="52">
        <f t="shared" si="49"/>
        <v>289.28231120731124</v>
      </c>
      <c r="AP45" s="611"/>
      <c r="AQ45" s="52">
        <f>surplus!AN45</f>
        <v>206.8</v>
      </c>
      <c r="AR45" s="214">
        <f t="shared" si="30"/>
        <v>0.08</v>
      </c>
      <c r="AS45" s="52">
        <f t="shared" si="50"/>
        <v>8.3920000000000012</v>
      </c>
      <c r="AT45" s="52">
        <f t="shared" si="35"/>
        <v>198.40800000000002</v>
      </c>
      <c r="AU45" s="212">
        <f t="shared" si="55"/>
        <v>3.0022222222222221</v>
      </c>
      <c r="AV45" s="52">
        <f t="shared" si="51"/>
        <v>595.66490666666664</v>
      </c>
      <c r="AW45" s="611"/>
      <c r="AX45" s="52">
        <f>surplus!AR45</f>
        <v>13.15632459624026</v>
      </c>
      <c r="AY45" s="212">
        <f t="shared" si="32"/>
        <v>0</v>
      </c>
      <c r="AZ45" s="52">
        <f t="shared" si="52"/>
        <v>0</v>
      </c>
      <c r="BA45" s="611"/>
      <c r="BB45" s="52">
        <f>surplus!AV45</f>
        <v>26.286426032565338</v>
      </c>
      <c r="BC45" s="212">
        <f t="shared" si="33"/>
        <v>0</v>
      </c>
      <c r="BD45" s="52">
        <f t="shared" si="19"/>
        <v>0</v>
      </c>
    </row>
    <row r="46" spans="1:56" ht="13.8" x14ac:dyDescent="0.45">
      <c r="A46" s="109">
        <v>2055</v>
      </c>
      <c r="B46" s="629">
        <f t="shared" si="36"/>
        <v>5028.7367343595251</v>
      </c>
      <c r="C46" s="611"/>
      <c r="D46" s="52">
        <f>surplus!AD97</f>
        <v>932.55907032027744</v>
      </c>
      <c r="E46" s="52">
        <f t="shared" si="37"/>
        <v>462.00424435731293</v>
      </c>
      <c r="F46" s="212">
        <f t="shared" si="53"/>
        <v>1.8650645994832042</v>
      </c>
      <c r="G46" s="52">
        <f t="shared" si="8"/>
        <v>861.66776096181229</v>
      </c>
      <c r="H46" s="611"/>
      <c r="I46" s="52">
        <f>surplus!P46</f>
        <v>19.867882160251796</v>
      </c>
      <c r="J46" s="213">
        <f t="shared" si="21"/>
        <v>0.05</v>
      </c>
      <c r="K46" s="52">
        <f t="shared" si="38"/>
        <v>397.35764320503591</v>
      </c>
      <c r="L46" s="52">
        <f t="shared" si="39"/>
        <v>741.09767367579025</v>
      </c>
      <c r="M46" s="52">
        <f t="shared" si="40"/>
        <v>377.48976104478413</v>
      </c>
      <c r="N46" s="52">
        <f>surplus!T46</f>
        <v>3.6259116201888459</v>
      </c>
      <c r="O46" s="213">
        <f t="shared" si="22"/>
        <v>3.7499999999999999E-2</v>
      </c>
      <c r="P46" s="52">
        <f t="shared" si="41"/>
        <v>96.690976538369227</v>
      </c>
      <c r="Q46" s="52">
        <f t="shared" si="42"/>
        <v>180.33491743117349</v>
      </c>
      <c r="R46" s="52">
        <f t="shared" si="43"/>
        <v>93.065064918180383</v>
      </c>
      <c r="S46" s="611"/>
      <c r="T46" s="52">
        <f>surplus!L46</f>
        <v>98.802028726501604</v>
      </c>
      <c r="U46" s="173">
        <f t="shared" si="24"/>
        <v>0.05</v>
      </c>
      <c r="V46" s="52">
        <f t="shared" si="44"/>
        <v>47.802643205035906</v>
      </c>
      <c r="W46" s="52">
        <f t="shared" si="11"/>
        <v>50.999385521465697</v>
      </c>
      <c r="X46" s="212">
        <f t="shared" si="54"/>
        <v>18.28</v>
      </c>
      <c r="Y46" s="52">
        <f t="shared" si="45"/>
        <v>932.26876733239305</v>
      </c>
      <c r="Z46" s="611"/>
      <c r="AA46" s="52">
        <f>surplus!AH46</f>
        <v>30.558235930694412</v>
      </c>
      <c r="AB46" s="212">
        <f t="shared" si="26"/>
        <v>18.28</v>
      </c>
      <c r="AC46" s="52">
        <f t="shared" si="46"/>
        <v>558.60455281309385</v>
      </c>
      <c r="AD46" s="611"/>
      <c r="AE46" s="52">
        <f>surplus!AK46</f>
        <v>183.1</v>
      </c>
      <c r="AF46" s="212">
        <f t="shared" si="27"/>
        <v>4.3888888888888893</v>
      </c>
      <c r="AG46" s="52">
        <f t="shared" si="47"/>
        <v>803.60555555555561</v>
      </c>
      <c r="AH46" s="611"/>
      <c r="AI46" s="52">
        <f>surplus!Z46</f>
        <v>13.1</v>
      </c>
      <c r="AJ46" s="212">
        <f t="shared" si="28"/>
        <v>4.3888888888888893</v>
      </c>
      <c r="AK46" s="52">
        <f t="shared" si="48"/>
        <v>57.494444444444447</v>
      </c>
      <c r="AL46" s="611"/>
      <c r="AM46" s="52">
        <f>surplus!W46</f>
        <v>105.5</v>
      </c>
      <c r="AN46" s="212">
        <f t="shared" si="29"/>
        <v>2.757696007696008</v>
      </c>
      <c r="AO46" s="52">
        <f t="shared" si="49"/>
        <v>290.93692881192885</v>
      </c>
      <c r="AP46" s="611"/>
      <c r="AQ46" s="52">
        <f>surplus!AN46</f>
        <v>209.2</v>
      </c>
      <c r="AR46" s="214">
        <f t="shared" si="30"/>
        <v>0.08</v>
      </c>
      <c r="AS46" s="52">
        <f t="shared" si="50"/>
        <v>8.44</v>
      </c>
      <c r="AT46" s="52">
        <f t="shared" si="35"/>
        <v>200.76</v>
      </c>
      <c r="AU46" s="212">
        <f t="shared" si="55"/>
        <v>3.0022222222222221</v>
      </c>
      <c r="AV46" s="52">
        <f t="shared" si="51"/>
        <v>602.72613333333334</v>
      </c>
      <c r="AW46" s="611"/>
      <c r="AX46" s="52">
        <f>surplus!AR46</f>
        <v>13.35632459624026</v>
      </c>
      <c r="AY46" s="212">
        <f t="shared" si="32"/>
        <v>0</v>
      </c>
      <c r="AZ46" s="52">
        <f t="shared" si="52"/>
        <v>0</v>
      </c>
      <c r="BA46" s="611"/>
      <c r="BB46" s="52">
        <f>surplus!AV46</f>
        <v>26.886426032565339</v>
      </c>
      <c r="BC46" s="212">
        <f t="shared" si="33"/>
        <v>0</v>
      </c>
      <c r="BD46" s="52">
        <f t="shared" si="19"/>
        <v>0</v>
      </c>
    </row>
    <row r="47" spans="1:56" ht="13.8" x14ac:dyDescent="0.45">
      <c r="A47" s="109">
        <v>2056</v>
      </c>
      <c r="B47" s="629">
        <f t="shared" si="36"/>
        <v>5110.0135100119523</v>
      </c>
      <c r="C47" s="611"/>
      <c r="D47" s="52">
        <f>surplus!AD98</f>
        <v>941.45907032027753</v>
      </c>
      <c r="E47" s="52">
        <f t="shared" si="37"/>
        <v>465.20424435731309</v>
      </c>
      <c r="F47" s="212">
        <f t="shared" si="53"/>
        <v>1.8650645994832042</v>
      </c>
      <c r="G47" s="52">
        <f t="shared" si="8"/>
        <v>867.63596768015884</v>
      </c>
      <c r="H47" s="611"/>
      <c r="I47" s="52">
        <f>surplus!P47</f>
        <v>20.167882160251796</v>
      </c>
      <c r="J47" s="213">
        <f t="shared" si="21"/>
        <v>0.05</v>
      </c>
      <c r="K47" s="52">
        <f t="shared" si="38"/>
        <v>403.35764320503591</v>
      </c>
      <c r="L47" s="52">
        <f t="shared" si="39"/>
        <v>752.28806127268956</v>
      </c>
      <c r="M47" s="52">
        <f t="shared" si="40"/>
        <v>383.18976104478412</v>
      </c>
      <c r="N47" s="52">
        <f>surplus!T47</f>
        <v>3.6259116201888459</v>
      </c>
      <c r="O47" s="213">
        <f t="shared" si="22"/>
        <v>3.7499999999999999E-2</v>
      </c>
      <c r="P47" s="52">
        <f t="shared" si="41"/>
        <v>96.690976538369227</v>
      </c>
      <c r="Q47" s="52">
        <f t="shared" si="42"/>
        <v>180.33491743117349</v>
      </c>
      <c r="R47" s="52">
        <f t="shared" si="43"/>
        <v>93.065064918180383</v>
      </c>
      <c r="S47" s="611"/>
      <c r="T47" s="52">
        <f>surplus!L47</f>
        <v>101.3020287265016</v>
      </c>
      <c r="U47" s="173">
        <f t="shared" si="24"/>
        <v>0.05</v>
      </c>
      <c r="V47" s="52">
        <f t="shared" si="44"/>
        <v>48.262643205035914</v>
      </c>
      <c r="W47" s="52">
        <f t="shared" si="11"/>
        <v>53.03938552146569</v>
      </c>
      <c r="X47" s="212">
        <f t="shared" si="54"/>
        <v>18.28</v>
      </c>
      <c r="Y47" s="52">
        <f t="shared" si="45"/>
        <v>969.55996733239283</v>
      </c>
      <c r="Z47" s="611"/>
      <c r="AA47" s="52">
        <f>surplus!AH47</f>
        <v>31.258235930694408</v>
      </c>
      <c r="AB47" s="212">
        <f t="shared" si="26"/>
        <v>18.28</v>
      </c>
      <c r="AC47" s="52">
        <f t="shared" si="46"/>
        <v>571.40055281309378</v>
      </c>
      <c r="AD47" s="611"/>
      <c r="AE47" s="52">
        <f>surplus!AK47</f>
        <v>184</v>
      </c>
      <c r="AF47" s="212">
        <f t="shared" si="27"/>
        <v>4.3888888888888893</v>
      </c>
      <c r="AG47" s="52">
        <f t="shared" si="47"/>
        <v>807.55555555555566</v>
      </c>
      <c r="AH47" s="611"/>
      <c r="AI47" s="52">
        <f>surplus!Z47</f>
        <v>13.4</v>
      </c>
      <c r="AJ47" s="212">
        <f t="shared" si="28"/>
        <v>4.3888888888888893</v>
      </c>
      <c r="AK47" s="52">
        <f t="shared" si="48"/>
        <v>58.811111111111117</v>
      </c>
      <c r="AL47" s="611"/>
      <c r="AM47" s="52">
        <f>surplus!W47</f>
        <v>106</v>
      </c>
      <c r="AN47" s="212">
        <f t="shared" si="29"/>
        <v>2.757696007696008</v>
      </c>
      <c r="AO47" s="52">
        <f t="shared" si="49"/>
        <v>292.31577681577687</v>
      </c>
      <c r="AP47" s="611"/>
      <c r="AQ47" s="52">
        <f>surplus!AN47</f>
        <v>211.7</v>
      </c>
      <c r="AR47" s="214">
        <f t="shared" si="30"/>
        <v>0.08</v>
      </c>
      <c r="AS47" s="52">
        <f t="shared" si="50"/>
        <v>8.48</v>
      </c>
      <c r="AT47" s="52">
        <f t="shared" si="35"/>
        <v>203.22</v>
      </c>
      <c r="AU47" s="212">
        <f t="shared" si="55"/>
        <v>3.0022222222222221</v>
      </c>
      <c r="AV47" s="52">
        <f t="shared" si="51"/>
        <v>610.11159999999995</v>
      </c>
      <c r="AW47" s="611"/>
      <c r="AX47" s="52">
        <f>surplus!AR47</f>
        <v>13.65632459624026</v>
      </c>
      <c r="AY47" s="212">
        <f t="shared" si="32"/>
        <v>0</v>
      </c>
      <c r="AZ47" s="52">
        <f t="shared" si="52"/>
        <v>0</v>
      </c>
      <c r="BA47" s="611"/>
      <c r="BB47" s="52">
        <f>surplus!AV47</f>
        <v>27.48642603256534</v>
      </c>
      <c r="BC47" s="212">
        <f t="shared" si="33"/>
        <v>0</v>
      </c>
      <c r="BD47" s="52">
        <f t="shared" si="19"/>
        <v>0</v>
      </c>
    </row>
    <row r="48" spans="1:56" ht="13.8" x14ac:dyDescent="0.45">
      <c r="A48" s="109">
        <v>2057</v>
      </c>
      <c r="B48" s="629">
        <f t="shared" si="36"/>
        <v>5189.0849356785857</v>
      </c>
      <c r="C48" s="611"/>
      <c r="D48" s="52">
        <f>surplus!AD99</f>
        <v>950.25907032027749</v>
      </c>
      <c r="E48" s="52">
        <f t="shared" si="37"/>
        <v>470.20424435731297</v>
      </c>
      <c r="F48" s="212">
        <f t="shared" si="53"/>
        <v>1.8650645994832042</v>
      </c>
      <c r="G48" s="52">
        <f t="shared" si="8"/>
        <v>876.96129067757465</v>
      </c>
      <c r="H48" s="611"/>
      <c r="I48" s="52">
        <f>surplus!P48</f>
        <v>20.367882160251796</v>
      </c>
      <c r="J48" s="213">
        <f t="shared" si="21"/>
        <v>0.05</v>
      </c>
      <c r="K48" s="52">
        <f t="shared" si="38"/>
        <v>407.35764320503591</v>
      </c>
      <c r="L48" s="52">
        <f t="shared" si="39"/>
        <v>759.74831967062232</v>
      </c>
      <c r="M48" s="52">
        <f t="shared" si="40"/>
        <v>386.98976104478413</v>
      </c>
      <c r="N48" s="52">
        <f>surplus!T48</f>
        <v>3.6259116201888459</v>
      </c>
      <c r="O48" s="213">
        <f t="shared" si="22"/>
        <v>3.7499999999999999E-2</v>
      </c>
      <c r="P48" s="52">
        <f t="shared" si="41"/>
        <v>96.690976538369227</v>
      </c>
      <c r="Q48" s="52">
        <f t="shared" si="42"/>
        <v>180.33491743117349</v>
      </c>
      <c r="R48" s="52">
        <f t="shared" si="43"/>
        <v>93.065064918180383</v>
      </c>
      <c r="S48" s="611"/>
      <c r="T48" s="52">
        <f>surplus!L48</f>
        <v>103.8020287265016</v>
      </c>
      <c r="U48" s="173">
        <f t="shared" si="24"/>
        <v>0.05</v>
      </c>
      <c r="V48" s="52">
        <f t="shared" si="44"/>
        <v>48.71264320503591</v>
      </c>
      <c r="W48" s="52">
        <f t="shared" si="11"/>
        <v>55.089385521465694</v>
      </c>
      <c r="X48" s="212">
        <f t="shared" si="54"/>
        <v>18.28</v>
      </c>
      <c r="Y48" s="52">
        <f t="shared" si="45"/>
        <v>1007.033967332393</v>
      </c>
      <c r="Z48" s="611"/>
      <c r="AA48" s="52">
        <f>surplus!AH48</f>
        <v>31.858235930694409</v>
      </c>
      <c r="AB48" s="212">
        <f t="shared" si="26"/>
        <v>18.28</v>
      </c>
      <c r="AC48" s="52">
        <f t="shared" si="46"/>
        <v>582.36855281309386</v>
      </c>
      <c r="AD48" s="611"/>
      <c r="AE48" s="52">
        <f>surplus!AK48</f>
        <v>184.9</v>
      </c>
      <c r="AF48" s="212">
        <f t="shared" si="27"/>
        <v>4.3888888888888893</v>
      </c>
      <c r="AG48" s="52">
        <f t="shared" si="47"/>
        <v>811.5055555555557</v>
      </c>
      <c r="AH48" s="611"/>
      <c r="AI48" s="52">
        <f>surplus!Z48</f>
        <v>13.6</v>
      </c>
      <c r="AJ48" s="212">
        <f t="shared" si="28"/>
        <v>4.3888888888888893</v>
      </c>
      <c r="AK48" s="52">
        <f t="shared" si="48"/>
        <v>59.68888888888889</v>
      </c>
      <c r="AL48" s="611"/>
      <c r="AM48" s="52">
        <f>surplus!W48</f>
        <v>106.6</v>
      </c>
      <c r="AN48" s="212">
        <f t="shared" si="29"/>
        <v>2.757696007696008</v>
      </c>
      <c r="AO48" s="52">
        <f t="shared" si="49"/>
        <v>293.97039442039443</v>
      </c>
      <c r="AP48" s="611"/>
      <c r="AQ48" s="52">
        <f>surplus!AN48</f>
        <v>214.2</v>
      </c>
      <c r="AR48" s="214">
        <f t="shared" si="30"/>
        <v>0.08</v>
      </c>
      <c r="AS48" s="52">
        <f t="shared" si="50"/>
        <v>8.5280000000000005</v>
      </c>
      <c r="AT48" s="52">
        <f t="shared" si="35"/>
        <v>205.672</v>
      </c>
      <c r="AU48" s="212">
        <f t="shared" si="55"/>
        <v>3.0022222222222221</v>
      </c>
      <c r="AV48" s="52">
        <f t="shared" si="51"/>
        <v>617.47304888888891</v>
      </c>
      <c r="AW48" s="611"/>
      <c r="AX48" s="52">
        <f>surplus!AR48</f>
        <v>13.85632459624026</v>
      </c>
      <c r="AY48" s="212">
        <f t="shared" si="32"/>
        <v>0</v>
      </c>
      <c r="AZ48" s="52">
        <f t="shared" si="52"/>
        <v>0</v>
      </c>
      <c r="BA48" s="611"/>
      <c r="BB48" s="52">
        <f>surplus!AV48</f>
        <v>28.086426032565342</v>
      </c>
      <c r="BC48" s="212">
        <f t="shared" si="33"/>
        <v>0</v>
      </c>
      <c r="BD48" s="52">
        <f t="shared" si="19"/>
        <v>0</v>
      </c>
    </row>
    <row r="49" spans="1:57" ht="13.8" x14ac:dyDescent="0.45">
      <c r="A49" s="109">
        <v>2058</v>
      </c>
      <c r="B49" s="629">
        <f t="shared" si="36"/>
        <v>5271.7172548852704</v>
      </c>
      <c r="C49" s="611"/>
      <c r="D49" s="52">
        <f>surplus!AD100</f>
        <v>958.8590703202774</v>
      </c>
      <c r="E49" s="52">
        <f t="shared" si="37"/>
        <v>473.10424435731295</v>
      </c>
      <c r="F49" s="212">
        <f t="shared" si="53"/>
        <v>1.8650645994832042</v>
      </c>
      <c r="G49" s="52">
        <f t="shared" si="8"/>
        <v>882.36997801607583</v>
      </c>
      <c r="H49" s="611"/>
      <c r="I49" s="52">
        <f>surplus!P49</f>
        <v>20.667882160251796</v>
      </c>
      <c r="J49" s="213">
        <f t="shared" si="21"/>
        <v>0.05</v>
      </c>
      <c r="K49" s="52">
        <f t="shared" si="38"/>
        <v>413.35764320503591</v>
      </c>
      <c r="L49" s="52">
        <f t="shared" si="39"/>
        <v>770.93870726752152</v>
      </c>
      <c r="M49" s="52">
        <f t="shared" si="40"/>
        <v>392.68976104478412</v>
      </c>
      <c r="N49" s="52">
        <f>surplus!T49</f>
        <v>3.6259116201888459</v>
      </c>
      <c r="O49" s="213">
        <f t="shared" si="22"/>
        <v>3.7499999999999999E-2</v>
      </c>
      <c r="P49" s="52">
        <f t="shared" si="41"/>
        <v>96.690976538369227</v>
      </c>
      <c r="Q49" s="52">
        <f t="shared" si="42"/>
        <v>180.33491743117349</v>
      </c>
      <c r="R49" s="52">
        <f t="shared" si="43"/>
        <v>93.065064918180383</v>
      </c>
      <c r="S49" s="611"/>
      <c r="T49" s="52">
        <f>surplus!L49</f>
        <v>106.3020287265016</v>
      </c>
      <c r="U49" s="173">
        <f t="shared" si="24"/>
        <v>0.05</v>
      </c>
      <c r="V49" s="52">
        <f t="shared" si="44"/>
        <v>49.157643205035903</v>
      </c>
      <c r="W49" s="52">
        <f t="shared" si="11"/>
        <v>57.144385521465701</v>
      </c>
      <c r="X49" s="212">
        <f t="shared" si="54"/>
        <v>18.28</v>
      </c>
      <c r="Y49" s="52">
        <f t="shared" si="45"/>
        <v>1044.5993673323931</v>
      </c>
      <c r="Z49" s="611"/>
      <c r="AA49" s="52">
        <f>surplus!AH49</f>
        <v>32.658235930694417</v>
      </c>
      <c r="AB49" s="212">
        <f t="shared" si="26"/>
        <v>18.28</v>
      </c>
      <c r="AC49" s="52">
        <f t="shared" si="46"/>
        <v>596.99255281309399</v>
      </c>
      <c r="AD49" s="611"/>
      <c r="AE49" s="52">
        <f>surplus!AK49</f>
        <v>185.7</v>
      </c>
      <c r="AF49" s="212">
        <f t="shared" si="27"/>
        <v>4.3888888888888893</v>
      </c>
      <c r="AG49" s="52">
        <f t="shared" si="47"/>
        <v>815.01666666666665</v>
      </c>
      <c r="AH49" s="611"/>
      <c r="AI49" s="52">
        <f>surplus!Z49</f>
        <v>13.9</v>
      </c>
      <c r="AJ49" s="212">
        <f t="shared" si="28"/>
        <v>4.3888888888888893</v>
      </c>
      <c r="AK49" s="52">
        <f t="shared" si="48"/>
        <v>61.00555555555556</v>
      </c>
      <c r="AL49" s="611"/>
      <c r="AM49" s="52">
        <f>surplus!W49</f>
        <v>107.2</v>
      </c>
      <c r="AN49" s="212">
        <f t="shared" si="29"/>
        <v>2.757696007696008</v>
      </c>
      <c r="AO49" s="52">
        <f t="shared" si="49"/>
        <v>295.62501202501204</v>
      </c>
      <c r="AP49" s="611"/>
      <c r="AQ49" s="52">
        <f>surplus!AN49</f>
        <v>216.7</v>
      </c>
      <c r="AR49" s="214">
        <f t="shared" si="30"/>
        <v>0.08</v>
      </c>
      <c r="AS49" s="52">
        <f t="shared" si="50"/>
        <v>8.5760000000000005</v>
      </c>
      <c r="AT49" s="52">
        <f t="shared" si="35"/>
        <v>208.124</v>
      </c>
      <c r="AU49" s="212">
        <f t="shared" si="55"/>
        <v>3.0022222222222221</v>
      </c>
      <c r="AV49" s="52">
        <f t="shared" si="51"/>
        <v>624.83449777777776</v>
      </c>
      <c r="AW49" s="611"/>
      <c r="AX49" s="52">
        <f>surplus!AR49</f>
        <v>14.15632459624026</v>
      </c>
      <c r="AY49" s="212">
        <f t="shared" si="32"/>
        <v>0</v>
      </c>
      <c r="AZ49" s="52">
        <f t="shared" si="52"/>
        <v>0</v>
      </c>
      <c r="BA49" s="611"/>
      <c r="BB49" s="52">
        <f>surplus!AV49</f>
        <v>28.686426032565336</v>
      </c>
      <c r="BC49" s="212">
        <f t="shared" si="33"/>
        <v>0</v>
      </c>
      <c r="BD49" s="52">
        <f t="shared" si="19"/>
        <v>0</v>
      </c>
    </row>
    <row r="50" spans="1:57" ht="13.8" x14ac:dyDescent="0.45">
      <c r="A50" s="109">
        <v>2059</v>
      </c>
      <c r="B50" s="629">
        <f t="shared" si="36"/>
        <v>5354.7418269201262</v>
      </c>
      <c r="C50" s="611"/>
      <c r="D50" s="52">
        <f>surplus!AD101</f>
        <v>967.45907032027753</v>
      </c>
      <c r="E50" s="52">
        <f t="shared" si="37"/>
        <v>477.90424435731302</v>
      </c>
      <c r="F50" s="212">
        <f t="shared" si="53"/>
        <v>1.8650645994832042</v>
      </c>
      <c r="G50" s="52">
        <f t="shared" si="8"/>
        <v>891.32228809359538</v>
      </c>
      <c r="H50" s="611"/>
      <c r="I50" s="52">
        <f>surplus!P50</f>
        <v>20.867882160251796</v>
      </c>
      <c r="J50" s="213">
        <f t="shared" si="21"/>
        <v>0.05</v>
      </c>
      <c r="K50" s="52">
        <f t="shared" si="38"/>
        <v>417.35764320503591</v>
      </c>
      <c r="L50" s="52">
        <f t="shared" si="39"/>
        <v>778.3989656654544</v>
      </c>
      <c r="M50" s="52">
        <f t="shared" si="40"/>
        <v>396.48976104478413</v>
      </c>
      <c r="N50" s="52">
        <f>surplus!T50</f>
        <v>3.6259116201888459</v>
      </c>
      <c r="O50" s="213">
        <f t="shared" si="22"/>
        <v>3.7499999999999999E-2</v>
      </c>
      <c r="P50" s="52">
        <f t="shared" si="41"/>
        <v>96.690976538369227</v>
      </c>
      <c r="Q50" s="52">
        <f t="shared" si="42"/>
        <v>180.33491743117349</v>
      </c>
      <c r="R50" s="52">
        <f t="shared" si="43"/>
        <v>93.065064918180383</v>
      </c>
      <c r="S50" s="611"/>
      <c r="T50" s="52">
        <f>surplus!L50</f>
        <v>108.90202872650163</v>
      </c>
      <c r="U50" s="173">
        <f t="shared" si="24"/>
        <v>0.05</v>
      </c>
      <c r="V50" s="52">
        <f t="shared" si="44"/>
        <v>49.597643205035915</v>
      </c>
      <c r="W50" s="52">
        <f t="shared" si="11"/>
        <v>59.304385521465711</v>
      </c>
      <c r="X50" s="212">
        <f t="shared" si="54"/>
        <v>18.28</v>
      </c>
      <c r="Y50" s="52">
        <f t="shared" si="45"/>
        <v>1084.0841673323932</v>
      </c>
      <c r="Z50" s="611"/>
      <c r="AA50" s="52">
        <f>surplus!AH50</f>
        <v>33.358235930694413</v>
      </c>
      <c r="AB50" s="212">
        <f t="shared" si="26"/>
        <v>18.28</v>
      </c>
      <c r="AC50" s="52">
        <f t="shared" si="46"/>
        <v>609.78855281309393</v>
      </c>
      <c r="AD50" s="611"/>
      <c r="AE50" s="52">
        <f>surplus!AK50</f>
        <v>186.6</v>
      </c>
      <c r="AF50" s="212">
        <f t="shared" si="27"/>
        <v>4.3888888888888893</v>
      </c>
      <c r="AG50" s="52">
        <f t="shared" si="47"/>
        <v>818.9666666666667</v>
      </c>
      <c r="AH50" s="611"/>
      <c r="AI50" s="52">
        <f>surplus!Z50</f>
        <v>14.2</v>
      </c>
      <c r="AJ50" s="212">
        <f t="shared" si="28"/>
        <v>4.3888888888888893</v>
      </c>
      <c r="AK50" s="52">
        <f t="shared" si="48"/>
        <v>62.322222222222223</v>
      </c>
      <c r="AL50" s="611"/>
      <c r="AM50" s="52">
        <f>surplus!W50</f>
        <v>107.7</v>
      </c>
      <c r="AN50" s="212">
        <f t="shared" si="29"/>
        <v>2.757696007696008</v>
      </c>
      <c r="AO50" s="52">
        <f t="shared" si="49"/>
        <v>297.00386002886006</v>
      </c>
      <c r="AP50" s="611"/>
      <c r="AQ50" s="52">
        <f>surplus!AN50</f>
        <v>219.3</v>
      </c>
      <c r="AR50" s="214">
        <f t="shared" si="30"/>
        <v>0.08</v>
      </c>
      <c r="AS50" s="52">
        <f t="shared" si="50"/>
        <v>8.6159999999999997</v>
      </c>
      <c r="AT50" s="52">
        <f t="shared" si="35"/>
        <v>210.68400000000003</v>
      </c>
      <c r="AU50" s="212">
        <f t="shared" si="55"/>
        <v>3.0022222222222221</v>
      </c>
      <c r="AV50" s="52">
        <f t="shared" si="51"/>
        <v>632.52018666666675</v>
      </c>
      <c r="AW50" s="611"/>
      <c r="AX50" s="52">
        <f>surplus!AR50</f>
        <v>14.35632459624026</v>
      </c>
      <c r="AY50" s="212">
        <f t="shared" si="32"/>
        <v>0</v>
      </c>
      <c r="AZ50" s="52">
        <f t="shared" si="52"/>
        <v>0</v>
      </c>
      <c r="BA50" s="611"/>
      <c r="BB50" s="52">
        <f>surplus!AV50</f>
        <v>29.386426032565339</v>
      </c>
      <c r="BC50" s="212">
        <f t="shared" si="33"/>
        <v>0</v>
      </c>
      <c r="BD50" s="52">
        <f t="shared" si="19"/>
        <v>0</v>
      </c>
    </row>
    <row r="51" spans="1:57" ht="13.8" x14ac:dyDescent="0.45">
      <c r="A51" s="109">
        <v>2060</v>
      </c>
      <c r="B51" s="629">
        <f t="shared" si="36"/>
        <v>5438.8732665402476</v>
      </c>
      <c r="C51" s="611"/>
      <c r="D51" s="52">
        <f>surplus!AD102</f>
        <v>975.8590703202774</v>
      </c>
      <c r="E51" s="52">
        <f t="shared" si="37"/>
        <v>480.60424435731295</v>
      </c>
      <c r="F51" s="212">
        <f t="shared" si="53"/>
        <v>1.8650645994832042</v>
      </c>
      <c r="G51" s="52">
        <f t="shared" si="8"/>
        <v>896.35796251219995</v>
      </c>
      <c r="H51" s="611"/>
      <c r="I51" s="52">
        <f>surplus!P51</f>
        <v>21.167882160251796</v>
      </c>
      <c r="J51" s="213">
        <f t="shared" si="21"/>
        <v>0.05</v>
      </c>
      <c r="K51" s="52">
        <f t="shared" si="38"/>
        <v>423.35764320503591</v>
      </c>
      <c r="L51" s="52">
        <f t="shared" si="39"/>
        <v>789.5893532623536</v>
      </c>
      <c r="M51" s="52">
        <f t="shared" si="40"/>
        <v>402.18976104478412</v>
      </c>
      <c r="N51" s="52">
        <f>surplus!T51</f>
        <v>3.6259116201888459</v>
      </c>
      <c r="O51" s="213">
        <f t="shared" si="22"/>
        <v>3.7499999999999999E-2</v>
      </c>
      <c r="P51" s="52">
        <f t="shared" si="41"/>
        <v>96.690976538369227</v>
      </c>
      <c r="Q51" s="52">
        <f t="shared" si="42"/>
        <v>180.33491743117349</v>
      </c>
      <c r="R51" s="52">
        <f t="shared" si="43"/>
        <v>93.065064918180383</v>
      </c>
      <c r="S51" s="611"/>
      <c r="T51" s="52">
        <f>surplus!L51</f>
        <v>111.60202872650162</v>
      </c>
      <c r="U51" s="173">
        <f t="shared" si="24"/>
        <v>0.05</v>
      </c>
      <c r="V51" s="52">
        <f t="shared" si="44"/>
        <v>50.03264320503591</v>
      </c>
      <c r="W51" s="52">
        <f t="shared" si="11"/>
        <v>61.569385521465705</v>
      </c>
      <c r="X51" s="212">
        <f t="shared" si="54"/>
        <v>18.28</v>
      </c>
      <c r="Y51" s="52">
        <f t="shared" si="45"/>
        <v>1125.4883673323932</v>
      </c>
      <c r="Z51" s="611"/>
      <c r="AA51" s="52">
        <f>surplus!AH51</f>
        <v>34.058235930694416</v>
      </c>
      <c r="AB51" s="212">
        <f t="shared" si="26"/>
        <v>18.28</v>
      </c>
      <c r="AC51" s="52">
        <f t="shared" si="46"/>
        <v>622.58455281309398</v>
      </c>
      <c r="AD51" s="611"/>
      <c r="AE51" s="52">
        <f>surplus!AK51</f>
        <v>187.4</v>
      </c>
      <c r="AF51" s="212">
        <f t="shared" si="27"/>
        <v>4.3888888888888893</v>
      </c>
      <c r="AG51" s="52">
        <f t="shared" si="47"/>
        <v>822.47777777777787</v>
      </c>
      <c r="AH51" s="611"/>
      <c r="AI51" s="52">
        <f>surplus!Z51</f>
        <v>14.4</v>
      </c>
      <c r="AJ51" s="212">
        <f t="shared" si="28"/>
        <v>4.3888888888888893</v>
      </c>
      <c r="AK51" s="52">
        <f t="shared" si="48"/>
        <v>63.20000000000001</v>
      </c>
      <c r="AL51" s="611"/>
      <c r="AM51" s="52">
        <f>surplus!W51</f>
        <v>108.3</v>
      </c>
      <c r="AN51" s="212">
        <f t="shared" si="29"/>
        <v>2.757696007696008</v>
      </c>
      <c r="AO51" s="52">
        <f t="shared" si="49"/>
        <v>298.65847763347767</v>
      </c>
      <c r="AP51" s="611"/>
      <c r="AQ51" s="52">
        <f>surplus!AN51</f>
        <v>221.9</v>
      </c>
      <c r="AR51" s="214">
        <f t="shared" si="30"/>
        <v>0.08</v>
      </c>
      <c r="AS51" s="52">
        <f t="shared" si="50"/>
        <v>8.6639999999999997</v>
      </c>
      <c r="AT51" s="52">
        <f t="shared" si="35"/>
        <v>213.23600000000002</v>
      </c>
      <c r="AU51" s="212">
        <f t="shared" si="55"/>
        <v>3.0022222222222221</v>
      </c>
      <c r="AV51" s="52">
        <f t="shared" si="51"/>
        <v>640.18185777777785</v>
      </c>
      <c r="AW51" s="611"/>
      <c r="AX51" s="52">
        <f>surplus!AR51</f>
        <v>14.65632459624026</v>
      </c>
      <c r="AY51" s="212">
        <f t="shared" si="32"/>
        <v>0</v>
      </c>
      <c r="AZ51" s="52">
        <f t="shared" si="52"/>
        <v>0</v>
      </c>
      <c r="BA51" s="611"/>
      <c r="BB51" s="52">
        <f>surplus!AV51</f>
        <v>29.98642603256534</v>
      </c>
      <c r="BC51" s="212">
        <f t="shared" si="33"/>
        <v>0</v>
      </c>
      <c r="BD51" s="52">
        <f t="shared" si="19"/>
        <v>0</v>
      </c>
    </row>
    <row r="52" spans="1:57" x14ac:dyDescent="0.4">
      <c r="B52" s="105"/>
      <c r="C52" s="16"/>
    </row>
    <row r="53" spans="1:57" x14ac:dyDescent="0.4">
      <c r="B53" s="105"/>
      <c r="C53" s="16"/>
    </row>
    <row r="54" spans="1:57" s="175" customFormat="1" ht="18.600000000000001" x14ac:dyDescent="0.6">
      <c r="A54" s="175" t="s">
        <v>135</v>
      </c>
      <c r="B54" s="170"/>
      <c r="C54" s="592"/>
      <c r="D54" s="171"/>
      <c r="E54" s="171"/>
      <c r="F54" s="171"/>
      <c r="G54" s="171"/>
      <c r="H54" s="593"/>
      <c r="I54" s="171"/>
      <c r="J54" s="218"/>
      <c r="K54" s="171"/>
      <c r="L54" s="171"/>
      <c r="M54" s="171"/>
      <c r="N54" s="171"/>
      <c r="O54" s="218"/>
      <c r="P54" s="171"/>
      <c r="Q54" s="171"/>
      <c r="R54" s="171"/>
      <c r="S54" s="593"/>
      <c r="T54" s="171"/>
      <c r="U54" s="219"/>
      <c r="V54" s="171"/>
      <c r="W54" s="171"/>
      <c r="X54" s="171"/>
      <c r="Y54" s="171"/>
      <c r="Z54" s="593"/>
      <c r="AA54" s="171"/>
      <c r="AB54" s="171"/>
      <c r="AC54" s="171"/>
      <c r="AD54" s="593"/>
      <c r="AE54" s="171"/>
      <c r="AF54" s="171"/>
      <c r="AG54" s="171"/>
      <c r="AH54" s="593"/>
      <c r="AI54" s="171"/>
      <c r="AJ54" s="171"/>
      <c r="AK54" s="171"/>
      <c r="AL54" s="593"/>
      <c r="AM54" s="171"/>
      <c r="AN54" s="171"/>
      <c r="AO54" s="171"/>
      <c r="AP54" s="593"/>
      <c r="AQ54" s="171"/>
      <c r="AR54" s="220"/>
      <c r="AS54" s="171"/>
      <c r="AT54" s="171"/>
      <c r="AU54" s="171"/>
      <c r="AV54" s="171"/>
      <c r="AW54" s="593"/>
      <c r="AX54" s="171"/>
      <c r="AY54" s="171"/>
      <c r="AZ54" s="171"/>
      <c r="BA54" s="593"/>
      <c r="BB54" s="171"/>
      <c r="BC54" s="171"/>
      <c r="BD54" s="171"/>
      <c r="BE54" s="171"/>
    </row>
    <row r="55" spans="1:57" s="211" customFormat="1" ht="105" x14ac:dyDescent="0.5">
      <c r="A55" s="54" t="s">
        <v>9</v>
      </c>
      <c r="B55" s="625" t="s">
        <v>94</v>
      </c>
      <c r="C55" s="610"/>
      <c r="D55" s="54" t="s">
        <v>66</v>
      </c>
      <c r="E55" s="54" t="s">
        <v>71</v>
      </c>
      <c r="F55" s="107" t="s">
        <v>69</v>
      </c>
      <c r="G55" s="54" t="s">
        <v>70</v>
      </c>
      <c r="H55" s="610"/>
      <c r="I55" s="54" t="s">
        <v>67</v>
      </c>
      <c r="J55" s="208" t="s">
        <v>535</v>
      </c>
      <c r="K55" s="54" t="s">
        <v>534</v>
      </c>
      <c r="L55" s="54" t="s">
        <v>74</v>
      </c>
      <c r="M55" s="54" t="s">
        <v>73</v>
      </c>
      <c r="N55" s="54" t="s">
        <v>68</v>
      </c>
      <c r="O55" s="208" t="s">
        <v>532</v>
      </c>
      <c r="P55" s="54" t="s">
        <v>533</v>
      </c>
      <c r="Q55" s="54" t="s">
        <v>75</v>
      </c>
      <c r="R55" s="54" t="s">
        <v>77</v>
      </c>
      <c r="S55" s="610"/>
      <c r="T55" s="54" t="s">
        <v>76</v>
      </c>
      <c r="U55" s="209" t="s">
        <v>518</v>
      </c>
      <c r="V55" s="54" t="s">
        <v>519</v>
      </c>
      <c r="W55" s="54" t="s">
        <v>78</v>
      </c>
      <c r="X55" s="107" t="s">
        <v>79</v>
      </c>
      <c r="Y55" s="54" t="s">
        <v>70</v>
      </c>
      <c r="Z55" s="610"/>
      <c r="AA55" s="54" t="s">
        <v>80</v>
      </c>
      <c r="AB55" s="107" t="s">
        <v>81</v>
      </c>
      <c r="AC55" s="54" t="s">
        <v>70</v>
      </c>
      <c r="AD55" s="610"/>
      <c r="AE55" s="54" t="s">
        <v>82</v>
      </c>
      <c r="AF55" s="107" t="s">
        <v>83</v>
      </c>
      <c r="AG55" s="54" t="s">
        <v>70</v>
      </c>
      <c r="AH55" s="610"/>
      <c r="AI55" s="54" t="s">
        <v>84</v>
      </c>
      <c r="AJ55" s="107" t="s">
        <v>85</v>
      </c>
      <c r="AK55" s="54" t="s">
        <v>70</v>
      </c>
      <c r="AL55" s="610"/>
      <c r="AM55" s="54" t="s">
        <v>86</v>
      </c>
      <c r="AN55" s="107" t="s">
        <v>87</v>
      </c>
      <c r="AO55" s="54" t="s">
        <v>70</v>
      </c>
      <c r="AP55" s="610"/>
      <c r="AQ55" s="54" t="s">
        <v>88</v>
      </c>
      <c r="AR55" s="210" t="s">
        <v>524</v>
      </c>
      <c r="AS55" s="54" t="s">
        <v>525</v>
      </c>
      <c r="AT55" s="54" t="s">
        <v>95</v>
      </c>
      <c r="AU55" s="107" t="s">
        <v>89</v>
      </c>
      <c r="AV55" s="54" t="s">
        <v>70</v>
      </c>
      <c r="AW55" s="610"/>
      <c r="AX55" s="54" t="s">
        <v>90</v>
      </c>
      <c r="AY55" s="107" t="s">
        <v>92</v>
      </c>
      <c r="AZ55" s="54" t="s">
        <v>70</v>
      </c>
      <c r="BA55" s="610"/>
      <c r="BB55" s="54" t="s">
        <v>91</v>
      </c>
      <c r="BC55" s="107" t="s">
        <v>93</v>
      </c>
      <c r="BD55" s="54" t="s">
        <v>70</v>
      </c>
    </row>
    <row r="56" spans="1:57" ht="13.8" x14ac:dyDescent="0.45">
      <c r="A56" s="109">
        <v>2014</v>
      </c>
      <c r="B56" s="626">
        <f t="shared" ref="B56:B102" si="56">G56+L56+Q56+Y56+AC56+AG56+AK56+AO56+AV56+AZ56+BD56</f>
        <v>2319.8908710923283</v>
      </c>
      <c r="C56" s="611"/>
      <c r="D56" s="52">
        <f>surplus!AD56</f>
        <v>468.71146504559812</v>
      </c>
      <c r="E56" s="52">
        <f>D56-(M56+R56)</f>
        <v>185.90019439150109</v>
      </c>
      <c r="F56" s="212">
        <f>F41</f>
        <v>1.8650645994832042</v>
      </c>
      <c r="G56" s="52">
        <f t="shared" ref="G56:G102" si="57">E56*F56</f>
        <v>346.71587159663477</v>
      </c>
      <c r="H56" s="611"/>
      <c r="I56" s="52">
        <f>surplus!P56</f>
        <v>10.665000539976393</v>
      </c>
      <c r="J56" s="213">
        <f>J41</f>
        <v>0.05</v>
      </c>
      <c r="K56" s="52">
        <f t="shared" ref="K56:K92" si="58">I56/J56</f>
        <v>213.30001079952785</v>
      </c>
      <c r="L56" s="52">
        <f t="shared" ref="L56:L92" si="59">K56*F56</f>
        <v>397.81829921158453</v>
      </c>
      <c r="M56" s="52">
        <f t="shared" ref="M56:M92" si="60">K56-I56</f>
        <v>202.63501025955145</v>
      </c>
      <c r="N56" s="52">
        <f>surplus!T56</f>
        <v>3.1237504049822942</v>
      </c>
      <c r="O56" s="213">
        <f>O41</f>
        <v>3.7499999999999999E-2</v>
      </c>
      <c r="P56" s="52">
        <f t="shared" ref="P56:P92" si="61">N56/O56</f>
        <v>83.300010799527854</v>
      </c>
      <c r="Q56" s="52">
        <f t="shared" ref="Q56:Q92" si="62">P56*F56</f>
        <v>155.35990127876801</v>
      </c>
      <c r="R56" s="52">
        <f t="shared" ref="R56:R92" si="63">P56-N56</f>
        <v>80.176260394545565</v>
      </c>
      <c r="S56" s="611"/>
      <c r="T56" s="52">
        <f>surplus!L56</f>
        <v>29.504191446694904</v>
      </c>
      <c r="U56" s="173">
        <f>U41</f>
        <v>0.05</v>
      </c>
      <c r="V56" s="52">
        <f t="shared" ref="V56:V92" si="64">(P56+K56+E56)*U56</f>
        <v>24.125010799527843</v>
      </c>
      <c r="W56" s="52">
        <f t="shared" ref="W56:W102" si="65">MAX(0,T56-V56)</f>
        <v>5.3791806471670611</v>
      </c>
      <c r="X56" s="212">
        <f>X41</f>
        <v>18.28</v>
      </c>
      <c r="Y56" s="52">
        <f t="shared" ref="Y56:Y91" si="66">W56*X56</f>
        <v>98.331422230213889</v>
      </c>
      <c r="Z56" s="611"/>
      <c r="AA56" s="52">
        <f>surplus!AH56</f>
        <v>12.344369514554986</v>
      </c>
      <c r="AB56" s="212">
        <f>X56</f>
        <v>18.28</v>
      </c>
      <c r="AC56" s="52">
        <f t="shared" ref="AC56:AC92" si="67">AA56*AB56</f>
        <v>225.65507472606515</v>
      </c>
      <c r="AD56" s="611"/>
      <c r="AE56" s="52">
        <f>surplus!AJ56</f>
        <v>121.8</v>
      </c>
      <c r="AF56" s="212">
        <f>AF41</f>
        <v>4.3888888888888893</v>
      </c>
      <c r="AG56" s="52">
        <f t="shared" ref="AG56:AG92" si="68">AE56*AF56</f>
        <v>534.56666666666672</v>
      </c>
      <c r="AH56" s="611"/>
      <c r="AI56" s="52">
        <f>surplus!Y56</f>
        <v>6.7</v>
      </c>
      <c r="AJ56" s="212">
        <f>AF56</f>
        <v>4.3888888888888893</v>
      </c>
      <c r="AK56" s="52">
        <f t="shared" ref="AK56:AK92" si="69">AI56*AJ56</f>
        <v>29.405555555555559</v>
      </c>
      <c r="AL56" s="611"/>
      <c r="AM56" s="52">
        <f>surplus!V56</f>
        <v>69.900000000000006</v>
      </c>
      <c r="AN56" s="212">
        <f>AN41</f>
        <v>2.757696007696008</v>
      </c>
      <c r="AO56" s="52">
        <f t="shared" ref="AO56:AO92" si="70">AM56*AN56</f>
        <v>192.76295093795096</v>
      </c>
      <c r="AP56" s="611"/>
      <c r="AQ56" s="52">
        <f>surplus!AM56</f>
        <v>118.6</v>
      </c>
      <c r="AR56" s="214">
        <f>AR41</f>
        <v>0.08</v>
      </c>
      <c r="AS56" s="52">
        <f t="shared" ref="AS56:AS92" si="71">AM56*AR56</f>
        <v>5.5920000000000005</v>
      </c>
      <c r="AT56" s="52">
        <f t="shared" ref="AT56:AT92" si="72">AQ56-AS56</f>
        <v>113.008</v>
      </c>
      <c r="AU56" s="212">
        <f>AU41</f>
        <v>3.0022222222222221</v>
      </c>
      <c r="AV56" s="52">
        <f t="shared" ref="AV56:AV92" si="73">AT56*AU56</f>
        <v>339.27512888888884</v>
      </c>
      <c r="AW56" s="611"/>
      <c r="AX56" s="52">
        <f>surplus!AR56</f>
        <v>5.6246706314711847</v>
      </c>
      <c r="AY56" s="212">
        <v>0</v>
      </c>
      <c r="AZ56" s="52">
        <f t="shared" ref="AZ56:AZ92" si="74">AX56*AY56</f>
        <v>0</v>
      </c>
      <c r="BA56" s="611"/>
      <c r="BB56" s="52">
        <f>surplus!AV56</f>
        <v>8.9448802038059334</v>
      </c>
      <c r="BC56" s="212">
        <v>0</v>
      </c>
      <c r="BD56" s="52">
        <f t="shared" ref="BD56:BD102" si="75">BC56*BB56</f>
        <v>0</v>
      </c>
    </row>
    <row r="57" spans="1:57" ht="13.8" x14ac:dyDescent="0.45">
      <c r="A57" s="109">
        <v>2015</v>
      </c>
      <c r="B57" s="626">
        <f t="shared" si="56"/>
        <v>2345.1352712105286</v>
      </c>
      <c r="C57" s="611"/>
      <c r="D57" s="52">
        <f>surplus!AD57</f>
        <v>475.89575901427975</v>
      </c>
      <c r="E57" s="52">
        <f t="shared" ref="E57:E102" si="76">D57-M57-R57</f>
        <v>191.15718328974435</v>
      </c>
      <c r="F57" s="212">
        <f t="shared" ref="F57:F102" si="77">F56</f>
        <v>1.8650645994832042</v>
      </c>
      <c r="G57" s="52">
        <f t="shared" si="57"/>
        <v>356.52049549062451</v>
      </c>
      <c r="H57" s="611"/>
      <c r="I57" s="52">
        <f>surplus!P57</f>
        <v>10.765714398027068</v>
      </c>
      <c r="J57" s="213">
        <f>J56</f>
        <v>0.05</v>
      </c>
      <c r="K57" s="52">
        <f t="shared" si="58"/>
        <v>215.31428796054135</v>
      </c>
      <c r="L57" s="52">
        <f t="shared" si="59"/>
        <v>401.57505623813836</v>
      </c>
      <c r="M57" s="52">
        <f t="shared" si="60"/>
        <v>204.54857356251429</v>
      </c>
      <c r="N57" s="52">
        <f>surplus!T57</f>
        <v>3.124285798520301</v>
      </c>
      <c r="O57" s="213">
        <f>O56</f>
        <v>3.7499999999999999E-2</v>
      </c>
      <c r="P57" s="52">
        <f t="shared" si="61"/>
        <v>83.314287960541364</v>
      </c>
      <c r="Q57" s="52">
        <f t="shared" si="62"/>
        <v>155.38652910635543</v>
      </c>
      <c r="R57" s="52">
        <f t="shared" si="63"/>
        <v>80.190002162021059</v>
      </c>
      <c r="S57" s="611"/>
      <c r="T57" s="52">
        <f>surplus!L57</f>
        <v>28.553201281932161</v>
      </c>
      <c r="U57" s="173">
        <f>U56</f>
        <v>0.05</v>
      </c>
      <c r="V57" s="52">
        <f t="shared" si="64"/>
        <v>24.489287960541354</v>
      </c>
      <c r="W57" s="52">
        <f t="shared" si="65"/>
        <v>4.0639133213908067</v>
      </c>
      <c r="X57" s="212">
        <f t="shared" ref="X57:X102" si="78">X56</f>
        <v>18.28</v>
      </c>
      <c r="Y57" s="52">
        <f t="shared" si="66"/>
        <v>74.288335515023945</v>
      </c>
      <c r="Z57" s="611"/>
      <c r="AA57" s="52">
        <f>surplus!AH57</f>
        <v>12.647804614203487</v>
      </c>
      <c r="AB57" s="212">
        <f t="shared" ref="AB57:AB102" si="79">AB56</f>
        <v>18.28</v>
      </c>
      <c r="AC57" s="52">
        <f t="shared" si="67"/>
        <v>231.20186834763976</v>
      </c>
      <c r="AD57" s="611"/>
      <c r="AE57" s="52">
        <f>surplus!AJ57</f>
        <v>124.6</v>
      </c>
      <c r="AF57" s="212">
        <f t="shared" ref="AF57:AF102" si="80">AF56</f>
        <v>4.3888888888888893</v>
      </c>
      <c r="AG57" s="52">
        <f t="shared" si="68"/>
        <v>546.85555555555561</v>
      </c>
      <c r="AH57" s="611"/>
      <c r="AI57" s="52">
        <f>surplus!Y57</f>
        <v>6.6</v>
      </c>
      <c r="AJ57" s="212">
        <f t="shared" ref="AJ57:AJ102" si="81">AJ56</f>
        <v>4.3888888888888893</v>
      </c>
      <c r="AK57" s="52">
        <f t="shared" si="69"/>
        <v>28.966666666666669</v>
      </c>
      <c r="AL57" s="611"/>
      <c r="AM57" s="52">
        <f>surplus!V57</f>
        <v>72.400000000000006</v>
      </c>
      <c r="AN57" s="212">
        <f t="shared" ref="AN57:AN102" si="82">AN56</f>
        <v>2.757696007696008</v>
      </c>
      <c r="AO57" s="52">
        <f t="shared" si="70"/>
        <v>199.65719095719101</v>
      </c>
      <c r="AP57" s="611"/>
      <c r="AQ57" s="52">
        <f>surplus!AM57</f>
        <v>122.6</v>
      </c>
      <c r="AR57" s="214">
        <f>AR56</f>
        <v>0.08</v>
      </c>
      <c r="AS57" s="52">
        <f t="shared" si="71"/>
        <v>5.7920000000000007</v>
      </c>
      <c r="AT57" s="52">
        <f t="shared" si="72"/>
        <v>116.80799999999999</v>
      </c>
      <c r="AU57" s="212">
        <f>AU56</f>
        <v>3.0022222222222221</v>
      </c>
      <c r="AV57" s="52">
        <f t="shared" si="73"/>
        <v>350.6835733333333</v>
      </c>
      <c r="AW57" s="611"/>
      <c r="AX57" s="52">
        <f>surplus!AR57</f>
        <v>5.6325122051091459</v>
      </c>
      <c r="AY57" s="212">
        <f t="shared" ref="AY57:AY102" si="83">AY56</f>
        <v>0</v>
      </c>
      <c r="AZ57" s="52">
        <f t="shared" si="74"/>
        <v>0</v>
      </c>
      <c r="BA57" s="611"/>
      <c r="BB57" s="52">
        <f>surplus!AV57</f>
        <v>9.2551722692057545</v>
      </c>
      <c r="BC57" s="212">
        <f t="shared" ref="BC57:BC102" si="84">BC56</f>
        <v>0</v>
      </c>
      <c r="BD57" s="52">
        <f t="shared" si="75"/>
        <v>0</v>
      </c>
    </row>
    <row r="58" spans="1:57" ht="13.8" x14ac:dyDescent="0.45">
      <c r="A58" s="109">
        <v>2016</v>
      </c>
      <c r="B58" s="626">
        <f t="shared" si="56"/>
        <v>2375.8461364703053</v>
      </c>
      <c r="C58" s="611"/>
      <c r="D58" s="52">
        <f>surplus!AD58</f>
        <v>494.48139689731124</v>
      </c>
      <c r="E58" s="52">
        <f t="shared" si="76"/>
        <v>204.01538702581814</v>
      </c>
      <c r="F58" s="212">
        <f t="shared" si="77"/>
        <v>1.8650645994832042</v>
      </c>
      <c r="G58" s="52">
        <f t="shared" si="57"/>
        <v>380.50187609171843</v>
      </c>
      <c r="H58" s="611"/>
      <c r="I58" s="52">
        <f>surplus!P58</f>
        <v>11.066431630627271</v>
      </c>
      <c r="J58" s="213">
        <f t="shared" ref="J58:J102" si="85">J57</f>
        <v>0.05</v>
      </c>
      <c r="K58" s="52">
        <f t="shared" si="58"/>
        <v>221.32863261254542</v>
      </c>
      <c r="L58" s="52">
        <f t="shared" si="59"/>
        <v>412.79219753768228</v>
      </c>
      <c r="M58" s="52">
        <f t="shared" si="60"/>
        <v>210.26220098191814</v>
      </c>
      <c r="N58" s="52">
        <f>surplus!T58</f>
        <v>3.1248237229704543</v>
      </c>
      <c r="O58" s="213">
        <f t="shared" ref="O58:O92" si="86">O57</f>
        <v>3.7499999999999999E-2</v>
      </c>
      <c r="P58" s="52">
        <f t="shared" si="61"/>
        <v>83.328632612545448</v>
      </c>
      <c r="Q58" s="52">
        <f t="shared" si="62"/>
        <v>155.41328280900015</v>
      </c>
      <c r="R58" s="52">
        <f t="shared" si="63"/>
        <v>80.203808889574987</v>
      </c>
      <c r="S58" s="611"/>
      <c r="T58" s="52">
        <f>surplus!L58</f>
        <v>28.30244279644549</v>
      </c>
      <c r="U58" s="173">
        <f t="shared" ref="U58:U102" si="87">U57</f>
        <v>0.05</v>
      </c>
      <c r="V58" s="52">
        <f t="shared" si="64"/>
        <v>25.433632612545452</v>
      </c>
      <c r="W58" s="52">
        <f t="shared" si="65"/>
        <v>2.8688101839000382</v>
      </c>
      <c r="X58" s="212">
        <f t="shared" si="78"/>
        <v>18.28</v>
      </c>
      <c r="Y58" s="52">
        <f t="shared" si="66"/>
        <v>52.441850161692699</v>
      </c>
      <c r="Z58" s="611"/>
      <c r="AA58" s="52">
        <f>surplus!AH58</f>
        <v>12.55125595225385</v>
      </c>
      <c r="AB58" s="212">
        <f t="shared" si="79"/>
        <v>18.28</v>
      </c>
      <c r="AC58" s="52">
        <f t="shared" si="67"/>
        <v>229.4369588072004</v>
      </c>
      <c r="AD58" s="611"/>
      <c r="AE58" s="52">
        <f>surplus!AJ58</f>
        <v>126.7</v>
      </c>
      <c r="AF58" s="212">
        <f t="shared" si="80"/>
        <v>4.3888888888888893</v>
      </c>
      <c r="AG58" s="52">
        <f t="shared" si="68"/>
        <v>556.07222222222231</v>
      </c>
      <c r="AH58" s="611"/>
      <c r="AI58" s="52">
        <f>surplus!Y58</f>
        <v>6.7</v>
      </c>
      <c r="AJ58" s="212">
        <f t="shared" si="81"/>
        <v>4.3888888888888893</v>
      </c>
      <c r="AK58" s="52">
        <f t="shared" si="69"/>
        <v>29.405555555555559</v>
      </c>
      <c r="AL58" s="611"/>
      <c r="AM58" s="52">
        <f>surplus!V58</f>
        <v>74.599999999999994</v>
      </c>
      <c r="AN58" s="212">
        <f t="shared" si="82"/>
        <v>2.757696007696008</v>
      </c>
      <c r="AO58" s="52">
        <f t="shared" si="70"/>
        <v>205.72412217412219</v>
      </c>
      <c r="AP58" s="611"/>
      <c r="AQ58" s="52">
        <f>surplus!AM58</f>
        <v>123.9</v>
      </c>
      <c r="AR58" s="214">
        <f t="shared" ref="AR58:AR91" si="88">AR57</f>
        <v>0.08</v>
      </c>
      <c r="AS58" s="52">
        <f t="shared" si="71"/>
        <v>5.968</v>
      </c>
      <c r="AT58" s="52">
        <f t="shared" si="72"/>
        <v>117.932</v>
      </c>
      <c r="AU58" s="212">
        <f t="shared" ref="AU58:AU102" si="89">AU57</f>
        <v>3.0022222222222221</v>
      </c>
      <c r="AV58" s="52">
        <f t="shared" si="73"/>
        <v>354.05807111111113</v>
      </c>
      <c r="AW58" s="611"/>
      <c r="AX58" s="52">
        <f>surplus!AR58</f>
        <v>5.7403908474312777</v>
      </c>
      <c r="AY58" s="212">
        <f t="shared" si="83"/>
        <v>0</v>
      </c>
      <c r="AZ58" s="52">
        <f t="shared" si="74"/>
        <v>0</v>
      </c>
      <c r="BA58" s="611"/>
      <c r="BB58" s="52">
        <f>surplus!AV58</f>
        <v>9.8655129872535543</v>
      </c>
      <c r="BC58" s="212">
        <f t="shared" si="84"/>
        <v>0</v>
      </c>
      <c r="BD58" s="52">
        <f t="shared" si="75"/>
        <v>0</v>
      </c>
    </row>
    <row r="59" spans="1:57" ht="13.8" x14ac:dyDescent="0.45">
      <c r="A59" s="109">
        <v>2017</v>
      </c>
      <c r="B59" s="626">
        <f t="shared" si="56"/>
        <v>2432.8894164623312</v>
      </c>
      <c r="C59" s="611"/>
      <c r="D59" s="52">
        <f>surplus!AD59</f>
        <v>511.56837874907251</v>
      </c>
      <c r="E59" s="52">
        <f t="shared" si="76"/>
        <v>212.80813898221243</v>
      </c>
      <c r="F59" s="212">
        <f t="shared" si="77"/>
        <v>1.8650645994832042</v>
      </c>
      <c r="G59" s="52">
        <f t="shared" si="57"/>
        <v>396.90092649762607</v>
      </c>
      <c r="H59" s="611"/>
      <c r="I59" s="52">
        <f>surplus!P59</f>
        <v>11.367152237913553</v>
      </c>
      <c r="J59" s="213">
        <f t="shared" si="85"/>
        <v>0.05</v>
      </c>
      <c r="K59" s="52">
        <f t="shared" si="58"/>
        <v>227.34304475827105</v>
      </c>
      <c r="L59" s="52">
        <f t="shared" si="59"/>
        <v>424.00946471737694</v>
      </c>
      <c r="M59" s="52">
        <f t="shared" si="60"/>
        <v>215.97589252035749</v>
      </c>
      <c r="N59" s="52">
        <f>surplus!T59</f>
        <v>3.2253641784351652</v>
      </c>
      <c r="O59" s="213">
        <f t="shared" si="86"/>
        <v>3.7499999999999999E-2</v>
      </c>
      <c r="P59" s="52">
        <f t="shared" si="61"/>
        <v>86.009711424937748</v>
      </c>
      <c r="Q59" s="52">
        <f t="shared" si="62"/>
        <v>160.41366799041751</v>
      </c>
      <c r="R59" s="52">
        <f t="shared" si="63"/>
        <v>82.784347246502577</v>
      </c>
      <c r="S59" s="611"/>
      <c r="T59" s="52">
        <f>surplus!L59</f>
        <v>29.551915999609534</v>
      </c>
      <c r="U59" s="173">
        <f t="shared" si="87"/>
        <v>0.05</v>
      </c>
      <c r="V59" s="52">
        <f t="shared" si="64"/>
        <v>26.308044758271059</v>
      </c>
      <c r="W59" s="52">
        <f t="shared" si="65"/>
        <v>3.2438712413384749</v>
      </c>
      <c r="X59" s="212">
        <f t="shared" si="78"/>
        <v>18.28</v>
      </c>
      <c r="Y59" s="52">
        <f t="shared" si="66"/>
        <v>59.297966291667322</v>
      </c>
      <c r="Z59" s="611"/>
      <c r="AA59" s="52">
        <f>surplus!AH59</f>
        <v>12.554723529363146</v>
      </c>
      <c r="AB59" s="212">
        <f t="shared" si="79"/>
        <v>18.28</v>
      </c>
      <c r="AC59" s="52">
        <f t="shared" si="67"/>
        <v>229.50034611675832</v>
      </c>
      <c r="AD59" s="611"/>
      <c r="AE59" s="52">
        <f>surplus!AJ59</f>
        <v>128.5</v>
      </c>
      <c r="AF59" s="212">
        <f t="shared" si="80"/>
        <v>4.3888888888888893</v>
      </c>
      <c r="AG59" s="52">
        <f t="shared" si="68"/>
        <v>563.97222222222229</v>
      </c>
      <c r="AH59" s="611"/>
      <c r="AI59" s="52">
        <f>surplus!Y59</f>
        <v>6.4</v>
      </c>
      <c r="AJ59" s="212">
        <f t="shared" si="81"/>
        <v>4.3888888888888893</v>
      </c>
      <c r="AK59" s="52">
        <f t="shared" si="69"/>
        <v>28.088888888888892</v>
      </c>
      <c r="AL59" s="611"/>
      <c r="AM59" s="52">
        <f>surplus!V59</f>
        <v>75.599999999999994</v>
      </c>
      <c r="AN59" s="212">
        <f t="shared" si="82"/>
        <v>2.757696007696008</v>
      </c>
      <c r="AO59" s="52">
        <f t="shared" si="70"/>
        <v>208.4818181818182</v>
      </c>
      <c r="AP59" s="611"/>
      <c r="AQ59" s="52">
        <f>surplus!AM59</f>
        <v>126.7</v>
      </c>
      <c r="AR59" s="214">
        <f t="shared" si="88"/>
        <v>0.08</v>
      </c>
      <c r="AS59" s="52">
        <f t="shared" si="71"/>
        <v>6.048</v>
      </c>
      <c r="AT59" s="52">
        <f t="shared" si="72"/>
        <v>120.652</v>
      </c>
      <c r="AU59" s="212">
        <f t="shared" si="89"/>
        <v>3.0022222222222221</v>
      </c>
      <c r="AV59" s="52">
        <f t="shared" si="73"/>
        <v>362.22411555555556</v>
      </c>
      <c r="AW59" s="611"/>
      <c r="AX59" s="52">
        <f>surplus!AR59</f>
        <v>5.7483065599375243</v>
      </c>
      <c r="AY59" s="212">
        <f t="shared" si="83"/>
        <v>0</v>
      </c>
      <c r="AZ59" s="52">
        <f t="shared" si="74"/>
        <v>0</v>
      </c>
      <c r="BA59" s="611"/>
      <c r="BB59" s="52">
        <f>surplus!AV59</f>
        <v>9.5759023599180022</v>
      </c>
      <c r="BC59" s="212">
        <f t="shared" si="84"/>
        <v>0</v>
      </c>
      <c r="BD59" s="52">
        <f t="shared" si="75"/>
        <v>0</v>
      </c>
    </row>
    <row r="60" spans="1:57" ht="13.8" x14ac:dyDescent="0.45">
      <c r="A60" s="109">
        <v>2018</v>
      </c>
      <c r="B60" s="626">
        <f t="shared" si="56"/>
        <v>2532.6187263623892</v>
      </c>
      <c r="C60" s="611"/>
      <c r="D60" s="52">
        <f>surplus!AD60</f>
        <v>534.3590703202774</v>
      </c>
      <c r="E60" s="52">
        <f t="shared" si="76"/>
        <v>229.87091102397955</v>
      </c>
      <c r="F60" s="212">
        <f t="shared" si="77"/>
        <v>1.8650645994832042</v>
      </c>
      <c r="G60" s="52">
        <f t="shared" si="57"/>
        <v>428.72409860177771</v>
      </c>
      <c r="H60" s="611"/>
      <c r="I60" s="52">
        <f>surplus!P60</f>
        <v>11.667882160251796</v>
      </c>
      <c r="J60" s="213">
        <f t="shared" si="85"/>
        <v>0.05</v>
      </c>
      <c r="K60" s="52">
        <f t="shared" si="58"/>
        <v>233.35764320503591</v>
      </c>
      <c r="L60" s="52">
        <f t="shared" si="59"/>
        <v>435.22707936054479</v>
      </c>
      <c r="M60" s="52">
        <f t="shared" si="60"/>
        <v>221.68976104478412</v>
      </c>
      <c r="N60" s="52">
        <f>surplus!T60</f>
        <v>3.2259116201888465</v>
      </c>
      <c r="O60" s="213">
        <f t="shared" si="86"/>
        <v>3.7499999999999999E-2</v>
      </c>
      <c r="P60" s="52">
        <f t="shared" si="61"/>
        <v>86.02430987170257</v>
      </c>
      <c r="Q60" s="52">
        <f t="shared" si="62"/>
        <v>160.44089503668602</v>
      </c>
      <c r="R60" s="52">
        <f t="shared" si="63"/>
        <v>82.798398251513717</v>
      </c>
      <c r="S60" s="611"/>
      <c r="T60" s="52">
        <f>surplus!L60</f>
        <v>32.402028726501612</v>
      </c>
      <c r="U60" s="173">
        <f t="shared" si="87"/>
        <v>0.05</v>
      </c>
      <c r="V60" s="52">
        <f t="shared" si="64"/>
        <v>27.462643205035899</v>
      </c>
      <c r="W60" s="52">
        <f t="shared" si="65"/>
        <v>4.939385521465713</v>
      </c>
      <c r="X60" s="212">
        <f t="shared" si="78"/>
        <v>18.28</v>
      </c>
      <c r="Y60" s="52">
        <f t="shared" si="66"/>
        <v>90.291967332393241</v>
      </c>
      <c r="Z60" s="611"/>
      <c r="AA60" s="52">
        <f>surplus!AH60</f>
        <v>12.758235930694413</v>
      </c>
      <c r="AB60" s="212">
        <f t="shared" si="79"/>
        <v>18.28</v>
      </c>
      <c r="AC60" s="52">
        <f t="shared" si="67"/>
        <v>233.22055281309389</v>
      </c>
      <c r="AD60" s="611"/>
      <c r="AE60" s="52">
        <f>surplus!AJ60</f>
        <v>131</v>
      </c>
      <c r="AF60" s="212">
        <f t="shared" si="80"/>
        <v>4.3888888888888893</v>
      </c>
      <c r="AG60" s="52">
        <f t="shared" si="68"/>
        <v>574.94444444444446</v>
      </c>
      <c r="AH60" s="611"/>
      <c r="AI60" s="52">
        <f>surplus!Y60</f>
        <v>6.5</v>
      </c>
      <c r="AJ60" s="212">
        <f t="shared" si="81"/>
        <v>4.3888888888888893</v>
      </c>
      <c r="AK60" s="52">
        <f t="shared" si="69"/>
        <v>28.527777777777779</v>
      </c>
      <c r="AL60" s="611"/>
      <c r="AM60" s="52">
        <f>surplus!V60</f>
        <v>77.400000000000006</v>
      </c>
      <c r="AN60" s="212">
        <f t="shared" si="82"/>
        <v>2.757696007696008</v>
      </c>
      <c r="AO60" s="52">
        <f t="shared" si="70"/>
        <v>213.44567099567104</v>
      </c>
      <c r="AP60" s="611"/>
      <c r="AQ60" s="52">
        <f>surplus!AM60</f>
        <v>128.69999999999999</v>
      </c>
      <c r="AR60" s="214">
        <f t="shared" si="88"/>
        <v>0.08</v>
      </c>
      <c r="AS60" s="52">
        <f t="shared" si="71"/>
        <v>6.1920000000000002</v>
      </c>
      <c r="AT60" s="52">
        <f t="shared" si="72"/>
        <v>122.50799999999998</v>
      </c>
      <c r="AU60" s="212">
        <f t="shared" si="89"/>
        <v>3.0022222222222221</v>
      </c>
      <c r="AV60" s="52">
        <f t="shared" si="73"/>
        <v>367.79623999999995</v>
      </c>
      <c r="AW60" s="611"/>
      <c r="AX60" s="52">
        <f>surplus!AR60</f>
        <v>5.9563245962402585</v>
      </c>
      <c r="AY60" s="212">
        <f t="shared" si="83"/>
        <v>0</v>
      </c>
      <c r="AZ60" s="52">
        <f t="shared" si="74"/>
        <v>0</v>
      </c>
      <c r="BA60" s="611"/>
      <c r="BB60" s="52">
        <f>surplus!AV60</f>
        <v>9.886426032565339</v>
      </c>
      <c r="BC60" s="212">
        <f t="shared" si="84"/>
        <v>0</v>
      </c>
      <c r="BD60" s="52">
        <f t="shared" si="75"/>
        <v>0</v>
      </c>
    </row>
    <row r="61" spans="1:57" ht="13.8" x14ac:dyDescent="0.45">
      <c r="A61" s="109">
        <v>2019</v>
      </c>
      <c r="B61" s="626">
        <f t="shared" si="56"/>
        <v>2589.0730484398637</v>
      </c>
      <c r="C61" s="611"/>
      <c r="D61" s="52">
        <f>surplus!AD61</f>
        <v>546.55907032027744</v>
      </c>
      <c r="E61" s="52">
        <f t="shared" si="76"/>
        <v>235.70424435731292</v>
      </c>
      <c r="F61" s="212">
        <f t="shared" si="77"/>
        <v>1.8650645994832042</v>
      </c>
      <c r="G61" s="52">
        <f t="shared" si="57"/>
        <v>439.60364209876315</v>
      </c>
      <c r="H61" s="611"/>
      <c r="I61" s="52">
        <f>surplus!P61</f>
        <v>11.867882160251796</v>
      </c>
      <c r="J61" s="213">
        <f t="shared" si="85"/>
        <v>0.05</v>
      </c>
      <c r="K61" s="52">
        <f t="shared" si="58"/>
        <v>237.35764320503591</v>
      </c>
      <c r="L61" s="52">
        <f t="shared" si="59"/>
        <v>442.68733775847761</v>
      </c>
      <c r="M61" s="52">
        <f t="shared" si="60"/>
        <v>225.48976104478413</v>
      </c>
      <c r="N61" s="52">
        <f>surplus!T61</f>
        <v>3.3259116201888461</v>
      </c>
      <c r="O61" s="213">
        <f t="shared" si="86"/>
        <v>3.7499999999999999E-2</v>
      </c>
      <c r="P61" s="52">
        <f t="shared" si="61"/>
        <v>88.690976538369227</v>
      </c>
      <c r="Q61" s="52">
        <f t="shared" si="62"/>
        <v>165.41440063530786</v>
      </c>
      <c r="R61" s="52">
        <f t="shared" si="63"/>
        <v>85.36506491818038</v>
      </c>
      <c r="S61" s="611"/>
      <c r="T61" s="52">
        <f>surplus!L61</f>
        <v>33.602028726501615</v>
      </c>
      <c r="U61" s="173">
        <f t="shared" si="87"/>
        <v>0.05</v>
      </c>
      <c r="V61" s="52">
        <f t="shared" si="64"/>
        <v>28.087643205035903</v>
      </c>
      <c r="W61" s="52">
        <f t="shared" si="65"/>
        <v>5.5143855214657123</v>
      </c>
      <c r="X61" s="212">
        <f t="shared" si="78"/>
        <v>18.28</v>
      </c>
      <c r="Y61" s="52">
        <f t="shared" si="66"/>
        <v>100.80296733239322</v>
      </c>
      <c r="Z61" s="611"/>
      <c r="AA61" s="52">
        <f>surplus!AH61</f>
        <v>13.158235930694412</v>
      </c>
      <c r="AB61" s="212">
        <f t="shared" si="79"/>
        <v>18.28</v>
      </c>
      <c r="AC61" s="52">
        <f t="shared" si="67"/>
        <v>240.53255281309387</v>
      </c>
      <c r="AD61" s="611"/>
      <c r="AE61" s="52">
        <f>surplus!AJ61</f>
        <v>132.69999999999999</v>
      </c>
      <c r="AF61" s="212">
        <f t="shared" si="80"/>
        <v>4.3888888888888893</v>
      </c>
      <c r="AG61" s="52">
        <f t="shared" si="68"/>
        <v>582.40555555555557</v>
      </c>
      <c r="AH61" s="611"/>
      <c r="AI61" s="52">
        <f>surplus!Y61</f>
        <v>6.6</v>
      </c>
      <c r="AJ61" s="212">
        <f t="shared" si="81"/>
        <v>4.3888888888888893</v>
      </c>
      <c r="AK61" s="52">
        <f t="shared" si="69"/>
        <v>28.966666666666669</v>
      </c>
      <c r="AL61" s="611"/>
      <c r="AM61" s="52">
        <f>surplus!V61</f>
        <v>78.2</v>
      </c>
      <c r="AN61" s="212">
        <f t="shared" si="82"/>
        <v>2.757696007696008</v>
      </c>
      <c r="AO61" s="52">
        <f t="shared" si="70"/>
        <v>215.65182780182784</v>
      </c>
      <c r="AP61" s="611"/>
      <c r="AQ61" s="52">
        <f>surplus!AM61</f>
        <v>130.5</v>
      </c>
      <c r="AR61" s="214">
        <f t="shared" si="88"/>
        <v>0.08</v>
      </c>
      <c r="AS61" s="52">
        <f t="shared" si="71"/>
        <v>6.2560000000000002</v>
      </c>
      <c r="AT61" s="52">
        <f t="shared" si="72"/>
        <v>124.244</v>
      </c>
      <c r="AU61" s="212">
        <f t="shared" si="89"/>
        <v>3.0022222222222221</v>
      </c>
      <c r="AV61" s="52">
        <f t="shared" si="73"/>
        <v>373.00809777777778</v>
      </c>
      <c r="AW61" s="611"/>
      <c r="AX61" s="52">
        <f>surplus!AR61</f>
        <v>6.1563245962402577</v>
      </c>
      <c r="AY61" s="212">
        <f t="shared" si="83"/>
        <v>0</v>
      </c>
      <c r="AZ61" s="52">
        <f t="shared" si="74"/>
        <v>0</v>
      </c>
      <c r="BA61" s="611"/>
      <c r="BB61" s="52">
        <f>surplus!AV61</f>
        <v>10.086426032565338</v>
      </c>
      <c r="BC61" s="212">
        <f t="shared" si="84"/>
        <v>0</v>
      </c>
      <c r="BD61" s="52">
        <f t="shared" si="75"/>
        <v>0</v>
      </c>
    </row>
    <row r="62" spans="1:57" ht="13.8" x14ac:dyDescent="0.45">
      <c r="A62" s="109">
        <v>2020</v>
      </c>
      <c r="B62" s="626">
        <f t="shared" si="56"/>
        <v>2651.8614896671979</v>
      </c>
      <c r="C62" s="611"/>
      <c r="D62" s="52">
        <f>surplus!AD62</f>
        <v>559.95907032027753</v>
      </c>
      <c r="E62" s="52">
        <f t="shared" si="76"/>
        <v>245.30424435731305</v>
      </c>
      <c r="F62" s="212">
        <f t="shared" si="77"/>
        <v>1.8650645994832042</v>
      </c>
      <c r="G62" s="52">
        <f t="shared" si="57"/>
        <v>457.50826225380212</v>
      </c>
      <c r="H62" s="611"/>
      <c r="I62" s="52">
        <f>surplus!P62</f>
        <v>12.067882160251795</v>
      </c>
      <c r="J62" s="213">
        <f t="shared" si="85"/>
        <v>0.05</v>
      </c>
      <c r="K62" s="52">
        <f t="shared" si="58"/>
        <v>241.35764320503588</v>
      </c>
      <c r="L62" s="52">
        <f t="shared" si="59"/>
        <v>450.14759615641037</v>
      </c>
      <c r="M62" s="52">
        <f t="shared" si="60"/>
        <v>229.28976104478409</v>
      </c>
      <c r="N62" s="52">
        <f>surplus!T62</f>
        <v>3.3259116201888461</v>
      </c>
      <c r="O62" s="213">
        <f t="shared" si="86"/>
        <v>3.7499999999999999E-2</v>
      </c>
      <c r="P62" s="52">
        <f t="shared" si="61"/>
        <v>88.690976538369227</v>
      </c>
      <c r="Q62" s="52">
        <f t="shared" si="62"/>
        <v>165.41440063530786</v>
      </c>
      <c r="R62" s="52">
        <f t="shared" si="63"/>
        <v>85.36506491818038</v>
      </c>
      <c r="S62" s="611"/>
      <c r="T62" s="52">
        <f>surplus!L62</f>
        <v>35.002028726501621</v>
      </c>
      <c r="U62" s="173">
        <f t="shared" si="87"/>
        <v>0.05</v>
      </c>
      <c r="V62" s="52">
        <f t="shared" si="64"/>
        <v>28.767643205035906</v>
      </c>
      <c r="W62" s="52">
        <f t="shared" si="65"/>
        <v>6.2343855214657147</v>
      </c>
      <c r="X62" s="212">
        <f t="shared" si="78"/>
        <v>18.28</v>
      </c>
      <c r="Y62" s="52">
        <f t="shared" si="66"/>
        <v>113.96456733239327</v>
      </c>
      <c r="Z62" s="611"/>
      <c r="AA62" s="52">
        <f>surplus!AH62</f>
        <v>13.458235930694412</v>
      </c>
      <c r="AB62" s="212">
        <f t="shared" si="79"/>
        <v>18.28</v>
      </c>
      <c r="AC62" s="52">
        <f t="shared" si="67"/>
        <v>246.01655281309388</v>
      </c>
      <c r="AD62" s="611"/>
      <c r="AE62" s="52">
        <f>surplus!AJ62</f>
        <v>134.80000000000001</v>
      </c>
      <c r="AF62" s="212">
        <f t="shared" si="80"/>
        <v>4.3888888888888893</v>
      </c>
      <c r="AG62" s="52">
        <f t="shared" si="68"/>
        <v>591.62222222222238</v>
      </c>
      <c r="AH62" s="611"/>
      <c r="AI62" s="52">
        <f>surplus!Y62</f>
        <v>6.7</v>
      </c>
      <c r="AJ62" s="212">
        <f t="shared" si="81"/>
        <v>4.3888888888888893</v>
      </c>
      <c r="AK62" s="52">
        <f t="shared" si="69"/>
        <v>29.405555555555559</v>
      </c>
      <c r="AL62" s="611"/>
      <c r="AM62" s="52">
        <f>surplus!V62</f>
        <v>79.2</v>
      </c>
      <c r="AN62" s="212">
        <f t="shared" si="82"/>
        <v>2.757696007696008</v>
      </c>
      <c r="AO62" s="52">
        <f t="shared" si="70"/>
        <v>218.40952380952385</v>
      </c>
      <c r="AP62" s="611"/>
      <c r="AQ62" s="52">
        <f>surplus!AM62</f>
        <v>132.69999999999999</v>
      </c>
      <c r="AR62" s="214">
        <f t="shared" si="88"/>
        <v>0.08</v>
      </c>
      <c r="AS62" s="52">
        <f t="shared" si="71"/>
        <v>6.3360000000000003</v>
      </c>
      <c r="AT62" s="52">
        <f t="shared" si="72"/>
        <v>126.36399999999999</v>
      </c>
      <c r="AU62" s="212">
        <f t="shared" si="89"/>
        <v>3.0022222222222221</v>
      </c>
      <c r="AV62" s="52">
        <f t="shared" si="73"/>
        <v>379.37280888888887</v>
      </c>
      <c r="AW62" s="611"/>
      <c r="AX62" s="52">
        <f>surplus!AR62</f>
        <v>6.3563245962402588</v>
      </c>
      <c r="AY62" s="212">
        <f t="shared" si="83"/>
        <v>0</v>
      </c>
      <c r="AZ62" s="52">
        <f t="shared" si="74"/>
        <v>0</v>
      </c>
      <c r="BA62" s="611"/>
      <c r="BB62" s="52">
        <f>surplus!AV62</f>
        <v>10.48642603256534</v>
      </c>
      <c r="BC62" s="212">
        <f t="shared" si="84"/>
        <v>0</v>
      </c>
      <c r="BD62" s="52">
        <f t="shared" si="75"/>
        <v>0</v>
      </c>
    </row>
    <row r="63" spans="1:57" ht="13.8" x14ac:dyDescent="0.45">
      <c r="A63" s="109">
        <v>2021</v>
      </c>
      <c r="B63" s="626">
        <f t="shared" si="56"/>
        <v>2714.4259940586198</v>
      </c>
      <c r="C63" s="611"/>
      <c r="D63" s="52">
        <f>surplus!AD63</f>
        <v>572.55907032027744</v>
      </c>
      <c r="E63" s="52">
        <f t="shared" si="76"/>
        <v>254.10424435731289</v>
      </c>
      <c r="F63" s="212">
        <f t="shared" si="77"/>
        <v>1.8650645994832042</v>
      </c>
      <c r="G63" s="52">
        <f t="shared" si="57"/>
        <v>473.92083072925402</v>
      </c>
      <c r="H63" s="611"/>
      <c r="I63" s="52">
        <f>surplus!P63</f>
        <v>12.267882160251796</v>
      </c>
      <c r="J63" s="213">
        <f t="shared" si="85"/>
        <v>0.05</v>
      </c>
      <c r="K63" s="52">
        <f t="shared" si="58"/>
        <v>245.35764320503591</v>
      </c>
      <c r="L63" s="52">
        <f t="shared" si="59"/>
        <v>457.60785455434325</v>
      </c>
      <c r="M63" s="52">
        <f t="shared" si="60"/>
        <v>233.08976104478413</v>
      </c>
      <c r="N63" s="52">
        <f>surplus!T63</f>
        <v>3.3259116201888461</v>
      </c>
      <c r="O63" s="213">
        <f t="shared" si="86"/>
        <v>3.7499999999999999E-2</v>
      </c>
      <c r="P63" s="52">
        <f t="shared" si="61"/>
        <v>88.690976538369227</v>
      </c>
      <c r="Q63" s="52">
        <f t="shared" si="62"/>
        <v>165.41440063530786</v>
      </c>
      <c r="R63" s="52">
        <f t="shared" si="63"/>
        <v>85.36506491818038</v>
      </c>
      <c r="S63" s="611"/>
      <c r="T63" s="52">
        <f>surplus!L63</f>
        <v>36.402028726501612</v>
      </c>
      <c r="U63" s="173">
        <f t="shared" si="87"/>
        <v>0.05</v>
      </c>
      <c r="V63" s="52">
        <f t="shared" si="64"/>
        <v>29.407643205035903</v>
      </c>
      <c r="W63" s="52">
        <f t="shared" si="65"/>
        <v>6.9943855214657091</v>
      </c>
      <c r="X63" s="212">
        <f t="shared" si="78"/>
        <v>18.28</v>
      </c>
      <c r="Y63" s="52">
        <f t="shared" si="66"/>
        <v>127.85736733239317</v>
      </c>
      <c r="Z63" s="611"/>
      <c r="AA63" s="52">
        <f>surplus!AH63</f>
        <v>13.858235930694411</v>
      </c>
      <c r="AB63" s="212">
        <f t="shared" si="79"/>
        <v>18.28</v>
      </c>
      <c r="AC63" s="52">
        <f t="shared" si="67"/>
        <v>253.32855281309384</v>
      </c>
      <c r="AD63" s="611"/>
      <c r="AE63" s="52">
        <f>surplus!AJ63</f>
        <v>136.80000000000001</v>
      </c>
      <c r="AF63" s="212">
        <f t="shared" si="80"/>
        <v>4.3888888888888893</v>
      </c>
      <c r="AG63" s="52">
        <f t="shared" si="68"/>
        <v>600.40000000000009</v>
      </c>
      <c r="AH63" s="611"/>
      <c r="AI63" s="52">
        <f>surplus!Y63</f>
        <v>6.8</v>
      </c>
      <c r="AJ63" s="212">
        <f t="shared" si="81"/>
        <v>4.3888888888888893</v>
      </c>
      <c r="AK63" s="52">
        <f t="shared" si="69"/>
        <v>29.844444444444445</v>
      </c>
      <c r="AL63" s="611"/>
      <c r="AM63" s="52">
        <f>surplus!V63</f>
        <v>80.099999999999994</v>
      </c>
      <c r="AN63" s="212">
        <f t="shared" si="82"/>
        <v>2.757696007696008</v>
      </c>
      <c r="AO63" s="52">
        <f t="shared" si="70"/>
        <v>220.89145021645021</v>
      </c>
      <c r="AP63" s="611"/>
      <c r="AQ63" s="52">
        <f>surplus!AM63</f>
        <v>134.69999999999999</v>
      </c>
      <c r="AR63" s="214">
        <f t="shared" si="88"/>
        <v>0.08</v>
      </c>
      <c r="AS63" s="52">
        <f t="shared" si="71"/>
        <v>6.4079999999999995</v>
      </c>
      <c r="AT63" s="52">
        <f t="shared" si="72"/>
        <v>128.292</v>
      </c>
      <c r="AU63" s="212">
        <f t="shared" si="89"/>
        <v>3.0022222222222221</v>
      </c>
      <c r="AV63" s="52">
        <f t="shared" si="73"/>
        <v>385.16109333333333</v>
      </c>
      <c r="AW63" s="611"/>
      <c r="AX63" s="52">
        <f>surplus!AR63</f>
        <v>6.5563245962402581</v>
      </c>
      <c r="AY63" s="212">
        <f t="shared" si="83"/>
        <v>0</v>
      </c>
      <c r="AZ63" s="52">
        <f t="shared" si="74"/>
        <v>0</v>
      </c>
      <c r="BA63" s="611"/>
      <c r="BB63" s="52">
        <f>surplus!AV63</f>
        <v>10.886426032565339</v>
      </c>
      <c r="BC63" s="212">
        <f t="shared" si="84"/>
        <v>0</v>
      </c>
      <c r="BD63" s="52">
        <f t="shared" si="75"/>
        <v>0</v>
      </c>
    </row>
    <row r="64" spans="1:57" ht="13.8" x14ac:dyDescent="0.45">
      <c r="A64" s="109">
        <v>2022</v>
      </c>
      <c r="B64" s="626">
        <f t="shared" si="56"/>
        <v>2777.0389688492733</v>
      </c>
      <c r="C64" s="611"/>
      <c r="D64" s="52">
        <f>surplus!AD64</f>
        <v>585.15907032027735</v>
      </c>
      <c r="E64" s="52">
        <f t="shared" si="76"/>
        <v>262.90424435731285</v>
      </c>
      <c r="F64" s="212">
        <f t="shared" si="77"/>
        <v>1.8650645994832042</v>
      </c>
      <c r="G64" s="52">
        <f t="shared" si="57"/>
        <v>490.33339920470615</v>
      </c>
      <c r="H64" s="611"/>
      <c r="I64" s="52">
        <f>surplus!P64</f>
        <v>12.467882160251795</v>
      </c>
      <c r="J64" s="213">
        <f t="shared" si="85"/>
        <v>0.05</v>
      </c>
      <c r="K64" s="52">
        <f t="shared" si="58"/>
        <v>249.35764320503588</v>
      </c>
      <c r="L64" s="52">
        <f t="shared" si="59"/>
        <v>465.06811295227601</v>
      </c>
      <c r="M64" s="52">
        <f t="shared" si="60"/>
        <v>236.88976104478408</v>
      </c>
      <c r="N64" s="52">
        <f>surplus!T64</f>
        <v>3.3259116201888461</v>
      </c>
      <c r="O64" s="213">
        <f t="shared" si="86"/>
        <v>3.7499999999999999E-2</v>
      </c>
      <c r="P64" s="52">
        <f t="shared" si="61"/>
        <v>88.690976538369227</v>
      </c>
      <c r="Q64" s="52">
        <f t="shared" si="62"/>
        <v>165.41440063530786</v>
      </c>
      <c r="R64" s="52">
        <f t="shared" si="63"/>
        <v>85.36506491818038</v>
      </c>
      <c r="S64" s="611"/>
      <c r="T64" s="52">
        <f>surplus!L64</f>
        <v>37.802028726501618</v>
      </c>
      <c r="U64" s="173">
        <f t="shared" si="87"/>
        <v>0.05</v>
      </c>
      <c r="V64" s="52">
        <f t="shared" si="64"/>
        <v>30.0476432050359</v>
      </c>
      <c r="W64" s="52">
        <f t="shared" si="65"/>
        <v>7.7543855214657178</v>
      </c>
      <c r="X64" s="212">
        <f t="shared" si="78"/>
        <v>18.28</v>
      </c>
      <c r="Y64" s="52">
        <f t="shared" si="66"/>
        <v>141.75016733239332</v>
      </c>
      <c r="Z64" s="611"/>
      <c r="AA64" s="52">
        <f>surplus!AH64</f>
        <v>14.258235930694413</v>
      </c>
      <c r="AB64" s="212">
        <f t="shared" si="79"/>
        <v>18.28</v>
      </c>
      <c r="AC64" s="52">
        <f t="shared" si="67"/>
        <v>260.6405528130939</v>
      </c>
      <c r="AD64" s="611"/>
      <c r="AE64" s="52">
        <f>surplus!AJ64</f>
        <v>138.69999999999999</v>
      </c>
      <c r="AF64" s="212">
        <f t="shared" si="80"/>
        <v>4.3888888888888893</v>
      </c>
      <c r="AG64" s="52">
        <f t="shared" si="68"/>
        <v>608.73888888888894</v>
      </c>
      <c r="AH64" s="611"/>
      <c r="AI64" s="52">
        <f>surplus!Y64</f>
        <v>7</v>
      </c>
      <c r="AJ64" s="212">
        <f t="shared" si="81"/>
        <v>4.3888888888888893</v>
      </c>
      <c r="AK64" s="52">
        <f t="shared" si="69"/>
        <v>30.722222222222225</v>
      </c>
      <c r="AL64" s="611"/>
      <c r="AM64" s="52">
        <f>surplus!V64</f>
        <v>80.900000000000006</v>
      </c>
      <c r="AN64" s="212">
        <f t="shared" si="82"/>
        <v>2.757696007696008</v>
      </c>
      <c r="AO64" s="52">
        <f t="shared" si="70"/>
        <v>223.09760702260706</v>
      </c>
      <c r="AP64" s="611"/>
      <c r="AQ64" s="52">
        <f>surplus!AM64</f>
        <v>136.80000000000001</v>
      </c>
      <c r="AR64" s="214">
        <f t="shared" si="88"/>
        <v>0.08</v>
      </c>
      <c r="AS64" s="52">
        <f t="shared" si="71"/>
        <v>6.4720000000000004</v>
      </c>
      <c r="AT64" s="52">
        <f t="shared" si="72"/>
        <v>130.328</v>
      </c>
      <c r="AU64" s="212">
        <f t="shared" si="89"/>
        <v>3.0022222222222221</v>
      </c>
      <c r="AV64" s="52">
        <f t="shared" si="73"/>
        <v>391.27361777777776</v>
      </c>
      <c r="AW64" s="611"/>
      <c r="AX64" s="52">
        <f>surplus!AR64</f>
        <v>6.7563245962402574</v>
      </c>
      <c r="AY64" s="212">
        <f t="shared" si="83"/>
        <v>0</v>
      </c>
      <c r="AZ64" s="52">
        <f t="shared" si="74"/>
        <v>0</v>
      </c>
      <c r="BA64" s="611"/>
      <c r="BB64" s="52">
        <f>surplus!AV64</f>
        <v>11.286426032565338</v>
      </c>
      <c r="BC64" s="212">
        <f t="shared" si="84"/>
        <v>0</v>
      </c>
      <c r="BD64" s="52">
        <f t="shared" si="75"/>
        <v>0</v>
      </c>
    </row>
    <row r="65" spans="1:56" ht="13.8" x14ac:dyDescent="0.45">
      <c r="A65" s="109">
        <v>2023</v>
      </c>
      <c r="B65" s="626">
        <f t="shared" si="56"/>
        <v>2837.2414778918583</v>
      </c>
      <c r="C65" s="611"/>
      <c r="D65" s="52">
        <f>surplus!AD65</f>
        <v>597.65907032027735</v>
      </c>
      <c r="E65" s="52">
        <f t="shared" si="76"/>
        <v>271.60424435731284</v>
      </c>
      <c r="F65" s="212">
        <f t="shared" si="77"/>
        <v>1.8650645994832042</v>
      </c>
      <c r="G65" s="52">
        <f t="shared" si="57"/>
        <v>506.55946122020998</v>
      </c>
      <c r="H65" s="611"/>
      <c r="I65" s="52">
        <f>surplus!P65</f>
        <v>12.667882160251796</v>
      </c>
      <c r="J65" s="213">
        <f t="shared" si="85"/>
        <v>0.05</v>
      </c>
      <c r="K65" s="52">
        <f t="shared" si="58"/>
        <v>253.35764320503591</v>
      </c>
      <c r="L65" s="52">
        <f t="shared" si="59"/>
        <v>472.52837135020889</v>
      </c>
      <c r="M65" s="52">
        <f t="shared" si="60"/>
        <v>240.68976104478412</v>
      </c>
      <c r="N65" s="52">
        <f>surplus!T65</f>
        <v>3.3259116201888461</v>
      </c>
      <c r="O65" s="213">
        <f t="shared" si="86"/>
        <v>3.7499999999999999E-2</v>
      </c>
      <c r="P65" s="52">
        <f t="shared" si="61"/>
        <v>88.690976538369227</v>
      </c>
      <c r="Q65" s="52">
        <f t="shared" si="62"/>
        <v>165.41440063530786</v>
      </c>
      <c r="R65" s="52">
        <f t="shared" si="63"/>
        <v>85.36506491818038</v>
      </c>
      <c r="S65" s="611"/>
      <c r="T65" s="52">
        <f>surplus!L65</f>
        <v>39.202028726501609</v>
      </c>
      <c r="U65" s="173">
        <f t="shared" si="87"/>
        <v>0.05</v>
      </c>
      <c r="V65" s="52">
        <f t="shared" si="64"/>
        <v>30.682643205035902</v>
      </c>
      <c r="W65" s="52">
        <f t="shared" si="65"/>
        <v>8.5193855214657077</v>
      </c>
      <c r="X65" s="212">
        <f t="shared" si="78"/>
        <v>18.28</v>
      </c>
      <c r="Y65" s="52">
        <f t="shared" si="66"/>
        <v>155.73436733239313</v>
      </c>
      <c r="Z65" s="611"/>
      <c r="AA65" s="52">
        <f>surplus!AH65</f>
        <v>14.558235930694414</v>
      </c>
      <c r="AB65" s="212">
        <f t="shared" si="79"/>
        <v>18.28</v>
      </c>
      <c r="AC65" s="52">
        <f t="shared" si="67"/>
        <v>266.12455281309389</v>
      </c>
      <c r="AD65" s="611"/>
      <c r="AE65" s="52">
        <f>surplus!AJ65</f>
        <v>140.6</v>
      </c>
      <c r="AF65" s="212">
        <f t="shared" si="80"/>
        <v>4.3888888888888893</v>
      </c>
      <c r="AG65" s="52">
        <f t="shared" si="68"/>
        <v>617.07777777777778</v>
      </c>
      <c r="AH65" s="611"/>
      <c r="AI65" s="52">
        <f>surplus!Y65</f>
        <v>7.1</v>
      </c>
      <c r="AJ65" s="212">
        <f t="shared" si="81"/>
        <v>4.3888888888888893</v>
      </c>
      <c r="AK65" s="52">
        <f t="shared" si="69"/>
        <v>31.161111111111111</v>
      </c>
      <c r="AL65" s="611"/>
      <c r="AM65" s="52">
        <f>surplus!V65</f>
        <v>81.8</v>
      </c>
      <c r="AN65" s="212">
        <f t="shared" si="82"/>
        <v>2.757696007696008</v>
      </c>
      <c r="AO65" s="52">
        <f t="shared" si="70"/>
        <v>225.57953342953346</v>
      </c>
      <c r="AP65" s="611"/>
      <c r="AQ65" s="52">
        <f>surplus!AM65</f>
        <v>138.80000000000001</v>
      </c>
      <c r="AR65" s="214">
        <f t="shared" si="88"/>
        <v>0.08</v>
      </c>
      <c r="AS65" s="52">
        <f t="shared" si="71"/>
        <v>6.5439999999999996</v>
      </c>
      <c r="AT65" s="52">
        <f t="shared" si="72"/>
        <v>132.256</v>
      </c>
      <c r="AU65" s="212">
        <f t="shared" si="89"/>
        <v>3.0022222222222221</v>
      </c>
      <c r="AV65" s="52">
        <f t="shared" si="73"/>
        <v>397.06190222222222</v>
      </c>
      <c r="AW65" s="611"/>
      <c r="AX65" s="52">
        <f>surplus!AR65</f>
        <v>6.9563245962402585</v>
      </c>
      <c r="AY65" s="212">
        <f t="shared" si="83"/>
        <v>0</v>
      </c>
      <c r="AZ65" s="52">
        <f t="shared" si="74"/>
        <v>0</v>
      </c>
      <c r="BA65" s="611"/>
      <c r="BB65" s="52">
        <f>surplus!AV65</f>
        <v>11.586426032565338</v>
      </c>
      <c r="BC65" s="212">
        <f t="shared" si="84"/>
        <v>0</v>
      </c>
      <c r="BD65" s="52">
        <f t="shared" si="75"/>
        <v>0</v>
      </c>
    </row>
    <row r="66" spans="1:56" ht="13.8" x14ac:dyDescent="0.45">
      <c r="A66" s="109">
        <v>2024</v>
      </c>
      <c r="B66" s="626">
        <f t="shared" si="56"/>
        <v>2896.7969064292811</v>
      </c>
      <c r="C66" s="611"/>
      <c r="D66" s="52">
        <f>surplus!AD66</f>
        <v>610.15907032027735</v>
      </c>
      <c r="E66" s="52">
        <f t="shared" si="76"/>
        <v>282.2042443573128</v>
      </c>
      <c r="F66" s="212">
        <f t="shared" si="77"/>
        <v>1.8650645994832042</v>
      </c>
      <c r="G66" s="52">
        <f t="shared" si="57"/>
        <v>526.32914597473189</v>
      </c>
      <c r="H66" s="611"/>
      <c r="I66" s="52">
        <f>surplus!P66</f>
        <v>12.767882160251796</v>
      </c>
      <c r="J66" s="213">
        <f t="shared" si="85"/>
        <v>0.05</v>
      </c>
      <c r="K66" s="52">
        <f t="shared" si="58"/>
        <v>255.35764320503591</v>
      </c>
      <c r="L66" s="52">
        <f t="shared" si="59"/>
        <v>476.25850054917527</v>
      </c>
      <c r="M66" s="52">
        <f t="shared" si="60"/>
        <v>242.58976104478413</v>
      </c>
      <c r="N66" s="52">
        <f>surplus!T66</f>
        <v>3.3259116201888461</v>
      </c>
      <c r="O66" s="213">
        <f t="shared" si="86"/>
        <v>3.7499999999999999E-2</v>
      </c>
      <c r="P66" s="52">
        <f t="shared" si="61"/>
        <v>88.690976538369227</v>
      </c>
      <c r="Q66" s="52">
        <f t="shared" si="62"/>
        <v>165.41440063530786</v>
      </c>
      <c r="R66" s="52">
        <f t="shared" si="63"/>
        <v>85.36506491818038</v>
      </c>
      <c r="S66" s="611"/>
      <c r="T66" s="52">
        <f>surplus!L66</f>
        <v>40.502028726501621</v>
      </c>
      <c r="U66" s="173">
        <f t="shared" si="87"/>
        <v>0.05</v>
      </c>
      <c r="V66" s="52">
        <f t="shared" si="64"/>
        <v>31.312643205035897</v>
      </c>
      <c r="W66" s="52">
        <f t="shared" si="65"/>
        <v>9.1893855214657236</v>
      </c>
      <c r="X66" s="212">
        <f t="shared" si="78"/>
        <v>18.28</v>
      </c>
      <c r="Y66" s="52">
        <f t="shared" si="66"/>
        <v>167.98196733239345</v>
      </c>
      <c r="Z66" s="611"/>
      <c r="AA66" s="52">
        <f>surplus!AH66</f>
        <v>14.958235930694412</v>
      </c>
      <c r="AB66" s="212">
        <f t="shared" si="79"/>
        <v>18.28</v>
      </c>
      <c r="AC66" s="52">
        <f t="shared" si="67"/>
        <v>273.4365528130939</v>
      </c>
      <c r="AD66" s="611"/>
      <c r="AE66" s="52">
        <f>surplus!AJ66</f>
        <v>142.5</v>
      </c>
      <c r="AF66" s="212">
        <f t="shared" si="80"/>
        <v>4.3888888888888893</v>
      </c>
      <c r="AG66" s="52">
        <f t="shared" si="68"/>
        <v>625.41666666666674</v>
      </c>
      <c r="AH66" s="611"/>
      <c r="AI66" s="52">
        <f>surplus!Y66</f>
        <v>7.2</v>
      </c>
      <c r="AJ66" s="212">
        <f t="shared" si="81"/>
        <v>4.3888888888888893</v>
      </c>
      <c r="AK66" s="52">
        <f t="shared" si="69"/>
        <v>31.600000000000005</v>
      </c>
      <c r="AL66" s="611"/>
      <c r="AM66" s="52">
        <f>surplus!V66</f>
        <v>82.6</v>
      </c>
      <c r="AN66" s="212">
        <f t="shared" si="82"/>
        <v>2.757696007696008</v>
      </c>
      <c r="AO66" s="52">
        <f t="shared" si="70"/>
        <v>227.78569023569025</v>
      </c>
      <c r="AP66" s="611"/>
      <c r="AQ66" s="52">
        <f>surplus!AM66</f>
        <v>140.69999999999999</v>
      </c>
      <c r="AR66" s="214">
        <f t="shared" si="88"/>
        <v>0.08</v>
      </c>
      <c r="AS66" s="52">
        <f t="shared" si="71"/>
        <v>6.6079999999999997</v>
      </c>
      <c r="AT66" s="52">
        <f t="shared" si="72"/>
        <v>134.09199999999998</v>
      </c>
      <c r="AU66" s="212">
        <f t="shared" si="89"/>
        <v>3.0022222222222221</v>
      </c>
      <c r="AV66" s="52">
        <f t="shared" si="73"/>
        <v>402.57398222222218</v>
      </c>
      <c r="AW66" s="611"/>
      <c r="AX66" s="52">
        <f>surplus!AR66</f>
        <v>7.0563245962402581</v>
      </c>
      <c r="AY66" s="212">
        <f t="shared" si="83"/>
        <v>0</v>
      </c>
      <c r="AZ66" s="52">
        <f t="shared" si="74"/>
        <v>0</v>
      </c>
      <c r="BA66" s="611"/>
      <c r="BB66" s="52">
        <f>surplus!AV66</f>
        <v>11.98642603256534</v>
      </c>
      <c r="BC66" s="212">
        <f t="shared" si="84"/>
        <v>0</v>
      </c>
      <c r="BD66" s="52">
        <f t="shared" si="75"/>
        <v>0</v>
      </c>
    </row>
    <row r="67" spans="1:56" ht="13.8" x14ac:dyDescent="0.45">
      <c r="A67" s="109">
        <v>2025</v>
      </c>
      <c r="B67" s="626">
        <f t="shared" si="56"/>
        <v>2958.5756636488745</v>
      </c>
      <c r="C67" s="611"/>
      <c r="D67" s="52">
        <f>surplus!AD67</f>
        <v>622.65907032027735</v>
      </c>
      <c r="E67" s="52">
        <f t="shared" si="76"/>
        <v>290.90424435731285</v>
      </c>
      <c r="F67" s="212">
        <f t="shared" si="77"/>
        <v>1.8650645994832042</v>
      </c>
      <c r="G67" s="52">
        <f t="shared" si="57"/>
        <v>542.55520799023589</v>
      </c>
      <c r="H67" s="611"/>
      <c r="I67" s="52">
        <f>surplus!P67</f>
        <v>12.967882160251795</v>
      </c>
      <c r="J67" s="213">
        <f t="shared" si="85"/>
        <v>0.05</v>
      </c>
      <c r="K67" s="52">
        <f t="shared" si="58"/>
        <v>259.35764320503591</v>
      </c>
      <c r="L67" s="52">
        <f t="shared" si="59"/>
        <v>483.71875894710809</v>
      </c>
      <c r="M67" s="52">
        <f t="shared" si="60"/>
        <v>246.38976104478411</v>
      </c>
      <c r="N67" s="52">
        <f>surplus!T67</f>
        <v>3.3259116201888461</v>
      </c>
      <c r="O67" s="213">
        <f t="shared" si="86"/>
        <v>3.7499999999999999E-2</v>
      </c>
      <c r="P67" s="52">
        <f t="shared" si="61"/>
        <v>88.690976538369227</v>
      </c>
      <c r="Q67" s="52">
        <f t="shared" si="62"/>
        <v>165.41440063530786</v>
      </c>
      <c r="R67" s="52">
        <f t="shared" si="63"/>
        <v>85.36506491818038</v>
      </c>
      <c r="S67" s="611"/>
      <c r="T67" s="52">
        <f>surplus!L67</f>
        <v>41.902028726501612</v>
      </c>
      <c r="U67" s="173">
        <f t="shared" si="87"/>
        <v>0.05</v>
      </c>
      <c r="V67" s="52">
        <f t="shared" si="64"/>
        <v>31.947643205035902</v>
      </c>
      <c r="W67" s="52">
        <f t="shared" si="65"/>
        <v>9.95438552146571</v>
      </c>
      <c r="X67" s="212">
        <f t="shared" si="78"/>
        <v>18.28</v>
      </c>
      <c r="Y67" s="52">
        <f t="shared" si="66"/>
        <v>181.96616733239318</v>
      </c>
      <c r="Z67" s="611"/>
      <c r="AA67" s="52">
        <f>surplus!AH67</f>
        <v>15.358235930694411</v>
      </c>
      <c r="AB67" s="212">
        <f t="shared" si="79"/>
        <v>18.28</v>
      </c>
      <c r="AC67" s="52">
        <f t="shared" si="67"/>
        <v>280.74855281309385</v>
      </c>
      <c r="AD67" s="611"/>
      <c r="AE67" s="52">
        <f>surplus!AJ67</f>
        <v>144.30000000000001</v>
      </c>
      <c r="AF67" s="212">
        <f t="shared" si="80"/>
        <v>4.3888888888888893</v>
      </c>
      <c r="AG67" s="52">
        <f t="shared" si="68"/>
        <v>633.31666666666672</v>
      </c>
      <c r="AH67" s="611"/>
      <c r="AI67" s="52">
        <f>surplus!Y67</f>
        <v>7.4</v>
      </c>
      <c r="AJ67" s="212">
        <f t="shared" si="81"/>
        <v>4.3888888888888893</v>
      </c>
      <c r="AK67" s="52">
        <f t="shared" si="69"/>
        <v>32.477777777777781</v>
      </c>
      <c r="AL67" s="611"/>
      <c r="AM67" s="52">
        <f>surplus!V67</f>
        <v>83.4</v>
      </c>
      <c r="AN67" s="212">
        <f t="shared" si="82"/>
        <v>2.757696007696008</v>
      </c>
      <c r="AO67" s="52">
        <f t="shared" si="70"/>
        <v>229.99184704184708</v>
      </c>
      <c r="AP67" s="611"/>
      <c r="AQ67" s="52">
        <f>surplus!AM67</f>
        <v>142.69999999999999</v>
      </c>
      <c r="AR67" s="214">
        <f t="shared" si="88"/>
        <v>0.08</v>
      </c>
      <c r="AS67" s="52">
        <f t="shared" si="71"/>
        <v>6.6720000000000006</v>
      </c>
      <c r="AT67" s="52">
        <f t="shared" si="72"/>
        <v>136.02799999999999</v>
      </c>
      <c r="AU67" s="212">
        <f t="shared" si="89"/>
        <v>3.0022222222222221</v>
      </c>
      <c r="AV67" s="52">
        <f t="shared" si="73"/>
        <v>408.38628444444441</v>
      </c>
      <c r="AW67" s="611"/>
      <c r="AX67" s="52">
        <f>surplus!AR67</f>
        <v>7.2563245962402574</v>
      </c>
      <c r="AY67" s="212">
        <f t="shared" si="83"/>
        <v>0</v>
      </c>
      <c r="AZ67" s="52">
        <f t="shared" si="74"/>
        <v>0</v>
      </c>
      <c r="BA67" s="611"/>
      <c r="BB67" s="52">
        <f>surplus!AV67</f>
        <v>12.386426032565339</v>
      </c>
      <c r="BC67" s="212">
        <f t="shared" si="84"/>
        <v>0</v>
      </c>
      <c r="BD67" s="52">
        <f t="shared" si="75"/>
        <v>0</v>
      </c>
    </row>
    <row r="68" spans="1:56" ht="13.8" x14ac:dyDescent="0.45">
      <c r="A68" s="109">
        <v>2026</v>
      </c>
      <c r="B68" s="626">
        <f t="shared" si="56"/>
        <v>3017.9924255196311</v>
      </c>
      <c r="C68" s="611"/>
      <c r="D68" s="52">
        <f>surplus!AD68</f>
        <v>635.05907032027744</v>
      </c>
      <c r="E68" s="52">
        <f t="shared" si="76"/>
        <v>299.50424435731293</v>
      </c>
      <c r="F68" s="212">
        <f t="shared" si="77"/>
        <v>1.8650645994832042</v>
      </c>
      <c r="G68" s="52">
        <f t="shared" si="57"/>
        <v>558.59476354579158</v>
      </c>
      <c r="H68" s="611"/>
      <c r="I68" s="52">
        <f>surplus!P68</f>
        <v>13.167882160251796</v>
      </c>
      <c r="J68" s="213">
        <f t="shared" si="85"/>
        <v>0.05</v>
      </c>
      <c r="K68" s="52">
        <f t="shared" si="58"/>
        <v>263.35764320503591</v>
      </c>
      <c r="L68" s="52">
        <f t="shared" si="59"/>
        <v>491.1790173450409</v>
      </c>
      <c r="M68" s="52">
        <f t="shared" si="60"/>
        <v>250.18976104478412</v>
      </c>
      <c r="N68" s="52">
        <f>surplus!T68</f>
        <v>3.3259116201888461</v>
      </c>
      <c r="O68" s="213">
        <f t="shared" si="86"/>
        <v>3.7499999999999999E-2</v>
      </c>
      <c r="P68" s="52">
        <f t="shared" si="61"/>
        <v>88.690976538369227</v>
      </c>
      <c r="Q68" s="52">
        <f t="shared" si="62"/>
        <v>165.41440063530786</v>
      </c>
      <c r="R68" s="52">
        <f t="shared" si="63"/>
        <v>85.36506491818038</v>
      </c>
      <c r="S68" s="611"/>
      <c r="T68" s="52">
        <f>surplus!L68</f>
        <v>43.302028726501618</v>
      </c>
      <c r="U68" s="173">
        <f t="shared" si="87"/>
        <v>0.05</v>
      </c>
      <c r="V68" s="52">
        <f t="shared" si="64"/>
        <v>32.577643205035905</v>
      </c>
      <c r="W68" s="52">
        <f t="shared" si="65"/>
        <v>10.724385521465713</v>
      </c>
      <c r="X68" s="212">
        <f t="shared" si="78"/>
        <v>18.28</v>
      </c>
      <c r="Y68" s="52">
        <f t="shared" si="66"/>
        <v>196.04176733239325</v>
      </c>
      <c r="Z68" s="611"/>
      <c r="AA68" s="52">
        <f>surplus!AH68</f>
        <v>15.658235930694412</v>
      </c>
      <c r="AB68" s="212">
        <f t="shared" si="79"/>
        <v>18.28</v>
      </c>
      <c r="AC68" s="52">
        <f t="shared" si="67"/>
        <v>286.23255281309389</v>
      </c>
      <c r="AD68" s="611"/>
      <c r="AE68" s="52">
        <f>surplus!AJ68</f>
        <v>146.1</v>
      </c>
      <c r="AF68" s="212">
        <f t="shared" si="80"/>
        <v>4.3888888888888893</v>
      </c>
      <c r="AG68" s="52">
        <f t="shared" si="68"/>
        <v>641.2166666666667</v>
      </c>
      <c r="AH68" s="611"/>
      <c r="AI68" s="52">
        <f>surplus!Y68</f>
        <v>7.5</v>
      </c>
      <c r="AJ68" s="212">
        <f t="shared" si="81"/>
        <v>4.3888888888888893</v>
      </c>
      <c r="AK68" s="52">
        <f t="shared" si="69"/>
        <v>32.916666666666671</v>
      </c>
      <c r="AL68" s="611"/>
      <c r="AM68" s="52">
        <f>surplus!V68</f>
        <v>84.2</v>
      </c>
      <c r="AN68" s="212">
        <f t="shared" si="82"/>
        <v>2.757696007696008</v>
      </c>
      <c r="AO68" s="52">
        <f t="shared" si="70"/>
        <v>232.19800384800388</v>
      </c>
      <c r="AP68" s="611"/>
      <c r="AQ68" s="52">
        <f>surplus!AM68</f>
        <v>144.69999999999999</v>
      </c>
      <c r="AR68" s="214">
        <f t="shared" si="88"/>
        <v>0.08</v>
      </c>
      <c r="AS68" s="52">
        <f t="shared" si="71"/>
        <v>6.7360000000000007</v>
      </c>
      <c r="AT68" s="52">
        <f t="shared" si="72"/>
        <v>137.964</v>
      </c>
      <c r="AU68" s="212">
        <f t="shared" si="89"/>
        <v>3.0022222222222221</v>
      </c>
      <c r="AV68" s="52">
        <f t="shared" si="73"/>
        <v>414.19858666666664</v>
      </c>
      <c r="AW68" s="611"/>
      <c r="AX68" s="52">
        <f>surplus!AR68</f>
        <v>7.4563245962402585</v>
      </c>
      <c r="AY68" s="212">
        <f t="shared" si="83"/>
        <v>0</v>
      </c>
      <c r="AZ68" s="52">
        <f t="shared" si="74"/>
        <v>0</v>
      </c>
      <c r="BA68" s="611"/>
      <c r="BB68" s="52">
        <f>surplus!AV68</f>
        <v>12.786426032565338</v>
      </c>
      <c r="BC68" s="212">
        <f t="shared" si="84"/>
        <v>0</v>
      </c>
      <c r="BD68" s="52">
        <f t="shared" si="75"/>
        <v>0</v>
      </c>
    </row>
    <row r="69" spans="1:56" ht="13.8" x14ac:dyDescent="0.45">
      <c r="A69" s="109">
        <v>2027</v>
      </c>
      <c r="B69" s="626">
        <f t="shared" si="56"/>
        <v>3078.6882891991727</v>
      </c>
      <c r="C69" s="611"/>
      <c r="D69" s="52">
        <f>surplus!AD69</f>
        <v>647.55907032027744</v>
      </c>
      <c r="E69" s="52">
        <f t="shared" si="76"/>
        <v>305.63757769064625</v>
      </c>
      <c r="F69" s="212">
        <f t="shared" si="77"/>
        <v>1.8650645994832042</v>
      </c>
      <c r="G69" s="52">
        <f t="shared" si="57"/>
        <v>570.03382642262193</v>
      </c>
      <c r="H69" s="611"/>
      <c r="I69" s="52">
        <f>surplus!P69</f>
        <v>13.367882160251796</v>
      </c>
      <c r="J69" s="213">
        <f t="shared" si="85"/>
        <v>0.05</v>
      </c>
      <c r="K69" s="52">
        <f t="shared" si="58"/>
        <v>267.35764320503591</v>
      </c>
      <c r="L69" s="52">
        <f t="shared" si="59"/>
        <v>498.63927574297372</v>
      </c>
      <c r="M69" s="52">
        <f t="shared" si="60"/>
        <v>253.98976104478413</v>
      </c>
      <c r="N69" s="52">
        <f>surplus!T69</f>
        <v>3.4259116201888462</v>
      </c>
      <c r="O69" s="213">
        <f t="shared" si="86"/>
        <v>3.7499999999999999E-2</v>
      </c>
      <c r="P69" s="52">
        <f t="shared" si="61"/>
        <v>91.357643205035899</v>
      </c>
      <c r="Q69" s="52">
        <f t="shared" si="62"/>
        <v>170.38790623392975</v>
      </c>
      <c r="R69" s="52">
        <f t="shared" si="63"/>
        <v>87.931731584847057</v>
      </c>
      <c r="S69" s="611"/>
      <c r="T69" s="52">
        <f>surplus!L69</f>
        <v>44.702028726501609</v>
      </c>
      <c r="U69" s="173">
        <f t="shared" si="87"/>
        <v>0.05</v>
      </c>
      <c r="V69" s="52">
        <f t="shared" si="64"/>
        <v>33.217643205035905</v>
      </c>
      <c r="W69" s="52">
        <f t="shared" si="65"/>
        <v>11.484385521465704</v>
      </c>
      <c r="X69" s="212">
        <f t="shared" si="78"/>
        <v>18.28</v>
      </c>
      <c r="Y69" s="52">
        <f t="shared" si="66"/>
        <v>209.93456733239307</v>
      </c>
      <c r="Z69" s="611"/>
      <c r="AA69" s="52">
        <f>surplus!AH69</f>
        <v>16.058235930694412</v>
      </c>
      <c r="AB69" s="212">
        <f t="shared" si="79"/>
        <v>18.28</v>
      </c>
      <c r="AC69" s="52">
        <f t="shared" si="67"/>
        <v>293.54455281309384</v>
      </c>
      <c r="AD69" s="611"/>
      <c r="AE69" s="52">
        <f>surplus!AJ69</f>
        <v>147.80000000000001</v>
      </c>
      <c r="AF69" s="212">
        <f t="shared" si="80"/>
        <v>4.3888888888888893</v>
      </c>
      <c r="AG69" s="52">
        <f t="shared" si="68"/>
        <v>648.67777777777792</v>
      </c>
      <c r="AH69" s="611"/>
      <c r="AI69" s="52">
        <f>surplus!Y69</f>
        <v>7.6</v>
      </c>
      <c r="AJ69" s="212">
        <f t="shared" si="81"/>
        <v>4.3888888888888893</v>
      </c>
      <c r="AK69" s="52">
        <f t="shared" si="69"/>
        <v>33.355555555555554</v>
      </c>
      <c r="AL69" s="611"/>
      <c r="AM69" s="52">
        <f>surplus!V69</f>
        <v>85</v>
      </c>
      <c r="AN69" s="212">
        <f t="shared" si="82"/>
        <v>2.757696007696008</v>
      </c>
      <c r="AO69" s="52">
        <f t="shared" si="70"/>
        <v>234.40416065416068</v>
      </c>
      <c r="AP69" s="611"/>
      <c r="AQ69" s="52">
        <f>surplus!AM69</f>
        <v>146.6</v>
      </c>
      <c r="AR69" s="214">
        <f t="shared" si="88"/>
        <v>0.08</v>
      </c>
      <c r="AS69" s="52">
        <f t="shared" si="71"/>
        <v>6.8</v>
      </c>
      <c r="AT69" s="52">
        <f t="shared" si="72"/>
        <v>139.79999999999998</v>
      </c>
      <c r="AU69" s="212">
        <f t="shared" si="89"/>
        <v>3.0022222222222221</v>
      </c>
      <c r="AV69" s="52">
        <f t="shared" si="73"/>
        <v>419.71066666666661</v>
      </c>
      <c r="AW69" s="611"/>
      <c r="AX69" s="52">
        <f>surplus!AR69</f>
        <v>7.6563245962402577</v>
      </c>
      <c r="AY69" s="212">
        <f t="shared" si="83"/>
        <v>0</v>
      </c>
      <c r="AZ69" s="52">
        <f t="shared" si="74"/>
        <v>0</v>
      </c>
      <c r="BA69" s="611"/>
      <c r="BB69" s="52">
        <f>surplus!AV69</f>
        <v>13.18642603256534</v>
      </c>
      <c r="BC69" s="212">
        <f t="shared" si="84"/>
        <v>0</v>
      </c>
      <c r="BD69" s="52">
        <f t="shared" si="75"/>
        <v>0</v>
      </c>
    </row>
    <row r="70" spans="1:56" ht="13.8" x14ac:dyDescent="0.45">
      <c r="A70" s="109">
        <v>2028</v>
      </c>
      <c r="B70" s="626">
        <f t="shared" si="56"/>
        <v>3139.6812992469372</v>
      </c>
      <c r="C70" s="611"/>
      <c r="D70" s="52">
        <f>surplus!AD70</f>
        <v>659.95907032027753</v>
      </c>
      <c r="E70" s="52">
        <f t="shared" si="76"/>
        <v>314.23757769064639</v>
      </c>
      <c r="F70" s="212">
        <f t="shared" si="77"/>
        <v>1.8650645994832042</v>
      </c>
      <c r="G70" s="52">
        <f t="shared" si="57"/>
        <v>586.07338197817774</v>
      </c>
      <c r="H70" s="611"/>
      <c r="I70" s="52">
        <f>surplus!P70</f>
        <v>13.567882160251795</v>
      </c>
      <c r="J70" s="213">
        <f t="shared" si="85"/>
        <v>0.05</v>
      </c>
      <c r="K70" s="52">
        <f t="shared" si="58"/>
        <v>271.35764320503586</v>
      </c>
      <c r="L70" s="52">
        <f t="shared" si="59"/>
        <v>506.09953414090643</v>
      </c>
      <c r="M70" s="52">
        <f t="shared" si="60"/>
        <v>257.78976104478409</v>
      </c>
      <c r="N70" s="52">
        <f>surplus!T70</f>
        <v>3.4259116201888462</v>
      </c>
      <c r="O70" s="213">
        <f t="shared" si="86"/>
        <v>3.7499999999999999E-2</v>
      </c>
      <c r="P70" s="52">
        <f t="shared" si="61"/>
        <v>91.357643205035899</v>
      </c>
      <c r="Q70" s="52">
        <f t="shared" si="62"/>
        <v>170.38790623392975</v>
      </c>
      <c r="R70" s="52">
        <f t="shared" si="63"/>
        <v>87.931731584847057</v>
      </c>
      <c r="S70" s="611"/>
      <c r="T70" s="52">
        <f>surplus!L70</f>
        <v>46.102028726501615</v>
      </c>
      <c r="U70" s="173">
        <f t="shared" si="87"/>
        <v>0.05</v>
      </c>
      <c r="V70" s="52">
        <f t="shared" si="64"/>
        <v>33.847643205035915</v>
      </c>
      <c r="W70" s="52">
        <f t="shared" si="65"/>
        <v>12.2543855214657</v>
      </c>
      <c r="X70" s="212">
        <f t="shared" si="78"/>
        <v>18.28</v>
      </c>
      <c r="Y70" s="52">
        <f t="shared" si="66"/>
        <v>224.01016733239302</v>
      </c>
      <c r="Z70" s="611"/>
      <c r="AA70" s="52">
        <f>surplus!AH70</f>
        <v>16.458235930694411</v>
      </c>
      <c r="AB70" s="212">
        <f t="shared" si="79"/>
        <v>18.28</v>
      </c>
      <c r="AC70" s="52">
        <f t="shared" si="67"/>
        <v>300.85655281309386</v>
      </c>
      <c r="AD70" s="611"/>
      <c r="AE70" s="52">
        <f>surplus!AJ70</f>
        <v>149.5</v>
      </c>
      <c r="AF70" s="212">
        <f t="shared" si="80"/>
        <v>4.3888888888888893</v>
      </c>
      <c r="AG70" s="52">
        <f t="shared" si="68"/>
        <v>656.13888888888891</v>
      </c>
      <c r="AH70" s="611"/>
      <c r="AI70" s="52">
        <f>surplus!Y70</f>
        <v>7.8</v>
      </c>
      <c r="AJ70" s="212">
        <f t="shared" si="81"/>
        <v>4.3888888888888893</v>
      </c>
      <c r="AK70" s="52">
        <f t="shared" si="69"/>
        <v>34.233333333333334</v>
      </c>
      <c r="AL70" s="611"/>
      <c r="AM70" s="52">
        <f>surplus!V70</f>
        <v>85.7</v>
      </c>
      <c r="AN70" s="212">
        <f t="shared" si="82"/>
        <v>2.757696007696008</v>
      </c>
      <c r="AO70" s="52">
        <f t="shared" si="70"/>
        <v>236.33454785954788</v>
      </c>
      <c r="AP70" s="611"/>
      <c r="AQ70" s="52">
        <f>surplus!AM70</f>
        <v>148.6</v>
      </c>
      <c r="AR70" s="214">
        <f t="shared" si="88"/>
        <v>0.08</v>
      </c>
      <c r="AS70" s="52">
        <f t="shared" si="71"/>
        <v>6.8560000000000008</v>
      </c>
      <c r="AT70" s="52">
        <f t="shared" si="72"/>
        <v>141.744</v>
      </c>
      <c r="AU70" s="212">
        <f t="shared" si="89"/>
        <v>3.0022222222222221</v>
      </c>
      <c r="AV70" s="52">
        <f t="shared" si="73"/>
        <v>425.54698666666667</v>
      </c>
      <c r="AW70" s="611"/>
      <c r="AX70" s="52">
        <f>surplus!AR70</f>
        <v>7.8563245962402588</v>
      </c>
      <c r="AY70" s="212">
        <f t="shared" si="83"/>
        <v>0</v>
      </c>
      <c r="AZ70" s="52">
        <f t="shared" si="74"/>
        <v>0</v>
      </c>
      <c r="BA70" s="611"/>
      <c r="BB70" s="52">
        <f>surplus!AV70</f>
        <v>13.586426032565338</v>
      </c>
      <c r="BC70" s="212">
        <f t="shared" si="84"/>
        <v>0</v>
      </c>
      <c r="BD70" s="52">
        <f t="shared" si="75"/>
        <v>0</v>
      </c>
    </row>
    <row r="71" spans="1:56" ht="13.8" x14ac:dyDescent="0.45">
      <c r="A71" s="109">
        <v>2029</v>
      </c>
      <c r="B71" s="626">
        <f t="shared" si="56"/>
        <v>3202.0149500065827</v>
      </c>
      <c r="C71" s="611"/>
      <c r="D71" s="52">
        <f>surplus!AD71</f>
        <v>672.3590703202774</v>
      </c>
      <c r="E71" s="52">
        <f t="shared" si="76"/>
        <v>322.83757769064624</v>
      </c>
      <c r="F71" s="212">
        <f t="shared" si="77"/>
        <v>1.8650645994832042</v>
      </c>
      <c r="G71" s="52">
        <f t="shared" si="57"/>
        <v>602.11293753373297</v>
      </c>
      <c r="H71" s="611"/>
      <c r="I71" s="52">
        <f>surplus!P71</f>
        <v>13.767882160251796</v>
      </c>
      <c r="J71" s="213">
        <f t="shared" si="85"/>
        <v>0.05</v>
      </c>
      <c r="K71" s="52">
        <f t="shared" si="58"/>
        <v>275.35764320503591</v>
      </c>
      <c r="L71" s="52">
        <f t="shared" si="59"/>
        <v>513.55979253883936</v>
      </c>
      <c r="M71" s="52">
        <f t="shared" si="60"/>
        <v>261.5897610447841</v>
      </c>
      <c r="N71" s="52">
        <f>surplus!T71</f>
        <v>3.4259116201888462</v>
      </c>
      <c r="O71" s="213">
        <f t="shared" si="86"/>
        <v>3.7499999999999999E-2</v>
      </c>
      <c r="P71" s="52">
        <f t="shared" si="61"/>
        <v>91.357643205035899</v>
      </c>
      <c r="Q71" s="52">
        <f t="shared" si="62"/>
        <v>170.38790623392975</v>
      </c>
      <c r="R71" s="52">
        <f t="shared" si="63"/>
        <v>87.931731584847057</v>
      </c>
      <c r="S71" s="611"/>
      <c r="T71" s="52">
        <f>surplus!L71</f>
        <v>47.602028726501615</v>
      </c>
      <c r="U71" s="173">
        <f t="shared" si="87"/>
        <v>0.05</v>
      </c>
      <c r="V71" s="52">
        <f t="shared" si="64"/>
        <v>34.477643205035911</v>
      </c>
      <c r="W71" s="52">
        <f t="shared" si="65"/>
        <v>13.124385521465705</v>
      </c>
      <c r="X71" s="212">
        <f t="shared" si="78"/>
        <v>18.28</v>
      </c>
      <c r="Y71" s="52">
        <f t="shared" si="66"/>
        <v>239.91376733239309</v>
      </c>
      <c r="Z71" s="611"/>
      <c r="AA71" s="52">
        <f>surplus!AH71</f>
        <v>16.858235930694409</v>
      </c>
      <c r="AB71" s="212">
        <f t="shared" si="79"/>
        <v>18.28</v>
      </c>
      <c r="AC71" s="52">
        <f t="shared" si="67"/>
        <v>308.16855281309381</v>
      </c>
      <c r="AD71" s="611"/>
      <c r="AE71" s="52">
        <f>surplus!AJ71</f>
        <v>151.19999999999999</v>
      </c>
      <c r="AF71" s="212">
        <f t="shared" si="80"/>
        <v>4.3888888888888893</v>
      </c>
      <c r="AG71" s="52">
        <f t="shared" si="68"/>
        <v>663.6</v>
      </c>
      <c r="AH71" s="611"/>
      <c r="AI71" s="52">
        <f>surplus!Y71</f>
        <v>7.9</v>
      </c>
      <c r="AJ71" s="212">
        <f t="shared" si="81"/>
        <v>4.3888888888888893</v>
      </c>
      <c r="AK71" s="52">
        <f t="shared" si="69"/>
        <v>34.672222222222224</v>
      </c>
      <c r="AL71" s="611"/>
      <c r="AM71" s="52">
        <f>surplus!V71</f>
        <v>86.5</v>
      </c>
      <c r="AN71" s="212">
        <f t="shared" si="82"/>
        <v>2.757696007696008</v>
      </c>
      <c r="AO71" s="52">
        <f t="shared" si="70"/>
        <v>238.54070466570468</v>
      </c>
      <c r="AP71" s="611"/>
      <c r="AQ71" s="52">
        <f>surplus!AM71</f>
        <v>150.5</v>
      </c>
      <c r="AR71" s="214">
        <f t="shared" si="88"/>
        <v>0.08</v>
      </c>
      <c r="AS71" s="52">
        <f t="shared" si="71"/>
        <v>6.92</v>
      </c>
      <c r="AT71" s="52">
        <f t="shared" si="72"/>
        <v>143.58000000000001</v>
      </c>
      <c r="AU71" s="212">
        <f t="shared" si="89"/>
        <v>3.0022222222222221</v>
      </c>
      <c r="AV71" s="52">
        <f t="shared" si="73"/>
        <v>431.05906666666669</v>
      </c>
      <c r="AW71" s="611"/>
      <c r="AX71" s="52">
        <f>surplus!AR71</f>
        <v>7.9563245962402585</v>
      </c>
      <c r="AY71" s="212">
        <f t="shared" si="83"/>
        <v>0</v>
      </c>
      <c r="AZ71" s="52">
        <f t="shared" si="74"/>
        <v>0</v>
      </c>
      <c r="BA71" s="611"/>
      <c r="BB71" s="52">
        <f>surplus!AV71</f>
        <v>13.98642603256534</v>
      </c>
      <c r="BC71" s="212">
        <f t="shared" si="84"/>
        <v>0</v>
      </c>
      <c r="BD71" s="52">
        <f t="shared" si="75"/>
        <v>0</v>
      </c>
    </row>
    <row r="72" spans="1:56" ht="13.8" x14ac:dyDescent="0.45">
      <c r="A72" s="109">
        <v>2030</v>
      </c>
      <c r="B72" s="626">
        <f t="shared" si="56"/>
        <v>3262.4739647055103</v>
      </c>
      <c r="C72" s="611"/>
      <c r="D72" s="52">
        <f>surplus!AD72</f>
        <v>684.75907032027749</v>
      </c>
      <c r="E72" s="52">
        <f t="shared" si="76"/>
        <v>333.3375776906463</v>
      </c>
      <c r="F72" s="212">
        <f t="shared" si="77"/>
        <v>1.8650645994832042</v>
      </c>
      <c r="G72" s="52">
        <f t="shared" si="57"/>
        <v>621.69611582830669</v>
      </c>
      <c r="H72" s="611"/>
      <c r="I72" s="52">
        <f>surplus!P72</f>
        <v>13.867882160251796</v>
      </c>
      <c r="J72" s="213">
        <f t="shared" si="85"/>
        <v>0.05</v>
      </c>
      <c r="K72" s="52">
        <f t="shared" si="58"/>
        <v>277.35764320503591</v>
      </c>
      <c r="L72" s="52">
        <f t="shared" si="59"/>
        <v>517.2899217378058</v>
      </c>
      <c r="M72" s="52">
        <f t="shared" si="60"/>
        <v>263.48976104478413</v>
      </c>
      <c r="N72" s="52">
        <f>surplus!T72</f>
        <v>3.4259116201888462</v>
      </c>
      <c r="O72" s="213">
        <f t="shared" si="86"/>
        <v>3.7499999999999999E-2</v>
      </c>
      <c r="P72" s="52">
        <f t="shared" si="61"/>
        <v>91.357643205035899</v>
      </c>
      <c r="Q72" s="52">
        <f t="shared" si="62"/>
        <v>170.38790623392975</v>
      </c>
      <c r="R72" s="52">
        <f t="shared" si="63"/>
        <v>87.931731584847057</v>
      </c>
      <c r="S72" s="611"/>
      <c r="T72" s="52">
        <f>surplus!L72</f>
        <v>49.002028726501621</v>
      </c>
      <c r="U72" s="173">
        <f t="shared" si="87"/>
        <v>0.05</v>
      </c>
      <c r="V72" s="52">
        <f t="shared" si="64"/>
        <v>35.102643205035911</v>
      </c>
      <c r="W72" s="52">
        <f t="shared" si="65"/>
        <v>13.89938552146571</v>
      </c>
      <c r="X72" s="212">
        <f t="shared" si="78"/>
        <v>18.28</v>
      </c>
      <c r="Y72" s="52">
        <f t="shared" si="66"/>
        <v>254.08076733239321</v>
      </c>
      <c r="Z72" s="611"/>
      <c r="AA72" s="52">
        <f>surplus!AH72</f>
        <v>17.258235930694411</v>
      </c>
      <c r="AB72" s="212">
        <f t="shared" si="79"/>
        <v>18.28</v>
      </c>
      <c r="AC72" s="52">
        <f t="shared" si="67"/>
        <v>315.48055281309388</v>
      </c>
      <c r="AD72" s="611"/>
      <c r="AE72" s="52">
        <f>surplus!AJ72</f>
        <v>152.9</v>
      </c>
      <c r="AF72" s="212">
        <f t="shared" si="80"/>
        <v>4.3888888888888893</v>
      </c>
      <c r="AG72" s="52">
        <f t="shared" si="68"/>
        <v>671.06111111111125</v>
      </c>
      <c r="AH72" s="611"/>
      <c r="AI72" s="52">
        <f>surplus!Y72</f>
        <v>8</v>
      </c>
      <c r="AJ72" s="212">
        <f t="shared" si="81"/>
        <v>4.3888888888888893</v>
      </c>
      <c r="AK72" s="52">
        <f t="shared" si="69"/>
        <v>35.111111111111114</v>
      </c>
      <c r="AL72" s="611"/>
      <c r="AM72" s="52">
        <f>surplus!V72</f>
        <v>87.2</v>
      </c>
      <c r="AN72" s="212">
        <f t="shared" si="82"/>
        <v>2.757696007696008</v>
      </c>
      <c r="AO72" s="52">
        <f t="shared" si="70"/>
        <v>240.47109187109191</v>
      </c>
      <c r="AP72" s="611"/>
      <c r="AQ72" s="52">
        <f>surplus!AM72</f>
        <v>152.5</v>
      </c>
      <c r="AR72" s="214">
        <f t="shared" si="88"/>
        <v>0.08</v>
      </c>
      <c r="AS72" s="52">
        <f t="shared" si="71"/>
        <v>6.976</v>
      </c>
      <c r="AT72" s="52">
        <f t="shared" si="72"/>
        <v>145.524</v>
      </c>
      <c r="AU72" s="212">
        <f t="shared" si="89"/>
        <v>3.0022222222222221</v>
      </c>
      <c r="AV72" s="52">
        <f t="shared" si="73"/>
        <v>436.89538666666664</v>
      </c>
      <c r="AW72" s="611"/>
      <c r="AX72" s="52">
        <f>surplus!AR72</f>
        <v>8.1563245962402569</v>
      </c>
      <c r="AY72" s="212">
        <f t="shared" si="83"/>
        <v>0</v>
      </c>
      <c r="AZ72" s="52">
        <f t="shared" si="74"/>
        <v>0</v>
      </c>
      <c r="BA72" s="611"/>
      <c r="BB72" s="52">
        <f>surplus!AV72</f>
        <v>14.386426032565339</v>
      </c>
      <c r="BC72" s="212">
        <f t="shared" si="84"/>
        <v>0</v>
      </c>
      <c r="BD72" s="52">
        <f t="shared" si="75"/>
        <v>0</v>
      </c>
    </row>
    <row r="73" spans="1:56" ht="13.8" x14ac:dyDescent="0.45">
      <c r="A73" s="109">
        <v>2031</v>
      </c>
      <c r="B73" s="626">
        <f t="shared" si="56"/>
        <v>3310.2648974638796</v>
      </c>
      <c r="C73" s="611"/>
      <c r="D73" s="52">
        <f>surplus!AD73</f>
        <v>695.15907032027735</v>
      </c>
      <c r="E73" s="52">
        <f t="shared" si="76"/>
        <v>339.93757769064621</v>
      </c>
      <c r="F73" s="212">
        <f t="shared" si="77"/>
        <v>1.8650645994832042</v>
      </c>
      <c r="G73" s="52">
        <f t="shared" si="57"/>
        <v>634.00554218489572</v>
      </c>
      <c r="H73" s="611"/>
      <c r="I73" s="52">
        <f>surplus!P73</f>
        <v>14.067882160251795</v>
      </c>
      <c r="J73" s="213">
        <f t="shared" si="85"/>
        <v>0.05</v>
      </c>
      <c r="K73" s="52">
        <f t="shared" si="58"/>
        <v>281.35764320503586</v>
      </c>
      <c r="L73" s="52">
        <f t="shared" si="59"/>
        <v>524.75018013573845</v>
      </c>
      <c r="M73" s="52">
        <f t="shared" si="60"/>
        <v>267.28976104478409</v>
      </c>
      <c r="N73" s="52">
        <f>surplus!T73</f>
        <v>3.4259116201888462</v>
      </c>
      <c r="O73" s="213">
        <f t="shared" si="86"/>
        <v>3.7499999999999999E-2</v>
      </c>
      <c r="P73" s="52">
        <f t="shared" si="61"/>
        <v>91.357643205035899</v>
      </c>
      <c r="Q73" s="52">
        <f t="shared" si="62"/>
        <v>170.38790623392975</v>
      </c>
      <c r="R73" s="52">
        <f t="shared" si="63"/>
        <v>87.931731584847057</v>
      </c>
      <c r="S73" s="611"/>
      <c r="T73" s="52">
        <f>surplus!L73</f>
        <v>50.202028726501609</v>
      </c>
      <c r="U73" s="173">
        <f t="shared" si="87"/>
        <v>0.05</v>
      </c>
      <c r="V73" s="52">
        <f t="shared" si="64"/>
        <v>35.632643205035905</v>
      </c>
      <c r="W73" s="52">
        <f t="shared" si="65"/>
        <v>14.569385521465705</v>
      </c>
      <c r="X73" s="212">
        <f t="shared" si="78"/>
        <v>18.28</v>
      </c>
      <c r="Y73" s="52">
        <f t="shared" si="66"/>
        <v>266.3283673323931</v>
      </c>
      <c r="Z73" s="611"/>
      <c r="AA73" s="52">
        <f>surplus!AH73</f>
        <v>17.558235930694412</v>
      </c>
      <c r="AB73" s="212">
        <f t="shared" si="79"/>
        <v>18.28</v>
      </c>
      <c r="AC73" s="52">
        <f t="shared" si="67"/>
        <v>320.96455281309386</v>
      </c>
      <c r="AD73" s="611"/>
      <c r="AE73" s="52">
        <f>surplus!AJ73</f>
        <v>153.80000000000001</v>
      </c>
      <c r="AF73" s="212">
        <f t="shared" si="80"/>
        <v>4.3888888888888893</v>
      </c>
      <c r="AG73" s="52">
        <f t="shared" si="68"/>
        <v>675.01111111111118</v>
      </c>
      <c r="AH73" s="611"/>
      <c r="AI73" s="52">
        <f>surplus!Y73</f>
        <v>8.1999999999999993</v>
      </c>
      <c r="AJ73" s="212">
        <f t="shared" si="81"/>
        <v>4.3888888888888893</v>
      </c>
      <c r="AK73" s="52">
        <f t="shared" si="69"/>
        <v>35.988888888888887</v>
      </c>
      <c r="AL73" s="611"/>
      <c r="AM73" s="52">
        <f>surplus!V73</f>
        <v>87.7</v>
      </c>
      <c r="AN73" s="212">
        <f t="shared" si="82"/>
        <v>2.757696007696008</v>
      </c>
      <c r="AO73" s="52">
        <f t="shared" si="70"/>
        <v>241.84993987493991</v>
      </c>
      <c r="AP73" s="611"/>
      <c r="AQ73" s="52">
        <f>surplus!AM73</f>
        <v>153.9</v>
      </c>
      <c r="AR73" s="214">
        <f t="shared" si="88"/>
        <v>0.08</v>
      </c>
      <c r="AS73" s="52">
        <f t="shared" si="71"/>
        <v>7.016</v>
      </c>
      <c r="AT73" s="52">
        <f t="shared" si="72"/>
        <v>146.88400000000001</v>
      </c>
      <c r="AU73" s="212">
        <f t="shared" si="89"/>
        <v>3.0022222222222221</v>
      </c>
      <c r="AV73" s="52">
        <f t="shared" si="73"/>
        <v>440.97840888888891</v>
      </c>
      <c r="AW73" s="611"/>
      <c r="AX73" s="52">
        <f>surplus!AR73</f>
        <v>8.2563245962402583</v>
      </c>
      <c r="AY73" s="212">
        <f t="shared" si="83"/>
        <v>0</v>
      </c>
      <c r="AZ73" s="52">
        <f t="shared" si="74"/>
        <v>0</v>
      </c>
      <c r="BA73" s="611"/>
      <c r="BB73" s="52">
        <f>surplus!AV73</f>
        <v>14.68642603256534</v>
      </c>
      <c r="BC73" s="212">
        <f t="shared" si="84"/>
        <v>0</v>
      </c>
      <c r="BD73" s="52">
        <f t="shared" si="75"/>
        <v>0</v>
      </c>
    </row>
    <row r="74" spans="1:56" ht="13.8" x14ac:dyDescent="0.45">
      <c r="A74" s="109">
        <v>2032</v>
      </c>
      <c r="B74" s="626">
        <f t="shared" si="56"/>
        <v>3356.9263006214801</v>
      </c>
      <c r="C74" s="611"/>
      <c r="D74" s="52">
        <f>surplus!AD74</f>
        <v>705.55907032027744</v>
      </c>
      <c r="E74" s="52">
        <f t="shared" si="76"/>
        <v>346.53757769064629</v>
      </c>
      <c r="F74" s="212">
        <f t="shared" si="77"/>
        <v>1.8650645994832042</v>
      </c>
      <c r="G74" s="52">
        <f t="shared" si="57"/>
        <v>646.31496854148497</v>
      </c>
      <c r="H74" s="611"/>
      <c r="I74" s="52">
        <f>surplus!P74</f>
        <v>14.267882160251796</v>
      </c>
      <c r="J74" s="213">
        <f t="shared" si="85"/>
        <v>0.05</v>
      </c>
      <c r="K74" s="52">
        <f t="shared" si="58"/>
        <v>285.35764320503591</v>
      </c>
      <c r="L74" s="52">
        <f t="shared" si="59"/>
        <v>532.21043853367144</v>
      </c>
      <c r="M74" s="52">
        <f t="shared" si="60"/>
        <v>271.0897610447841</v>
      </c>
      <c r="N74" s="52">
        <f>surplus!T74</f>
        <v>3.4259116201888462</v>
      </c>
      <c r="O74" s="213">
        <f t="shared" si="86"/>
        <v>3.7499999999999999E-2</v>
      </c>
      <c r="P74" s="52">
        <f t="shared" si="61"/>
        <v>91.357643205035899</v>
      </c>
      <c r="Q74" s="52">
        <f t="shared" si="62"/>
        <v>170.38790623392975</v>
      </c>
      <c r="R74" s="52">
        <f t="shared" si="63"/>
        <v>87.931731584847057</v>
      </c>
      <c r="S74" s="611"/>
      <c r="T74" s="52">
        <f>surplus!L74</f>
        <v>51.402028726501612</v>
      </c>
      <c r="U74" s="173">
        <f t="shared" si="87"/>
        <v>0.05</v>
      </c>
      <c r="V74" s="52">
        <f t="shared" si="64"/>
        <v>36.162643205035913</v>
      </c>
      <c r="W74" s="52">
        <f t="shared" si="65"/>
        <v>15.239385521465699</v>
      </c>
      <c r="X74" s="212">
        <f t="shared" si="78"/>
        <v>18.28</v>
      </c>
      <c r="Y74" s="52">
        <f t="shared" si="66"/>
        <v>278.57596733239302</v>
      </c>
      <c r="Z74" s="611"/>
      <c r="AA74" s="52">
        <f>surplus!AH74</f>
        <v>17.858235930694409</v>
      </c>
      <c r="AB74" s="212">
        <f t="shared" si="79"/>
        <v>18.28</v>
      </c>
      <c r="AC74" s="52">
        <f t="shared" si="67"/>
        <v>326.44855281309384</v>
      </c>
      <c r="AD74" s="611"/>
      <c r="AE74" s="52">
        <f>surplus!AJ74</f>
        <v>154.6</v>
      </c>
      <c r="AF74" s="212">
        <f t="shared" si="80"/>
        <v>4.3888888888888893</v>
      </c>
      <c r="AG74" s="52">
        <f t="shared" si="68"/>
        <v>678.52222222222224</v>
      </c>
      <c r="AH74" s="611"/>
      <c r="AI74" s="52">
        <f>surplus!Y74</f>
        <v>8.3000000000000007</v>
      </c>
      <c r="AJ74" s="212">
        <f t="shared" si="81"/>
        <v>4.3888888888888893</v>
      </c>
      <c r="AK74" s="52">
        <f t="shared" si="69"/>
        <v>36.427777777777784</v>
      </c>
      <c r="AL74" s="611"/>
      <c r="AM74" s="52">
        <f>surplus!V74</f>
        <v>88.1</v>
      </c>
      <c r="AN74" s="212">
        <f t="shared" si="82"/>
        <v>2.757696007696008</v>
      </c>
      <c r="AO74" s="52">
        <f t="shared" si="70"/>
        <v>242.95301827801828</v>
      </c>
      <c r="AP74" s="611"/>
      <c r="AQ74" s="52">
        <f>surplus!AM74</f>
        <v>155.30000000000001</v>
      </c>
      <c r="AR74" s="214">
        <f t="shared" si="88"/>
        <v>0.08</v>
      </c>
      <c r="AS74" s="52">
        <f t="shared" si="71"/>
        <v>7.048</v>
      </c>
      <c r="AT74" s="52">
        <f t="shared" si="72"/>
        <v>148.25200000000001</v>
      </c>
      <c r="AU74" s="212">
        <f t="shared" si="89"/>
        <v>3.0022222222222221</v>
      </c>
      <c r="AV74" s="52">
        <f t="shared" si="73"/>
        <v>445.08544888888889</v>
      </c>
      <c r="AW74" s="611"/>
      <c r="AX74" s="52">
        <f>surplus!AR74</f>
        <v>8.4563245962402576</v>
      </c>
      <c r="AY74" s="212">
        <f t="shared" si="83"/>
        <v>0</v>
      </c>
      <c r="AZ74" s="52">
        <f t="shared" si="74"/>
        <v>0</v>
      </c>
      <c r="BA74" s="611"/>
      <c r="BB74" s="52">
        <f>surplus!AV74</f>
        <v>14.98642603256534</v>
      </c>
      <c r="BC74" s="212">
        <f t="shared" si="84"/>
        <v>0</v>
      </c>
      <c r="BD74" s="52">
        <f t="shared" si="75"/>
        <v>0</v>
      </c>
    </row>
    <row r="75" spans="1:56" ht="13.8" x14ac:dyDescent="0.45">
      <c r="A75" s="109">
        <v>2033</v>
      </c>
      <c r="B75" s="626">
        <f t="shared" si="56"/>
        <v>3407.7956778242951</v>
      </c>
      <c r="C75" s="611"/>
      <c r="D75" s="52">
        <f>surplus!AD75</f>
        <v>715.95907032027753</v>
      </c>
      <c r="E75" s="52">
        <f t="shared" si="76"/>
        <v>353.13757769064637</v>
      </c>
      <c r="F75" s="212">
        <f t="shared" si="77"/>
        <v>1.8650645994832042</v>
      </c>
      <c r="G75" s="52">
        <f t="shared" si="57"/>
        <v>658.62439489807434</v>
      </c>
      <c r="H75" s="611"/>
      <c r="I75" s="52">
        <f>surplus!P75</f>
        <v>14.467882160251795</v>
      </c>
      <c r="J75" s="213">
        <f t="shared" si="85"/>
        <v>0.05</v>
      </c>
      <c r="K75" s="52">
        <f t="shared" si="58"/>
        <v>289.35764320503591</v>
      </c>
      <c r="L75" s="52">
        <f t="shared" si="59"/>
        <v>539.6706969316042</v>
      </c>
      <c r="M75" s="52">
        <f t="shared" si="60"/>
        <v>274.88976104478411</v>
      </c>
      <c r="N75" s="52">
        <f>surplus!T75</f>
        <v>3.4259116201888462</v>
      </c>
      <c r="O75" s="213">
        <f t="shared" si="86"/>
        <v>3.7499999999999999E-2</v>
      </c>
      <c r="P75" s="52">
        <f t="shared" si="61"/>
        <v>91.357643205035899</v>
      </c>
      <c r="Q75" s="52">
        <f t="shared" si="62"/>
        <v>170.38790623392975</v>
      </c>
      <c r="R75" s="52">
        <f t="shared" si="63"/>
        <v>87.931731584847057</v>
      </c>
      <c r="S75" s="611"/>
      <c r="T75" s="52">
        <f>surplus!L75</f>
        <v>52.702028726501609</v>
      </c>
      <c r="U75" s="173">
        <f t="shared" si="87"/>
        <v>0.05</v>
      </c>
      <c r="V75" s="52">
        <f t="shared" si="64"/>
        <v>36.692643205035914</v>
      </c>
      <c r="W75" s="52">
        <f t="shared" si="65"/>
        <v>16.009385521465695</v>
      </c>
      <c r="X75" s="212">
        <f t="shared" si="78"/>
        <v>18.28</v>
      </c>
      <c r="Y75" s="52">
        <f t="shared" si="66"/>
        <v>292.65156733239291</v>
      </c>
      <c r="Z75" s="611"/>
      <c r="AA75" s="52">
        <f>surplus!AH75</f>
        <v>18.258235930694411</v>
      </c>
      <c r="AB75" s="212">
        <f t="shared" si="79"/>
        <v>18.28</v>
      </c>
      <c r="AC75" s="52">
        <f t="shared" si="67"/>
        <v>333.76055281309385</v>
      </c>
      <c r="AD75" s="611"/>
      <c r="AE75" s="52">
        <f>surplus!AJ75</f>
        <v>155.4</v>
      </c>
      <c r="AF75" s="212">
        <f t="shared" si="80"/>
        <v>4.3888888888888893</v>
      </c>
      <c r="AG75" s="52">
        <f t="shared" si="68"/>
        <v>682.03333333333342</v>
      </c>
      <c r="AH75" s="611"/>
      <c r="AI75" s="52">
        <f>surplus!Y75</f>
        <v>8.4</v>
      </c>
      <c r="AJ75" s="212">
        <f t="shared" si="81"/>
        <v>4.3888888888888893</v>
      </c>
      <c r="AK75" s="52">
        <f t="shared" si="69"/>
        <v>36.866666666666674</v>
      </c>
      <c r="AL75" s="611"/>
      <c r="AM75" s="52">
        <f>surplus!V75</f>
        <v>88.6</v>
      </c>
      <c r="AN75" s="212">
        <f t="shared" si="82"/>
        <v>2.757696007696008</v>
      </c>
      <c r="AO75" s="52">
        <f t="shared" si="70"/>
        <v>244.3318662818663</v>
      </c>
      <c r="AP75" s="611"/>
      <c r="AQ75" s="52">
        <f>surplus!AM75</f>
        <v>156.80000000000001</v>
      </c>
      <c r="AR75" s="214">
        <f t="shared" si="88"/>
        <v>0.08</v>
      </c>
      <c r="AS75" s="52">
        <f t="shared" si="71"/>
        <v>7.0880000000000001</v>
      </c>
      <c r="AT75" s="52">
        <f t="shared" si="72"/>
        <v>149.71200000000002</v>
      </c>
      <c r="AU75" s="212">
        <f t="shared" si="89"/>
        <v>3.0022222222222221</v>
      </c>
      <c r="AV75" s="52">
        <f t="shared" si="73"/>
        <v>449.46869333333336</v>
      </c>
      <c r="AW75" s="611"/>
      <c r="AX75" s="52">
        <f>surplus!AR75</f>
        <v>8.556324596240259</v>
      </c>
      <c r="AY75" s="212">
        <f t="shared" si="83"/>
        <v>0</v>
      </c>
      <c r="AZ75" s="52">
        <f t="shared" si="74"/>
        <v>0</v>
      </c>
      <c r="BA75" s="611"/>
      <c r="BB75" s="52">
        <f>surplus!AV75</f>
        <v>15.286426032565338</v>
      </c>
      <c r="BC75" s="212">
        <f t="shared" si="84"/>
        <v>0</v>
      </c>
      <c r="BD75" s="52">
        <f t="shared" si="75"/>
        <v>0</v>
      </c>
    </row>
    <row r="76" spans="1:56" ht="13.8" x14ac:dyDescent="0.45">
      <c r="A76" s="109">
        <v>2034</v>
      </c>
      <c r="B76" s="626">
        <f t="shared" si="56"/>
        <v>3454.2668680619981</v>
      </c>
      <c r="C76" s="611"/>
      <c r="D76" s="52">
        <f>surplus!AD76</f>
        <v>726.25907032027749</v>
      </c>
      <c r="E76" s="52">
        <f t="shared" si="76"/>
        <v>361.53757769064634</v>
      </c>
      <c r="F76" s="212">
        <f t="shared" si="77"/>
        <v>1.8650645994832042</v>
      </c>
      <c r="G76" s="52">
        <f t="shared" si="57"/>
        <v>674.2909375337332</v>
      </c>
      <c r="H76" s="611"/>
      <c r="I76" s="52">
        <f>surplus!P76</f>
        <v>14.567882160251795</v>
      </c>
      <c r="J76" s="213">
        <f t="shared" si="85"/>
        <v>0.05</v>
      </c>
      <c r="K76" s="52">
        <f t="shared" si="58"/>
        <v>291.35764320503586</v>
      </c>
      <c r="L76" s="52">
        <f t="shared" si="59"/>
        <v>543.40082613057052</v>
      </c>
      <c r="M76" s="52">
        <f t="shared" si="60"/>
        <v>276.78976104478409</v>
      </c>
      <c r="N76" s="52">
        <f>surplus!T76</f>
        <v>3.4259116201888462</v>
      </c>
      <c r="O76" s="213">
        <f t="shared" si="86"/>
        <v>3.7499999999999999E-2</v>
      </c>
      <c r="P76" s="52">
        <f t="shared" si="61"/>
        <v>91.357643205035899</v>
      </c>
      <c r="Q76" s="52">
        <f t="shared" si="62"/>
        <v>170.38790623392975</v>
      </c>
      <c r="R76" s="52">
        <f t="shared" si="63"/>
        <v>87.931731584847057</v>
      </c>
      <c r="S76" s="611"/>
      <c r="T76" s="52">
        <f>surplus!L76</f>
        <v>53.902028726501612</v>
      </c>
      <c r="U76" s="173">
        <f t="shared" si="87"/>
        <v>0.05</v>
      </c>
      <c r="V76" s="52">
        <f t="shared" si="64"/>
        <v>37.21264320503591</v>
      </c>
      <c r="W76" s="52">
        <f t="shared" si="65"/>
        <v>16.689385521465702</v>
      </c>
      <c r="X76" s="212">
        <f t="shared" si="78"/>
        <v>18.28</v>
      </c>
      <c r="Y76" s="52">
        <f t="shared" si="66"/>
        <v>305.08196733239305</v>
      </c>
      <c r="Z76" s="611"/>
      <c r="AA76" s="52">
        <f>surplus!AH76</f>
        <v>18.558235930694412</v>
      </c>
      <c r="AB76" s="212">
        <f t="shared" si="79"/>
        <v>18.28</v>
      </c>
      <c r="AC76" s="52">
        <f t="shared" si="67"/>
        <v>339.24455281309389</v>
      </c>
      <c r="AD76" s="611"/>
      <c r="AE76" s="52">
        <f>surplus!AJ76</f>
        <v>156.19999999999999</v>
      </c>
      <c r="AF76" s="212">
        <f t="shared" si="80"/>
        <v>4.3888888888888893</v>
      </c>
      <c r="AG76" s="52">
        <f t="shared" si="68"/>
        <v>685.54444444444448</v>
      </c>
      <c r="AH76" s="611"/>
      <c r="AI76" s="52">
        <f>surplus!Y76</f>
        <v>8.5</v>
      </c>
      <c r="AJ76" s="212">
        <f t="shared" si="81"/>
        <v>4.3888888888888893</v>
      </c>
      <c r="AK76" s="52">
        <f t="shared" si="69"/>
        <v>37.305555555555557</v>
      </c>
      <c r="AL76" s="611"/>
      <c r="AM76" s="52">
        <f>surplus!V76</f>
        <v>89</v>
      </c>
      <c r="AN76" s="212">
        <f t="shared" si="82"/>
        <v>2.757696007696008</v>
      </c>
      <c r="AO76" s="52">
        <f t="shared" si="70"/>
        <v>245.4349446849447</v>
      </c>
      <c r="AP76" s="611"/>
      <c r="AQ76" s="52">
        <f>surplus!AM76</f>
        <v>158.19999999999999</v>
      </c>
      <c r="AR76" s="214">
        <f t="shared" si="88"/>
        <v>0.08</v>
      </c>
      <c r="AS76" s="52">
        <f t="shared" si="71"/>
        <v>7.12</v>
      </c>
      <c r="AT76" s="52">
        <f t="shared" si="72"/>
        <v>151.07999999999998</v>
      </c>
      <c r="AU76" s="212">
        <f t="shared" si="89"/>
        <v>3.0022222222222221</v>
      </c>
      <c r="AV76" s="52">
        <f t="shared" si="73"/>
        <v>453.57573333333329</v>
      </c>
      <c r="AW76" s="611"/>
      <c r="AX76" s="52">
        <f>surplus!AR76</f>
        <v>8.6563245962402569</v>
      </c>
      <c r="AY76" s="212">
        <f t="shared" si="83"/>
        <v>0</v>
      </c>
      <c r="AZ76" s="52">
        <f t="shared" si="74"/>
        <v>0</v>
      </c>
      <c r="BA76" s="611"/>
      <c r="BB76" s="52">
        <f>surplus!AV76</f>
        <v>15.68642603256534</v>
      </c>
      <c r="BC76" s="212">
        <f t="shared" si="84"/>
        <v>0</v>
      </c>
      <c r="BD76" s="52">
        <f t="shared" si="75"/>
        <v>0</v>
      </c>
    </row>
    <row r="77" spans="1:56" ht="13.8" x14ac:dyDescent="0.45">
      <c r="A77" s="109">
        <v>2035</v>
      </c>
      <c r="B77" s="626">
        <f t="shared" si="56"/>
        <v>3504.8360230425906</v>
      </c>
      <c r="C77" s="611"/>
      <c r="D77" s="52">
        <f>surplus!AD77</f>
        <v>736.65907032027735</v>
      </c>
      <c r="E77" s="52">
        <f t="shared" si="76"/>
        <v>368.1375776906462</v>
      </c>
      <c r="F77" s="212">
        <f t="shared" si="77"/>
        <v>1.8650645994832042</v>
      </c>
      <c r="G77" s="52">
        <f t="shared" si="57"/>
        <v>686.600363890322</v>
      </c>
      <c r="H77" s="611"/>
      <c r="I77" s="52">
        <f>surplus!P77</f>
        <v>14.767882160251796</v>
      </c>
      <c r="J77" s="213">
        <f t="shared" si="85"/>
        <v>0.05</v>
      </c>
      <c r="K77" s="52">
        <f t="shared" si="58"/>
        <v>295.35764320503591</v>
      </c>
      <c r="L77" s="52">
        <f t="shared" si="59"/>
        <v>550.8610845285034</v>
      </c>
      <c r="M77" s="52">
        <f t="shared" si="60"/>
        <v>280.5897610447841</v>
      </c>
      <c r="N77" s="52">
        <f>surplus!T77</f>
        <v>3.4259116201888462</v>
      </c>
      <c r="O77" s="213">
        <f t="shared" si="86"/>
        <v>3.7499999999999999E-2</v>
      </c>
      <c r="P77" s="52">
        <f t="shared" si="61"/>
        <v>91.357643205035899</v>
      </c>
      <c r="Q77" s="52">
        <f t="shared" si="62"/>
        <v>170.38790623392975</v>
      </c>
      <c r="R77" s="52">
        <f t="shared" si="63"/>
        <v>87.931731584847057</v>
      </c>
      <c r="S77" s="611"/>
      <c r="T77" s="52">
        <f>surplus!L77</f>
        <v>55.202028726501609</v>
      </c>
      <c r="U77" s="173">
        <f t="shared" si="87"/>
        <v>0.05</v>
      </c>
      <c r="V77" s="52">
        <f t="shared" si="64"/>
        <v>37.742643205035904</v>
      </c>
      <c r="W77" s="52">
        <f t="shared" si="65"/>
        <v>17.459385521465705</v>
      </c>
      <c r="X77" s="212">
        <f t="shared" si="78"/>
        <v>18.28</v>
      </c>
      <c r="Y77" s="52">
        <f t="shared" si="66"/>
        <v>319.15756733239311</v>
      </c>
      <c r="Z77" s="611"/>
      <c r="AA77" s="52">
        <f>surplus!AH77</f>
        <v>18.958235930694411</v>
      </c>
      <c r="AB77" s="212">
        <f t="shared" si="79"/>
        <v>18.28</v>
      </c>
      <c r="AC77" s="52">
        <f t="shared" si="67"/>
        <v>346.55655281309384</v>
      </c>
      <c r="AD77" s="611"/>
      <c r="AE77" s="52">
        <f>surplus!AJ77</f>
        <v>156.9</v>
      </c>
      <c r="AF77" s="212">
        <f t="shared" si="80"/>
        <v>4.3888888888888893</v>
      </c>
      <c r="AG77" s="52">
        <f t="shared" si="68"/>
        <v>688.61666666666679</v>
      </c>
      <c r="AH77" s="611"/>
      <c r="AI77" s="52">
        <f>surplus!Y77</f>
        <v>8.6999999999999993</v>
      </c>
      <c r="AJ77" s="212">
        <f t="shared" si="81"/>
        <v>4.3888888888888893</v>
      </c>
      <c r="AK77" s="52">
        <f t="shared" si="69"/>
        <v>38.183333333333337</v>
      </c>
      <c r="AL77" s="611"/>
      <c r="AM77" s="52">
        <f>surplus!V77</f>
        <v>89.5</v>
      </c>
      <c r="AN77" s="212">
        <f t="shared" si="82"/>
        <v>2.757696007696008</v>
      </c>
      <c r="AO77" s="52">
        <f t="shared" si="70"/>
        <v>246.81379268879272</v>
      </c>
      <c r="AP77" s="611"/>
      <c r="AQ77" s="52">
        <f>surplus!AM77</f>
        <v>159.6</v>
      </c>
      <c r="AR77" s="214">
        <f t="shared" si="88"/>
        <v>0.08</v>
      </c>
      <c r="AS77" s="52">
        <f t="shared" si="71"/>
        <v>7.16</v>
      </c>
      <c r="AT77" s="52">
        <f t="shared" si="72"/>
        <v>152.44</v>
      </c>
      <c r="AU77" s="212">
        <f t="shared" si="89"/>
        <v>3.0022222222222221</v>
      </c>
      <c r="AV77" s="52">
        <f t="shared" si="73"/>
        <v>457.65875555555556</v>
      </c>
      <c r="AW77" s="611"/>
      <c r="AX77" s="52">
        <f>surplus!AR77</f>
        <v>8.8563245962402597</v>
      </c>
      <c r="AY77" s="212">
        <f t="shared" si="83"/>
        <v>0</v>
      </c>
      <c r="AZ77" s="52">
        <f t="shared" si="74"/>
        <v>0</v>
      </c>
      <c r="BA77" s="611"/>
      <c r="BB77" s="52">
        <f>surplus!AV77</f>
        <v>15.98642603256534</v>
      </c>
      <c r="BC77" s="212">
        <f t="shared" si="84"/>
        <v>0</v>
      </c>
      <c r="BD77" s="52">
        <f t="shared" si="75"/>
        <v>0</v>
      </c>
    </row>
    <row r="78" spans="1:56" ht="13.8" x14ac:dyDescent="0.45">
      <c r="A78" s="109">
        <v>2036</v>
      </c>
      <c r="B78" s="626">
        <f t="shared" si="56"/>
        <v>3553.230319740243</v>
      </c>
      <c r="C78" s="611"/>
      <c r="D78" s="52">
        <f>surplus!AD78</f>
        <v>746.95907032027753</v>
      </c>
      <c r="E78" s="52">
        <f t="shared" si="76"/>
        <v>374.63757769064637</v>
      </c>
      <c r="F78" s="212">
        <f t="shared" si="77"/>
        <v>1.8650645994832042</v>
      </c>
      <c r="G78" s="52">
        <f t="shared" si="57"/>
        <v>698.72328378696318</v>
      </c>
      <c r="H78" s="611"/>
      <c r="I78" s="52">
        <f>surplus!P78</f>
        <v>14.967882160251795</v>
      </c>
      <c r="J78" s="213">
        <f t="shared" si="85"/>
        <v>0.05</v>
      </c>
      <c r="K78" s="52">
        <f t="shared" si="58"/>
        <v>299.35764320503591</v>
      </c>
      <c r="L78" s="52">
        <f t="shared" si="59"/>
        <v>558.32134292643627</v>
      </c>
      <c r="M78" s="52">
        <f t="shared" si="60"/>
        <v>284.38976104478411</v>
      </c>
      <c r="N78" s="52">
        <f>surplus!T78</f>
        <v>3.4259116201888462</v>
      </c>
      <c r="O78" s="213">
        <f t="shared" si="86"/>
        <v>3.7499999999999999E-2</v>
      </c>
      <c r="P78" s="52">
        <f t="shared" si="61"/>
        <v>91.357643205035899</v>
      </c>
      <c r="Q78" s="52">
        <f t="shared" si="62"/>
        <v>170.38790623392975</v>
      </c>
      <c r="R78" s="52">
        <f t="shared" si="63"/>
        <v>87.931731584847057</v>
      </c>
      <c r="S78" s="611"/>
      <c r="T78" s="52">
        <f>surplus!L78</f>
        <v>56.502028726501621</v>
      </c>
      <c r="U78" s="173">
        <f t="shared" si="87"/>
        <v>0.05</v>
      </c>
      <c r="V78" s="52">
        <f t="shared" si="64"/>
        <v>38.26764320503591</v>
      </c>
      <c r="W78" s="52">
        <f t="shared" si="65"/>
        <v>18.234385521465711</v>
      </c>
      <c r="X78" s="212">
        <f t="shared" si="78"/>
        <v>18.28</v>
      </c>
      <c r="Y78" s="52">
        <f t="shared" si="66"/>
        <v>333.3245673323932</v>
      </c>
      <c r="Z78" s="611"/>
      <c r="AA78" s="52">
        <f>surplus!AH78</f>
        <v>19.258235930694411</v>
      </c>
      <c r="AB78" s="212">
        <f t="shared" si="79"/>
        <v>18.28</v>
      </c>
      <c r="AC78" s="52">
        <f t="shared" si="67"/>
        <v>352.04055281309388</v>
      </c>
      <c r="AD78" s="611"/>
      <c r="AE78" s="52">
        <f>surplus!AJ78</f>
        <v>157.69999999999999</v>
      </c>
      <c r="AF78" s="212">
        <f t="shared" si="80"/>
        <v>4.3888888888888893</v>
      </c>
      <c r="AG78" s="52">
        <f t="shared" si="68"/>
        <v>692.12777777777774</v>
      </c>
      <c r="AH78" s="611"/>
      <c r="AI78" s="52">
        <f>surplus!Y78</f>
        <v>8.8000000000000007</v>
      </c>
      <c r="AJ78" s="212">
        <f t="shared" si="81"/>
        <v>4.3888888888888893</v>
      </c>
      <c r="AK78" s="52">
        <f t="shared" si="69"/>
        <v>38.622222222222227</v>
      </c>
      <c r="AL78" s="611"/>
      <c r="AM78" s="52">
        <f>surplus!V78</f>
        <v>89.9</v>
      </c>
      <c r="AN78" s="212">
        <f t="shared" si="82"/>
        <v>2.757696007696008</v>
      </c>
      <c r="AO78" s="52">
        <f t="shared" si="70"/>
        <v>247.91687109187114</v>
      </c>
      <c r="AP78" s="611"/>
      <c r="AQ78" s="52">
        <f>surplus!AM78</f>
        <v>161</v>
      </c>
      <c r="AR78" s="214">
        <f t="shared" si="88"/>
        <v>0.08</v>
      </c>
      <c r="AS78" s="52">
        <f t="shared" si="71"/>
        <v>7.1920000000000002</v>
      </c>
      <c r="AT78" s="52">
        <f t="shared" si="72"/>
        <v>153.80799999999999</v>
      </c>
      <c r="AU78" s="212">
        <f t="shared" si="89"/>
        <v>3.0022222222222221</v>
      </c>
      <c r="AV78" s="52">
        <f t="shared" si="73"/>
        <v>461.76579555555554</v>
      </c>
      <c r="AW78" s="611"/>
      <c r="AX78" s="52">
        <f>surplus!AR78</f>
        <v>8.9563245962402576</v>
      </c>
      <c r="AY78" s="212">
        <f t="shared" si="83"/>
        <v>0</v>
      </c>
      <c r="AZ78" s="52">
        <f t="shared" si="74"/>
        <v>0</v>
      </c>
      <c r="BA78" s="611"/>
      <c r="BB78" s="52">
        <f>surplus!AV78</f>
        <v>16.286426032565338</v>
      </c>
      <c r="BC78" s="212">
        <f t="shared" si="84"/>
        <v>0</v>
      </c>
      <c r="BD78" s="52">
        <f t="shared" si="75"/>
        <v>0</v>
      </c>
    </row>
    <row r="79" spans="1:56" ht="13.8" x14ac:dyDescent="0.45">
      <c r="A79" s="109">
        <v>2037</v>
      </c>
      <c r="B79" s="626">
        <f t="shared" si="56"/>
        <v>3603.3575099779459</v>
      </c>
      <c r="C79" s="611"/>
      <c r="D79" s="52">
        <f>surplus!AD79</f>
        <v>757.25907032027749</v>
      </c>
      <c r="E79" s="52">
        <f t="shared" si="76"/>
        <v>383.03757769064634</v>
      </c>
      <c r="F79" s="212">
        <f t="shared" si="77"/>
        <v>1.8650645994832042</v>
      </c>
      <c r="G79" s="52">
        <f t="shared" si="57"/>
        <v>714.38982642262204</v>
      </c>
      <c r="H79" s="611"/>
      <c r="I79" s="52">
        <f>surplus!P79</f>
        <v>15.067882160251795</v>
      </c>
      <c r="J79" s="213">
        <f t="shared" si="85"/>
        <v>0.05</v>
      </c>
      <c r="K79" s="52">
        <f t="shared" si="58"/>
        <v>301.35764320503586</v>
      </c>
      <c r="L79" s="52">
        <f t="shared" si="59"/>
        <v>562.0514721254026</v>
      </c>
      <c r="M79" s="52">
        <f t="shared" si="60"/>
        <v>286.28976104478409</v>
      </c>
      <c r="N79" s="52">
        <f>surplus!T79</f>
        <v>3.4259116201888462</v>
      </c>
      <c r="O79" s="213">
        <f t="shared" si="86"/>
        <v>3.7499999999999999E-2</v>
      </c>
      <c r="P79" s="52">
        <f t="shared" si="61"/>
        <v>91.357643205035899</v>
      </c>
      <c r="Q79" s="52">
        <f t="shared" si="62"/>
        <v>170.38790623392975</v>
      </c>
      <c r="R79" s="52">
        <f t="shared" si="63"/>
        <v>87.931731584847057</v>
      </c>
      <c r="S79" s="611"/>
      <c r="T79" s="52">
        <f>surplus!L79</f>
        <v>57.802028726501618</v>
      </c>
      <c r="U79" s="173">
        <f t="shared" si="87"/>
        <v>0.05</v>
      </c>
      <c r="V79" s="52">
        <f t="shared" si="64"/>
        <v>38.787643205035913</v>
      </c>
      <c r="W79" s="52">
        <f t="shared" si="65"/>
        <v>19.014385521465705</v>
      </c>
      <c r="X79" s="212">
        <f t="shared" si="78"/>
        <v>18.28</v>
      </c>
      <c r="Y79" s="52">
        <f t="shared" si="66"/>
        <v>347.58296733239314</v>
      </c>
      <c r="Z79" s="611"/>
      <c r="AA79" s="52">
        <f>surplus!AH79</f>
        <v>19.65823593069441</v>
      </c>
      <c r="AB79" s="212">
        <f t="shared" si="79"/>
        <v>18.28</v>
      </c>
      <c r="AC79" s="52">
        <f t="shared" si="67"/>
        <v>359.35255281309384</v>
      </c>
      <c r="AD79" s="611"/>
      <c r="AE79" s="52">
        <f>surplus!AJ79</f>
        <v>158.4</v>
      </c>
      <c r="AF79" s="212">
        <f t="shared" si="80"/>
        <v>4.3888888888888893</v>
      </c>
      <c r="AG79" s="52">
        <f t="shared" si="68"/>
        <v>695.2</v>
      </c>
      <c r="AH79" s="611"/>
      <c r="AI79" s="52">
        <f>surplus!Y79</f>
        <v>9</v>
      </c>
      <c r="AJ79" s="212">
        <f t="shared" si="81"/>
        <v>4.3888888888888893</v>
      </c>
      <c r="AK79" s="52">
        <f t="shared" si="69"/>
        <v>39.5</v>
      </c>
      <c r="AL79" s="611"/>
      <c r="AM79" s="52">
        <f>surplus!V79</f>
        <v>90.3</v>
      </c>
      <c r="AN79" s="212">
        <f t="shared" si="82"/>
        <v>2.757696007696008</v>
      </c>
      <c r="AO79" s="52">
        <f t="shared" si="70"/>
        <v>249.01994949494951</v>
      </c>
      <c r="AP79" s="611"/>
      <c r="AQ79" s="52">
        <f>surplus!AM79</f>
        <v>162.4</v>
      </c>
      <c r="AR79" s="214">
        <f t="shared" si="88"/>
        <v>0.08</v>
      </c>
      <c r="AS79" s="52">
        <f t="shared" si="71"/>
        <v>7.2240000000000002</v>
      </c>
      <c r="AT79" s="52">
        <f t="shared" si="72"/>
        <v>155.17600000000002</v>
      </c>
      <c r="AU79" s="212">
        <f t="shared" si="89"/>
        <v>3.0022222222222221</v>
      </c>
      <c r="AV79" s="52">
        <f t="shared" si="73"/>
        <v>465.87283555555558</v>
      </c>
      <c r="AW79" s="611"/>
      <c r="AX79" s="52">
        <f>surplus!AR79</f>
        <v>9.056324596240259</v>
      </c>
      <c r="AY79" s="212">
        <f t="shared" si="83"/>
        <v>0</v>
      </c>
      <c r="AZ79" s="52">
        <f t="shared" si="74"/>
        <v>0</v>
      </c>
      <c r="BA79" s="611"/>
      <c r="BB79" s="52">
        <f>surplus!AV79</f>
        <v>16.586426032565338</v>
      </c>
      <c r="BC79" s="212">
        <f t="shared" si="84"/>
        <v>0</v>
      </c>
      <c r="BD79" s="52">
        <f t="shared" si="75"/>
        <v>0</v>
      </c>
    </row>
    <row r="80" spans="1:56" ht="13.8" x14ac:dyDescent="0.45">
      <c r="A80" s="109">
        <v>2038</v>
      </c>
      <c r="B80" s="626">
        <f t="shared" si="56"/>
        <v>3651.0791446600947</v>
      </c>
      <c r="C80" s="611"/>
      <c r="D80" s="52">
        <f>surplus!AD80</f>
        <v>767.45907032027753</v>
      </c>
      <c r="E80" s="52">
        <f t="shared" si="76"/>
        <v>389.43757769064638</v>
      </c>
      <c r="F80" s="212">
        <f t="shared" si="77"/>
        <v>1.8650645994832042</v>
      </c>
      <c r="G80" s="52">
        <f t="shared" si="57"/>
        <v>726.32623985931457</v>
      </c>
      <c r="H80" s="611"/>
      <c r="I80" s="52">
        <f>surplus!P80</f>
        <v>15.267882160251796</v>
      </c>
      <c r="J80" s="213">
        <f t="shared" si="85"/>
        <v>0.05</v>
      </c>
      <c r="K80" s="52">
        <f t="shared" si="58"/>
        <v>305.35764320503591</v>
      </c>
      <c r="L80" s="52">
        <f t="shared" si="59"/>
        <v>569.51173052333547</v>
      </c>
      <c r="M80" s="52">
        <f t="shared" si="60"/>
        <v>290.0897610447841</v>
      </c>
      <c r="N80" s="52">
        <f>surplus!T80</f>
        <v>3.4259116201888462</v>
      </c>
      <c r="O80" s="213">
        <f t="shared" si="86"/>
        <v>3.7499999999999999E-2</v>
      </c>
      <c r="P80" s="52">
        <f t="shared" si="61"/>
        <v>91.357643205035899</v>
      </c>
      <c r="Q80" s="52">
        <f t="shared" si="62"/>
        <v>170.38790623392975</v>
      </c>
      <c r="R80" s="52">
        <f t="shared" si="63"/>
        <v>87.931731584847057</v>
      </c>
      <c r="S80" s="611"/>
      <c r="T80" s="52">
        <f>surplus!L80</f>
        <v>59.102028726501615</v>
      </c>
      <c r="U80" s="173">
        <f t="shared" si="87"/>
        <v>0.05</v>
      </c>
      <c r="V80" s="52">
        <f t="shared" si="64"/>
        <v>39.307643205035916</v>
      </c>
      <c r="W80" s="52">
        <f t="shared" si="65"/>
        <v>19.794385521465699</v>
      </c>
      <c r="X80" s="212">
        <f t="shared" si="78"/>
        <v>18.28</v>
      </c>
      <c r="Y80" s="52">
        <f t="shared" si="66"/>
        <v>361.84136733239302</v>
      </c>
      <c r="Z80" s="611"/>
      <c r="AA80" s="52">
        <f>surplus!AH80</f>
        <v>19.958235930694411</v>
      </c>
      <c r="AB80" s="212">
        <f t="shared" si="79"/>
        <v>18.28</v>
      </c>
      <c r="AC80" s="52">
        <f t="shared" si="67"/>
        <v>364.83655281309387</v>
      </c>
      <c r="AD80" s="611"/>
      <c r="AE80" s="52">
        <f>surplus!AJ80</f>
        <v>159</v>
      </c>
      <c r="AF80" s="212">
        <f t="shared" si="80"/>
        <v>4.3888888888888893</v>
      </c>
      <c r="AG80" s="52">
        <f t="shared" si="68"/>
        <v>697.83333333333337</v>
      </c>
      <c r="AH80" s="611"/>
      <c r="AI80" s="52">
        <f>surplus!Y80</f>
        <v>9.1</v>
      </c>
      <c r="AJ80" s="212">
        <f t="shared" si="81"/>
        <v>4.3888888888888893</v>
      </c>
      <c r="AK80" s="52">
        <f t="shared" si="69"/>
        <v>39.93888888888889</v>
      </c>
      <c r="AL80" s="611"/>
      <c r="AM80" s="52">
        <f>surplus!V80</f>
        <v>90.7</v>
      </c>
      <c r="AN80" s="212">
        <f t="shared" si="82"/>
        <v>2.757696007696008</v>
      </c>
      <c r="AO80" s="52">
        <f t="shared" si="70"/>
        <v>250.12302789802794</v>
      </c>
      <c r="AP80" s="611"/>
      <c r="AQ80" s="52">
        <f>surplus!AM80</f>
        <v>163.9</v>
      </c>
      <c r="AR80" s="214">
        <f t="shared" si="88"/>
        <v>0.08</v>
      </c>
      <c r="AS80" s="52">
        <f t="shared" si="71"/>
        <v>7.2560000000000002</v>
      </c>
      <c r="AT80" s="52">
        <f t="shared" si="72"/>
        <v>156.64400000000001</v>
      </c>
      <c r="AU80" s="212">
        <f t="shared" si="89"/>
        <v>3.0022222222222221</v>
      </c>
      <c r="AV80" s="52">
        <f t="shared" si="73"/>
        <v>470.28009777777777</v>
      </c>
      <c r="AW80" s="611"/>
      <c r="AX80" s="52">
        <f>surplus!AR80</f>
        <v>9.1563245962402604</v>
      </c>
      <c r="AY80" s="212">
        <f t="shared" si="83"/>
        <v>0</v>
      </c>
      <c r="AZ80" s="52">
        <f t="shared" si="74"/>
        <v>0</v>
      </c>
      <c r="BA80" s="611"/>
      <c r="BB80" s="52">
        <f>surplus!AV80</f>
        <v>16.98642603256534</v>
      </c>
      <c r="BC80" s="212">
        <f t="shared" si="84"/>
        <v>0</v>
      </c>
      <c r="BD80" s="52">
        <f t="shared" si="75"/>
        <v>0</v>
      </c>
    </row>
    <row r="81" spans="1:57" ht="13.8" x14ac:dyDescent="0.45">
      <c r="A81" s="109">
        <v>2039</v>
      </c>
      <c r="B81" s="626">
        <f t="shared" si="56"/>
        <v>3700.6723395489612</v>
      </c>
      <c r="C81" s="611"/>
      <c r="D81" s="52">
        <f>surplus!AD81</f>
        <v>777.65907032027758</v>
      </c>
      <c r="E81" s="52">
        <f t="shared" si="76"/>
        <v>397.73757769064639</v>
      </c>
      <c r="F81" s="212">
        <f t="shared" si="77"/>
        <v>1.8650645994832042</v>
      </c>
      <c r="G81" s="52">
        <f t="shared" si="57"/>
        <v>741.80627603502523</v>
      </c>
      <c r="H81" s="611"/>
      <c r="I81" s="52">
        <f>surplus!P81</f>
        <v>15.367882160251796</v>
      </c>
      <c r="J81" s="213">
        <f t="shared" si="85"/>
        <v>0.05</v>
      </c>
      <c r="K81" s="52">
        <f t="shared" si="58"/>
        <v>307.35764320503591</v>
      </c>
      <c r="L81" s="52">
        <f t="shared" si="59"/>
        <v>573.24185972230191</v>
      </c>
      <c r="M81" s="52">
        <f t="shared" si="60"/>
        <v>291.98976104478413</v>
      </c>
      <c r="N81" s="52">
        <f>surplus!T81</f>
        <v>3.4259116201888462</v>
      </c>
      <c r="O81" s="213">
        <f t="shared" si="86"/>
        <v>3.7499999999999999E-2</v>
      </c>
      <c r="P81" s="52">
        <f t="shared" si="61"/>
        <v>91.357643205035899</v>
      </c>
      <c r="Q81" s="52">
        <f t="shared" si="62"/>
        <v>170.38790623392975</v>
      </c>
      <c r="R81" s="52">
        <f t="shared" si="63"/>
        <v>87.931731584847057</v>
      </c>
      <c r="S81" s="611"/>
      <c r="T81" s="52">
        <f>surplus!L81</f>
        <v>60.402028726501612</v>
      </c>
      <c r="U81" s="173">
        <f t="shared" si="87"/>
        <v>0.05</v>
      </c>
      <c r="V81" s="52">
        <f t="shared" si="64"/>
        <v>39.822643205035916</v>
      </c>
      <c r="W81" s="52">
        <f t="shared" si="65"/>
        <v>20.579385521465696</v>
      </c>
      <c r="X81" s="212">
        <f t="shared" si="78"/>
        <v>18.28</v>
      </c>
      <c r="Y81" s="52">
        <f t="shared" si="66"/>
        <v>376.19116733239292</v>
      </c>
      <c r="Z81" s="611"/>
      <c r="AA81" s="52">
        <f>surplus!AH81</f>
        <v>20.358235930694409</v>
      </c>
      <c r="AB81" s="212">
        <f t="shared" si="79"/>
        <v>18.28</v>
      </c>
      <c r="AC81" s="52">
        <f t="shared" si="67"/>
        <v>372.14855281309383</v>
      </c>
      <c r="AD81" s="611"/>
      <c r="AE81" s="52">
        <f>surplus!AJ81</f>
        <v>159.69999999999999</v>
      </c>
      <c r="AF81" s="212">
        <f t="shared" si="80"/>
        <v>4.3888888888888893</v>
      </c>
      <c r="AG81" s="52">
        <f t="shared" si="68"/>
        <v>700.90555555555557</v>
      </c>
      <c r="AH81" s="611"/>
      <c r="AI81" s="52">
        <f>surplus!Y81</f>
        <v>9.1999999999999993</v>
      </c>
      <c r="AJ81" s="212">
        <f t="shared" si="81"/>
        <v>4.3888888888888893</v>
      </c>
      <c r="AK81" s="52">
        <f t="shared" si="69"/>
        <v>40.37777777777778</v>
      </c>
      <c r="AL81" s="611"/>
      <c r="AM81" s="52">
        <f>surplus!V81</f>
        <v>91.1</v>
      </c>
      <c r="AN81" s="212">
        <f t="shared" si="82"/>
        <v>2.757696007696008</v>
      </c>
      <c r="AO81" s="52">
        <f t="shared" si="70"/>
        <v>251.22610630110631</v>
      </c>
      <c r="AP81" s="611"/>
      <c r="AQ81" s="52">
        <f>surplus!AM81</f>
        <v>165.3</v>
      </c>
      <c r="AR81" s="214">
        <f t="shared" si="88"/>
        <v>0.08</v>
      </c>
      <c r="AS81" s="52">
        <f t="shared" si="71"/>
        <v>7.2879999999999994</v>
      </c>
      <c r="AT81" s="52">
        <f t="shared" si="72"/>
        <v>158.012</v>
      </c>
      <c r="AU81" s="212">
        <f t="shared" si="89"/>
        <v>3.0022222222222221</v>
      </c>
      <c r="AV81" s="52">
        <f t="shared" si="73"/>
        <v>474.38713777777775</v>
      </c>
      <c r="AW81" s="611"/>
      <c r="AX81" s="52">
        <f>surplus!AR81</f>
        <v>9.3563245962402597</v>
      </c>
      <c r="AY81" s="212">
        <f t="shared" si="83"/>
        <v>0</v>
      </c>
      <c r="AZ81" s="52">
        <f t="shared" si="74"/>
        <v>0</v>
      </c>
      <c r="BA81" s="611"/>
      <c r="BB81" s="52">
        <f>surplus!AV81</f>
        <v>17.286426032565338</v>
      </c>
      <c r="BC81" s="212">
        <f t="shared" si="84"/>
        <v>0</v>
      </c>
      <c r="BD81" s="52">
        <f t="shared" si="75"/>
        <v>0</v>
      </c>
    </row>
    <row r="82" spans="1:57" ht="13.8" x14ac:dyDescent="0.45">
      <c r="A82" s="109">
        <v>2040</v>
      </c>
      <c r="B82" s="626">
        <f t="shared" si="56"/>
        <v>3751.9368890747837</v>
      </c>
      <c r="C82" s="611"/>
      <c r="D82" s="52">
        <f>surplus!AD82</f>
        <v>787.8590703202774</v>
      </c>
      <c r="E82" s="52">
        <f t="shared" si="76"/>
        <v>404.13757769064625</v>
      </c>
      <c r="F82" s="212">
        <f t="shared" si="77"/>
        <v>1.8650645994832042</v>
      </c>
      <c r="G82" s="52">
        <f t="shared" si="57"/>
        <v>753.74268947171754</v>
      </c>
      <c r="H82" s="611"/>
      <c r="I82" s="52">
        <f>surplus!P82</f>
        <v>15.567882160251795</v>
      </c>
      <c r="J82" s="213">
        <f t="shared" si="85"/>
        <v>0.05</v>
      </c>
      <c r="K82" s="52">
        <f t="shared" si="58"/>
        <v>311.35764320503586</v>
      </c>
      <c r="L82" s="52">
        <f t="shared" si="59"/>
        <v>580.70211812023456</v>
      </c>
      <c r="M82" s="52">
        <f t="shared" si="60"/>
        <v>295.78976104478409</v>
      </c>
      <c r="N82" s="52">
        <f>surplus!T82</f>
        <v>3.4259116201888462</v>
      </c>
      <c r="O82" s="213">
        <f t="shared" si="86"/>
        <v>3.7499999999999999E-2</v>
      </c>
      <c r="P82" s="52">
        <f t="shared" si="61"/>
        <v>91.357643205035899</v>
      </c>
      <c r="Q82" s="52">
        <f t="shared" si="62"/>
        <v>170.38790623392975</v>
      </c>
      <c r="R82" s="52">
        <f t="shared" si="63"/>
        <v>87.931731584847057</v>
      </c>
      <c r="S82" s="611"/>
      <c r="T82" s="52">
        <f>surplus!L82</f>
        <v>61.802028726501618</v>
      </c>
      <c r="U82" s="173">
        <f t="shared" si="87"/>
        <v>0.05</v>
      </c>
      <c r="V82" s="52">
        <f t="shared" si="64"/>
        <v>40.342643205035905</v>
      </c>
      <c r="W82" s="52">
        <f t="shared" si="65"/>
        <v>21.459385521465713</v>
      </c>
      <c r="X82" s="212">
        <f t="shared" si="78"/>
        <v>18.28</v>
      </c>
      <c r="Y82" s="52">
        <f t="shared" si="66"/>
        <v>392.27756733239323</v>
      </c>
      <c r="Z82" s="611"/>
      <c r="AA82" s="52">
        <f>surplus!AH82</f>
        <v>20.758235930694411</v>
      </c>
      <c r="AB82" s="212">
        <f t="shared" si="79"/>
        <v>18.28</v>
      </c>
      <c r="AC82" s="52">
        <f t="shared" si="67"/>
        <v>379.46055281309384</v>
      </c>
      <c r="AD82" s="611"/>
      <c r="AE82" s="52">
        <f>surplus!AJ82</f>
        <v>160.30000000000001</v>
      </c>
      <c r="AF82" s="212">
        <f t="shared" si="80"/>
        <v>4.3888888888888893</v>
      </c>
      <c r="AG82" s="52">
        <f t="shared" si="68"/>
        <v>703.53888888888901</v>
      </c>
      <c r="AH82" s="611"/>
      <c r="AI82" s="52">
        <f>surplus!Y82</f>
        <v>9.4</v>
      </c>
      <c r="AJ82" s="212">
        <f t="shared" si="81"/>
        <v>4.3888888888888893</v>
      </c>
      <c r="AK82" s="52">
        <f t="shared" si="69"/>
        <v>41.25555555555556</v>
      </c>
      <c r="AL82" s="611"/>
      <c r="AM82" s="52">
        <f>surplus!V82</f>
        <v>91.4</v>
      </c>
      <c r="AN82" s="212">
        <f t="shared" si="82"/>
        <v>2.757696007696008</v>
      </c>
      <c r="AO82" s="52">
        <f t="shared" si="70"/>
        <v>252.05341510341515</v>
      </c>
      <c r="AP82" s="611"/>
      <c r="AQ82" s="52">
        <f>surplus!AM82</f>
        <v>166.7</v>
      </c>
      <c r="AR82" s="214">
        <f t="shared" si="88"/>
        <v>0.08</v>
      </c>
      <c r="AS82" s="52">
        <f t="shared" si="71"/>
        <v>7.3120000000000003</v>
      </c>
      <c r="AT82" s="52">
        <f t="shared" si="72"/>
        <v>159.38799999999998</v>
      </c>
      <c r="AU82" s="212">
        <f t="shared" si="89"/>
        <v>3.0022222222222221</v>
      </c>
      <c r="AV82" s="52">
        <f t="shared" si="73"/>
        <v>478.51819555555545</v>
      </c>
      <c r="AW82" s="611"/>
      <c r="AX82" s="52">
        <f>surplus!AR82</f>
        <v>9.4563245962402576</v>
      </c>
      <c r="AY82" s="212">
        <f t="shared" si="83"/>
        <v>0</v>
      </c>
      <c r="AZ82" s="52">
        <f t="shared" si="74"/>
        <v>0</v>
      </c>
      <c r="BA82" s="611"/>
      <c r="BB82" s="52">
        <f>surplus!AV82</f>
        <v>17.68642603256534</v>
      </c>
      <c r="BC82" s="212">
        <f t="shared" si="84"/>
        <v>0</v>
      </c>
      <c r="BD82" s="52">
        <f t="shared" si="75"/>
        <v>0</v>
      </c>
    </row>
    <row r="83" spans="1:57" ht="13.8" x14ac:dyDescent="0.45">
      <c r="A83" s="109">
        <v>2041</v>
      </c>
      <c r="B83" s="626">
        <f t="shared" si="56"/>
        <v>3800.9960886148137</v>
      </c>
      <c r="C83" s="611"/>
      <c r="D83" s="52">
        <f>surplus!AD83</f>
        <v>797.95907032027753</v>
      </c>
      <c r="E83" s="52">
        <f t="shared" si="76"/>
        <v>413.0042443573131</v>
      </c>
      <c r="F83" s="212">
        <f t="shared" si="77"/>
        <v>1.8650645994832042</v>
      </c>
      <c r="G83" s="52">
        <f t="shared" si="57"/>
        <v>770.27959558713553</v>
      </c>
      <c r="H83" s="611"/>
      <c r="I83" s="52">
        <f>surplus!P83</f>
        <v>15.767882160251794</v>
      </c>
      <c r="J83" s="213">
        <f t="shared" si="85"/>
        <v>0.05</v>
      </c>
      <c r="K83" s="52">
        <f t="shared" si="58"/>
        <v>315.35764320503586</v>
      </c>
      <c r="L83" s="52">
        <f t="shared" si="59"/>
        <v>588.16237651816743</v>
      </c>
      <c r="M83" s="52">
        <f t="shared" si="60"/>
        <v>299.58976104478404</v>
      </c>
      <c r="N83" s="52">
        <f>surplus!T83</f>
        <v>3.3259116201888461</v>
      </c>
      <c r="O83" s="213">
        <f t="shared" si="86"/>
        <v>3.7499999999999999E-2</v>
      </c>
      <c r="P83" s="52">
        <f t="shared" si="61"/>
        <v>88.690976538369227</v>
      </c>
      <c r="Q83" s="52">
        <f t="shared" si="62"/>
        <v>165.41440063530786</v>
      </c>
      <c r="R83" s="52">
        <f t="shared" si="63"/>
        <v>85.36506491818038</v>
      </c>
      <c r="S83" s="611"/>
      <c r="T83" s="52">
        <f>surplus!L83</f>
        <v>63.102028726501615</v>
      </c>
      <c r="U83" s="173">
        <f t="shared" si="87"/>
        <v>0.05</v>
      </c>
      <c r="V83" s="52">
        <f t="shared" si="64"/>
        <v>40.852643205035911</v>
      </c>
      <c r="W83" s="52">
        <f t="shared" si="65"/>
        <v>22.249385521465705</v>
      </c>
      <c r="X83" s="212">
        <f t="shared" si="78"/>
        <v>18.28</v>
      </c>
      <c r="Y83" s="52">
        <f t="shared" si="66"/>
        <v>406.7187673323931</v>
      </c>
      <c r="Z83" s="611"/>
      <c r="AA83" s="52">
        <f>surplus!AH83</f>
        <v>21.15823593069441</v>
      </c>
      <c r="AB83" s="212">
        <f t="shared" si="79"/>
        <v>18.28</v>
      </c>
      <c r="AC83" s="52">
        <f t="shared" si="67"/>
        <v>386.77255281309385</v>
      </c>
      <c r="AD83" s="611"/>
      <c r="AE83" s="52">
        <f>surplus!AJ83</f>
        <v>160.9</v>
      </c>
      <c r="AF83" s="212">
        <f t="shared" si="80"/>
        <v>4.3888888888888893</v>
      </c>
      <c r="AG83" s="52">
        <f t="shared" si="68"/>
        <v>706.17222222222233</v>
      </c>
      <c r="AH83" s="611"/>
      <c r="AI83" s="52">
        <f>surplus!Y83</f>
        <v>9.5</v>
      </c>
      <c r="AJ83" s="212">
        <f t="shared" si="81"/>
        <v>4.3888888888888893</v>
      </c>
      <c r="AK83" s="52">
        <f t="shared" si="69"/>
        <v>41.69444444444445</v>
      </c>
      <c r="AL83" s="611"/>
      <c r="AM83" s="52">
        <f>surplus!V83</f>
        <v>91.8</v>
      </c>
      <c r="AN83" s="212">
        <f t="shared" si="82"/>
        <v>2.757696007696008</v>
      </c>
      <c r="AO83" s="52">
        <f t="shared" si="70"/>
        <v>253.15649350649352</v>
      </c>
      <c r="AP83" s="611"/>
      <c r="AQ83" s="52">
        <f>surplus!AM83</f>
        <v>168.1</v>
      </c>
      <c r="AR83" s="214">
        <f t="shared" si="88"/>
        <v>0.08</v>
      </c>
      <c r="AS83" s="52">
        <f t="shared" si="71"/>
        <v>7.3440000000000003</v>
      </c>
      <c r="AT83" s="52">
        <f t="shared" si="72"/>
        <v>160.756</v>
      </c>
      <c r="AU83" s="212">
        <f t="shared" si="89"/>
        <v>3.0022222222222221</v>
      </c>
      <c r="AV83" s="52">
        <f t="shared" si="73"/>
        <v>482.62523555555555</v>
      </c>
      <c r="AW83" s="611"/>
      <c r="AX83" s="52">
        <f>surplus!AR83</f>
        <v>9.556324596240259</v>
      </c>
      <c r="AY83" s="212">
        <f t="shared" si="83"/>
        <v>0</v>
      </c>
      <c r="AZ83" s="52">
        <f t="shared" si="74"/>
        <v>0</v>
      </c>
      <c r="BA83" s="611"/>
      <c r="BB83" s="52">
        <f>surplus!AV83</f>
        <v>17.98642603256534</v>
      </c>
      <c r="BC83" s="212">
        <f t="shared" si="84"/>
        <v>0</v>
      </c>
      <c r="BD83" s="52">
        <f t="shared" si="75"/>
        <v>0</v>
      </c>
    </row>
    <row r="84" spans="1:57" ht="13.8" x14ac:dyDescent="0.45">
      <c r="A84" s="109">
        <v>2042</v>
      </c>
      <c r="B84" s="626">
        <f t="shared" si="56"/>
        <v>3852.0704252207402</v>
      </c>
      <c r="C84" s="611"/>
      <c r="D84" s="52">
        <f>surplus!AD84</f>
        <v>808.05907032027744</v>
      </c>
      <c r="E84" s="52">
        <f t="shared" si="76"/>
        <v>421.20424435731292</v>
      </c>
      <c r="F84" s="212">
        <f t="shared" si="77"/>
        <v>1.8650645994832042</v>
      </c>
      <c r="G84" s="52">
        <f t="shared" si="57"/>
        <v>785.57312530289755</v>
      </c>
      <c r="H84" s="611"/>
      <c r="I84" s="52">
        <f>surplus!P84</f>
        <v>15.867882160251796</v>
      </c>
      <c r="J84" s="213">
        <f t="shared" si="85"/>
        <v>0.05</v>
      </c>
      <c r="K84" s="52">
        <f t="shared" si="58"/>
        <v>317.35764320503591</v>
      </c>
      <c r="L84" s="52">
        <f t="shared" si="59"/>
        <v>591.89250571713399</v>
      </c>
      <c r="M84" s="52">
        <f t="shared" si="60"/>
        <v>301.48976104478413</v>
      </c>
      <c r="N84" s="52">
        <f>surplus!T84</f>
        <v>3.3259116201888461</v>
      </c>
      <c r="O84" s="213">
        <f t="shared" si="86"/>
        <v>3.7499999999999999E-2</v>
      </c>
      <c r="P84" s="52">
        <f t="shared" si="61"/>
        <v>88.690976538369227</v>
      </c>
      <c r="Q84" s="52">
        <f t="shared" si="62"/>
        <v>165.41440063530786</v>
      </c>
      <c r="R84" s="52">
        <f t="shared" si="63"/>
        <v>85.36506491818038</v>
      </c>
      <c r="S84" s="611"/>
      <c r="T84" s="52">
        <f>surplus!L84</f>
        <v>64.502028726501621</v>
      </c>
      <c r="U84" s="173">
        <f t="shared" si="87"/>
        <v>0.05</v>
      </c>
      <c r="V84" s="52">
        <f t="shared" si="64"/>
        <v>41.362643205035909</v>
      </c>
      <c r="W84" s="52">
        <f t="shared" si="65"/>
        <v>23.139385521465712</v>
      </c>
      <c r="X84" s="212">
        <f t="shared" si="78"/>
        <v>18.28</v>
      </c>
      <c r="Y84" s="52">
        <f t="shared" si="66"/>
        <v>422.98796733239323</v>
      </c>
      <c r="Z84" s="611"/>
      <c r="AA84" s="52">
        <f>surplus!AH84</f>
        <v>21.558235930694412</v>
      </c>
      <c r="AB84" s="212">
        <f t="shared" si="79"/>
        <v>18.28</v>
      </c>
      <c r="AC84" s="52">
        <f t="shared" si="67"/>
        <v>394.08455281309386</v>
      </c>
      <c r="AD84" s="611"/>
      <c r="AE84" s="52">
        <f>surplus!AJ84</f>
        <v>161.5</v>
      </c>
      <c r="AF84" s="212">
        <f t="shared" si="80"/>
        <v>4.3888888888888893</v>
      </c>
      <c r="AG84" s="52">
        <f t="shared" si="68"/>
        <v>708.80555555555566</v>
      </c>
      <c r="AH84" s="611"/>
      <c r="AI84" s="52">
        <f>surplus!Y84</f>
        <v>9.6999999999999993</v>
      </c>
      <c r="AJ84" s="212">
        <f t="shared" si="81"/>
        <v>4.3888888888888893</v>
      </c>
      <c r="AK84" s="52">
        <f t="shared" si="69"/>
        <v>42.572222222222223</v>
      </c>
      <c r="AL84" s="611"/>
      <c r="AM84" s="52">
        <f>surplus!V84</f>
        <v>92.1</v>
      </c>
      <c r="AN84" s="212">
        <f t="shared" si="82"/>
        <v>2.757696007696008</v>
      </c>
      <c r="AO84" s="52">
        <f t="shared" si="70"/>
        <v>253.98380230880232</v>
      </c>
      <c r="AP84" s="611"/>
      <c r="AQ84" s="52">
        <f>surplus!AM84</f>
        <v>169.5</v>
      </c>
      <c r="AR84" s="214">
        <f t="shared" si="88"/>
        <v>0.08</v>
      </c>
      <c r="AS84" s="52">
        <f t="shared" si="71"/>
        <v>7.3679999999999994</v>
      </c>
      <c r="AT84" s="52">
        <f t="shared" si="72"/>
        <v>162.13200000000001</v>
      </c>
      <c r="AU84" s="212">
        <f t="shared" si="89"/>
        <v>3.0022222222222221</v>
      </c>
      <c r="AV84" s="52">
        <f t="shared" si="73"/>
        <v>486.75629333333336</v>
      </c>
      <c r="AW84" s="611"/>
      <c r="AX84" s="52">
        <f>surplus!AR84</f>
        <v>9.6563245962402604</v>
      </c>
      <c r="AY84" s="212">
        <f t="shared" si="83"/>
        <v>0</v>
      </c>
      <c r="AZ84" s="52">
        <f t="shared" si="74"/>
        <v>0</v>
      </c>
      <c r="BA84" s="611"/>
      <c r="BB84" s="52">
        <f>surplus!AV84</f>
        <v>18.386426032565339</v>
      </c>
      <c r="BC84" s="212">
        <f t="shared" si="84"/>
        <v>0</v>
      </c>
      <c r="BD84" s="52">
        <f t="shared" si="75"/>
        <v>0</v>
      </c>
    </row>
    <row r="85" spans="1:57" ht="13.8" x14ac:dyDescent="0.45">
      <c r="A85" s="109">
        <v>2043</v>
      </c>
      <c r="B85" s="626">
        <f t="shared" si="56"/>
        <v>3902.3620905088364</v>
      </c>
      <c r="C85" s="611"/>
      <c r="D85" s="52">
        <f>surplus!AD85</f>
        <v>818.15907032027758</v>
      </c>
      <c r="E85" s="52">
        <f t="shared" si="76"/>
        <v>427.5042443573131</v>
      </c>
      <c r="F85" s="212">
        <f t="shared" si="77"/>
        <v>1.8650645994832042</v>
      </c>
      <c r="G85" s="52">
        <f t="shared" si="57"/>
        <v>797.32303227964201</v>
      </c>
      <c r="H85" s="611"/>
      <c r="I85" s="52">
        <f>surplus!P85</f>
        <v>16.067882160251795</v>
      </c>
      <c r="J85" s="213">
        <f t="shared" si="85"/>
        <v>0.05</v>
      </c>
      <c r="K85" s="52">
        <f t="shared" si="58"/>
        <v>321.35764320503586</v>
      </c>
      <c r="L85" s="52">
        <f t="shared" si="59"/>
        <v>599.35276411506663</v>
      </c>
      <c r="M85" s="52">
        <f t="shared" si="60"/>
        <v>305.28976104478409</v>
      </c>
      <c r="N85" s="52">
        <f>surplus!T85</f>
        <v>3.3259116201888461</v>
      </c>
      <c r="O85" s="213">
        <f t="shared" si="86"/>
        <v>3.7499999999999999E-2</v>
      </c>
      <c r="P85" s="52">
        <f t="shared" si="61"/>
        <v>88.690976538369227</v>
      </c>
      <c r="Q85" s="52">
        <f t="shared" si="62"/>
        <v>165.41440063530786</v>
      </c>
      <c r="R85" s="52">
        <f t="shared" si="63"/>
        <v>85.36506491818038</v>
      </c>
      <c r="S85" s="611"/>
      <c r="T85" s="52">
        <f>surplus!L85</f>
        <v>65.902028726501612</v>
      </c>
      <c r="U85" s="173">
        <f t="shared" si="87"/>
        <v>0.05</v>
      </c>
      <c r="V85" s="52">
        <f t="shared" si="64"/>
        <v>41.877643205035909</v>
      </c>
      <c r="W85" s="52">
        <f t="shared" si="65"/>
        <v>24.024385521465703</v>
      </c>
      <c r="X85" s="212">
        <f t="shared" si="78"/>
        <v>18.28</v>
      </c>
      <c r="Y85" s="52">
        <f t="shared" si="66"/>
        <v>439.1657673323931</v>
      </c>
      <c r="Z85" s="611"/>
      <c r="AA85" s="52">
        <f>surplus!AH85</f>
        <v>21.958235930694411</v>
      </c>
      <c r="AB85" s="212">
        <f t="shared" si="79"/>
        <v>18.28</v>
      </c>
      <c r="AC85" s="52">
        <f t="shared" si="67"/>
        <v>401.39655281309388</v>
      </c>
      <c r="AD85" s="611"/>
      <c r="AE85" s="52">
        <f>surplus!AJ85</f>
        <v>162</v>
      </c>
      <c r="AF85" s="212">
        <f t="shared" si="80"/>
        <v>4.3888888888888893</v>
      </c>
      <c r="AG85" s="52">
        <f t="shared" si="68"/>
        <v>711.00000000000011</v>
      </c>
      <c r="AH85" s="611"/>
      <c r="AI85" s="52">
        <f>surplus!Y85</f>
        <v>9.8000000000000007</v>
      </c>
      <c r="AJ85" s="212">
        <f t="shared" si="81"/>
        <v>4.3888888888888893</v>
      </c>
      <c r="AK85" s="52">
        <f t="shared" si="69"/>
        <v>43.01111111111112</v>
      </c>
      <c r="AL85" s="611"/>
      <c r="AM85" s="52">
        <f>surplus!V85</f>
        <v>92.4</v>
      </c>
      <c r="AN85" s="212">
        <f t="shared" si="82"/>
        <v>2.757696007696008</v>
      </c>
      <c r="AO85" s="52">
        <f t="shared" si="70"/>
        <v>254.81111111111116</v>
      </c>
      <c r="AP85" s="611"/>
      <c r="AQ85" s="52">
        <f>surplus!AM85</f>
        <v>170.9</v>
      </c>
      <c r="AR85" s="214">
        <f t="shared" si="88"/>
        <v>0.08</v>
      </c>
      <c r="AS85" s="52">
        <f t="shared" si="71"/>
        <v>7.3920000000000003</v>
      </c>
      <c r="AT85" s="52">
        <f t="shared" si="72"/>
        <v>163.50800000000001</v>
      </c>
      <c r="AU85" s="212">
        <f t="shared" si="89"/>
        <v>3.0022222222222221</v>
      </c>
      <c r="AV85" s="52">
        <f t="shared" si="73"/>
        <v>490.88735111111112</v>
      </c>
      <c r="AW85" s="611"/>
      <c r="AX85" s="52">
        <f>surplus!AR85</f>
        <v>9.8563245962402597</v>
      </c>
      <c r="AY85" s="212">
        <f t="shared" si="83"/>
        <v>0</v>
      </c>
      <c r="AZ85" s="52">
        <f t="shared" si="74"/>
        <v>0</v>
      </c>
      <c r="BA85" s="611"/>
      <c r="BB85" s="52">
        <f>surplus!AV85</f>
        <v>18.68642603256534</v>
      </c>
      <c r="BC85" s="212">
        <f t="shared" si="84"/>
        <v>0</v>
      </c>
      <c r="BD85" s="52">
        <f t="shared" si="75"/>
        <v>0</v>
      </c>
    </row>
    <row r="86" spans="1:57" ht="13.8" x14ac:dyDescent="0.45">
      <c r="A86" s="109">
        <v>2044</v>
      </c>
      <c r="B86" s="626">
        <f t="shared" si="56"/>
        <v>3952.8073253059779</v>
      </c>
      <c r="C86" s="611"/>
      <c r="D86" s="52">
        <f>surplus!AD86</f>
        <v>828.05907032027744</v>
      </c>
      <c r="E86" s="52">
        <f t="shared" si="76"/>
        <v>435.50424435731298</v>
      </c>
      <c r="F86" s="212">
        <f t="shared" si="77"/>
        <v>1.8650645994832042</v>
      </c>
      <c r="G86" s="52">
        <f t="shared" si="57"/>
        <v>812.24354907550742</v>
      </c>
      <c r="H86" s="611"/>
      <c r="I86" s="52">
        <f>surplus!P86</f>
        <v>16.167882160251796</v>
      </c>
      <c r="J86" s="213">
        <f t="shared" si="85"/>
        <v>0.05</v>
      </c>
      <c r="K86" s="52">
        <f t="shared" si="58"/>
        <v>323.35764320503591</v>
      </c>
      <c r="L86" s="52">
        <f t="shared" si="59"/>
        <v>603.08289331403319</v>
      </c>
      <c r="M86" s="52">
        <f t="shared" si="60"/>
        <v>307.18976104478412</v>
      </c>
      <c r="N86" s="52">
        <f>surplus!T86</f>
        <v>3.3259116201888461</v>
      </c>
      <c r="O86" s="213">
        <f t="shared" si="86"/>
        <v>3.7499999999999999E-2</v>
      </c>
      <c r="P86" s="52">
        <f t="shared" si="61"/>
        <v>88.690976538369227</v>
      </c>
      <c r="Q86" s="52">
        <f t="shared" si="62"/>
        <v>165.41440063530786</v>
      </c>
      <c r="R86" s="52">
        <f t="shared" si="63"/>
        <v>85.36506491818038</v>
      </c>
      <c r="S86" s="611"/>
      <c r="T86" s="52">
        <f>surplus!L86</f>
        <v>67.302028726501618</v>
      </c>
      <c r="U86" s="173">
        <f t="shared" si="87"/>
        <v>0.05</v>
      </c>
      <c r="V86" s="52">
        <f t="shared" si="64"/>
        <v>42.377643205035909</v>
      </c>
      <c r="W86" s="52">
        <f t="shared" si="65"/>
        <v>24.924385521465709</v>
      </c>
      <c r="X86" s="212">
        <f t="shared" si="78"/>
        <v>18.28</v>
      </c>
      <c r="Y86" s="52">
        <f t="shared" si="66"/>
        <v>455.61776733239321</v>
      </c>
      <c r="Z86" s="611"/>
      <c r="AA86" s="52">
        <f>surplus!AH86</f>
        <v>22.358235930694409</v>
      </c>
      <c r="AB86" s="212">
        <f t="shared" si="79"/>
        <v>18.28</v>
      </c>
      <c r="AC86" s="52">
        <f t="shared" si="67"/>
        <v>408.70855281309383</v>
      </c>
      <c r="AD86" s="611"/>
      <c r="AE86" s="52">
        <f>surplus!AJ86</f>
        <v>162.5</v>
      </c>
      <c r="AF86" s="212">
        <f t="shared" si="80"/>
        <v>4.3888888888888893</v>
      </c>
      <c r="AG86" s="52">
        <f t="shared" si="68"/>
        <v>713.19444444444446</v>
      </c>
      <c r="AH86" s="611"/>
      <c r="AI86" s="52">
        <f>surplus!Y86</f>
        <v>10</v>
      </c>
      <c r="AJ86" s="212">
        <f t="shared" si="81"/>
        <v>4.3888888888888893</v>
      </c>
      <c r="AK86" s="52">
        <f t="shared" si="69"/>
        <v>43.888888888888893</v>
      </c>
      <c r="AL86" s="611"/>
      <c r="AM86" s="52">
        <f>surplus!V86</f>
        <v>92.7</v>
      </c>
      <c r="AN86" s="212">
        <f t="shared" si="82"/>
        <v>2.757696007696008</v>
      </c>
      <c r="AO86" s="52">
        <f t="shared" si="70"/>
        <v>255.63841991341994</v>
      </c>
      <c r="AP86" s="611"/>
      <c r="AQ86" s="52">
        <f>surplus!AM86</f>
        <v>172.3</v>
      </c>
      <c r="AR86" s="214">
        <f t="shared" si="88"/>
        <v>0.08</v>
      </c>
      <c r="AS86" s="52">
        <f t="shared" si="71"/>
        <v>7.4160000000000004</v>
      </c>
      <c r="AT86" s="52">
        <f t="shared" si="72"/>
        <v>164.88400000000001</v>
      </c>
      <c r="AU86" s="212">
        <f t="shared" si="89"/>
        <v>3.0022222222222221</v>
      </c>
      <c r="AV86" s="52">
        <f t="shared" si="73"/>
        <v>495.01840888888893</v>
      </c>
      <c r="AW86" s="611"/>
      <c r="AX86" s="52">
        <f>surplus!AR86</f>
        <v>9.9563245962402576</v>
      </c>
      <c r="AY86" s="212">
        <f t="shared" si="83"/>
        <v>0</v>
      </c>
      <c r="AZ86" s="52">
        <f t="shared" si="74"/>
        <v>0</v>
      </c>
      <c r="BA86" s="611"/>
      <c r="BB86" s="52">
        <f>surplus!AV86</f>
        <v>19.086426032565338</v>
      </c>
      <c r="BC86" s="212">
        <f t="shared" si="84"/>
        <v>0</v>
      </c>
      <c r="BD86" s="52">
        <f t="shared" si="75"/>
        <v>0</v>
      </c>
    </row>
    <row r="87" spans="1:57" ht="13.8" x14ac:dyDescent="0.45">
      <c r="A87" s="109">
        <v>2045</v>
      </c>
      <c r="B87" s="626">
        <f t="shared" si="56"/>
        <v>4003.3476665630665</v>
      </c>
      <c r="C87" s="611"/>
      <c r="D87" s="52">
        <f>surplus!AD87</f>
        <v>837.95907032027753</v>
      </c>
      <c r="E87" s="52">
        <f t="shared" si="76"/>
        <v>441.60424435731301</v>
      </c>
      <c r="F87" s="212">
        <f t="shared" si="77"/>
        <v>1.8650645994832042</v>
      </c>
      <c r="G87" s="52">
        <f t="shared" si="57"/>
        <v>823.62044313235504</v>
      </c>
      <c r="H87" s="611"/>
      <c r="I87" s="52">
        <f>surplus!P87</f>
        <v>16.367882160251796</v>
      </c>
      <c r="J87" s="213">
        <f t="shared" si="85"/>
        <v>0.05</v>
      </c>
      <c r="K87" s="52">
        <f t="shared" si="58"/>
        <v>327.35764320503591</v>
      </c>
      <c r="L87" s="52">
        <f t="shared" si="59"/>
        <v>610.54315171196595</v>
      </c>
      <c r="M87" s="52">
        <f t="shared" si="60"/>
        <v>310.98976104478413</v>
      </c>
      <c r="N87" s="52">
        <f>surplus!T87</f>
        <v>3.3259116201888461</v>
      </c>
      <c r="O87" s="213">
        <f t="shared" si="86"/>
        <v>3.7499999999999999E-2</v>
      </c>
      <c r="P87" s="52">
        <f t="shared" si="61"/>
        <v>88.690976538369227</v>
      </c>
      <c r="Q87" s="52">
        <f t="shared" si="62"/>
        <v>165.41440063530786</v>
      </c>
      <c r="R87" s="52">
        <f t="shared" si="63"/>
        <v>85.36506491818038</v>
      </c>
      <c r="S87" s="611"/>
      <c r="T87" s="52">
        <f>surplus!L87</f>
        <v>68.702028726501609</v>
      </c>
      <c r="U87" s="173">
        <f t="shared" si="87"/>
        <v>0.05</v>
      </c>
      <c r="V87" s="52">
        <f t="shared" si="64"/>
        <v>42.882643205035912</v>
      </c>
      <c r="W87" s="52">
        <f t="shared" si="65"/>
        <v>25.819385521465698</v>
      </c>
      <c r="X87" s="212">
        <f t="shared" si="78"/>
        <v>18.28</v>
      </c>
      <c r="Y87" s="52">
        <f t="shared" si="66"/>
        <v>471.97836733239296</v>
      </c>
      <c r="Z87" s="611"/>
      <c r="AA87" s="52">
        <f>surplus!AH87</f>
        <v>22.758235930694411</v>
      </c>
      <c r="AB87" s="212">
        <f t="shared" si="79"/>
        <v>18.28</v>
      </c>
      <c r="AC87" s="52">
        <f t="shared" si="67"/>
        <v>416.02055281309384</v>
      </c>
      <c r="AD87" s="611"/>
      <c r="AE87" s="52">
        <f>surplus!AJ87</f>
        <v>163</v>
      </c>
      <c r="AF87" s="212">
        <f t="shared" si="80"/>
        <v>4.3888888888888893</v>
      </c>
      <c r="AG87" s="52">
        <f t="shared" si="68"/>
        <v>715.38888888888891</v>
      </c>
      <c r="AH87" s="611"/>
      <c r="AI87" s="52">
        <f>surplus!Y87</f>
        <v>10.199999999999999</v>
      </c>
      <c r="AJ87" s="212">
        <f t="shared" si="81"/>
        <v>4.3888888888888893</v>
      </c>
      <c r="AK87" s="52">
        <f t="shared" si="69"/>
        <v>44.766666666666666</v>
      </c>
      <c r="AL87" s="611"/>
      <c r="AM87" s="52">
        <f>surplus!V87</f>
        <v>93</v>
      </c>
      <c r="AN87" s="212">
        <f t="shared" si="82"/>
        <v>2.757696007696008</v>
      </c>
      <c r="AO87" s="52">
        <f t="shared" si="70"/>
        <v>256.46572871572874</v>
      </c>
      <c r="AP87" s="611"/>
      <c r="AQ87" s="52">
        <f>surplus!AM87</f>
        <v>173.7</v>
      </c>
      <c r="AR87" s="214">
        <f t="shared" si="88"/>
        <v>0.08</v>
      </c>
      <c r="AS87" s="52">
        <f t="shared" si="71"/>
        <v>7.44</v>
      </c>
      <c r="AT87" s="52">
        <f t="shared" si="72"/>
        <v>166.26</v>
      </c>
      <c r="AU87" s="212">
        <f t="shared" si="89"/>
        <v>3.0022222222222221</v>
      </c>
      <c r="AV87" s="52">
        <f t="shared" si="73"/>
        <v>499.14946666666663</v>
      </c>
      <c r="AW87" s="611"/>
      <c r="AX87" s="52">
        <f>surplus!AR87</f>
        <v>10.056324596240259</v>
      </c>
      <c r="AY87" s="212">
        <f t="shared" si="83"/>
        <v>0</v>
      </c>
      <c r="AZ87" s="52">
        <f t="shared" si="74"/>
        <v>0</v>
      </c>
      <c r="BA87" s="611"/>
      <c r="BB87" s="52">
        <f>surplus!AV87</f>
        <v>19.386426032565339</v>
      </c>
      <c r="BC87" s="212">
        <f t="shared" si="84"/>
        <v>0</v>
      </c>
      <c r="BD87" s="52">
        <f t="shared" si="75"/>
        <v>0</v>
      </c>
    </row>
    <row r="88" spans="1:57" ht="13.8" x14ac:dyDescent="0.45">
      <c r="A88" s="109">
        <v>2046</v>
      </c>
      <c r="B88" s="626">
        <f t="shared" si="56"/>
        <v>4054.7431235824301</v>
      </c>
      <c r="C88" s="611"/>
      <c r="D88" s="52">
        <f>surplus!AD88</f>
        <v>847.8590703202774</v>
      </c>
      <c r="E88" s="52">
        <f t="shared" si="76"/>
        <v>449.60424435731289</v>
      </c>
      <c r="F88" s="212">
        <f t="shared" si="77"/>
        <v>1.8650645994832042</v>
      </c>
      <c r="G88" s="52">
        <f t="shared" si="57"/>
        <v>838.54095992822045</v>
      </c>
      <c r="H88" s="611"/>
      <c r="I88" s="52">
        <f>surplus!P88</f>
        <v>16.467882160251797</v>
      </c>
      <c r="J88" s="213">
        <f t="shared" si="85"/>
        <v>0.05</v>
      </c>
      <c r="K88" s="52">
        <f t="shared" si="58"/>
        <v>329.35764320503591</v>
      </c>
      <c r="L88" s="52">
        <f t="shared" si="59"/>
        <v>614.27328091093239</v>
      </c>
      <c r="M88" s="52">
        <f t="shared" si="60"/>
        <v>312.88976104478411</v>
      </c>
      <c r="N88" s="52">
        <f>surplus!T88</f>
        <v>3.3259116201888461</v>
      </c>
      <c r="O88" s="213">
        <f t="shared" si="86"/>
        <v>3.7499999999999999E-2</v>
      </c>
      <c r="P88" s="52">
        <f t="shared" si="61"/>
        <v>88.690976538369227</v>
      </c>
      <c r="Q88" s="52">
        <f t="shared" si="62"/>
        <v>165.41440063530786</v>
      </c>
      <c r="R88" s="52">
        <f t="shared" si="63"/>
        <v>85.36506491818038</v>
      </c>
      <c r="S88" s="611"/>
      <c r="T88" s="52">
        <f>surplus!L88</f>
        <v>70.202028726501609</v>
      </c>
      <c r="U88" s="173">
        <f t="shared" si="87"/>
        <v>0.05</v>
      </c>
      <c r="V88" s="52">
        <f t="shared" si="64"/>
        <v>43.382643205035905</v>
      </c>
      <c r="W88" s="52">
        <f t="shared" si="65"/>
        <v>26.819385521465705</v>
      </c>
      <c r="X88" s="212">
        <f t="shared" si="78"/>
        <v>18.28</v>
      </c>
      <c r="Y88" s="52">
        <f t="shared" si="66"/>
        <v>490.25836733239311</v>
      </c>
      <c r="Z88" s="611"/>
      <c r="AA88" s="52">
        <f>surplus!AH88</f>
        <v>23.15823593069441</v>
      </c>
      <c r="AB88" s="212">
        <f t="shared" si="79"/>
        <v>18.28</v>
      </c>
      <c r="AC88" s="52">
        <f t="shared" si="67"/>
        <v>423.33255281309386</v>
      </c>
      <c r="AD88" s="611"/>
      <c r="AE88" s="52">
        <f>surplus!AJ88</f>
        <v>163.4</v>
      </c>
      <c r="AF88" s="212">
        <f t="shared" si="80"/>
        <v>4.3888888888888893</v>
      </c>
      <c r="AG88" s="52">
        <f t="shared" si="68"/>
        <v>717.1444444444445</v>
      </c>
      <c r="AH88" s="611"/>
      <c r="AI88" s="52">
        <f>surplus!Y88</f>
        <v>10.3</v>
      </c>
      <c r="AJ88" s="212">
        <f t="shared" si="81"/>
        <v>4.3888888888888893</v>
      </c>
      <c r="AK88" s="52">
        <f t="shared" si="69"/>
        <v>45.205555555555563</v>
      </c>
      <c r="AL88" s="611"/>
      <c r="AM88" s="52">
        <f>surplus!V88</f>
        <v>93.3</v>
      </c>
      <c r="AN88" s="212">
        <f t="shared" si="82"/>
        <v>2.757696007696008</v>
      </c>
      <c r="AO88" s="52">
        <f t="shared" si="70"/>
        <v>257.29303751803752</v>
      </c>
      <c r="AP88" s="611"/>
      <c r="AQ88" s="52">
        <f>surplus!AM88</f>
        <v>175.1</v>
      </c>
      <c r="AR88" s="214">
        <f t="shared" si="88"/>
        <v>0.08</v>
      </c>
      <c r="AS88" s="52">
        <f t="shared" si="71"/>
        <v>7.4639999999999995</v>
      </c>
      <c r="AT88" s="52">
        <f t="shared" si="72"/>
        <v>167.636</v>
      </c>
      <c r="AU88" s="212">
        <f t="shared" si="89"/>
        <v>3.0022222222222221</v>
      </c>
      <c r="AV88" s="52">
        <f t="shared" si="73"/>
        <v>503.28052444444444</v>
      </c>
      <c r="AW88" s="611"/>
      <c r="AX88" s="52">
        <f>surplus!AR88</f>
        <v>10.256324596240258</v>
      </c>
      <c r="AY88" s="212">
        <f t="shared" si="83"/>
        <v>0</v>
      </c>
      <c r="AZ88" s="52">
        <f t="shared" si="74"/>
        <v>0</v>
      </c>
      <c r="BA88" s="611"/>
      <c r="BB88" s="52">
        <f>surplus!AV88</f>
        <v>19.786426032565338</v>
      </c>
      <c r="BC88" s="212">
        <f t="shared" si="84"/>
        <v>0</v>
      </c>
      <c r="BD88" s="52">
        <f t="shared" si="75"/>
        <v>0</v>
      </c>
    </row>
    <row r="89" spans="1:57" ht="13.8" x14ac:dyDescent="0.45">
      <c r="A89" s="109">
        <v>2047</v>
      </c>
      <c r="B89" s="626">
        <f t="shared" si="56"/>
        <v>4104.1974954454681</v>
      </c>
      <c r="C89" s="611"/>
      <c r="D89" s="52">
        <f>surplus!AD89</f>
        <v>857.65907032027758</v>
      </c>
      <c r="E89" s="52">
        <f t="shared" si="76"/>
        <v>455.60424435731312</v>
      </c>
      <c r="F89" s="212">
        <f t="shared" si="77"/>
        <v>1.8650645994832042</v>
      </c>
      <c r="G89" s="52">
        <f t="shared" si="57"/>
        <v>849.7313475251201</v>
      </c>
      <c r="H89" s="611"/>
      <c r="I89" s="52">
        <f>surplus!P89</f>
        <v>16.667882160251796</v>
      </c>
      <c r="J89" s="213">
        <f t="shared" si="85"/>
        <v>0.05</v>
      </c>
      <c r="K89" s="52">
        <f t="shared" si="58"/>
        <v>333.35764320503591</v>
      </c>
      <c r="L89" s="52">
        <f t="shared" si="59"/>
        <v>621.73353930886526</v>
      </c>
      <c r="M89" s="52">
        <f t="shared" si="60"/>
        <v>316.68976104478412</v>
      </c>
      <c r="N89" s="52">
        <f>surplus!T89</f>
        <v>3.3259116201888461</v>
      </c>
      <c r="O89" s="213">
        <f t="shared" si="86"/>
        <v>3.7499999999999999E-2</v>
      </c>
      <c r="P89" s="52">
        <f t="shared" si="61"/>
        <v>88.690976538369227</v>
      </c>
      <c r="Q89" s="52">
        <f t="shared" si="62"/>
        <v>165.41440063530786</v>
      </c>
      <c r="R89" s="52">
        <f t="shared" si="63"/>
        <v>85.36506491818038</v>
      </c>
      <c r="S89" s="611"/>
      <c r="T89" s="52">
        <f>surplus!L89</f>
        <v>71.602028726501615</v>
      </c>
      <c r="U89" s="173">
        <f t="shared" si="87"/>
        <v>0.05</v>
      </c>
      <c r="V89" s="52">
        <f t="shared" si="64"/>
        <v>43.882643205035919</v>
      </c>
      <c r="W89" s="52">
        <f t="shared" si="65"/>
        <v>27.719385521465696</v>
      </c>
      <c r="X89" s="212">
        <f t="shared" si="78"/>
        <v>18.28</v>
      </c>
      <c r="Y89" s="52">
        <f t="shared" si="66"/>
        <v>506.71036733239293</v>
      </c>
      <c r="Z89" s="611"/>
      <c r="AA89" s="52">
        <f>surplus!AH89</f>
        <v>23.558235930694412</v>
      </c>
      <c r="AB89" s="212">
        <f t="shared" si="79"/>
        <v>18.28</v>
      </c>
      <c r="AC89" s="52">
        <f t="shared" si="67"/>
        <v>430.64455281309387</v>
      </c>
      <c r="AD89" s="611"/>
      <c r="AE89" s="52">
        <f>surplus!AJ89</f>
        <v>163.80000000000001</v>
      </c>
      <c r="AF89" s="212">
        <f t="shared" si="80"/>
        <v>4.3888888888888893</v>
      </c>
      <c r="AG89" s="52">
        <f t="shared" si="68"/>
        <v>718.90000000000009</v>
      </c>
      <c r="AH89" s="611"/>
      <c r="AI89" s="52">
        <f>surplus!Y89</f>
        <v>10.5</v>
      </c>
      <c r="AJ89" s="212">
        <f t="shared" si="81"/>
        <v>4.3888888888888893</v>
      </c>
      <c r="AK89" s="52">
        <f t="shared" si="69"/>
        <v>46.083333333333336</v>
      </c>
      <c r="AL89" s="611"/>
      <c r="AM89" s="52">
        <f>surplus!V89</f>
        <v>93.5</v>
      </c>
      <c r="AN89" s="212">
        <f t="shared" si="82"/>
        <v>2.757696007696008</v>
      </c>
      <c r="AO89" s="52">
        <f t="shared" si="70"/>
        <v>257.84457671957676</v>
      </c>
      <c r="AP89" s="611"/>
      <c r="AQ89" s="52">
        <f>surplus!AM89</f>
        <v>176.4</v>
      </c>
      <c r="AR89" s="214">
        <f t="shared" si="88"/>
        <v>0.08</v>
      </c>
      <c r="AS89" s="52">
        <f t="shared" si="71"/>
        <v>7.48</v>
      </c>
      <c r="AT89" s="52">
        <f t="shared" si="72"/>
        <v>168.92000000000002</v>
      </c>
      <c r="AU89" s="212">
        <f t="shared" si="89"/>
        <v>3.0022222222222221</v>
      </c>
      <c r="AV89" s="52">
        <f t="shared" si="73"/>
        <v>507.13537777777782</v>
      </c>
      <c r="AW89" s="611"/>
      <c r="AX89" s="52">
        <f>surplus!AR89</f>
        <v>10.35632459624026</v>
      </c>
      <c r="AY89" s="212">
        <f t="shared" si="83"/>
        <v>0</v>
      </c>
      <c r="AZ89" s="52">
        <f t="shared" si="74"/>
        <v>0</v>
      </c>
      <c r="BA89" s="611"/>
      <c r="BB89" s="52">
        <f>surplus!AV89</f>
        <v>20.086426032565338</v>
      </c>
      <c r="BC89" s="212">
        <f t="shared" si="84"/>
        <v>0</v>
      </c>
      <c r="BD89" s="52">
        <f t="shared" si="75"/>
        <v>0</v>
      </c>
    </row>
    <row r="90" spans="1:57" ht="13.8" x14ac:dyDescent="0.45">
      <c r="A90" s="109">
        <v>2048</v>
      </c>
      <c r="B90" s="626">
        <f t="shared" si="56"/>
        <v>4155.4027395449339</v>
      </c>
      <c r="C90" s="611"/>
      <c r="D90" s="52">
        <f>surplus!AD90</f>
        <v>867.3590703202774</v>
      </c>
      <c r="E90" s="52">
        <f t="shared" si="76"/>
        <v>463.40424435731296</v>
      </c>
      <c r="F90" s="212">
        <f t="shared" si="77"/>
        <v>1.8650645994832042</v>
      </c>
      <c r="G90" s="52">
        <f t="shared" si="57"/>
        <v>864.27885140108879</v>
      </c>
      <c r="H90" s="611"/>
      <c r="I90" s="52">
        <f>surplus!P90</f>
        <v>16.767882160251794</v>
      </c>
      <c r="J90" s="213">
        <f t="shared" si="85"/>
        <v>0.05</v>
      </c>
      <c r="K90" s="52">
        <f t="shared" si="58"/>
        <v>335.35764320503586</v>
      </c>
      <c r="L90" s="52">
        <f t="shared" si="59"/>
        <v>625.46366850783147</v>
      </c>
      <c r="M90" s="52">
        <f t="shared" si="60"/>
        <v>318.58976104478404</v>
      </c>
      <c r="N90" s="52">
        <f>surplus!T90</f>
        <v>3.3259116201888461</v>
      </c>
      <c r="O90" s="213">
        <f t="shared" si="86"/>
        <v>3.7499999999999999E-2</v>
      </c>
      <c r="P90" s="52">
        <f t="shared" si="61"/>
        <v>88.690976538369227</v>
      </c>
      <c r="Q90" s="52">
        <f t="shared" si="62"/>
        <v>165.41440063530786</v>
      </c>
      <c r="R90" s="52">
        <f t="shared" si="63"/>
        <v>85.36506491818038</v>
      </c>
      <c r="S90" s="611"/>
      <c r="T90" s="52">
        <f>surplus!L90</f>
        <v>73.102028726501615</v>
      </c>
      <c r="U90" s="173">
        <f t="shared" si="87"/>
        <v>0.05</v>
      </c>
      <c r="V90" s="52">
        <f t="shared" si="64"/>
        <v>44.372643205035899</v>
      </c>
      <c r="W90" s="52">
        <f t="shared" si="65"/>
        <v>28.729385521465716</v>
      </c>
      <c r="X90" s="212">
        <f t="shared" si="78"/>
        <v>18.28</v>
      </c>
      <c r="Y90" s="52">
        <f t="shared" si="66"/>
        <v>525.17316733239329</v>
      </c>
      <c r="Z90" s="611"/>
      <c r="AA90" s="52">
        <f>surplus!AH90</f>
        <v>23.958235930694411</v>
      </c>
      <c r="AB90" s="212">
        <f t="shared" si="79"/>
        <v>18.28</v>
      </c>
      <c r="AC90" s="52">
        <f t="shared" si="67"/>
        <v>437.95655281309388</v>
      </c>
      <c r="AD90" s="611"/>
      <c r="AE90" s="52">
        <f>surplus!AJ90</f>
        <v>164.2</v>
      </c>
      <c r="AF90" s="212">
        <f t="shared" si="80"/>
        <v>4.3888888888888893</v>
      </c>
      <c r="AG90" s="52">
        <f t="shared" si="68"/>
        <v>720.65555555555557</v>
      </c>
      <c r="AH90" s="611"/>
      <c r="AI90" s="52">
        <f>surplus!Y90</f>
        <v>10.6</v>
      </c>
      <c r="AJ90" s="212">
        <f t="shared" si="81"/>
        <v>4.3888888888888893</v>
      </c>
      <c r="AK90" s="52">
        <f t="shared" si="69"/>
        <v>46.522222222222226</v>
      </c>
      <c r="AL90" s="611"/>
      <c r="AM90" s="52">
        <f>surplus!V90</f>
        <v>93.8</v>
      </c>
      <c r="AN90" s="212">
        <f t="shared" si="82"/>
        <v>2.757696007696008</v>
      </c>
      <c r="AO90" s="52">
        <f t="shared" si="70"/>
        <v>258.67188552188554</v>
      </c>
      <c r="AP90" s="611"/>
      <c r="AQ90" s="52">
        <f>surplus!AM90</f>
        <v>177.8</v>
      </c>
      <c r="AR90" s="214">
        <f t="shared" si="88"/>
        <v>0.08</v>
      </c>
      <c r="AS90" s="52">
        <f t="shared" si="71"/>
        <v>7.5039999999999996</v>
      </c>
      <c r="AT90" s="52">
        <f t="shared" si="72"/>
        <v>170.29600000000002</v>
      </c>
      <c r="AU90" s="212">
        <f t="shared" si="89"/>
        <v>3.0022222222222221</v>
      </c>
      <c r="AV90" s="52">
        <f t="shared" si="73"/>
        <v>511.26643555555557</v>
      </c>
      <c r="AW90" s="611"/>
      <c r="AX90" s="52">
        <f>surplus!AR90</f>
        <v>10.456324596240258</v>
      </c>
      <c r="AY90" s="212">
        <f t="shared" si="83"/>
        <v>0</v>
      </c>
      <c r="AZ90" s="52">
        <f t="shared" si="74"/>
        <v>0</v>
      </c>
      <c r="BA90" s="611"/>
      <c r="BB90" s="52">
        <f>surplus!AV90</f>
        <v>20.48642603256534</v>
      </c>
      <c r="BC90" s="212">
        <f t="shared" si="84"/>
        <v>0</v>
      </c>
      <c r="BD90" s="52">
        <f t="shared" si="75"/>
        <v>0</v>
      </c>
    </row>
    <row r="91" spans="1:57" ht="13.8" x14ac:dyDescent="0.45">
      <c r="A91" s="109">
        <v>2049</v>
      </c>
      <c r="B91" s="626">
        <f t="shared" si="56"/>
        <v>4208.1842318214085</v>
      </c>
      <c r="C91" s="611"/>
      <c r="D91" s="52">
        <f>surplus!AD91</f>
        <v>876.95907032027753</v>
      </c>
      <c r="E91" s="52">
        <f t="shared" si="76"/>
        <v>469.20424435731303</v>
      </c>
      <c r="F91" s="212">
        <f t="shared" si="77"/>
        <v>1.8650645994832042</v>
      </c>
      <c r="G91" s="52">
        <f t="shared" si="57"/>
        <v>875.09622607809149</v>
      </c>
      <c r="H91" s="611"/>
      <c r="I91" s="52">
        <f>surplus!P91</f>
        <v>16.967882160251797</v>
      </c>
      <c r="J91" s="213">
        <f t="shared" si="85"/>
        <v>0.05</v>
      </c>
      <c r="K91" s="52">
        <f t="shared" si="58"/>
        <v>339.35764320503591</v>
      </c>
      <c r="L91" s="52">
        <f t="shared" si="59"/>
        <v>632.92392690576446</v>
      </c>
      <c r="M91" s="52">
        <f t="shared" si="60"/>
        <v>322.38976104478411</v>
      </c>
      <c r="N91" s="52">
        <f>surplus!T91</f>
        <v>3.3259116201888461</v>
      </c>
      <c r="O91" s="213">
        <f t="shared" si="86"/>
        <v>3.7499999999999999E-2</v>
      </c>
      <c r="P91" s="52">
        <f t="shared" si="61"/>
        <v>88.690976538369227</v>
      </c>
      <c r="Q91" s="52">
        <f t="shared" si="62"/>
        <v>165.41440063530786</v>
      </c>
      <c r="R91" s="52">
        <f t="shared" si="63"/>
        <v>85.36506491818038</v>
      </c>
      <c r="S91" s="611"/>
      <c r="T91" s="52">
        <f>surplus!L91</f>
        <v>74.602028726501615</v>
      </c>
      <c r="U91" s="173">
        <f t="shared" si="87"/>
        <v>0.05</v>
      </c>
      <c r="V91" s="52">
        <f t="shared" si="64"/>
        <v>44.862643205035909</v>
      </c>
      <c r="W91" s="52">
        <f t="shared" si="65"/>
        <v>29.739385521465707</v>
      </c>
      <c r="X91" s="212">
        <f t="shared" si="78"/>
        <v>18.28</v>
      </c>
      <c r="Y91" s="52">
        <f t="shared" si="66"/>
        <v>543.63596733239319</v>
      </c>
      <c r="Z91" s="611"/>
      <c r="AA91" s="52">
        <f>surplus!AH91</f>
        <v>24.458235930694411</v>
      </c>
      <c r="AB91" s="212">
        <f t="shared" si="79"/>
        <v>18.28</v>
      </c>
      <c r="AC91" s="52">
        <f t="shared" si="67"/>
        <v>447.09655281309387</v>
      </c>
      <c r="AD91" s="611"/>
      <c r="AE91" s="52">
        <f>surplus!AJ91</f>
        <v>164.5</v>
      </c>
      <c r="AF91" s="212">
        <f t="shared" si="80"/>
        <v>4.3888888888888893</v>
      </c>
      <c r="AG91" s="52">
        <f t="shared" si="68"/>
        <v>721.97222222222229</v>
      </c>
      <c r="AH91" s="611"/>
      <c r="AI91" s="52">
        <f>surplus!Y91</f>
        <v>10.8</v>
      </c>
      <c r="AJ91" s="212">
        <f t="shared" si="81"/>
        <v>4.3888888888888893</v>
      </c>
      <c r="AK91" s="52">
        <f t="shared" si="69"/>
        <v>47.400000000000006</v>
      </c>
      <c r="AL91" s="611"/>
      <c r="AM91" s="52">
        <f>surplus!V91</f>
        <v>94</v>
      </c>
      <c r="AN91" s="212">
        <f t="shared" si="82"/>
        <v>2.757696007696008</v>
      </c>
      <c r="AO91" s="52">
        <f t="shared" si="70"/>
        <v>259.22342472342473</v>
      </c>
      <c r="AP91" s="611"/>
      <c r="AQ91" s="52">
        <f>surplus!AM91</f>
        <v>179.2</v>
      </c>
      <c r="AR91" s="214">
        <f t="shared" si="88"/>
        <v>0.08</v>
      </c>
      <c r="AS91" s="52">
        <f t="shared" si="71"/>
        <v>7.5200000000000005</v>
      </c>
      <c r="AT91" s="52">
        <f t="shared" si="72"/>
        <v>171.67999999999998</v>
      </c>
      <c r="AU91" s="212">
        <f t="shared" si="89"/>
        <v>3.0022222222222221</v>
      </c>
      <c r="AV91" s="52">
        <f t="shared" si="73"/>
        <v>515.42151111111104</v>
      </c>
      <c r="AW91" s="611"/>
      <c r="AX91" s="52">
        <f>surplus!AR91</f>
        <v>10.556324596240259</v>
      </c>
      <c r="AY91" s="212">
        <f t="shared" si="83"/>
        <v>0</v>
      </c>
      <c r="AZ91" s="52">
        <f t="shared" si="74"/>
        <v>0</v>
      </c>
      <c r="BA91" s="611"/>
      <c r="BB91" s="52">
        <f>surplus!AV91</f>
        <v>20.886426032565339</v>
      </c>
      <c r="BC91" s="212">
        <f t="shared" si="84"/>
        <v>0</v>
      </c>
      <c r="BD91" s="52">
        <f t="shared" si="75"/>
        <v>0</v>
      </c>
    </row>
    <row r="92" spans="1:57" ht="13.8" x14ac:dyDescent="0.45">
      <c r="A92" s="109">
        <v>2050</v>
      </c>
      <c r="B92" s="626">
        <f t="shared" si="56"/>
        <v>4258.6472889557654</v>
      </c>
      <c r="C92" s="611"/>
      <c r="D92" s="52">
        <f>surplus!AD92</f>
        <v>886.45907032027753</v>
      </c>
      <c r="E92" s="52">
        <f t="shared" si="76"/>
        <v>476.80424435731305</v>
      </c>
      <c r="F92" s="212">
        <f t="shared" si="77"/>
        <v>1.8650645994832042</v>
      </c>
      <c r="G92" s="52">
        <f t="shared" si="57"/>
        <v>889.27071703416391</v>
      </c>
      <c r="H92" s="611"/>
      <c r="I92" s="52">
        <f>surplus!P92</f>
        <v>17.067882160251795</v>
      </c>
      <c r="J92" s="213">
        <f t="shared" si="85"/>
        <v>0.05</v>
      </c>
      <c r="K92" s="52">
        <f t="shared" si="58"/>
        <v>341.35764320503586</v>
      </c>
      <c r="L92" s="52">
        <f t="shared" si="59"/>
        <v>636.65405610473078</v>
      </c>
      <c r="M92" s="52">
        <f t="shared" si="60"/>
        <v>324.28976104478409</v>
      </c>
      <c r="N92" s="52">
        <f>surplus!T92</f>
        <v>3.3259116201888461</v>
      </c>
      <c r="O92" s="213">
        <f t="shared" si="86"/>
        <v>3.7499999999999999E-2</v>
      </c>
      <c r="P92" s="52">
        <f t="shared" si="61"/>
        <v>88.690976538369227</v>
      </c>
      <c r="Q92" s="52">
        <f t="shared" si="62"/>
        <v>165.41440063530786</v>
      </c>
      <c r="R92" s="52">
        <f t="shared" si="63"/>
        <v>85.36506491818038</v>
      </c>
      <c r="S92" s="611"/>
      <c r="T92" s="52">
        <f>surplus!L92</f>
        <v>76.102028726501615</v>
      </c>
      <c r="U92" s="173">
        <f t="shared" si="87"/>
        <v>0.05</v>
      </c>
      <c r="V92" s="52">
        <f t="shared" si="64"/>
        <v>45.342643205035905</v>
      </c>
      <c r="W92" s="52">
        <f t="shared" si="65"/>
        <v>30.75938552146571</v>
      </c>
      <c r="X92" s="212">
        <f t="shared" si="78"/>
        <v>18.28</v>
      </c>
      <c r="Y92" s="52">
        <f>W92*X92</f>
        <v>562.28156733239325</v>
      </c>
      <c r="Z92" s="611"/>
      <c r="AA92" s="52">
        <f>surplus!AH92</f>
        <v>24.858235930694409</v>
      </c>
      <c r="AB92" s="212">
        <f t="shared" si="79"/>
        <v>18.28</v>
      </c>
      <c r="AC92" s="52">
        <f t="shared" si="67"/>
        <v>454.40855281309382</v>
      </c>
      <c r="AD92" s="611"/>
      <c r="AE92" s="52">
        <f>surplus!AJ92</f>
        <v>164.8</v>
      </c>
      <c r="AF92" s="212">
        <f t="shared" si="80"/>
        <v>4.3888888888888893</v>
      </c>
      <c r="AG92" s="52">
        <f t="shared" si="68"/>
        <v>723.28888888888901</v>
      </c>
      <c r="AH92" s="611"/>
      <c r="AI92" s="52">
        <f>surplus!Y92</f>
        <v>11</v>
      </c>
      <c r="AJ92" s="212">
        <f t="shared" si="81"/>
        <v>4.3888888888888893</v>
      </c>
      <c r="AK92" s="52">
        <f t="shared" si="69"/>
        <v>48.277777777777786</v>
      </c>
      <c r="AL92" s="611"/>
      <c r="AM92" s="52">
        <f>surplus!V92</f>
        <v>94.2</v>
      </c>
      <c r="AN92" s="212">
        <f t="shared" si="82"/>
        <v>2.757696007696008</v>
      </c>
      <c r="AO92" s="52">
        <f t="shared" si="70"/>
        <v>259.77496392496397</v>
      </c>
      <c r="AP92" s="611"/>
      <c r="AQ92" s="52">
        <f>surplus!AM92</f>
        <v>180.5</v>
      </c>
      <c r="AR92" s="214">
        <f>AR91</f>
        <v>0.08</v>
      </c>
      <c r="AS92" s="52">
        <f t="shared" si="71"/>
        <v>7.5360000000000005</v>
      </c>
      <c r="AT92" s="52">
        <f t="shared" si="72"/>
        <v>172.964</v>
      </c>
      <c r="AU92" s="212">
        <f t="shared" si="89"/>
        <v>3.0022222222222221</v>
      </c>
      <c r="AV92" s="52">
        <f t="shared" si="73"/>
        <v>519.27636444444443</v>
      </c>
      <c r="AW92" s="611"/>
      <c r="AX92" s="52">
        <f>surplus!AR92</f>
        <v>10.756324596240258</v>
      </c>
      <c r="AY92" s="212">
        <f t="shared" si="83"/>
        <v>0</v>
      </c>
      <c r="AZ92" s="52">
        <f t="shared" si="74"/>
        <v>0</v>
      </c>
      <c r="BA92" s="611"/>
      <c r="BB92" s="52">
        <f>surplus!AV92</f>
        <v>21.286426032565338</v>
      </c>
      <c r="BC92" s="212">
        <f t="shared" si="84"/>
        <v>0</v>
      </c>
      <c r="BD92" s="52">
        <f t="shared" si="75"/>
        <v>0</v>
      </c>
    </row>
    <row r="93" spans="1:57" s="650" customFormat="1" ht="14.1" x14ac:dyDescent="0.5">
      <c r="A93" s="644">
        <v>2051</v>
      </c>
      <c r="B93" s="634">
        <f t="shared" si="56"/>
        <v>4309.1588164893501</v>
      </c>
      <c r="C93" s="635"/>
      <c r="D93" s="52">
        <f>surplus!AD93</f>
        <v>895.8590703202774</v>
      </c>
      <c r="E93" s="600">
        <f>D93-M93-R93</f>
        <v>482.40424435731296</v>
      </c>
      <c r="F93" s="645">
        <f t="shared" si="77"/>
        <v>1.8650645994832042</v>
      </c>
      <c r="G93" s="600">
        <f>E93*F93</f>
        <v>899.71507879126966</v>
      </c>
      <c r="H93" s="635"/>
      <c r="I93" s="600">
        <f>surplus!P93</f>
        <v>17.267882160251794</v>
      </c>
      <c r="J93" s="646">
        <f t="shared" si="85"/>
        <v>0.05</v>
      </c>
      <c r="K93" s="600">
        <f t="shared" ref="K93:K102" si="90">I93/J93</f>
        <v>345.35764320503586</v>
      </c>
      <c r="L93" s="600">
        <f t="shared" ref="L93:L102" si="91">K93*F93</f>
        <v>644.11431450266355</v>
      </c>
      <c r="M93" s="600">
        <f t="shared" ref="M93:M102" si="92">K93-I93</f>
        <v>328.08976104478404</v>
      </c>
      <c r="N93" s="600">
        <f>surplus!T93</f>
        <v>3.3259116201888461</v>
      </c>
      <c r="O93" s="646">
        <f>O92</f>
        <v>3.7499999999999999E-2</v>
      </c>
      <c r="P93" s="600">
        <f t="shared" ref="P93:P102" si="93">N93/O93</f>
        <v>88.690976538369227</v>
      </c>
      <c r="Q93" s="600">
        <f t="shared" ref="Q93:Q102" si="94">P93*F93</f>
        <v>165.41440063530786</v>
      </c>
      <c r="R93" s="600">
        <f t="shared" ref="R93:R102" si="95">P93-N93</f>
        <v>85.36506491818038</v>
      </c>
      <c r="S93" s="635"/>
      <c r="T93" s="600">
        <f>surplus!L93</f>
        <v>77.602028726501615</v>
      </c>
      <c r="U93" s="647">
        <f t="shared" si="87"/>
        <v>0.05</v>
      </c>
      <c r="V93" s="600">
        <f>(P93+K93+E93)*U93</f>
        <v>45.822643205035902</v>
      </c>
      <c r="W93" s="52">
        <f t="shared" si="65"/>
        <v>31.779385521465713</v>
      </c>
      <c r="X93" s="645">
        <f t="shared" si="78"/>
        <v>18.28</v>
      </c>
      <c r="Y93" s="600">
        <f>W93*X93</f>
        <v>580.92716733239331</v>
      </c>
      <c r="Z93" s="635"/>
      <c r="AA93" s="600">
        <f>surplus!AH93</f>
        <v>25.258235930694411</v>
      </c>
      <c r="AB93" s="645">
        <f t="shared" si="79"/>
        <v>18.28</v>
      </c>
      <c r="AC93" s="600">
        <f t="shared" ref="AC93:AC102" si="96">AA93*AB93</f>
        <v>461.72055281309389</v>
      </c>
      <c r="AD93" s="635"/>
      <c r="AE93" s="600">
        <f>surplus!AJ93</f>
        <v>165.1</v>
      </c>
      <c r="AF93" s="645">
        <f t="shared" si="80"/>
        <v>4.3888888888888893</v>
      </c>
      <c r="AG93" s="600">
        <f t="shared" ref="AG93:AG102" si="97">AE93*AF93</f>
        <v>724.60555555555561</v>
      </c>
      <c r="AH93" s="635"/>
      <c r="AI93" s="600">
        <f>surplus!Y93</f>
        <v>11.2</v>
      </c>
      <c r="AJ93" s="645">
        <f t="shared" si="81"/>
        <v>4.3888888888888893</v>
      </c>
      <c r="AK93" s="600">
        <f t="shared" ref="AK93:AK102" si="98">AI93*AJ93</f>
        <v>49.155555555555559</v>
      </c>
      <c r="AL93" s="635"/>
      <c r="AM93" s="600">
        <f>surplus!V93</f>
        <v>94.3</v>
      </c>
      <c r="AN93" s="645">
        <f t="shared" si="82"/>
        <v>2.757696007696008</v>
      </c>
      <c r="AO93" s="600">
        <f t="shared" ref="AO93:AO102" si="99">AM93*AN93</f>
        <v>260.05073352573356</v>
      </c>
      <c r="AP93" s="635"/>
      <c r="AQ93" s="600">
        <f>surplus!AM93</f>
        <v>181.9</v>
      </c>
      <c r="AR93" s="648">
        <f t="shared" ref="AR93:AR102" si="100">AR92</f>
        <v>0.08</v>
      </c>
      <c r="AS93" s="600">
        <f t="shared" ref="AS93:AS102" si="101">AM93*AR93</f>
        <v>7.5439999999999996</v>
      </c>
      <c r="AT93" s="600">
        <f t="shared" ref="AT93:AT102" si="102">AQ93-AS93</f>
        <v>174.35599999999999</v>
      </c>
      <c r="AU93" s="645">
        <f t="shared" si="89"/>
        <v>3.0022222222222221</v>
      </c>
      <c r="AV93" s="600">
        <f t="shared" ref="AV93:AV102" si="103">AT93*AU93</f>
        <v>523.45545777777772</v>
      </c>
      <c r="AW93" s="635"/>
      <c r="AX93" s="600">
        <f>surplus!AR93</f>
        <v>10.85632459624026</v>
      </c>
      <c r="AY93" s="645">
        <f t="shared" si="83"/>
        <v>0</v>
      </c>
      <c r="AZ93" s="600">
        <f t="shared" ref="AZ93:AZ102" si="104">AX93*AY93</f>
        <v>0</v>
      </c>
      <c r="BA93" s="635"/>
      <c r="BB93" s="600">
        <f>surplus!AV93</f>
        <v>21.586426032565338</v>
      </c>
      <c r="BC93" s="645">
        <f t="shared" si="84"/>
        <v>0</v>
      </c>
      <c r="BD93" s="600">
        <f t="shared" si="75"/>
        <v>0</v>
      </c>
      <c r="BE93" s="649"/>
    </row>
    <row r="94" spans="1:57" ht="13.8" x14ac:dyDescent="0.45">
      <c r="A94" s="109">
        <v>2052</v>
      </c>
      <c r="B94" s="626">
        <f t="shared" si="56"/>
        <v>4360.3818829260326</v>
      </c>
      <c r="C94" s="611"/>
      <c r="D94" s="52">
        <f>surplus!AD94</f>
        <v>905.15907032027758</v>
      </c>
      <c r="E94" s="52">
        <f t="shared" si="76"/>
        <v>489.80424435731305</v>
      </c>
      <c r="F94" s="212">
        <f t="shared" si="77"/>
        <v>1.8650645994832042</v>
      </c>
      <c r="G94" s="52">
        <f t="shared" si="57"/>
        <v>913.51655682744558</v>
      </c>
      <c r="H94" s="611"/>
      <c r="I94" s="52">
        <f>surplus!P94</f>
        <v>17.367882160251796</v>
      </c>
      <c r="J94" s="213">
        <f t="shared" si="85"/>
        <v>0.05</v>
      </c>
      <c r="K94" s="52">
        <f t="shared" si="90"/>
        <v>347.35764320503591</v>
      </c>
      <c r="L94" s="52">
        <f t="shared" si="91"/>
        <v>647.8444437016301</v>
      </c>
      <c r="M94" s="52">
        <f t="shared" si="92"/>
        <v>329.98976104478413</v>
      </c>
      <c r="N94" s="52">
        <f>surplus!T94</f>
        <v>3.3259116201888461</v>
      </c>
      <c r="O94" s="213">
        <f t="shared" ref="O94:O102" si="105">O93</f>
        <v>3.7499999999999999E-2</v>
      </c>
      <c r="P94" s="52">
        <f t="shared" si="93"/>
        <v>88.690976538369227</v>
      </c>
      <c r="Q94" s="52">
        <f t="shared" si="94"/>
        <v>165.41440063530786</v>
      </c>
      <c r="R94" s="52">
        <f t="shared" si="95"/>
        <v>85.36506491818038</v>
      </c>
      <c r="S94" s="611"/>
      <c r="T94" s="52">
        <f>surplus!L94</f>
        <v>79.102028726501615</v>
      </c>
      <c r="U94" s="173">
        <f t="shared" si="87"/>
        <v>0.05</v>
      </c>
      <c r="V94" s="52">
        <f t="shared" ref="V94:V102" si="106">(P94+K94+E94)*U94</f>
        <v>46.292643205035915</v>
      </c>
      <c r="W94" s="52">
        <f t="shared" si="65"/>
        <v>32.8093855214657</v>
      </c>
      <c r="X94" s="212">
        <f t="shared" si="78"/>
        <v>18.28</v>
      </c>
      <c r="Y94" s="52">
        <f t="shared" ref="Y94:Y102" si="107">W94*X94</f>
        <v>599.75556733239307</v>
      </c>
      <c r="Z94" s="611"/>
      <c r="AA94" s="52">
        <f>surplus!AH94</f>
        <v>25.758235930694411</v>
      </c>
      <c r="AB94" s="212">
        <f t="shared" si="79"/>
        <v>18.28</v>
      </c>
      <c r="AC94" s="52">
        <f t="shared" si="96"/>
        <v>470.86055281309388</v>
      </c>
      <c r="AD94" s="611"/>
      <c r="AE94" s="52">
        <f>surplus!AJ94</f>
        <v>165.3</v>
      </c>
      <c r="AF94" s="212">
        <f t="shared" si="80"/>
        <v>4.3888888888888893</v>
      </c>
      <c r="AG94" s="52">
        <f t="shared" si="97"/>
        <v>725.48333333333346</v>
      </c>
      <c r="AH94" s="611"/>
      <c r="AI94" s="52">
        <f>surplus!Y94</f>
        <v>11.3</v>
      </c>
      <c r="AJ94" s="212">
        <f t="shared" si="81"/>
        <v>4.3888888888888893</v>
      </c>
      <c r="AK94" s="52">
        <f t="shared" si="98"/>
        <v>49.594444444444449</v>
      </c>
      <c r="AL94" s="611"/>
      <c r="AM94" s="52">
        <f>surplus!V94</f>
        <v>94.5</v>
      </c>
      <c r="AN94" s="212">
        <f t="shared" si="82"/>
        <v>2.757696007696008</v>
      </c>
      <c r="AO94" s="52">
        <f t="shared" si="99"/>
        <v>260.60227272727275</v>
      </c>
      <c r="AP94" s="611"/>
      <c r="AQ94" s="52">
        <f>surplus!AM94</f>
        <v>183.2</v>
      </c>
      <c r="AR94" s="214">
        <f t="shared" si="100"/>
        <v>0.08</v>
      </c>
      <c r="AS94" s="52">
        <f t="shared" si="101"/>
        <v>7.5600000000000005</v>
      </c>
      <c r="AT94" s="52">
        <f t="shared" si="102"/>
        <v>175.64</v>
      </c>
      <c r="AU94" s="212">
        <f t="shared" si="89"/>
        <v>3.0022222222222221</v>
      </c>
      <c r="AV94" s="52">
        <f t="shared" si="103"/>
        <v>527.3103111111111</v>
      </c>
      <c r="AW94" s="611"/>
      <c r="AX94" s="52">
        <f>surplus!AR94</f>
        <v>10.956324596240258</v>
      </c>
      <c r="AY94" s="212">
        <f t="shared" si="83"/>
        <v>0</v>
      </c>
      <c r="AZ94" s="52">
        <f t="shared" si="104"/>
        <v>0</v>
      </c>
      <c r="BA94" s="611"/>
      <c r="BB94" s="52">
        <f>surplus!AV94</f>
        <v>21.98642603256534</v>
      </c>
      <c r="BC94" s="212">
        <f t="shared" si="84"/>
        <v>0</v>
      </c>
      <c r="BD94" s="52">
        <f t="shared" si="75"/>
        <v>0</v>
      </c>
    </row>
    <row r="95" spans="1:57" ht="13.8" x14ac:dyDescent="0.45">
      <c r="A95" s="109">
        <v>2053</v>
      </c>
      <c r="B95" s="626">
        <f t="shared" si="56"/>
        <v>4410.2643086508324</v>
      </c>
      <c r="C95" s="611"/>
      <c r="D95" s="52">
        <f>surplus!AD95</f>
        <v>914.45907032027753</v>
      </c>
      <c r="E95" s="52">
        <f t="shared" si="76"/>
        <v>497.20424435731303</v>
      </c>
      <c r="F95" s="212">
        <f t="shared" si="77"/>
        <v>1.8650645994832042</v>
      </c>
      <c r="G95" s="52">
        <f t="shared" si="57"/>
        <v>927.31803486362128</v>
      </c>
      <c r="H95" s="611"/>
      <c r="I95" s="52">
        <f>surplus!P95</f>
        <v>17.467882160251797</v>
      </c>
      <c r="J95" s="213">
        <f t="shared" si="85"/>
        <v>0.05</v>
      </c>
      <c r="K95" s="52">
        <f t="shared" si="90"/>
        <v>349.35764320503591</v>
      </c>
      <c r="L95" s="52">
        <f t="shared" si="91"/>
        <v>651.57457290059642</v>
      </c>
      <c r="M95" s="52">
        <f t="shared" si="92"/>
        <v>331.88976104478411</v>
      </c>
      <c r="N95" s="52">
        <f>surplus!T95</f>
        <v>3.3259116201888461</v>
      </c>
      <c r="O95" s="213">
        <f t="shared" si="105"/>
        <v>3.7499999999999999E-2</v>
      </c>
      <c r="P95" s="52">
        <f t="shared" si="93"/>
        <v>88.690976538369227</v>
      </c>
      <c r="Q95" s="52">
        <f t="shared" si="94"/>
        <v>165.41440063530786</v>
      </c>
      <c r="R95" s="52">
        <f t="shared" si="95"/>
        <v>85.36506491818038</v>
      </c>
      <c r="S95" s="611"/>
      <c r="T95" s="52">
        <f>surplus!L95</f>
        <v>80.602028726501615</v>
      </c>
      <c r="U95" s="173">
        <f t="shared" si="87"/>
        <v>0.05</v>
      </c>
      <c r="V95" s="52">
        <f t="shared" si="106"/>
        <v>46.762643205035914</v>
      </c>
      <c r="W95" s="52">
        <f t="shared" si="65"/>
        <v>33.839385521465701</v>
      </c>
      <c r="X95" s="212">
        <f t="shared" si="78"/>
        <v>18.28</v>
      </c>
      <c r="Y95" s="52">
        <f t="shared" si="107"/>
        <v>618.58396733239306</v>
      </c>
      <c r="Z95" s="611"/>
      <c r="AA95" s="52">
        <f>surplus!AH95</f>
        <v>26.15823593069441</v>
      </c>
      <c r="AB95" s="212">
        <f t="shared" si="79"/>
        <v>18.28</v>
      </c>
      <c r="AC95" s="52">
        <f t="shared" si="96"/>
        <v>478.17255281309383</v>
      </c>
      <c r="AD95" s="611"/>
      <c r="AE95" s="52">
        <f>surplus!AJ95</f>
        <v>165.5</v>
      </c>
      <c r="AF95" s="212">
        <f t="shared" si="80"/>
        <v>4.3888888888888893</v>
      </c>
      <c r="AG95" s="52">
        <f t="shared" si="97"/>
        <v>726.3611111111112</v>
      </c>
      <c r="AH95" s="611"/>
      <c r="AI95" s="52">
        <f>surplus!Y95</f>
        <v>11.5</v>
      </c>
      <c r="AJ95" s="212">
        <f t="shared" si="81"/>
        <v>4.3888888888888893</v>
      </c>
      <c r="AK95" s="52">
        <f t="shared" si="98"/>
        <v>50.472222222222229</v>
      </c>
      <c r="AL95" s="611"/>
      <c r="AM95" s="52">
        <f>surplus!V95</f>
        <v>94.6</v>
      </c>
      <c r="AN95" s="212">
        <f t="shared" si="82"/>
        <v>2.757696007696008</v>
      </c>
      <c r="AO95" s="52">
        <f t="shared" si="99"/>
        <v>260.87804232804234</v>
      </c>
      <c r="AP95" s="611"/>
      <c r="AQ95" s="52">
        <f>surplus!AM95</f>
        <v>184.6</v>
      </c>
      <c r="AR95" s="214">
        <f t="shared" si="100"/>
        <v>0.08</v>
      </c>
      <c r="AS95" s="52">
        <f t="shared" si="101"/>
        <v>7.5679999999999996</v>
      </c>
      <c r="AT95" s="52">
        <f t="shared" si="102"/>
        <v>177.03199999999998</v>
      </c>
      <c r="AU95" s="212">
        <f t="shared" si="89"/>
        <v>3.0022222222222221</v>
      </c>
      <c r="AV95" s="52">
        <f t="shared" si="103"/>
        <v>531.4894044444444</v>
      </c>
      <c r="AW95" s="611"/>
      <c r="AX95" s="52">
        <f>surplus!AR95</f>
        <v>11.056324596240259</v>
      </c>
      <c r="AY95" s="212">
        <f t="shared" si="83"/>
        <v>0</v>
      </c>
      <c r="AZ95" s="52">
        <f t="shared" si="104"/>
        <v>0</v>
      </c>
      <c r="BA95" s="611"/>
      <c r="BB95" s="52">
        <f>surplus!AV95</f>
        <v>22.386426032565339</v>
      </c>
      <c r="BC95" s="212">
        <f t="shared" si="84"/>
        <v>0</v>
      </c>
      <c r="BD95" s="52">
        <f t="shared" si="75"/>
        <v>0</v>
      </c>
    </row>
    <row r="96" spans="1:57" ht="13.8" x14ac:dyDescent="0.45">
      <c r="A96" s="109">
        <v>2054</v>
      </c>
      <c r="B96" s="626">
        <f t="shared" si="56"/>
        <v>4463.1251621676174</v>
      </c>
      <c r="C96" s="611"/>
      <c r="D96" s="52">
        <f>surplus!AD96</f>
        <v>923.55907032027744</v>
      </c>
      <c r="E96" s="52">
        <f t="shared" si="76"/>
        <v>505.07091102397965</v>
      </c>
      <c r="F96" s="212">
        <f t="shared" si="77"/>
        <v>1.8650645994832042</v>
      </c>
      <c r="G96" s="52">
        <f t="shared" si="57"/>
        <v>941.98987637955565</v>
      </c>
      <c r="H96" s="611"/>
      <c r="I96" s="52">
        <f>surplus!P96</f>
        <v>17.667882160251796</v>
      </c>
      <c r="J96" s="213">
        <f t="shared" si="85"/>
        <v>0.05</v>
      </c>
      <c r="K96" s="52">
        <f t="shared" si="90"/>
        <v>353.35764320503591</v>
      </c>
      <c r="L96" s="52">
        <f t="shared" si="91"/>
        <v>659.0348312985293</v>
      </c>
      <c r="M96" s="52">
        <f t="shared" si="92"/>
        <v>335.68976104478412</v>
      </c>
      <c r="N96" s="52">
        <f>surplus!T96</f>
        <v>3.2259116201888465</v>
      </c>
      <c r="O96" s="213">
        <f t="shared" si="105"/>
        <v>3.7499999999999999E-2</v>
      </c>
      <c r="P96" s="52">
        <f t="shared" si="93"/>
        <v>86.02430987170257</v>
      </c>
      <c r="Q96" s="52">
        <f t="shared" si="94"/>
        <v>160.44089503668602</v>
      </c>
      <c r="R96" s="52">
        <f t="shared" si="95"/>
        <v>82.798398251513717</v>
      </c>
      <c r="S96" s="611"/>
      <c r="T96" s="52">
        <f>surplus!L96</f>
        <v>82.202028726501609</v>
      </c>
      <c r="U96" s="173">
        <f t="shared" si="87"/>
        <v>0.05</v>
      </c>
      <c r="V96" s="52">
        <f t="shared" si="106"/>
        <v>47.222643205035908</v>
      </c>
      <c r="W96" s="52">
        <f t="shared" si="65"/>
        <v>34.979385521465701</v>
      </c>
      <c r="X96" s="212">
        <f t="shared" si="78"/>
        <v>18.28</v>
      </c>
      <c r="Y96" s="52">
        <f t="shared" si="107"/>
        <v>639.42316733239306</v>
      </c>
      <c r="Z96" s="611"/>
      <c r="AA96" s="52">
        <f>surplus!AH96</f>
        <v>26.65823593069441</v>
      </c>
      <c r="AB96" s="212">
        <f t="shared" si="79"/>
        <v>18.28</v>
      </c>
      <c r="AC96" s="52">
        <f t="shared" si="96"/>
        <v>487.31255281309382</v>
      </c>
      <c r="AD96" s="611"/>
      <c r="AE96" s="52">
        <f>surplus!AJ96</f>
        <v>165.6</v>
      </c>
      <c r="AF96" s="212">
        <f t="shared" si="80"/>
        <v>4.3888888888888893</v>
      </c>
      <c r="AG96" s="52">
        <f t="shared" si="97"/>
        <v>726.80000000000007</v>
      </c>
      <c r="AH96" s="611"/>
      <c r="AI96" s="52">
        <f>surplus!Y96</f>
        <v>11.7</v>
      </c>
      <c r="AJ96" s="212">
        <f t="shared" si="81"/>
        <v>4.3888888888888893</v>
      </c>
      <c r="AK96" s="52">
        <f t="shared" si="98"/>
        <v>51.35</v>
      </c>
      <c r="AL96" s="611"/>
      <c r="AM96" s="52">
        <f>surplus!V96</f>
        <v>94.8</v>
      </c>
      <c r="AN96" s="212">
        <f t="shared" si="82"/>
        <v>2.757696007696008</v>
      </c>
      <c r="AO96" s="52">
        <f t="shared" si="99"/>
        <v>261.42958152958153</v>
      </c>
      <c r="AP96" s="611"/>
      <c r="AQ96" s="52">
        <f>surplus!AM96</f>
        <v>185.9</v>
      </c>
      <c r="AR96" s="214">
        <f t="shared" si="100"/>
        <v>0.08</v>
      </c>
      <c r="AS96" s="52">
        <f t="shared" si="101"/>
        <v>7.5839999999999996</v>
      </c>
      <c r="AT96" s="52">
        <f t="shared" si="102"/>
        <v>178.316</v>
      </c>
      <c r="AU96" s="212">
        <f t="shared" si="89"/>
        <v>3.0022222222222221</v>
      </c>
      <c r="AV96" s="52">
        <f t="shared" si="103"/>
        <v>535.34425777777778</v>
      </c>
      <c r="AW96" s="611"/>
      <c r="AX96" s="52">
        <f>surplus!AR96</f>
        <v>11.256324596240258</v>
      </c>
      <c r="AY96" s="212">
        <f t="shared" si="83"/>
        <v>0</v>
      </c>
      <c r="AZ96" s="52">
        <f t="shared" si="104"/>
        <v>0</v>
      </c>
      <c r="BA96" s="611"/>
      <c r="BB96" s="52">
        <f>surplus!AV96</f>
        <v>22.786426032565338</v>
      </c>
      <c r="BC96" s="212">
        <f t="shared" si="84"/>
        <v>0</v>
      </c>
      <c r="BD96" s="52">
        <f t="shared" si="75"/>
        <v>0</v>
      </c>
    </row>
    <row r="97" spans="1:57" ht="13.8" x14ac:dyDescent="0.45">
      <c r="A97" s="109">
        <v>2055</v>
      </c>
      <c r="B97" s="626">
        <f t="shared" si="56"/>
        <v>4514.2500462903508</v>
      </c>
      <c r="C97" s="611"/>
      <c r="D97" s="52">
        <f>surplus!AD97</f>
        <v>932.55907032027744</v>
      </c>
      <c r="E97" s="52">
        <f t="shared" si="76"/>
        <v>512.17091102397967</v>
      </c>
      <c r="F97" s="212">
        <f t="shared" si="77"/>
        <v>1.8650645994832042</v>
      </c>
      <c r="G97" s="52">
        <f t="shared" si="57"/>
        <v>955.23183503588643</v>
      </c>
      <c r="H97" s="611"/>
      <c r="I97" s="52">
        <f>surplus!P97</f>
        <v>17.767882160251794</v>
      </c>
      <c r="J97" s="213">
        <f t="shared" si="85"/>
        <v>0.05</v>
      </c>
      <c r="K97" s="52">
        <f t="shared" si="90"/>
        <v>355.35764320503586</v>
      </c>
      <c r="L97" s="52">
        <f t="shared" si="91"/>
        <v>662.76496049749562</v>
      </c>
      <c r="M97" s="52">
        <f t="shared" si="92"/>
        <v>337.58976104478404</v>
      </c>
      <c r="N97" s="52">
        <f>surplus!T97</f>
        <v>3.2259116201888465</v>
      </c>
      <c r="O97" s="213">
        <f t="shared" si="105"/>
        <v>3.7499999999999999E-2</v>
      </c>
      <c r="P97" s="52">
        <f t="shared" si="93"/>
        <v>86.02430987170257</v>
      </c>
      <c r="Q97" s="52">
        <f t="shared" si="94"/>
        <v>160.44089503668602</v>
      </c>
      <c r="R97" s="52">
        <f t="shared" si="95"/>
        <v>82.798398251513717</v>
      </c>
      <c r="S97" s="611"/>
      <c r="T97" s="52">
        <f>surplus!L97</f>
        <v>83.802028726501618</v>
      </c>
      <c r="U97" s="173">
        <f t="shared" si="87"/>
        <v>0.05</v>
      </c>
      <c r="V97" s="52">
        <f t="shared" si="106"/>
        <v>47.677643205035906</v>
      </c>
      <c r="W97" s="52">
        <f t="shared" si="65"/>
        <v>36.124385521465712</v>
      </c>
      <c r="X97" s="212">
        <f t="shared" si="78"/>
        <v>18.28</v>
      </c>
      <c r="Y97" s="52">
        <f t="shared" si="107"/>
        <v>660.3537673323932</v>
      </c>
      <c r="Z97" s="611"/>
      <c r="AA97" s="52">
        <f>surplus!AH97</f>
        <v>27.058235930694412</v>
      </c>
      <c r="AB97" s="212">
        <f t="shared" si="79"/>
        <v>18.28</v>
      </c>
      <c r="AC97" s="52">
        <f t="shared" si="96"/>
        <v>494.62455281309389</v>
      </c>
      <c r="AD97" s="611"/>
      <c r="AE97" s="52">
        <f>surplus!AJ97</f>
        <v>165.8</v>
      </c>
      <c r="AF97" s="212">
        <f t="shared" si="80"/>
        <v>4.3888888888888893</v>
      </c>
      <c r="AG97" s="52">
        <f t="shared" si="97"/>
        <v>727.67777777777792</v>
      </c>
      <c r="AH97" s="611"/>
      <c r="AI97" s="52">
        <f>surplus!Y97</f>
        <v>11.9</v>
      </c>
      <c r="AJ97" s="212">
        <f t="shared" si="81"/>
        <v>4.3888888888888893</v>
      </c>
      <c r="AK97" s="52">
        <f t="shared" si="98"/>
        <v>52.227777777777781</v>
      </c>
      <c r="AL97" s="611"/>
      <c r="AM97" s="52">
        <f>surplus!V97</f>
        <v>94.9</v>
      </c>
      <c r="AN97" s="212">
        <f t="shared" si="82"/>
        <v>2.757696007696008</v>
      </c>
      <c r="AO97" s="52">
        <f t="shared" si="99"/>
        <v>261.70535113035118</v>
      </c>
      <c r="AP97" s="611"/>
      <c r="AQ97" s="52">
        <f>surplus!AM97</f>
        <v>187.2</v>
      </c>
      <c r="AR97" s="214">
        <f t="shared" si="100"/>
        <v>0.08</v>
      </c>
      <c r="AS97" s="52">
        <f t="shared" si="101"/>
        <v>7.5920000000000005</v>
      </c>
      <c r="AT97" s="52">
        <f t="shared" si="102"/>
        <v>179.60799999999998</v>
      </c>
      <c r="AU97" s="212">
        <f t="shared" si="89"/>
        <v>3.0022222222222221</v>
      </c>
      <c r="AV97" s="52">
        <f t="shared" si="103"/>
        <v>539.22312888888882</v>
      </c>
      <c r="AW97" s="611"/>
      <c r="AX97" s="52">
        <f>surplus!AR97</f>
        <v>11.35632459624026</v>
      </c>
      <c r="AY97" s="212">
        <f t="shared" si="83"/>
        <v>0</v>
      </c>
      <c r="AZ97" s="52">
        <f t="shared" si="104"/>
        <v>0</v>
      </c>
      <c r="BA97" s="611"/>
      <c r="BB97" s="52">
        <f>surplus!AV97</f>
        <v>23.186426032565336</v>
      </c>
      <c r="BC97" s="212">
        <f t="shared" si="84"/>
        <v>0</v>
      </c>
      <c r="BD97" s="52">
        <f t="shared" si="75"/>
        <v>0</v>
      </c>
    </row>
    <row r="98" spans="1:57" ht="13.8" x14ac:dyDescent="0.45">
      <c r="A98" s="109">
        <v>2056</v>
      </c>
      <c r="B98" s="626">
        <f t="shared" si="56"/>
        <v>4566.278516574589</v>
      </c>
      <c r="C98" s="611"/>
      <c r="D98" s="52">
        <f>surplus!AD98</f>
        <v>941.45907032027753</v>
      </c>
      <c r="E98" s="52">
        <f t="shared" si="76"/>
        <v>519.17091102397967</v>
      </c>
      <c r="F98" s="212">
        <f t="shared" si="77"/>
        <v>1.8650645994832042</v>
      </c>
      <c r="G98" s="52">
        <f t="shared" si="57"/>
        <v>968.28728723226891</v>
      </c>
      <c r="H98" s="611"/>
      <c r="I98" s="52">
        <f>surplus!P98</f>
        <v>17.867882160251796</v>
      </c>
      <c r="J98" s="213">
        <f t="shared" si="85"/>
        <v>0.05</v>
      </c>
      <c r="K98" s="52">
        <f t="shared" si="90"/>
        <v>357.35764320503591</v>
      </c>
      <c r="L98" s="52">
        <f t="shared" si="91"/>
        <v>666.49508969646206</v>
      </c>
      <c r="M98" s="52">
        <f t="shared" si="92"/>
        <v>339.48976104478413</v>
      </c>
      <c r="N98" s="52">
        <f>surplus!T98</f>
        <v>3.2259116201888465</v>
      </c>
      <c r="O98" s="213">
        <f t="shared" si="105"/>
        <v>3.7499999999999999E-2</v>
      </c>
      <c r="P98" s="52">
        <f t="shared" si="93"/>
        <v>86.02430987170257</v>
      </c>
      <c r="Q98" s="52">
        <f t="shared" si="94"/>
        <v>160.44089503668602</v>
      </c>
      <c r="R98" s="52">
        <f t="shared" si="95"/>
        <v>82.798398251513717</v>
      </c>
      <c r="S98" s="611"/>
      <c r="T98" s="52">
        <f>surplus!L98</f>
        <v>85.402028726501626</v>
      </c>
      <c r="U98" s="173">
        <f t="shared" si="87"/>
        <v>0.05</v>
      </c>
      <c r="V98" s="52">
        <f t="shared" si="106"/>
        <v>48.127643205035909</v>
      </c>
      <c r="W98" s="52">
        <f t="shared" si="65"/>
        <v>37.274385521465717</v>
      </c>
      <c r="X98" s="212">
        <f t="shared" si="78"/>
        <v>18.28</v>
      </c>
      <c r="Y98" s="52">
        <f t="shared" si="107"/>
        <v>681.37576733239337</v>
      </c>
      <c r="Z98" s="611"/>
      <c r="AA98" s="52">
        <f>surplus!AH98</f>
        <v>27.558235930694412</v>
      </c>
      <c r="AB98" s="212">
        <f t="shared" si="79"/>
        <v>18.28</v>
      </c>
      <c r="AC98" s="52">
        <f t="shared" si="96"/>
        <v>503.76455281309387</v>
      </c>
      <c r="AD98" s="611"/>
      <c r="AE98" s="52">
        <f>surplus!AJ98</f>
        <v>165.9</v>
      </c>
      <c r="AF98" s="212">
        <f t="shared" si="80"/>
        <v>4.3888888888888893</v>
      </c>
      <c r="AG98" s="52">
        <f t="shared" si="97"/>
        <v>728.11666666666679</v>
      </c>
      <c r="AH98" s="611"/>
      <c r="AI98" s="52">
        <f>surplus!Y98</f>
        <v>12</v>
      </c>
      <c r="AJ98" s="212">
        <f t="shared" si="81"/>
        <v>4.3888888888888893</v>
      </c>
      <c r="AK98" s="52">
        <f t="shared" si="98"/>
        <v>52.666666666666671</v>
      </c>
      <c r="AL98" s="611"/>
      <c r="AM98" s="52">
        <f>surplus!V98</f>
        <v>94.9</v>
      </c>
      <c r="AN98" s="212">
        <f t="shared" si="82"/>
        <v>2.757696007696008</v>
      </c>
      <c r="AO98" s="52">
        <f t="shared" si="99"/>
        <v>261.70535113035118</v>
      </c>
      <c r="AP98" s="611"/>
      <c r="AQ98" s="52">
        <f>surplus!AM98</f>
        <v>188.6</v>
      </c>
      <c r="AR98" s="214">
        <f t="shared" si="100"/>
        <v>0.08</v>
      </c>
      <c r="AS98" s="52">
        <f t="shared" si="101"/>
        <v>7.5920000000000005</v>
      </c>
      <c r="AT98" s="52">
        <f t="shared" si="102"/>
        <v>181.00799999999998</v>
      </c>
      <c r="AU98" s="212">
        <f t="shared" si="89"/>
        <v>3.0022222222222221</v>
      </c>
      <c r="AV98" s="52">
        <f t="shared" si="103"/>
        <v>543.42623999999989</v>
      </c>
      <c r="AW98" s="611"/>
      <c r="AX98" s="52">
        <f>surplus!AR98</f>
        <v>11.456324596240258</v>
      </c>
      <c r="AY98" s="212">
        <f t="shared" si="83"/>
        <v>0</v>
      </c>
      <c r="AZ98" s="52">
        <f t="shared" si="104"/>
        <v>0</v>
      </c>
      <c r="BA98" s="611"/>
      <c r="BB98" s="52">
        <f>surplus!AV98</f>
        <v>23.48642603256534</v>
      </c>
      <c r="BC98" s="212">
        <f t="shared" si="84"/>
        <v>0</v>
      </c>
      <c r="BD98" s="52">
        <f t="shared" si="75"/>
        <v>0</v>
      </c>
    </row>
    <row r="99" spans="1:57" ht="13.8" x14ac:dyDescent="0.45">
      <c r="A99" s="109">
        <v>2057</v>
      </c>
      <c r="B99" s="626">
        <f t="shared" si="56"/>
        <v>4618.2585164595957</v>
      </c>
      <c r="C99" s="611"/>
      <c r="D99" s="52">
        <f>surplus!AD99</f>
        <v>950.25907032027749</v>
      </c>
      <c r="E99" s="52">
        <f t="shared" si="76"/>
        <v>524.17091102397967</v>
      </c>
      <c r="F99" s="212">
        <f t="shared" si="77"/>
        <v>1.8650645994832042</v>
      </c>
      <c r="G99" s="52">
        <f t="shared" si="57"/>
        <v>977.61261022968495</v>
      </c>
      <c r="H99" s="611"/>
      <c r="I99" s="52">
        <f>surplus!P99</f>
        <v>18.067882160251795</v>
      </c>
      <c r="J99" s="213">
        <f t="shared" si="85"/>
        <v>0.05</v>
      </c>
      <c r="K99" s="52">
        <f t="shared" si="90"/>
        <v>361.35764320503586</v>
      </c>
      <c r="L99" s="52">
        <f t="shared" si="91"/>
        <v>673.95534809439482</v>
      </c>
      <c r="M99" s="52">
        <f t="shared" si="92"/>
        <v>343.28976104478409</v>
      </c>
      <c r="N99" s="52">
        <f>surplus!T99</f>
        <v>3.2259116201888465</v>
      </c>
      <c r="O99" s="213">
        <f t="shared" si="105"/>
        <v>3.7499999999999999E-2</v>
      </c>
      <c r="P99" s="52">
        <f t="shared" si="93"/>
        <v>86.02430987170257</v>
      </c>
      <c r="Q99" s="52">
        <f t="shared" si="94"/>
        <v>160.44089503668602</v>
      </c>
      <c r="R99" s="52">
        <f t="shared" si="95"/>
        <v>82.798398251513717</v>
      </c>
      <c r="S99" s="611"/>
      <c r="T99" s="52">
        <f>surplus!L99</f>
        <v>87.002028726501621</v>
      </c>
      <c r="U99" s="173">
        <f t="shared" si="87"/>
        <v>0.05</v>
      </c>
      <c r="V99" s="52">
        <f t="shared" si="106"/>
        <v>48.577643205035912</v>
      </c>
      <c r="W99" s="52">
        <f t="shared" si="65"/>
        <v>38.424385521465709</v>
      </c>
      <c r="X99" s="212">
        <f t="shared" si="78"/>
        <v>18.28</v>
      </c>
      <c r="Y99" s="52">
        <f t="shared" si="107"/>
        <v>702.39776733239319</v>
      </c>
      <c r="Z99" s="611"/>
      <c r="AA99" s="52">
        <f>surplus!AH99</f>
        <v>28.058235930694412</v>
      </c>
      <c r="AB99" s="212">
        <f t="shared" si="79"/>
        <v>18.28</v>
      </c>
      <c r="AC99" s="52">
        <f t="shared" si="96"/>
        <v>512.90455281309391</v>
      </c>
      <c r="AD99" s="611"/>
      <c r="AE99" s="52">
        <f>surplus!AJ99</f>
        <v>165.9</v>
      </c>
      <c r="AF99" s="212">
        <f t="shared" si="80"/>
        <v>4.3888888888888893</v>
      </c>
      <c r="AG99" s="52">
        <f t="shared" si="97"/>
        <v>728.11666666666679</v>
      </c>
      <c r="AH99" s="611"/>
      <c r="AI99" s="52">
        <f>surplus!Y99</f>
        <v>12.2</v>
      </c>
      <c r="AJ99" s="212">
        <f t="shared" si="81"/>
        <v>4.3888888888888893</v>
      </c>
      <c r="AK99" s="52">
        <f t="shared" si="98"/>
        <v>53.544444444444444</v>
      </c>
      <c r="AL99" s="611"/>
      <c r="AM99" s="52">
        <f>surplus!V99</f>
        <v>95</v>
      </c>
      <c r="AN99" s="212">
        <f t="shared" si="82"/>
        <v>2.757696007696008</v>
      </c>
      <c r="AO99" s="52">
        <f t="shared" si="99"/>
        <v>261.98112073112077</v>
      </c>
      <c r="AP99" s="611"/>
      <c r="AQ99" s="52">
        <f>surplus!AM99</f>
        <v>189.9</v>
      </c>
      <c r="AR99" s="214">
        <f t="shared" si="100"/>
        <v>0.08</v>
      </c>
      <c r="AS99" s="52">
        <f t="shared" si="101"/>
        <v>7.6000000000000005</v>
      </c>
      <c r="AT99" s="52">
        <f t="shared" si="102"/>
        <v>182.3</v>
      </c>
      <c r="AU99" s="212">
        <f t="shared" si="89"/>
        <v>3.0022222222222221</v>
      </c>
      <c r="AV99" s="52">
        <f t="shared" si="103"/>
        <v>547.30511111111116</v>
      </c>
      <c r="AW99" s="611"/>
      <c r="AX99" s="52">
        <f>surplus!AR99</f>
        <v>11.65632459624026</v>
      </c>
      <c r="AY99" s="212">
        <f t="shared" si="83"/>
        <v>0</v>
      </c>
      <c r="AZ99" s="52">
        <f t="shared" si="104"/>
        <v>0</v>
      </c>
      <c r="BA99" s="611"/>
      <c r="BB99" s="52">
        <f>surplus!AV99</f>
        <v>23.886426032565339</v>
      </c>
      <c r="BC99" s="212">
        <f t="shared" si="84"/>
        <v>0</v>
      </c>
      <c r="BD99" s="52">
        <f t="shared" si="75"/>
        <v>0</v>
      </c>
    </row>
    <row r="100" spans="1:57" ht="13.8" x14ac:dyDescent="0.45">
      <c r="A100" s="109">
        <v>2058</v>
      </c>
      <c r="B100" s="626">
        <f t="shared" si="56"/>
        <v>4669.9531969647587</v>
      </c>
      <c r="C100" s="611"/>
      <c r="D100" s="52">
        <f>surplus!AD100</f>
        <v>958.8590703202774</v>
      </c>
      <c r="E100" s="52">
        <f t="shared" si="76"/>
        <v>530.8709110239796</v>
      </c>
      <c r="F100" s="212">
        <f t="shared" si="77"/>
        <v>1.8650645994832042</v>
      </c>
      <c r="G100" s="52">
        <f t="shared" si="57"/>
        <v>990.10854304622228</v>
      </c>
      <c r="H100" s="611"/>
      <c r="I100" s="52">
        <f>surplus!P100</f>
        <v>18.167882160251796</v>
      </c>
      <c r="J100" s="213">
        <f t="shared" si="85"/>
        <v>0.05</v>
      </c>
      <c r="K100" s="52">
        <f t="shared" si="90"/>
        <v>363.35764320503591</v>
      </c>
      <c r="L100" s="52">
        <f t="shared" si="91"/>
        <v>677.68547729336137</v>
      </c>
      <c r="M100" s="52">
        <f t="shared" si="92"/>
        <v>345.18976104478412</v>
      </c>
      <c r="N100" s="52">
        <f>surplus!T100</f>
        <v>3.2259116201888465</v>
      </c>
      <c r="O100" s="213">
        <f t="shared" si="105"/>
        <v>3.7499999999999999E-2</v>
      </c>
      <c r="P100" s="52">
        <f t="shared" si="93"/>
        <v>86.02430987170257</v>
      </c>
      <c r="Q100" s="52">
        <f t="shared" si="94"/>
        <v>160.44089503668602</v>
      </c>
      <c r="R100" s="52">
        <f t="shared" si="95"/>
        <v>82.798398251513717</v>
      </c>
      <c r="S100" s="611"/>
      <c r="T100" s="52">
        <f>surplus!L100</f>
        <v>88.602028726501615</v>
      </c>
      <c r="U100" s="173">
        <f t="shared" si="87"/>
        <v>0.05</v>
      </c>
      <c r="V100" s="52">
        <f t="shared" si="106"/>
        <v>49.012643205035907</v>
      </c>
      <c r="W100" s="52">
        <f t="shared" si="65"/>
        <v>39.589385521465708</v>
      </c>
      <c r="X100" s="212">
        <f t="shared" si="78"/>
        <v>18.28</v>
      </c>
      <c r="Y100" s="52">
        <f t="shared" si="107"/>
        <v>723.69396733239319</v>
      </c>
      <c r="Z100" s="611"/>
      <c r="AA100" s="52">
        <f>surplus!AH100</f>
        <v>28.558235930694412</v>
      </c>
      <c r="AB100" s="212">
        <f t="shared" si="79"/>
        <v>18.28</v>
      </c>
      <c r="AC100" s="52">
        <f t="shared" si="96"/>
        <v>522.0445528130939</v>
      </c>
      <c r="AD100" s="611"/>
      <c r="AE100" s="52">
        <f>surplus!AJ100</f>
        <v>165.9</v>
      </c>
      <c r="AF100" s="212">
        <f t="shared" si="80"/>
        <v>4.3888888888888893</v>
      </c>
      <c r="AG100" s="52">
        <f t="shared" si="97"/>
        <v>728.11666666666679</v>
      </c>
      <c r="AH100" s="611"/>
      <c r="AI100" s="52">
        <f>surplus!Y100</f>
        <v>12.4</v>
      </c>
      <c r="AJ100" s="212">
        <f t="shared" si="81"/>
        <v>4.3888888888888893</v>
      </c>
      <c r="AK100" s="52">
        <f t="shared" si="98"/>
        <v>54.422222222222231</v>
      </c>
      <c r="AL100" s="611"/>
      <c r="AM100" s="52">
        <f>surplus!V100</f>
        <v>95.1</v>
      </c>
      <c r="AN100" s="212">
        <f t="shared" si="82"/>
        <v>2.757696007696008</v>
      </c>
      <c r="AO100" s="52">
        <f t="shared" si="99"/>
        <v>262.25689033189036</v>
      </c>
      <c r="AP100" s="611"/>
      <c r="AQ100" s="52">
        <f>surplus!AM100</f>
        <v>191.2</v>
      </c>
      <c r="AR100" s="214">
        <f t="shared" si="100"/>
        <v>0.08</v>
      </c>
      <c r="AS100" s="52">
        <f t="shared" si="101"/>
        <v>7.6079999999999997</v>
      </c>
      <c r="AT100" s="52">
        <f t="shared" si="102"/>
        <v>183.59199999999998</v>
      </c>
      <c r="AU100" s="212">
        <f t="shared" si="89"/>
        <v>3.0022222222222221</v>
      </c>
      <c r="AV100" s="52">
        <f t="shared" si="103"/>
        <v>551.1839822222222</v>
      </c>
      <c r="AW100" s="611"/>
      <c r="AX100" s="52">
        <f>surplus!AR100</f>
        <v>11.756324596240258</v>
      </c>
      <c r="AY100" s="212">
        <f t="shared" si="83"/>
        <v>0</v>
      </c>
      <c r="AZ100" s="52">
        <f t="shared" si="104"/>
        <v>0</v>
      </c>
      <c r="BA100" s="611"/>
      <c r="BB100" s="52">
        <f>surplus!AV100</f>
        <v>24.286426032565338</v>
      </c>
      <c r="BC100" s="212">
        <f t="shared" si="84"/>
        <v>0</v>
      </c>
      <c r="BD100" s="52">
        <f t="shared" si="75"/>
        <v>0</v>
      </c>
    </row>
    <row r="101" spans="1:57" ht="13.8" x14ac:dyDescent="0.45">
      <c r="A101" s="109">
        <v>2059</v>
      </c>
      <c r="B101" s="626">
        <f t="shared" si="56"/>
        <v>4721.3961256469283</v>
      </c>
      <c r="C101" s="611"/>
      <c r="D101" s="52">
        <f>surplus!AD101</f>
        <v>967.45907032027753</v>
      </c>
      <c r="E101" s="52">
        <f t="shared" si="76"/>
        <v>537.57091102397976</v>
      </c>
      <c r="F101" s="212">
        <f t="shared" si="77"/>
        <v>1.8650645994832042</v>
      </c>
      <c r="G101" s="52">
        <f t="shared" si="57"/>
        <v>1002.6044758627601</v>
      </c>
      <c r="H101" s="611"/>
      <c r="I101" s="52">
        <f>surplus!P101</f>
        <v>18.267882160251794</v>
      </c>
      <c r="J101" s="213">
        <f t="shared" si="85"/>
        <v>0.05</v>
      </c>
      <c r="K101" s="52">
        <f t="shared" si="90"/>
        <v>365.35764320503586</v>
      </c>
      <c r="L101" s="52">
        <f t="shared" si="91"/>
        <v>681.41560649232758</v>
      </c>
      <c r="M101" s="52">
        <f t="shared" si="92"/>
        <v>347.08976104478404</v>
      </c>
      <c r="N101" s="52">
        <f>surplus!T101</f>
        <v>3.2259116201888465</v>
      </c>
      <c r="O101" s="213">
        <f t="shared" si="105"/>
        <v>3.7499999999999999E-2</v>
      </c>
      <c r="P101" s="52">
        <f t="shared" si="93"/>
        <v>86.02430987170257</v>
      </c>
      <c r="Q101" s="52">
        <f t="shared" si="94"/>
        <v>160.44089503668602</v>
      </c>
      <c r="R101" s="52">
        <f t="shared" si="95"/>
        <v>82.798398251513717</v>
      </c>
      <c r="S101" s="611"/>
      <c r="T101" s="52">
        <f>surplus!L101</f>
        <v>90.302028726501604</v>
      </c>
      <c r="U101" s="173">
        <f t="shared" si="87"/>
        <v>0.05</v>
      </c>
      <c r="V101" s="52">
        <f t="shared" si="106"/>
        <v>49.447643205035916</v>
      </c>
      <c r="W101" s="52">
        <f t="shared" si="65"/>
        <v>40.854385521465687</v>
      </c>
      <c r="X101" s="212">
        <f t="shared" si="78"/>
        <v>18.28</v>
      </c>
      <c r="Y101" s="52">
        <f t="shared" si="107"/>
        <v>746.81816733239282</v>
      </c>
      <c r="Z101" s="611"/>
      <c r="AA101" s="52">
        <f>surplus!AH101</f>
        <v>28.958235930694411</v>
      </c>
      <c r="AB101" s="212">
        <f t="shared" si="79"/>
        <v>18.28</v>
      </c>
      <c r="AC101" s="52">
        <f t="shared" si="96"/>
        <v>529.35655281309391</v>
      </c>
      <c r="AD101" s="611"/>
      <c r="AE101" s="52">
        <f>surplus!AJ101</f>
        <v>165.9</v>
      </c>
      <c r="AF101" s="212">
        <f t="shared" si="80"/>
        <v>4.3888888888888893</v>
      </c>
      <c r="AG101" s="52">
        <f t="shared" si="97"/>
        <v>728.11666666666679</v>
      </c>
      <c r="AH101" s="611"/>
      <c r="AI101" s="52">
        <f>surplus!Y101</f>
        <v>12.6</v>
      </c>
      <c r="AJ101" s="212">
        <f t="shared" si="81"/>
        <v>4.3888888888888893</v>
      </c>
      <c r="AK101" s="52">
        <f t="shared" si="98"/>
        <v>55.300000000000004</v>
      </c>
      <c r="AL101" s="611"/>
      <c r="AM101" s="52">
        <f>surplus!V101</f>
        <v>95.1</v>
      </c>
      <c r="AN101" s="212">
        <f t="shared" si="82"/>
        <v>2.757696007696008</v>
      </c>
      <c r="AO101" s="52">
        <f t="shared" si="99"/>
        <v>262.25689033189036</v>
      </c>
      <c r="AP101" s="611"/>
      <c r="AQ101" s="52">
        <f>surplus!AM101</f>
        <v>192.5</v>
      </c>
      <c r="AR101" s="214">
        <f t="shared" si="100"/>
        <v>0.08</v>
      </c>
      <c r="AS101" s="52">
        <f t="shared" si="101"/>
        <v>7.6079999999999997</v>
      </c>
      <c r="AT101" s="52">
        <f t="shared" si="102"/>
        <v>184.892</v>
      </c>
      <c r="AU101" s="212">
        <f t="shared" si="89"/>
        <v>3.0022222222222221</v>
      </c>
      <c r="AV101" s="52">
        <f t="shared" si="103"/>
        <v>555.08687111111112</v>
      </c>
      <c r="AW101" s="611"/>
      <c r="AX101" s="52">
        <f>surplus!AR101</f>
        <v>11.85632459624026</v>
      </c>
      <c r="AY101" s="212">
        <f t="shared" si="83"/>
        <v>0</v>
      </c>
      <c r="AZ101" s="52">
        <f t="shared" si="104"/>
        <v>0</v>
      </c>
      <c r="BA101" s="611"/>
      <c r="BB101" s="52">
        <f>surplus!AV101</f>
        <v>24.686426032565336</v>
      </c>
      <c r="BC101" s="212">
        <f t="shared" si="84"/>
        <v>0</v>
      </c>
      <c r="BD101" s="52">
        <f t="shared" si="75"/>
        <v>0</v>
      </c>
    </row>
    <row r="102" spans="1:57" ht="13.8" x14ac:dyDescent="0.45">
      <c r="A102" s="109">
        <v>2060</v>
      </c>
      <c r="B102" s="626">
        <f t="shared" si="56"/>
        <v>4774.4768414092032</v>
      </c>
      <c r="C102" s="611"/>
      <c r="D102" s="52">
        <f>surplus!AD102</f>
        <v>975.8590703202774</v>
      </c>
      <c r="E102" s="52">
        <f t="shared" si="76"/>
        <v>544.07091102397953</v>
      </c>
      <c r="F102" s="212">
        <f t="shared" si="77"/>
        <v>1.8650645994832042</v>
      </c>
      <c r="G102" s="52">
        <f t="shared" si="57"/>
        <v>1014.7273957594005</v>
      </c>
      <c r="H102" s="611"/>
      <c r="I102" s="52">
        <f>surplus!P102</f>
        <v>18.367882160251796</v>
      </c>
      <c r="J102" s="213">
        <f t="shared" si="85"/>
        <v>0.05</v>
      </c>
      <c r="K102" s="52">
        <f t="shared" si="90"/>
        <v>367.35764320503591</v>
      </c>
      <c r="L102" s="52">
        <f t="shared" si="91"/>
        <v>685.14573569129413</v>
      </c>
      <c r="M102" s="52">
        <f t="shared" si="92"/>
        <v>348.98976104478413</v>
      </c>
      <c r="N102" s="52">
        <f>surplus!T102</f>
        <v>3.2259116201888465</v>
      </c>
      <c r="O102" s="213">
        <f t="shared" si="105"/>
        <v>3.7499999999999999E-2</v>
      </c>
      <c r="P102" s="52">
        <f t="shared" si="93"/>
        <v>86.02430987170257</v>
      </c>
      <c r="Q102" s="52">
        <f t="shared" si="94"/>
        <v>160.44089503668602</v>
      </c>
      <c r="R102" s="52">
        <f t="shared" si="95"/>
        <v>82.798398251513717</v>
      </c>
      <c r="S102" s="611"/>
      <c r="T102" s="52">
        <f>surplus!L102</f>
        <v>92.002028726501621</v>
      </c>
      <c r="U102" s="173">
        <f t="shared" si="87"/>
        <v>0.05</v>
      </c>
      <c r="V102" s="52">
        <f t="shared" si="106"/>
        <v>49.872643205035899</v>
      </c>
      <c r="W102" s="52">
        <f t="shared" si="65"/>
        <v>42.129385521465721</v>
      </c>
      <c r="X102" s="212">
        <f t="shared" si="78"/>
        <v>18.28</v>
      </c>
      <c r="Y102" s="52">
        <f t="shared" si="107"/>
        <v>770.1251673323934</v>
      </c>
      <c r="Z102" s="611"/>
      <c r="AA102" s="52">
        <f>surplus!AH102</f>
        <v>29.458235930694411</v>
      </c>
      <c r="AB102" s="212">
        <f t="shared" si="79"/>
        <v>18.28</v>
      </c>
      <c r="AC102" s="52">
        <f t="shared" si="96"/>
        <v>538.4965528130939</v>
      </c>
      <c r="AD102" s="611"/>
      <c r="AE102" s="52">
        <f>surplus!AJ102</f>
        <v>165.9</v>
      </c>
      <c r="AF102" s="212">
        <f t="shared" si="80"/>
        <v>4.3888888888888893</v>
      </c>
      <c r="AG102" s="52">
        <f t="shared" si="97"/>
        <v>728.11666666666679</v>
      </c>
      <c r="AH102" s="611"/>
      <c r="AI102" s="52">
        <f>surplus!Y102</f>
        <v>12.8</v>
      </c>
      <c r="AJ102" s="212">
        <f t="shared" si="81"/>
        <v>4.3888888888888893</v>
      </c>
      <c r="AK102" s="52">
        <f t="shared" si="98"/>
        <v>56.177777777777784</v>
      </c>
      <c r="AL102" s="611"/>
      <c r="AM102" s="52">
        <f>surplus!V102</f>
        <v>95.1</v>
      </c>
      <c r="AN102" s="212">
        <f t="shared" si="82"/>
        <v>2.757696007696008</v>
      </c>
      <c r="AO102" s="52">
        <f t="shared" si="99"/>
        <v>262.25689033189036</v>
      </c>
      <c r="AP102" s="611"/>
      <c r="AQ102" s="52">
        <f>surplus!AM102</f>
        <v>193.8</v>
      </c>
      <c r="AR102" s="214">
        <f t="shared" si="100"/>
        <v>0.08</v>
      </c>
      <c r="AS102" s="52">
        <f t="shared" si="101"/>
        <v>7.6079999999999997</v>
      </c>
      <c r="AT102" s="52">
        <f t="shared" si="102"/>
        <v>186.19200000000001</v>
      </c>
      <c r="AU102" s="212">
        <f t="shared" si="89"/>
        <v>3.0022222222222221</v>
      </c>
      <c r="AV102" s="52">
        <f t="shared" si="103"/>
        <v>558.98976000000005</v>
      </c>
      <c r="AW102" s="611"/>
      <c r="AX102" s="52">
        <f>surplus!AR102</f>
        <v>11.956324596240258</v>
      </c>
      <c r="AY102" s="212">
        <f t="shared" si="83"/>
        <v>0</v>
      </c>
      <c r="AZ102" s="52">
        <f t="shared" si="104"/>
        <v>0</v>
      </c>
      <c r="BA102" s="611"/>
      <c r="BB102" s="52">
        <f>surplus!AV102</f>
        <v>25.086426032565342</v>
      </c>
      <c r="BC102" s="212">
        <f t="shared" si="84"/>
        <v>0</v>
      </c>
      <c r="BD102" s="52">
        <f t="shared" si="75"/>
        <v>0</v>
      </c>
    </row>
    <row r="103" spans="1:57" x14ac:dyDescent="0.4">
      <c r="B103" s="105"/>
      <c r="C103" s="16"/>
    </row>
    <row r="105" spans="1:57" s="175" customFormat="1" ht="18.600000000000001" x14ac:dyDescent="0.6">
      <c r="A105" s="175" t="s">
        <v>587</v>
      </c>
      <c r="B105" s="221"/>
      <c r="C105" s="622"/>
      <c r="D105" s="171"/>
      <c r="E105" s="171"/>
      <c r="F105" s="171"/>
      <c r="G105" s="171"/>
      <c r="H105" s="593"/>
      <c r="I105" s="171"/>
      <c r="J105" s="218"/>
      <c r="K105" s="171"/>
      <c r="L105" s="171"/>
      <c r="M105" s="171"/>
      <c r="N105" s="171"/>
      <c r="O105" s="218"/>
      <c r="P105" s="171" t="s">
        <v>0</v>
      </c>
      <c r="Q105" s="171"/>
      <c r="R105" s="171"/>
      <c r="S105" s="593"/>
      <c r="T105" s="171"/>
      <c r="U105" s="219"/>
      <c r="V105" s="171"/>
      <c r="W105" s="171"/>
      <c r="X105" s="171"/>
      <c r="Y105" s="171"/>
      <c r="Z105" s="593"/>
      <c r="AA105" s="171"/>
      <c r="AB105" s="171"/>
      <c r="AC105" s="171"/>
      <c r="AD105" s="593"/>
      <c r="AE105" s="171"/>
      <c r="AF105" s="171"/>
      <c r="AG105" s="171"/>
      <c r="AH105" s="593"/>
      <c r="AI105" s="171"/>
      <c r="AJ105" s="171"/>
      <c r="AK105" s="171"/>
      <c r="AL105" s="593"/>
      <c r="AM105" s="171"/>
      <c r="AN105" s="171"/>
      <c r="AO105" s="171"/>
      <c r="AP105" s="593"/>
      <c r="AQ105" s="171"/>
      <c r="AR105" s="220"/>
      <c r="AS105" s="171"/>
      <c r="AT105" s="171"/>
      <c r="AU105" s="171"/>
      <c r="AV105" s="171"/>
      <c r="AW105" s="593"/>
      <c r="AX105" s="171"/>
      <c r="AY105" s="171"/>
      <c r="AZ105" s="171"/>
      <c r="BA105" s="593"/>
      <c r="BB105" s="171"/>
      <c r="BC105" s="171"/>
      <c r="BD105" s="171"/>
      <c r="BE105" s="171"/>
    </row>
    <row r="106" spans="1:57" s="211" customFormat="1" ht="105" x14ac:dyDescent="0.5">
      <c r="A106" s="54" t="s">
        <v>9</v>
      </c>
      <c r="B106" s="625" t="s">
        <v>94</v>
      </c>
      <c r="C106" s="610"/>
      <c r="D106" s="54" t="s">
        <v>66</v>
      </c>
      <c r="E106" s="54" t="s">
        <v>71</v>
      </c>
      <c r="F106" s="107" t="s">
        <v>69</v>
      </c>
      <c r="G106" s="54" t="s">
        <v>70</v>
      </c>
      <c r="H106" s="610"/>
      <c r="I106" s="54" t="s">
        <v>67</v>
      </c>
      <c r="J106" s="208" t="s">
        <v>535</v>
      </c>
      <c r="K106" s="54" t="s">
        <v>534</v>
      </c>
      <c r="L106" s="54" t="s">
        <v>74</v>
      </c>
      <c r="M106" s="54" t="s">
        <v>73</v>
      </c>
      <c r="N106" s="54" t="s">
        <v>68</v>
      </c>
      <c r="O106" s="208" t="s">
        <v>532</v>
      </c>
      <c r="P106" s="54" t="s">
        <v>533</v>
      </c>
      <c r="Q106" s="54" t="s">
        <v>75</v>
      </c>
      <c r="R106" s="54" t="s">
        <v>77</v>
      </c>
      <c r="S106" s="610"/>
      <c r="T106" s="54" t="s">
        <v>76</v>
      </c>
      <c r="U106" s="209" t="s">
        <v>518</v>
      </c>
      <c r="V106" s="54" t="s">
        <v>519</v>
      </c>
      <c r="W106" s="54" t="s">
        <v>78</v>
      </c>
      <c r="X106" s="107" t="s">
        <v>79</v>
      </c>
      <c r="Y106" s="54" t="s">
        <v>70</v>
      </c>
      <c r="Z106" s="610"/>
      <c r="AA106" s="54" t="s">
        <v>80</v>
      </c>
      <c r="AB106" s="107" t="s">
        <v>81</v>
      </c>
      <c r="AC106" s="54" t="s">
        <v>70</v>
      </c>
      <c r="AD106" s="610"/>
      <c r="AE106" s="54" t="s">
        <v>82</v>
      </c>
      <c r="AF106" s="107" t="s">
        <v>83</v>
      </c>
      <c r="AG106" s="54" t="s">
        <v>70</v>
      </c>
      <c r="AH106" s="610"/>
      <c r="AI106" s="54" t="s">
        <v>84</v>
      </c>
      <c r="AJ106" s="107" t="s">
        <v>85</v>
      </c>
      <c r="AK106" s="54" t="s">
        <v>70</v>
      </c>
      <c r="AL106" s="610"/>
      <c r="AM106" s="54" t="s">
        <v>86</v>
      </c>
      <c r="AN106" s="107" t="s">
        <v>87</v>
      </c>
      <c r="AO106" s="54" t="s">
        <v>70</v>
      </c>
      <c r="AP106" s="610"/>
      <c r="AQ106" s="54" t="s">
        <v>88</v>
      </c>
      <c r="AR106" s="210" t="s">
        <v>524</v>
      </c>
      <c r="AS106" s="54" t="s">
        <v>525</v>
      </c>
      <c r="AT106" s="54" t="s">
        <v>95</v>
      </c>
      <c r="AU106" s="107" t="s">
        <v>89</v>
      </c>
      <c r="AV106" s="54" t="s">
        <v>70</v>
      </c>
      <c r="AW106" s="610"/>
      <c r="AX106" s="54" t="s">
        <v>90</v>
      </c>
      <c r="AY106" s="107" t="s">
        <v>92</v>
      </c>
      <c r="AZ106" s="54" t="s">
        <v>70</v>
      </c>
      <c r="BA106" s="610"/>
      <c r="BB106" s="54" t="s">
        <v>91</v>
      </c>
      <c r="BC106" s="107" t="s">
        <v>93</v>
      </c>
      <c r="BD106" s="54" t="s">
        <v>70</v>
      </c>
    </row>
    <row r="107" spans="1:57" ht="13.8" x14ac:dyDescent="0.45">
      <c r="A107" s="109">
        <v>2014</v>
      </c>
      <c r="B107" s="626">
        <f t="shared" ref="B107:B153" si="108">G107+L107+Q107+Y107+AC107+AG107+AK107+AO107+AV107+AZ107+BD107</f>
        <v>2319.8888754093191</v>
      </c>
      <c r="C107" s="611"/>
      <c r="D107" s="52">
        <f>surplus!AD107</f>
        <v>468.71100387556237</v>
      </c>
      <c r="E107" s="52">
        <f>D107-(M107+R107)</f>
        <v>185.89977751463266</v>
      </c>
      <c r="F107" s="212">
        <f>F92</f>
        <v>1.8650645994832042</v>
      </c>
      <c r="G107" s="52">
        <f t="shared" ref="G107:G153" si="109">E107*F107</f>
        <v>346.71509409434515</v>
      </c>
      <c r="H107" s="611"/>
      <c r="I107" s="52">
        <f>surplus!P107</f>
        <v>10.664999381985091</v>
      </c>
      <c r="J107" s="213">
        <f>J92</f>
        <v>0.05</v>
      </c>
      <c r="K107" s="52">
        <f t="shared" ref="K107:K143" si="110">I107/J107</f>
        <v>213.29998763970181</v>
      </c>
      <c r="L107" s="52">
        <f t="shared" ref="L107:L143" si="111">K107*F107</f>
        <v>397.81825601701286</v>
      </c>
      <c r="M107" s="52">
        <f t="shared" ref="M107:M143" si="112">K107-I107</f>
        <v>202.63498825771671</v>
      </c>
      <c r="N107" s="52">
        <f>surplus!T107</f>
        <v>3.1237495364888179</v>
      </c>
      <c r="O107" s="213">
        <f>O92</f>
        <v>3.7499999999999999E-2</v>
      </c>
      <c r="P107" s="52">
        <f t="shared" ref="P107:P143" si="113">N107/O107</f>
        <v>83.299987639701811</v>
      </c>
      <c r="Q107" s="52">
        <f t="shared" ref="Q107:Q143" si="114">P107*F107</f>
        <v>155.35985808419633</v>
      </c>
      <c r="R107" s="52">
        <f t="shared" ref="R107:R143" si="115">P107-N107</f>
        <v>80.176238103212995</v>
      </c>
      <c r="S107" s="611"/>
      <c r="T107" s="52">
        <f>surplus!L107</f>
        <v>29.504111944946857</v>
      </c>
      <c r="U107" s="173">
        <f>U92</f>
        <v>0.05</v>
      </c>
      <c r="V107" s="52">
        <f t="shared" ref="V107:V143" si="116">(P107+K107+E107)*U107</f>
        <v>24.124987639701814</v>
      </c>
      <c r="W107" s="52">
        <f t="shared" ref="W107:W153" si="117">MAX(0,T107-V107)</f>
        <v>5.3791243052450426</v>
      </c>
      <c r="X107" s="212">
        <f>X92</f>
        <v>18.28</v>
      </c>
      <c r="Y107" s="52">
        <f t="shared" ref="Y107:Y143" si="118">W107*X107</f>
        <v>98.330392299879378</v>
      </c>
      <c r="Z107" s="611"/>
      <c r="AA107" s="52">
        <f>surplus!AH107</f>
        <v>12.344363942276983</v>
      </c>
      <c r="AB107" s="212">
        <f>X107</f>
        <v>18.28</v>
      </c>
      <c r="AC107" s="52">
        <f t="shared" ref="AC107:AC143" si="119">AA107*AB107</f>
        <v>225.65497286482326</v>
      </c>
      <c r="AD107" s="611"/>
      <c r="AE107" s="52">
        <f>surplus!AJ107</f>
        <v>121.8</v>
      </c>
      <c r="AF107" s="212">
        <f>AF92</f>
        <v>4.3888888888888893</v>
      </c>
      <c r="AG107" s="52">
        <f t="shared" ref="AG107:AG143" si="120">AE107*AF107</f>
        <v>534.56666666666672</v>
      </c>
      <c r="AH107" s="611"/>
      <c r="AI107" s="52">
        <f>surplus!Y107</f>
        <v>6.7</v>
      </c>
      <c r="AJ107" s="212">
        <f>AF107</f>
        <v>4.3888888888888893</v>
      </c>
      <c r="AK107" s="52">
        <f t="shared" ref="AK107:AK143" si="121">AI107*AJ107</f>
        <v>29.405555555555559</v>
      </c>
      <c r="AL107" s="611"/>
      <c r="AM107" s="52">
        <f>surplus!V107</f>
        <v>69.900000000000006</v>
      </c>
      <c r="AN107" s="212">
        <f>AN92</f>
        <v>2.757696007696008</v>
      </c>
      <c r="AO107" s="52">
        <f t="shared" ref="AO107:AO143" si="122">AM107*AN107</f>
        <v>192.76295093795096</v>
      </c>
      <c r="AP107" s="611"/>
      <c r="AQ107" s="52">
        <f>surplus!AM107</f>
        <v>118.6</v>
      </c>
      <c r="AR107" s="214">
        <f>AR92</f>
        <v>0.08</v>
      </c>
      <c r="AS107" s="52">
        <f t="shared" ref="AS107:AS143" si="123">AM107*AR107</f>
        <v>5.5920000000000005</v>
      </c>
      <c r="AT107" s="52">
        <f t="shared" ref="AT107:AT143" si="124">AQ107-AS107</f>
        <v>113.008</v>
      </c>
      <c r="AU107" s="212">
        <f>AU92</f>
        <v>3.0022222222222221</v>
      </c>
      <c r="AV107" s="52">
        <f t="shared" ref="AV107:AV143" si="125">AT107*AU107</f>
        <v>339.27512888888884</v>
      </c>
      <c r="AW107" s="611"/>
      <c r="AX107" s="52">
        <f>surplus!AR107</f>
        <v>5.6246706314711847</v>
      </c>
      <c r="AY107" s="212">
        <v>0</v>
      </c>
      <c r="AZ107" s="52">
        <f t="shared" ref="AZ107:AZ143" si="126">AX107*AY107</f>
        <v>0</v>
      </c>
      <c r="BA107" s="611"/>
      <c r="BB107" s="52">
        <f>surplus!AT107</f>
        <v>18.100000000000001</v>
      </c>
      <c r="BC107" s="212">
        <v>0</v>
      </c>
      <c r="BD107" s="52">
        <f t="shared" ref="BD107:BD153" si="127">BC107*BB107</f>
        <v>0</v>
      </c>
    </row>
    <row r="108" spans="1:57" ht="13.8" x14ac:dyDescent="0.45">
      <c r="A108" s="109">
        <v>2015</v>
      </c>
      <c r="B108" s="626">
        <f t="shared" si="108"/>
        <v>2345.1332755275189</v>
      </c>
      <c r="C108" s="611"/>
      <c r="D108" s="52">
        <f>surplus!AD108</f>
        <v>475.89529784424388</v>
      </c>
      <c r="E108" s="52">
        <f t="shared" ref="E108:E153" si="128">D108-M108-R108</f>
        <v>191.15676641287584</v>
      </c>
      <c r="F108" s="212">
        <f t="shared" ref="F108:F153" si="129">F107</f>
        <v>1.8650645994832042</v>
      </c>
      <c r="G108" s="52">
        <f t="shared" si="109"/>
        <v>356.51971798833472</v>
      </c>
      <c r="H108" s="611"/>
      <c r="I108" s="52">
        <f>surplus!P108</f>
        <v>10.765713240035767</v>
      </c>
      <c r="J108" s="213">
        <f>J107</f>
        <v>0.05</v>
      </c>
      <c r="K108" s="52">
        <f t="shared" si="110"/>
        <v>215.31426480071534</v>
      </c>
      <c r="L108" s="52">
        <f t="shared" si="111"/>
        <v>401.57501304356674</v>
      </c>
      <c r="M108" s="52">
        <f t="shared" si="112"/>
        <v>204.54855156067956</v>
      </c>
      <c r="N108" s="52">
        <f>surplus!T108</f>
        <v>3.1242849300268247</v>
      </c>
      <c r="O108" s="213">
        <f>O107</f>
        <v>3.7499999999999999E-2</v>
      </c>
      <c r="P108" s="52">
        <f t="shared" si="113"/>
        <v>83.314264800715335</v>
      </c>
      <c r="Q108" s="52">
        <f t="shared" si="114"/>
        <v>155.38648591178378</v>
      </c>
      <c r="R108" s="52">
        <f t="shared" si="115"/>
        <v>80.189979870688518</v>
      </c>
      <c r="S108" s="611"/>
      <c r="T108" s="52">
        <f>surplus!L108</f>
        <v>28.553121780184092</v>
      </c>
      <c r="U108" s="173">
        <f>U107</f>
        <v>0.05</v>
      </c>
      <c r="V108" s="52">
        <f t="shared" si="116"/>
        <v>24.489264800715326</v>
      </c>
      <c r="W108" s="52">
        <f t="shared" si="117"/>
        <v>4.0638569794687669</v>
      </c>
      <c r="X108" s="212">
        <f t="shared" ref="X108:X153" si="130">X107</f>
        <v>18.28</v>
      </c>
      <c r="Y108" s="52">
        <f t="shared" si="118"/>
        <v>74.287305584689065</v>
      </c>
      <c r="Z108" s="611"/>
      <c r="AA108" s="52">
        <f>surplus!AH108</f>
        <v>12.647799041925483</v>
      </c>
      <c r="AB108" s="212">
        <f t="shared" ref="AB108:AB153" si="131">AB107</f>
        <v>18.28</v>
      </c>
      <c r="AC108" s="52">
        <f t="shared" si="119"/>
        <v>231.20176648639784</v>
      </c>
      <c r="AD108" s="611"/>
      <c r="AE108" s="52">
        <f>surplus!AJ108</f>
        <v>124.6</v>
      </c>
      <c r="AF108" s="212">
        <f t="shared" ref="AF108:AF153" si="132">AF107</f>
        <v>4.3888888888888893</v>
      </c>
      <c r="AG108" s="52">
        <f t="shared" si="120"/>
        <v>546.85555555555561</v>
      </c>
      <c r="AH108" s="611"/>
      <c r="AI108" s="52">
        <f>surplus!Y108</f>
        <v>6.6</v>
      </c>
      <c r="AJ108" s="212">
        <f t="shared" ref="AJ108:AJ153" si="133">AJ107</f>
        <v>4.3888888888888893</v>
      </c>
      <c r="AK108" s="52">
        <f t="shared" si="121"/>
        <v>28.966666666666669</v>
      </c>
      <c r="AL108" s="611"/>
      <c r="AM108" s="52">
        <f>surplus!V108</f>
        <v>72.400000000000006</v>
      </c>
      <c r="AN108" s="212">
        <f t="shared" ref="AN108:AN153" si="134">AN107</f>
        <v>2.757696007696008</v>
      </c>
      <c r="AO108" s="52">
        <f t="shared" si="122"/>
        <v>199.65719095719101</v>
      </c>
      <c r="AP108" s="611"/>
      <c r="AQ108" s="52">
        <f>surplus!AM108</f>
        <v>122.6</v>
      </c>
      <c r="AR108" s="214">
        <f>AR107</f>
        <v>0.08</v>
      </c>
      <c r="AS108" s="52">
        <f t="shared" si="123"/>
        <v>5.7920000000000007</v>
      </c>
      <c r="AT108" s="52">
        <f t="shared" si="124"/>
        <v>116.80799999999999</v>
      </c>
      <c r="AU108" s="212">
        <f>AU107</f>
        <v>3.0022222222222221</v>
      </c>
      <c r="AV108" s="52">
        <f t="shared" si="125"/>
        <v>350.6835733333333</v>
      </c>
      <c r="AW108" s="611"/>
      <c r="AX108" s="52">
        <f>surplus!AR108</f>
        <v>5.6325122051091459</v>
      </c>
      <c r="AY108" s="212">
        <f t="shared" ref="AY108:AY153" si="135">AY107</f>
        <v>0</v>
      </c>
      <c r="AZ108" s="52">
        <f t="shared" si="126"/>
        <v>0</v>
      </c>
      <c r="BA108" s="611"/>
      <c r="BB108" s="52">
        <f>surplus!AT108</f>
        <v>18.399999999999999</v>
      </c>
      <c r="BC108" s="212">
        <f t="shared" ref="BC108:BC153" si="136">BC107</f>
        <v>0</v>
      </c>
      <c r="BD108" s="52">
        <f t="shared" si="127"/>
        <v>0</v>
      </c>
    </row>
    <row r="109" spans="1:57" ht="13.8" x14ac:dyDescent="0.45">
      <c r="A109" s="109">
        <v>2016</v>
      </c>
      <c r="B109" s="626">
        <f t="shared" si="108"/>
        <v>2375.8441407872956</v>
      </c>
      <c r="C109" s="611"/>
      <c r="D109" s="52">
        <f>surplus!AD109</f>
        <v>494.48093572727544</v>
      </c>
      <c r="E109" s="52">
        <f t="shared" si="128"/>
        <v>204.0149701489496</v>
      </c>
      <c r="F109" s="212">
        <f t="shared" si="129"/>
        <v>1.8650645994832042</v>
      </c>
      <c r="G109" s="52">
        <f t="shared" si="109"/>
        <v>380.50109858942858</v>
      </c>
      <c r="H109" s="611"/>
      <c r="I109" s="52">
        <f>surplus!P109</f>
        <v>11.06643047263597</v>
      </c>
      <c r="J109" s="213">
        <f t="shared" ref="J109:J153" si="137">J108</f>
        <v>0.05</v>
      </c>
      <c r="K109" s="52">
        <f t="shared" si="110"/>
        <v>221.32860945271938</v>
      </c>
      <c r="L109" s="52">
        <f t="shared" si="111"/>
        <v>412.79215434311061</v>
      </c>
      <c r="M109" s="52">
        <f t="shared" si="112"/>
        <v>210.26217898008341</v>
      </c>
      <c r="N109" s="52">
        <f>surplus!T109</f>
        <v>3.1248228544769785</v>
      </c>
      <c r="O109" s="213">
        <f t="shared" ref="O109:O153" si="138">O108</f>
        <v>3.7499999999999999E-2</v>
      </c>
      <c r="P109" s="52">
        <f t="shared" si="113"/>
        <v>83.328609452719434</v>
      </c>
      <c r="Q109" s="52">
        <f t="shared" si="114"/>
        <v>155.41323961442851</v>
      </c>
      <c r="R109" s="52">
        <f t="shared" si="115"/>
        <v>80.203786598242459</v>
      </c>
      <c r="S109" s="611"/>
      <c r="T109" s="52">
        <f>surplus!L109</f>
        <v>28.302363294697436</v>
      </c>
      <c r="U109" s="173">
        <f t="shared" ref="U109:U153" si="139">U108</f>
        <v>0.05</v>
      </c>
      <c r="V109" s="52">
        <f t="shared" si="116"/>
        <v>25.433609452719423</v>
      </c>
      <c r="W109" s="52">
        <f t="shared" si="117"/>
        <v>2.8687538419780125</v>
      </c>
      <c r="X109" s="212">
        <f t="shared" si="130"/>
        <v>18.28</v>
      </c>
      <c r="Y109" s="52">
        <f t="shared" si="118"/>
        <v>52.440820231358074</v>
      </c>
      <c r="Z109" s="611"/>
      <c r="AA109" s="52">
        <f>surplus!AH109</f>
        <v>12.551250379975848</v>
      </c>
      <c r="AB109" s="212">
        <f t="shared" si="131"/>
        <v>18.28</v>
      </c>
      <c r="AC109" s="52">
        <f t="shared" si="119"/>
        <v>229.43685694595851</v>
      </c>
      <c r="AD109" s="611"/>
      <c r="AE109" s="52">
        <f>surplus!AJ109</f>
        <v>126.7</v>
      </c>
      <c r="AF109" s="212">
        <f t="shared" si="132"/>
        <v>4.3888888888888893</v>
      </c>
      <c r="AG109" s="52">
        <f t="shared" si="120"/>
        <v>556.07222222222231</v>
      </c>
      <c r="AH109" s="611"/>
      <c r="AI109" s="52">
        <f>surplus!Y109</f>
        <v>6.7</v>
      </c>
      <c r="AJ109" s="212">
        <f t="shared" si="133"/>
        <v>4.3888888888888893</v>
      </c>
      <c r="AK109" s="52">
        <f t="shared" si="121"/>
        <v>29.405555555555559</v>
      </c>
      <c r="AL109" s="611"/>
      <c r="AM109" s="52">
        <f>surplus!V109</f>
        <v>74.599999999999994</v>
      </c>
      <c r="AN109" s="212">
        <f t="shared" si="134"/>
        <v>2.757696007696008</v>
      </c>
      <c r="AO109" s="52">
        <f t="shared" si="122"/>
        <v>205.72412217412219</v>
      </c>
      <c r="AP109" s="611"/>
      <c r="AQ109" s="52">
        <f>surplus!AM109</f>
        <v>123.9</v>
      </c>
      <c r="AR109" s="214">
        <f t="shared" ref="AR109:AR153" si="140">AR108</f>
        <v>0.08</v>
      </c>
      <c r="AS109" s="52">
        <f t="shared" si="123"/>
        <v>5.968</v>
      </c>
      <c r="AT109" s="52">
        <f t="shared" si="124"/>
        <v>117.932</v>
      </c>
      <c r="AU109" s="212">
        <f t="shared" ref="AU109:AU153" si="141">AU108</f>
        <v>3.0022222222222221</v>
      </c>
      <c r="AV109" s="52">
        <f t="shared" si="125"/>
        <v>354.05807111111113</v>
      </c>
      <c r="AW109" s="611"/>
      <c r="AX109" s="52">
        <f>surplus!AR109</f>
        <v>5.7403908474312777</v>
      </c>
      <c r="AY109" s="212">
        <f t="shared" si="135"/>
        <v>0</v>
      </c>
      <c r="AZ109" s="52">
        <f t="shared" si="126"/>
        <v>0</v>
      </c>
      <c r="BA109" s="611"/>
      <c r="BB109" s="52">
        <f>surplus!AT109</f>
        <v>19</v>
      </c>
      <c r="BC109" s="212">
        <f t="shared" si="136"/>
        <v>0</v>
      </c>
      <c r="BD109" s="52">
        <f t="shared" si="127"/>
        <v>0</v>
      </c>
    </row>
    <row r="110" spans="1:57" ht="13.8" x14ac:dyDescent="0.45">
      <c r="A110" s="109">
        <v>2017</v>
      </c>
      <c r="B110" s="626">
        <f t="shared" si="108"/>
        <v>2432.8874207793219</v>
      </c>
      <c r="C110" s="611"/>
      <c r="D110" s="52">
        <f>surplus!AD110</f>
        <v>511.56791757903676</v>
      </c>
      <c r="E110" s="52">
        <f t="shared" si="128"/>
        <v>212.807722105344</v>
      </c>
      <c r="F110" s="212">
        <f t="shared" si="129"/>
        <v>1.8650645994832042</v>
      </c>
      <c r="G110" s="52">
        <f t="shared" si="109"/>
        <v>396.90014899533645</v>
      </c>
      <c r="H110" s="611"/>
      <c r="I110" s="52">
        <f>surplus!P110</f>
        <v>11.367151079922252</v>
      </c>
      <c r="J110" s="213">
        <f t="shared" si="137"/>
        <v>0.05</v>
      </c>
      <c r="K110" s="52">
        <f t="shared" si="110"/>
        <v>227.34302159844503</v>
      </c>
      <c r="L110" s="52">
        <f t="shared" si="111"/>
        <v>424.00942152280533</v>
      </c>
      <c r="M110" s="52">
        <f t="shared" si="112"/>
        <v>215.97587051852278</v>
      </c>
      <c r="N110" s="52">
        <f>surplus!T110</f>
        <v>3.225363309941689</v>
      </c>
      <c r="O110" s="213">
        <f t="shared" si="138"/>
        <v>3.7499999999999999E-2</v>
      </c>
      <c r="P110" s="52">
        <f t="shared" si="113"/>
        <v>86.009688265111706</v>
      </c>
      <c r="Q110" s="52">
        <f t="shared" si="114"/>
        <v>160.41362479584581</v>
      </c>
      <c r="R110" s="52">
        <f t="shared" si="115"/>
        <v>82.784324955170021</v>
      </c>
      <c r="S110" s="611"/>
      <c r="T110" s="52">
        <f>surplus!L110</f>
        <v>29.551836497861487</v>
      </c>
      <c r="U110" s="173">
        <f t="shared" si="139"/>
        <v>0.05</v>
      </c>
      <c r="V110" s="52">
        <f t="shared" si="116"/>
        <v>26.308021598445038</v>
      </c>
      <c r="W110" s="52">
        <f t="shared" si="117"/>
        <v>3.2438148994164493</v>
      </c>
      <c r="X110" s="212">
        <f t="shared" si="130"/>
        <v>18.28</v>
      </c>
      <c r="Y110" s="52">
        <f t="shared" si="118"/>
        <v>59.296936361332698</v>
      </c>
      <c r="Z110" s="611"/>
      <c r="AA110" s="52">
        <f>surplus!AH110</f>
        <v>12.554717957085144</v>
      </c>
      <c r="AB110" s="212">
        <f t="shared" si="131"/>
        <v>18.28</v>
      </c>
      <c r="AC110" s="52">
        <f t="shared" si="119"/>
        <v>229.50024425551644</v>
      </c>
      <c r="AD110" s="611"/>
      <c r="AE110" s="52">
        <f>surplus!AJ110</f>
        <v>128.5</v>
      </c>
      <c r="AF110" s="212">
        <f t="shared" si="132"/>
        <v>4.3888888888888893</v>
      </c>
      <c r="AG110" s="52">
        <f t="shared" si="120"/>
        <v>563.97222222222229</v>
      </c>
      <c r="AH110" s="611"/>
      <c r="AI110" s="52">
        <f>surplus!Y110</f>
        <v>6.4</v>
      </c>
      <c r="AJ110" s="212">
        <f t="shared" si="133"/>
        <v>4.3888888888888893</v>
      </c>
      <c r="AK110" s="52">
        <f t="shared" si="121"/>
        <v>28.088888888888892</v>
      </c>
      <c r="AL110" s="611"/>
      <c r="AM110" s="52">
        <f>surplus!V110</f>
        <v>75.599999999999994</v>
      </c>
      <c r="AN110" s="212">
        <f t="shared" si="134"/>
        <v>2.757696007696008</v>
      </c>
      <c r="AO110" s="52">
        <f t="shared" si="122"/>
        <v>208.4818181818182</v>
      </c>
      <c r="AP110" s="611"/>
      <c r="AQ110" s="52">
        <f>surplus!AM110</f>
        <v>126.7</v>
      </c>
      <c r="AR110" s="214">
        <f t="shared" si="140"/>
        <v>0.08</v>
      </c>
      <c r="AS110" s="52">
        <f t="shared" si="123"/>
        <v>6.048</v>
      </c>
      <c r="AT110" s="52">
        <f t="shared" si="124"/>
        <v>120.652</v>
      </c>
      <c r="AU110" s="212">
        <f t="shared" si="141"/>
        <v>3.0022222222222221</v>
      </c>
      <c r="AV110" s="52">
        <f t="shared" si="125"/>
        <v>362.22411555555556</v>
      </c>
      <c r="AW110" s="611"/>
      <c r="AX110" s="52">
        <f>surplus!AR110</f>
        <v>5.7483065599375243</v>
      </c>
      <c r="AY110" s="212">
        <f t="shared" si="135"/>
        <v>0</v>
      </c>
      <c r="AZ110" s="52">
        <f t="shared" si="126"/>
        <v>0</v>
      </c>
      <c r="BA110" s="611"/>
      <c r="BB110" s="52">
        <f>surplus!AT110</f>
        <v>18.7</v>
      </c>
      <c r="BC110" s="212">
        <f t="shared" si="136"/>
        <v>0</v>
      </c>
      <c r="BD110" s="52">
        <f t="shared" si="127"/>
        <v>0</v>
      </c>
    </row>
    <row r="111" spans="1:57" ht="13.8" x14ac:dyDescent="0.45">
      <c r="A111" s="109">
        <v>2018</v>
      </c>
      <c r="B111" s="626">
        <f t="shared" si="108"/>
        <v>2532.6063476627278</v>
      </c>
      <c r="C111" s="611"/>
      <c r="D111" s="52">
        <f>surplus!AD111</f>
        <v>534.35620980318208</v>
      </c>
      <c r="E111" s="52">
        <f t="shared" si="128"/>
        <v>229.86832524581433</v>
      </c>
      <c r="F111" s="212">
        <f t="shared" si="129"/>
        <v>1.8650645994832042</v>
      </c>
      <c r="G111" s="52">
        <f t="shared" si="109"/>
        <v>428.71927595845966</v>
      </c>
      <c r="H111" s="611"/>
      <c r="I111" s="52">
        <f>surplus!P111</f>
        <v>11.66787497753467</v>
      </c>
      <c r="J111" s="213">
        <f t="shared" si="137"/>
        <v>0.05</v>
      </c>
      <c r="K111" s="52">
        <f t="shared" si="110"/>
        <v>233.35749955069338</v>
      </c>
      <c r="L111" s="52">
        <f t="shared" si="111"/>
        <v>435.22681143591598</v>
      </c>
      <c r="M111" s="52">
        <f t="shared" si="112"/>
        <v>221.68962457315871</v>
      </c>
      <c r="N111" s="52">
        <f>surplus!T111</f>
        <v>3.2259062331510022</v>
      </c>
      <c r="O111" s="213">
        <f t="shared" si="138"/>
        <v>3.7499999999999999E-2</v>
      </c>
      <c r="P111" s="52">
        <f t="shared" si="113"/>
        <v>86.024166217360062</v>
      </c>
      <c r="Q111" s="52">
        <f t="shared" si="114"/>
        <v>160.44062711205723</v>
      </c>
      <c r="R111" s="52">
        <f t="shared" si="115"/>
        <v>82.798259984209054</v>
      </c>
      <c r="S111" s="611"/>
      <c r="T111" s="52">
        <f>surplus!L111</f>
        <v>32.401535597955174</v>
      </c>
      <c r="U111" s="173">
        <f t="shared" si="139"/>
        <v>0.05</v>
      </c>
      <c r="V111" s="52">
        <f t="shared" si="116"/>
        <v>27.462499550693391</v>
      </c>
      <c r="W111" s="52">
        <f t="shared" si="117"/>
        <v>4.9390360472617836</v>
      </c>
      <c r="X111" s="212">
        <f t="shared" si="130"/>
        <v>18.28</v>
      </c>
      <c r="Y111" s="52">
        <f t="shared" si="118"/>
        <v>90.28557894394541</v>
      </c>
      <c r="Z111" s="611"/>
      <c r="AA111" s="52">
        <f>surplus!AH111</f>
        <v>12.758201367311607</v>
      </c>
      <c r="AB111" s="212">
        <f t="shared" si="131"/>
        <v>18.28</v>
      </c>
      <c r="AC111" s="52">
        <f t="shared" si="119"/>
        <v>233.21992099445617</v>
      </c>
      <c r="AD111" s="611"/>
      <c r="AE111" s="52">
        <f>surplus!AJ111</f>
        <v>131</v>
      </c>
      <c r="AF111" s="212">
        <f t="shared" si="132"/>
        <v>4.3888888888888893</v>
      </c>
      <c r="AG111" s="52">
        <f t="shared" si="120"/>
        <v>574.94444444444446</v>
      </c>
      <c r="AH111" s="611"/>
      <c r="AI111" s="52">
        <f>surplus!Y111</f>
        <v>6.5</v>
      </c>
      <c r="AJ111" s="212">
        <f t="shared" si="133"/>
        <v>4.3888888888888893</v>
      </c>
      <c r="AK111" s="52">
        <f t="shared" si="121"/>
        <v>28.527777777777779</v>
      </c>
      <c r="AL111" s="611"/>
      <c r="AM111" s="52">
        <f>surplus!V111</f>
        <v>77.400000000000006</v>
      </c>
      <c r="AN111" s="212">
        <f t="shared" si="134"/>
        <v>2.757696007696008</v>
      </c>
      <c r="AO111" s="52">
        <f t="shared" si="122"/>
        <v>213.44567099567104</v>
      </c>
      <c r="AP111" s="611"/>
      <c r="AQ111" s="52">
        <f>surplus!AM111</f>
        <v>128.69999999999999</v>
      </c>
      <c r="AR111" s="214">
        <f t="shared" si="140"/>
        <v>0.08</v>
      </c>
      <c r="AS111" s="52">
        <f t="shared" si="123"/>
        <v>6.1920000000000002</v>
      </c>
      <c r="AT111" s="52">
        <f t="shared" si="124"/>
        <v>122.50799999999998</v>
      </c>
      <c r="AU111" s="212">
        <f t="shared" si="141"/>
        <v>3.0022222222222221</v>
      </c>
      <c r="AV111" s="52">
        <f t="shared" si="125"/>
        <v>367.79623999999995</v>
      </c>
      <c r="AW111" s="611"/>
      <c r="AX111" s="52">
        <f>surplus!AR111</f>
        <v>5.9563245962402585</v>
      </c>
      <c r="AY111" s="212">
        <f t="shared" si="135"/>
        <v>0</v>
      </c>
      <c r="AZ111" s="52">
        <f t="shared" si="126"/>
        <v>0</v>
      </c>
      <c r="BA111" s="611"/>
      <c r="BB111" s="52">
        <f>surplus!AT111</f>
        <v>19</v>
      </c>
      <c r="BC111" s="212">
        <f t="shared" si="136"/>
        <v>0</v>
      </c>
      <c r="BD111" s="52">
        <f t="shared" si="127"/>
        <v>0</v>
      </c>
    </row>
    <row r="112" spans="1:57" ht="13.8" x14ac:dyDescent="0.45">
      <c r="A112" s="109">
        <v>2019</v>
      </c>
      <c r="B112" s="626">
        <f t="shared" si="108"/>
        <v>2562.3375139594755</v>
      </c>
      <c r="C112" s="611"/>
      <c r="D112" s="52">
        <f>surplus!AD112</f>
        <v>547.52408370630656</v>
      </c>
      <c r="E112" s="52">
        <f t="shared" si="128"/>
        <v>240.81273103394938</v>
      </c>
      <c r="F112" s="212">
        <f t="shared" si="129"/>
        <v>1.8650645994832042</v>
      </c>
      <c r="G112" s="52">
        <f t="shared" si="109"/>
        <v>449.13129975628937</v>
      </c>
      <c r="H112" s="611"/>
      <c r="I112" s="52">
        <f>surplus!P112</f>
        <v>11.776331660279489</v>
      </c>
      <c r="J112" s="213">
        <f t="shared" si="137"/>
        <v>0.05</v>
      </c>
      <c r="K112" s="52">
        <f t="shared" si="110"/>
        <v>235.52663320558977</v>
      </c>
      <c r="L112" s="52">
        <f t="shared" si="111"/>
        <v>439.27238582721083</v>
      </c>
      <c r="M112" s="52">
        <f t="shared" si="112"/>
        <v>223.75030154531029</v>
      </c>
      <c r="N112" s="52">
        <f>surplus!T112</f>
        <v>3.2322487452096174</v>
      </c>
      <c r="O112" s="213">
        <f t="shared" si="138"/>
        <v>3.7499999999999999E-2</v>
      </c>
      <c r="P112" s="52">
        <f t="shared" si="113"/>
        <v>86.193299872256461</v>
      </c>
      <c r="Q112" s="52">
        <f t="shared" si="114"/>
        <v>160.75607230438573</v>
      </c>
      <c r="R112" s="52">
        <f t="shared" si="115"/>
        <v>82.961051127046844</v>
      </c>
      <c r="S112" s="611"/>
      <c r="T112" s="52">
        <f>surplus!L112</f>
        <v>33.082128094719685</v>
      </c>
      <c r="U112" s="173">
        <f t="shared" si="139"/>
        <v>0.05</v>
      </c>
      <c r="V112" s="52">
        <f t="shared" si="116"/>
        <v>28.126633205589783</v>
      </c>
      <c r="W112" s="52">
        <f t="shared" si="117"/>
        <v>4.955494889129902</v>
      </c>
      <c r="X112" s="212">
        <f t="shared" si="130"/>
        <v>18.28</v>
      </c>
      <c r="Y112" s="52">
        <f t="shared" si="118"/>
        <v>90.586446573294609</v>
      </c>
      <c r="Z112" s="611"/>
      <c r="AA112" s="52">
        <f>surplus!AH112</f>
        <v>12.898895098924935</v>
      </c>
      <c r="AB112" s="212">
        <f t="shared" si="131"/>
        <v>18.28</v>
      </c>
      <c r="AC112" s="52">
        <f t="shared" si="119"/>
        <v>235.79180240834782</v>
      </c>
      <c r="AD112" s="611"/>
      <c r="AE112" s="52">
        <f>surplus!AJ112</f>
        <v>130.80000000000001</v>
      </c>
      <c r="AF112" s="212">
        <f t="shared" si="132"/>
        <v>4.3888888888888893</v>
      </c>
      <c r="AG112" s="52">
        <f t="shared" si="120"/>
        <v>574.06666666666672</v>
      </c>
      <c r="AH112" s="611"/>
      <c r="AI112" s="52">
        <f>surplus!Y112</f>
        <v>6.5</v>
      </c>
      <c r="AJ112" s="212">
        <f t="shared" si="133"/>
        <v>4.3888888888888893</v>
      </c>
      <c r="AK112" s="52">
        <f t="shared" si="121"/>
        <v>28.527777777777779</v>
      </c>
      <c r="AL112" s="611"/>
      <c r="AM112" s="52">
        <f>surplus!V112</f>
        <v>78.099999999999994</v>
      </c>
      <c r="AN112" s="212">
        <f t="shared" si="134"/>
        <v>2.757696007696008</v>
      </c>
      <c r="AO112" s="52">
        <f t="shared" si="122"/>
        <v>215.37605820105821</v>
      </c>
      <c r="AP112" s="611"/>
      <c r="AQ112" s="52">
        <f>surplus!AM112</f>
        <v>129.1</v>
      </c>
      <c r="AR112" s="214">
        <f t="shared" si="140"/>
        <v>0.08</v>
      </c>
      <c r="AS112" s="52">
        <f t="shared" si="123"/>
        <v>6.2479999999999993</v>
      </c>
      <c r="AT112" s="52">
        <f t="shared" si="124"/>
        <v>122.85199999999999</v>
      </c>
      <c r="AU112" s="212">
        <f t="shared" si="141"/>
        <v>3.0022222222222221</v>
      </c>
      <c r="AV112" s="52">
        <f t="shared" si="125"/>
        <v>368.82900444444442</v>
      </c>
      <c r="AW112" s="611"/>
      <c r="AX112" s="52">
        <f>surplus!AR112</f>
        <v>6.1563245962402577</v>
      </c>
      <c r="AY112" s="212">
        <f t="shared" si="135"/>
        <v>0</v>
      </c>
      <c r="AZ112" s="52">
        <f t="shared" si="126"/>
        <v>0</v>
      </c>
      <c r="BA112" s="611"/>
      <c r="BB112" s="52">
        <f>surplus!AT112</f>
        <v>18.899999999999999</v>
      </c>
      <c r="BC112" s="212">
        <f t="shared" si="136"/>
        <v>0</v>
      </c>
      <c r="BD112" s="52">
        <f t="shared" si="127"/>
        <v>0</v>
      </c>
    </row>
    <row r="113" spans="1:56" ht="13.8" x14ac:dyDescent="0.45">
      <c r="A113" s="109">
        <v>2020</v>
      </c>
      <c r="B113" s="626">
        <f t="shared" si="108"/>
        <v>2594.3759861704411</v>
      </c>
      <c r="C113" s="611"/>
      <c r="D113" s="52">
        <f>surplus!AD113</f>
        <v>559.87173969727814</v>
      </c>
      <c r="E113" s="52">
        <f t="shared" si="128"/>
        <v>251.10213757946053</v>
      </c>
      <c r="F113" s="212">
        <f t="shared" si="129"/>
        <v>1.8650645994832042</v>
      </c>
      <c r="G113" s="52">
        <f t="shared" si="109"/>
        <v>468.32170765401298</v>
      </c>
      <c r="H113" s="611"/>
      <c r="I113" s="52">
        <f>surplus!P113</f>
        <v>11.880468900683686</v>
      </c>
      <c r="J113" s="213">
        <f t="shared" si="137"/>
        <v>0.05</v>
      </c>
      <c r="K113" s="52">
        <f t="shared" si="110"/>
        <v>237.60937801367371</v>
      </c>
      <c r="L113" s="52">
        <f t="shared" si="111"/>
        <v>443.15683943852565</v>
      </c>
      <c r="M113" s="52">
        <f t="shared" si="112"/>
        <v>225.72890911299001</v>
      </c>
      <c r="N113" s="52">
        <f>surplus!T113</f>
        <v>3.2353516755127649</v>
      </c>
      <c r="O113" s="213">
        <f t="shared" si="138"/>
        <v>3.7499999999999999E-2</v>
      </c>
      <c r="P113" s="52">
        <f t="shared" si="113"/>
        <v>86.276044680340405</v>
      </c>
      <c r="Q113" s="52">
        <f t="shared" si="114"/>
        <v>160.91039671673411</v>
      </c>
      <c r="R113" s="52">
        <f t="shared" si="115"/>
        <v>83.040693004827645</v>
      </c>
      <c r="S113" s="611"/>
      <c r="T113" s="52">
        <f>surplus!L113</f>
        <v>33.666169817516852</v>
      </c>
      <c r="U113" s="173">
        <f t="shared" si="139"/>
        <v>0.05</v>
      </c>
      <c r="V113" s="52">
        <f t="shared" si="116"/>
        <v>28.749378013673734</v>
      </c>
      <c r="W113" s="52">
        <f t="shared" si="117"/>
        <v>4.9167918038431182</v>
      </c>
      <c r="X113" s="212">
        <f t="shared" si="130"/>
        <v>18.28</v>
      </c>
      <c r="Y113" s="52">
        <f t="shared" si="118"/>
        <v>89.8789541742522</v>
      </c>
      <c r="Z113" s="611"/>
      <c r="AA113" s="52">
        <f>surplus!AH113</f>
        <v>13.118803584995476</v>
      </c>
      <c r="AB113" s="212">
        <f t="shared" si="131"/>
        <v>18.28</v>
      </c>
      <c r="AC113" s="52">
        <f t="shared" si="119"/>
        <v>239.81172953371731</v>
      </c>
      <c r="AD113" s="611"/>
      <c r="AE113" s="52">
        <f>surplus!AJ113</f>
        <v>131</v>
      </c>
      <c r="AF113" s="212">
        <f t="shared" si="132"/>
        <v>4.3888888888888893</v>
      </c>
      <c r="AG113" s="52">
        <f t="shared" si="120"/>
        <v>574.94444444444446</v>
      </c>
      <c r="AH113" s="611"/>
      <c r="AI113" s="52">
        <f>surplus!Y113</f>
        <v>6.5</v>
      </c>
      <c r="AJ113" s="212">
        <f t="shared" si="133"/>
        <v>4.3888888888888893</v>
      </c>
      <c r="AK113" s="52">
        <f t="shared" si="121"/>
        <v>28.527777777777779</v>
      </c>
      <c r="AL113" s="611"/>
      <c r="AM113" s="52">
        <f>surplus!V113</f>
        <v>79.099999999999994</v>
      </c>
      <c r="AN113" s="212">
        <f t="shared" si="134"/>
        <v>2.757696007696008</v>
      </c>
      <c r="AO113" s="52">
        <f t="shared" si="122"/>
        <v>218.13375420875423</v>
      </c>
      <c r="AP113" s="611"/>
      <c r="AQ113" s="52">
        <f>surplus!AM113</f>
        <v>129.80000000000001</v>
      </c>
      <c r="AR113" s="214">
        <f t="shared" si="140"/>
        <v>0.08</v>
      </c>
      <c r="AS113" s="52">
        <f t="shared" si="123"/>
        <v>6.3279999999999994</v>
      </c>
      <c r="AT113" s="52">
        <f t="shared" si="124"/>
        <v>123.47200000000001</v>
      </c>
      <c r="AU113" s="212">
        <f t="shared" si="141"/>
        <v>3.0022222222222221</v>
      </c>
      <c r="AV113" s="52">
        <f t="shared" si="125"/>
        <v>370.69038222222224</v>
      </c>
      <c r="AW113" s="611"/>
      <c r="AX113" s="52">
        <f>surplus!AR113</f>
        <v>6.3563245962402588</v>
      </c>
      <c r="AY113" s="212">
        <f t="shared" si="135"/>
        <v>0</v>
      </c>
      <c r="AZ113" s="52">
        <f t="shared" si="126"/>
        <v>0</v>
      </c>
      <c r="BA113" s="611"/>
      <c r="BB113" s="52">
        <f>surplus!AT113</f>
        <v>19</v>
      </c>
      <c r="BC113" s="212">
        <f t="shared" si="136"/>
        <v>0</v>
      </c>
      <c r="BD113" s="52">
        <f t="shared" si="127"/>
        <v>0</v>
      </c>
    </row>
    <row r="114" spans="1:56" ht="13.8" x14ac:dyDescent="0.45">
      <c r="A114" s="109">
        <v>2021</v>
      </c>
      <c r="B114" s="626">
        <f t="shared" si="108"/>
        <v>2619.9387530700415</v>
      </c>
      <c r="C114" s="611"/>
      <c r="D114" s="52">
        <f>surplus!AD114</f>
        <v>571.31939568824953</v>
      </c>
      <c r="E114" s="52">
        <f t="shared" si="128"/>
        <v>262.39154412497135</v>
      </c>
      <c r="F114" s="212">
        <f t="shared" si="129"/>
        <v>1.8650645994832042</v>
      </c>
      <c r="G114" s="52">
        <f t="shared" si="109"/>
        <v>489.37718015121919</v>
      </c>
      <c r="H114" s="611"/>
      <c r="I114" s="52">
        <f>surplus!P114</f>
        <v>11.884606141087882</v>
      </c>
      <c r="J114" s="213">
        <f t="shared" si="137"/>
        <v>0.05</v>
      </c>
      <c r="K114" s="52">
        <f t="shared" si="110"/>
        <v>237.69212282175764</v>
      </c>
      <c r="L114" s="52">
        <f t="shared" si="111"/>
        <v>443.31116385087398</v>
      </c>
      <c r="M114" s="52">
        <f t="shared" si="112"/>
        <v>225.80751668066975</v>
      </c>
      <c r="N114" s="52">
        <f>surplus!T114</f>
        <v>3.2384546058159129</v>
      </c>
      <c r="O114" s="213">
        <f t="shared" si="138"/>
        <v>3.7499999999999999E-2</v>
      </c>
      <c r="P114" s="52">
        <f t="shared" si="113"/>
        <v>86.35878948842435</v>
      </c>
      <c r="Q114" s="52">
        <f t="shared" si="114"/>
        <v>161.0647211290825</v>
      </c>
      <c r="R114" s="52">
        <f t="shared" si="115"/>
        <v>83.120334882608432</v>
      </c>
      <c r="S114" s="611"/>
      <c r="T114" s="52">
        <f>surplus!L114</f>
        <v>34.150211540314004</v>
      </c>
      <c r="U114" s="173">
        <f t="shared" si="139"/>
        <v>0.05</v>
      </c>
      <c r="V114" s="52">
        <f t="shared" si="116"/>
        <v>29.322122821757667</v>
      </c>
      <c r="W114" s="52">
        <f t="shared" si="117"/>
        <v>4.8280887185563373</v>
      </c>
      <c r="X114" s="212">
        <f t="shared" si="130"/>
        <v>18.28</v>
      </c>
      <c r="Y114" s="52">
        <f t="shared" si="118"/>
        <v>88.257461775209848</v>
      </c>
      <c r="Z114" s="611"/>
      <c r="AA114" s="52">
        <f>surplus!AH114</f>
        <v>13.23871207106601</v>
      </c>
      <c r="AB114" s="212">
        <f t="shared" si="131"/>
        <v>18.28</v>
      </c>
      <c r="AC114" s="52">
        <f t="shared" si="119"/>
        <v>242.00365665908666</v>
      </c>
      <c r="AD114" s="611"/>
      <c r="AE114" s="52">
        <f>surplus!AJ114</f>
        <v>130.9</v>
      </c>
      <c r="AF114" s="212">
        <f t="shared" si="132"/>
        <v>4.3888888888888893</v>
      </c>
      <c r="AG114" s="52">
        <f t="shared" si="120"/>
        <v>574.50555555555559</v>
      </c>
      <c r="AH114" s="611"/>
      <c r="AI114" s="52">
        <f>surplus!Y114</f>
        <v>6.5</v>
      </c>
      <c r="AJ114" s="212">
        <f t="shared" si="133"/>
        <v>4.3888888888888893</v>
      </c>
      <c r="AK114" s="52">
        <f t="shared" si="121"/>
        <v>28.527777777777779</v>
      </c>
      <c r="AL114" s="611"/>
      <c r="AM114" s="52">
        <f>surplus!V114</f>
        <v>80</v>
      </c>
      <c r="AN114" s="212">
        <f t="shared" si="134"/>
        <v>2.757696007696008</v>
      </c>
      <c r="AO114" s="52">
        <f t="shared" si="122"/>
        <v>220.61568061568065</v>
      </c>
      <c r="AP114" s="611"/>
      <c r="AQ114" s="52">
        <f>surplus!AM114</f>
        <v>130.4</v>
      </c>
      <c r="AR114" s="214">
        <f t="shared" si="140"/>
        <v>0.08</v>
      </c>
      <c r="AS114" s="52">
        <f t="shared" si="123"/>
        <v>6.4</v>
      </c>
      <c r="AT114" s="52">
        <f t="shared" si="124"/>
        <v>124</v>
      </c>
      <c r="AU114" s="212">
        <f t="shared" si="141"/>
        <v>3.0022222222222221</v>
      </c>
      <c r="AV114" s="52">
        <f t="shared" si="125"/>
        <v>372.27555555555557</v>
      </c>
      <c r="AW114" s="611"/>
      <c r="AX114" s="52">
        <f>surplus!AR114</f>
        <v>6.5563245962402581</v>
      </c>
      <c r="AY114" s="212">
        <f t="shared" si="135"/>
        <v>0</v>
      </c>
      <c r="AZ114" s="52">
        <f t="shared" si="126"/>
        <v>0</v>
      </c>
      <c r="BA114" s="611"/>
      <c r="BB114" s="52">
        <f>surplus!AT114</f>
        <v>19.100000000000001</v>
      </c>
      <c r="BC114" s="212">
        <f t="shared" si="136"/>
        <v>0</v>
      </c>
      <c r="BD114" s="52">
        <f t="shared" si="127"/>
        <v>0</v>
      </c>
    </row>
    <row r="115" spans="1:56" ht="13.8" x14ac:dyDescent="0.45">
      <c r="A115" s="109">
        <v>2022</v>
      </c>
      <c r="B115" s="626">
        <f t="shared" si="108"/>
        <v>2643.9251154334725</v>
      </c>
      <c r="C115" s="611"/>
      <c r="D115" s="52">
        <f>surplus!AD115</f>
        <v>582.36705167922105</v>
      </c>
      <c r="E115" s="52">
        <f t="shared" si="128"/>
        <v>271.38095067048226</v>
      </c>
      <c r="F115" s="212">
        <f t="shared" si="129"/>
        <v>1.8650645994832042</v>
      </c>
      <c r="G115" s="52">
        <f t="shared" si="109"/>
        <v>506.14300406961422</v>
      </c>
      <c r="H115" s="611"/>
      <c r="I115" s="52">
        <f>surplus!P115</f>
        <v>11.98874338149208</v>
      </c>
      <c r="J115" s="213">
        <f t="shared" si="137"/>
        <v>0.05</v>
      </c>
      <c r="K115" s="52">
        <f t="shared" si="110"/>
        <v>239.77486762984159</v>
      </c>
      <c r="L115" s="52">
        <f t="shared" si="111"/>
        <v>447.19561746218881</v>
      </c>
      <c r="M115" s="52">
        <f t="shared" si="112"/>
        <v>227.78612424834952</v>
      </c>
      <c r="N115" s="52">
        <f>surplus!T115</f>
        <v>3.2415575361190605</v>
      </c>
      <c r="O115" s="213">
        <f t="shared" si="138"/>
        <v>3.7499999999999999E-2</v>
      </c>
      <c r="P115" s="52">
        <f t="shared" si="113"/>
        <v>86.44153429650828</v>
      </c>
      <c r="Q115" s="52">
        <f t="shared" si="114"/>
        <v>161.21904554143089</v>
      </c>
      <c r="R115" s="52">
        <f t="shared" si="115"/>
        <v>83.19997676038922</v>
      </c>
      <c r="S115" s="611"/>
      <c r="T115" s="52">
        <f>surplus!L115</f>
        <v>34.634253263111155</v>
      </c>
      <c r="U115" s="173">
        <f t="shared" si="139"/>
        <v>0.05</v>
      </c>
      <c r="V115" s="52">
        <f t="shared" si="116"/>
        <v>29.879867629841609</v>
      </c>
      <c r="W115" s="52">
        <f t="shared" si="117"/>
        <v>4.7543856332695462</v>
      </c>
      <c r="X115" s="212">
        <f t="shared" si="130"/>
        <v>18.28</v>
      </c>
      <c r="Y115" s="52">
        <f t="shared" si="118"/>
        <v>86.910169376167303</v>
      </c>
      <c r="Z115" s="611"/>
      <c r="AA115" s="52">
        <f>surplus!AH115</f>
        <v>13.35862055713655</v>
      </c>
      <c r="AB115" s="212">
        <f t="shared" si="131"/>
        <v>18.28</v>
      </c>
      <c r="AC115" s="52">
        <f t="shared" si="119"/>
        <v>244.19558378445615</v>
      </c>
      <c r="AD115" s="611"/>
      <c r="AE115" s="52">
        <f>surplus!AJ115</f>
        <v>130.69999999999999</v>
      </c>
      <c r="AF115" s="212">
        <f t="shared" si="132"/>
        <v>4.3888888888888893</v>
      </c>
      <c r="AG115" s="52">
        <f t="shared" si="120"/>
        <v>573.62777777777774</v>
      </c>
      <c r="AH115" s="611"/>
      <c r="AI115" s="52">
        <f>surplus!Y115</f>
        <v>6.5</v>
      </c>
      <c r="AJ115" s="212">
        <f t="shared" si="133"/>
        <v>4.3888888888888893</v>
      </c>
      <c r="AK115" s="52">
        <f t="shared" si="121"/>
        <v>28.527777777777779</v>
      </c>
      <c r="AL115" s="611"/>
      <c r="AM115" s="52">
        <f>surplus!V115</f>
        <v>80.8</v>
      </c>
      <c r="AN115" s="212">
        <f t="shared" si="134"/>
        <v>2.757696007696008</v>
      </c>
      <c r="AO115" s="52">
        <f t="shared" si="122"/>
        <v>222.82183742183744</v>
      </c>
      <c r="AP115" s="611"/>
      <c r="AQ115" s="52">
        <f>surplus!AM115</f>
        <v>130.80000000000001</v>
      </c>
      <c r="AR115" s="214">
        <f t="shared" si="140"/>
        <v>0.08</v>
      </c>
      <c r="AS115" s="52">
        <f t="shared" si="123"/>
        <v>6.4639999999999995</v>
      </c>
      <c r="AT115" s="52">
        <f t="shared" si="124"/>
        <v>124.33600000000001</v>
      </c>
      <c r="AU115" s="212">
        <f t="shared" si="141"/>
        <v>3.0022222222222221</v>
      </c>
      <c r="AV115" s="52">
        <f t="shared" si="125"/>
        <v>373.28430222222227</v>
      </c>
      <c r="AW115" s="611"/>
      <c r="AX115" s="52">
        <f>surplus!AR115</f>
        <v>6.7563245962402574</v>
      </c>
      <c r="AY115" s="212">
        <f t="shared" si="135"/>
        <v>0</v>
      </c>
      <c r="AZ115" s="52">
        <f t="shared" si="126"/>
        <v>0</v>
      </c>
      <c r="BA115" s="611"/>
      <c r="BB115" s="52">
        <f>surplus!AT115</f>
        <v>19.2</v>
      </c>
      <c r="BC115" s="212">
        <f t="shared" si="136"/>
        <v>0</v>
      </c>
      <c r="BD115" s="52">
        <f t="shared" si="127"/>
        <v>0</v>
      </c>
    </row>
    <row r="116" spans="1:56" ht="13.8" x14ac:dyDescent="0.45">
      <c r="A116" s="109">
        <v>2023</v>
      </c>
      <c r="B116" s="626">
        <f t="shared" si="108"/>
        <v>2665.35926952817</v>
      </c>
      <c r="C116" s="611"/>
      <c r="D116" s="52">
        <f>surplus!AD116</f>
        <v>593.21470767019252</v>
      </c>
      <c r="E116" s="52">
        <f t="shared" si="128"/>
        <v>282.07035721599328</v>
      </c>
      <c r="F116" s="212">
        <f t="shared" si="129"/>
        <v>1.8650645994832042</v>
      </c>
      <c r="G116" s="52">
        <f t="shared" si="109"/>
        <v>526.07943780713083</v>
      </c>
      <c r="H116" s="611"/>
      <c r="I116" s="52">
        <f>surplus!P116</f>
        <v>11.992880621896276</v>
      </c>
      <c r="J116" s="213">
        <f t="shared" si="137"/>
        <v>0.05</v>
      </c>
      <c r="K116" s="52">
        <f t="shared" si="110"/>
        <v>239.85761243792552</v>
      </c>
      <c r="L116" s="52">
        <f t="shared" si="111"/>
        <v>447.34994187453719</v>
      </c>
      <c r="M116" s="52">
        <f t="shared" si="112"/>
        <v>227.86473181602923</v>
      </c>
      <c r="N116" s="52">
        <f>surplus!T116</f>
        <v>3.2446604664222085</v>
      </c>
      <c r="O116" s="213">
        <f t="shared" si="138"/>
        <v>3.7499999999999999E-2</v>
      </c>
      <c r="P116" s="52">
        <f t="shared" si="113"/>
        <v>86.524279104592225</v>
      </c>
      <c r="Q116" s="52">
        <f t="shared" si="114"/>
        <v>161.37336995377927</v>
      </c>
      <c r="R116" s="52">
        <f t="shared" si="115"/>
        <v>83.279618638170021</v>
      </c>
      <c r="S116" s="611"/>
      <c r="T116" s="52">
        <f>surplus!L116</f>
        <v>35.018294985908334</v>
      </c>
      <c r="U116" s="173">
        <f t="shared" si="139"/>
        <v>0.05</v>
      </c>
      <c r="V116" s="52">
        <f t="shared" si="116"/>
        <v>30.422612437925551</v>
      </c>
      <c r="W116" s="52">
        <f t="shared" si="117"/>
        <v>4.5956825479827828</v>
      </c>
      <c r="X116" s="212">
        <f t="shared" si="130"/>
        <v>18.28</v>
      </c>
      <c r="Y116" s="52">
        <f t="shared" si="118"/>
        <v>84.009076977125275</v>
      </c>
      <c r="Z116" s="611"/>
      <c r="AA116" s="52">
        <f>surplus!AH116</f>
        <v>13.478529043207086</v>
      </c>
      <c r="AB116" s="212">
        <f t="shared" si="131"/>
        <v>18.28</v>
      </c>
      <c r="AC116" s="52">
        <f t="shared" si="119"/>
        <v>246.38751090982555</v>
      </c>
      <c r="AD116" s="611"/>
      <c r="AE116" s="52">
        <f>surplus!AJ116</f>
        <v>130.5</v>
      </c>
      <c r="AF116" s="212">
        <f t="shared" si="132"/>
        <v>4.3888888888888893</v>
      </c>
      <c r="AG116" s="52">
        <f t="shared" si="120"/>
        <v>572.75</v>
      </c>
      <c r="AH116" s="611"/>
      <c r="AI116" s="52">
        <f>surplus!Y116</f>
        <v>6.4</v>
      </c>
      <c r="AJ116" s="212">
        <f t="shared" si="133"/>
        <v>4.3888888888888893</v>
      </c>
      <c r="AK116" s="52">
        <f t="shared" si="121"/>
        <v>28.088888888888892</v>
      </c>
      <c r="AL116" s="611"/>
      <c r="AM116" s="52">
        <f>surplus!V116</f>
        <v>81.599999999999994</v>
      </c>
      <c r="AN116" s="212">
        <f t="shared" si="134"/>
        <v>2.757696007696008</v>
      </c>
      <c r="AO116" s="52">
        <f t="shared" si="122"/>
        <v>225.02799422799424</v>
      </c>
      <c r="AP116" s="611"/>
      <c r="AQ116" s="52">
        <f>surplus!AM116</f>
        <v>131.19999999999999</v>
      </c>
      <c r="AR116" s="214">
        <f t="shared" si="140"/>
        <v>0.08</v>
      </c>
      <c r="AS116" s="52">
        <f t="shared" si="123"/>
        <v>6.5279999999999996</v>
      </c>
      <c r="AT116" s="52">
        <f t="shared" si="124"/>
        <v>124.67199999999998</v>
      </c>
      <c r="AU116" s="212">
        <f t="shared" si="141"/>
        <v>3.0022222222222221</v>
      </c>
      <c r="AV116" s="52">
        <f t="shared" si="125"/>
        <v>374.29304888888885</v>
      </c>
      <c r="AW116" s="611"/>
      <c r="AX116" s="52">
        <f>surplus!AR116</f>
        <v>6.9563245962402585</v>
      </c>
      <c r="AY116" s="212">
        <f t="shared" si="135"/>
        <v>0</v>
      </c>
      <c r="AZ116" s="52">
        <f t="shared" si="126"/>
        <v>0</v>
      </c>
      <c r="BA116" s="611"/>
      <c r="BB116" s="52">
        <f>surplus!AT116</f>
        <v>19.3</v>
      </c>
      <c r="BC116" s="212">
        <f t="shared" si="136"/>
        <v>0</v>
      </c>
      <c r="BD116" s="52">
        <f t="shared" si="127"/>
        <v>0</v>
      </c>
    </row>
    <row r="117" spans="1:56" ht="13.8" x14ac:dyDescent="0.45">
      <c r="A117" s="109">
        <v>2024</v>
      </c>
      <c r="B117" s="626">
        <f t="shared" si="108"/>
        <v>2682.6000197116355</v>
      </c>
      <c r="C117" s="611"/>
      <c r="D117" s="52">
        <f>surplus!AD117</f>
        <v>603.33986557077219</v>
      </c>
      <c r="E117" s="52">
        <f t="shared" si="128"/>
        <v>292.7445112504156</v>
      </c>
      <c r="F117" s="212">
        <f t="shared" si="129"/>
        <v>1.8650645994832042</v>
      </c>
      <c r="G117" s="52">
        <f t="shared" si="109"/>
        <v>545.98742462616269</v>
      </c>
      <c r="H117" s="611"/>
      <c r="I117" s="52">
        <f>surplus!P117</f>
        <v>12.095956975695598</v>
      </c>
      <c r="J117" s="213">
        <f t="shared" si="137"/>
        <v>0.05</v>
      </c>
      <c r="K117" s="52">
        <f t="shared" si="110"/>
        <v>241.91913951391194</v>
      </c>
      <c r="L117" s="52">
        <f t="shared" si="111"/>
        <v>451.19482304483557</v>
      </c>
      <c r="M117" s="52">
        <f t="shared" si="112"/>
        <v>229.82318253821634</v>
      </c>
      <c r="N117" s="52">
        <f>surplus!T117</f>
        <v>3.1469677317716993</v>
      </c>
      <c r="O117" s="213">
        <f t="shared" si="138"/>
        <v>3.7499999999999999E-2</v>
      </c>
      <c r="P117" s="52">
        <f t="shared" si="113"/>
        <v>83.919139513911986</v>
      </c>
      <c r="Q117" s="52">
        <f t="shared" si="114"/>
        <v>156.5146163264894</v>
      </c>
      <c r="R117" s="52">
        <f t="shared" si="115"/>
        <v>80.77217178214029</v>
      </c>
      <c r="S117" s="611"/>
      <c r="T117" s="52">
        <f>surplus!L117</f>
        <v>35.329501671458033</v>
      </c>
      <c r="U117" s="173">
        <f t="shared" si="139"/>
        <v>0.05</v>
      </c>
      <c r="V117" s="52">
        <f t="shared" si="116"/>
        <v>30.929139513911981</v>
      </c>
      <c r="W117" s="52">
        <f t="shared" si="117"/>
        <v>4.4003621575460521</v>
      </c>
      <c r="X117" s="212">
        <f t="shared" si="130"/>
        <v>18.28</v>
      </c>
      <c r="Y117" s="52">
        <f t="shared" si="118"/>
        <v>80.438620239941841</v>
      </c>
      <c r="Z117" s="611"/>
      <c r="AA117" s="52">
        <f>surplus!AH117</f>
        <v>13.493332521075983</v>
      </c>
      <c r="AB117" s="212">
        <f t="shared" si="131"/>
        <v>18.28</v>
      </c>
      <c r="AC117" s="52">
        <f t="shared" si="119"/>
        <v>246.65811848526897</v>
      </c>
      <c r="AD117" s="611"/>
      <c r="AE117" s="52">
        <f>surplus!AJ117</f>
        <v>130.19999999999999</v>
      </c>
      <c r="AF117" s="212">
        <f t="shared" si="132"/>
        <v>4.3888888888888893</v>
      </c>
      <c r="AG117" s="52">
        <f t="shared" si="120"/>
        <v>571.43333333333328</v>
      </c>
      <c r="AH117" s="611"/>
      <c r="AI117" s="52">
        <f>surplus!Y117</f>
        <v>6.4</v>
      </c>
      <c r="AJ117" s="212">
        <f t="shared" si="133"/>
        <v>4.3888888888888893</v>
      </c>
      <c r="AK117" s="52">
        <f t="shared" si="121"/>
        <v>28.088888888888892</v>
      </c>
      <c r="AL117" s="611"/>
      <c r="AM117" s="52">
        <f>surplus!V117</f>
        <v>82.3</v>
      </c>
      <c r="AN117" s="212">
        <f t="shared" si="134"/>
        <v>2.757696007696008</v>
      </c>
      <c r="AO117" s="52">
        <f t="shared" si="122"/>
        <v>226.95838143338145</v>
      </c>
      <c r="AP117" s="611"/>
      <c r="AQ117" s="52">
        <f>surplus!AM117</f>
        <v>131.6</v>
      </c>
      <c r="AR117" s="214">
        <f t="shared" si="140"/>
        <v>0.08</v>
      </c>
      <c r="AS117" s="52">
        <f t="shared" si="123"/>
        <v>6.5839999999999996</v>
      </c>
      <c r="AT117" s="52">
        <f t="shared" si="124"/>
        <v>125.01599999999999</v>
      </c>
      <c r="AU117" s="212">
        <f t="shared" si="141"/>
        <v>3.0022222222222221</v>
      </c>
      <c r="AV117" s="52">
        <f t="shared" si="125"/>
        <v>375.32581333333331</v>
      </c>
      <c r="AW117" s="611"/>
      <c r="AX117" s="52">
        <f>surplus!AR117</f>
        <v>7.1563245962402577</v>
      </c>
      <c r="AY117" s="212">
        <f t="shared" si="135"/>
        <v>0</v>
      </c>
      <c r="AZ117" s="52">
        <f t="shared" si="126"/>
        <v>0</v>
      </c>
      <c r="BA117" s="611"/>
      <c r="BB117" s="52">
        <f>surplus!AT117</f>
        <v>19.3</v>
      </c>
      <c r="BC117" s="212">
        <f t="shared" si="136"/>
        <v>0</v>
      </c>
      <c r="BD117" s="52">
        <f t="shared" si="127"/>
        <v>0</v>
      </c>
    </row>
    <row r="118" spans="1:56" ht="13.8" x14ac:dyDescent="0.45">
      <c r="A118" s="109">
        <v>2025</v>
      </c>
      <c r="B118" s="626">
        <f t="shared" si="108"/>
        <v>2700.5890428061448</v>
      </c>
      <c r="C118" s="611"/>
      <c r="D118" s="52">
        <f>surplus!AD118</f>
        <v>613.15224532273965</v>
      </c>
      <c r="E118" s="52">
        <f t="shared" si="128"/>
        <v>302.44044774936918</v>
      </c>
      <c r="F118" s="212">
        <f t="shared" si="129"/>
        <v>1.8650645994832042</v>
      </c>
      <c r="G118" s="52">
        <f t="shared" si="109"/>
        <v>564.07097254919825</v>
      </c>
      <c r="H118" s="611"/>
      <c r="I118" s="52">
        <f>surplus!P118</f>
        <v>12.099001243748248</v>
      </c>
      <c r="J118" s="213">
        <f t="shared" si="137"/>
        <v>0.05</v>
      </c>
      <c r="K118" s="52">
        <f t="shared" si="110"/>
        <v>241.98002487496495</v>
      </c>
      <c r="L118" s="52">
        <f t="shared" si="111"/>
        <v>451.30837817636234</v>
      </c>
      <c r="M118" s="52">
        <f t="shared" si="112"/>
        <v>229.88102363121669</v>
      </c>
      <c r="N118" s="52">
        <f>surplus!T118</f>
        <v>3.149250932811186</v>
      </c>
      <c r="O118" s="213">
        <f t="shared" si="138"/>
        <v>3.7499999999999999E-2</v>
      </c>
      <c r="P118" s="52">
        <f t="shared" si="113"/>
        <v>83.980024874964968</v>
      </c>
      <c r="Q118" s="52">
        <f t="shared" si="114"/>
        <v>156.62817145801606</v>
      </c>
      <c r="R118" s="52">
        <f t="shared" si="115"/>
        <v>80.830773942153783</v>
      </c>
      <c r="S118" s="611"/>
      <c r="T118" s="52">
        <f>surplus!L118</f>
        <v>35.638505514080663</v>
      </c>
      <c r="U118" s="173">
        <f t="shared" si="139"/>
        <v>0.05</v>
      </c>
      <c r="V118" s="52">
        <f t="shared" si="116"/>
        <v>31.420024874964952</v>
      </c>
      <c r="W118" s="52">
        <f t="shared" si="117"/>
        <v>4.218480639115711</v>
      </c>
      <c r="X118" s="212">
        <f t="shared" si="130"/>
        <v>18.28</v>
      </c>
      <c r="Y118" s="52">
        <f t="shared" si="118"/>
        <v>77.113826083035207</v>
      </c>
      <c r="Z118" s="611"/>
      <c r="AA118" s="52">
        <f>surplus!AH118</f>
        <v>13.607981601670783</v>
      </c>
      <c r="AB118" s="212">
        <f t="shared" si="131"/>
        <v>18.28</v>
      </c>
      <c r="AC118" s="52">
        <f t="shared" si="119"/>
        <v>248.75390367854192</v>
      </c>
      <c r="AD118" s="611"/>
      <c r="AE118" s="52">
        <f>surplus!AJ118</f>
        <v>129.80000000000001</v>
      </c>
      <c r="AF118" s="212">
        <f t="shared" si="132"/>
        <v>4.3888888888888893</v>
      </c>
      <c r="AG118" s="52">
        <f t="shared" si="120"/>
        <v>569.67777777777792</v>
      </c>
      <c r="AH118" s="611"/>
      <c r="AI118" s="52">
        <f>surplus!Y118</f>
        <v>6.4</v>
      </c>
      <c r="AJ118" s="212">
        <f t="shared" si="133"/>
        <v>4.3888888888888893</v>
      </c>
      <c r="AK118" s="52">
        <f t="shared" si="121"/>
        <v>28.088888888888892</v>
      </c>
      <c r="AL118" s="611"/>
      <c r="AM118" s="52">
        <f>surplus!V118</f>
        <v>83</v>
      </c>
      <c r="AN118" s="212">
        <f t="shared" si="134"/>
        <v>2.757696007696008</v>
      </c>
      <c r="AO118" s="52">
        <f t="shared" si="122"/>
        <v>228.88876863876865</v>
      </c>
      <c r="AP118" s="611"/>
      <c r="AQ118" s="52">
        <f>surplus!AM118</f>
        <v>131.9</v>
      </c>
      <c r="AR118" s="214">
        <f t="shared" si="140"/>
        <v>0.08</v>
      </c>
      <c r="AS118" s="52">
        <f t="shared" si="123"/>
        <v>6.6400000000000006</v>
      </c>
      <c r="AT118" s="52">
        <f t="shared" si="124"/>
        <v>125.26</v>
      </c>
      <c r="AU118" s="212">
        <f t="shared" si="141"/>
        <v>3.0022222222222221</v>
      </c>
      <c r="AV118" s="52">
        <f t="shared" si="125"/>
        <v>376.05835555555558</v>
      </c>
      <c r="AW118" s="611"/>
      <c r="AX118" s="52">
        <f>surplus!AR118</f>
        <v>7.3563245962402588</v>
      </c>
      <c r="AY118" s="212">
        <f t="shared" si="135"/>
        <v>0</v>
      </c>
      <c r="AZ118" s="52">
        <f t="shared" si="126"/>
        <v>0</v>
      </c>
      <c r="BA118" s="611"/>
      <c r="BB118" s="52">
        <f>surplus!AT118</f>
        <v>19.399999999999999</v>
      </c>
      <c r="BC118" s="212">
        <f t="shared" si="136"/>
        <v>0</v>
      </c>
      <c r="BD118" s="52">
        <f t="shared" si="127"/>
        <v>0</v>
      </c>
    </row>
    <row r="119" spans="1:56" ht="13.8" x14ac:dyDescent="0.45">
      <c r="A119" s="109">
        <v>2026</v>
      </c>
      <c r="B119" s="626">
        <f t="shared" si="108"/>
        <v>2715.725635409698</v>
      </c>
      <c r="C119" s="611"/>
      <c r="D119" s="52">
        <f>surplus!AD119</f>
        <v>622.66462507470715</v>
      </c>
      <c r="E119" s="52">
        <f t="shared" si="128"/>
        <v>311.83638424832287</v>
      </c>
      <c r="F119" s="212">
        <f t="shared" si="129"/>
        <v>1.8650645994832042</v>
      </c>
      <c r="G119" s="52">
        <f t="shared" si="109"/>
        <v>581.59500109238888</v>
      </c>
      <c r="H119" s="611"/>
      <c r="I119" s="52">
        <f>surplus!P119</f>
        <v>12.102045511800895</v>
      </c>
      <c r="J119" s="213">
        <f t="shared" si="137"/>
        <v>0.05</v>
      </c>
      <c r="K119" s="52">
        <f t="shared" si="110"/>
        <v>242.04091023601791</v>
      </c>
      <c r="L119" s="52">
        <f t="shared" si="111"/>
        <v>451.42193330788893</v>
      </c>
      <c r="M119" s="52">
        <f t="shared" si="112"/>
        <v>229.93886472421701</v>
      </c>
      <c r="N119" s="52">
        <f>surplus!T119</f>
        <v>3.1515341338506726</v>
      </c>
      <c r="O119" s="213">
        <f t="shared" si="138"/>
        <v>3.7499999999999999E-2</v>
      </c>
      <c r="P119" s="52">
        <f t="shared" si="113"/>
        <v>84.040910236017936</v>
      </c>
      <c r="Q119" s="52">
        <f t="shared" si="114"/>
        <v>156.74172658954271</v>
      </c>
      <c r="R119" s="52">
        <f t="shared" si="115"/>
        <v>80.889376102167262</v>
      </c>
      <c r="S119" s="611"/>
      <c r="T119" s="52">
        <f>surplus!L119</f>
        <v>35.847509356703299</v>
      </c>
      <c r="U119" s="173">
        <f t="shared" si="139"/>
        <v>0.05</v>
      </c>
      <c r="V119" s="52">
        <f t="shared" si="116"/>
        <v>31.89591023601794</v>
      </c>
      <c r="W119" s="52">
        <f t="shared" si="117"/>
        <v>3.9515991206853585</v>
      </c>
      <c r="X119" s="212">
        <f t="shared" si="130"/>
        <v>18.28</v>
      </c>
      <c r="Y119" s="52">
        <f t="shared" si="118"/>
        <v>72.235231926128364</v>
      </c>
      <c r="Z119" s="611"/>
      <c r="AA119" s="52">
        <f>surplus!AH119</f>
        <v>13.722630682265587</v>
      </c>
      <c r="AB119" s="212">
        <f t="shared" si="131"/>
        <v>18.28</v>
      </c>
      <c r="AC119" s="52">
        <f t="shared" si="119"/>
        <v>250.84968887181495</v>
      </c>
      <c r="AD119" s="611"/>
      <c r="AE119" s="52">
        <f>surplus!AJ119</f>
        <v>129.30000000000001</v>
      </c>
      <c r="AF119" s="212">
        <f t="shared" si="132"/>
        <v>4.3888888888888893</v>
      </c>
      <c r="AG119" s="52">
        <f t="shared" si="120"/>
        <v>567.48333333333346</v>
      </c>
      <c r="AH119" s="611"/>
      <c r="AI119" s="52">
        <f>surplus!Y119</f>
        <v>6.4</v>
      </c>
      <c r="AJ119" s="212">
        <f t="shared" si="133"/>
        <v>4.3888888888888893</v>
      </c>
      <c r="AK119" s="52">
        <f t="shared" si="121"/>
        <v>28.088888888888892</v>
      </c>
      <c r="AL119" s="611"/>
      <c r="AM119" s="52">
        <f>surplus!V119</f>
        <v>83.7</v>
      </c>
      <c r="AN119" s="212">
        <f t="shared" si="134"/>
        <v>2.757696007696008</v>
      </c>
      <c r="AO119" s="52">
        <f t="shared" si="122"/>
        <v>230.81915584415589</v>
      </c>
      <c r="AP119" s="611"/>
      <c r="AQ119" s="52">
        <f>surplus!AM119</f>
        <v>132.1</v>
      </c>
      <c r="AR119" s="214">
        <f t="shared" si="140"/>
        <v>0.08</v>
      </c>
      <c r="AS119" s="52">
        <f t="shared" si="123"/>
        <v>6.6960000000000006</v>
      </c>
      <c r="AT119" s="52">
        <f t="shared" si="124"/>
        <v>125.404</v>
      </c>
      <c r="AU119" s="212">
        <f t="shared" si="141"/>
        <v>3.0022222222222221</v>
      </c>
      <c r="AV119" s="52">
        <f t="shared" si="125"/>
        <v>376.49067555555553</v>
      </c>
      <c r="AW119" s="611"/>
      <c r="AX119" s="52">
        <f>surplus!AR119</f>
        <v>7.6563245962402577</v>
      </c>
      <c r="AY119" s="212">
        <f t="shared" si="135"/>
        <v>0</v>
      </c>
      <c r="AZ119" s="52">
        <f t="shared" si="126"/>
        <v>0</v>
      </c>
      <c r="BA119" s="611"/>
      <c r="BB119" s="52">
        <f>surplus!AT119</f>
        <v>19.399999999999999</v>
      </c>
      <c r="BC119" s="212">
        <f t="shared" si="136"/>
        <v>0</v>
      </c>
      <c r="BD119" s="52">
        <f t="shared" si="127"/>
        <v>0</v>
      </c>
    </row>
    <row r="120" spans="1:56" ht="13.8" x14ac:dyDescent="0.45">
      <c r="A120" s="109">
        <v>2027</v>
      </c>
      <c r="B120" s="626">
        <f t="shared" si="108"/>
        <v>2731.809374381472</v>
      </c>
      <c r="C120" s="611"/>
      <c r="D120" s="52">
        <f>surplus!AD120</f>
        <v>631.87700482667435</v>
      </c>
      <c r="E120" s="52">
        <f t="shared" si="128"/>
        <v>319.03232074727623</v>
      </c>
      <c r="F120" s="212">
        <f t="shared" si="129"/>
        <v>1.8650645994832042</v>
      </c>
      <c r="G120" s="52">
        <f t="shared" si="109"/>
        <v>595.01588751671591</v>
      </c>
      <c r="H120" s="611"/>
      <c r="I120" s="52">
        <f>surplus!P120</f>
        <v>12.205089779853546</v>
      </c>
      <c r="J120" s="213">
        <f t="shared" si="137"/>
        <v>0.05</v>
      </c>
      <c r="K120" s="52">
        <f t="shared" si="110"/>
        <v>244.10179559707092</v>
      </c>
      <c r="L120" s="52">
        <f t="shared" si="111"/>
        <v>455.26561763838208</v>
      </c>
      <c r="M120" s="52">
        <f t="shared" si="112"/>
        <v>231.89670581721737</v>
      </c>
      <c r="N120" s="52">
        <f>surplus!T120</f>
        <v>3.1538173348901593</v>
      </c>
      <c r="O120" s="213">
        <f t="shared" si="138"/>
        <v>3.7499999999999999E-2</v>
      </c>
      <c r="P120" s="52">
        <f t="shared" si="113"/>
        <v>84.101795597070918</v>
      </c>
      <c r="Q120" s="52">
        <f t="shared" si="114"/>
        <v>156.85528172106939</v>
      </c>
      <c r="R120" s="52">
        <f t="shared" si="115"/>
        <v>80.947978262180754</v>
      </c>
      <c r="S120" s="611"/>
      <c r="T120" s="52">
        <f>surplus!L120</f>
        <v>36.156513199325886</v>
      </c>
      <c r="U120" s="173">
        <f t="shared" si="139"/>
        <v>0.05</v>
      </c>
      <c r="V120" s="52">
        <f t="shared" si="116"/>
        <v>32.361795597070902</v>
      </c>
      <c r="W120" s="52">
        <f t="shared" si="117"/>
        <v>3.794717602254984</v>
      </c>
      <c r="X120" s="212">
        <f t="shared" si="130"/>
        <v>18.28</v>
      </c>
      <c r="Y120" s="52">
        <f t="shared" si="118"/>
        <v>69.367437769221112</v>
      </c>
      <c r="Z120" s="611"/>
      <c r="AA120" s="52">
        <f>surplus!AH120</f>
        <v>13.837279762860382</v>
      </c>
      <c r="AB120" s="212">
        <f t="shared" si="131"/>
        <v>18.28</v>
      </c>
      <c r="AC120" s="52">
        <f t="shared" si="119"/>
        <v>252.94547406508778</v>
      </c>
      <c r="AD120" s="611"/>
      <c r="AE120" s="52">
        <f>surplus!AJ120</f>
        <v>128.69999999999999</v>
      </c>
      <c r="AF120" s="212">
        <f t="shared" si="132"/>
        <v>4.3888888888888893</v>
      </c>
      <c r="AG120" s="52">
        <f t="shared" si="120"/>
        <v>564.85</v>
      </c>
      <c r="AH120" s="611"/>
      <c r="AI120" s="52">
        <f>surplus!Y120</f>
        <v>6.4</v>
      </c>
      <c r="AJ120" s="212">
        <f t="shared" si="133"/>
        <v>4.3888888888888893</v>
      </c>
      <c r="AK120" s="52">
        <f t="shared" si="121"/>
        <v>28.088888888888892</v>
      </c>
      <c r="AL120" s="611"/>
      <c r="AM120" s="52">
        <f>surplus!V120</f>
        <v>84.3</v>
      </c>
      <c r="AN120" s="212">
        <f t="shared" si="134"/>
        <v>2.757696007696008</v>
      </c>
      <c r="AO120" s="52">
        <f t="shared" si="122"/>
        <v>232.47377344877347</v>
      </c>
      <c r="AP120" s="611"/>
      <c r="AQ120" s="52">
        <f>surplus!AM120</f>
        <v>132.30000000000001</v>
      </c>
      <c r="AR120" s="214">
        <f t="shared" si="140"/>
        <v>0.08</v>
      </c>
      <c r="AS120" s="52">
        <f t="shared" si="123"/>
        <v>6.7439999999999998</v>
      </c>
      <c r="AT120" s="52">
        <f t="shared" si="124"/>
        <v>125.55600000000001</v>
      </c>
      <c r="AU120" s="212">
        <f t="shared" si="141"/>
        <v>3.0022222222222221</v>
      </c>
      <c r="AV120" s="52">
        <f t="shared" si="125"/>
        <v>376.94701333333336</v>
      </c>
      <c r="AW120" s="611"/>
      <c r="AX120" s="52">
        <f>surplus!AR120</f>
        <v>7.8563245962402588</v>
      </c>
      <c r="AY120" s="212">
        <f t="shared" si="135"/>
        <v>0</v>
      </c>
      <c r="AZ120" s="52">
        <f t="shared" si="126"/>
        <v>0</v>
      </c>
      <c r="BA120" s="611"/>
      <c r="BB120" s="52">
        <f>surplus!AT120</f>
        <v>19.399999999999999</v>
      </c>
      <c r="BC120" s="212">
        <f t="shared" si="136"/>
        <v>0</v>
      </c>
      <c r="BD120" s="52">
        <f t="shared" si="127"/>
        <v>0</v>
      </c>
    </row>
    <row r="121" spans="1:56" ht="13.8" x14ac:dyDescent="0.45">
      <c r="A121" s="109">
        <v>2028</v>
      </c>
      <c r="B121" s="626">
        <f t="shared" si="108"/>
        <v>2741.2895764023438</v>
      </c>
      <c r="C121" s="611"/>
      <c r="D121" s="52">
        <f>surplus!AD121</f>
        <v>640.88938457864185</v>
      </c>
      <c r="E121" s="52">
        <f t="shared" si="128"/>
        <v>330.49492391289658</v>
      </c>
      <c r="F121" s="212">
        <f t="shared" si="129"/>
        <v>1.8650645994832042</v>
      </c>
      <c r="G121" s="52">
        <f t="shared" si="109"/>
        <v>616.39438289883856</v>
      </c>
      <c r="H121" s="611"/>
      <c r="I121" s="52">
        <f>surplus!P121</f>
        <v>12.208134047906196</v>
      </c>
      <c r="J121" s="213">
        <f t="shared" si="137"/>
        <v>0.05</v>
      </c>
      <c r="K121" s="52">
        <f t="shared" si="110"/>
        <v>244.1626809581239</v>
      </c>
      <c r="L121" s="52">
        <f t="shared" si="111"/>
        <v>455.37917276990873</v>
      </c>
      <c r="M121" s="52">
        <f t="shared" si="112"/>
        <v>231.95454691021772</v>
      </c>
      <c r="N121" s="52">
        <f>surplus!T121</f>
        <v>3.0561005359296458</v>
      </c>
      <c r="O121" s="213">
        <f t="shared" si="138"/>
        <v>3.7499999999999999E-2</v>
      </c>
      <c r="P121" s="52">
        <f t="shared" si="113"/>
        <v>81.496014291457229</v>
      </c>
      <c r="Q121" s="52">
        <f t="shared" si="114"/>
        <v>151.99533125397417</v>
      </c>
      <c r="R121" s="52">
        <f t="shared" si="115"/>
        <v>78.439913755527584</v>
      </c>
      <c r="S121" s="611"/>
      <c r="T121" s="52">
        <f>surplus!L121</f>
        <v>36.26551704194852</v>
      </c>
      <c r="U121" s="173">
        <f t="shared" si="139"/>
        <v>0.05</v>
      </c>
      <c r="V121" s="52">
        <f t="shared" si="116"/>
        <v>32.807680958123889</v>
      </c>
      <c r="W121" s="52">
        <f t="shared" si="117"/>
        <v>3.4578360838246311</v>
      </c>
      <c r="X121" s="212">
        <f t="shared" si="130"/>
        <v>18.28</v>
      </c>
      <c r="Y121" s="52">
        <f t="shared" si="118"/>
        <v>63.20924361231426</v>
      </c>
      <c r="Z121" s="611"/>
      <c r="AA121" s="52">
        <f>surplus!AH121</f>
        <v>13.851928843455182</v>
      </c>
      <c r="AB121" s="212">
        <f t="shared" si="131"/>
        <v>18.28</v>
      </c>
      <c r="AC121" s="52">
        <f t="shared" si="119"/>
        <v>253.21325925836075</v>
      </c>
      <c r="AD121" s="611"/>
      <c r="AE121" s="52">
        <f>surplus!AJ121</f>
        <v>128.1</v>
      </c>
      <c r="AF121" s="212">
        <f t="shared" si="132"/>
        <v>4.3888888888888893</v>
      </c>
      <c r="AG121" s="52">
        <f t="shared" si="120"/>
        <v>562.2166666666667</v>
      </c>
      <c r="AH121" s="611"/>
      <c r="AI121" s="52">
        <f>surplus!Y121</f>
        <v>6.3</v>
      </c>
      <c r="AJ121" s="212">
        <f t="shared" si="133"/>
        <v>4.3888888888888893</v>
      </c>
      <c r="AK121" s="52">
        <f t="shared" si="121"/>
        <v>27.650000000000002</v>
      </c>
      <c r="AL121" s="611"/>
      <c r="AM121" s="52">
        <f>surplus!V121</f>
        <v>84.9</v>
      </c>
      <c r="AN121" s="212">
        <f t="shared" si="134"/>
        <v>2.757696007696008</v>
      </c>
      <c r="AO121" s="52">
        <f t="shared" si="122"/>
        <v>234.12839105339108</v>
      </c>
      <c r="AP121" s="611"/>
      <c r="AQ121" s="52">
        <f>surplus!AM121</f>
        <v>132.4</v>
      </c>
      <c r="AR121" s="214">
        <f t="shared" si="140"/>
        <v>0.08</v>
      </c>
      <c r="AS121" s="52">
        <f t="shared" si="123"/>
        <v>6.7920000000000007</v>
      </c>
      <c r="AT121" s="52">
        <f t="shared" si="124"/>
        <v>125.608</v>
      </c>
      <c r="AU121" s="212">
        <f t="shared" si="141"/>
        <v>3.0022222222222221</v>
      </c>
      <c r="AV121" s="52">
        <f t="shared" si="125"/>
        <v>377.10312888888888</v>
      </c>
      <c r="AW121" s="611"/>
      <c r="AX121" s="52">
        <f>surplus!AR121</f>
        <v>8.056324596240259</v>
      </c>
      <c r="AY121" s="212">
        <f t="shared" si="135"/>
        <v>0</v>
      </c>
      <c r="AZ121" s="52">
        <f t="shared" si="126"/>
        <v>0</v>
      </c>
      <c r="BA121" s="611"/>
      <c r="BB121" s="52">
        <f>surplus!AT121</f>
        <v>19.399999999999999</v>
      </c>
      <c r="BC121" s="212">
        <f t="shared" si="136"/>
        <v>0</v>
      </c>
      <c r="BD121" s="52">
        <f t="shared" si="127"/>
        <v>0</v>
      </c>
    </row>
    <row r="122" spans="1:56" ht="13.8" x14ac:dyDescent="0.45">
      <c r="A122" s="109">
        <v>2029</v>
      </c>
      <c r="B122" s="626">
        <f t="shared" si="108"/>
        <v>2753.6835914581038</v>
      </c>
      <c r="C122" s="611"/>
      <c r="D122" s="52">
        <f>surplus!AD122</f>
        <v>649.60176433060929</v>
      </c>
      <c r="E122" s="52">
        <f t="shared" si="128"/>
        <v>339.0908604118502</v>
      </c>
      <c r="F122" s="212">
        <f t="shared" si="129"/>
        <v>1.8650645994832042</v>
      </c>
      <c r="G122" s="52">
        <f t="shared" si="109"/>
        <v>632.42635976244253</v>
      </c>
      <c r="H122" s="611"/>
      <c r="I122" s="52">
        <f>surplus!P122</f>
        <v>12.211178315958843</v>
      </c>
      <c r="J122" s="213">
        <f t="shared" si="137"/>
        <v>0.05</v>
      </c>
      <c r="K122" s="52">
        <f t="shared" si="110"/>
        <v>244.22356631917685</v>
      </c>
      <c r="L122" s="52">
        <f t="shared" si="111"/>
        <v>455.49272790143533</v>
      </c>
      <c r="M122" s="52">
        <f t="shared" si="112"/>
        <v>232.01238800321801</v>
      </c>
      <c r="N122" s="52">
        <f>surplus!T122</f>
        <v>3.0583837369691325</v>
      </c>
      <c r="O122" s="213">
        <f t="shared" si="138"/>
        <v>3.7499999999999999E-2</v>
      </c>
      <c r="P122" s="52">
        <f t="shared" si="113"/>
        <v>81.556899652510197</v>
      </c>
      <c r="Q122" s="52">
        <f t="shared" si="114"/>
        <v>152.1088863855008</v>
      </c>
      <c r="R122" s="52">
        <f t="shared" si="115"/>
        <v>78.498515915541063</v>
      </c>
      <c r="S122" s="611"/>
      <c r="T122" s="52">
        <f>surplus!L122</f>
        <v>36.474520884571149</v>
      </c>
      <c r="U122" s="173">
        <f t="shared" si="139"/>
        <v>0.05</v>
      </c>
      <c r="V122" s="52">
        <f t="shared" si="116"/>
        <v>33.243566319176864</v>
      </c>
      <c r="W122" s="52">
        <f t="shared" si="117"/>
        <v>3.2309545653942848</v>
      </c>
      <c r="X122" s="212">
        <f t="shared" si="130"/>
        <v>18.28</v>
      </c>
      <c r="Y122" s="52">
        <f t="shared" si="118"/>
        <v>59.061849455407533</v>
      </c>
      <c r="Z122" s="611"/>
      <c r="AA122" s="52">
        <f>surplus!AH122</f>
        <v>13.966577924049984</v>
      </c>
      <c r="AB122" s="212">
        <f t="shared" si="131"/>
        <v>18.28</v>
      </c>
      <c r="AC122" s="52">
        <f t="shared" si="119"/>
        <v>255.30904445163372</v>
      </c>
      <c r="AD122" s="611"/>
      <c r="AE122" s="52">
        <f>surplus!AJ122</f>
        <v>127.4</v>
      </c>
      <c r="AF122" s="212">
        <f t="shared" si="132"/>
        <v>4.3888888888888893</v>
      </c>
      <c r="AG122" s="52">
        <f t="shared" si="120"/>
        <v>559.1444444444445</v>
      </c>
      <c r="AH122" s="611"/>
      <c r="AI122" s="52">
        <f>surplus!Y122</f>
        <v>6.3</v>
      </c>
      <c r="AJ122" s="212">
        <f t="shared" si="133"/>
        <v>4.3888888888888893</v>
      </c>
      <c r="AK122" s="52">
        <f t="shared" si="121"/>
        <v>27.650000000000002</v>
      </c>
      <c r="AL122" s="611"/>
      <c r="AM122" s="52">
        <f>surplus!V122</f>
        <v>85.4</v>
      </c>
      <c r="AN122" s="212">
        <f t="shared" si="134"/>
        <v>2.757696007696008</v>
      </c>
      <c r="AO122" s="52">
        <f t="shared" si="122"/>
        <v>235.5072390572391</v>
      </c>
      <c r="AP122" s="611"/>
      <c r="AQ122" s="52">
        <f>surplus!AM122</f>
        <v>132.4</v>
      </c>
      <c r="AR122" s="214">
        <f t="shared" si="140"/>
        <v>0.08</v>
      </c>
      <c r="AS122" s="52">
        <f t="shared" si="123"/>
        <v>6.8320000000000007</v>
      </c>
      <c r="AT122" s="52">
        <f t="shared" si="124"/>
        <v>125.56800000000001</v>
      </c>
      <c r="AU122" s="212">
        <f t="shared" si="141"/>
        <v>3.0022222222222221</v>
      </c>
      <c r="AV122" s="52">
        <f t="shared" si="125"/>
        <v>376.98304000000002</v>
      </c>
      <c r="AW122" s="611"/>
      <c r="AX122" s="52">
        <f>surplus!AR122</f>
        <v>8.2563245962402583</v>
      </c>
      <c r="AY122" s="212">
        <f t="shared" si="135"/>
        <v>0</v>
      </c>
      <c r="AZ122" s="52">
        <f t="shared" si="126"/>
        <v>0</v>
      </c>
      <c r="BA122" s="611"/>
      <c r="BB122" s="52">
        <f>surplus!AT122</f>
        <v>19.5</v>
      </c>
      <c r="BC122" s="212">
        <f t="shared" si="136"/>
        <v>0</v>
      </c>
      <c r="BD122" s="52">
        <f t="shared" si="127"/>
        <v>0</v>
      </c>
    </row>
    <row r="123" spans="1:56" ht="13.8" x14ac:dyDescent="0.45">
      <c r="A123" s="109">
        <v>2030</v>
      </c>
      <c r="B123" s="626">
        <f t="shared" si="108"/>
        <v>2762.1542658303952</v>
      </c>
      <c r="C123" s="611"/>
      <c r="D123" s="52">
        <f>surplus!AD123</f>
        <v>657.91414408257663</v>
      </c>
      <c r="E123" s="52">
        <f t="shared" si="128"/>
        <v>347.28679691080379</v>
      </c>
      <c r="F123" s="212">
        <f t="shared" si="129"/>
        <v>1.8650645994832042</v>
      </c>
      <c r="G123" s="52">
        <f t="shared" si="109"/>
        <v>647.71231078625317</v>
      </c>
      <c r="H123" s="611"/>
      <c r="I123" s="52">
        <f>surplus!P123</f>
        <v>12.214222584011493</v>
      </c>
      <c r="J123" s="213">
        <f t="shared" si="137"/>
        <v>0.05</v>
      </c>
      <c r="K123" s="52">
        <f t="shared" si="110"/>
        <v>244.28445168022984</v>
      </c>
      <c r="L123" s="52">
        <f t="shared" si="111"/>
        <v>455.60628303296204</v>
      </c>
      <c r="M123" s="52">
        <f t="shared" si="112"/>
        <v>232.07022909621836</v>
      </c>
      <c r="N123" s="52">
        <f>surplus!T123</f>
        <v>3.0606669380086187</v>
      </c>
      <c r="O123" s="213">
        <f t="shared" si="138"/>
        <v>3.7499999999999999E-2</v>
      </c>
      <c r="P123" s="52">
        <f t="shared" si="113"/>
        <v>81.617785013563164</v>
      </c>
      <c r="Q123" s="52">
        <f t="shared" si="114"/>
        <v>152.22244151702745</v>
      </c>
      <c r="R123" s="52">
        <f t="shared" si="115"/>
        <v>78.557118075554541</v>
      </c>
      <c r="S123" s="611"/>
      <c r="T123" s="52">
        <f>surplus!L123</f>
        <v>36.58352472719374</v>
      </c>
      <c r="U123" s="173">
        <f t="shared" si="139"/>
        <v>0.05</v>
      </c>
      <c r="V123" s="52">
        <f t="shared" si="116"/>
        <v>33.659451680229836</v>
      </c>
      <c r="W123" s="52">
        <f t="shared" si="117"/>
        <v>2.9240730469639047</v>
      </c>
      <c r="X123" s="212">
        <f t="shared" si="130"/>
        <v>18.28</v>
      </c>
      <c r="Y123" s="52">
        <f t="shared" si="118"/>
        <v>53.452055298500184</v>
      </c>
      <c r="Z123" s="611"/>
      <c r="AA123" s="52">
        <f>surplus!AH123</f>
        <v>13.981227004644783</v>
      </c>
      <c r="AB123" s="212">
        <f t="shared" si="131"/>
        <v>18.28</v>
      </c>
      <c r="AC123" s="52">
        <f t="shared" si="119"/>
        <v>255.57682964490664</v>
      </c>
      <c r="AD123" s="611"/>
      <c r="AE123" s="52">
        <f>surplus!AJ123</f>
        <v>126.6</v>
      </c>
      <c r="AF123" s="212">
        <f t="shared" si="132"/>
        <v>4.3888888888888893</v>
      </c>
      <c r="AG123" s="52">
        <f t="shared" si="120"/>
        <v>555.63333333333333</v>
      </c>
      <c r="AH123" s="611"/>
      <c r="AI123" s="52">
        <f>surplus!Y123</f>
        <v>6.3</v>
      </c>
      <c r="AJ123" s="212">
        <f t="shared" si="133"/>
        <v>4.3888888888888893</v>
      </c>
      <c r="AK123" s="52">
        <f t="shared" si="121"/>
        <v>27.650000000000002</v>
      </c>
      <c r="AL123" s="611"/>
      <c r="AM123" s="52">
        <f>surplus!V123</f>
        <v>86</v>
      </c>
      <c r="AN123" s="212">
        <f t="shared" si="134"/>
        <v>2.757696007696008</v>
      </c>
      <c r="AO123" s="52">
        <f t="shared" si="122"/>
        <v>237.16185666185669</v>
      </c>
      <c r="AP123" s="611"/>
      <c r="AQ123" s="52">
        <f>surplus!AM123</f>
        <v>132.5</v>
      </c>
      <c r="AR123" s="214">
        <f t="shared" si="140"/>
        <v>0.08</v>
      </c>
      <c r="AS123" s="52">
        <f t="shared" si="123"/>
        <v>6.88</v>
      </c>
      <c r="AT123" s="52">
        <f t="shared" si="124"/>
        <v>125.62</v>
      </c>
      <c r="AU123" s="212">
        <f t="shared" si="141"/>
        <v>3.0022222222222221</v>
      </c>
      <c r="AV123" s="52">
        <f t="shared" si="125"/>
        <v>377.13915555555553</v>
      </c>
      <c r="AW123" s="611"/>
      <c r="AX123" s="52">
        <f>surplus!AR123</f>
        <v>8.4563245962402576</v>
      </c>
      <c r="AY123" s="212">
        <f t="shared" si="135"/>
        <v>0</v>
      </c>
      <c r="AZ123" s="52">
        <f t="shared" si="126"/>
        <v>0</v>
      </c>
      <c r="BA123" s="611"/>
      <c r="BB123" s="52">
        <f>surplus!AT123</f>
        <v>19.5</v>
      </c>
      <c r="BC123" s="212">
        <f t="shared" si="136"/>
        <v>0</v>
      </c>
      <c r="BD123" s="52">
        <f t="shared" si="127"/>
        <v>0</v>
      </c>
    </row>
    <row r="124" spans="1:56" ht="13.8" x14ac:dyDescent="0.45">
      <c r="A124" s="109">
        <v>2031</v>
      </c>
      <c r="B124" s="626">
        <f t="shared" si="108"/>
        <v>2758.8425065036372</v>
      </c>
      <c r="C124" s="611"/>
      <c r="D124" s="52">
        <f>surplus!AD124</f>
        <v>664.44637992333833</v>
      </c>
      <c r="E124" s="52">
        <f t="shared" si="128"/>
        <v>356.27695360301766</v>
      </c>
      <c r="F124" s="212">
        <f t="shared" si="129"/>
        <v>1.8650645994832042</v>
      </c>
      <c r="G124" s="52">
        <f t="shared" si="109"/>
        <v>664.47953377670831</v>
      </c>
      <c r="H124" s="611"/>
      <c r="I124" s="52">
        <f>surplus!P124</f>
        <v>12.217065611860235</v>
      </c>
      <c r="J124" s="213">
        <f t="shared" si="137"/>
        <v>0.05</v>
      </c>
      <c r="K124" s="52">
        <f t="shared" si="110"/>
        <v>244.3413122372047</v>
      </c>
      <c r="L124" s="52">
        <f t="shared" si="111"/>
        <v>455.71233164488274</v>
      </c>
      <c r="M124" s="52">
        <f t="shared" si="112"/>
        <v>232.12424662534448</v>
      </c>
      <c r="N124" s="52">
        <f>surplus!T124</f>
        <v>2.9627992088951753</v>
      </c>
      <c r="O124" s="213">
        <f t="shared" si="138"/>
        <v>3.7499999999999999E-2</v>
      </c>
      <c r="P124" s="52">
        <f t="shared" si="113"/>
        <v>79.007978903871347</v>
      </c>
      <c r="Q124" s="52">
        <f t="shared" si="114"/>
        <v>147.35498453032628</v>
      </c>
      <c r="R124" s="52">
        <f t="shared" si="115"/>
        <v>76.04517969497617</v>
      </c>
      <c r="S124" s="611"/>
      <c r="T124" s="52">
        <f>surplus!L124</f>
        <v>36.478712448772086</v>
      </c>
      <c r="U124" s="173">
        <f t="shared" si="139"/>
        <v>0.05</v>
      </c>
      <c r="V124" s="52">
        <f t="shared" si="116"/>
        <v>33.981312237204683</v>
      </c>
      <c r="W124" s="52">
        <f t="shared" si="117"/>
        <v>2.4974002115674026</v>
      </c>
      <c r="X124" s="212">
        <f t="shared" si="130"/>
        <v>18.28</v>
      </c>
      <c r="Y124" s="52">
        <f t="shared" si="118"/>
        <v>45.652475867452118</v>
      </c>
      <c r="Z124" s="611"/>
      <c r="AA124" s="52">
        <f>surplus!AH124</f>
        <v>13.994907713231942</v>
      </c>
      <c r="AB124" s="212">
        <f t="shared" si="131"/>
        <v>18.28</v>
      </c>
      <c r="AC124" s="52">
        <f t="shared" si="119"/>
        <v>255.82691299787993</v>
      </c>
      <c r="AD124" s="611"/>
      <c r="AE124" s="52">
        <f>surplus!AJ124</f>
        <v>125.1</v>
      </c>
      <c r="AF124" s="212">
        <f t="shared" si="132"/>
        <v>4.3888888888888893</v>
      </c>
      <c r="AG124" s="52">
        <f t="shared" si="120"/>
        <v>549.05000000000007</v>
      </c>
      <c r="AH124" s="611"/>
      <c r="AI124" s="52">
        <f>surplus!Y124</f>
        <v>6.2</v>
      </c>
      <c r="AJ124" s="212">
        <f t="shared" si="133"/>
        <v>4.3888888888888893</v>
      </c>
      <c r="AK124" s="52">
        <f t="shared" si="121"/>
        <v>27.211111111111116</v>
      </c>
      <c r="AL124" s="611"/>
      <c r="AM124" s="52">
        <f>surplus!V124</f>
        <v>86.3</v>
      </c>
      <c r="AN124" s="212">
        <f t="shared" si="134"/>
        <v>2.757696007696008</v>
      </c>
      <c r="AO124" s="52">
        <f t="shared" si="122"/>
        <v>237.98916546416547</v>
      </c>
      <c r="AP124" s="611"/>
      <c r="AQ124" s="52">
        <f>surplus!AM124</f>
        <v>132</v>
      </c>
      <c r="AR124" s="214">
        <f t="shared" si="140"/>
        <v>0.08</v>
      </c>
      <c r="AS124" s="52">
        <f t="shared" si="123"/>
        <v>6.9039999999999999</v>
      </c>
      <c r="AT124" s="52">
        <f t="shared" si="124"/>
        <v>125.096</v>
      </c>
      <c r="AU124" s="212">
        <f t="shared" si="141"/>
        <v>3.0022222222222221</v>
      </c>
      <c r="AV124" s="52">
        <f t="shared" si="125"/>
        <v>375.56599111111109</v>
      </c>
      <c r="AW124" s="611"/>
      <c r="AX124" s="52">
        <f>surplus!AR124</f>
        <v>8.6563245962402569</v>
      </c>
      <c r="AY124" s="212">
        <f t="shared" si="135"/>
        <v>0</v>
      </c>
      <c r="AZ124" s="52">
        <f t="shared" si="126"/>
        <v>0</v>
      </c>
      <c r="BA124" s="611"/>
      <c r="BB124" s="52">
        <f>surplus!AT124</f>
        <v>19.399999999999999</v>
      </c>
      <c r="BC124" s="212">
        <f t="shared" si="136"/>
        <v>0</v>
      </c>
      <c r="BD124" s="52">
        <f t="shared" si="127"/>
        <v>0</v>
      </c>
    </row>
    <row r="125" spans="1:56" ht="13.8" x14ac:dyDescent="0.45">
      <c r="A125" s="109">
        <v>2032</v>
      </c>
      <c r="B125" s="626">
        <f t="shared" si="108"/>
        <v>2756.0713018274082</v>
      </c>
      <c r="C125" s="611"/>
      <c r="D125" s="52">
        <f>surplus!AD125</f>
        <v>670.7547101436852</v>
      </c>
      <c r="E125" s="52">
        <f t="shared" si="128"/>
        <v>362.47883402819002</v>
      </c>
      <c r="F125" s="212">
        <f t="shared" si="129"/>
        <v>1.8650645994832042</v>
      </c>
      <c r="G125" s="52">
        <f t="shared" si="109"/>
        <v>676.04644140792504</v>
      </c>
      <c r="H125" s="611"/>
      <c r="I125" s="52">
        <f>surplus!P125</f>
        <v>12.21984861304127</v>
      </c>
      <c r="J125" s="213">
        <f t="shared" si="137"/>
        <v>0.05</v>
      </c>
      <c r="K125" s="52">
        <f t="shared" si="110"/>
        <v>244.39697226082538</v>
      </c>
      <c r="L125" s="52">
        <f t="shared" si="111"/>
        <v>455.81614118454405</v>
      </c>
      <c r="M125" s="52">
        <f t="shared" si="112"/>
        <v>232.1771236477841</v>
      </c>
      <c r="N125" s="52">
        <f>surplus!T125</f>
        <v>2.9648864597809514</v>
      </c>
      <c r="O125" s="213">
        <f t="shared" si="138"/>
        <v>3.7499999999999999E-2</v>
      </c>
      <c r="P125" s="52">
        <f t="shared" si="113"/>
        <v>79.063638927492036</v>
      </c>
      <c r="Q125" s="52">
        <f t="shared" si="114"/>
        <v>147.45879406998762</v>
      </c>
      <c r="R125" s="52">
        <f t="shared" si="115"/>
        <v>76.09875246771108</v>
      </c>
      <c r="S125" s="611"/>
      <c r="T125" s="52">
        <f>surplus!L125</f>
        <v>36.369779046982252</v>
      </c>
      <c r="U125" s="173">
        <f t="shared" si="139"/>
        <v>0.05</v>
      </c>
      <c r="V125" s="52">
        <f t="shared" si="116"/>
        <v>34.296972260825378</v>
      </c>
      <c r="W125" s="52">
        <f t="shared" si="117"/>
        <v>2.0728067861568746</v>
      </c>
      <c r="X125" s="212">
        <f t="shared" si="130"/>
        <v>18.28</v>
      </c>
      <c r="Y125" s="52">
        <f t="shared" si="118"/>
        <v>37.890908050947672</v>
      </c>
      <c r="Z125" s="611"/>
      <c r="AA125" s="52">
        <f>surplus!AH125</f>
        <v>14.008299572257275</v>
      </c>
      <c r="AB125" s="212">
        <f t="shared" si="131"/>
        <v>18.28</v>
      </c>
      <c r="AC125" s="52">
        <f t="shared" si="119"/>
        <v>256.07171618086301</v>
      </c>
      <c r="AD125" s="611"/>
      <c r="AE125" s="52">
        <f>surplus!AJ125</f>
        <v>123.6</v>
      </c>
      <c r="AF125" s="212">
        <f t="shared" si="132"/>
        <v>4.3888888888888893</v>
      </c>
      <c r="AG125" s="52">
        <f t="shared" si="120"/>
        <v>542.4666666666667</v>
      </c>
      <c r="AH125" s="611"/>
      <c r="AI125" s="52">
        <f>surplus!Y125</f>
        <v>6.2</v>
      </c>
      <c r="AJ125" s="212">
        <f t="shared" si="133"/>
        <v>4.3888888888888893</v>
      </c>
      <c r="AK125" s="52">
        <f t="shared" si="121"/>
        <v>27.211111111111116</v>
      </c>
      <c r="AL125" s="611"/>
      <c r="AM125" s="52">
        <f>surplus!V125</f>
        <v>86.6</v>
      </c>
      <c r="AN125" s="212">
        <f t="shared" si="134"/>
        <v>2.757696007696008</v>
      </c>
      <c r="AO125" s="52">
        <f t="shared" si="122"/>
        <v>238.81647426647427</v>
      </c>
      <c r="AP125" s="611"/>
      <c r="AQ125" s="52">
        <f>surplus!AM125</f>
        <v>131.6</v>
      </c>
      <c r="AR125" s="214">
        <f t="shared" si="140"/>
        <v>0.08</v>
      </c>
      <c r="AS125" s="52">
        <f t="shared" si="123"/>
        <v>6.9279999999999999</v>
      </c>
      <c r="AT125" s="52">
        <f t="shared" si="124"/>
        <v>124.672</v>
      </c>
      <c r="AU125" s="212">
        <f t="shared" si="141"/>
        <v>3.0022222222222221</v>
      </c>
      <c r="AV125" s="52">
        <f t="shared" si="125"/>
        <v>374.29304888888885</v>
      </c>
      <c r="AW125" s="611"/>
      <c r="AX125" s="52">
        <f>surplus!AR125</f>
        <v>8.8563245962402597</v>
      </c>
      <c r="AY125" s="212">
        <f t="shared" si="135"/>
        <v>0</v>
      </c>
      <c r="AZ125" s="52">
        <f t="shared" si="126"/>
        <v>0</v>
      </c>
      <c r="BA125" s="611"/>
      <c r="BB125" s="52">
        <f>surplus!AT125</f>
        <v>19.3</v>
      </c>
      <c r="BC125" s="212">
        <f t="shared" si="136"/>
        <v>0</v>
      </c>
      <c r="BD125" s="52">
        <f t="shared" si="127"/>
        <v>0</v>
      </c>
    </row>
    <row r="126" spans="1:56" ht="13.8" x14ac:dyDescent="0.45">
      <c r="A126" s="109">
        <v>2033</v>
      </c>
      <c r="B126" s="626">
        <f t="shared" si="108"/>
        <v>2749.9904106282643</v>
      </c>
      <c r="C126" s="611"/>
      <c r="D126" s="52">
        <f>surplus!AD126</f>
        <v>676.63752923144136</v>
      </c>
      <c r="E126" s="52">
        <f t="shared" si="128"/>
        <v>368.25765354254582</v>
      </c>
      <c r="F126" s="212">
        <f t="shared" si="129"/>
        <v>1.8650645994832042</v>
      </c>
      <c r="G126" s="52">
        <f t="shared" si="109"/>
        <v>686.82431311095286</v>
      </c>
      <c r="H126" s="611"/>
      <c r="I126" s="52">
        <f>surplus!P126</f>
        <v>12.222567556136703</v>
      </c>
      <c r="J126" s="213">
        <f t="shared" si="137"/>
        <v>0.05</v>
      </c>
      <c r="K126" s="52">
        <f t="shared" si="110"/>
        <v>244.45135112273405</v>
      </c>
      <c r="L126" s="52">
        <f t="shared" si="111"/>
        <v>455.91756127485013</v>
      </c>
      <c r="M126" s="52">
        <f t="shared" si="112"/>
        <v>232.22878356659734</v>
      </c>
      <c r="N126" s="52">
        <f>surplus!T126</f>
        <v>2.9669256671025259</v>
      </c>
      <c r="O126" s="213">
        <f t="shared" si="138"/>
        <v>3.7499999999999999E-2</v>
      </c>
      <c r="P126" s="52">
        <f t="shared" si="113"/>
        <v>79.118017789400696</v>
      </c>
      <c r="Q126" s="52">
        <f t="shared" si="114"/>
        <v>147.56021416029364</v>
      </c>
      <c r="R126" s="52">
        <f t="shared" si="115"/>
        <v>76.151092122298166</v>
      </c>
      <c r="S126" s="611"/>
      <c r="T126" s="52">
        <f>surplus!L126</f>
        <v>36.25644774533265</v>
      </c>
      <c r="U126" s="173">
        <f t="shared" si="139"/>
        <v>0.05</v>
      </c>
      <c r="V126" s="52">
        <f t="shared" si="116"/>
        <v>34.591351122734032</v>
      </c>
      <c r="W126" s="52">
        <f t="shared" si="117"/>
        <v>1.6650966225986181</v>
      </c>
      <c r="X126" s="212">
        <f t="shared" si="130"/>
        <v>18.28</v>
      </c>
      <c r="Y126" s="52">
        <f t="shared" si="118"/>
        <v>30.437966261102741</v>
      </c>
      <c r="Z126" s="611"/>
      <c r="AA126" s="52">
        <f>surplus!AH126</f>
        <v>13.921383182454807</v>
      </c>
      <c r="AB126" s="212">
        <f t="shared" si="131"/>
        <v>18.28</v>
      </c>
      <c r="AC126" s="52">
        <f t="shared" si="119"/>
        <v>254.48288457527389</v>
      </c>
      <c r="AD126" s="611"/>
      <c r="AE126" s="52">
        <f>surplus!AJ126</f>
        <v>122.1</v>
      </c>
      <c r="AF126" s="212">
        <f t="shared" si="132"/>
        <v>4.3888888888888893</v>
      </c>
      <c r="AG126" s="52">
        <f t="shared" si="120"/>
        <v>535.88333333333333</v>
      </c>
      <c r="AH126" s="611"/>
      <c r="AI126" s="52">
        <f>surplus!Y126</f>
        <v>6.1</v>
      </c>
      <c r="AJ126" s="212">
        <f t="shared" si="133"/>
        <v>4.3888888888888893</v>
      </c>
      <c r="AK126" s="52">
        <f t="shared" si="121"/>
        <v>26.772222222222222</v>
      </c>
      <c r="AL126" s="611"/>
      <c r="AM126" s="52">
        <f>surplus!V126</f>
        <v>86.8</v>
      </c>
      <c r="AN126" s="212">
        <f t="shared" si="134"/>
        <v>2.757696007696008</v>
      </c>
      <c r="AO126" s="52">
        <f t="shared" si="122"/>
        <v>239.36801346801349</v>
      </c>
      <c r="AP126" s="611"/>
      <c r="AQ126" s="52">
        <f>surplus!AM126</f>
        <v>131.1</v>
      </c>
      <c r="AR126" s="214">
        <f t="shared" si="140"/>
        <v>0.08</v>
      </c>
      <c r="AS126" s="52">
        <f t="shared" si="123"/>
        <v>6.944</v>
      </c>
      <c r="AT126" s="52">
        <f t="shared" si="124"/>
        <v>124.15599999999999</v>
      </c>
      <c r="AU126" s="212">
        <f t="shared" si="141"/>
        <v>3.0022222222222221</v>
      </c>
      <c r="AV126" s="52">
        <f t="shared" si="125"/>
        <v>372.74390222222218</v>
      </c>
      <c r="AW126" s="611"/>
      <c r="AX126" s="52">
        <f>surplus!AR126</f>
        <v>9.056324596240259</v>
      </c>
      <c r="AY126" s="212">
        <f t="shared" si="135"/>
        <v>0</v>
      </c>
      <c r="AZ126" s="52">
        <f t="shared" si="126"/>
        <v>0</v>
      </c>
      <c r="BA126" s="611"/>
      <c r="BB126" s="52">
        <f>surplus!AT126</f>
        <v>19.2</v>
      </c>
      <c r="BC126" s="212">
        <f t="shared" si="136"/>
        <v>0</v>
      </c>
      <c r="BD126" s="52">
        <f t="shared" si="127"/>
        <v>0</v>
      </c>
    </row>
    <row r="127" spans="1:56" ht="13.8" x14ac:dyDescent="0.45">
      <c r="A127" s="109">
        <v>2034</v>
      </c>
      <c r="B127" s="626">
        <f t="shared" si="108"/>
        <v>2743.9511334601093</v>
      </c>
      <c r="C127" s="611"/>
      <c r="D127" s="52">
        <f>surplus!AD127</f>
        <v>682.4157440038133</v>
      </c>
      <c r="E127" s="52">
        <f t="shared" si="128"/>
        <v>376.49897763056572</v>
      </c>
      <c r="F127" s="212">
        <f t="shared" si="129"/>
        <v>1.8650645994832042</v>
      </c>
      <c r="G127" s="52">
        <f t="shared" si="109"/>
        <v>702.19491492038696</v>
      </c>
      <c r="H127" s="611"/>
      <c r="I127" s="52">
        <f>surplus!P127</f>
        <v>12.225274937862682</v>
      </c>
      <c r="J127" s="213">
        <f t="shared" si="137"/>
        <v>0.05</v>
      </c>
      <c r="K127" s="52">
        <f t="shared" si="110"/>
        <v>244.50549875725363</v>
      </c>
      <c r="L127" s="52">
        <f t="shared" si="111"/>
        <v>456.01855011113832</v>
      </c>
      <c r="M127" s="52">
        <f t="shared" si="112"/>
        <v>232.28022381939095</v>
      </c>
      <c r="N127" s="52">
        <f>surplus!T127</f>
        <v>2.868956203397012</v>
      </c>
      <c r="O127" s="213">
        <f t="shared" si="138"/>
        <v>3.7499999999999999E-2</v>
      </c>
      <c r="P127" s="52">
        <f t="shared" si="113"/>
        <v>76.505498757253662</v>
      </c>
      <c r="Q127" s="52">
        <f t="shared" si="114"/>
        <v>142.68769739796008</v>
      </c>
      <c r="R127" s="52">
        <f t="shared" si="115"/>
        <v>73.636542553856657</v>
      </c>
      <c r="S127" s="611"/>
      <c r="T127" s="52">
        <f>surplus!L127</f>
        <v>36.042322699308528</v>
      </c>
      <c r="U127" s="173">
        <f t="shared" si="139"/>
        <v>0.05</v>
      </c>
      <c r="V127" s="52">
        <f t="shared" si="116"/>
        <v>34.875498757253652</v>
      </c>
      <c r="W127" s="52">
        <f t="shared" si="117"/>
        <v>1.1668239420548758</v>
      </c>
      <c r="X127" s="212">
        <f t="shared" si="130"/>
        <v>18.28</v>
      </c>
      <c r="Y127" s="52">
        <f t="shared" si="118"/>
        <v>21.32954166076313</v>
      </c>
      <c r="Z127" s="611"/>
      <c r="AA127" s="52">
        <f>surplus!AH127</f>
        <v>13.934411159104329</v>
      </c>
      <c r="AB127" s="212">
        <f t="shared" si="131"/>
        <v>18.28</v>
      </c>
      <c r="AC127" s="52">
        <f t="shared" si="119"/>
        <v>254.72103598842713</v>
      </c>
      <c r="AD127" s="611"/>
      <c r="AE127" s="52">
        <f>surplus!AJ127</f>
        <v>120.5</v>
      </c>
      <c r="AF127" s="212">
        <f t="shared" si="132"/>
        <v>4.3888888888888893</v>
      </c>
      <c r="AG127" s="52">
        <f t="shared" si="120"/>
        <v>528.8611111111112</v>
      </c>
      <c r="AH127" s="611"/>
      <c r="AI127" s="52">
        <f>surplus!Y127</f>
        <v>6.1</v>
      </c>
      <c r="AJ127" s="212">
        <f t="shared" si="133"/>
        <v>4.3888888888888893</v>
      </c>
      <c r="AK127" s="52">
        <f t="shared" si="121"/>
        <v>26.772222222222222</v>
      </c>
      <c r="AL127" s="611"/>
      <c r="AM127" s="52">
        <f>surplus!V127</f>
        <v>87.1</v>
      </c>
      <c r="AN127" s="212">
        <f t="shared" si="134"/>
        <v>2.757696007696008</v>
      </c>
      <c r="AO127" s="52">
        <f t="shared" si="122"/>
        <v>240.19532227032229</v>
      </c>
      <c r="AP127" s="611"/>
      <c r="AQ127" s="52">
        <f>surplus!AM127</f>
        <v>130.6</v>
      </c>
      <c r="AR127" s="214">
        <f t="shared" si="140"/>
        <v>0.08</v>
      </c>
      <c r="AS127" s="52">
        <f t="shared" si="123"/>
        <v>6.968</v>
      </c>
      <c r="AT127" s="52">
        <f t="shared" si="124"/>
        <v>123.63199999999999</v>
      </c>
      <c r="AU127" s="212">
        <f t="shared" si="141"/>
        <v>3.0022222222222221</v>
      </c>
      <c r="AV127" s="52">
        <f t="shared" si="125"/>
        <v>371.17073777777773</v>
      </c>
      <c r="AW127" s="611"/>
      <c r="AX127" s="52">
        <f>surplus!AR127</f>
        <v>9.2563245962402583</v>
      </c>
      <c r="AY127" s="212">
        <f t="shared" si="135"/>
        <v>0</v>
      </c>
      <c r="AZ127" s="52">
        <f t="shared" si="126"/>
        <v>0</v>
      </c>
      <c r="BA127" s="611"/>
      <c r="BB127" s="52">
        <f>surplus!AT127</f>
        <v>19.100000000000001</v>
      </c>
      <c r="BC127" s="212">
        <f t="shared" si="136"/>
        <v>0</v>
      </c>
      <c r="BD127" s="52">
        <f t="shared" si="127"/>
        <v>0</v>
      </c>
    </row>
    <row r="128" spans="1:56" ht="13.8" x14ac:dyDescent="0.45">
      <c r="A128" s="109">
        <v>2035</v>
      </c>
      <c r="B128" s="626">
        <f t="shared" si="108"/>
        <v>2737.1044473745778</v>
      </c>
      <c r="C128" s="611"/>
      <c r="D128" s="52">
        <f>surplus!AD128</f>
        <v>687.87888703888223</v>
      </c>
      <c r="E128" s="52">
        <f t="shared" si="128"/>
        <v>381.86001088260537</v>
      </c>
      <c r="F128" s="212">
        <f t="shared" si="129"/>
        <v>1.8650645994832042</v>
      </c>
      <c r="G128" s="52">
        <f t="shared" si="109"/>
        <v>712.19358825541838</v>
      </c>
      <c r="H128" s="611"/>
      <c r="I128" s="52">
        <f>surplus!P128</f>
        <v>12.227944474673905</v>
      </c>
      <c r="J128" s="213">
        <f t="shared" si="137"/>
        <v>0.05</v>
      </c>
      <c r="K128" s="52">
        <f t="shared" si="110"/>
        <v>244.55888949347809</v>
      </c>
      <c r="L128" s="52">
        <f t="shared" si="111"/>
        <v>456.11812728321092</v>
      </c>
      <c r="M128" s="52">
        <f t="shared" si="112"/>
        <v>232.33094501880419</v>
      </c>
      <c r="N128" s="52">
        <f>surplus!T128</f>
        <v>2.8709583560054277</v>
      </c>
      <c r="O128" s="213">
        <f t="shared" si="138"/>
        <v>3.7499999999999999E-2</v>
      </c>
      <c r="P128" s="52">
        <f t="shared" si="113"/>
        <v>76.558889493478077</v>
      </c>
      <c r="Q128" s="52">
        <f t="shared" si="114"/>
        <v>142.78727457003259</v>
      </c>
      <c r="R128" s="52">
        <f t="shared" si="115"/>
        <v>73.687931137472646</v>
      </c>
      <c r="S128" s="611"/>
      <c r="T128" s="52">
        <f>surplus!L128</f>
        <v>35.825599415392141</v>
      </c>
      <c r="U128" s="173">
        <f t="shared" si="139"/>
        <v>0.05</v>
      </c>
      <c r="V128" s="52">
        <f t="shared" si="116"/>
        <v>35.14888949347808</v>
      </c>
      <c r="W128" s="52">
        <f t="shared" si="117"/>
        <v>0.67670992191406043</v>
      </c>
      <c r="X128" s="212">
        <f t="shared" si="130"/>
        <v>18.28</v>
      </c>
      <c r="Y128" s="52">
        <f t="shared" si="118"/>
        <v>12.370257372589025</v>
      </c>
      <c r="Z128" s="611"/>
      <c r="AA128" s="52">
        <f>surplus!AH128</f>
        <v>13.947257025244248</v>
      </c>
      <c r="AB128" s="212">
        <f t="shared" si="131"/>
        <v>18.28</v>
      </c>
      <c r="AC128" s="52">
        <f t="shared" si="119"/>
        <v>254.95585842146488</v>
      </c>
      <c r="AD128" s="611"/>
      <c r="AE128" s="52">
        <f>surplus!AJ128</f>
        <v>118.9</v>
      </c>
      <c r="AF128" s="212">
        <f t="shared" si="132"/>
        <v>4.3888888888888893</v>
      </c>
      <c r="AG128" s="52">
        <f t="shared" si="120"/>
        <v>521.83888888888896</v>
      </c>
      <c r="AH128" s="611"/>
      <c r="AI128" s="52">
        <f>surplus!Y128</f>
        <v>6.1</v>
      </c>
      <c r="AJ128" s="212">
        <f t="shared" si="133"/>
        <v>4.3888888888888893</v>
      </c>
      <c r="AK128" s="52">
        <f t="shared" si="121"/>
        <v>26.772222222222222</v>
      </c>
      <c r="AL128" s="611"/>
      <c r="AM128" s="52">
        <f>surplus!V128</f>
        <v>87.3</v>
      </c>
      <c r="AN128" s="212">
        <f t="shared" si="134"/>
        <v>2.757696007696008</v>
      </c>
      <c r="AO128" s="52">
        <f t="shared" si="122"/>
        <v>240.74686147186148</v>
      </c>
      <c r="AP128" s="611"/>
      <c r="AQ128" s="52">
        <f>surplus!AM128</f>
        <v>130</v>
      </c>
      <c r="AR128" s="214">
        <f t="shared" si="140"/>
        <v>0.08</v>
      </c>
      <c r="AS128" s="52">
        <f t="shared" si="123"/>
        <v>6.984</v>
      </c>
      <c r="AT128" s="52">
        <f t="shared" si="124"/>
        <v>123.01600000000001</v>
      </c>
      <c r="AU128" s="212">
        <f t="shared" si="141"/>
        <v>3.0022222222222221</v>
      </c>
      <c r="AV128" s="52">
        <f t="shared" si="125"/>
        <v>369.32136888888891</v>
      </c>
      <c r="AW128" s="611"/>
      <c r="AX128" s="52">
        <f>surplus!AR128</f>
        <v>9.3563245962402597</v>
      </c>
      <c r="AY128" s="212">
        <f t="shared" si="135"/>
        <v>0</v>
      </c>
      <c r="AZ128" s="52">
        <f t="shared" si="126"/>
        <v>0</v>
      </c>
      <c r="BA128" s="611"/>
      <c r="BB128" s="52">
        <f>surplus!AT128</f>
        <v>19</v>
      </c>
      <c r="BC128" s="212">
        <f t="shared" si="136"/>
        <v>0</v>
      </c>
      <c r="BD128" s="52">
        <f t="shared" si="127"/>
        <v>0</v>
      </c>
    </row>
    <row r="129" spans="1:56" ht="13.8" x14ac:dyDescent="0.45">
      <c r="A129" s="109">
        <v>2036</v>
      </c>
      <c r="B129" s="626">
        <f t="shared" si="108"/>
        <v>2727.6647679230919</v>
      </c>
      <c r="C129" s="611"/>
      <c r="D129" s="52">
        <f>surplus!AD129</f>
        <v>693.03260529824536</v>
      </c>
      <c r="E129" s="52">
        <f t="shared" si="128"/>
        <v>386.91252456338566</v>
      </c>
      <c r="F129" s="212">
        <f t="shared" si="129"/>
        <v>1.8650645994832042</v>
      </c>
      <c r="G129" s="52">
        <f t="shared" si="109"/>
        <v>721.61685265984624</v>
      </c>
      <c r="H129" s="611"/>
      <c r="I129" s="52">
        <f>surplus!P129</f>
        <v>12.230590346009405</v>
      </c>
      <c r="J129" s="213">
        <f t="shared" si="137"/>
        <v>0.05</v>
      </c>
      <c r="K129" s="52">
        <f t="shared" si="110"/>
        <v>244.61180692018809</v>
      </c>
      <c r="L129" s="52">
        <f t="shared" si="111"/>
        <v>456.21682170246351</v>
      </c>
      <c r="M129" s="52">
        <f t="shared" si="112"/>
        <v>232.38121657417869</v>
      </c>
      <c r="N129" s="52">
        <f>surplus!T129</f>
        <v>2.8729427595070534</v>
      </c>
      <c r="O129" s="213">
        <f t="shared" si="138"/>
        <v>3.7499999999999999E-2</v>
      </c>
      <c r="P129" s="52">
        <f t="shared" si="113"/>
        <v>76.611806920188087</v>
      </c>
      <c r="Q129" s="52">
        <f t="shared" si="114"/>
        <v>142.88596898928517</v>
      </c>
      <c r="R129" s="52">
        <f t="shared" si="115"/>
        <v>73.738864160681032</v>
      </c>
      <c r="S129" s="611"/>
      <c r="T129" s="52">
        <f>surplus!L129</f>
        <v>35.60725138119836</v>
      </c>
      <c r="U129" s="173">
        <f t="shared" si="139"/>
        <v>0.05</v>
      </c>
      <c r="V129" s="52">
        <f t="shared" si="116"/>
        <v>35.406806920188096</v>
      </c>
      <c r="W129" s="52">
        <f t="shared" si="117"/>
        <v>0.20044446101026381</v>
      </c>
      <c r="X129" s="212">
        <f t="shared" si="130"/>
        <v>18.28</v>
      </c>
      <c r="Y129" s="52">
        <f t="shared" si="118"/>
        <v>3.6641247472676226</v>
      </c>
      <c r="Z129" s="611"/>
      <c r="AA129" s="52">
        <f>surplus!AH129</f>
        <v>13.859989012627391</v>
      </c>
      <c r="AB129" s="212">
        <f t="shared" si="131"/>
        <v>18.28</v>
      </c>
      <c r="AC129" s="52">
        <f t="shared" si="119"/>
        <v>253.36059915082873</v>
      </c>
      <c r="AD129" s="611"/>
      <c r="AE129" s="52">
        <f>surplus!AJ129</f>
        <v>117.3</v>
      </c>
      <c r="AF129" s="212">
        <f t="shared" si="132"/>
        <v>4.3888888888888893</v>
      </c>
      <c r="AG129" s="52">
        <f t="shared" si="120"/>
        <v>514.81666666666672</v>
      </c>
      <c r="AH129" s="611"/>
      <c r="AI129" s="52">
        <f>surplus!Y129</f>
        <v>6</v>
      </c>
      <c r="AJ129" s="212">
        <f t="shared" si="133"/>
        <v>4.3888888888888893</v>
      </c>
      <c r="AK129" s="52">
        <f t="shared" si="121"/>
        <v>26.333333333333336</v>
      </c>
      <c r="AL129" s="611"/>
      <c r="AM129" s="52">
        <f>surplus!V129</f>
        <v>87.5</v>
      </c>
      <c r="AN129" s="212">
        <f t="shared" si="134"/>
        <v>2.757696007696008</v>
      </c>
      <c r="AO129" s="52">
        <f t="shared" si="122"/>
        <v>241.29840067340069</v>
      </c>
      <c r="AP129" s="611"/>
      <c r="AQ129" s="52">
        <f>surplus!AM129</f>
        <v>129.4</v>
      </c>
      <c r="AR129" s="214">
        <f t="shared" si="140"/>
        <v>0.08</v>
      </c>
      <c r="AS129" s="52">
        <f t="shared" si="123"/>
        <v>7</v>
      </c>
      <c r="AT129" s="52">
        <f t="shared" si="124"/>
        <v>122.4</v>
      </c>
      <c r="AU129" s="212">
        <f t="shared" si="141"/>
        <v>3.0022222222222221</v>
      </c>
      <c r="AV129" s="52">
        <f t="shared" si="125"/>
        <v>367.47199999999998</v>
      </c>
      <c r="AW129" s="611"/>
      <c r="AX129" s="52">
        <f>surplus!AR129</f>
        <v>9.556324596240259</v>
      </c>
      <c r="AY129" s="212">
        <f t="shared" si="135"/>
        <v>0</v>
      </c>
      <c r="AZ129" s="52">
        <f t="shared" si="126"/>
        <v>0</v>
      </c>
      <c r="BA129" s="611"/>
      <c r="BB129" s="52">
        <f>surplus!AT129</f>
        <v>18.899999999999999</v>
      </c>
      <c r="BC129" s="212">
        <f t="shared" si="136"/>
        <v>0</v>
      </c>
      <c r="BD129" s="52">
        <f t="shared" si="127"/>
        <v>0</v>
      </c>
    </row>
    <row r="130" spans="1:56" ht="13.8" x14ac:dyDescent="0.45">
      <c r="A130" s="109">
        <v>2037</v>
      </c>
      <c r="B130" s="626">
        <f t="shared" si="108"/>
        <v>2723.9049000276436</v>
      </c>
      <c r="C130" s="611"/>
      <c r="D130" s="52">
        <f>surplus!AD130</f>
        <v>697.98380147027683</v>
      </c>
      <c r="E130" s="52">
        <f t="shared" si="128"/>
        <v>396.22942505787739</v>
      </c>
      <c r="F130" s="212">
        <f t="shared" si="129"/>
        <v>1.8650645994832042</v>
      </c>
      <c r="G130" s="52">
        <f t="shared" si="109"/>
        <v>738.99347394903043</v>
      </c>
      <c r="H130" s="611"/>
      <c r="I130" s="52">
        <f>surplus!P130</f>
        <v>12.133229884420029</v>
      </c>
      <c r="J130" s="213">
        <f t="shared" si="137"/>
        <v>0.05</v>
      </c>
      <c r="K130" s="52">
        <f t="shared" si="110"/>
        <v>242.66459768840056</v>
      </c>
      <c r="L130" s="52">
        <f t="shared" si="111"/>
        <v>452.58515069646967</v>
      </c>
      <c r="M130" s="52">
        <f t="shared" si="112"/>
        <v>230.53136780398054</v>
      </c>
      <c r="N130" s="52">
        <f>surplus!T130</f>
        <v>2.7749224133150223</v>
      </c>
      <c r="O130" s="213">
        <f t="shared" si="138"/>
        <v>3.7499999999999999E-2</v>
      </c>
      <c r="P130" s="52">
        <f t="shared" si="113"/>
        <v>73.997931021733933</v>
      </c>
      <c r="Q130" s="52">
        <f t="shared" si="114"/>
        <v>138.01092158363596</v>
      </c>
      <c r="R130" s="52">
        <f t="shared" si="115"/>
        <v>71.223008608418908</v>
      </c>
      <c r="S130" s="611"/>
      <c r="T130" s="52">
        <f>surplus!L130</f>
        <v>35.388468560838831</v>
      </c>
      <c r="U130" s="173">
        <f t="shared" si="139"/>
        <v>0.05</v>
      </c>
      <c r="V130" s="52">
        <f t="shared" si="116"/>
        <v>35.644597688400601</v>
      </c>
      <c r="W130" s="52">
        <f t="shared" si="117"/>
        <v>0</v>
      </c>
      <c r="X130" s="212">
        <f t="shared" si="130"/>
        <v>18.28</v>
      </c>
      <c r="Y130" s="52">
        <f t="shared" si="118"/>
        <v>0</v>
      </c>
      <c r="Z130" s="611"/>
      <c r="AA130" s="52">
        <f>surplus!AH130</f>
        <v>13.872690525845542</v>
      </c>
      <c r="AB130" s="212">
        <f t="shared" si="131"/>
        <v>18.28</v>
      </c>
      <c r="AC130" s="52">
        <f t="shared" si="119"/>
        <v>253.59278281245651</v>
      </c>
      <c r="AD130" s="611"/>
      <c r="AE130" s="52">
        <f>surplus!AJ130</f>
        <v>115.6</v>
      </c>
      <c r="AF130" s="212">
        <f t="shared" si="132"/>
        <v>4.3888888888888893</v>
      </c>
      <c r="AG130" s="52">
        <f t="shared" si="120"/>
        <v>507.35555555555555</v>
      </c>
      <c r="AH130" s="611"/>
      <c r="AI130" s="52">
        <f>surplus!Y130</f>
        <v>5.9</v>
      </c>
      <c r="AJ130" s="212">
        <f t="shared" si="133"/>
        <v>4.3888888888888893</v>
      </c>
      <c r="AK130" s="52">
        <f t="shared" si="121"/>
        <v>25.894444444444449</v>
      </c>
      <c r="AL130" s="611"/>
      <c r="AM130" s="52">
        <f>surplus!V130</f>
        <v>87.7</v>
      </c>
      <c r="AN130" s="212">
        <f t="shared" si="134"/>
        <v>2.757696007696008</v>
      </c>
      <c r="AO130" s="52">
        <f t="shared" si="122"/>
        <v>241.84993987493991</v>
      </c>
      <c r="AP130" s="611"/>
      <c r="AQ130" s="52">
        <f>surplus!AM130</f>
        <v>128.80000000000001</v>
      </c>
      <c r="AR130" s="214">
        <f t="shared" si="140"/>
        <v>0.08</v>
      </c>
      <c r="AS130" s="52">
        <f t="shared" si="123"/>
        <v>7.016</v>
      </c>
      <c r="AT130" s="52">
        <f t="shared" si="124"/>
        <v>121.78400000000001</v>
      </c>
      <c r="AU130" s="212">
        <f t="shared" si="141"/>
        <v>3.0022222222222221</v>
      </c>
      <c r="AV130" s="52">
        <f t="shared" si="125"/>
        <v>365.6226311111111</v>
      </c>
      <c r="AW130" s="611"/>
      <c r="AX130" s="52">
        <f>surplus!AR130</f>
        <v>9.7563245962402583</v>
      </c>
      <c r="AY130" s="212">
        <f t="shared" si="135"/>
        <v>0</v>
      </c>
      <c r="AZ130" s="52">
        <f t="shared" si="126"/>
        <v>0</v>
      </c>
      <c r="BA130" s="611"/>
      <c r="BB130" s="52">
        <f>surplus!AT130</f>
        <v>18.8</v>
      </c>
      <c r="BC130" s="212">
        <f t="shared" si="136"/>
        <v>0</v>
      </c>
      <c r="BD130" s="52">
        <f t="shared" si="127"/>
        <v>0</v>
      </c>
    </row>
    <row r="131" spans="1:56" ht="13.8" x14ac:dyDescent="0.45">
      <c r="A131" s="109">
        <v>2038</v>
      </c>
      <c r="B131" s="626">
        <f t="shared" si="108"/>
        <v>2722.1637355398848</v>
      </c>
      <c r="C131" s="611"/>
      <c r="D131" s="52">
        <f>surplus!AD131</f>
        <v>702.73282089450288</v>
      </c>
      <c r="E131" s="52">
        <f t="shared" si="128"/>
        <v>400.8776912040704</v>
      </c>
      <c r="F131" s="212">
        <f t="shared" si="129"/>
        <v>1.8650645994832042</v>
      </c>
      <c r="G131" s="52">
        <f t="shared" si="109"/>
        <v>747.66279058727116</v>
      </c>
      <c r="H131" s="611"/>
      <c r="I131" s="52">
        <f>surplus!P131</f>
        <v>12.135863957048343</v>
      </c>
      <c r="J131" s="213">
        <f t="shared" si="137"/>
        <v>0.05</v>
      </c>
      <c r="K131" s="52">
        <f t="shared" si="110"/>
        <v>242.71727914096687</v>
      </c>
      <c r="L131" s="52">
        <f t="shared" si="111"/>
        <v>452.68340500870045</v>
      </c>
      <c r="M131" s="52">
        <f t="shared" si="112"/>
        <v>230.58141518391852</v>
      </c>
      <c r="N131" s="52">
        <f>surplus!T131</f>
        <v>2.7768979677862577</v>
      </c>
      <c r="O131" s="213">
        <f t="shared" si="138"/>
        <v>3.7499999999999999E-2</v>
      </c>
      <c r="P131" s="52">
        <f t="shared" si="113"/>
        <v>74.050612474300209</v>
      </c>
      <c r="Q131" s="52">
        <f t="shared" si="114"/>
        <v>138.10917589586668</v>
      </c>
      <c r="R131" s="52">
        <f t="shared" si="115"/>
        <v>71.273714506513954</v>
      </c>
      <c r="S131" s="611"/>
      <c r="T131" s="52">
        <f>surplus!L131</f>
        <v>35.169310487877986</v>
      </c>
      <c r="U131" s="173">
        <f t="shared" si="139"/>
        <v>0.05</v>
      </c>
      <c r="V131" s="52">
        <f t="shared" si="116"/>
        <v>35.88227914096688</v>
      </c>
      <c r="W131" s="52">
        <f t="shared" si="117"/>
        <v>0</v>
      </c>
      <c r="X131" s="212">
        <f t="shared" si="130"/>
        <v>18.28</v>
      </c>
      <c r="Y131" s="52">
        <f t="shared" si="118"/>
        <v>0</v>
      </c>
      <c r="Z131" s="611"/>
      <c r="AA131" s="52">
        <f>surplus!AH131</f>
        <v>13.785365737606593</v>
      </c>
      <c r="AB131" s="212">
        <f t="shared" si="131"/>
        <v>18.28</v>
      </c>
      <c r="AC131" s="52">
        <f t="shared" si="119"/>
        <v>251.99648568344853</v>
      </c>
      <c r="AD131" s="611"/>
      <c r="AE131" s="52">
        <f>surplus!AJ131</f>
        <v>113.9</v>
      </c>
      <c r="AF131" s="212">
        <f t="shared" si="132"/>
        <v>4.3888888888888893</v>
      </c>
      <c r="AG131" s="52">
        <f t="shared" si="120"/>
        <v>499.8944444444445</v>
      </c>
      <c r="AH131" s="611"/>
      <c r="AI131" s="52">
        <f>surplus!Y131</f>
        <v>5.9</v>
      </c>
      <c r="AJ131" s="212">
        <f t="shared" si="133"/>
        <v>4.3888888888888893</v>
      </c>
      <c r="AK131" s="52">
        <f t="shared" si="121"/>
        <v>25.894444444444449</v>
      </c>
      <c r="AL131" s="611"/>
      <c r="AM131" s="52">
        <f>surplus!V131</f>
        <v>87.8</v>
      </c>
      <c r="AN131" s="212">
        <f t="shared" si="134"/>
        <v>2.757696007696008</v>
      </c>
      <c r="AO131" s="52">
        <f t="shared" si="122"/>
        <v>242.1257094757095</v>
      </c>
      <c r="AP131" s="611"/>
      <c r="AQ131" s="52">
        <f>surplus!AM131</f>
        <v>128.19999999999999</v>
      </c>
      <c r="AR131" s="214">
        <f t="shared" si="140"/>
        <v>0.08</v>
      </c>
      <c r="AS131" s="52">
        <f t="shared" si="123"/>
        <v>7.024</v>
      </c>
      <c r="AT131" s="52">
        <f t="shared" si="124"/>
        <v>121.17599999999999</v>
      </c>
      <c r="AU131" s="212">
        <f t="shared" si="141"/>
        <v>3.0022222222222221</v>
      </c>
      <c r="AV131" s="52">
        <f t="shared" si="125"/>
        <v>363.79727999999994</v>
      </c>
      <c r="AW131" s="611"/>
      <c r="AX131" s="52">
        <f>surplus!AR131</f>
        <v>9.9563245962402576</v>
      </c>
      <c r="AY131" s="212">
        <f t="shared" si="135"/>
        <v>0</v>
      </c>
      <c r="AZ131" s="52">
        <f t="shared" si="126"/>
        <v>0</v>
      </c>
      <c r="BA131" s="611"/>
      <c r="BB131" s="52">
        <f>surplus!AT131</f>
        <v>18.7</v>
      </c>
      <c r="BC131" s="212">
        <f t="shared" si="136"/>
        <v>0</v>
      </c>
      <c r="BD131" s="52">
        <f t="shared" si="127"/>
        <v>0</v>
      </c>
    </row>
    <row r="132" spans="1:56" ht="13.8" x14ac:dyDescent="0.45">
      <c r="A132" s="109">
        <v>2039</v>
      </c>
      <c r="B132" s="626">
        <f t="shared" si="108"/>
        <v>2719.0709912217076</v>
      </c>
      <c r="C132" s="611"/>
      <c r="D132" s="52">
        <f>surplus!AD132</f>
        <v>707.15655574079528</v>
      </c>
      <c r="E132" s="52">
        <f t="shared" si="128"/>
        <v>405.20310123461718</v>
      </c>
      <c r="F132" s="212">
        <f t="shared" si="129"/>
        <v>1.8650645994832042</v>
      </c>
      <c r="G132" s="52">
        <f t="shared" si="109"/>
        <v>755.7299597134936</v>
      </c>
      <c r="H132" s="611"/>
      <c r="I132" s="52">
        <f>surplus!P132</f>
        <v>12.138434540466529</v>
      </c>
      <c r="J132" s="213">
        <f t="shared" si="137"/>
        <v>0.05</v>
      </c>
      <c r="K132" s="52">
        <f t="shared" si="110"/>
        <v>242.76869080933056</v>
      </c>
      <c r="L132" s="52">
        <f t="shared" si="111"/>
        <v>452.77929109136596</v>
      </c>
      <c r="M132" s="52">
        <f t="shared" si="112"/>
        <v>230.63025626886403</v>
      </c>
      <c r="N132" s="52">
        <f>surplus!T132</f>
        <v>2.7788259053498972</v>
      </c>
      <c r="O132" s="213">
        <f t="shared" si="138"/>
        <v>3.7499999999999999E-2</v>
      </c>
      <c r="P132" s="52">
        <f t="shared" si="113"/>
        <v>74.102024142663922</v>
      </c>
      <c r="Q132" s="52">
        <f t="shared" si="114"/>
        <v>138.20506197853223</v>
      </c>
      <c r="R132" s="52">
        <f t="shared" si="115"/>
        <v>71.323198237314031</v>
      </c>
      <c r="S132" s="611"/>
      <c r="T132" s="52">
        <f>surplus!L132</f>
        <v>34.845793571131878</v>
      </c>
      <c r="U132" s="173">
        <f t="shared" si="139"/>
        <v>0.05</v>
      </c>
      <c r="V132" s="52">
        <f t="shared" si="116"/>
        <v>36.103690809330587</v>
      </c>
      <c r="W132" s="52">
        <f t="shared" si="117"/>
        <v>0</v>
      </c>
      <c r="X132" s="212">
        <f t="shared" si="130"/>
        <v>18.28</v>
      </c>
      <c r="Y132" s="52">
        <f t="shared" si="118"/>
        <v>0</v>
      </c>
      <c r="Z132" s="611"/>
      <c r="AA132" s="52">
        <f>surplus!AH132</f>
        <v>13.697735437980345</v>
      </c>
      <c r="AB132" s="212">
        <f t="shared" si="131"/>
        <v>18.28</v>
      </c>
      <c r="AC132" s="52">
        <f t="shared" si="119"/>
        <v>250.39460380628071</v>
      </c>
      <c r="AD132" s="611"/>
      <c r="AE132" s="52">
        <f>surplus!AJ132</f>
        <v>112.2</v>
      </c>
      <c r="AF132" s="212">
        <f t="shared" si="132"/>
        <v>4.3888888888888893</v>
      </c>
      <c r="AG132" s="52">
        <f t="shared" si="120"/>
        <v>492.43333333333339</v>
      </c>
      <c r="AH132" s="611"/>
      <c r="AI132" s="52">
        <f>surplus!Y132</f>
        <v>5.8</v>
      </c>
      <c r="AJ132" s="212">
        <f t="shared" si="133"/>
        <v>4.3888888888888893</v>
      </c>
      <c r="AK132" s="52">
        <f t="shared" si="121"/>
        <v>25.455555555555556</v>
      </c>
      <c r="AL132" s="611"/>
      <c r="AM132" s="52">
        <f>surplus!V132</f>
        <v>87.9</v>
      </c>
      <c r="AN132" s="212">
        <f t="shared" si="134"/>
        <v>2.757696007696008</v>
      </c>
      <c r="AO132" s="52">
        <f t="shared" si="122"/>
        <v>242.40147907647912</v>
      </c>
      <c r="AP132" s="611"/>
      <c r="AQ132" s="52">
        <f>surplus!AM132</f>
        <v>127.5</v>
      </c>
      <c r="AR132" s="214">
        <f t="shared" si="140"/>
        <v>0.08</v>
      </c>
      <c r="AS132" s="52">
        <f t="shared" si="123"/>
        <v>7.0320000000000009</v>
      </c>
      <c r="AT132" s="52">
        <f t="shared" si="124"/>
        <v>120.468</v>
      </c>
      <c r="AU132" s="212">
        <f t="shared" si="141"/>
        <v>3.0022222222222221</v>
      </c>
      <c r="AV132" s="52">
        <f t="shared" si="125"/>
        <v>361.67170666666669</v>
      </c>
      <c r="AW132" s="611"/>
      <c r="AX132" s="52">
        <f>surplus!AR132</f>
        <v>10.15632459624026</v>
      </c>
      <c r="AY132" s="212">
        <f t="shared" si="135"/>
        <v>0</v>
      </c>
      <c r="AZ132" s="52">
        <f t="shared" si="126"/>
        <v>0</v>
      </c>
      <c r="BA132" s="611"/>
      <c r="BB132" s="52">
        <f>surplus!AT132</f>
        <v>18.600000000000001</v>
      </c>
      <c r="BC132" s="212">
        <f t="shared" si="136"/>
        <v>0</v>
      </c>
      <c r="BD132" s="52">
        <f t="shared" si="127"/>
        <v>0</v>
      </c>
    </row>
    <row r="133" spans="1:56" ht="13.8" x14ac:dyDescent="0.45">
      <c r="A133" s="109">
        <v>2040</v>
      </c>
      <c r="B133" s="626">
        <f t="shared" si="108"/>
        <v>2716.9234860040451</v>
      </c>
      <c r="C133" s="611"/>
      <c r="D133" s="52">
        <f>surplus!AD133</f>
        <v>711.09447766540984</v>
      </c>
      <c r="E133" s="52">
        <f t="shared" si="128"/>
        <v>413.5272114489581</v>
      </c>
      <c r="F133" s="212">
        <f t="shared" si="129"/>
        <v>1.8650645994832042</v>
      </c>
      <c r="G133" s="52">
        <f t="shared" si="109"/>
        <v>771.25496299645738</v>
      </c>
      <c r="H133" s="611"/>
      <c r="I133" s="52">
        <f>surplus!P133</f>
        <v>12.040538550321179</v>
      </c>
      <c r="J133" s="213">
        <f t="shared" si="137"/>
        <v>0.05</v>
      </c>
      <c r="K133" s="52">
        <f t="shared" si="110"/>
        <v>240.81077100642355</v>
      </c>
      <c r="L133" s="52">
        <f t="shared" si="111"/>
        <v>449.12764417833694</v>
      </c>
      <c r="M133" s="52">
        <f t="shared" si="112"/>
        <v>228.77023245610238</v>
      </c>
      <c r="N133" s="52">
        <f>surplus!T133</f>
        <v>2.6804039127408847</v>
      </c>
      <c r="O133" s="213">
        <f t="shared" si="138"/>
        <v>3.7499999999999999E-2</v>
      </c>
      <c r="P133" s="52">
        <f t="shared" si="113"/>
        <v>71.477437673090265</v>
      </c>
      <c r="Q133" s="52">
        <f t="shared" si="114"/>
        <v>133.3100386658478</v>
      </c>
      <c r="R133" s="52">
        <f t="shared" si="115"/>
        <v>68.797033760349379</v>
      </c>
      <c r="S133" s="611"/>
      <c r="T133" s="52">
        <f>surplus!L133</f>
        <v>34.490244104702718</v>
      </c>
      <c r="U133" s="173">
        <f t="shared" si="139"/>
        <v>0.05</v>
      </c>
      <c r="V133" s="52">
        <f t="shared" si="116"/>
        <v>36.290771006423597</v>
      </c>
      <c r="W133" s="52">
        <f t="shared" si="117"/>
        <v>0</v>
      </c>
      <c r="X133" s="212">
        <f t="shared" si="130"/>
        <v>18.28</v>
      </c>
      <c r="Y133" s="52">
        <f t="shared" si="118"/>
        <v>0</v>
      </c>
      <c r="Z133" s="611"/>
      <c r="AA133" s="52">
        <f>surplus!AH133</f>
        <v>13.707859976752879</v>
      </c>
      <c r="AB133" s="212">
        <f t="shared" si="131"/>
        <v>18.28</v>
      </c>
      <c r="AC133" s="52">
        <f t="shared" si="119"/>
        <v>250.57968037504264</v>
      </c>
      <c r="AD133" s="611"/>
      <c r="AE133" s="52">
        <f>surplus!AJ133</f>
        <v>110.5</v>
      </c>
      <c r="AF133" s="212">
        <f t="shared" si="132"/>
        <v>4.3888888888888893</v>
      </c>
      <c r="AG133" s="52">
        <f t="shared" si="120"/>
        <v>484.97222222222229</v>
      </c>
      <c r="AH133" s="611"/>
      <c r="AI133" s="52">
        <f>surplus!Y133</f>
        <v>5.8</v>
      </c>
      <c r="AJ133" s="212">
        <f t="shared" si="133"/>
        <v>4.3888888888888893</v>
      </c>
      <c r="AK133" s="52">
        <f t="shared" si="121"/>
        <v>25.455555555555556</v>
      </c>
      <c r="AL133" s="611"/>
      <c r="AM133" s="52">
        <f>surplus!V133</f>
        <v>88</v>
      </c>
      <c r="AN133" s="212">
        <f t="shared" si="134"/>
        <v>2.757696007696008</v>
      </c>
      <c r="AO133" s="52">
        <f t="shared" si="122"/>
        <v>242.67724867724871</v>
      </c>
      <c r="AP133" s="611"/>
      <c r="AQ133" s="52">
        <f>surplus!AM133</f>
        <v>126.8</v>
      </c>
      <c r="AR133" s="214">
        <f t="shared" si="140"/>
        <v>0.08</v>
      </c>
      <c r="AS133" s="52">
        <f t="shared" si="123"/>
        <v>7.04</v>
      </c>
      <c r="AT133" s="52">
        <f t="shared" si="124"/>
        <v>119.75999999999999</v>
      </c>
      <c r="AU133" s="212">
        <f t="shared" si="141"/>
        <v>3.0022222222222221</v>
      </c>
      <c r="AV133" s="52">
        <f t="shared" si="125"/>
        <v>359.54613333333327</v>
      </c>
      <c r="AW133" s="611"/>
      <c r="AX133" s="52">
        <f>surplus!AR133</f>
        <v>10.35632459624026</v>
      </c>
      <c r="AY133" s="212">
        <f t="shared" si="135"/>
        <v>0</v>
      </c>
      <c r="AZ133" s="52">
        <f t="shared" si="126"/>
        <v>0</v>
      </c>
      <c r="BA133" s="611"/>
      <c r="BB133" s="52">
        <f>surplus!AT133</f>
        <v>18.399999999999999</v>
      </c>
      <c r="BC133" s="212">
        <f t="shared" si="136"/>
        <v>0</v>
      </c>
      <c r="BD133" s="52">
        <f t="shared" si="127"/>
        <v>0</v>
      </c>
    </row>
    <row r="134" spans="1:56" ht="13.8" x14ac:dyDescent="0.45">
      <c r="A134" s="109">
        <v>2041</v>
      </c>
      <c r="B134" s="626">
        <f t="shared" si="108"/>
        <v>2711.5806882334832</v>
      </c>
      <c r="C134" s="611"/>
      <c r="D134" s="52">
        <f>surplus!AD134</f>
        <v>714.73106916390304</v>
      </c>
      <c r="E134" s="52">
        <f t="shared" si="128"/>
        <v>417.08345235155076</v>
      </c>
      <c r="F134" s="212">
        <f t="shared" si="129"/>
        <v>1.8650645994832042</v>
      </c>
      <c r="G134" s="52">
        <f t="shared" si="109"/>
        <v>777.88758201111716</v>
      </c>
      <c r="H134" s="611"/>
      <c r="I134" s="52">
        <f>surplus!P134</f>
        <v>12.042639219495047</v>
      </c>
      <c r="J134" s="213">
        <f t="shared" si="137"/>
        <v>0.05</v>
      </c>
      <c r="K134" s="52">
        <f t="shared" si="110"/>
        <v>240.85278438990093</v>
      </c>
      <c r="L134" s="52">
        <f t="shared" si="111"/>
        <v>449.20600185256512</v>
      </c>
      <c r="M134" s="52">
        <f t="shared" si="112"/>
        <v>228.81014517040589</v>
      </c>
      <c r="N134" s="52">
        <f>surplus!T134</f>
        <v>2.6819794146212863</v>
      </c>
      <c r="O134" s="213">
        <f t="shared" si="138"/>
        <v>3.7499999999999999E-2</v>
      </c>
      <c r="P134" s="52">
        <f t="shared" si="113"/>
        <v>71.519451056567632</v>
      </c>
      <c r="Q134" s="52">
        <f t="shared" si="114"/>
        <v>133.38839634007593</v>
      </c>
      <c r="R134" s="52">
        <f t="shared" si="115"/>
        <v>68.837471641946351</v>
      </c>
      <c r="S134" s="611"/>
      <c r="T134" s="52">
        <f>surplus!L134</f>
        <v>34.134465284252059</v>
      </c>
      <c r="U134" s="173">
        <f t="shared" si="139"/>
        <v>0.05</v>
      </c>
      <c r="V134" s="52">
        <f t="shared" si="116"/>
        <v>36.472784389900966</v>
      </c>
      <c r="W134" s="52">
        <f t="shared" si="117"/>
        <v>0</v>
      </c>
      <c r="X134" s="212">
        <f t="shared" si="130"/>
        <v>18.28</v>
      </c>
      <c r="Y134" s="52">
        <f t="shared" si="118"/>
        <v>0</v>
      </c>
      <c r="Z134" s="611"/>
      <c r="AA134" s="52">
        <f>surplus!AH134</f>
        <v>13.617968440100658</v>
      </c>
      <c r="AB134" s="212">
        <f t="shared" si="131"/>
        <v>18.28</v>
      </c>
      <c r="AC134" s="52">
        <f t="shared" si="119"/>
        <v>248.93646308504003</v>
      </c>
      <c r="AD134" s="611"/>
      <c r="AE134" s="52">
        <f>surplus!AJ134</f>
        <v>108.7</v>
      </c>
      <c r="AF134" s="212">
        <f t="shared" si="132"/>
        <v>4.3888888888888893</v>
      </c>
      <c r="AG134" s="52">
        <f t="shared" si="120"/>
        <v>477.07222222222225</v>
      </c>
      <c r="AH134" s="611"/>
      <c r="AI134" s="52">
        <f>surplus!Y134</f>
        <v>5.7</v>
      </c>
      <c r="AJ134" s="212">
        <f t="shared" si="133"/>
        <v>4.3888888888888893</v>
      </c>
      <c r="AK134" s="52">
        <f t="shared" si="121"/>
        <v>25.016666666666669</v>
      </c>
      <c r="AL134" s="611"/>
      <c r="AM134" s="52">
        <f>surplus!V134</f>
        <v>88.1</v>
      </c>
      <c r="AN134" s="212">
        <f t="shared" si="134"/>
        <v>2.757696007696008</v>
      </c>
      <c r="AO134" s="52">
        <f t="shared" si="122"/>
        <v>242.95301827801828</v>
      </c>
      <c r="AP134" s="611"/>
      <c r="AQ134" s="52">
        <f>surplus!AM134</f>
        <v>126</v>
      </c>
      <c r="AR134" s="214">
        <f t="shared" si="140"/>
        <v>0.08</v>
      </c>
      <c r="AS134" s="52">
        <f t="shared" si="123"/>
        <v>7.048</v>
      </c>
      <c r="AT134" s="52">
        <f t="shared" si="124"/>
        <v>118.952</v>
      </c>
      <c r="AU134" s="212">
        <f t="shared" si="141"/>
        <v>3.0022222222222221</v>
      </c>
      <c r="AV134" s="52">
        <f t="shared" si="125"/>
        <v>357.12033777777776</v>
      </c>
      <c r="AW134" s="611"/>
      <c r="AX134" s="52">
        <f>surplus!AR134</f>
        <v>10.456324596240258</v>
      </c>
      <c r="AY134" s="212">
        <f t="shared" si="135"/>
        <v>0</v>
      </c>
      <c r="AZ134" s="52">
        <f t="shared" si="126"/>
        <v>0</v>
      </c>
      <c r="BA134" s="611"/>
      <c r="BB134" s="52">
        <f>surplus!AT134</f>
        <v>18.3</v>
      </c>
      <c r="BC134" s="212">
        <f t="shared" si="136"/>
        <v>0</v>
      </c>
      <c r="BD134" s="52">
        <f t="shared" si="127"/>
        <v>0</v>
      </c>
    </row>
    <row r="135" spans="1:56" ht="13.8" x14ac:dyDescent="0.45">
      <c r="A135" s="109">
        <v>2042</v>
      </c>
      <c r="B135" s="626">
        <f t="shared" si="108"/>
        <v>2705.2228100262951</v>
      </c>
      <c r="C135" s="611"/>
      <c r="D135" s="52">
        <f>surplus!AD135</f>
        <v>718.15939817341916</v>
      </c>
      <c r="E135" s="52">
        <f t="shared" si="128"/>
        <v>424.89889100422067</v>
      </c>
      <c r="F135" s="212">
        <f t="shared" si="129"/>
        <v>1.8650645994832042</v>
      </c>
      <c r="G135" s="52">
        <f t="shared" si="109"/>
        <v>792.46387997164447</v>
      </c>
      <c r="H135" s="611"/>
      <c r="I135" s="52">
        <f>surplus!P135</f>
        <v>11.944719141678391</v>
      </c>
      <c r="J135" s="213">
        <f t="shared" si="137"/>
        <v>0.05</v>
      </c>
      <c r="K135" s="52">
        <f t="shared" si="110"/>
        <v>238.89438283356782</v>
      </c>
      <c r="L135" s="52">
        <f t="shared" si="111"/>
        <v>445.55345643827542</v>
      </c>
      <c r="M135" s="52">
        <f t="shared" si="112"/>
        <v>226.94966369188944</v>
      </c>
      <c r="N135" s="52">
        <f>surplus!T135</f>
        <v>2.5835393562587932</v>
      </c>
      <c r="O135" s="213">
        <f t="shared" si="138"/>
        <v>3.7499999999999999E-2</v>
      </c>
      <c r="P135" s="52">
        <f t="shared" si="113"/>
        <v>68.894382833567818</v>
      </c>
      <c r="Q135" s="52">
        <f t="shared" si="114"/>
        <v>128.49247452613071</v>
      </c>
      <c r="R135" s="52">
        <f t="shared" si="115"/>
        <v>66.310843477309021</v>
      </c>
      <c r="S135" s="611"/>
      <c r="T135" s="52">
        <f>surplus!L135</f>
        <v>33.777262081760213</v>
      </c>
      <c r="U135" s="173">
        <f t="shared" si="139"/>
        <v>0.05</v>
      </c>
      <c r="V135" s="52">
        <f t="shared" si="116"/>
        <v>36.63438283356782</v>
      </c>
      <c r="W135" s="52">
        <f t="shared" si="117"/>
        <v>0</v>
      </c>
      <c r="X135" s="212">
        <f t="shared" si="130"/>
        <v>18.28</v>
      </c>
      <c r="Y135" s="52">
        <f t="shared" si="118"/>
        <v>0</v>
      </c>
      <c r="Z135" s="611"/>
      <c r="AA135" s="52">
        <f>surplus!AH135</f>
        <v>13.527977068502544</v>
      </c>
      <c r="AB135" s="212">
        <f t="shared" si="131"/>
        <v>18.28</v>
      </c>
      <c r="AC135" s="52">
        <f t="shared" si="119"/>
        <v>247.29142081222653</v>
      </c>
      <c r="AD135" s="611"/>
      <c r="AE135" s="52">
        <f>surplus!AJ135</f>
        <v>106.9</v>
      </c>
      <c r="AF135" s="212">
        <f t="shared" si="132"/>
        <v>4.3888888888888893</v>
      </c>
      <c r="AG135" s="52">
        <f t="shared" si="120"/>
        <v>469.17222222222227</v>
      </c>
      <c r="AH135" s="611"/>
      <c r="AI135" s="52">
        <f>surplus!Y135</f>
        <v>5.6</v>
      </c>
      <c r="AJ135" s="212">
        <f t="shared" si="133"/>
        <v>4.3888888888888893</v>
      </c>
      <c r="AK135" s="52">
        <f t="shared" si="121"/>
        <v>24.577777777777779</v>
      </c>
      <c r="AL135" s="611"/>
      <c r="AM135" s="52">
        <f>surplus!V135</f>
        <v>88.1</v>
      </c>
      <c r="AN135" s="212">
        <f t="shared" si="134"/>
        <v>2.757696007696008</v>
      </c>
      <c r="AO135" s="52">
        <f t="shared" si="122"/>
        <v>242.95301827801828</v>
      </c>
      <c r="AP135" s="611"/>
      <c r="AQ135" s="52">
        <f>surplus!AM135</f>
        <v>125.2</v>
      </c>
      <c r="AR135" s="214">
        <f t="shared" si="140"/>
        <v>0.08</v>
      </c>
      <c r="AS135" s="52">
        <f t="shared" si="123"/>
        <v>7.048</v>
      </c>
      <c r="AT135" s="52">
        <f t="shared" si="124"/>
        <v>118.152</v>
      </c>
      <c r="AU135" s="212">
        <f t="shared" si="141"/>
        <v>3.0022222222222221</v>
      </c>
      <c r="AV135" s="52">
        <f t="shared" si="125"/>
        <v>354.71855999999997</v>
      </c>
      <c r="AW135" s="611"/>
      <c r="AX135" s="52">
        <f>surplus!AR135</f>
        <v>10.65632459624026</v>
      </c>
      <c r="AY135" s="212">
        <f t="shared" si="135"/>
        <v>0</v>
      </c>
      <c r="AZ135" s="52">
        <f t="shared" si="126"/>
        <v>0</v>
      </c>
      <c r="BA135" s="611"/>
      <c r="BB135" s="52">
        <f>surplus!AT135</f>
        <v>18.100000000000001</v>
      </c>
      <c r="BC135" s="212">
        <f t="shared" si="136"/>
        <v>0</v>
      </c>
      <c r="BD135" s="52">
        <f t="shared" si="127"/>
        <v>0</v>
      </c>
    </row>
    <row r="136" spans="1:56" ht="13.8" x14ac:dyDescent="0.45">
      <c r="A136" s="109">
        <v>2043</v>
      </c>
      <c r="B136" s="626">
        <f t="shared" si="108"/>
        <v>2698.4148768826294</v>
      </c>
      <c r="C136" s="611"/>
      <c r="D136" s="52">
        <f>surplus!AD136</f>
        <v>721.16187647239553</v>
      </c>
      <c r="E136" s="52">
        <f t="shared" si="128"/>
        <v>427.83389963606379</v>
      </c>
      <c r="F136" s="212">
        <f t="shared" si="129"/>
        <v>1.8650645994832042</v>
      </c>
      <c r="G136" s="52">
        <f t="shared" si="109"/>
        <v>797.93786067007272</v>
      </c>
      <c r="H136" s="611"/>
      <c r="I136" s="52">
        <f>surplus!P136</f>
        <v>11.946483054544622</v>
      </c>
      <c r="J136" s="213">
        <f t="shared" si="137"/>
        <v>0.05</v>
      </c>
      <c r="K136" s="52">
        <f t="shared" si="110"/>
        <v>238.92966109089244</v>
      </c>
      <c r="L136" s="52">
        <f t="shared" si="111"/>
        <v>445.61925266714303</v>
      </c>
      <c r="M136" s="52">
        <f t="shared" si="112"/>
        <v>226.98317803634782</v>
      </c>
      <c r="N136" s="52">
        <f>surplus!T136</f>
        <v>2.584862290908466</v>
      </c>
      <c r="O136" s="213">
        <f t="shared" si="138"/>
        <v>3.7499999999999999E-2</v>
      </c>
      <c r="P136" s="52">
        <f t="shared" si="113"/>
        <v>68.929661090892424</v>
      </c>
      <c r="Q136" s="52">
        <f t="shared" si="114"/>
        <v>128.55827075499829</v>
      </c>
      <c r="R136" s="52">
        <f t="shared" si="115"/>
        <v>66.344798799983963</v>
      </c>
      <c r="S136" s="611"/>
      <c r="T136" s="52">
        <f>surplus!L136</f>
        <v>33.29836329910303</v>
      </c>
      <c r="U136" s="173">
        <f t="shared" si="139"/>
        <v>0.05</v>
      </c>
      <c r="V136" s="52">
        <f t="shared" si="116"/>
        <v>36.784661090892435</v>
      </c>
      <c r="W136" s="52">
        <f t="shared" si="117"/>
        <v>0</v>
      </c>
      <c r="X136" s="212">
        <f t="shared" si="130"/>
        <v>18.28</v>
      </c>
      <c r="Y136" s="52">
        <f t="shared" si="118"/>
        <v>0</v>
      </c>
      <c r="Z136" s="611"/>
      <c r="AA136" s="52">
        <f>surplus!AH136</f>
        <v>13.436465053559292</v>
      </c>
      <c r="AB136" s="212">
        <f t="shared" si="131"/>
        <v>18.28</v>
      </c>
      <c r="AC136" s="52">
        <f t="shared" si="119"/>
        <v>245.61858117906388</v>
      </c>
      <c r="AD136" s="611"/>
      <c r="AE136" s="52">
        <f>surplus!AJ136</f>
        <v>105</v>
      </c>
      <c r="AF136" s="212">
        <f t="shared" si="132"/>
        <v>4.3888888888888893</v>
      </c>
      <c r="AG136" s="52">
        <f t="shared" si="120"/>
        <v>460.83333333333337</v>
      </c>
      <c r="AH136" s="611"/>
      <c r="AI136" s="52">
        <f>surplus!Y136</f>
        <v>5.6</v>
      </c>
      <c r="AJ136" s="212">
        <f t="shared" si="133"/>
        <v>4.3888888888888893</v>
      </c>
      <c r="AK136" s="52">
        <f t="shared" si="121"/>
        <v>24.577777777777779</v>
      </c>
      <c r="AL136" s="611"/>
      <c r="AM136" s="52">
        <f>surplus!V136</f>
        <v>88.1</v>
      </c>
      <c r="AN136" s="212">
        <f t="shared" si="134"/>
        <v>2.757696007696008</v>
      </c>
      <c r="AO136" s="52">
        <f t="shared" si="122"/>
        <v>242.95301827801828</v>
      </c>
      <c r="AP136" s="611"/>
      <c r="AQ136" s="52">
        <f>surplus!AM136</f>
        <v>124.4</v>
      </c>
      <c r="AR136" s="214">
        <f t="shared" si="140"/>
        <v>0.08</v>
      </c>
      <c r="AS136" s="52">
        <f t="shared" si="123"/>
        <v>7.048</v>
      </c>
      <c r="AT136" s="52">
        <f t="shared" si="124"/>
        <v>117.352</v>
      </c>
      <c r="AU136" s="212">
        <f t="shared" si="141"/>
        <v>3.0022222222222221</v>
      </c>
      <c r="AV136" s="52">
        <f t="shared" si="125"/>
        <v>352.31678222222223</v>
      </c>
      <c r="AW136" s="611"/>
      <c r="AX136" s="52">
        <f>surplus!AR136</f>
        <v>10.85632459624026</v>
      </c>
      <c r="AY136" s="212">
        <f t="shared" si="135"/>
        <v>0</v>
      </c>
      <c r="AZ136" s="52">
        <f t="shared" si="126"/>
        <v>0</v>
      </c>
      <c r="BA136" s="611"/>
      <c r="BB136" s="52">
        <f>surplus!AT136</f>
        <v>18</v>
      </c>
      <c r="BC136" s="212">
        <f t="shared" si="136"/>
        <v>0</v>
      </c>
      <c r="BD136" s="52">
        <f t="shared" si="127"/>
        <v>0</v>
      </c>
    </row>
    <row r="137" spans="1:56" ht="13.8" x14ac:dyDescent="0.45">
      <c r="A137" s="109">
        <v>2044</v>
      </c>
      <c r="B137" s="626">
        <f t="shared" si="108"/>
        <v>2690.8594144919889</v>
      </c>
      <c r="C137" s="611"/>
      <c r="D137" s="52">
        <f>surplus!AD137</f>
        <v>723.86363685843048</v>
      </c>
      <c r="E137" s="52">
        <f t="shared" si="128"/>
        <v>432.36825930705584</v>
      </c>
      <c r="F137" s="212">
        <f t="shared" si="129"/>
        <v>1.8650645994832042</v>
      </c>
      <c r="G137" s="52">
        <f t="shared" si="109"/>
        <v>806.39473437376432</v>
      </c>
      <c r="H137" s="611"/>
      <c r="I137" s="52">
        <f>surplus!P137</f>
        <v>11.848245164741822</v>
      </c>
      <c r="J137" s="213">
        <f t="shared" si="137"/>
        <v>0.05</v>
      </c>
      <c r="K137" s="52">
        <f t="shared" si="110"/>
        <v>236.96490329483643</v>
      </c>
      <c r="L137" s="52">
        <f t="shared" si="111"/>
        <v>441.95485245516034</v>
      </c>
      <c r="M137" s="52">
        <f t="shared" si="112"/>
        <v>225.11665813009461</v>
      </c>
      <c r="N137" s="52">
        <f>surplus!T137</f>
        <v>2.586183873556366</v>
      </c>
      <c r="O137" s="213">
        <f t="shared" si="138"/>
        <v>3.7499999999999999E-2</v>
      </c>
      <c r="P137" s="52">
        <f t="shared" si="113"/>
        <v>68.964903294836432</v>
      </c>
      <c r="Q137" s="52">
        <f t="shared" si="114"/>
        <v>128.62399974198203</v>
      </c>
      <c r="R137" s="52">
        <f t="shared" si="115"/>
        <v>66.378719421280067</v>
      </c>
      <c r="S137" s="611"/>
      <c r="T137" s="52">
        <f>surplus!L137</f>
        <v>32.819340754428914</v>
      </c>
      <c r="U137" s="173">
        <f t="shared" si="139"/>
        <v>0.05</v>
      </c>
      <c r="V137" s="52">
        <f t="shared" si="116"/>
        <v>36.914903294836442</v>
      </c>
      <c r="W137" s="52">
        <f t="shared" si="117"/>
        <v>0</v>
      </c>
      <c r="X137" s="212">
        <f t="shared" si="130"/>
        <v>18.28</v>
      </c>
      <c r="Y137" s="52">
        <f t="shared" si="118"/>
        <v>0</v>
      </c>
      <c r="Z137" s="611"/>
      <c r="AA137" s="52">
        <f>surplus!AH137</f>
        <v>13.34494436413552</v>
      </c>
      <c r="AB137" s="212">
        <f t="shared" si="131"/>
        <v>18.28</v>
      </c>
      <c r="AC137" s="52">
        <f t="shared" si="119"/>
        <v>243.94558297639733</v>
      </c>
      <c r="AD137" s="611"/>
      <c r="AE137" s="52">
        <f>surplus!AJ137</f>
        <v>103.2</v>
      </c>
      <c r="AF137" s="212">
        <f t="shared" si="132"/>
        <v>4.3888888888888893</v>
      </c>
      <c r="AG137" s="52">
        <f t="shared" si="120"/>
        <v>452.93333333333339</v>
      </c>
      <c r="AH137" s="611"/>
      <c r="AI137" s="52">
        <f>surplus!Y137</f>
        <v>5.5</v>
      </c>
      <c r="AJ137" s="212">
        <f t="shared" si="133"/>
        <v>4.3888888888888893</v>
      </c>
      <c r="AK137" s="52">
        <f t="shared" si="121"/>
        <v>24.138888888888893</v>
      </c>
      <c r="AL137" s="611"/>
      <c r="AM137" s="52">
        <f>surplus!V137</f>
        <v>88.1</v>
      </c>
      <c r="AN137" s="212">
        <f t="shared" si="134"/>
        <v>2.757696007696008</v>
      </c>
      <c r="AO137" s="52">
        <f t="shared" si="122"/>
        <v>242.95301827801828</v>
      </c>
      <c r="AP137" s="611"/>
      <c r="AQ137" s="52">
        <f>surplus!AM137</f>
        <v>123.6</v>
      </c>
      <c r="AR137" s="214">
        <f t="shared" si="140"/>
        <v>0.08</v>
      </c>
      <c r="AS137" s="52">
        <f t="shared" si="123"/>
        <v>7.048</v>
      </c>
      <c r="AT137" s="52">
        <f t="shared" si="124"/>
        <v>116.55199999999999</v>
      </c>
      <c r="AU137" s="212">
        <f t="shared" si="141"/>
        <v>3.0022222222222221</v>
      </c>
      <c r="AV137" s="52">
        <f t="shared" si="125"/>
        <v>349.91500444444443</v>
      </c>
      <c r="AW137" s="611"/>
      <c r="AX137" s="52">
        <f>surplus!AR137</f>
        <v>11.056324596240259</v>
      </c>
      <c r="AY137" s="212">
        <f t="shared" si="135"/>
        <v>0</v>
      </c>
      <c r="AZ137" s="52">
        <f t="shared" si="126"/>
        <v>0</v>
      </c>
      <c r="BA137" s="611"/>
      <c r="BB137" s="52">
        <f>surplus!AT137</f>
        <v>17.8</v>
      </c>
      <c r="BC137" s="212">
        <f t="shared" si="136"/>
        <v>0</v>
      </c>
      <c r="BD137" s="52">
        <f t="shared" si="127"/>
        <v>0</v>
      </c>
    </row>
    <row r="138" spans="1:56" ht="13.8" x14ac:dyDescent="0.45">
      <c r="A138" s="109">
        <v>2045</v>
      </c>
      <c r="B138" s="626">
        <f t="shared" si="108"/>
        <v>2681.8170183148245</v>
      </c>
      <c r="C138" s="611"/>
      <c r="D138" s="52">
        <f>surplus!AD138</f>
        <v>726.26453921241637</v>
      </c>
      <c r="E138" s="52">
        <f t="shared" si="128"/>
        <v>439.16851002252326</v>
      </c>
      <c r="F138" s="212">
        <f t="shared" si="129"/>
        <v>1.8650645994832042</v>
      </c>
      <c r="G138" s="52">
        <f t="shared" si="109"/>
        <v>819.07764125079291</v>
      </c>
      <c r="H138" s="611"/>
      <c r="I138" s="52">
        <f>surplus!P138</f>
        <v>11.750005120432936</v>
      </c>
      <c r="J138" s="213">
        <f t="shared" si="137"/>
        <v>0.05</v>
      </c>
      <c r="K138" s="52">
        <f t="shared" si="110"/>
        <v>235.00010240865871</v>
      </c>
      <c r="L138" s="52">
        <f t="shared" si="111"/>
        <v>438.29037187731706</v>
      </c>
      <c r="M138" s="52">
        <f t="shared" si="112"/>
        <v>223.25009728822576</v>
      </c>
      <c r="N138" s="52">
        <f>surplus!T138</f>
        <v>2.4875038403247012</v>
      </c>
      <c r="O138" s="213">
        <f t="shared" si="138"/>
        <v>3.7499999999999999E-2</v>
      </c>
      <c r="P138" s="52">
        <f t="shared" si="113"/>
        <v>66.333435741992034</v>
      </c>
      <c r="Q138" s="52">
        <f t="shared" si="114"/>
        <v>123.71614276448324</v>
      </c>
      <c r="R138" s="52">
        <f t="shared" si="115"/>
        <v>63.845931901667335</v>
      </c>
      <c r="S138" s="611"/>
      <c r="T138" s="52">
        <f>surplus!L138</f>
        <v>32.340170292408722</v>
      </c>
      <c r="U138" s="173">
        <f t="shared" si="139"/>
        <v>0.05</v>
      </c>
      <c r="V138" s="52">
        <f t="shared" si="116"/>
        <v>37.025102408658704</v>
      </c>
      <c r="W138" s="52">
        <f t="shared" si="117"/>
        <v>0</v>
      </c>
      <c r="X138" s="212">
        <f t="shared" si="130"/>
        <v>18.28</v>
      </c>
      <c r="Y138" s="52">
        <f t="shared" si="118"/>
        <v>0</v>
      </c>
      <c r="Z138" s="611"/>
      <c r="AA138" s="52">
        <f>surplus!AH138</f>
        <v>13.253413307184069</v>
      </c>
      <c r="AB138" s="212">
        <f t="shared" si="131"/>
        <v>18.28</v>
      </c>
      <c r="AC138" s="52">
        <f t="shared" si="119"/>
        <v>242.2723952553248</v>
      </c>
      <c r="AD138" s="611"/>
      <c r="AE138" s="52">
        <f>surplus!AJ138</f>
        <v>101.3</v>
      </c>
      <c r="AF138" s="212">
        <f t="shared" si="132"/>
        <v>4.3888888888888893</v>
      </c>
      <c r="AG138" s="52">
        <f t="shared" si="120"/>
        <v>444.59444444444449</v>
      </c>
      <c r="AH138" s="611"/>
      <c r="AI138" s="52">
        <f>surplus!Y138</f>
        <v>5.4</v>
      </c>
      <c r="AJ138" s="212">
        <f t="shared" si="133"/>
        <v>4.3888888888888893</v>
      </c>
      <c r="AK138" s="52">
        <f t="shared" si="121"/>
        <v>23.700000000000003</v>
      </c>
      <c r="AL138" s="611"/>
      <c r="AM138" s="52">
        <f>surplus!V138</f>
        <v>88.1</v>
      </c>
      <c r="AN138" s="212">
        <f t="shared" si="134"/>
        <v>2.757696007696008</v>
      </c>
      <c r="AO138" s="52">
        <f t="shared" si="122"/>
        <v>242.95301827801828</v>
      </c>
      <c r="AP138" s="611"/>
      <c r="AQ138" s="52">
        <f>surplus!AM138</f>
        <v>122.7</v>
      </c>
      <c r="AR138" s="214">
        <f t="shared" si="140"/>
        <v>0.08</v>
      </c>
      <c r="AS138" s="52">
        <f t="shared" si="123"/>
        <v>7.048</v>
      </c>
      <c r="AT138" s="52">
        <f t="shared" si="124"/>
        <v>115.652</v>
      </c>
      <c r="AU138" s="212">
        <f t="shared" si="141"/>
        <v>3.0022222222222221</v>
      </c>
      <c r="AV138" s="52">
        <f t="shared" si="125"/>
        <v>347.21300444444444</v>
      </c>
      <c r="AW138" s="611"/>
      <c r="AX138" s="52">
        <f>surplus!AR138</f>
        <v>11.256324596240258</v>
      </c>
      <c r="AY138" s="212">
        <f t="shared" si="135"/>
        <v>0</v>
      </c>
      <c r="AZ138" s="52">
        <f t="shared" si="126"/>
        <v>0</v>
      </c>
      <c r="BA138" s="611"/>
      <c r="BB138" s="52">
        <f>surplus!AT138</f>
        <v>17.7</v>
      </c>
      <c r="BC138" s="212">
        <f t="shared" si="136"/>
        <v>0</v>
      </c>
      <c r="BD138" s="52">
        <f t="shared" si="127"/>
        <v>0</v>
      </c>
    </row>
    <row r="139" spans="1:56" ht="13.8" x14ac:dyDescent="0.45">
      <c r="A139" s="109">
        <v>2046</v>
      </c>
      <c r="B139" s="626">
        <f t="shared" si="108"/>
        <v>2671.8929973524346</v>
      </c>
      <c r="C139" s="611"/>
      <c r="D139" s="52">
        <f>surplus!AD139</f>
        <v>728.36330339874883</v>
      </c>
      <c r="E139" s="52">
        <f t="shared" si="128"/>
        <v>441.20016126440578</v>
      </c>
      <c r="F139" s="212">
        <f t="shared" si="129"/>
        <v>1.8650645994832042</v>
      </c>
      <c r="G139" s="52">
        <f t="shared" si="109"/>
        <v>822.86680206052404</v>
      </c>
      <c r="H139" s="611"/>
      <c r="I139" s="52">
        <f>surplus!P139</f>
        <v>11.751759707215943</v>
      </c>
      <c r="J139" s="213">
        <f t="shared" si="137"/>
        <v>0.05</v>
      </c>
      <c r="K139" s="52">
        <f t="shared" si="110"/>
        <v>235.03519414431884</v>
      </c>
      <c r="L139" s="52">
        <f t="shared" si="111"/>
        <v>438.35582023123118</v>
      </c>
      <c r="M139" s="52">
        <f t="shared" si="112"/>
        <v>223.2834344371029</v>
      </c>
      <c r="N139" s="52">
        <f>surplus!T139</f>
        <v>2.4888197804119563</v>
      </c>
      <c r="O139" s="213">
        <f t="shared" si="138"/>
        <v>3.7499999999999999E-2</v>
      </c>
      <c r="P139" s="52">
        <f t="shared" si="113"/>
        <v>66.368527477652165</v>
      </c>
      <c r="Q139" s="52">
        <f t="shared" si="114"/>
        <v>123.78159111839737</v>
      </c>
      <c r="R139" s="52">
        <f t="shared" si="115"/>
        <v>63.879707697240207</v>
      </c>
      <c r="S139" s="611"/>
      <c r="T139" s="52">
        <f>surplus!L139</f>
        <v>31.860631228673576</v>
      </c>
      <c r="U139" s="173">
        <f t="shared" si="139"/>
        <v>0.05</v>
      </c>
      <c r="V139" s="52">
        <f t="shared" si="116"/>
        <v>37.130194144318843</v>
      </c>
      <c r="W139" s="52">
        <f t="shared" si="117"/>
        <v>0</v>
      </c>
      <c r="X139" s="212">
        <f t="shared" si="130"/>
        <v>18.28</v>
      </c>
      <c r="Y139" s="52">
        <f t="shared" si="118"/>
        <v>0</v>
      </c>
      <c r="Z139" s="611"/>
      <c r="AA139" s="52">
        <f>surplus!AH139</f>
        <v>13.161856414936185</v>
      </c>
      <c r="AB139" s="212">
        <f t="shared" si="131"/>
        <v>18.28</v>
      </c>
      <c r="AC139" s="52">
        <f t="shared" si="119"/>
        <v>240.59873526503347</v>
      </c>
      <c r="AD139" s="611"/>
      <c r="AE139" s="52">
        <f>surplus!AJ139</f>
        <v>99.3</v>
      </c>
      <c r="AF139" s="212">
        <f t="shared" si="132"/>
        <v>4.3888888888888893</v>
      </c>
      <c r="AG139" s="52">
        <f t="shared" si="120"/>
        <v>435.81666666666672</v>
      </c>
      <c r="AH139" s="611"/>
      <c r="AI139" s="52">
        <f>surplus!Y139</f>
        <v>5.3</v>
      </c>
      <c r="AJ139" s="212">
        <f t="shared" si="133"/>
        <v>4.3888888888888893</v>
      </c>
      <c r="AK139" s="52">
        <f t="shared" si="121"/>
        <v>23.261111111111113</v>
      </c>
      <c r="AL139" s="611"/>
      <c r="AM139" s="52">
        <f>surplus!V139</f>
        <v>88</v>
      </c>
      <c r="AN139" s="212">
        <f t="shared" si="134"/>
        <v>2.757696007696008</v>
      </c>
      <c r="AO139" s="52">
        <f t="shared" si="122"/>
        <v>242.67724867724871</v>
      </c>
      <c r="AP139" s="611"/>
      <c r="AQ139" s="52">
        <f>surplus!AM139</f>
        <v>121.8</v>
      </c>
      <c r="AR139" s="214">
        <f t="shared" si="140"/>
        <v>0.08</v>
      </c>
      <c r="AS139" s="52">
        <f t="shared" si="123"/>
        <v>7.04</v>
      </c>
      <c r="AT139" s="52">
        <f t="shared" si="124"/>
        <v>114.75999999999999</v>
      </c>
      <c r="AU139" s="212">
        <f t="shared" si="141"/>
        <v>3.0022222222222221</v>
      </c>
      <c r="AV139" s="52">
        <f t="shared" si="125"/>
        <v>344.53502222222221</v>
      </c>
      <c r="AW139" s="611"/>
      <c r="AX139" s="52">
        <f>surplus!AR139</f>
        <v>11.456324596240258</v>
      </c>
      <c r="AY139" s="212">
        <f t="shared" si="135"/>
        <v>0</v>
      </c>
      <c r="AZ139" s="52">
        <f t="shared" si="126"/>
        <v>0</v>
      </c>
      <c r="BA139" s="611"/>
      <c r="BB139" s="52">
        <f>surplus!AT139</f>
        <v>17.5</v>
      </c>
      <c r="BC139" s="212">
        <f t="shared" si="136"/>
        <v>0</v>
      </c>
      <c r="BD139" s="52">
        <f t="shared" si="127"/>
        <v>0</v>
      </c>
    </row>
    <row r="140" spans="1:56" ht="13.8" x14ac:dyDescent="0.45">
      <c r="A140" s="109">
        <v>2047</v>
      </c>
      <c r="B140" s="626">
        <f t="shared" si="108"/>
        <v>2661.6119149616347</v>
      </c>
      <c r="C140" s="611"/>
      <c r="D140" s="52">
        <f>surplus!AD140</f>
        <v>730.06107209842844</v>
      </c>
      <c r="E140" s="52">
        <f t="shared" si="128"/>
        <v>444.73091263134779</v>
      </c>
      <c r="F140" s="212">
        <f t="shared" si="129"/>
        <v>1.8650645994832042</v>
      </c>
      <c r="G140" s="52">
        <f t="shared" si="109"/>
        <v>829.45188144458461</v>
      </c>
      <c r="H140" s="611"/>
      <c r="I140" s="52">
        <f>surplus!P140</f>
        <v>11.653511794346336</v>
      </c>
      <c r="J140" s="213">
        <f t="shared" si="137"/>
        <v>0.05</v>
      </c>
      <c r="K140" s="52">
        <f t="shared" si="110"/>
        <v>233.07023588692672</v>
      </c>
      <c r="L140" s="52">
        <f t="shared" si="111"/>
        <v>434.69104614590691</v>
      </c>
      <c r="M140" s="52">
        <f t="shared" si="112"/>
        <v>221.41672409258038</v>
      </c>
      <c r="N140" s="52">
        <f>surplus!T140</f>
        <v>2.4901338457597522</v>
      </c>
      <c r="O140" s="213">
        <f t="shared" si="138"/>
        <v>3.7499999999999999E-2</v>
      </c>
      <c r="P140" s="52">
        <f t="shared" si="113"/>
        <v>66.403569220260067</v>
      </c>
      <c r="Q140" s="52">
        <f t="shared" si="114"/>
        <v>123.84694623203957</v>
      </c>
      <c r="R140" s="52">
        <f t="shared" si="115"/>
        <v>63.913435374500317</v>
      </c>
      <c r="S140" s="611"/>
      <c r="T140" s="52">
        <f>surplus!L140</f>
        <v>31.280920551600786</v>
      </c>
      <c r="U140" s="173">
        <f t="shared" si="139"/>
        <v>0.05</v>
      </c>
      <c r="V140" s="52">
        <f t="shared" si="116"/>
        <v>37.210235886926732</v>
      </c>
      <c r="W140" s="52">
        <f t="shared" si="117"/>
        <v>0</v>
      </c>
      <c r="X140" s="212">
        <f t="shared" si="130"/>
        <v>18.28</v>
      </c>
      <c r="Y140" s="52">
        <f t="shared" si="118"/>
        <v>0</v>
      </c>
      <c r="Z140" s="611"/>
      <c r="AA140" s="52">
        <f>surplus!AH140</f>
        <v>13.070287494308424</v>
      </c>
      <c r="AB140" s="212">
        <f t="shared" si="131"/>
        <v>18.28</v>
      </c>
      <c r="AC140" s="52">
        <f t="shared" si="119"/>
        <v>238.92485539595799</v>
      </c>
      <c r="AD140" s="611"/>
      <c r="AE140" s="52">
        <f>surplus!AJ140</f>
        <v>97.4</v>
      </c>
      <c r="AF140" s="212">
        <f t="shared" si="132"/>
        <v>4.3888888888888893</v>
      </c>
      <c r="AG140" s="52">
        <f t="shared" si="120"/>
        <v>427.47777777777782</v>
      </c>
      <c r="AH140" s="611"/>
      <c r="AI140" s="52">
        <f>surplus!Y140</f>
        <v>5.3</v>
      </c>
      <c r="AJ140" s="212">
        <f t="shared" si="133"/>
        <v>4.3888888888888893</v>
      </c>
      <c r="AK140" s="52">
        <f t="shared" si="121"/>
        <v>23.261111111111113</v>
      </c>
      <c r="AL140" s="611"/>
      <c r="AM140" s="52">
        <f>surplus!V140</f>
        <v>87.9</v>
      </c>
      <c r="AN140" s="212">
        <f t="shared" si="134"/>
        <v>2.757696007696008</v>
      </c>
      <c r="AO140" s="52">
        <f t="shared" si="122"/>
        <v>242.40147907647912</v>
      </c>
      <c r="AP140" s="611"/>
      <c r="AQ140" s="52">
        <f>surplus!AM140</f>
        <v>120.8</v>
      </c>
      <c r="AR140" s="214">
        <f t="shared" si="140"/>
        <v>0.08</v>
      </c>
      <c r="AS140" s="52">
        <f t="shared" si="123"/>
        <v>7.0320000000000009</v>
      </c>
      <c r="AT140" s="52">
        <f t="shared" si="124"/>
        <v>113.768</v>
      </c>
      <c r="AU140" s="212">
        <f t="shared" si="141"/>
        <v>3.0022222222222221</v>
      </c>
      <c r="AV140" s="52">
        <f t="shared" si="125"/>
        <v>341.55681777777778</v>
      </c>
      <c r="AW140" s="611"/>
      <c r="AX140" s="52">
        <f>surplus!AR140</f>
        <v>11.65632459624026</v>
      </c>
      <c r="AY140" s="212">
        <f t="shared" si="135"/>
        <v>0</v>
      </c>
      <c r="AZ140" s="52">
        <f t="shared" si="126"/>
        <v>0</v>
      </c>
      <c r="BA140" s="611"/>
      <c r="BB140" s="52">
        <f>surplus!AT140</f>
        <v>17.3</v>
      </c>
      <c r="BC140" s="212">
        <f t="shared" si="136"/>
        <v>0</v>
      </c>
      <c r="BD140" s="52">
        <f t="shared" si="127"/>
        <v>0</v>
      </c>
    </row>
    <row r="141" spans="1:56" ht="13.8" x14ac:dyDescent="0.45">
      <c r="A141" s="109">
        <v>2048</v>
      </c>
      <c r="B141" s="626">
        <f t="shared" si="108"/>
        <v>2650.1920347677169</v>
      </c>
      <c r="C141" s="611"/>
      <c r="D141" s="52">
        <f>surplus!AD141</f>
        <v>731.55801808750357</v>
      </c>
      <c r="E141" s="52">
        <f t="shared" si="128"/>
        <v>450.62758697175468</v>
      </c>
      <c r="F141" s="212">
        <f t="shared" si="129"/>
        <v>1.8650645994832042</v>
      </c>
      <c r="G141" s="52">
        <f t="shared" si="109"/>
        <v>840.44956001155845</v>
      </c>
      <c r="H141" s="611"/>
      <c r="I141" s="52">
        <f>surplus!P141</f>
        <v>11.555261815662281</v>
      </c>
      <c r="J141" s="213">
        <f t="shared" si="137"/>
        <v>0.05</v>
      </c>
      <c r="K141" s="52">
        <f t="shared" si="110"/>
        <v>231.1052363132456</v>
      </c>
      <c r="L141" s="52">
        <f t="shared" si="111"/>
        <v>431.02619500303467</v>
      </c>
      <c r="M141" s="52">
        <f t="shared" si="112"/>
        <v>219.54997449758332</v>
      </c>
      <c r="N141" s="52">
        <f>surplus!T141</f>
        <v>2.391446361746711</v>
      </c>
      <c r="O141" s="213">
        <f t="shared" si="138"/>
        <v>3.7499999999999999E-2</v>
      </c>
      <c r="P141" s="52">
        <f t="shared" si="113"/>
        <v>63.771902979912298</v>
      </c>
      <c r="Q141" s="52">
        <f t="shared" si="114"/>
        <v>118.93871868951189</v>
      </c>
      <c r="R141" s="52">
        <f t="shared" si="115"/>
        <v>61.380456618165589</v>
      </c>
      <c r="S141" s="611"/>
      <c r="T141" s="52">
        <f>surplus!L141</f>
        <v>30.701068046295205</v>
      </c>
      <c r="U141" s="173">
        <f t="shared" si="139"/>
        <v>0.05</v>
      </c>
      <c r="V141" s="52">
        <f t="shared" si="116"/>
        <v>37.275236313245628</v>
      </c>
      <c r="W141" s="52">
        <f t="shared" si="117"/>
        <v>0</v>
      </c>
      <c r="X141" s="212">
        <f t="shared" si="130"/>
        <v>18.28</v>
      </c>
      <c r="Y141" s="52">
        <f t="shared" si="118"/>
        <v>0</v>
      </c>
      <c r="Z141" s="611"/>
      <c r="AA141" s="52">
        <f>surplus!AH141</f>
        <v>12.97870863293897</v>
      </c>
      <c r="AB141" s="212">
        <f t="shared" si="131"/>
        <v>18.28</v>
      </c>
      <c r="AC141" s="52">
        <f t="shared" si="119"/>
        <v>237.25079381012438</v>
      </c>
      <c r="AD141" s="611"/>
      <c r="AE141" s="52">
        <f>surplus!AJ141</f>
        <v>95.4</v>
      </c>
      <c r="AF141" s="212">
        <f t="shared" si="132"/>
        <v>4.3888888888888893</v>
      </c>
      <c r="AG141" s="52">
        <f t="shared" si="120"/>
        <v>418.70000000000005</v>
      </c>
      <c r="AH141" s="611"/>
      <c r="AI141" s="52">
        <f>surplus!Y141</f>
        <v>5.2</v>
      </c>
      <c r="AJ141" s="212">
        <f t="shared" si="133"/>
        <v>4.3888888888888893</v>
      </c>
      <c r="AK141" s="52">
        <f t="shared" si="121"/>
        <v>22.822222222222226</v>
      </c>
      <c r="AL141" s="611"/>
      <c r="AM141" s="52">
        <f>surplus!V141</f>
        <v>87.8</v>
      </c>
      <c r="AN141" s="212">
        <f t="shared" si="134"/>
        <v>2.757696007696008</v>
      </c>
      <c r="AO141" s="52">
        <f t="shared" si="122"/>
        <v>242.1257094757095</v>
      </c>
      <c r="AP141" s="611"/>
      <c r="AQ141" s="52">
        <f>surplus!AM141</f>
        <v>119.9</v>
      </c>
      <c r="AR141" s="214">
        <f t="shared" si="140"/>
        <v>0.08</v>
      </c>
      <c r="AS141" s="52">
        <f t="shared" si="123"/>
        <v>7.024</v>
      </c>
      <c r="AT141" s="52">
        <f t="shared" si="124"/>
        <v>112.876</v>
      </c>
      <c r="AU141" s="212">
        <f t="shared" si="141"/>
        <v>3.0022222222222221</v>
      </c>
      <c r="AV141" s="52">
        <f t="shared" si="125"/>
        <v>338.87883555555555</v>
      </c>
      <c r="AW141" s="611"/>
      <c r="AX141" s="52">
        <f>surplus!AR141</f>
        <v>11.85632459624026</v>
      </c>
      <c r="AY141" s="212">
        <f t="shared" si="135"/>
        <v>0</v>
      </c>
      <c r="AZ141" s="52">
        <f t="shared" si="126"/>
        <v>0</v>
      </c>
      <c r="BA141" s="611"/>
      <c r="BB141" s="52">
        <f>surplus!AT141</f>
        <v>17.100000000000001</v>
      </c>
      <c r="BC141" s="212">
        <f t="shared" si="136"/>
        <v>0</v>
      </c>
      <c r="BD141" s="52">
        <f t="shared" si="127"/>
        <v>0</v>
      </c>
    </row>
    <row r="142" spans="1:56" ht="13.8" x14ac:dyDescent="0.45">
      <c r="A142" s="109">
        <v>2049</v>
      </c>
      <c r="B142" s="626">
        <f t="shared" si="108"/>
        <v>2635.9693299425385</v>
      </c>
      <c r="C142" s="611"/>
      <c r="D142" s="52">
        <f>surplus!AD142</f>
        <v>732.75431117387348</v>
      </c>
      <c r="E142" s="52">
        <f t="shared" si="128"/>
        <v>453.65700445095905</v>
      </c>
      <c r="F142" s="212">
        <f t="shared" si="129"/>
        <v>1.8650645994832042</v>
      </c>
      <c r="G142" s="52">
        <f t="shared" si="109"/>
        <v>846.09961930907809</v>
      </c>
      <c r="H142" s="611"/>
      <c r="I142" s="52">
        <f>surplus!P142</f>
        <v>11.457010197548961</v>
      </c>
      <c r="J142" s="213">
        <f t="shared" si="137"/>
        <v>0.05</v>
      </c>
      <c r="K142" s="52">
        <f t="shared" si="110"/>
        <v>229.14020395097921</v>
      </c>
      <c r="L142" s="52">
        <f t="shared" si="111"/>
        <v>427.3612827073328</v>
      </c>
      <c r="M142" s="52">
        <f t="shared" si="112"/>
        <v>217.68319375343026</v>
      </c>
      <c r="N142" s="52">
        <f>surplus!T142</f>
        <v>2.3927576481617203</v>
      </c>
      <c r="O142" s="213">
        <f t="shared" si="138"/>
        <v>3.7499999999999999E-2</v>
      </c>
      <c r="P142" s="52">
        <f t="shared" si="113"/>
        <v>63.806870617645878</v>
      </c>
      <c r="Q142" s="52">
        <f t="shared" si="114"/>
        <v>119.00393559277634</v>
      </c>
      <c r="R142" s="52">
        <f t="shared" si="115"/>
        <v>61.414112969484158</v>
      </c>
      <c r="S142" s="611"/>
      <c r="T142" s="52">
        <f>surplus!L142</f>
        <v>30.121102986178308</v>
      </c>
      <c r="U142" s="173">
        <f t="shared" si="139"/>
        <v>0.05</v>
      </c>
      <c r="V142" s="52">
        <f t="shared" si="116"/>
        <v>37.330203950979204</v>
      </c>
      <c r="W142" s="52">
        <f t="shared" si="117"/>
        <v>0</v>
      </c>
      <c r="X142" s="212">
        <f t="shared" si="130"/>
        <v>18.28</v>
      </c>
      <c r="Y142" s="52">
        <f t="shared" si="118"/>
        <v>0</v>
      </c>
      <c r="Z142" s="611"/>
      <c r="AA142" s="52">
        <f>surplus!AH142</f>
        <v>12.78712188260211</v>
      </c>
      <c r="AB142" s="212">
        <f t="shared" si="131"/>
        <v>18.28</v>
      </c>
      <c r="AC142" s="52">
        <f t="shared" si="119"/>
        <v>233.74858801396658</v>
      </c>
      <c r="AD142" s="611"/>
      <c r="AE142" s="52">
        <f>surplus!AJ142</f>
        <v>93.4</v>
      </c>
      <c r="AF142" s="212">
        <f t="shared" si="132"/>
        <v>4.3888888888888893</v>
      </c>
      <c r="AG142" s="52">
        <f t="shared" si="120"/>
        <v>409.92222222222227</v>
      </c>
      <c r="AH142" s="611"/>
      <c r="AI142" s="52">
        <f>surplus!Y142</f>
        <v>5.0999999999999996</v>
      </c>
      <c r="AJ142" s="212">
        <f t="shared" si="133"/>
        <v>4.3888888888888893</v>
      </c>
      <c r="AK142" s="52">
        <f t="shared" si="121"/>
        <v>22.383333333333333</v>
      </c>
      <c r="AL142" s="611"/>
      <c r="AM142" s="52">
        <f>surplus!V142</f>
        <v>87.7</v>
      </c>
      <c r="AN142" s="212">
        <f t="shared" si="134"/>
        <v>2.757696007696008</v>
      </c>
      <c r="AO142" s="52">
        <f t="shared" si="122"/>
        <v>241.84993987493991</v>
      </c>
      <c r="AP142" s="611"/>
      <c r="AQ142" s="52">
        <f>surplus!AM142</f>
        <v>118.8</v>
      </c>
      <c r="AR142" s="214">
        <f t="shared" si="140"/>
        <v>0.08</v>
      </c>
      <c r="AS142" s="52">
        <f t="shared" si="123"/>
        <v>7.016</v>
      </c>
      <c r="AT142" s="52">
        <f t="shared" si="124"/>
        <v>111.78399999999999</v>
      </c>
      <c r="AU142" s="212">
        <f t="shared" si="141"/>
        <v>3.0022222222222221</v>
      </c>
      <c r="AV142" s="52">
        <f t="shared" si="125"/>
        <v>335.60040888888886</v>
      </c>
      <c r="AW142" s="611"/>
      <c r="AX142" s="52">
        <f>surplus!AR142</f>
        <v>12.056324596240259</v>
      </c>
      <c r="AY142" s="212">
        <f t="shared" si="135"/>
        <v>0</v>
      </c>
      <c r="AZ142" s="52">
        <f t="shared" si="126"/>
        <v>0</v>
      </c>
      <c r="BA142" s="611"/>
      <c r="BB142" s="52">
        <f>surplus!AT142</f>
        <v>16.899999999999999</v>
      </c>
      <c r="BC142" s="212">
        <f t="shared" si="136"/>
        <v>0</v>
      </c>
      <c r="BD142" s="52">
        <f t="shared" si="127"/>
        <v>0</v>
      </c>
    </row>
    <row r="143" spans="1:56" ht="13.8" x14ac:dyDescent="0.45">
      <c r="A143" s="109">
        <v>2050</v>
      </c>
      <c r="B143" s="626">
        <f t="shared" si="108"/>
        <v>2622.6895468335993</v>
      </c>
      <c r="C143" s="611"/>
      <c r="D143" s="52">
        <f>surplus!AD143</f>
        <v>733.55011891289553</v>
      </c>
      <c r="E143" s="52">
        <f t="shared" si="128"/>
        <v>458.85264986476432</v>
      </c>
      <c r="F143" s="212">
        <f t="shared" si="129"/>
        <v>1.8650645994832042</v>
      </c>
      <c r="G143" s="52">
        <f t="shared" si="109"/>
        <v>855.78983364183364</v>
      </c>
      <c r="H143" s="611"/>
      <c r="I143" s="52">
        <f>surplus!P143</f>
        <v>11.358757360735456</v>
      </c>
      <c r="J143" s="213">
        <f t="shared" si="137"/>
        <v>0.05</v>
      </c>
      <c r="K143" s="52">
        <f t="shared" si="110"/>
        <v>227.17514721470911</v>
      </c>
      <c r="L143" s="52">
        <f t="shared" si="111"/>
        <v>423.69632495253944</v>
      </c>
      <c r="M143" s="52">
        <f t="shared" si="112"/>
        <v>215.81638985397365</v>
      </c>
      <c r="N143" s="52">
        <f>surplus!T143</f>
        <v>2.2940680205515926</v>
      </c>
      <c r="O143" s="213">
        <f t="shared" si="138"/>
        <v>3.7499999999999999E-2</v>
      </c>
      <c r="P143" s="52">
        <f t="shared" si="113"/>
        <v>61.175147214709142</v>
      </c>
      <c r="Q143" s="52">
        <f t="shared" si="114"/>
        <v>114.09560143832756</v>
      </c>
      <c r="R143" s="52">
        <f t="shared" si="115"/>
        <v>58.88107919415755</v>
      </c>
      <c r="S143" s="611"/>
      <c r="T143" s="52">
        <f>surplus!L143</f>
        <v>29.441054256352658</v>
      </c>
      <c r="U143" s="173">
        <f t="shared" si="139"/>
        <v>0.05</v>
      </c>
      <c r="V143" s="52">
        <f t="shared" si="116"/>
        <v>37.36014721470913</v>
      </c>
      <c r="W143" s="52">
        <f t="shared" si="117"/>
        <v>0</v>
      </c>
      <c r="X143" s="212">
        <f t="shared" si="130"/>
        <v>18.28</v>
      </c>
      <c r="Y143" s="52">
        <f t="shared" si="118"/>
        <v>0</v>
      </c>
      <c r="Z143" s="611"/>
      <c r="AA143" s="52">
        <f>surplus!AH143</f>
        <v>12.695529267854855</v>
      </c>
      <c r="AB143" s="212">
        <f t="shared" si="131"/>
        <v>18.28</v>
      </c>
      <c r="AC143" s="52">
        <f t="shared" si="119"/>
        <v>232.07427501638676</v>
      </c>
      <c r="AD143" s="611"/>
      <c r="AE143" s="52">
        <f>surplus!AJ143</f>
        <v>91.4</v>
      </c>
      <c r="AF143" s="212">
        <f t="shared" si="132"/>
        <v>4.3888888888888893</v>
      </c>
      <c r="AG143" s="52">
        <f t="shared" si="120"/>
        <v>401.1444444444445</v>
      </c>
      <c r="AH143" s="611"/>
      <c r="AI143" s="52">
        <f>surplus!Y143</f>
        <v>5</v>
      </c>
      <c r="AJ143" s="212">
        <f t="shared" si="133"/>
        <v>4.3888888888888893</v>
      </c>
      <c r="AK143" s="52">
        <f t="shared" si="121"/>
        <v>21.944444444444446</v>
      </c>
      <c r="AL143" s="611"/>
      <c r="AM143" s="52">
        <f>surplus!V143</f>
        <v>87.5</v>
      </c>
      <c r="AN143" s="212">
        <f t="shared" si="134"/>
        <v>2.757696007696008</v>
      </c>
      <c r="AO143" s="52">
        <f t="shared" si="122"/>
        <v>241.29840067340069</v>
      </c>
      <c r="AP143" s="611"/>
      <c r="AQ143" s="52">
        <f>surplus!AM143</f>
        <v>117.8</v>
      </c>
      <c r="AR143" s="214">
        <f t="shared" si="140"/>
        <v>0.08</v>
      </c>
      <c r="AS143" s="52">
        <f t="shared" si="123"/>
        <v>7</v>
      </c>
      <c r="AT143" s="52">
        <f t="shared" si="124"/>
        <v>110.8</v>
      </c>
      <c r="AU143" s="212">
        <f t="shared" si="141"/>
        <v>3.0022222222222221</v>
      </c>
      <c r="AV143" s="52">
        <f t="shared" si="125"/>
        <v>332.64622222222221</v>
      </c>
      <c r="AW143" s="611"/>
      <c r="AX143" s="52">
        <f>surplus!AR143</f>
        <v>12.256324596240258</v>
      </c>
      <c r="AY143" s="212">
        <f t="shared" si="135"/>
        <v>0</v>
      </c>
      <c r="AZ143" s="52">
        <f t="shared" si="126"/>
        <v>0</v>
      </c>
      <c r="BA143" s="611"/>
      <c r="BB143" s="52">
        <f>surplus!AT143</f>
        <v>16.7</v>
      </c>
      <c r="BC143" s="212">
        <f t="shared" si="136"/>
        <v>0</v>
      </c>
      <c r="BD143" s="52">
        <f t="shared" si="127"/>
        <v>0</v>
      </c>
    </row>
    <row r="144" spans="1:56" ht="13.8" x14ac:dyDescent="0.45">
      <c r="A144" s="109">
        <v>2051</v>
      </c>
      <c r="B144" s="626">
        <f t="shared" si="108"/>
        <v>2521.2058667980687</v>
      </c>
      <c r="C144" s="611"/>
      <c r="D144" s="52">
        <f>surplus!AD195</f>
        <v>675.62973523286996</v>
      </c>
      <c r="E144" s="52">
        <f t="shared" si="128"/>
        <v>398.99871459870542</v>
      </c>
      <c r="F144" s="212">
        <f t="shared" si="129"/>
        <v>1.8650645994832042</v>
      </c>
      <c r="G144" s="52">
        <f t="shared" si="109"/>
        <v>744.15837783734787</v>
      </c>
      <c r="H144" s="611"/>
      <c r="I144" s="52">
        <f>surplus!P144</f>
        <v>11.460523233684579</v>
      </c>
      <c r="J144" s="213">
        <f t="shared" si="137"/>
        <v>0.05</v>
      </c>
      <c r="K144" s="52">
        <f t="shared" ref="K144:K153" si="142">I144/J144</f>
        <v>229.21046467369158</v>
      </c>
      <c r="L144" s="52">
        <f t="shared" ref="L144:L153" si="143">K144*F144</f>
        <v>427.49232349399773</v>
      </c>
      <c r="M144" s="52">
        <f t="shared" ref="M144:M153" si="144">K144-I144</f>
        <v>217.74994144000701</v>
      </c>
      <c r="N144" s="52">
        <f>surplus!T144</f>
        <v>2.2940680205515926</v>
      </c>
      <c r="O144" s="213">
        <f t="shared" si="138"/>
        <v>3.7499999999999999E-2</v>
      </c>
      <c r="P144" s="52">
        <f t="shared" ref="P144:P153" si="145">N144/O144</f>
        <v>61.175147214709142</v>
      </c>
      <c r="Q144" s="52">
        <f t="shared" ref="Q144:Q153" si="146">P144*F144</f>
        <v>114.09560143832756</v>
      </c>
      <c r="R144" s="52">
        <f t="shared" ref="R144:R153" si="147">P144-N144</f>
        <v>58.88107919415755</v>
      </c>
      <c r="S144" s="611"/>
      <c r="T144" s="52">
        <f>surplus!L144</f>
        <v>30.262290042941451</v>
      </c>
      <c r="U144" s="173">
        <f t="shared" si="139"/>
        <v>0.05</v>
      </c>
      <c r="V144" s="52">
        <f t="shared" ref="V144:V153" si="148">(P144+K144+E144)*U144</f>
        <v>34.469216324355308</v>
      </c>
      <c r="W144" s="52">
        <f t="shared" si="117"/>
        <v>0</v>
      </c>
      <c r="X144" s="212">
        <f t="shared" si="130"/>
        <v>18.28</v>
      </c>
      <c r="Y144" s="52">
        <f t="shared" ref="Y144:Y153" si="149">W144*X144</f>
        <v>0</v>
      </c>
      <c r="Z144" s="611"/>
      <c r="AA144" s="52">
        <f>surplus!AH144</f>
        <v>12.904026684870866</v>
      </c>
      <c r="AB144" s="212">
        <f t="shared" si="131"/>
        <v>18.28</v>
      </c>
      <c r="AC144" s="52">
        <f t="shared" ref="AC144:AC153" si="150">AA144*AB144</f>
        <v>235.88560779943944</v>
      </c>
      <c r="AD144" s="611"/>
      <c r="AE144" s="52">
        <f>surplus!AJ144</f>
        <v>91.4</v>
      </c>
      <c r="AF144" s="212">
        <f t="shared" si="132"/>
        <v>4.3888888888888893</v>
      </c>
      <c r="AG144" s="52">
        <f t="shared" ref="AG144:AG153" si="151">AE144*AF144</f>
        <v>401.1444444444445</v>
      </c>
      <c r="AH144" s="611"/>
      <c r="AI144" s="52">
        <f>surplus!Y144</f>
        <v>5.0999999999999996</v>
      </c>
      <c r="AJ144" s="212">
        <f t="shared" si="133"/>
        <v>4.3888888888888893</v>
      </c>
      <c r="AK144" s="52">
        <f t="shared" ref="AK144:AK153" si="152">AI144*AJ144</f>
        <v>22.383333333333333</v>
      </c>
      <c r="AL144" s="611"/>
      <c r="AM144" s="52">
        <f>surplus!V144</f>
        <v>87.5</v>
      </c>
      <c r="AN144" s="212">
        <f t="shared" si="134"/>
        <v>2.757696007696008</v>
      </c>
      <c r="AO144" s="52">
        <f t="shared" ref="AO144:AO153" si="153">AM144*AN144</f>
        <v>241.29840067340069</v>
      </c>
      <c r="AP144" s="611"/>
      <c r="AQ144" s="52">
        <f>surplus!AM144</f>
        <v>118.5</v>
      </c>
      <c r="AR144" s="214">
        <f t="shared" si="140"/>
        <v>0.08</v>
      </c>
      <c r="AS144" s="52">
        <f t="shared" ref="AS144:AS153" si="154">AM144*AR144</f>
        <v>7</v>
      </c>
      <c r="AT144" s="52">
        <f t="shared" ref="AT144:AT153" si="155">AQ144-AS144</f>
        <v>111.5</v>
      </c>
      <c r="AU144" s="212">
        <f t="shared" si="141"/>
        <v>3.0022222222222221</v>
      </c>
      <c r="AV144" s="52">
        <f t="shared" ref="AV144:AV153" si="156">AT144*AU144</f>
        <v>334.74777777777774</v>
      </c>
      <c r="AW144" s="611"/>
      <c r="AX144" s="52">
        <f>surplus!AR144</f>
        <v>12.556324596240259</v>
      </c>
      <c r="AY144" s="212">
        <f t="shared" si="135"/>
        <v>0</v>
      </c>
      <c r="AZ144" s="52">
        <f t="shared" ref="AZ144:AZ153" si="157">AX144*AY144</f>
        <v>0</v>
      </c>
      <c r="BA144" s="611"/>
      <c r="BB144" s="52">
        <f>surplus!AT144</f>
        <v>16.899999999999999</v>
      </c>
      <c r="BC144" s="212">
        <f t="shared" si="136"/>
        <v>0</v>
      </c>
      <c r="BD144" s="52">
        <f t="shared" si="127"/>
        <v>0</v>
      </c>
    </row>
    <row r="145" spans="1:57" ht="13.8" x14ac:dyDescent="0.45">
      <c r="A145" s="109">
        <v>2052</v>
      </c>
      <c r="B145" s="626">
        <f t="shared" si="108"/>
        <v>2535.3968376898729</v>
      </c>
      <c r="C145" s="611"/>
      <c r="D145" s="52">
        <f>surplus!AD196</f>
        <v>679.731189281973</v>
      </c>
      <c r="E145" s="52">
        <f t="shared" si="128"/>
        <v>401.16663462080874</v>
      </c>
      <c r="F145" s="212">
        <f t="shared" si="129"/>
        <v>1.8650645994832042</v>
      </c>
      <c r="G145" s="52">
        <f t="shared" si="109"/>
        <v>748.20168872508361</v>
      </c>
      <c r="H145" s="611"/>
      <c r="I145" s="52">
        <f>surplus!P145</f>
        <v>11.562288182474036</v>
      </c>
      <c r="J145" s="213">
        <f t="shared" si="137"/>
        <v>0.05</v>
      </c>
      <c r="K145" s="52">
        <f t="shared" si="142"/>
        <v>231.24576364948072</v>
      </c>
      <c r="L145" s="52">
        <f t="shared" si="143"/>
        <v>431.28828756310645</v>
      </c>
      <c r="M145" s="52">
        <f t="shared" si="144"/>
        <v>219.68347546700667</v>
      </c>
      <c r="N145" s="52">
        <f>surplus!T145</f>
        <v>2.2940680205515926</v>
      </c>
      <c r="O145" s="213">
        <f t="shared" si="138"/>
        <v>3.7499999999999999E-2</v>
      </c>
      <c r="P145" s="52">
        <f t="shared" si="145"/>
        <v>61.175147214709142</v>
      </c>
      <c r="Q145" s="52">
        <f t="shared" si="146"/>
        <v>114.09560143832756</v>
      </c>
      <c r="R145" s="52">
        <f t="shared" si="147"/>
        <v>58.88107919415755</v>
      </c>
      <c r="S145" s="611"/>
      <c r="T145" s="52">
        <f>surplus!L145</f>
        <v>31.183462381463926</v>
      </c>
      <c r="U145" s="173">
        <f t="shared" si="139"/>
        <v>0.05</v>
      </c>
      <c r="V145" s="52">
        <f t="shared" si="148"/>
        <v>34.67937727424993</v>
      </c>
      <c r="W145" s="52">
        <f t="shared" si="117"/>
        <v>0</v>
      </c>
      <c r="X145" s="212">
        <f t="shared" si="130"/>
        <v>18.28</v>
      </c>
      <c r="Y145" s="52">
        <f t="shared" si="149"/>
        <v>0</v>
      </c>
      <c r="Z145" s="611"/>
      <c r="AA145" s="52">
        <f>surplus!AH145</f>
        <v>13.112519654811525</v>
      </c>
      <c r="AB145" s="212">
        <f t="shared" si="131"/>
        <v>18.28</v>
      </c>
      <c r="AC145" s="52">
        <f t="shared" si="150"/>
        <v>239.69685928995469</v>
      </c>
      <c r="AD145" s="611"/>
      <c r="AE145" s="52">
        <f>surplus!AJ145</f>
        <v>91.4</v>
      </c>
      <c r="AF145" s="212">
        <f t="shared" si="132"/>
        <v>4.3888888888888893</v>
      </c>
      <c r="AG145" s="52">
        <f t="shared" si="151"/>
        <v>401.1444444444445</v>
      </c>
      <c r="AH145" s="611"/>
      <c r="AI145" s="52">
        <f>surplus!Y145</f>
        <v>5.2</v>
      </c>
      <c r="AJ145" s="212">
        <f t="shared" si="133"/>
        <v>4.3888888888888893</v>
      </c>
      <c r="AK145" s="52">
        <f t="shared" si="152"/>
        <v>22.822222222222226</v>
      </c>
      <c r="AL145" s="611"/>
      <c r="AM145" s="52">
        <f>surplus!V145</f>
        <v>87.5</v>
      </c>
      <c r="AN145" s="212">
        <f t="shared" si="134"/>
        <v>2.757696007696008</v>
      </c>
      <c r="AO145" s="52">
        <f t="shared" si="153"/>
        <v>241.29840067340069</v>
      </c>
      <c r="AP145" s="611"/>
      <c r="AQ145" s="52">
        <f>surplus!AM145</f>
        <v>119.2</v>
      </c>
      <c r="AR145" s="214">
        <f t="shared" si="140"/>
        <v>0.08</v>
      </c>
      <c r="AS145" s="52">
        <f t="shared" si="154"/>
        <v>7</v>
      </c>
      <c r="AT145" s="52">
        <f t="shared" si="155"/>
        <v>112.2</v>
      </c>
      <c r="AU145" s="212">
        <f t="shared" si="141"/>
        <v>3.0022222222222221</v>
      </c>
      <c r="AV145" s="52">
        <f t="shared" si="156"/>
        <v>336.84933333333333</v>
      </c>
      <c r="AW145" s="611"/>
      <c r="AX145" s="52">
        <f>surplus!AR145</f>
        <v>12.756324596240258</v>
      </c>
      <c r="AY145" s="212">
        <f t="shared" si="135"/>
        <v>0</v>
      </c>
      <c r="AZ145" s="52">
        <f t="shared" si="157"/>
        <v>0</v>
      </c>
      <c r="BA145" s="611"/>
      <c r="BB145" s="52">
        <f>surplus!AT145</f>
        <v>17.100000000000001</v>
      </c>
      <c r="BC145" s="212">
        <f t="shared" si="136"/>
        <v>0</v>
      </c>
      <c r="BD145" s="52">
        <f t="shared" si="127"/>
        <v>0</v>
      </c>
    </row>
    <row r="146" spans="1:57" ht="13.8" x14ac:dyDescent="0.45">
      <c r="A146" s="109">
        <v>2053</v>
      </c>
      <c r="B146" s="626">
        <f t="shared" si="108"/>
        <v>2548.8080941471653</v>
      </c>
      <c r="C146" s="611"/>
      <c r="D146" s="52">
        <f>surplus!AD197</f>
        <v>683.80855440435471</v>
      </c>
      <c r="E146" s="52">
        <f t="shared" si="128"/>
        <v>403.30955111486998</v>
      </c>
      <c r="F146" s="212">
        <f t="shared" si="129"/>
        <v>1.8650645994832042</v>
      </c>
      <c r="G146" s="52">
        <f t="shared" si="109"/>
        <v>752.19836641780591</v>
      </c>
      <c r="H146" s="611"/>
      <c r="I146" s="52">
        <f>surplus!P146</f>
        <v>11.664101268175115</v>
      </c>
      <c r="J146" s="213">
        <f t="shared" si="137"/>
        <v>0.05</v>
      </c>
      <c r="K146" s="52">
        <f t="shared" si="142"/>
        <v>233.28202536350227</v>
      </c>
      <c r="L146" s="52">
        <f t="shared" si="143"/>
        <v>435.08604720121104</v>
      </c>
      <c r="M146" s="52">
        <f t="shared" si="144"/>
        <v>221.61792409532717</v>
      </c>
      <c r="N146" s="52">
        <f>surplus!T146</f>
        <v>2.2940680205515926</v>
      </c>
      <c r="O146" s="213">
        <f t="shared" si="138"/>
        <v>3.7499999999999999E-2</v>
      </c>
      <c r="P146" s="52">
        <f t="shared" si="145"/>
        <v>61.175147214709142</v>
      </c>
      <c r="Q146" s="52">
        <f t="shared" si="146"/>
        <v>114.09560143832756</v>
      </c>
      <c r="R146" s="52">
        <f t="shared" si="147"/>
        <v>58.88107919415755</v>
      </c>
      <c r="S146" s="611"/>
      <c r="T146" s="52">
        <f>surplus!L146</f>
        <v>32.00793955363666</v>
      </c>
      <c r="U146" s="173">
        <f t="shared" si="139"/>
        <v>0.05</v>
      </c>
      <c r="V146" s="52">
        <f t="shared" si="148"/>
        <v>34.888336184654065</v>
      </c>
      <c r="W146" s="52">
        <f t="shared" si="117"/>
        <v>0</v>
      </c>
      <c r="X146" s="212">
        <f t="shared" si="130"/>
        <v>18.28</v>
      </c>
      <c r="Y146" s="52">
        <f t="shared" si="149"/>
        <v>0</v>
      </c>
      <c r="Z146" s="611"/>
      <c r="AA146" s="52">
        <f>surplus!AH146</f>
        <v>13.321244260562739</v>
      </c>
      <c r="AB146" s="212">
        <f t="shared" si="131"/>
        <v>18.28</v>
      </c>
      <c r="AC146" s="52">
        <f t="shared" si="150"/>
        <v>243.5123450830869</v>
      </c>
      <c r="AD146" s="611"/>
      <c r="AE146" s="52">
        <f>surplus!AJ146</f>
        <v>91.4</v>
      </c>
      <c r="AF146" s="212">
        <f t="shared" si="132"/>
        <v>4.3888888888888893</v>
      </c>
      <c r="AG146" s="52">
        <f t="shared" si="151"/>
        <v>401.1444444444445</v>
      </c>
      <c r="AH146" s="611"/>
      <c r="AI146" s="52">
        <f>surplus!Y146</f>
        <v>5.2</v>
      </c>
      <c r="AJ146" s="212">
        <f t="shared" si="133"/>
        <v>4.3888888888888893</v>
      </c>
      <c r="AK146" s="52">
        <f t="shared" si="152"/>
        <v>22.822222222222226</v>
      </c>
      <c r="AL146" s="611"/>
      <c r="AM146" s="52">
        <f>surplus!V146</f>
        <v>87.5</v>
      </c>
      <c r="AN146" s="212">
        <f t="shared" si="134"/>
        <v>2.757696007696008</v>
      </c>
      <c r="AO146" s="52">
        <f t="shared" si="153"/>
        <v>241.29840067340069</v>
      </c>
      <c r="AP146" s="611"/>
      <c r="AQ146" s="52">
        <f>surplus!AM146</f>
        <v>119.8</v>
      </c>
      <c r="AR146" s="214">
        <f t="shared" si="140"/>
        <v>0.08</v>
      </c>
      <c r="AS146" s="52">
        <f t="shared" si="154"/>
        <v>7</v>
      </c>
      <c r="AT146" s="52">
        <f t="shared" si="155"/>
        <v>112.8</v>
      </c>
      <c r="AU146" s="212">
        <f t="shared" si="141"/>
        <v>3.0022222222222221</v>
      </c>
      <c r="AV146" s="52">
        <f t="shared" si="156"/>
        <v>338.65066666666667</v>
      </c>
      <c r="AW146" s="611"/>
      <c r="AX146" s="52">
        <f>surplus!AR146</f>
        <v>12.956324596240258</v>
      </c>
      <c r="AY146" s="212">
        <f t="shared" si="135"/>
        <v>0</v>
      </c>
      <c r="AZ146" s="52">
        <f t="shared" si="157"/>
        <v>0</v>
      </c>
      <c r="BA146" s="611"/>
      <c r="BB146" s="52">
        <f>surplus!AT146</f>
        <v>17.2</v>
      </c>
      <c r="BC146" s="212">
        <f t="shared" si="136"/>
        <v>0</v>
      </c>
      <c r="BD146" s="52">
        <f t="shared" si="127"/>
        <v>0</v>
      </c>
    </row>
    <row r="147" spans="1:57" ht="13.8" x14ac:dyDescent="0.45">
      <c r="A147" s="109">
        <v>2054</v>
      </c>
      <c r="B147" s="626">
        <f t="shared" si="108"/>
        <v>2562.5249836385715</v>
      </c>
      <c r="C147" s="611"/>
      <c r="D147" s="52">
        <f>surplus!AD198</f>
        <v>687.88535817864272</v>
      </c>
      <c r="E147" s="52">
        <f t="shared" si="128"/>
        <v>407.35067373886164</v>
      </c>
      <c r="F147" s="212">
        <f t="shared" si="129"/>
        <v>1.8650645994832042</v>
      </c>
      <c r="G147" s="52">
        <f t="shared" si="109"/>
        <v>759.73532116598335</v>
      </c>
      <c r="H147" s="611"/>
      <c r="I147" s="52">
        <f>surplus!P147</f>
        <v>11.665979223453869</v>
      </c>
      <c r="J147" s="213">
        <f t="shared" si="137"/>
        <v>0.05</v>
      </c>
      <c r="K147" s="52">
        <f t="shared" si="142"/>
        <v>233.31958446907737</v>
      </c>
      <c r="L147" s="52">
        <f t="shared" si="143"/>
        <v>435.15609735940745</v>
      </c>
      <c r="M147" s="52">
        <f t="shared" si="144"/>
        <v>221.65360524562351</v>
      </c>
      <c r="N147" s="52">
        <f>surplus!T147</f>
        <v>2.2940680205515926</v>
      </c>
      <c r="O147" s="213">
        <f t="shared" si="138"/>
        <v>3.7499999999999999E-2</v>
      </c>
      <c r="P147" s="52">
        <f t="shared" si="145"/>
        <v>61.175147214709142</v>
      </c>
      <c r="Q147" s="52">
        <f t="shared" si="146"/>
        <v>114.09560143832756</v>
      </c>
      <c r="R147" s="52">
        <f t="shared" si="147"/>
        <v>58.88107919415755</v>
      </c>
      <c r="S147" s="611"/>
      <c r="T147" s="52">
        <f>surplus!L147</f>
        <v>32.936870338556048</v>
      </c>
      <c r="U147" s="173">
        <f t="shared" si="139"/>
        <v>0.05</v>
      </c>
      <c r="V147" s="52">
        <f t="shared" si="148"/>
        <v>35.092270271132406</v>
      </c>
      <c r="W147" s="52">
        <f t="shared" si="117"/>
        <v>0</v>
      </c>
      <c r="X147" s="212">
        <f t="shared" si="130"/>
        <v>18.28</v>
      </c>
      <c r="Y147" s="52">
        <f t="shared" si="149"/>
        <v>0</v>
      </c>
      <c r="Z147" s="611"/>
      <c r="AA147" s="52">
        <f>surplus!AH147</f>
        <v>13.530281020058331</v>
      </c>
      <c r="AB147" s="212">
        <f t="shared" si="131"/>
        <v>18.28</v>
      </c>
      <c r="AC147" s="52">
        <f t="shared" si="150"/>
        <v>247.33353704666629</v>
      </c>
      <c r="AD147" s="611"/>
      <c r="AE147" s="52">
        <f>surplus!AJ147</f>
        <v>91.4</v>
      </c>
      <c r="AF147" s="212">
        <f t="shared" si="132"/>
        <v>4.3888888888888893</v>
      </c>
      <c r="AG147" s="52">
        <f t="shared" si="151"/>
        <v>401.1444444444445</v>
      </c>
      <c r="AH147" s="611"/>
      <c r="AI147" s="52">
        <f>surplus!Y147</f>
        <v>5.3</v>
      </c>
      <c r="AJ147" s="212">
        <f t="shared" si="133"/>
        <v>4.3888888888888893</v>
      </c>
      <c r="AK147" s="52">
        <f t="shared" si="152"/>
        <v>23.261111111111113</v>
      </c>
      <c r="AL147" s="611"/>
      <c r="AM147" s="52">
        <f>surplus!V147</f>
        <v>87.4</v>
      </c>
      <c r="AN147" s="212">
        <f t="shared" si="134"/>
        <v>2.757696007696008</v>
      </c>
      <c r="AO147" s="52">
        <f t="shared" si="153"/>
        <v>241.0226310726311</v>
      </c>
      <c r="AP147" s="611"/>
      <c r="AQ147" s="52">
        <f>surplus!AM147</f>
        <v>120.5</v>
      </c>
      <c r="AR147" s="214">
        <f t="shared" si="140"/>
        <v>0.08</v>
      </c>
      <c r="AS147" s="52">
        <f t="shared" si="154"/>
        <v>6.9920000000000009</v>
      </c>
      <c r="AT147" s="52">
        <f t="shared" si="155"/>
        <v>113.508</v>
      </c>
      <c r="AU147" s="212">
        <f t="shared" si="141"/>
        <v>3.0022222222222221</v>
      </c>
      <c r="AV147" s="52">
        <f t="shared" si="156"/>
        <v>340.77623999999997</v>
      </c>
      <c r="AW147" s="611"/>
      <c r="AX147" s="52">
        <f>surplus!AR147</f>
        <v>13.15632459624026</v>
      </c>
      <c r="AY147" s="212">
        <f t="shared" si="135"/>
        <v>0</v>
      </c>
      <c r="AZ147" s="52">
        <f t="shared" si="157"/>
        <v>0</v>
      </c>
      <c r="BA147" s="611"/>
      <c r="BB147" s="52">
        <f>surplus!AT147</f>
        <v>17.399999999999999</v>
      </c>
      <c r="BC147" s="212">
        <f t="shared" si="136"/>
        <v>0</v>
      </c>
      <c r="BD147" s="52">
        <f t="shared" si="127"/>
        <v>0</v>
      </c>
    </row>
    <row r="148" spans="1:57" ht="13.8" x14ac:dyDescent="0.45">
      <c r="A148" s="109">
        <v>2055</v>
      </c>
      <c r="B148" s="626">
        <f t="shared" si="108"/>
        <v>2578.1417672985503</v>
      </c>
      <c r="C148" s="611"/>
      <c r="D148" s="52">
        <f>surplus!AD199</f>
        <v>691.76572526826033</v>
      </c>
      <c r="E148" s="52">
        <f t="shared" si="128"/>
        <v>409.29535904528143</v>
      </c>
      <c r="F148" s="212">
        <f t="shared" si="129"/>
        <v>1.8650645994832042</v>
      </c>
      <c r="G148" s="52">
        <f t="shared" si="109"/>
        <v>763.36228488812208</v>
      </c>
      <c r="H148" s="611"/>
      <c r="I148" s="52">
        <f>surplus!P148</f>
        <v>11.767857212043227</v>
      </c>
      <c r="J148" s="213">
        <f t="shared" si="137"/>
        <v>0.05</v>
      </c>
      <c r="K148" s="52">
        <f t="shared" si="142"/>
        <v>235.35714424086453</v>
      </c>
      <c r="L148" s="52">
        <f t="shared" si="143"/>
        <v>438.95627795909871</v>
      </c>
      <c r="M148" s="52">
        <f t="shared" si="144"/>
        <v>223.5892870288213</v>
      </c>
      <c r="N148" s="52">
        <f>surplus!T148</f>
        <v>2.2940680205515926</v>
      </c>
      <c r="O148" s="213">
        <f t="shared" si="138"/>
        <v>3.7499999999999999E-2</v>
      </c>
      <c r="P148" s="52">
        <f t="shared" si="145"/>
        <v>61.175147214709142</v>
      </c>
      <c r="Q148" s="52">
        <f t="shared" si="146"/>
        <v>114.09560143832756</v>
      </c>
      <c r="R148" s="52">
        <f t="shared" si="147"/>
        <v>58.88107919415755</v>
      </c>
      <c r="S148" s="611"/>
      <c r="T148" s="52">
        <f>surplus!L148</f>
        <v>33.765803410410683</v>
      </c>
      <c r="U148" s="173">
        <f t="shared" si="139"/>
        <v>0.05</v>
      </c>
      <c r="V148" s="52">
        <f t="shared" si="148"/>
        <v>35.291382525042756</v>
      </c>
      <c r="W148" s="52">
        <f t="shared" si="117"/>
        <v>0</v>
      </c>
      <c r="X148" s="212">
        <f t="shared" si="130"/>
        <v>18.28</v>
      </c>
      <c r="Y148" s="52">
        <f t="shared" si="149"/>
        <v>0</v>
      </c>
      <c r="Z148" s="611"/>
      <c r="AA148" s="52">
        <f>surplus!AH148</f>
        <v>13.839317939845223</v>
      </c>
      <c r="AB148" s="212">
        <f t="shared" si="131"/>
        <v>18.28</v>
      </c>
      <c r="AC148" s="52">
        <f t="shared" si="150"/>
        <v>252.98273194037068</v>
      </c>
      <c r="AD148" s="611"/>
      <c r="AE148" s="52">
        <f>surplus!AJ148</f>
        <v>91.4</v>
      </c>
      <c r="AF148" s="212">
        <f t="shared" si="132"/>
        <v>4.3888888888888893</v>
      </c>
      <c r="AG148" s="52">
        <f t="shared" si="151"/>
        <v>401.1444444444445</v>
      </c>
      <c r="AH148" s="611"/>
      <c r="AI148" s="52">
        <f>surplus!Y148</f>
        <v>5.4</v>
      </c>
      <c r="AJ148" s="212">
        <f t="shared" si="133"/>
        <v>4.3888888888888893</v>
      </c>
      <c r="AK148" s="52">
        <f t="shared" si="152"/>
        <v>23.700000000000003</v>
      </c>
      <c r="AL148" s="611"/>
      <c r="AM148" s="52">
        <f>surplus!V148</f>
        <v>87.4</v>
      </c>
      <c r="AN148" s="212">
        <f t="shared" si="134"/>
        <v>2.757696007696008</v>
      </c>
      <c r="AO148" s="52">
        <f t="shared" si="153"/>
        <v>241.0226310726311</v>
      </c>
      <c r="AP148" s="611"/>
      <c r="AQ148" s="52">
        <f>surplus!AM148</f>
        <v>121.2</v>
      </c>
      <c r="AR148" s="214">
        <f t="shared" si="140"/>
        <v>0.08</v>
      </c>
      <c r="AS148" s="52">
        <f t="shared" si="154"/>
        <v>6.9920000000000009</v>
      </c>
      <c r="AT148" s="52">
        <f t="shared" si="155"/>
        <v>114.208</v>
      </c>
      <c r="AU148" s="212">
        <f t="shared" si="141"/>
        <v>3.0022222222222221</v>
      </c>
      <c r="AV148" s="52">
        <f t="shared" si="156"/>
        <v>342.87779555555556</v>
      </c>
      <c r="AW148" s="611"/>
      <c r="AX148" s="52">
        <f>surplus!AR148</f>
        <v>13.35632459624026</v>
      </c>
      <c r="AY148" s="212">
        <f t="shared" si="135"/>
        <v>0</v>
      </c>
      <c r="AZ148" s="52">
        <f t="shared" si="157"/>
        <v>0</v>
      </c>
      <c r="BA148" s="611"/>
      <c r="BB148" s="52">
        <f>surplus!AT148</f>
        <v>17.600000000000001</v>
      </c>
      <c r="BC148" s="212">
        <f t="shared" si="136"/>
        <v>0</v>
      </c>
      <c r="BD148" s="52">
        <f t="shared" si="127"/>
        <v>0</v>
      </c>
    </row>
    <row r="149" spans="1:57" ht="13.8" x14ac:dyDescent="0.45">
      <c r="A149" s="109">
        <v>2056</v>
      </c>
      <c r="B149" s="626">
        <f t="shared" si="108"/>
        <v>2590.5732152524697</v>
      </c>
      <c r="C149" s="611"/>
      <c r="D149" s="52">
        <f>surplus!AD200</f>
        <v>695.54958386259409</v>
      </c>
      <c r="E149" s="52">
        <f t="shared" si="128"/>
        <v>413.04352987775815</v>
      </c>
      <c r="F149" s="212">
        <f t="shared" si="129"/>
        <v>1.8650645994832042</v>
      </c>
      <c r="G149" s="52">
        <f t="shared" si="109"/>
        <v>770.35286562058991</v>
      </c>
      <c r="H149" s="611"/>
      <c r="I149" s="52">
        <f>surplus!P149</f>
        <v>11.769735515298864</v>
      </c>
      <c r="J149" s="213">
        <f t="shared" si="137"/>
        <v>0.05</v>
      </c>
      <c r="K149" s="52">
        <f t="shared" si="142"/>
        <v>235.39471030597727</v>
      </c>
      <c r="L149" s="52">
        <f t="shared" si="143"/>
        <v>439.0263410972824</v>
      </c>
      <c r="M149" s="52">
        <f t="shared" si="144"/>
        <v>223.62497479067841</v>
      </c>
      <c r="N149" s="52">
        <f>surplus!T149</f>
        <v>2.2940680205515926</v>
      </c>
      <c r="O149" s="213">
        <f t="shared" si="138"/>
        <v>3.7499999999999999E-2</v>
      </c>
      <c r="P149" s="52">
        <f t="shared" si="145"/>
        <v>61.175147214709142</v>
      </c>
      <c r="Q149" s="52">
        <f t="shared" si="146"/>
        <v>114.09560143832756</v>
      </c>
      <c r="R149" s="52">
        <f t="shared" si="147"/>
        <v>58.88107919415755</v>
      </c>
      <c r="S149" s="611"/>
      <c r="T149" s="52">
        <f>surplus!L149</f>
        <v>34.694758085639492</v>
      </c>
      <c r="U149" s="173">
        <f t="shared" si="139"/>
        <v>0.05</v>
      </c>
      <c r="V149" s="52">
        <f t="shared" si="148"/>
        <v>35.480669369922225</v>
      </c>
      <c r="W149" s="52">
        <f t="shared" si="117"/>
        <v>0</v>
      </c>
      <c r="X149" s="212">
        <f t="shared" si="130"/>
        <v>18.28</v>
      </c>
      <c r="Y149" s="52">
        <f t="shared" si="149"/>
        <v>0</v>
      </c>
      <c r="Z149" s="611"/>
      <c r="AA149" s="52">
        <f>surplus!AH149</f>
        <v>14.048356373812751</v>
      </c>
      <c r="AB149" s="212">
        <f t="shared" si="131"/>
        <v>18.28</v>
      </c>
      <c r="AC149" s="52">
        <f t="shared" si="150"/>
        <v>256.80395451329713</v>
      </c>
      <c r="AD149" s="611"/>
      <c r="AE149" s="52">
        <f>surplus!AJ149</f>
        <v>91.3</v>
      </c>
      <c r="AF149" s="212">
        <f t="shared" si="132"/>
        <v>4.3888888888888893</v>
      </c>
      <c r="AG149" s="52">
        <f t="shared" si="151"/>
        <v>400.70555555555558</v>
      </c>
      <c r="AH149" s="611"/>
      <c r="AI149" s="52">
        <f>surplus!Y149</f>
        <v>5.5</v>
      </c>
      <c r="AJ149" s="212">
        <f t="shared" si="133"/>
        <v>4.3888888888888893</v>
      </c>
      <c r="AK149" s="52">
        <f t="shared" si="152"/>
        <v>24.138888888888893</v>
      </c>
      <c r="AL149" s="611"/>
      <c r="AM149" s="52">
        <f>surplus!V149</f>
        <v>87.3</v>
      </c>
      <c r="AN149" s="212">
        <f t="shared" si="134"/>
        <v>2.757696007696008</v>
      </c>
      <c r="AO149" s="52">
        <f t="shared" si="153"/>
        <v>240.74686147186148</v>
      </c>
      <c r="AP149" s="611"/>
      <c r="AQ149" s="52">
        <f>surplus!AM149</f>
        <v>121.8</v>
      </c>
      <c r="AR149" s="214">
        <f t="shared" si="140"/>
        <v>0.08</v>
      </c>
      <c r="AS149" s="52">
        <f t="shared" si="154"/>
        <v>6.984</v>
      </c>
      <c r="AT149" s="52">
        <f t="shared" si="155"/>
        <v>114.816</v>
      </c>
      <c r="AU149" s="212">
        <f t="shared" si="141"/>
        <v>3.0022222222222221</v>
      </c>
      <c r="AV149" s="52">
        <f t="shared" si="156"/>
        <v>344.70314666666667</v>
      </c>
      <c r="AW149" s="611"/>
      <c r="AX149" s="52">
        <f>surplus!AR149</f>
        <v>13.65632459624026</v>
      </c>
      <c r="AY149" s="212">
        <f t="shared" si="135"/>
        <v>0</v>
      </c>
      <c r="AZ149" s="52">
        <f t="shared" si="157"/>
        <v>0</v>
      </c>
      <c r="BA149" s="611"/>
      <c r="BB149" s="52">
        <f>surplus!AT149</f>
        <v>17.8</v>
      </c>
      <c r="BC149" s="212">
        <f t="shared" si="136"/>
        <v>0</v>
      </c>
      <c r="BD149" s="52">
        <f t="shared" si="127"/>
        <v>0</v>
      </c>
    </row>
    <row r="150" spans="1:57" ht="13.8" x14ac:dyDescent="0.45">
      <c r="A150" s="109">
        <v>2057</v>
      </c>
      <c r="B150" s="626">
        <f t="shared" si="108"/>
        <v>2603.3113102183465</v>
      </c>
      <c r="C150" s="611"/>
      <c r="D150" s="52">
        <f>surplus!AD201</f>
        <v>699.23686017424052</v>
      </c>
      <c r="E150" s="52">
        <f t="shared" si="128"/>
        <v>414.79510774058389</v>
      </c>
      <c r="F150" s="212">
        <f t="shared" si="129"/>
        <v>1.8650645994832042</v>
      </c>
      <c r="G150" s="52">
        <f t="shared" si="109"/>
        <v>773.61967148578469</v>
      </c>
      <c r="H150" s="611"/>
      <c r="I150" s="52">
        <f>surplus!P150</f>
        <v>11.871614381026268</v>
      </c>
      <c r="J150" s="213">
        <f t="shared" si="137"/>
        <v>0.05</v>
      </c>
      <c r="K150" s="52">
        <f t="shared" si="142"/>
        <v>237.43228762052533</v>
      </c>
      <c r="L150" s="52">
        <f t="shared" si="143"/>
        <v>442.82655441535604</v>
      </c>
      <c r="M150" s="52">
        <f t="shared" si="144"/>
        <v>225.56067323949907</v>
      </c>
      <c r="N150" s="52">
        <f>surplus!T150</f>
        <v>2.2940680205515926</v>
      </c>
      <c r="O150" s="213">
        <f t="shared" si="138"/>
        <v>3.7499999999999999E-2</v>
      </c>
      <c r="P150" s="52">
        <f t="shared" si="145"/>
        <v>61.175147214709142</v>
      </c>
      <c r="Q150" s="52">
        <f t="shared" si="146"/>
        <v>114.09560143832756</v>
      </c>
      <c r="R150" s="52">
        <f t="shared" si="147"/>
        <v>58.88107919415755</v>
      </c>
      <c r="S150" s="611"/>
      <c r="T150" s="52">
        <f>surplus!L150</f>
        <v>35.52375137729716</v>
      </c>
      <c r="U150" s="173">
        <f t="shared" si="139"/>
        <v>0.05</v>
      </c>
      <c r="V150" s="52">
        <f t="shared" si="148"/>
        <v>35.670127128790924</v>
      </c>
      <c r="W150" s="52">
        <f t="shared" si="117"/>
        <v>0</v>
      </c>
      <c r="X150" s="212">
        <f t="shared" si="130"/>
        <v>18.28</v>
      </c>
      <c r="Y150" s="52">
        <f t="shared" si="149"/>
        <v>0</v>
      </c>
      <c r="Z150" s="611"/>
      <c r="AA150" s="52">
        <f>surplus!AH150</f>
        <v>14.257397514406005</v>
      </c>
      <c r="AB150" s="212">
        <f t="shared" si="131"/>
        <v>18.28</v>
      </c>
      <c r="AC150" s="52">
        <f t="shared" si="150"/>
        <v>260.62522656334181</v>
      </c>
      <c r="AD150" s="611"/>
      <c r="AE150" s="52">
        <f>surplus!AJ150</f>
        <v>91.2</v>
      </c>
      <c r="AF150" s="212">
        <f t="shared" si="132"/>
        <v>4.3888888888888893</v>
      </c>
      <c r="AG150" s="52">
        <f t="shared" si="151"/>
        <v>400.26666666666671</v>
      </c>
      <c r="AH150" s="611"/>
      <c r="AI150" s="52">
        <f>surplus!Y150</f>
        <v>5.6</v>
      </c>
      <c r="AJ150" s="212">
        <f t="shared" si="133"/>
        <v>4.3888888888888893</v>
      </c>
      <c r="AK150" s="52">
        <f t="shared" si="152"/>
        <v>24.577777777777779</v>
      </c>
      <c r="AL150" s="611"/>
      <c r="AM150" s="52">
        <f>surplus!V150</f>
        <v>87.2</v>
      </c>
      <c r="AN150" s="212">
        <f t="shared" si="134"/>
        <v>2.757696007696008</v>
      </c>
      <c r="AO150" s="52">
        <f t="shared" si="153"/>
        <v>240.47109187109191</v>
      </c>
      <c r="AP150" s="611"/>
      <c r="AQ150" s="52">
        <f>surplus!AM150</f>
        <v>122.5</v>
      </c>
      <c r="AR150" s="214">
        <f t="shared" si="140"/>
        <v>0.08</v>
      </c>
      <c r="AS150" s="52">
        <f t="shared" si="154"/>
        <v>6.976</v>
      </c>
      <c r="AT150" s="52">
        <f t="shared" si="155"/>
        <v>115.524</v>
      </c>
      <c r="AU150" s="212">
        <f t="shared" si="141"/>
        <v>3.0022222222222221</v>
      </c>
      <c r="AV150" s="52">
        <f t="shared" si="156"/>
        <v>346.82871999999998</v>
      </c>
      <c r="AW150" s="611"/>
      <c r="AX150" s="52">
        <f>surplus!AR150</f>
        <v>13.85632459624026</v>
      </c>
      <c r="AY150" s="212">
        <f t="shared" si="135"/>
        <v>0</v>
      </c>
      <c r="AZ150" s="52">
        <f t="shared" si="157"/>
        <v>0</v>
      </c>
      <c r="BA150" s="611"/>
      <c r="BB150" s="52">
        <f>surplus!AT150</f>
        <v>18</v>
      </c>
      <c r="BC150" s="212">
        <f t="shared" si="136"/>
        <v>0</v>
      </c>
      <c r="BD150" s="52">
        <f t="shared" si="127"/>
        <v>0</v>
      </c>
    </row>
    <row r="151" spans="1:57" ht="13.8" x14ac:dyDescent="0.45">
      <c r="A151" s="109">
        <v>2058</v>
      </c>
      <c r="B151" s="626">
        <f t="shared" si="108"/>
        <v>2626.4241868178001</v>
      </c>
      <c r="C151" s="611"/>
      <c r="D151" s="52">
        <f>surplus!AD202</f>
        <v>702.73540173827041</v>
      </c>
      <c r="E151" s="52">
        <f t="shared" si="128"/>
        <v>416.35778767877275</v>
      </c>
      <c r="F151" s="212">
        <f t="shared" si="129"/>
        <v>1.8650645994832042</v>
      </c>
      <c r="G151" s="52">
        <f t="shared" si="109"/>
        <v>776.53417051882332</v>
      </c>
      <c r="H151" s="611"/>
      <c r="I151" s="52">
        <f>surplus!P151</f>
        <v>11.973501835017901</v>
      </c>
      <c r="J151" s="213">
        <f t="shared" si="137"/>
        <v>0.05</v>
      </c>
      <c r="K151" s="52">
        <f t="shared" si="142"/>
        <v>239.47003670035801</v>
      </c>
      <c r="L151" s="52">
        <f t="shared" si="143"/>
        <v>446.62708808678144</v>
      </c>
      <c r="M151" s="52">
        <f t="shared" si="144"/>
        <v>227.4965348653401</v>
      </c>
      <c r="N151" s="52">
        <f>surplus!T151</f>
        <v>2.2940680205515926</v>
      </c>
      <c r="O151" s="213">
        <f t="shared" si="138"/>
        <v>3.7499999999999999E-2</v>
      </c>
      <c r="P151" s="52">
        <f t="shared" si="145"/>
        <v>61.175147214709142</v>
      </c>
      <c r="Q151" s="52">
        <f t="shared" si="146"/>
        <v>114.09560143832756</v>
      </c>
      <c r="R151" s="52">
        <f t="shared" si="147"/>
        <v>58.88107919415755</v>
      </c>
      <c r="S151" s="611"/>
      <c r="T151" s="52">
        <f>surplus!L151</f>
        <v>36.453334295161923</v>
      </c>
      <c r="U151" s="173">
        <f t="shared" si="139"/>
        <v>0.05</v>
      </c>
      <c r="V151" s="52">
        <f t="shared" si="148"/>
        <v>35.850148579691997</v>
      </c>
      <c r="W151" s="52">
        <f t="shared" si="117"/>
        <v>0.60318571546992672</v>
      </c>
      <c r="X151" s="212">
        <f t="shared" si="130"/>
        <v>18.28</v>
      </c>
      <c r="Y151" s="52">
        <f t="shared" si="149"/>
        <v>11.026234878790261</v>
      </c>
      <c r="Z151" s="611"/>
      <c r="AA151" s="52">
        <f>surplus!AH151</f>
        <v>14.466479981903685</v>
      </c>
      <c r="AB151" s="212">
        <f t="shared" si="131"/>
        <v>18.28</v>
      </c>
      <c r="AC151" s="52">
        <f t="shared" si="150"/>
        <v>264.4472540691994</v>
      </c>
      <c r="AD151" s="611"/>
      <c r="AE151" s="52">
        <f>surplus!AJ151</f>
        <v>91.1</v>
      </c>
      <c r="AF151" s="212">
        <f t="shared" si="132"/>
        <v>4.3888888888888893</v>
      </c>
      <c r="AG151" s="52">
        <f t="shared" si="151"/>
        <v>399.82777777777778</v>
      </c>
      <c r="AH151" s="611"/>
      <c r="AI151" s="52">
        <f>surplus!Y151</f>
        <v>5.7</v>
      </c>
      <c r="AJ151" s="212">
        <f t="shared" si="133"/>
        <v>4.3888888888888893</v>
      </c>
      <c r="AK151" s="52">
        <f t="shared" si="152"/>
        <v>25.016666666666669</v>
      </c>
      <c r="AL151" s="611"/>
      <c r="AM151" s="52">
        <f>surplus!V151</f>
        <v>87.1</v>
      </c>
      <c r="AN151" s="212">
        <f t="shared" si="134"/>
        <v>2.757696007696008</v>
      </c>
      <c r="AO151" s="52">
        <f t="shared" si="153"/>
        <v>240.19532227032229</v>
      </c>
      <c r="AP151" s="611"/>
      <c r="AQ151" s="52">
        <f>surplus!AM151</f>
        <v>123.1</v>
      </c>
      <c r="AR151" s="214">
        <f t="shared" si="140"/>
        <v>0.08</v>
      </c>
      <c r="AS151" s="52">
        <f t="shared" si="154"/>
        <v>6.968</v>
      </c>
      <c r="AT151" s="52">
        <f t="shared" si="155"/>
        <v>116.13199999999999</v>
      </c>
      <c r="AU151" s="212">
        <f t="shared" si="141"/>
        <v>3.0022222222222221</v>
      </c>
      <c r="AV151" s="52">
        <f t="shared" si="156"/>
        <v>348.65407111111108</v>
      </c>
      <c r="AW151" s="611"/>
      <c r="AX151" s="52">
        <f>surplus!AR151</f>
        <v>14.15632459624026</v>
      </c>
      <c r="AY151" s="212">
        <f t="shared" si="135"/>
        <v>0</v>
      </c>
      <c r="AZ151" s="52">
        <f t="shared" si="157"/>
        <v>0</v>
      </c>
      <c r="BA151" s="611"/>
      <c r="BB151" s="52">
        <f>surplus!AT151</f>
        <v>18.2</v>
      </c>
      <c r="BC151" s="212">
        <f t="shared" si="136"/>
        <v>0</v>
      </c>
      <c r="BD151" s="52">
        <f t="shared" si="127"/>
        <v>0</v>
      </c>
    </row>
    <row r="152" spans="1:57" ht="13.8" x14ac:dyDescent="0.45">
      <c r="A152" s="109">
        <v>2059</v>
      </c>
      <c r="B152" s="626">
        <f t="shared" si="108"/>
        <v>2653.8565226956271</v>
      </c>
      <c r="C152" s="611"/>
      <c r="D152" s="52">
        <f>surplus!AD203</f>
        <v>706.13855116794639</v>
      </c>
      <c r="E152" s="52">
        <f t="shared" si="128"/>
        <v>419.72505369526215</v>
      </c>
      <c r="F152" s="212">
        <f t="shared" si="129"/>
        <v>1.8650645994832042</v>
      </c>
      <c r="G152" s="52">
        <f t="shared" si="109"/>
        <v>782.81433916322044</v>
      </c>
      <c r="H152" s="611"/>
      <c r="I152" s="52">
        <f>surplus!P152</f>
        <v>11.97539043571193</v>
      </c>
      <c r="J152" s="213">
        <f t="shared" si="137"/>
        <v>0.05</v>
      </c>
      <c r="K152" s="52">
        <f t="shared" si="142"/>
        <v>239.50780871423859</v>
      </c>
      <c r="L152" s="52">
        <f t="shared" si="143"/>
        <v>446.69753533272132</v>
      </c>
      <c r="M152" s="52">
        <f t="shared" si="144"/>
        <v>227.53241827852668</v>
      </c>
      <c r="N152" s="52">
        <f>surplus!T152</f>
        <v>2.2940680205515926</v>
      </c>
      <c r="O152" s="213">
        <f t="shared" si="138"/>
        <v>3.7499999999999999E-2</v>
      </c>
      <c r="P152" s="52">
        <f t="shared" si="145"/>
        <v>61.175147214709142</v>
      </c>
      <c r="Q152" s="52">
        <f t="shared" si="146"/>
        <v>114.09560143832756</v>
      </c>
      <c r="R152" s="52">
        <f t="shared" si="147"/>
        <v>58.88107919415755</v>
      </c>
      <c r="S152" s="611"/>
      <c r="T152" s="52">
        <f>surplus!L152</f>
        <v>37.382995939736418</v>
      </c>
      <c r="U152" s="173">
        <f t="shared" si="139"/>
        <v>0.05</v>
      </c>
      <c r="V152" s="52">
        <f t="shared" si="148"/>
        <v>36.020400481210494</v>
      </c>
      <c r="W152" s="52">
        <f t="shared" si="117"/>
        <v>1.3625954585259237</v>
      </c>
      <c r="X152" s="212">
        <f t="shared" si="130"/>
        <v>18.28</v>
      </c>
      <c r="Y152" s="52">
        <f t="shared" si="149"/>
        <v>24.908244981853887</v>
      </c>
      <c r="Z152" s="611"/>
      <c r="AA152" s="52">
        <f>surplus!AH152</f>
        <v>14.775567967356926</v>
      </c>
      <c r="AB152" s="212">
        <f t="shared" si="131"/>
        <v>18.28</v>
      </c>
      <c r="AC152" s="52">
        <f t="shared" si="150"/>
        <v>270.09738244328463</v>
      </c>
      <c r="AD152" s="611"/>
      <c r="AE152" s="52">
        <f>surplus!AJ152</f>
        <v>91</v>
      </c>
      <c r="AF152" s="212">
        <f t="shared" si="132"/>
        <v>4.3888888888888893</v>
      </c>
      <c r="AG152" s="52">
        <f t="shared" si="151"/>
        <v>399.38888888888891</v>
      </c>
      <c r="AH152" s="611"/>
      <c r="AI152" s="52">
        <f>surplus!Y152</f>
        <v>5.8</v>
      </c>
      <c r="AJ152" s="212">
        <f t="shared" si="133"/>
        <v>4.3888888888888893</v>
      </c>
      <c r="AK152" s="52">
        <f t="shared" si="152"/>
        <v>25.455555555555556</v>
      </c>
      <c r="AL152" s="611"/>
      <c r="AM152" s="52">
        <f>surplus!V152</f>
        <v>87</v>
      </c>
      <c r="AN152" s="212">
        <f t="shared" si="134"/>
        <v>2.757696007696008</v>
      </c>
      <c r="AO152" s="52">
        <f t="shared" si="153"/>
        <v>239.9195526695527</v>
      </c>
      <c r="AP152" s="611"/>
      <c r="AQ152" s="52">
        <f>surplus!AM152</f>
        <v>123.7</v>
      </c>
      <c r="AR152" s="214">
        <f t="shared" si="140"/>
        <v>0.08</v>
      </c>
      <c r="AS152" s="52">
        <f t="shared" si="154"/>
        <v>6.96</v>
      </c>
      <c r="AT152" s="52">
        <f t="shared" si="155"/>
        <v>116.74000000000001</v>
      </c>
      <c r="AU152" s="212">
        <f t="shared" si="141"/>
        <v>3.0022222222222221</v>
      </c>
      <c r="AV152" s="52">
        <f t="shared" si="156"/>
        <v>350.47942222222224</v>
      </c>
      <c r="AW152" s="611"/>
      <c r="AX152" s="52">
        <f>surplus!AR152</f>
        <v>14.35632459624026</v>
      </c>
      <c r="AY152" s="212">
        <f t="shared" si="135"/>
        <v>0</v>
      </c>
      <c r="AZ152" s="52">
        <f t="shared" si="157"/>
        <v>0</v>
      </c>
      <c r="BA152" s="611"/>
      <c r="BB152" s="52">
        <f>surplus!AT152</f>
        <v>18.3</v>
      </c>
      <c r="BC152" s="212">
        <f t="shared" si="136"/>
        <v>0</v>
      </c>
      <c r="BD152" s="52">
        <f t="shared" si="127"/>
        <v>0</v>
      </c>
    </row>
    <row r="153" spans="1:57" ht="13.8" x14ac:dyDescent="0.45">
      <c r="A153" s="109">
        <v>2060</v>
      </c>
      <c r="B153" s="626">
        <f t="shared" si="108"/>
        <v>2678.6896280254523</v>
      </c>
      <c r="C153" s="611"/>
      <c r="D153" s="52">
        <f>surplus!AD204</f>
        <v>709.449446171305</v>
      </c>
      <c r="E153" s="52">
        <f t="shared" si="128"/>
        <v>423.66663086648788</v>
      </c>
      <c r="F153" s="212">
        <f t="shared" si="129"/>
        <v>1.8650645994832042</v>
      </c>
      <c r="G153" s="52">
        <f t="shared" si="109"/>
        <v>790.16563521140472</v>
      </c>
      <c r="H153" s="611"/>
      <c r="I153" s="52">
        <f>surplus!P153</f>
        <v>12.077284356701378</v>
      </c>
      <c r="J153" s="213">
        <f t="shared" si="137"/>
        <v>0.05</v>
      </c>
      <c r="K153" s="52">
        <f t="shared" si="142"/>
        <v>241.54568713402756</v>
      </c>
      <c r="L153" s="52">
        <f t="shared" si="143"/>
        <v>450.49831023152046</v>
      </c>
      <c r="M153" s="52">
        <f t="shared" si="144"/>
        <v>229.46840277732619</v>
      </c>
      <c r="N153" s="52">
        <f>surplus!T153</f>
        <v>2.1940680205515926</v>
      </c>
      <c r="O153" s="213">
        <f t="shared" si="138"/>
        <v>3.7499999999999999E-2</v>
      </c>
      <c r="P153" s="52">
        <f t="shared" si="145"/>
        <v>58.508480548042471</v>
      </c>
      <c r="Q153" s="52">
        <f t="shared" si="146"/>
        <v>109.12209583970568</v>
      </c>
      <c r="R153" s="52">
        <f t="shared" si="147"/>
        <v>56.31441252749088</v>
      </c>
      <c r="S153" s="611"/>
      <c r="T153" s="52">
        <f>surplus!L153</f>
        <v>38.313022848527808</v>
      </c>
      <c r="U153" s="173">
        <f t="shared" si="139"/>
        <v>0.05</v>
      </c>
      <c r="V153" s="52">
        <f t="shared" si="148"/>
        <v>36.186039927427899</v>
      </c>
      <c r="W153" s="52">
        <f t="shared" si="117"/>
        <v>2.1269829210999092</v>
      </c>
      <c r="X153" s="212">
        <f t="shared" si="130"/>
        <v>18.28</v>
      </c>
      <c r="Y153" s="52">
        <f t="shared" si="149"/>
        <v>38.881247797706344</v>
      </c>
      <c r="Z153" s="611"/>
      <c r="AA153" s="52">
        <f>surplus!AH153</f>
        <v>14.984681554181341</v>
      </c>
      <c r="AB153" s="212">
        <f t="shared" si="131"/>
        <v>18.28</v>
      </c>
      <c r="AC153" s="52">
        <f t="shared" si="150"/>
        <v>273.91997881043494</v>
      </c>
      <c r="AD153" s="611"/>
      <c r="AE153" s="52">
        <f>surplus!AJ153</f>
        <v>90.9</v>
      </c>
      <c r="AF153" s="212">
        <f t="shared" si="132"/>
        <v>4.3888888888888893</v>
      </c>
      <c r="AG153" s="52">
        <f t="shared" si="151"/>
        <v>398.95000000000005</v>
      </c>
      <c r="AH153" s="611"/>
      <c r="AI153" s="52">
        <f>surplus!Y153</f>
        <v>5.8</v>
      </c>
      <c r="AJ153" s="212">
        <f t="shared" si="133"/>
        <v>4.3888888888888893</v>
      </c>
      <c r="AK153" s="52">
        <f t="shared" si="152"/>
        <v>25.455555555555556</v>
      </c>
      <c r="AL153" s="611"/>
      <c r="AM153" s="52">
        <f>surplus!V153</f>
        <v>86.8</v>
      </c>
      <c r="AN153" s="212">
        <f t="shared" si="134"/>
        <v>2.757696007696008</v>
      </c>
      <c r="AO153" s="52">
        <f t="shared" si="153"/>
        <v>239.36801346801349</v>
      </c>
      <c r="AP153" s="611"/>
      <c r="AQ153" s="52">
        <f>surplus!AM153</f>
        <v>124.3</v>
      </c>
      <c r="AR153" s="214">
        <f t="shared" si="140"/>
        <v>0.08</v>
      </c>
      <c r="AS153" s="52">
        <f t="shared" si="154"/>
        <v>6.944</v>
      </c>
      <c r="AT153" s="52">
        <f t="shared" si="155"/>
        <v>117.35599999999999</v>
      </c>
      <c r="AU153" s="212">
        <f t="shared" si="141"/>
        <v>3.0022222222222221</v>
      </c>
      <c r="AV153" s="52">
        <f t="shared" si="156"/>
        <v>352.32879111111106</v>
      </c>
      <c r="AW153" s="611"/>
      <c r="AX153" s="52">
        <f>surplus!AR153</f>
        <v>14.65632459624026</v>
      </c>
      <c r="AY153" s="212">
        <f t="shared" si="135"/>
        <v>0</v>
      </c>
      <c r="AZ153" s="52">
        <f t="shared" si="157"/>
        <v>0</v>
      </c>
      <c r="BA153" s="611"/>
      <c r="BB153" s="52">
        <f>surplus!AT153</f>
        <v>18.5</v>
      </c>
      <c r="BC153" s="212">
        <f t="shared" si="136"/>
        <v>0</v>
      </c>
      <c r="BD153" s="52">
        <f t="shared" si="127"/>
        <v>0</v>
      </c>
    </row>
    <row r="156" spans="1:57" s="175" customFormat="1" ht="18.600000000000001" x14ac:dyDescent="0.6">
      <c r="A156" s="175" t="s">
        <v>588</v>
      </c>
      <c r="B156" s="221"/>
      <c r="C156" s="622"/>
      <c r="D156" s="171"/>
      <c r="E156" s="171"/>
      <c r="F156" s="171"/>
      <c r="G156" s="171"/>
      <c r="H156" s="593"/>
      <c r="I156" s="171"/>
      <c r="J156" s="218"/>
      <c r="K156" s="171"/>
      <c r="L156" s="171"/>
      <c r="M156" s="171"/>
      <c r="N156" s="171"/>
      <c r="O156" s="218"/>
      <c r="P156" s="171" t="s">
        <v>0</v>
      </c>
      <c r="Q156" s="171"/>
      <c r="R156" s="171"/>
      <c r="S156" s="593"/>
      <c r="T156" s="171"/>
      <c r="U156" s="219"/>
      <c r="V156" s="171"/>
      <c r="W156" s="171"/>
      <c r="X156" s="171"/>
      <c r="Y156" s="171"/>
      <c r="Z156" s="593"/>
      <c r="AA156" s="171"/>
      <c r="AB156" s="171"/>
      <c r="AC156" s="171"/>
      <c r="AD156" s="593"/>
      <c r="AE156" s="171"/>
      <c r="AF156" s="171"/>
      <c r="AG156" s="171"/>
      <c r="AH156" s="593"/>
      <c r="AI156" s="171"/>
      <c r="AJ156" s="171"/>
      <c r="AK156" s="171"/>
      <c r="AL156" s="593"/>
      <c r="AM156" s="171"/>
      <c r="AN156" s="171"/>
      <c r="AO156" s="171"/>
      <c r="AP156" s="593"/>
      <c r="AQ156" s="171"/>
      <c r="AR156" s="220"/>
      <c r="AS156" s="171"/>
      <c r="AT156" s="171"/>
      <c r="AU156" s="171"/>
      <c r="AV156" s="171"/>
      <c r="AW156" s="593"/>
      <c r="AX156" s="171"/>
      <c r="AY156" s="171"/>
      <c r="AZ156" s="171"/>
      <c r="BA156" s="593"/>
      <c r="BB156" s="171"/>
      <c r="BC156" s="171"/>
      <c r="BD156" s="171"/>
      <c r="BE156" s="171"/>
    </row>
    <row r="157" spans="1:57" s="211" customFormat="1" ht="105" x14ac:dyDescent="0.5">
      <c r="A157" s="54" t="s">
        <v>9</v>
      </c>
      <c r="B157" s="625" t="s">
        <v>94</v>
      </c>
      <c r="C157" s="610"/>
      <c r="D157" s="54" t="s">
        <v>66</v>
      </c>
      <c r="E157" s="54" t="s">
        <v>71</v>
      </c>
      <c r="F157" s="107" t="s">
        <v>69</v>
      </c>
      <c r="G157" s="54" t="s">
        <v>70</v>
      </c>
      <c r="H157" s="610"/>
      <c r="I157" s="54" t="s">
        <v>67</v>
      </c>
      <c r="J157" s="208" t="s">
        <v>535</v>
      </c>
      <c r="K157" s="54" t="s">
        <v>534</v>
      </c>
      <c r="L157" s="54" t="s">
        <v>74</v>
      </c>
      <c r="M157" s="54" t="s">
        <v>73</v>
      </c>
      <c r="N157" s="54" t="s">
        <v>68</v>
      </c>
      <c r="O157" s="208" t="s">
        <v>532</v>
      </c>
      <c r="P157" s="54" t="s">
        <v>533</v>
      </c>
      <c r="Q157" s="54" t="s">
        <v>75</v>
      </c>
      <c r="R157" s="54" t="s">
        <v>77</v>
      </c>
      <c r="S157" s="610"/>
      <c r="T157" s="54" t="s">
        <v>76</v>
      </c>
      <c r="U157" s="209" t="s">
        <v>518</v>
      </c>
      <c r="V157" s="54" t="s">
        <v>519</v>
      </c>
      <c r="W157" s="54" t="s">
        <v>78</v>
      </c>
      <c r="X157" s="107" t="s">
        <v>79</v>
      </c>
      <c r="Y157" s="54" t="s">
        <v>70</v>
      </c>
      <c r="Z157" s="610"/>
      <c r="AA157" s="54" t="s">
        <v>80</v>
      </c>
      <c r="AB157" s="107" t="s">
        <v>81</v>
      </c>
      <c r="AC157" s="54" t="s">
        <v>70</v>
      </c>
      <c r="AD157" s="610"/>
      <c r="AE157" s="54" t="s">
        <v>82</v>
      </c>
      <c r="AF157" s="107" t="s">
        <v>83</v>
      </c>
      <c r="AG157" s="54" t="s">
        <v>70</v>
      </c>
      <c r="AH157" s="610"/>
      <c r="AI157" s="54" t="s">
        <v>84</v>
      </c>
      <c r="AJ157" s="107" t="s">
        <v>85</v>
      </c>
      <c r="AK157" s="54" t="s">
        <v>70</v>
      </c>
      <c r="AL157" s="610"/>
      <c r="AM157" s="54" t="s">
        <v>86</v>
      </c>
      <c r="AN157" s="107" t="s">
        <v>87</v>
      </c>
      <c r="AO157" s="54" t="s">
        <v>70</v>
      </c>
      <c r="AP157" s="610"/>
      <c r="AQ157" s="54" t="s">
        <v>88</v>
      </c>
      <c r="AR157" s="210" t="s">
        <v>524</v>
      </c>
      <c r="AS157" s="54" t="s">
        <v>525</v>
      </c>
      <c r="AT157" s="54" t="s">
        <v>95</v>
      </c>
      <c r="AU157" s="107" t="s">
        <v>89</v>
      </c>
      <c r="AV157" s="54" t="s">
        <v>70</v>
      </c>
      <c r="AW157" s="610"/>
      <c r="AX157" s="54" t="s">
        <v>90</v>
      </c>
      <c r="AY157" s="107" t="s">
        <v>92</v>
      </c>
      <c r="AZ157" s="54" t="s">
        <v>70</v>
      </c>
      <c r="BA157" s="610"/>
      <c r="BB157" s="54" t="s">
        <v>91</v>
      </c>
      <c r="BC157" s="107" t="s">
        <v>93</v>
      </c>
      <c r="BD157" s="54" t="s">
        <v>70</v>
      </c>
    </row>
    <row r="158" spans="1:57" ht="13.8" x14ac:dyDescent="0.45">
      <c r="A158" s="109">
        <v>2014</v>
      </c>
      <c r="B158" s="626">
        <f t="shared" ref="B158:B204" si="158">G158+L158+Q158+Y158+AC158+AG158+AK158+AO158+AV158+AZ158+BD158</f>
        <v>2320.4928020177631</v>
      </c>
      <c r="C158" s="611"/>
      <c r="D158" s="52">
        <f>surplus!AD158</f>
        <v>468.71100387556237</v>
      </c>
      <c r="E158" s="52">
        <f>D158-(M158+R158)</f>
        <v>173.83476577234939</v>
      </c>
      <c r="F158" s="212">
        <f>F143</f>
        <v>1.8650645994832042</v>
      </c>
      <c r="G158" s="52">
        <f t="shared" ref="G158:G204" si="159">E158*F158</f>
        <v>324.21306780146341</v>
      </c>
      <c r="H158" s="611"/>
      <c r="I158" s="52">
        <f>surplus!N158</f>
        <v>11.3</v>
      </c>
      <c r="J158" s="213">
        <f>J143</f>
        <v>0.05</v>
      </c>
      <c r="K158" s="52">
        <f t="shared" ref="K158:K194" si="160">I158/J158</f>
        <v>226</v>
      </c>
      <c r="L158" s="52">
        <f t="shared" ref="L158:L194" si="161">K158*F158</f>
        <v>421.50459948320417</v>
      </c>
      <c r="M158" s="52">
        <f t="shared" ref="M158:M194" si="162">K158-I158</f>
        <v>214.7</v>
      </c>
      <c r="N158" s="52">
        <f>surplus!T158</f>
        <v>3.1237495364888179</v>
      </c>
      <c r="O158" s="213">
        <f>O143</f>
        <v>3.7499999999999999E-2</v>
      </c>
      <c r="P158" s="52">
        <f t="shared" ref="P158:P194" si="163">N158/O158</f>
        <v>83.299987639701811</v>
      </c>
      <c r="Q158" s="52">
        <f t="shared" ref="Q158:Q194" si="164">P158*F158</f>
        <v>155.35985808419633</v>
      </c>
      <c r="R158" s="52">
        <f t="shared" ref="R158:R194" si="165">P158-N158</f>
        <v>80.176238103212995</v>
      </c>
      <c r="S158" s="611"/>
      <c r="T158" s="52">
        <f>surplus!L158</f>
        <v>29.504111944946857</v>
      </c>
      <c r="U158" s="173">
        <f>U143</f>
        <v>0.05</v>
      </c>
      <c r="V158" s="52">
        <f t="shared" ref="V158:V194" si="166">(P158+K158+E158)*U158</f>
        <v>24.156737670602563</v>
      </c>
      <c r="W158" s="52">
        <f t="shared" ref="W158:W204" si="167">MAX(0,T158-V158)</f>
        <v>5.3473742743442934</v>
      </c>
      <c r="X158" s="212">
        <f>X143</f>
        <v>18.28</v>
      </c>
      <c r="Y158" s="52">
        <f t="shared" ref="Y158:Y194" si="168">IF((W158*X158)+0&gt;=0,(W158*X158),0)</f>
        <v>97.750001735013683</v>
      </c>
      <c r="Z158" s="611"/>
      <c r="AA158" s="52">
        <f>surplus!AH158</f>
        <v>12.344363942276983</v>
      </c>
      <c r="AB158" s="212">
        <f>X158</f>
        <v>18.28</v>
      </c>
      <c r="AC158" s="52">
        <f t="shared" ref="AC158:AC194" si="169">AA158*AB158</f>
        <v>225.65497286482326</v>
      </c>
      <c r="AD158" s="611"/>
      <c r="AE158" s="52">
        <f>surplus!AJ158</f>
        <v>121.8</v>
      </c>
      <c r="AF158" s="212">
        <f>AF143</f>
        <v>4.3888888888888893</v>
      </c>
      <c r="AG158" s="52">
        <f t="shared" ref="AG158:AG194" si="170">AE158*AF158</f>
        <v>534.56666666666672</v>
      </c>
      <c r="AH158" s="611"/>
      <c r="AI158" s="52">
        <f>surplus!Y158</f>
        <v>6.7</v>
      </c>
      <c r="AJ158" s="212">
        <f>AF158</f>
        <v>4.3888888888888893</v>
      </c>
      <c r="AK158" s="52">
        <f t="shared" ref="AK158:AK194" si="171">AI158*AJ158</f>
        <v>29.405555555555559</v>
      </c>
      <c r="AL158" s="611"/>
      <c r="AM158" s="52">
        <f>surplus!V158</f>
        <v>69.900000000000006</v>
      </c>
      <c r="AN158" s="212">
        <f>AN143</f>
        <v>2.757696007696008</v>
      </c>
      <c r="AO158" s="52">
        <f t="shared" ref="AO158:AO194" si="172">AM158*AN158</f>
        <v>192.76295093795096</v>
      </c>
      <c r="AP158" s="611"/>
      <c r="AQ158" s="52">
        <f>surplus!AM158</f>
        <v>118.6</v>
      </c>
      <c r="AR158" s="214">
        <f>AR143</f>
        <v>0.08</v>
      </c>
      <c r="AS158" s="52">
        <f t="shared" ref="AS158:AS194" si="173">AM158*AR158</f>
        <v>5.5920000000000005</v>
      </c>
      <c r="AT158" s="52">
        <f t="shared" ref="AT158:AT194" si="174">AQ158-AS158</f>
        <v>113.008</v>
      </c>
      <c r="AU158" s="212">
        <f>AU143</f>
        <v>3.0022222222222221</v>
      </c>
      <c r="AV158" s="52">
        <f t="shared" ref="AV158:AV194" si="175">AT158*AU158</f>
        <v>339.27512888888884</v>
      </c>
      <c r="AW158" s="611"/>
      <c r="AX158" s="52">
        <f>surplus!AR158</f>
        <v>5.6246579111914974</v>
      </c>
      <c r="AY158" s="212">
        <v>0</v>
      </c>
      <c r="AZ158" s="52">
        <f t="shared" ref="AZ158:AZ194" si="176">AX158*AY158</f>
        <v>0</v>
      </c>
      <c r="BA158" s="611"/>
      <c r="BB158" s="52">
        <f>surplus!AV158</f>
        <v>8.9448635084388428</v>
      </c>
      <c r="BC158" s="212">
        <v>0</v>
      </c>
      <c r="BD158" s="52">
        <f t="shared" ref="BD158:BD204" si="177">BC158*BB158</f>
        <v>0</v>
      </c>
    </row>
    <row r="159" spans="1:57" ht="13.8" x14ac:dyDescent="0.45">
      <c r="A159" s="109">
        <v>2015</v>
      </c>
      <c r="B159" s="626">
        <f t="shared" si="158"/>
        <v>2345.7365232108414</v>
      </c>
      <c r="C159" s="611"/>
      <c r="D159" s="52">
        <f>surplus!AD159</f>
        <v>475.89529784424388</v>
      </c>
      <c r="E159" s="52">
        <f t="shared" ref="E159:E204" si="178">D159-M159-R159</f>
        <v>179.1053179735554</v>
      </c>
      <c r="F159" s="212">
        <f t="shared" ref="F159:F204" si="179">F158</f>
        <v>1.8650645994832042</v>
      </c>
      <c r="G159" s="52">
        <f t="shared" si="159"/>
        <v>334.04298813166105</v>
      </c>
      <c r="H159" s="611"/>
      <c r="I159" s="52">
        <f>surplus!N159</f>
        <v>11.4</v>
      </c>
      <c r="J159" s="213">
        <f>J158</f>
        <v>0.05</v>
      </c>
      <c r="K159" s="52">
        <f t="shared" si="160"/>
        <v>228</v>
      </c>
      <c r="L159" s="52">
        <f t="shared" si="161"/>
        <v>425.23472868217056</v>
      </c>
      <c r="M159" s="52">
        <f t="shared" si="162"/>
        <v>216.6</v>
      </c>
      <c r="N159" s="52">
        <f>surplus!T159</f>
        <v>3.1242849300268247</v>
      </c>
      <c r="O159" s="213">
        <f>O158</f>
        <v>3.7499999999999999E-2</v>
      </c>
      <c r="P159" s="52">
        <f t="shared" si="163"/>
        <v>83.314264800715335</v>
      </c>
      <c r="Q159" s="52">
        <f t="shared" si="164"/>
        <v>155.38648591178378</v>
      </c>
      <c r="R159" s="52">
        <f t="shared" si="165"/>
        <v>80.189979870688518</v>
      </c>
      <c r="S159" s="611"/>
      <c r="T159" s="52">
        <f>surplus!L159</f>
        <v>28.553121780184092</v>
      </c>
      <c r="U159" s="173">
        <f>U158</f>
        <v>0.05</v>
      </c>
      <c r="V159" s="52">
        <f t="shared" si="166"/>
        <v>24.520979138713543</v>
      </c>
      <c r="W159" s="52">
        <f t="shared" si="167"/>
        <v>4.0321426414705499</v>
      </c>
      <c r="X159" s="212">
        <f t="shared" ref="X159:X204" si="180">X158</f>
        <v>18.28</v>
      </c>
      <c r="Y159" s="52">
        <f t="shared" si="168"/>
        <v>73.707567486081658</v>
      </c>
      <c r="Z159" s="611"/>
      <c r="AA159" s="52">
        <f>surplus!AH159</f>
        <v>12.647799041925483</v>
      </c>
      <c r="AB159" s="212">
        <f t="shared" ref="AB159:AB204" si="181">AB158</f>
        <v>18.28</v>
      </c>
      <c r="AC159" s="52">
        <f t="shared" si="169"/>
        <v>231.20176648639784</v>
      </c>
      <c r="AD159" s="611"/>
      <c r="AE159" s="52">
        <f>surplus!AJ159</f>
        <v>124.6</v>
      </c>
      <c r="AF159" s="212">
        <f t="shared" ref="AF159:AF204" si="182">AF158</f>
        <v>4.3888888888888893</v>
      </c>
      <c r="AG159" s="52">
        <f t="shared" si="170"/>
        <v>546.85555555555561</v>
      </c>
      <c r="AH159" s="611"/>
      <c r="AI159" s="52">
        <f>surplus!Y159</f>
        <v>6.6</v>
      </c>
      <c r="AJ159" s="212">
        <f t="shared" ref="AJ159:AJ204" si="183">AJ158</f>
        <v>4.3888888888888893</v>
      </c>
      <c r="AK159" s="52">
        <f t="shared" si="171"/>
        <v>28.966666666666669</v>
      </c>
      <c r="AL159" s="611"/>
      <c r="AM159" s="52">
        <f>surplus!V159</f>
        <v>72.400000000000006</v>
      </c>
      <c r="AN159" s="212">
        <f t="shared" ref="AN159:AN204" si="184">AN158</f>
        <v>2.757696007696008</v>
      </c>
      <c r="AO159" s="52">
        <f t="shared" si="172"/>
        <v>199.65719095719101</v>
      </c>
      <c r="AP159" s="611"/>
      <c r="AQ159" s="52">
        <f>surplus!AM159</f>
        <v>122.6</v>
      </c>
      <c r="AR159" s="214">
        <f>AR158</f>
        <v>0.08</v>
      </c>
      <c r="AS159" s="52">
        <f t="shared" si="173"/>
        <v>5.7920000000000007</v>
      </c>
      <c r="AT159" s="52">
        <f t="shared" si="174"/>
        <v>116.80799999999999</v>
      </c>
      <c r="AU159" s="212">
        <f>AU158</f>
        <v>3.0022222222222221</v>
      </c>
      <c r="AV159" s="52">
        <f t="shared" si="175"/>
        <v>350.6835733333333</v>
      </c>
      <c r="AW159" s="611"/>
      <c r="AX159" s="52">
        <f>surplus!AR159</f>
        <v>5.6324994848294549</v>
      </c>
      <c r="AY159" s="212">
        <f t="shared" ref="AY159:AY204" si="185">AY158</f>
        <v>0</v>
      </c>
      <c r="AZ159" s="52">
        <f t="shared" si="176"/>
        <v>0</v>
      </c>
      <c r="BA159" s="611"/>
      <c r="BB159" s="52">
        <f>surplus!AV159</f>
        <v>9.2551555738386604</v>
      </c>
      <c r="BC159" s="212">
        <f t="shared" ref="BC159:BC204" si="186">BC158</f>
        <v>0</v>
      </c>
      <c r="BD159" s="52">
        <f t="shared" si="177"/>
        <v>0</v>
      </c>
    </row>
    <row r="160" spans="1:57" ht="13.8" x14ac:dyDescent="0.45">
      <c r="A160" s="109">
        <v>2016</v>
      </c>
      <c r="B160" s="626">
        <f t="shared" si="158"/>
        <v>2376.4467063360826</v>
      </c>
      <c r="C160" s="611"/>
      <c r="D160" s="52">
        <f>surplus!AD160</f>
        <v>494.48093572727544</v>
      </c>
      <c r="E160" s="52">
        <f t="shared" si="178"/>
        <v>191.97714912903302</v>
      </c>
      <c r="F160" s="212">
        <f t="shared" si="179"/>
        <v>1.8650645994832042</v>
      </c>
      <c r="G160" s="52">
        <f t="shared" si="159"/>
        <v>358.04978475026735</v>
      </c>
      <c r="H160" s="611"/>
      <c r="I160" s="52">
        <f>surplus!N160</f>
        <v>11.7</v>
      </c>
      <c r="J160" s="213">
        <f t="shared" ref="J160:J204" si="187">J159</f>
        <v>0.05</v>
      </c>
      <c r="K160" s="52">
        <f t="shared" si="160"/>
        <v>233.99999999999997</v>
      </c>
      <c r="L160" s="52">
        <f t="shared" si="161"/>
        <v>436.42511627906975</v>
      </c>
      <c r="M160" s="52">
        <f t="shared" si="162"/>
        <v>222.29999999999998</v>
      </c>
      <c r="N160" s="52">
        <f>surplus!T160</f>
        <v>3.1248228544769785</v>
      </c>
      <c r="O160" s="213">
        <f t="shared" ref="O160:O204" si="188">O159</f>
        <v>3.7499999999999999E-2</v>
      </c>
      <c r="P160" s="52">
        <f t="shared" si="163"/>
        <v>83.328609452719434</v>
      </c>
      <c r="Q160" s="52">
        <f t="shared" si="164"/>
        <v>155.41323961442851</v>
      </c>
      <c r="R160" s="52">
        <f t="shared" si="165"/>
        <v>80.203786598242459</v>
      </c>
      <c r="S160" s="611"/>
      <c r="T160" s="52">
        <f>surplus!L160</f>
        <v>28.302363294697436</v>
      </c>
      <c r="U160" s="173">
        <f t="shared" ref="U160:U204" si="189">U159</f>
        <v>0.05</v>
      </c>
      <c r="V160" s="52">
        <f t="shared" si="166"/>
        <v>25.465287929087623</v>
      </c>
      <c r="W160" s="52">
        <f t="shared" si="167"/>
        <v>2.8370753656098131</v>
      </c>
      <c r="X160" s="212">
        <f t="shared" si="180"/>
        <v>18.28</v>
      </c>
      <c r="Y160" s="52">
        <f t="shared" si="168"/>
        <v>51.861737683347386</v>
      </c>
      <c r="Z160" s="611"/>
      <c r="AA160" s="52">
        <f>surplus!AH160</f>
        <v>12.551250379975848</v>
      </c>
      <c r="AB160" s="212">
        <f t="shared" si="181"/>
        <v>18.28</v>
      </c>
      <c r="AC160" s="52">
        <f t="shared" si="169"/>
        <v>229.43685694595851</v>
      </c>
      <c r="AD160" s="611"/>
      <c r="AE160" s="52">
        <f>surplus!AJ160</f>
        <v>126.7</v>
      </c>
      <c r="AF160" s="212">
        <f t="shared" si="182"/>
        <v>4.3888888888888893</v>
      </c>
      <c r="AG160" s="52">
        <f t="shared" si="170"/>
        <v>556.07222222222231</v>
      </c>
      <c r="AH160" s="611"/>
      <c r="AI160" s="52">
        <f>surplus!Y160</f>
        <v>6.7</v>
      </c>
      <c r="AJ160" s="212">
        <f t="shared" si="183"/>
        <v>4.3888888888888893</v>
      </c>
      <c r="AK160" s="52">
        <f t="shared" si="171"/>
        <v>29.405555555555559</v>
      </c>
      <c r="AL160" s="611"/>
      <c r="AM160" s="52">
        <f>surplus!V160</f>
        <v>74.599999999999994</v>
      </c>
      <c r="AN160" s="212">
        <f t="shared" si="184"/>
        <v>2.757696007696008</v>
      </c>
      <c r="AO160" s="52">
        <f t="shared" si="172"/>
        <v>205.72412217412219</v>
      </c>
      <c r="AP160" s="611"/>
      <c r="AQ160" s="52">
        <f>surplus!AM160</f>
        <v>123.9</v>
      </c>
      <c r="AR160" s="214">
        <f t="shared" ref="AR160:AR204" si="190">AR159</f>
        <v>0.08</v>
      </c>
      <c r="AS160" s="52">
        <f t="shared" si="173"/>
        <v>5.968</v>
      </c>
      <c r="AT160" s="52">
        <f t="shared" si="174"/>
        <v>117.932</v>
      </c>
      <c r="AU160" s="212">
        <f t="shared" ref="AU160:AU204" si="191">AU159</f>
        <v>3.0022222222222221</v>
      </c>
      <c r="AV160" s="52">
        <f t="shared" si="175"/>
        <v>354.05807111111113</v>
      </c>
      <c r="AW160" s="611"/>
      <c r="AX160" s="52">
        <f>surplus!AR160</f>
        <v>5.7403781271515895</v>
      </c>
      <c r="AY160" s="212">
        <f t="shared" si="185"/>
        <v>0</v>
      </c>
      <c r="AZ160" s="52">
        <f t="shared" si="176"/>
        <v>0</v>
      </c>
      <c r="BA160" s="611"/>
      <c r="BB160" s="52">
        <f>surplus!AV160</f>
        <v>9.8654962918864619</v>
      </c>
      <c r="BC160" s="212">
        <f t="shared" si="186"/>
        <v>0</v>
      </c>
      <c r="BD160" s="52">
        <f t="shared" si="177"/>
        <v>0</v>
      </c>
    </row>
    <row r="161" spans="1:56" ht="13.8" x14ac:dyDescent="0.45">
      <c r="A161" s="109">
        <v>2017</v>
      </c>
      <c r="B161" s="626">
        <f t="shared" si="158"/>
        <v>2433.4893009840289</v>
      </c>
      <c r="C161" s="611"/>
      <c r="D161" s="52">
        <f>surplus!AD161</f>
        <v>511.56791757903676</v>
      </c>
      <c r="E161" s="52">
        <f t="shared" si="178"/>
        <v>200.78359262386675</v>
      </c>
      <c r="F161" s="212">
        <f t="shared" si="179"/>
        <v>1.8650645994832042</v>
      </c>
      <c r="G161" s="52">
        <f t="shared" si="159"/>
        <v>374.47437075983089</v>
      </c>
      <c r="H161" s="611"/>
      <c r="I161" s="52">
        <f>surplus!N161</f>
        <v>12</v>
      </c>
      <c r="J161" s="213">
        <f t="shared" si="187"/>
        <v>0.05</v>
      </c>
      <c r="K161" s="52">
        <f t="shared" si="160"/>
        <v>240</v>
      </c>
      <c r="L161" s="52">
        <f t="shared" si="161"/>
        <v>447.61550387596901</v>
      </c>
      <c r="M161" s="52">
        <f t="shared" si="162"/>
        <v>228</v>
      </c>
      <c r="N161" s="52">
        <f>surplus!T161</f>
        <v>3.225363309941689</v>
      </c>
      <c r="O161" s="213">
        <f t="shared" si="188"/>
        <v>3.7499999999999999E-2</v>
      </c>
      <c r="P161" s="52">
        <f t="shared" si="163"/>
        <v>86.009688265111706</v>
      </c>
      <c r="Q161" s="52">
        <f t="shared" si="164"/>
        <v>160.41362479584581</v>
      </c>
      <c r="R161" s="52">
        <f t="shared" si="165"/>
        <v>82.784324955170021</v>
      </c>
      <c r="S161" s="611"/>
      <c r="T161" s="52">
        <f>surplus!L161</f>
        <v>29.551836497861487</v>
      </c>
      <c r="U161" s="173">
        <f t="shared" si="189"/>
        <v>0.05</v>
      </c>
      <c r="V161" s="52">
        <f t="shared" si="166"/>
        <v>26.339664044448924</v>
      </c>
      <c r="W161" s="52">
        <f t="shared" si="167"/>
        <v>3.2121724534125633</v>
      </c>
      <c r="X161" s="212">
        <f t="shared" si="180"/>
        <v>18.28</v>
      </c>
      <c r="Y161" s="52">
        <f t="shared" si="168"/>
        <v>58.718512448381659</v>
      </c>
      <c r="Z161" s="611"/>
      <c r="AA161" s="52">
        <f>surplus!AH161</f>
        <v>12.554717957085144</v>
      </c>
      <c r="AB161" s="212">
        <f t="shared" si="181"/>
        <v>18.28</v>
      </c>
      <c r="AC161" s="52">
        <f t="shared" si="169"/>
        <v>229.50024425551644</v>
      </c>
      <c r="AD161" s="611"/>
      <c r="AE161" s="52">
        <f>surplus!AJ161</f>
        <v>128.5</v>
      </c>
      <c r="AF161" s="212">
        <f t="shared" si="182"/>
        <v>4.3888888888888893</v>
      </c>
      <c r="AG161" s="52">
        <f t="shared" si="170"/>
        <v>563.97222222222229</v>
      </c>
      <c r="AH161" s="611"/>
      <c r="AI161" s="52">
        <f>surplus!Y161</f>
        <v>6.4</v>
      </c>
      <c r="AJ161" s="212">
        <f t="shared" si="183"/>
        <v>4.3888888888888893</v>
      </c>
      <c r="AK161" s="52">
        <f t="shared" si="171"/>
        <v>28.088888888888892</v>
      </c>
      <c r="AL161" s="611"/>
      <c r="AM161" s="52">
        <f>surplus!V161</f>
        <v>75.599999999999994</v>
      </c>
      <c r="AN161" s="212">
        <f t="shared" si="184"/>
        <v>2.757696007696008</v>
      </c>
      <c r="AO161" s="52">
        <f t="shared" si="172"/>
        <v>208.4818181818182</v>
      </c>
      <c r="AP161" s="611"/>
      <c r="AQ161" s="52">
        <f>surplus!AM161</f>
        <v>126.7</v>
      </c>
      <c r="AR161" s="214">
        <f t="shared" si="190"/>
        <v>0.08</v>
      </c>
      <c r="AS161" s="52">
        <f t="shared" si="173"/>
        <v>6.048</v>
      </c>
      <c r="AT161" s="52">
        <f t="shared" si="174"/>
        <v>120.652</v>
      </c>
      <c r="AU161" s="212">
        <f t="shared" si="191"/>
        <v>3.0022222222222221</v>
      </c>
      <c r="AV161" s="52">
        <f t="shared" si="175"/>
        <v>362.22411555555556</v>
      </c>
      <c r="AW161" s="611"/>
      <c r="AX161" s="52">
        <f>surplus!AR161</f>
        <v>5.7482938396578369</v>
      </c>
      <c r="AY161" s="212">
        <f t="shared" si="185"/>
        <v>0</v>
      </c>
      <c r="AZ161" s="52">
        <f t="shared" si="176"/>
        <v>0</v>
      </c>
      <c r="BA161" s="611"/>
      <c r="BB161" s="52">
        <f>surplus!AV161</f>
        <v>9.5758856645509116</v>
      </c>
      <c r="BC161" s="212">
        <f t="shared" si="186"/>
        <v>0</v>
      </c>
      <c r="BD161" s="52">
        <f t="shared" si="177"/>
        <v>0</v>
      </c>
    </row>
    <row r="162" spans="1:56" ht="13.8" x14ac:dyDescent="0.45">
      <c r="A162" s="109">
        <v>2018</v>
      </c>
      <c r="B162" s="626">
        <f t="shared" si="158"/>
        <v>2533.2179166807905</v>
      </c>
      <c r="C162" s="611"/>
      <c r="D162" s="52">
        <f>surplus!AD162</f>
        <v>534.35860915024159</v>
      </c>
      <c r="E162" s="52">
        <f t="shared" si="178"/>
        <v>217.8602331900604</v>
      </c>
      <c r="F162" s="212">
        <f t="shared" si="179"/>
        <v>1.8650645994832042</v>
      </c>
      <c r="G162" s="52">
        <f t="shared" si="159"/>
        <v>406.32340855793746</v>
      </c>
      <c r="H162" s="611"/>
      <c r="I162" s="52">
        <f>surplus!N162</f>
        <v>12.3</v>
      </c>
      <c r="J162" s="213">
        <f t="shared" si="187"/>
        <v>0.05</v>
      </c>
      <c r="K162" s="52">
        <f t="shared" si="160"/>
        <v>246</v>
      </c>
      <c r="L162" s="52">
        <f t="shared" si="161"/>
        <v>458.80589147286827</v>
      </c>
      <c r="M162" s="52">
        <f t="shared" si="162"/>
        <v>233.7</v>
      </c>
      <c r="N162" s="52">
        <f>surplus!T162</f>
        <v>3.2259107516953707</v>
      </c>
      <c r="O162" s="213">
        <f t="shared" si="188"/>
        <v>3.7499999999999999E-2</v>
      </c>
      <c r="P162" s="52">
        <f t="shared" si="163"/>
        <v>86.024286711876556</v>
      </c>
      <c r="Q162" s="52">
        <f t="shared" si="164"/>
        <v>160.44085184211437</v>
      </c>
      <c r="R162" s="52">
        <f t="shared" si="165"/>
        <v>82.79837596018119</v>
      </c>
      <c r="S162" s="611"/>
      <c r="T162" s="52">
        <f>surplus!L162</f>
        <v>32.401949224753565</v>
      </c>
      <c r="U162" s="173">
        <f t="shared" si="189"/>
        <v>0.05</v>
      </c>
      <c r="V162" s="52">
        <f t="shared" si="166"/>
        <v>27.494225995096851</v>
      </c>
      <c r="W162" s="52">
        <f t="shared" si="167"/>
        <v>4.9077232296567139</v>
      </c>
      <c r="X162" s="212">
        <f t="shared" si="180"/>
        <v>18.28</v>
      </c>
      <c r="Y162" s="52">
        <f t="shared" si="168"/>
        <v>89.71318063812474</v>
      </c>
      <c r="Z162" s="611"/>
      <c r="AA162" s="52">
        <f>surplus!AH162</f>
        <v>12.758230358416411</v>
      </c>
      <c r="AB162" s="212">
        <f t="shared" si="181"/>
        <v>18.28</v>
      </c>
      <c r="AC162" s="52">
        <f t="shared" si="169"/>
        <v>233.220450951852</v>
      </c>
      <c r="AD162" s="611"/>
      <c r="AE162" s="52">
        <f>surplus!AJ162</f>
        <v>131</v>
      </c>
      <c r="AF162" s="212">
        <f t="shared" si="182"/>
        <v>4.3888888888888893</v>
      </c>
      <c r="AG162" s="52">
        <f t="shared" si="170"/>
        <v>574.94444444444446</v>
      </c>
      <c r="AH162" s="611"/>
      <c r="AI162" s="52">
        <f>surplus!Y162</f>
        <v>6.5</v>
      </c>
      <c r="AJ162" s="212">
        <f t="shared" si="183"/>
        <v>4.3888888888888893</v>
      </c>
      <c r="AK162" s="52">
        <f t="shared" si="171"/>
        <v>28.527777777777779</v>
      </c>
      <c r="AL162" s="611"/>
      <c r="AM162" s="52">
        <f>surplus!V162</f>
        <v>77.400000000000006</v>
      </c>
      <c r="AN162" s="212">
        <f t="shared" si="184"/>
        <v>2.757696007696008</v>
      </c>
      <c r="AO162" s="52">
        <f t="shared" si="172"/>
        <v>213.44567099567104</v>
      </c>
      <c r="AP162" s="611"/>
      <c r="AQ162" s="52">
        <f>surplus!AM162</f>
        <v>128.69999999999999</v>
      </c>
      <c r="AR162" s="214">
        <f t="shared" si="190"/>
        <v>0.08</v>
      </c>
      <c r="AS162" s="52">
        <f t="shared" si="173"/>
        <v>6.1920000000000002</v>
      </c>
      <c r="AT162" s="52">
        <f t="shared" si="174"/>
        <v>122.50799999999998</v>
      </c>
      <c r="AU162" s="212">
        <f t="shared" si="191"/>
        <v>3.0022222222222221</v>
      </c>
      <c r="AV162" s="52">
        <f t="shared" si="175"/>
        <v>367.79623999999995</v>
      </c>
      <c r="AW162" s="611"/>
      <c r="AX162" s="52">
        <f>surplus!AR162</f>
        <v>5.9563118759605711</v>
      </c>
      <c r="AY162" s="212">
        <f t="shared" si="185"/>
        <v>0</v>
      </c>
      <c r="AZ162" s="52">
        <f t="shared" si="176"/>
        <v>0</v>
      </c>
      <c r="BA162" s="611"/>
      <c r="BB162" s="52">
        <f>surplus!AV162</f>
        <v>9.8864093371982502</v>
      </c>
      <c r="BC162" s="212">
        <f t="shared" si="186"/>
        <v>0</v>
      </c>
      <c r="BD162" s="52">
        <f t="shared" si="177"/>
        <v>0</v>
      </c>
    </row>
    <row r="163" spans="1:56" ht="13.8" x14ac:dyDescent="0.45">
      <c r="A163" s="109">
        <v>2019</v>
      </c>
      <c r="B163" s="626">
        <f t="shared" si="158"/>
        <v>2552.5020445028954</v>
      </c>
      <c r="C163" s="611"/>
      <c r="D163" s="52">
        <f>surplus!AD163</f>
        <v>548.75945633023605</v>
      </c>
      <c r="E163" s="52">
        <f t="shared" si="178"/>
        <v>231.98068788238407</v>
      </c>
      <c r="F163" s="212">
        <f t="shared" si="179"/>
        <v>1.8650645994832042</v>
      </c>
      <c r="G163" s="52">
        <f t="shared" si="159"/>
        <v>432.65896873319684</v>
      </c>
      <c r="H163" s="611"/>
      <c r="I163" s="52">
        <f>surplus!N163</f>
        <v>12.3</v>
      </c>
      <c r="J163" s="213">
        <f t="shared" si="187"/>
        <v>0.05</v>
      </c>
      <c r="K163" s="52">
        <f t="shared" si="160"/>
        <v>246</v>
      </c>
      <c r="L163" s="52">
        <f t="shared" si="161"/>
        <v>458.80589147286827</v>
      </c>
      <c r="M163" s="52">
        <f t="shared" si="162"/>
        <v>233.7</v>
      </c>
      <c r="N163" s="52">
        <f>surplus!T163</f>
        <v>3.2368351343318951</v>
      </c>
      <c r="O163" s="213">
        <f t="shared" si="188"/>
        <v>3.7499999999999999E-2</v>
      </c>
      <c r="P163" s="52">
        <f t="shared" si="163"/>
        <v>86.315603582183869</v>
      </c>
      <c r="Q163" s="52">
        <f t="shared" si="164"/>
        <v>160.98417662415679</v>
      </c>
      <c r="R163" s="52">
        <f t="shared" si="165"/>
        <v>83.078768447851971</v>
      </c>
      <c r="S163" s="611"/>
      <c r="T163" s="52">
        <f>surplus!L163</f>
        <v>32.901965390577828</v>
      </c>
      <c r="U163" s="173">
        <f t="shared" si="189"/>
        <v>0.05</v>
      </c>
      <c r="V163" s="52">
        <f t="shared" si="166"/>
        <v>28.214814573228399</v>
      </c>
      <c r="W163" s="52">
        <f t="shared" si="167"/>
        <v>4.6871508173494298</v>
      </c>
      <c r="X163" s="212">
        <f t="shared" si="180"/>
        <v>18.28</v>
      </c>
      <c r="Y163" s="52">
        <f t="shared" si="168"/>
        <v>85.681116941147579</v>
      </c>
      <c r="Z163" s="611"/>
      <c r="AA163" s="52">
        <f>surplus!AH163</f>
        <v>12.828321497533471</v>
      </c>
      <c r="AB163" s="212">
        <f t="shared" si="181"/>
        <v>18.28</v>
      </c>
      <c r="AC163" s="52">
        <f t="shared" si="169"/>
        <v>234.50171697491186</v>
      </c>
      <c r="AD163" s="611"/>
      <c r="AE163" s="52">
        <f>surplus!AJ163</f>
        <v>129.80000000000001</v>
      </c>
      <c r="AF163" s="212">
        <f t="shared" si="182"/>
        <v>4.3888888888888893</v>
      </c>
      <c r="AG163" s="52">
        <f t="shared" si="170"/>
        <v>569.67777777777792</v>
      </c>
      <c r="AH163" s="611"/>
      <c r="AI163" s="52">
        <f>surplus!Y163</f>
        <v>6.4</v>
      </c>
      <c r="AJ163" s="212">
        <f t="shared" si="183"/>
        <v>4.3888888888888893</v>
      </c>
      <c r="AK163" s="52">
        <f t="shared" si="171"/>
        <v>28.088888888888892</v>
      </c>
      <c r="AL163" s="611"/>
      <c r="AM163" s="52">
        <f>surplus!V163</f>
        <v>78.099999999999994</v>
      </c>
      <c r="AN163" s="212">
        <f t="shared" si="184"/>
        <v>2.757696007696008</v>
      </c>
      <c r="AO163" s="52">
        <f t="shared" si="172"/>
        <v>215.37605820105821</v>
      </c>
      <c r="AP163" s="611"/>
      <c r="AQ163" s="52">
        <f>surplus!AM163</f>
        <v>128.4</v>
      </c>
      <c r="AR163" s="214">
        <f t="shared" si="190"/>
        <v>0.08</v>
      </c>
      <c r="AS163" s="52">
        <f t="shared" si="173"/>
        <v>6.2479999999999993</v>
      </c>
      <c r="AT163" s="52">
        <f t="shared" si="174"/>
        <v>122.152</v>
      </c>
      <c r="AU163" s="212">
        <f t="shared" si="191"/>
        <v>3.0022222222222221</v>
      </c>
      <c r="AV163" s="52">
        <f t="shared" si="175"/>
        <v>366.72744888888889</v>
      </c>
      <c r="AW163" s="611"/>
      <c r="AX163" s="52">
        <f>surplus!AR163</f>
        <v>5.9163144624924522</v>
      </c>
      <c r="AY163" s="212">
        <f t="shared" si="185"/>
        <v>0</v>
      </c>
      <c r="AZ163" s="52">
        <f t="shared" si="176"/>
        <v>0</v>
      </c>
      <c r="BA163" s="611"/>
      <c r="BB163" s="52">
        <f>surplus!AV163</f>
        <v>9.8964127320213464</v>
      </c>
      <c r="BC163" s="212">
        <f t="shared" si="186"/>
        <v>0</v>
      </c>
      <c r="BD163" s="52">
        <f t="shared" si="177"/>
        <v>0</v>
      </c>
    </row>
    <row r="164" spans="1:56" ht="13.8" x14ac:dyDescent="0.45">
      <c r="A164" s="109">
        <v>2020</v>
      </c>
      <c r="B164" s="626">
        <f t="shared" si="158"/>
        <v>2567.4615906597619</v>
      </c>
      <c r="C164" s="611"/>
      <c r="D164" s="52">
        <f>surplus!AD164</f>
        <v>560.72775741233886</v>
      </c>
      <c r="E164" s="52">
        <f t="shared" si="178"/>
        <v>243.8248463509766</v>
      </c>
      <c r="F164" s="212">
        <f t="shared" si="179"/>
        <v>1.8650645994832042</v>
      </c>
      <c r="G164" s="52">
        <f t="shared" si="159"/>
        <v>454.74908940363798</v>
      </c>
      <c r="H164" s="611"/>
      <c r="I164" s="52">
        <f>surplus!N164</f>
        <v>12.3</v>
      </c>
      <c r="J164" s="213">
        <f t="shared" si="187"/>
        <v>0.05</v>
      </c>
      <c r="K164" s="52">
        <f t="shared" si="160"/>
        <v>246</v>
      </c>
      <c r="L164" s="52">
        <f t="shared" si="161"/>
        <v>458.80589147286827</v>
      </c>
      <c r="M164" s="52">
        <f t="shared" si="162"/>
        <v>233.7</v>
      </c>
      <c r="N164" s="52">
        <f>surplus!T164</f>
        <v>3.2416718595335947</v>
      </c>
      <c r="O164" s="213">
        <f t="shared" si="188"/>
        <v>3.7499999999999999E-2</v>
      </c>
      <c r="P164" s="52">
        <f t="shared" si="163"/>
        <v>86.444582920895868</v>
      </c>
      <c r="Q164" s="52">
        <f t="shared" si="164"/>
        <v>161.2247314228533</v>
      </c>
      <c r="R164" s="52">
        <f t="shared" si="165"/>
        <v>83.202911061362272</v>
      </c>
      <c r="S164" s="611"/>
      <c r="T164" s="52">
        <f>surplus!L164</f>
        <v>33.144718409423803</v>
      </c>
      <c r="U164" s="173">
        <f t="shared" si="189"/>
        <v>0.05</v>
      </c>
      <c r="V164" s="52">
        <f t="shared" si="166"/>
        <v>28.813471463593626</v>
      </c>
      <c r="W164" s="52">
        <f t="shared" si="167"/>
        <v>4.331246945830177</v>
      </c>
      <c r="X164" s="212">
        <f t="shared" si="180"/>
        <v>18.28</v>
      </c>
      <c r="Y164" s="52">
        <f t="shared" si="168"/>
        <v>79.175194169775637</v>
      </c>
      <c r="Z164" s="611"/>
      <c r="AA164" s="52">
        <f>surplus!AH164</f>
        <v>12.859354059304962</v>
      </c>
      <c r="AB164" s="212">
        <f t="shared" si="181"/>
        <v>18.28</v>
      </c>
      <c r="AC164" s="52">
        <f t="shared" si="169"/>
        <v>235.06899220409474</v>
      </c>
      <c r="AD164" s="611"/>
      <c r="AE164" s="52">
        <f>surplus!AJ164</f>
        <v>129</v>
      </c>
      <c r="AF164" s="212">
        <f t="shared" si="182"/>
        <v>4.3888888888888893</v>
      </c>
      <c r="AG164" s="52">
        <f t="shared" si="170"/>
        <v>566.16666666666674</v>
      </c>
      <c r="AH164" s="611"/>
      <c r="AI164" s="52">
        <f>surplus!Y164</f>
        <v>6.3</v>
      </c>
      <c r="AJ164" s="212">
        <f t="shared" si="183"/>
        <v>4.3888888888888893</v>
      </c>
      <c r="AK164" s="52">
        <f t="shared" si="171"/>
        <v>27.650000000000002</v>
      </c>
      <c r="AL164" s="611"/>
      <c r="AM164" s="52">
        <f>surplus!V164</f>
        <v>79.099999999999994</v>
      </c>
      <c r="AN164" s="212">
        <f t="shared" si="184"/>
        <v>2.757696007696008</v>
      </c>
      <c r="AO164" s="52">
        <f t="shared" si="172"/>
        <v>218.13375420875423</v>
      </c>
      <c r="AP164" s="611"/>
      <c r="AQ164" s="52">
        <f>surplus!AM164</f>
        <v>128.4</v>
      </c>
      <c r="AR164" s="214">
        <f t="shared" si="190"/>
        <v>0.08</v>
      </c>
      <c r="AS164" s="52">
        <f t="shared" si="173"/>
        <v>6.3279999999999994</v>
      </c>
      <c r="AT164" s="52">
        <f t="shared" si="174"/>
        <v>122.072</v>
      </c>
      <c r="AU164" s="212">
        <f t="shared" si="191"/>
        <v>3.0022222222222221</v>
      </c>
      <c r="AV164" s="52">
        <f t="shared" si="175"/>
        <v>366.48727111111111</v>
      </c>
      <c r="AW164" s="611"/>
      <c r="AX164" s="52">
        <f>surplus!AR164</f>
        <v>5.7871549455078091</v>
      </c>
      <c r="AY164" s="212">
        <f t="shared" si="185"/>
        <v>0</v>
      </c>
      <c r="AZ164" s="52">
        <f t="shared" si="176"/>
        <v>0</v>
      </c>
      <c r="BA164" s="611"/>
      <c r="BB164" s="52">
        <f>surplus!AV164</f>
        <v>9.9893908659790007</v>
      </c>
      <c r="BC164" s="212">
        <f t="shared" si="186"/>
        <v>0</v>
      </c>
      <c r="BD164" s="52">
        <f t="shared" si="177"/>
        <v>0</v>
      </c>
    </row>
    <row r="165" spans="1:56" ht="13.8" x14ac:dyDescent="0.45">
      <c r="A165" s="109">
        <v>2021</v>
      </c>
      <c r="B165" s="626">
        <f t="shared" si="158"/>
        <v>2576.3504640593023</v>
      </c>
      <c r="C165" s="611"/>
      <c r="D165" s="52">
        <f>surplus!AD165</f>
        <v>571.60014860534193</v>
      </c>
      <c r="E165" s="52">
        <f t="shared" si="178"/>
        <v>257.13956389560474</v>
      </c>
      <c r="F165" s="212">
        <f t="shared" si="179"/>
        <v>1.8650645994832042</v>
      </c>
      <c r="G165" s="52">
        <f t="shared" si="159"/>
        <v>479.58189774824183</v>
      </c>
      <c r="H165" s="611"/>
      <c r="I165" s="52">
        <f>surplus!N165</f>
        <v>12.3</v>
      </c>
      <c r="J165" s="213">
        <f t="shared" si="187"/>
        <v>0.05</v>
      </c>
      <c r="K165" s="52">
        <f t="shared" si="160"/>
        <v>246</v>
      </c>
      <c r="L165" s="52">
        <f t="shared" si="161"/>
        <v>458.80589147286827</v>
      </c>
      <c r="M165" s="52">
        <f t="shared" si="162"/>
        <v>233.7</v>
      </c>
      <c r="N165" s="52">
        <f>surplus!T165</f>
        <v>3.146516287392358</v>
      </c>
      <c r="O165" s="213">
        <f t="shared" si="188"/>
        <v>3.7499999999999999E-2</v>
      </c>
      <c r="P165" s="52">
        <f t="shared" si="163"/>
        <v>83.907100997129547</v>
      </c>
      <c r="Q165" s="52">
        <f t="shared" si="164"/>
        <v>156.49216371500819</v>
      </c>
      <c r="R165" s="52">
        <f t="shared" si="165"/>
        <v>80.760584709737188</v>
      </c>
      <c r="S165" s="611"/>
      <c r="T165" s="52">
        <f>surplus!L165</f>
        <v>33.18817652821356</v>
      </c>
      <c r="U165" s="173">
        <f t="shared" si="189"/>
        <v>0.05</v>
      </c>
      <c r="V165" s="52">
        <f t="shared" si="166"/>
        <v>29.352333244636714</v>
      </c>
      <c r="W165" s="52">
        <f t="shared" si="167"/>
        <v>3.8358432835768461</v>
      </c>
      <c r="X165" s="212">
        <f t="shared" si="180"/>
        <v>18.28</v>
      </c>
      <c r="Y165" s="52">
        <f t="shared" si="168"/>
        <v>70.119215223784749</v>
      </c>
      <c r="Z165" s="611"/>
      <c r="AA165" s="52">
        <f>surplus!AH165</f>
        <v>12.890436041535782</v>
      </c>
      <c r="AB165" s="212">
        <f t="shared" si="181"/>
        <v>18.28</v>
      </c>
      <c r="AC165" s="52">
        <f t="shared" si="169"/>
        <v>235.63717083927412</v>
      </c>
      <c r="AD165" s="611"/>
      <c r="AE165" s="52">
        <f>surplus!AJ165</f>
        <v>128</v>
      </c>
      <c r="AF165" s="212">
        <f t="shared" si="182"/>
        <v>4.3888888888888893</v>
      </c>
      <c r="AG165" s="52">
        <f t="shared" si="170"/>
        <v>561.77777777777783</v>
      </c>
      <c r="AH165" s="611"/>
      <c r="AI165" s="52">
        <f>surplus!Y165</f>
        <v>6.3</v>
      </c>
      <c r="AJ165" s="212">
        <f t="shared" si="183"/>
        <v>4.3888888888888893</v>
      </c>
      <c r="AK165" s="52">
        <f t="shared" si="171"/>
        <v>27.650000000000002</v>
      </c>
      <c r="AL165" s="611"/>
      <c r="AM165" s="52">
        <f>surplus!V165</f>
        <v>80</v>
      </c>
      <c r="AN165" s="212">
        <f t="shared" si="184"/>
        <v>2.757696007696008</v>
      </c>
      <c r="AO165" s="52">
        <f t="shared" si="172"/>
        <v>220.61568061568065</v>
      </c>
      <c r="AP165" s="611"/>
      <c r="AQ165" s="52">
        <f>surplus!AM165</f>
        <v>128.19999999999999</v>
      </c>
      <c r="AR165" s="214">
        <f t="shared" si="190"/>
        <v>0.08</v>
      </c>
      <c r="AS165" s="52">
        <f t="shared" si="173"/>
        <v>6.4</v>
      </c>
      <c r="AT165" s="52">
        <f t="shared" si="174"/>
        <v>121.79999999999998</v>
      </c>
      <c r="AU165" s="212">
        <f t="shared" si="191"/>
        <v>3.0022222222222221</v>
      </c>
      <c r="AV165" s="52">
        <f t="shared" si="175"/>
        <v>365.67066666666659</v>
      </c>
      <c r="AW165" s="611"/>
      <c r="AX165" s="52">
        <f>surplus!AR165</f>
        <v>5.6581082445141702</v>
      </c>
      <c r="AY165" s="212">
        <f t="shared" si="185"/>
        <v>0</v>
      </c>
      <c r="AZ165" s="52">
        <f t="shared" si="176"/>
        <v>0</v>
      </c>
      <c r="BA165" s="611"/>
      <c r="BB165" s="52">
        <f>surplus!AV165</f>
        <v>9.9825170709248461</v>
      </c>
      <c r="BC165" s="212">
        <f t="shared" si="186"/>
        <v>0</v>
      </c>
      <c r="BD165" s="52">
        <f t="shared" si="177"/>
        <v>0</v>
      </c>
    </row>
    <row r="166" spans="1:56" ht="13.8" x14ac:dyDescent="0.45">
      <c r="A166" s="109">
        <v>2022</v>
      </c>
      <c r="B166" s="626">
        <f t="shared" si="158"/>
        <v>2583.2396687010096</v>
      </c>
      <c r="C166" s="611"/>
      <c r="D166" s="52">
        <f>surplus!AD166</f>
        <v>582.17501710710826</v>
      </c>
      <c r="E166" s="52">
        <f t="shared" si="178"/>
        <v>267.58997233796367</v>
      </c>
      <c r="F166" s="212">
        <f t="shared" si="179"/>
        <v>1.8650645994832042</v>
      </c>
      <c r="G166" s="52">
        <f t="shared" si="159"/>
        <v>499.07258458422592</v>
      </c>
      <c r="H166" s="611"/>
      <c r="I166" s="52">
        <f>surplus!N166</f>
        <v>12.3</v>
      </c>
      <c r="J166" s="213">
        <f t="shared" si="187"/>
        <v>0.05</v>
      </c>
      <c r="K166" s="52">
        <f t="shared" si="160"/>
        <v>246</v>
      </c>
      <c r="L166" s="52">
        <f t="shared" si="161"/>
        <v>458.80589147286827</v>
      </c>
      <c r="M166" s="52">
        <f t="shared" si="162"/>
        <v>233.7</v>
      </c>
      <c r="N166" s="52">
        <f>surplus!T166</f>
        <v>3.1513653806160233</v>
      </c>
      <c r="O166" s="213">
        <f t="shared" si="188"/>
        <v>3.7499999999999999E-2</v>
      </c>
      <c r="P166" s="52">
        <f t="shared" si="163"/>
        <v>84.036410149760627</v>
      </c>
      <c r="Q166" s="52">
        <f t="shared" si="164"/>
        <v>156.73333363796959</v>
      </c>
      <c r="R166" s="52">
        <f t="shared" si="165"/>
        <v>80.885044769144599</v>
      </c>
      <c r="S166" s="611"/>
      <c r="T166" s="52">
        <f>surplus!L166</f>
        <v>33.23206171372891</v>
      </c>
      <c r="U166" s="173">
        <f t="shared" si="189"/>
        <v>0.05</v>
      </c>
      <c r="V166" s="52">
        <f t="shared" si="166"/>
        <v>29.881319124386216</v>
      </c>
      <c r="W166" s="52">
        <f t="shared" si="167"/>
        <v>3.3507425893426941</v>
      </c>
      <c r="X166" s="212">
        <f t="shared" si="180"/>
        <v>18.28</v>
      </c>
      <c r="Y166" s="52">
        <f t="shared" si="168"/>
        <v>61.251574533184453</v>
      </c>
      <c r="Z166" s="611"/>
      <c r="AA166" s="52">
        <f>surplus!AH166</f>
        <v>12.921547956875987</v>
      </c>
      <c r="AB166" s="212">
        <f t="shared" si="181"/>
        <v>18.28</v>
      </c>
      <c r="AC166" s="52">
        <f t="shared" si="169"/>
        <v>236.20589665169305</v>
      </c>
      <c r="AD166" s="611"/>
      <c r="AE166" s="52">
        <f>surplus!AJ166</f>
        <v>126.8</v>
      </c>
      <c r="AF166" s="212">
        <f t="shared" si="182"/>
        <v>4.3888888888888893</v>
      </c>
      <c r="AG166" s="52">
        <f t="shared" si="170"/>
        <v>556.51111111111118</v>
      </c>
      <c r="AH166" s="611"/>
      <c r="AI166" s="52">
        <f>surplus!Y166</f>
        <v>6.2</v>
      </c>
      <c r="AJ166" s="212">
        <f t="shared" si="183"/>
        <v>4.3888888888888893</v>
      </c>
      <c r="AK166" s="52">
        <f t="shared" si="171"/>
        <v>27.211111111111116</v>
      </c>
      <c r="AL166" s="611"/>
      <c r="AM166" s="52">
        <f>surplus!V166</f>
        <v>80.7</v>
      </c>
      <c r="AN166" s="212">
        <f t="shared" si="184"/>
        <v>2.757696007696008</v>
      </c>
      <c r="AO166" s="52">
        <f t="shared" si="172"/>
        <v>222.54606782106785</v>
      </c>
      <c r="AP166" s="611"/>
      <c r="AQ166" s="52">
        <f>surplus!AM166</f>
        <v>128</v>
      </c>
      <c r="AR166" s="214">
        <f t="shared" si="190"/>
        <v>0.08</v>
      </c>
      <c r="AS166" s="52">
        <f t="shared" si="173"/>
        <v>6.4560000000000004</v>
      </c>
      <c r="AT166" s="52">
        <f t="shared" si="174"/>
        <v>121.544</v>
      </c>
      <c r="AU166" s="212">
        <f t="shared" si="191"/>
        <v>3.0022222222222221</v>
      </c>
      <c r="AV166" s="52">
        <f t="shared" si="175"/>
        <v>364.90209777777778</v>
      </c>
      <c r="AW166" s="611"/>
      <c r="AX166" s="52">
        <f>surplus!AR166</f>
        <v>5.5291298741966255</v>
      </c>
      <c r="AY166" s="212">
        <f t="shared" si="185"/>
        <v>0</v>
      </c>
      <c r="AZ166" s="52">
        <f t="shared" si="176"/>
        <v>0</v>
      </c>
      <c r="BA166" s="611"/>
      <c r="BB166" s="52">
        <f>surplus!AV166</f>
        <v>9.9757329598830733</v>
      </c>
      <c r="BC166" s="212">
        <f t="shared" si="186"/>
        <v>0</v>
      </c>
      <c r="BD166" s="52">
        <f t="shared" si="177"/>
        <v>0</v>
      </c>
    </row>
    <row r="167" spans="1:56" ht="13.8" x14ac:dyDescent="0.45">
      <c r="A167" s="109">
        <v>2023</v>
      </c>
      <c r="B167" s="626">
        <f t="shared" si="158"/>
        <v>2589.3119514592695</v>
      </c>
      <c r="C167" s="611"/>
      <c r="D167" s="52">
        <f>surplus!AD167</f>
        <v>592.25157415450042</v>
      </c>
      <c r="E167" s="52">
        <f t="shared" si="178"/>
        <v>277.54198770760996</v>
      </c>
      <c r="F167" s="212">
        <f t="shared" si="179"/>
        <v>1.8650645994832042</v>
      </c>
      <c r="G167" s="52">
        <f t="shared" si="159"/>
        <v>517.63373614366594</v>
      </c>
      <c r="H167" s="611"/>
      <c r="I167" s="52">
        <f>surplus!N167</f>
        <v>12.3</v>
      </c>
      <c r="J167" s="213">
        <f t="shared" si="187"/>
        <v>0.05</v>
      </c>
      <c r="K167" s="52">
        <f t="shared" si="160"/>
        <v>246</v>
      </c>
      <c r="L167" s="52">
        <f t="shared" si="161"/>
        <v>458.80589147286827</v>
      </c>
      <c r="M167" s="52">
        <f t="shared" si="162"/>
        <v>233.7</v>
      </c>
      <c r="N167" s="52">
        <f>surplus!T167</f>
        <v>3.156217653774954</v>
      </c>
      <c r="O167" s="213">
        <f t="shared" si="188"/>
        <v>3.7499999999999999E-2</v>
      </c>
      <c r="P167" s="52">
        <f t="shared" si="163"/>
        <v>84.16580410066544</v>
      </c>
      <c r="Q167" s="52">
        <f t="shared" si="164"/>
        <v>156.97466171518943</v>
      </c>
      <c r="R167" s="52">
        <f t="shared" si="165"/>
        <v>81.009586446890481</v>
      </c>
      <c r="S167" s="611"/>
      <c r="T167" s="52">
        <f>surplus!L167</f>
        <v>33.276237989988459</v>
      </c>
      <c r="U167" s="173">
        <f t="shared" si="189"/>
        <v>0.05</v>
      </c>
      <c r="V167" s="52">
        <f t="shared" si="166"/>
        <v>30.385389590413777</v>
      </c>
      <c r="W167" s="52">
        <f t="shared" si="167"/>
        <v>2.8908483995746828</v>
      </c>
      <c r="X167" s="212">
        <f t="shared" si="180"/>
        <v>18.28</v>
      </c>
      <c r="Y167" s="52">
        <f t="shared" si="168"/>
        <v>52.844708744225201</v>
      </c>
      <c r="Z167" s="611"/>
      <c r="AA167" s="52">
        <f>surplus!AH167</f>
        <v>12.952680274768213</v>
      </c>
      <c r="AB167" s="212">
        <f t="shared" si="181"/>
        <v>18.28</v>
      </c>
      <c r="AC167" s="52">
        <f t="shared" si="169"/>
        <v>236.77499542276294</v>
      </c>
      <c r="AD167" s="611"/>
      <c r="AE167" s="52">
        <f>surplus!AJ167</f>
        <v>125.6</v>
      </c>
      <c r="AF167" s="212">
        <f t="shared" si="182"/>
        <v>4.3888888888888893</v>
      </c>
      <c r="AG167" s="52">
        <f t="shared" si="170"/>
        <v>551.24444444444453</v>
      </c>
      <c r="AH167" s="611"/>
      <c r="AI167" s="52">
        <f>surplus!Y167</f>
        <v>6.1</v>
      </c>
      <c r="AJ167" s="212">
        <f t="shared" si="183"/>
        <v>4.3888888888888893</v>
      </c>
      <c r="AK167" s="52">
        <f t="shared" si="171"/>
        <v>26.772222222222222</v>
      </c>
      <c r="AL167" s="611"/>
      <c r="AM167" s="52">
        <f>surplus!V167</f>
        <v>81.5</v>
      </c>
      <c r="AN167" s="212">
        <f t="shared" si="184"/>
        <v>2.757696007696008</v>
      </c>
      <c r="AO167" s="52">
        <f t="shared" si="172"/>
        <v>224.75222462722465</v>
      </c>
      <c r="AP167" s="611"/>
      <c r="AQ167" s="52">
        <f>surplus!AM167</f>
        <v>127.6</v>
      </c>
      <c r="AR167" s="214">
        <f t="shared" si="190"/>
        <v>0.08</v>
      </c>
      <c r="AS167" s="52">
        <f t="shared" si="173"/>
        <v>6.5200000000000005</v>
      </c>
      <c r="AT167" s="52">
        <f t="shared" si="174"/>
        <v>121.08</v>
      </c>
      <c r="AU167" s="212">
        <f t="shared" si="191"/>
        <v>3.0022222222222221</v>
      </c>
      <c r="AV167" s="52">
        <f t="shared" si="175"/>
        <v>363.50906666666663</v>
      </c>
      <c r="AW167" s="611"/>
      <c r="AX167" s="52">
        <f>surplus!AR167</f>
        <v>5.4001980783981525</v>
      </c>
      <c r="AY167" s="212">
        <f t="shared" si="185"/>
        <v>0</v>
      </c>
      <c r="AZ167" s="52">
        <f t="shared" si="176"/>
        <v>0</v>
      </c>
      <c r="BA167" s="611"/>
      <c r="BB167" s="52">
        <f>surplus!AV167</f>
        <v>9.969009977897576</v>
      </c>
      <c r="BC167" s="212">
        <f t="shared" si="186"/>
        <v>0</v>
      </c>
      <c r="BD167" s="52">
        <f t="shared" si="177"/>
        <v>0</v>
      </c>
    </row>
    <row r="168" spans="1:56" ht="13.8" x14ac:dyDescent="0.45">
      <c r="A168" s="109">
        <v>2024</v>
      </c>
      <c r="B168" s="626">
        <f t="shared" si="158"/>
        <v>2586.554071001432</v>
      </c>
      <c r="C168" s="611"/>
      <c r="D168" s="52">
        <f>surplus!AD168</f>
        <v>601.25033937232524</v>
      </c>
      <c r="E168" s="52">
        <f t="shared" si="178"/>
        <v>289.02047362739802</v>
      </c>
      <c r="F168" s="212">
        <f t="shared" si="179"/>
        <v>1.8650645994832042</v>
      </c>
      <c r="G168" s="52">
        <f t="shared" si="159"/>
        <v>539.04185388832911</v>
      </c>
      <c r="H168" s="611"/>
      <c r="I168" s="52">
        <f>surplus!N168</f>
        <v>12.3</v>
      </c>
      <c r="J168" s="213">
        <f t="shared" si="187"/>
        <v>0.05</v>
      </c>
      <c r="K168" s="52">
        <f t="shared" si="160"/>
        <v>246</v>
      </c>
      <c r="L168" s="52">
        <f t="shared" si="161"/>
        <v>458.80589147286827</v>
      </c>
      <c r="M168" s="52">
        <f t="shared" si="162"/>
        <v>233.7</v>
      </c>
      <c r="N168" s="52">
        <f>surplus!T168</f>
        <v>3.0596051588932678</v>
      </c>
      <c r="O168" s="213">
        <f t="shared" si="188"/>
        <v>3.7499999999999999E-2</v>
      </c>
      <c r="P168" s="52">
        <f t="shared" si="163"/>
        <v>81.589470903820484</v>
      </c>
      <c r="Q168" s="52">
        <f t="shared" si="164"/>
        <v>152.1696338732805</v>
      </c>
      <c r="R168" s="52">
        <f t="shared" si="165"/>
        <v>78.529865744927221</v>
      </c>
      <c r="S168" s="611"/>
      <c r="T168" s="52">
        <f>surplus!L168</f>
        <v>33.086329643937006</v>
      </c>
      <c r="U168" s="173">
        <f t="shared" si="189"/>
        <v>0.05</v>
      </c>
      <c r="V168" s="52">
        <f t="shared" si="166"/>
        <v>30.830497226560926</v>
      </c>
      <c r="W168" s="52">
        <f t="shared" si="167"/>
        <v>2.2558324173760802</v>
      </c>
      <c r="X168" s="212">
        <f t="shared" si="180"/>
        <v>18.28</v>
      </c>
      <c r="Y168" s="52">
        <f t="shared" si="168"/>
        <v>41.23661658963475</v>
      </c>
      <c r="Z168" s="611"/>
      <c r="AA168" s="52">
        <f>surplus!AH168</f>
        <v>12.874414600670864</v>
      </c>
      <c r="AB168" s="212">
        <f t="shared" si="181"/>
        <v>18.28</v>
      </c>
      <c r="AC168" s="52">
        <f t="shared" si="169"/>
        <v>235.3442989002634</v>
      </c>
      <c r="AD168" s="611"/>
      <c r="AE168" s="52">
        <f>surplus!AJ168</f>
        <v>124.2</v>
      </c>
      <c r="AF168" s="212">
        <f t="shared" si="182"/>
        <v>4.3888888888888893</v>
      </c>
      <c r="AG168" s="52">
        <f t="shared" si="170"/>
        <v>545.1</v>
      </c>
      <c r="AH168" s="611"/>
      <c r="AI168" s="52">
        <f>surplus!Y168</f>
        <v>6</v>
      </c>
      <c r="AJ168" s="212">
        <f t="shared" si="183"/>
        <v>4.3888888888888893</v>
      </c>
      <c r="AK168" s="52">
        <f t="shared" si="171"/>
        <v>26.333333333333336</v>
      </c>
      <c r="AL168" s="611"/>
      <c r="AM168" s="52">
        <f>surplus!V168</f>
        <v>82.2</v>
      </c>
      <c r="AN168" s="212">
        <f t="shared" si="184"/>
        <v>2.757696007696008</v>
      </c>
      <c r="AO168" s="52">
        <f t="shared" si="172"/>
        <v>226.68261183261185</v>
      </c>
      <c r="AP168" s="611"/>
      <c r="AQ168" s="52">
        <f>surplus!AM168</f>
        <v>127.1</v>
      </c>
      <c r="AR168" s="214">
        <f t="shared" si="190"/>
        <v>0.08</v>
      </c>
      <c r="AS168" s="52">
        <f t="shared" si="173"/>
        <v>6.5760000000000005</v>
      </c>
      <c r="AT168" s="52">
        <f t="shared" si="174"/>
        <v>120.524</v>
      </c>
      <c r="AU168" s="212">
        <f t="shared" si="191"/>
        <v>3.0022222222222221</v>
      </c>
      <c r="AV168" s="52">
        <f t="shared" si="175"/>
        <v>361.8398311111111</v>
      </c>
      <c r="AW168" s="611"/>
      <c r="AX168" s="52">
        <f>surplus!AR168</f>
        <v>5.2498127430299188</v>
      </c>
      <c r="AY168" s="212">
        <f t="shared" si="185"/>
        <v>0</v>
      </c>
      <c r="AZ168" s="52">
        <f t="shared" si="176"/>
        <v>0</v>
      </c>
      <c r="BA168" s="611"/>
      <c r="BB168" s="52">
        <f>surplus!AV168</f>
        <v>9.9341292252267692</v>
      </c>
      <c r="BC168" s="212">
        <f t="shared" si="186"/>
        <v>0</v>
      </c>
      <c r="BD168" s="52">
        <f t="shared" si="177"/>
        <v>0</v>
      </c>
    </row>
    <row r="169" spans="1:56" ht="13.8" x14ac:dyDescent="0.45">
      <c r="A169" s="109">
        <v>2025</v>
      </c>
      <c r="B169" s="626">
        <f t="shared" si="158"/>
        <v>2581.7952097226826</v>
      </c>
      <c r="C169" s="611"/>
      <c r="D169" s="52">
        <f>surplus!AD169</f>
        <v>609.83181032218772</v>
      </c>
      <c r="E169" s="52">
        <f t="shared" si="178"/>
        <v>297.51583455645738</v>
      </c>
      <c r="F169" s="212">
        <f t="shared" si="179"/>
        <v>1.8650645994832042</v>
      </c>
      <c r="G169" s="52">
        <f t="shared" si="159"/>
        <v>554.88625081695045</v>
      </c>
      <c r="H169" s="611"/>
      <c r="I169" s="52">
        <f>surplus!N169</f>
        <v>12.3</v>
      </c>
      <c r="J169" s="213">
        <f t="shared" si="187"/>
        <v>0.05</v>
      </c>
      <c r="K169" s="52">
        <f t="shared" si="160"/>
        <v>246</v>
      </c>
      <c r="L169" s="52">
        <f t="shared" si="161"/>
        <v>458.80589147286827</v>
      </c>
      <c r="M169" s="52">
        <f t="shared" si="162"/>
        <v>233.7</v>
      </c>
      <c r="N169" s="52">
        <f>surplus!T169</f>
        <v>3.062960094768715</v>
      </c>
      <c r="O169" s="213">
        <f t="shared" si="188"/>
        <v>3.7499999999999999E-2</v>
      </c>
      <c r="P169" s="52">
        <f t="shared" si="163"/>
        <v>81.678935860499067</v>
      </c>
      <c r="Q169" s="52">
        <f t="shared" si="164"/>
        <v>152.33649179687603</v>
      </c>
      <c r="R169" s="52">
        <f t="shared" si="165"/>
        <v>78.615975765730354</v>
      </c>
      <c r="S169" s="611"/>
      <c r="T169" s="52">
        <f>surplus!L169</f>
        <v>32.793439914821676</v>
      </c>
      <c r="U169" s="173">
        <f t="shared" si="189"/>
        <v>0.05</v>
      </c>
      <c r="V169" s="52">
        <f t="shared" si="166"/>
        <v>31.259738520847822</v>
      </c>
      <c r="W169" s="52">
        <f t="shared" si="167"/>
        <v>1.5337013939738533</v>
      </c>
      <c r="X169" s="212">
        <f t="shared" si="180"/>
        <v>18.28</v>
      </c>
      <c r="Y169" s="52">
        <f t="shared" si="168"/>
        <v>28.03606148184204</v>
      </c>
      <c r="Z169" s="611"/>
      <c r="AA169" s="52">
        <f>surplus!AH169</f>
        <v>12.795939961416522</v>
      </c>
      <c r="AB169" s="212">
        <f t="shared" si="181"/>
        <v>18.28</v>
      </c>
      <c r="AC169" s="52">
        <f t="shared" si="169"/>
        <v>233.90978249469404</v>
      </c>
      <c r="AD169" s="611"/>
      <c r="AE169" s="52">
        <f>surplus!AJ169</f>
        <v>122.8</v>
      </c>
      <c r="AF169" s="212">
        <f t="shared" si="182"/>
        <v>4.3888888888888893</v>
      </c>
      <c r="AG169" s="52">
        <f t="shared" si="170"/>
        <v>538.95555555555563</v>
      </c>
      <c r="AH169" s="611"/>
      <c r="AI169" s="52">
        <f>surplus!Y169</f>
        <v>6</v>
      </c>
      <c r="AJ169" s="212">
        <f t="shared" si="183"/>
        <v>4.3888888888888893</v>
      </c>
      <c r="AK169" s="52">
        <f t="shared" si="171"/>
        <v>26.333333333333336</v>
      </c>
      <c r="AL169" s="611"/>
      <c r="AM169" s="52">
        <f>surplus!V169</f>
        <v>82.8</v>
      </c>
      <c r="AN169" s="212">
        <f t="shared" si="184"/>
        <v>2.757696007696008</v>
      </c>
      <c r="AO169" s="52">
        <f t="shared" si="172"/>
        <v>228.33722943722944</v>
      </c>
      <c r="AP169" s="611"/>
      <c r="AQ169" s="52">
        <f>surplus!AM169</f>
        <v>126.6</v>
      </c>
      <c r="AR169" s="214">
        <f t="shared" si="190"/>
        <v>0.08</v>
      </c>
      <c r="AS169" s="52">
        <f t="shared" si="173"/>
        <v>6.6239999999999997</v>
      </c>
      <c r="AT169" s="52">
        <f t="shared" si="174"/>
        <v>119.976</v>
      </c>
      <c r="AU169" s="212">
        <f t="shared" si="191"/>
        <v>3.0022222222222221</v>
      </c>
      <c r="AV169" s="52">
        <f t="shared" si="175"/>
        <v>360.19461333333334</v>
      </c>
      <c r="AW169" s="611"/>
      <c r="AX169" s="52">
        <f>surplus!AR169</f>
        <v>5.0989503863714685</v>
      </c>
      <c r="AY169" s="212">
        <f t="shared" si="185"/>
        <v>0</v>
      </c>
      <c r="AZ169" s="52">
        <f t="shared" si="176"/>
        <v>0</v>
      </c>
      <c r="BA169" s="611"/>
      <c r="BB169" s="52">
        <f>surplus!AV169</f>
        <v>9.8986223821125527</v>
      </c>
      <c r="BC169" s="212">
        <f t="shared" si="186"/>
        <v>0</v>
      </c>
      <c r="BD169" s="52">
        <f t="shared" si="177"/>
        <v>0</v>
      </c>
    </row>
    <row r="170" spans="1:56" ht="13.8" x14ac:dyDescent="0.45">
      <c r="A170" s="109">
        <v>2026</v>
      </c>
      <c r="B170" s="626">
        <f t="shared" si="158"/>
        <v>2577.0063442292703</v>
      </c>
      <c r="C170" s="611"/>
      <c r="D170" s="52">
        <f>surplus!AD170</f>
        <v>617.9200560464036</v>
      </c>
      <c r="E170" s="52">
        <f t="shared" si="178"/>
        <v>307.41764279117888</v>
      </c>
      <c r="F170" s="212">
        <f t="shared" si="179"/>
        <v>1.8650645994832042</v>
      </c>
      <c r="G170" s="52">
        <f t="shared" si="159"/>
        <v>573.35376282640084</v>
      </c>
      <c r="H170" s="611"/>
      <c r="I170" s="52">
        <f>surplus!N170</f>
        <v>12.2</v>
      </c>
      <c r="J170" s="213">
        <f t="shared" si="187"/>
        <v>0.05</v>
      </c>
      <c r="K170" s="52">
        <f t="shared" si="160"/>
        <v>243.99999999999997</v>
      </c>
      <c r="L170" s="52">
        <f t="shared" si="161"/>
        <v>455.07576227390177</v>
      </c>
      <c r="M170" s="52">
        <f t="shared" si="162"/>
        <v>231.79999999999998</v>
      </c>
      <c r="N170" s="52">
        <f>surplus!T170</f>
        <v>3.0663277891646019</v>
      </c>
      <c r="O170" s="213">
        <f t="shared" si="188"/>
        <v>3.7499999999999999E-2</v>
      </c>
      <c r="P170" s="52">
        <f t="shared" si="163"/>
        <v>81.768741044389387</v>
      </c>
      <c r="Q170" s="52">
        <f t="shared" si="164"/>
        <v>152.50398426619992</v>
      </c>
      <c r="R170" s="52">
        <f t="shared" si="165"/>
        <v>78.702413255224783</v>
      </c>
      <c r="S170" s="611"/>
      <c r="T170" s="52">
        <f>surplus!L170</f>
        <v>32.501718098540998</v>
      </c>
      <c r="U170" s="173">
        <f t="shared" si="189"/>
        <v>0.05</v>
      </c>
      <c r="V170" s="52">
        <f t="shared" si="166"/>
        <v>31.659319191778412</v>
      </c>
      <c r="W170" s="52">
        <f t="shared" si="167"/>
        <v>0.84239890676258611</v>
      </c>
      <c r="X170" s="212">
        <f t="shared" si="180"/>
        <v>18.28</v>
      </c>
      <c r="Y170" s="52">
        <f t="shared" si="168"/>
        <v>15.399052015620075</v>
      </c>
      <c r="Z170" s="611"/>
      <c r="AA170" s="52">
        <f>surplus!AH170</f>
        <v>12.81754718117983</v>
      </c>
      <c r="AB170" s="212">
        <f t="shared" si="181"/>
        <v>18.28</v>
      </c>
      <c r="AC170" s="52">
        <f t="shared" si="169"/>
        <v>234.30476247196731</v>
      </c>
      <c r="AD170" s="611"/>
      <c r="AE170" s="52">
        <f>surplus!AJ170</f>
        <v>121.2</v>
      </c>
      <c r="AF170" s="212">
        <f t="shared" si="182"/>
        <v>4.3888888888888893</v>
      </c>
      <c r="AG170" s="52">
        <f t="shared" si="170"/>
        <v>531.93333333333339</v>
      </c>
      <c r="AH170" s="611"/>
      <c r="AI170" s="52">
        <f>surplus!Y170</f>
        <v>5.9</v>
      </c>
      <c r="AJ170" s="212">
        <f t="shared" si="183"/>
        <v>4.3888888888888893</v>
      </c>
      <c r="AK170" s="52">
        <f t="shared" si="171"/>
        <v>25.894444444444449</v>
      </c>
      <c r="AL170" s="611"/>
      <c r="AM170" s="52">
        <f>surplus!V170</f>
        <v>83.4</v>
      </c>
      <c r="AN170" s="212">
        <f t="shared" si="184"/>
        <v>2.757696007696008</v>
      </c>
      <c r="AO170" s="52">
        <f t="shared" si="172"/>
        <v>229.99184704184708</v>
      </c>
      <c r="AP170" s="611"/>
      <c r="AQ170" s="52">
        <f>surplus!AM170</f>
        <v>126.1</v>
      </c>
      <c r="AR170" s="214">
        <f t="shared" si="190"/>
        <v>0.08</v>
      </c>
      <c r="AS170" s="52">
        <f t="shared" si="173"/>
        <v>6.6720000000000006</v>
      </c>
      <c r="AT170" s="52">
        <f t="shared" si="174"/>
        <v>119.428</v>
      </c>
      <c r="AU170" s="212">
        <f t="shared" si="191"/>
        <v>3.0022222222222221</v>
      </c>
      <c r="AV170" s="52">
        <f t="shared" si="175"/>
        <v>358.54939555555552</v>
      </c>
      <c r="AW170" s="611"/>
      <c r="AX170" s="52">
        <f>surplus!AR170</f>
        <v>4.8482748957665587</v>
      </c>
      <c r="AY170" s="212">
        <f t="shared" si="185"/>
        <v>0</v>
      </c>
      <c r="AZ170" s="52">
        <f t="shared" si="176"/>
        <v>0</v>
      </c>
      <c r="BA170" s="611"/>
      <c r="BB170" s="52">
        <f>surplus!AV170</f>
        <v>9.8633608006936093</v>
      </c>
      <c r="BC170" s="212">
        <f t="shared" si="186"/>
        <v>0</v>
      </c>
      <c r="BD170" s="52">
        <f t="shared" si="177"/>
        <v>0</v>
      </c>
    </row>
    <row r="171" spans="1:56" ht="13.8" x14ac:dyDescent="0.45">
      <c r="A171" s="109">
        <v>2027</v>
      </c>
      <c r="B171" s="626">
        <f t="shared" si="158"/>
        <v>2569.5348701306648</v>
      </c>
      <c r="C171" s="611"/>
      <c r="D171" s="52">
        <f>surplus!AD171</f>
        <v>625.71550521263134</v>
      </c>
      <c r="E171" s="52">
        <f t="shared" si="178"/>
        <v>317.69297294560528</v>
      </c>
      <c r="F171" s="212">
        <f t="shared" si="179"/>
        <v>1.8650645994832042</v>
      </c>
      <c r="G171" s="52">
        <f t="shared" si="159"/>
        <v>592.51791734542371</v>
      </c>
      <c r="H171" s="611"/>
      <c r="I171" s="52">
        <f>surplus!N171</f>
        <v>12.2</v>
      </c>
      <c r="J171" s="213">
        <f t="shared" si="187"/>
        <v>0.05</v>
      </c>
      <c r="K171" s="52">
        <f t="shared" si="160"/>
        <v>243.99999999999997</v>
      </c>
      <c r="L171" s="52">
        <f t="shared" si="161"/>
        <v>455.07576227390177</v>
      </c>
      <c r="M171" s="52">
        <f t="shared" si="162"/>
        <v>231.79999999999998</v>
      </c>
      <c r="N171" s="52">
        <f>surplus!T171</f>
        <v>2.9697090493646541</v>
      </c>
      <c r="O171" s="213">
        <f t="shared" si="188"/>
        <v>3.7499999999999999E-2</v>
      </c>
      <c r="P171" s="52">
        <f t="shared" si="163"/>
        <v>79.192241316390778</v>
      </c>
      <c r="Q171" s="52">
        <f t="shared" si="164"/>
        <v>147.69864583293162</v>
      </c>
      <c r="R171" s="52">
        <f t="shared" si="165"/>
        <v>76.222532267026125</v>
      </c>
      <c r="S171" s="611"/>
      <c r="T171" s="52">
        <f>surplus!L171</f>
        <v>32.211238093712645</v>
      </c>
      <c r="U171" s="173">
        <f t="shared" si="189"/>
        <v>0.05</v>
      </c>
      <c r="V171" s="52">
        <f t="shared" si="166"/>
        <v>32.044260713099803</v>
      </c>
      <c r="W171" s="52">
        <f t="shared" si="167"/>
        <v>0.16697738061284184</v>
      </c>
      <c r="X171" s="212">
        <f t="shared" si="180"/>
        <v>18.28</v>
      </c>
      <c r="Y171" s="52">
        <f t="shared" si="168"/>
        <v>3.0523465176027491</v>
      </c>
      <c r="Z171" s="611"/>
      <c r="AA171" s="52">
        <f>surplus!AH171</f>
        <v>12.73924143951535</v>
      </c>
      <c r="AB171" s="212">
        <f t="shared" si="181"/>
        <v>18.28</v>
      </c>
      <c r="AC171" s="52">
        <f t="shared" si="169"/>
        <v>232.87333351434063</v>
      </c>
      <c r="AD171" s="611"/>
      <c r="AE171" s="52">
        <f>surplus!AJ171</f>
        <v>119.6</v>
      </c>
      <c r="AF171" s="212">
        <f t="shared" si="182"/>
        <v>4.3888888888888893</v>
      </c>
      <c r="AG171" s="52">
        <f t="shared" si="170"/>
        <v>524.91111111111115</v>
      </c>
      <c r="AH171" s="611"/>
      <c r="AI171" s="52">
        <f>surplus!Y171</f>
        <v>5.8</v>
      </c>
      <c r="AJ171" s="212">
        <f t="shared" si="183"/>
        <v>4.3888888888888893</v>
      </c>
      <c r="AK171" s="52">
        <f t="shared" si="171"/>
        <v>25.455555555555556</v>
      </c>
      <c r="AL171" s="611"/>
      <c r="AM171" s="52">
        <f>surplus!V171</f>
        <v>84</v>
      </c>
      <c r="AN171" s="212">
        <f t="shared" si="184"/>
        <v>2.757696007696008</v>
      </c>
      <c r="AO171" s="52">
        <f t="shared" si="172"/>
        <v>231.64646464646466</v>
      </c>
      <c r="AP171" s="611"/>
      <c r="AQ171" s="52">
        <f>surplus!AM171</f>
        <v>125.4</v>
      </c>
      <c r="AR171" s="214">
        <f t="shared" si="190"/>
        <v>0.08</v>
      </c>
      <c r="AS171" s="52">
        <f t="shared" si="173"/>
        <v>6.72</v>
      </c>
      <c r="AT171" s="52">
        <f t="shared" si="174"/>
        <v>118.68</v>
      </c>
      <c r="AU171" s="212">
        <f t="shared" si="191"/>
        <v>3.0022222222222221</v>
      </c>
      <c r="AV171" s="52">
        <f t="shared" si="175"/>
        <v>356.30373333333335</v>
      </c>
      <c r="AW171" s="611"/>
      <c r="AX171" s="52">
        <f>surplus!AR171</f>
        <v>4.6977980949940239</v>
      </c>
      <c r="AY171" s="212">
        <f t="shared" si="185"/>
        <v>0</v>
      </c>
      <c r="AZ171" s="52">
        <f t="shared" si="176"/>
        <v>0</v>
      </c>
      <c r="BA171" s="611"/>
      <c r="BB171" s="52">
        <f>surplus!AV171</f>
        <v>9.8283599996796589</v>
      </c>
      <c r="BC171" s="212">
        <f t="shared" si="186"/>
        <v>0</v>
      </c>
      <c r="BD171" s="52">
        <f t="shared" si="177"/>
        <v>0</v>
      </c>
    </row>
    <row r="172" spans="1:56" ht="13.8" x14ac:dyDescent="0.45">
      <c r="A172" s="109">
        <v>2028</v>
      </c>
      <c r="B172" s="626">
        <f t="shared" si="158"/>
        <v>2569.7504849110783</v>
      </c>
      <c r="C172" s="611"/>
      <c r="D172" s="52">
        <f>surplus!AD172</f>
        <v>633.01856542012433</v>
      </c>
      <c r="E172" s="52">
        <f t="shared" si="178"/>
        <v>326.80887958374672</v>
      </c>
      <c r="F172" s="212">
        <f t="shared" si="179"/>
        <v>1.8650645994832042</v>
      </c>
      <c r="G172" s="52">
        <f t="shared" si="159"/>
        <v>609.51967210841531</v>
      </c>
      <c r="H172" s="611"/>
      <c r="I172" s="52">
        <f>surplus!N172</f>
        <v>12.1</v>
      </c>
      <c r="J172" s="213">
        <f t="shared" si="187"/>
        <v>0.05</v>
      </c>
      <c r="K172" s="52">
        <f t="shared" si="160"/>
        <v>241.99999999999997</v>
      </c>
      <c r="L172" s="52">
        <f t="shared" si="161"/>
        <v>451.34563307493539</v>
      </c>
      <c r="M172" s="52">
        <f t="shared" si="162"/>
        <v>229.89999999999998</v>
      </c>
      <c r="N172" s="52">
        <f>surplus!T172</f>
        <v>2.9731046429757519</v>
      </c>
      <c r="O172" s="213">
        <f t="shared" si="188"/>
        <v>3.7499999999999999E-2</v>
      </c>
      <c r="P172" s="52">
        <f t="shared" si="163"/>
        <v>79.282790479353395</v>
      </c>
      <c r="Q172" s="52">
        <f t="shared" si="164"/>
        <v>147.86752587128603</v>
      </c>
      <c r="R172" s="52">
        <f t="shared" si="165"/>
        <v>76.309685836377639</v>
      </c>
      <c r="S172" s="611"/>
      <c r="T172" s="52">
        <f>surplus!L172</f>
        <v>31.822070166942567</v>
      </c>
      <c r="U172" s="173">
        <f t="shared" si="189"/>
        <v>0.05</v>
      </c>
      <c r="V172" s="52">
        <f t="shared" si="166"/>
        <v>32.404583503155003</v>
      </c>
      <c r="W172" s="52">
        <f t="shared" si="167"/>
        <v>0</v>
      </c>
      <c r="X172" s="212">
        <f t="shared" si="180"/>
        <v>18.28</v>
      </c>
      <c r="Y172" s="52">
        <f t="shared" si="168"/>
        <v>0</v>
      </c>
      <c r="Z172" s="611"/>
      <c r="AA172" s="52">
        <f>surplus!AH172</f>
        <v>12.66102766140992</v>
      </c>
      <c r="AB172" s="212">
        <f t="shared" si="181"/>
        <v>18.28</v>
      </c>
      <c r="AC172" s="52">
        <f t="shared" si="169"/>
        <v>231.44358565057334</v>
      </c>
      <c r="AD172" s="611"/>
      <c r="AE172" s="52">
        <f>surplus!AJ172</f>
        <v>117.9</v>
      </c>
      <c r="AF172" s="212">
        <f t="shared" si="182"/>
        <v>4.3888888888888893</v>
      </c>
      <c r="AG172" s="52">
        <f t="shared" si="170"/>
        <v>517.45000000000005</v>
      </c>
      <c r="AH172" s="611"/>
      <c r="AI172" s="52">
        <f>surplus!Y172</f>
        <v>5.7</v>
      </c>
      <c r="AJ172" s="212">
        <f t="shared" si="183"/>
        <v>4.3888888888888893</v>
      </c>
      <c r="AK172" s="52">
        <f t="shared" si="171"/>
        <v>25.016666666666669</v>
      </c>
      <c r="AL172" s="611"/>
      <c r="AM172" s="52">
        <f>surplus!V172</f>
        <v>84.5</v>
      </c>
      <c r="AN172" s="212">
        <f t="shared" si="184"/>
        <v>2.757696007696008</v>
      </c>
      <c r="AO172" s="52">
        <f t="shared" si="172"/>
        <v>233.02531265031269</v>
      </c>
      <c r="AP172" s="611"/>
      <c r="AQ172" s="52">
        <f>surplus!AM172</f>
        <v>124.7</v>
      </c>
      <c r="AR172" s="214">
        <f t="shared" si="190"/>
        <v>0.08</v>
      </c>
      <c r="AS172" s="52">
        <f t="shared" si="173"/>
        <v>6.76</v>
      </c>
      <c r="AT172" s="52">
        <f t="shared" si="174"/>
        <v>117.94</v>
      </c>
      <c r="AU172" s="212">
        <f t="shared" si="191"/>
        <v>3.0022222222222221</v>
      </c>
      <c r="AV172" s="52">
        <f t="shared" si="175"/>
        <v>354.08208888888885</v>
      </c>
      <c r="AW172" s="611"/>
      <c r="AX172" s="52">
        <f>surplus!AR172</f>
        <v>4.5475312267108103</v>
      </c>
      <c r="AY172" s="212">
        <f t="shared" si="185"/>
        <v>0</v>
      </c>
      <c r="AZ172" s="52">
        <f t="shared" si="176"/>
        <v>0</v>
      </c>
      <c r="BA172" s="611"/>
      <c r="BB172" s="52">
        <f>surplus!AV172</f>
        <v>9.6936347350579375</v>
      </c>
      <c r="BC172" s="212">
        <f t="shared" si="186"/>
        <v>0</v>
      </c>
      <c r="BD172" s="52">
        <f t="shared" si="177"/>
        <v>0</v>
      </c>
    </row>
    <row r="173" spans="1:56" ht="13.8" x14ac:dyDescent="0.45">
      <c r="A173" s="109">
        <v>2029</v>
      </c>
      <c r="B173" s="626">
        <f t="shared" si="158"/>
        <v>2571.484744289729</v>
      </c>
      <c r="C173" s="611"/>
      <c r="D173" s="52">
        <f>surplus!AD173</f>
        <v>640.02960876841894</v>
      </c>
      <c r="E173" s="52">
        <f t="shared" si="178"/>
        <v>336.29905015249415</v>
      </c>
      <c r="F173" s="212">
        <f t="shared" si="179"/>
        <v>1.8650645994832042</v>
      </c>
      <c r="G173" s="52">
        <f t="shared" si="159"/>
        <v>627.21945327924357</v>
      </c>
      <c r="H173" s="611"/>
      <c r="I173" s="52">
        <f>surplus!N173</f>
        <v>12.1</v>
      </c>
      <c r="J173" s="213">
        <f t="shared" si="187"/>
        <v>0.05</v>
      </c>
      <c r="K173" s="52">
        <f t="shared" si="160"/>
        <v>241.99999999999997</v>
      </c>
      <c r="L173" s="52">
        <f t="shared" si="161"/>
        <v>451.34563307493539</v>
      </c>
      <c r="M173" s="52">
        <f t="shared" si="162"/>
        <v>229.89999999999998</v>
      </c>
      <c r="N173" s="52">
        <f>surplus!T173</f>
        <v>2.8765152707503181</v>
      </c>
      <c r="O173" s="213">
        <f t="shared" si="188"/>
        <v>3.7499999999999999E-2</v>
      </c>
      <c r="P173" s="52">
        <f t="shared" si="163"/>
        <v>76.707073886675147</v>
      </c>
      <c r="Q173" s="52">
        <f t="shared" si="164"/>
        <v>143.06364803598035</v>
      </c>
      <c r="R173" s="52">
        <f t="shared" si="165"/>
        <v>73.830558615924829</v>
      </c>
      <c r="S173" s="611"/>
      <c r="T173" s="52">
        <f>surplus!L173</f>
        <v>31.434278464990655</v>
      </c>
      <c r="U173" s="173">
        <f t="shared" si="189"/>
        <v>0.05</v>
      </c>
      <c r="V173" s="52">
        <f t="shared" si="166"/>
        <v>32.750306201958459</v>
      </c>
      <c r="W173" s="52">
        <f t="shared" si="167"/>
        <v>0</v>
      </c>
      <c r="X173" s="212">
        <f t="shared" si="180"/>
        <v>18.28</v>
      </c>
      <c r="Y173" s="52">
        <f t="shared" si="168"/>
        <v>0</v>
      </c>
      <c r="Z173" s="611"/>
      <c r="AA173" s="52">
        <f>surplus!AH173</f>
        <v>12.582910342910324</v>
      </c>
      <c r="AB173" s="212">
        <f t="shared" si="181"/>
        <v>18.28</v>
      </c>
      <c r="AC173" s="52">
        <f t="shared" si="169"/>
        <v>230.01560106840074</v>
      </c>
      <c r="AD173" s="611"/>
      <c r="AE173" s="52">
        <f>surplus!AJ173</f>
        <v>116.1</v>
      </c>
      <c r="AF173" s="212">
        <f t="shared" si="182"/>
        <v>4.3888888888888893</v>
      </c>
      <c r="AG173" s="52">
        <f t="shared" si="170"/>
        <v>509.55</v>
      </c>
      <c r="AH173" s="611"/>
      <c r="AI173" s="52">
        <f>surplus!Y173</f>
        <v>5.6</v>
      </c>
      <c r="AJ173" s="212">
        <f t="shared" si="183"/>
        <v>4.3888888888888893</v>
      </c>
      <c r="AK173" s="52">
        <f t="shared" si="171"/>
        <v>24.577777777777779</v>
      </c>
      <c r="AL173" s="611"/>
      <c r="AM173" s="52">
        <f>surplus!V173</f>
        <v>84.9</v>
      </c>
      <c r="AN173" s="212">
        <f t="shared" si="184"/>
        <v>2.757696007696008</v>
      </c>
      <c r="AO173" s="52">
        <f t="shared" si="172"/>
        <v>234.12839105339108</v>
      </c>
      <c r="AP173" s="611"/>
      <c r="AQ173" s="52">
        <f>surplus!AM173</f>
        <v>123.9</v>
      </c>
      <c r="AR173" s="214">
        <f t="shared" si="190"/>
        <v>0.08</v>
      </c>
      <c r="AS173" s="52">
        <f t="shared" si="173"/>
        <v>6.7920000000000007</v>
      </c>
      <c r="AT173" s="52">
        <f t="shared" si="174"/>
        <v>117.108</v>
      </c>
      <c r="AU173" s="212">
        <f t="shared" si="191"/>
        <v>3.0022222222222221</v>
      </c>
      <c r="AV173" s="52">
        <f t="shared" si="175"/>
        <v>351.58424000000002</v>
      </c>
      <c r="AW173" s="611"/>
      <c r="AX173" s="52">
        <f>surplus!AR173</f>
        <v>4.2974845543985039</v>
      </c>
      <c r="AY173" s="212">
        <f t="shared" si="185"/>
        <v>0</v>
      </c>
      <c r="AZ173" s="52">
        <f t="shared" si="176"/>
        <v>0</v>
      </c>
      <c r="BA173" s="611"/>
      <c r="BB173" s="52">
        <f>surplus!AV173</f>
        <v>9.559198477648037</v>
      </c>
      <c r="BC173" s="212">
        <f t="shared" si="186"/>
        <v>0</v>
      </c>
      <c r="BD173" s="52">
        <f t="shared" si="177"/>
        <v>0</v>
      </c>
    </row>
    <row r="174" spans="1:56" ht="13.8" x14ac:dyDescent="0.45">
      <c r="A174" s="109">
        <v>2030</v>
      </c>
      <c r="B174" s="626">
        <f t="shared" si="158"/>
        <v>2571.7512201101149</v>
      </c>
      <c r="C174" s="611"/>
      <c r="D174" s="52">
        <f>surplus!AD174</f>
        <v>646.64895735051039</v>
      </c>
      <c r="E174" s="52">
        <f t="shared" si="178"/>
        <v>344.73045784267026</v>
      </c>
      <c r="F174" s="212">
        <f t="shared" si="179"/>
        <v>1.8650645994832042</v>
      </c>
      <c r="G174" s="52">
        <f t="shared" si="159"/>
        <v>642.9445732860014</v>
      </c>
      <c r="H174" s="611"/>
      <c r="I174" s="52">
        <f>surplus!N174</f>
        <v>12</v>
      </c>
      <c r="J174" s="213">
        <f t="shared" si="187"/>
        <v>0.05</v>
      </c>
      <c r="K174" s="52">
        <f t="shared" si="160"/>
        <v>240</v>
      </c>
      <c r="L174" s="52">
        <f t="shared" si="161"/>
        <v>447.61550387596901</v>
      </c>
      <c r="M174" s="52">
        <f t="shared" si="162"/>
        <v>228</v>
      </c>
      <c r="N174" s="52">
        <f>surplus!T174</f>
        <v>2.8799415392664978</v>
      </c>
      <c r="O174" s="213">
        <f t="shared" si="188"/>
        <v>3.7499999999999999E-2</v>
      </c>
      <c r="P174" s="52">
        <f t="shared" si="163"/>
        <v>76.798441047106607</v>
      </c>
      <c r="Q174" s="52">
        <f t="shared" si="164"/>
        <v>143.23405369245637</v>
      </c>
      <c r="R174" s="52">
        <f t="shared" si="165"/>
        <v>73.91849950784011</v>
      </c>
      <c r="S174" s="611"/>
      <c r="T174" s="52">
        <f>surplus!L174</f>
        <v>30.947918513919262</v>
      </c>
      <c r="U174" s="173">
        <f t="shared" si="189"/>
        <v>0.05</v>
      </c>
      <c r="V174" s="52">
        <f t="shared" si="166"/>
        <v>33.076444944488848</v>
      </c>
      <c r="W174" s="52">
        <f t="shared" si="167"/>
        <v>0</v>
      </c>
      <c r="X174" s="212">
        <f t="shared" si="180"/>
        <v>18.28</v>
      </c>
      <c r="Y174" s="52">
        <f t="shared" si="168"/>
        <v>0</v>
      </c>
      <c r="Z174" s="611"/>
      <c r="AA174" s="52">
        <f>surplus!AH174</f>
        <v>12.504893375838613</v>
      </c>
      <c r="AB174" s="212">
        <f t="shared" si="181"/>
        <v>18.28</v>
      </c>
      <c r="AC174" s="52">
        <f t="shared" si="169"/>
        <v>228.58945091032984</v>
      </c>
      <c r="AD174" s="611"/>
      <c r="AE174" s="52">
        <f>surplus!AJ174</f>
        <v>114.2</v>
      </c>
      <c r="AF174" s="212">
        <f t="shared" si="182"/>
        <v>4.3888888888888893</v>
      </c>
      <c r="AG174" s="52">
        <f t="shared" si="170"/>
        <v>501.21111111111117</v>
      </c>
      <c r="AH174" s="611"/>
      <c r="AI174" s="52">
        <f>surplus!Y174</f>
        <v>5.5</v>
      </c>
      <c r="AJ174" s="212">
        <f t="shared" si="183"/>
        <v>4.3888888888888893</v>
      </c>
      <c r="AK174" s="52">
        <f t="shared" si="171"/>
        <v>24.138888888888893</v>
      </c>
      <c r="AL174" s="611"/>
      <c r="AM174" s="52">
        <f>surplus!V174</f>
        <v>85.3</v>
      </c>
      <c r="AN174" s="212">
        <f t="shared" si="184"/>
        <v>2.757696007696008</v>
      </c>
      <c r="AO174" s="52">
        <f t="shared" si="172"/>
        <v>235.23146945646948</v>
      </c>
      <c r="AP174" s="611"/>
      <c r="AQ174" s="52">
        <f>surplus!AM174</f>
        <v>123</v>
      </c>
      <c r="AR174" s="214">
        <f t="shared" si="190"/>
        <v>0.08</v>
      </c>
      <c r="AS174" s="52">
        <f t="shared" si="173"/>
        <v>6.8239999999999998</v>
      </c>
      <c r="AT174" s="52">
        <f t="shared" si="174"/>
        <v>116.176</v>
      </c>
      <c r="AU174" s="212">
        <f t="shared" si="191"/>
        <v>3.0022222222222221</v>
      </c>
      <c r="AV174" s="52">
        <f t="shared" si="175"/>
        <v>348.78616888888888</v>
      </c>
      <c r="AW174" s="611"/>
      <c r="AX174" s="52">
        <f>surplus!AR174</f>
        <v>4.0476669622270798</v>
      </c>
      <c r="AY174" s="212">
        <f t="shared" si="185"/>
        <v>0</v>
      </c>
      <c r="AZ174" s="52">
        <f t="shared" si="176"/>
        <v>0</v>
      </c>
      <c r="BA174" s="611"/>
      <c r="BB174" s="52">
        <f>surplus!AV174</f>
        <v>9.5250628879230455</v>
      </c>
      <c r="BC174" s="212">
        <f t="shared" si="186"/>
        <v>0</v>
      </c>
      <c r="BD174" s="52">
        <f t="shared" si="177"/>
        <v>0</v>
      </c>
    </row>
    <row r="175" spans="1:56" ht="13.8" x14ac:dyDescent="0.45">
      <c r="A175" s="109">
        <v>2031</v>
      </c>
      <c r="B175" s="626">
        <f t="shared" si="158"/>
        <v>2562.2893226883775</v>
      </c>
      <c r="C175" s="611"/>
      <c r="D175" s="52">
        <f>surplus!AD175</f>
        <v>651.4158180293806</v>
      </c>
      <c r="E175" s="52">
        <f t="shared" si="178"/>
        <v>353.88341502356616</v>
      </c>
      <c r="F175" s="212">
        <f t="shared" si="179"/>
        <v>1.8650645994832042</v>
      </c>
      <c r="G175" s="52">
        <f t="shared" si="159"/>
        <v>660.01542970467597</v>
      </c>
      <c r="H175" s="611"/>
      <c r="I175" s="52">
        <f>surplus!N175</f>
        <v>11.9</v>
      </c>
      <c r="J175" s="213">
        <f t="shared" si="187"/>
        <v>0.05</v>
      </c>
      <c r="K175" s="52">
        <f t="shared" si="160"/>
        <v>238</v>
      </c>
      <c r="L175" s="52">
        <f t="shared" si="161"/>
        <v>443.88537467700263</v>
      </c>
      <c r="M175" s="52">
        <f t="shared" si="162"/>
        <v>226.1</v>
      </c>
      <c r="N175" s="52">
        <f>surplus!T175</f>
        <v>2.7830806365901708</v>
      </c>
      <c r="O175" s="213">
        <f t="shared" si="188"/>
        <v>3.7499999999999999E-2</v>
      </c>
      <c r="P175" s="52">
        <f t="shared" si="163"/>
        <v>74.215483642404564</v>
      </c>
      <c r="Q175" s="52">
        <f t="shared" si="164"/>
        <v>138.41667127497357</v>
      </c>
      <c r="R175" s="52">
        <f t="shared" si="165"/>
        <v>71.432403005814393</v>
      </c>
      <c r="S175" s="611"/>
      <c r="T175" s="52">
        <f>surplus!L175</f>
        <v>30.33527095974749</v>
      </c>
      <c r="U175" s="173">
        <f t="shared" si="189"/>
        <v>0.05</v>
      </c>
      <c r="V175" s="52">
        <f t="shared" si="166"/>
        <v>33.304944933298536</v>
      </c>
      <c r="W175" s="52">
        <f t="shared" si="167"/>
        <v>0</v>
      </c>
      <c r="X175" s="212">
        <f t="shared" si="180"/>
        <v>18.28</v>
      </c>
      <c r="Y175" s="52">
        <f t="shared" si="168"/>
        <v>0</v>
      </c>
      <c r="Z175" s="611"/>
      <c r="AA175" s="52">
        <f>surplus!AH175</f>
        <v>12.325033910506445</v>
      </c>
      <c r="AB175" s="212">
        <f t="shared" si="181"/>
        <v>18.28</v>
      </c>
      <c r="AC175" s="52">
        <f t="shared" si="169"/>
        <v>225.30161988405783</v>
      </c>
      <c r="AD175" s="611"/>
      <c r="AE175" s="52">
        <f>surplus!AJ175</f>
        <v>111.7</v>
      </c>
      <c r="AF175" s="212">
        <f t="shared" si="182"/>
        <v>4.3888888888888893</v>
      </c>
      <c r="AG175" s="52">
        <f t="shared" si="170"/>
        <v>490.23888888888894</v>
      </c>
      <c r="AH175" s="611"/>
      <c r="AI175" s="52">
        <f>surplus!Y175</f>
        <v>5.3</v>
      </c>
      <c r="AJ175" s="212">
        <f t="shared" si="183"/>
        <v>4.3888888888888893</v>
      </c>
      <c r="AK175" s="52">
        <f t="shared" si="171"/>
        <v>23.261111111111113</v>
      </c>
      <c r="AL175" s="611"/>
      <c r="AM175" s="52">
        <f>surplus!V175</f>
        <v>85.6</v>
      </c>
      <c r="AN175" s="212">
        <f t="shared" si="184"/>
        <v>2.757696007696008</v>
      </c>
      <c r="AO175" s="52">
        <f t="shared" si="172"/>
        <v>236.05877825877826</v>
      </c>
      <c r="AP175" s="611"/>
      <c r="AQ175" s="52">
        <f>surplus!AM175</f>
        <v>121.8</v>
      </c>
      <c r="AR175" s="214">
        <f t="shared" si="190"/>
        <v>0.08</v>
      </c>
      <c r="AS175" s="52">
        <f t="shared" si="173"/>
        <v>6.8479999999999999</v>
      </c>
      <c r="AT175" s="52">
        <f t="shared" si="174"/>
        <v>114.952</v>
      </c>
      <c r="AU175" s="212">
        <f t="shared" si="191"/>
        <v>3.0022222222222221</v>
      </c>
      <c r="AV175" s="52">
        <f t="shared" si="175"/>
        <v>345.11144888888884</v>
      </c>
      <c r="AW175" s="611"/>
      <c r="AX175" s="52">
        <f>surplus!AR175</f>
        <v>3.7936433535595988</v>
      </c>
      <c r="AY175" s="212">
        <f t="shared" si="185"/>
        <v>0</v>
      </c>
      <c r="AZ175" s="52">
        <f t="shared" si="176"/>
        <v>0</v>
      </c>
      <c r="BA175" s="611"/>
      <c r="BB175" s="52">
        <f>surplus!AV175</f>
        <v>9.285406901546974</v>
      </c>
      <c r="BC175" s="212">
        <f t="shared" si="186"/>
        <v>0</v>
      </c>
      <c r="BD175" s="52">
        <f t="shared" si="177"/>
        <v>0</v>
      </c>
    </row>
    <row r="176" spans="1:56" ht="13.8" x14ac:dyDescent="0.45">
      <c r="A176" s="109">
        <v>2032</v>
      </c>
      <c r="B176" s="626">
        <f t="shared" si="158"/>
        <v>2552.3196021654153</v>
      </c>
      <c r="C176" s="611"/>
      <c r="D176" s="52">
        <f>surplus!AD176</f>
        <v>655.77228123637724</v>
      </c>
      <c r="E176" s="52">
        <f t="shared" si="178"/>
        <v>358.15981064303065</v>
      </c>
      <c r="F176" s="212">
        <f t="shared" si="179"/>
        <v>1.8650645994832042</v>
      </c>
      <c r="G176" s="52">
        <f t="shared" si="159"/>
        <v>667.99118378792423</v>
      </c>
      <c r="H176" s="611"/>
      <c r="I176" s="52">
        <f>surplus!N176</f>
        <v>11.9</v>
      </c>
      <c r="J176" s="213">
        <f t="shared" si="187"/>
        <v>0.05</v>
      </c>
      <c r="K176" s="52">
        <f t="shared" si="160"/>
        <v>238</v>
      </c>
      <c r="L176" s="52">
        <f t="shared" si="161"/>
        <v>443.88537467700263</v>
      </c>
      <c r="M176" s="52">
        <f t="shared" si="162"/>
        <v>226.1</v>
      </c>
      <c r="N176" s="52">
        <f>surplus!T176</f>
        <v>2.786200152987528</v>
      </c>
      <c r="O176" s="213">
        <f t="shared" si="188"/>
        <v>3.7499999999999999E-2</v>
      </c>
      <c r="P176" s="52">
        <f t="shared" si="163"/>
        <v>74.298670746334082</v>
      </c>
      <c r="Q176" s="52">
        <f t="shared" si="164"/>
        <v>138.57182059764605</v>
      </c>
      <c r="R176" s="52">
        <f t="shared" si="165"/>
        <v>71.512470593346549</v>
      </c>
      <c r="S176" s="611"/>
      <c r="T176" s="52">
        <f>surplus!L176</f>
        <v>29.620830970844224</v>
      </c>
      <c r="U176" s="173">
        <f t="shared" si="189"/>
        <v>0.05</v>
      </c>
      <c r="V176" s="52">
        <f t="shared" si="166"/>
        <v>33.522924069468239</v>
      </c>
      <c r="W176" s="52">
        <f t="shared" si="167"/>
        <v>0</v>
      </c>
      <c r="X176" s="212">
        <f t="shared" si="180"/>
        <v>18.28</v>
      </c>
      <c r="Y176" s="52">
        <f t="shared" si="168"/>
        <v>0</v>
      </c>
      <c r="Z176" s="611"/>
      <c r="AA176" s="52">
        <f>surplus!AH176</f>
        <v>12.145048813413093</v>
      </c>
      <c r="AB176" s="212">
        <f t="shared" si="181"/>
        <v>18.28</v>
      </c>
      <c r="AC176" s="52">
        <f t="shared" si="169"/>
        <v>222.01149230919134</v>
      </c>
      <c r="AD176" s="611"/>
      <c r="AE176" s="52">
        <f>surplus!AJ176</f>
        <v>109.2</v>
      </c>
      <c r="AF176" s="212">
        <f t="shared" si="182"/>
        <v>4.3888888888888893</v>
      </c>
      <c r="AG176" s="52">
        <f t="shared" si="170"/>
        <v>479.26666666666671</v>
      </c>
      <c r="AH176" s="611"/>
      <c r="AI176" s="52">
        <f>surplus!Y176</f>
        <v>5.2</v>
      </c>
      <c r="AJ176" s="212">
        <f t="shared" si="183"/>
        <v>4.3888888888888893</v>
      </c>
      <c r="AK176" s="52">
        <f t="shared" si="171"/>
        <v>22.822222222222226</v>
      </c>
      <c r="AL176" s="611"/>
      <c r="AM176" s="52">
        <f>surplus!V176</f>
        <v>85.8</v>
      </c>
      <c r="AN176" s="212">
        <f t="shared" si="184"/>
        <v>2.757696007696008</v>
      </c>
      <c r="AO176" s="52">
        <f t="shared" si="172"/>
        <v>236.61031746031748</v>
      </c>
      <c r="AP176" s="611"/>
      <c r="AQ176" s="52">
        <f>surplus!AM176</f>
        <v>120.5</v>
      </c>
      <c r="AR176" s="214">
        <f t="shared" si="190"/>
        <v>0.08</v>
      </c>
      <c r="AS176" s="52">
        <f t="shared" si="173"/>
        <v>6.8639999999999999</v>
      </c>
      <c r="AT176" s="52">
        <f t="shared" si="174"/>
        <v>113.636</v>
      </c>
      <c r="AU176" s="212">
        <f t="shared" si="191"/>
        <v>3.0022222222222221</v>
      </c>
      <c r="AV176" s="52">
        <f t="shared" si="175"/>
        <v>341.16052444444443</v>
      </c>
      <c r="AW176" s="611"/>
      <c r="AX176" s="52">
        <f>surplus!AR176</f>
        <v>3.539332955335075</v>
      </c>
      <c r="AY176" s="212">
        <f t="shared" si="185"/>
        <v>0</v>
      </c>
      <c r="AZ176" s="52">
        <f t="shared" si="176"/>
        <v>0</v>
      </c>
      <c r="BA176" s="611"/>
      <c r="BB176" s="52">
        <f>surplus!AV176</f>
        <v>9.0453745038772873</v>
      </c>
      <c r="BC176" s="212">
        <f t="shared" si="186"/>
        <v>0</v>
      </c>
      <c r="BD176" s="52">
        <f t="shared" si="177"/>
        <v>0</v>
      </c>
    </row>
    <row r="177" spans="1:56" ht="13.8" x14ac:dyDescent="0.45">
      <c r="A177" s="109">
        <v>2033</v>
      </c>
      <c r="B177" s="626">
        <f t="shared" si="158"/>
        <v>2541.392118753492</v>
      </c>
      <c r="C177" s="611"/>
      <c r="D177" s="52">
        <f>surplus!AD177</f>
        <v>659.81666922865099</v>
      </c>
      <c r="E177" s="52">
        <f t="shared" si="178"/>
        <v>366.59138138771812</v>
      </c>
      <c r="F177" s="212">
        <f t="shared" si="179"/>
        <v>1.8650645994832042</v>
      </c>
      <c r="G177" s="52">
        <f t="shared" si="159"/>
        <v>683.71660790187912</v>
      </c>
      <c r="H177" s="611"/>
      <c r="I177" s="52">
        <f>surplus!N177</f>
        <v>11.8</v>
      </c>
      <c r="J177" s="213">
        <f t="shared" si="187"/>
        <v>0.05</v>
      </c>
      <c r="K177" s="52">
        <f t="shared" si="160"/>
        <v>236</v>
      </c>
      <c r="L177" s="52">
        <f t="shared" si="161"/>
        <v>440.15524547803619</v>
      </c>
      <c r="M177" s="52">
        <f t="shared" si="162"/>
        <v>224.2</v>
      </c>
      <c r="N177" s="52">
        <f>surplus!T177</f>
        <v>2.6892969288675159</v>
      </c>
      <c r="O177" s="213">
        <f t="shared" si="188"/>
        <v>3.7499999999999999E-2</v>
      </c>
      <c r="P177" s="52">
        <f t="shared" si="163"/>
        <v>71.714584769800425</v>
      </c>
      <c r="Q177" s="52">
        <f t="shared" si="164"/>
        <v>133.75233332079213</v>
      </c>
      <c r="R177" s="52">
        <f t="shared" si="165"/>
        <v>69.025287840932904</v>
      </c>
      <c r="S177" s="611"/>
      <c r="T177" s="52">
        <f>surplus!L177</f>
        <v>28.804309318771097</v>
      </c>
      <c r="U177" s="173">
        <f t="shared" si="189"/>
        <v>0.05</v>
      </c>
      <c r="V177" s="52">
        <f t="shared" si="166"/>
        <v>33.715298307875926</v>
      </c>
      <c r="W177" s="52">
        <f t="shared" si="167"/>
        <v>0</v>
      </c>
      <c r="X177" s="212">
        <f t="shared" si="180"/>
        <v>18.28</v>
      </c>
      <c r="Y177" s="52">
        <f t="shared" si="168"/>
        <v>0</v>
      </c>
      <c r="Z177" s="611"/>
      <c r="AA177" s="52">
        <f>surplus!AH177</f>
        <v>11.96491781253556</v>
      </c>
      <c r="AB177" s="212">
        <f t="shared" si="181"/>
        <v>18.28</v>
      </c>
      <c r="AC177" s="52">
        <f t="shared" si="169"/>
        <v>218.71869761315006</v>
      </c>
      <c r="AD177" s="611"/>
      <c r="AE177" s="52">
        <f>surplus!AJ177</f>
        <v>106.7</v>
      </c>
      <c r="AF177" s="212">
        <f t="shared" si="182"/>
        <v>4.3888888888888893</v>
      </c>
      <c r="AG177" s="52">
        <f t="shared" si="170"/>
        <v>468.29444444444448</v>
      </c>
      <c r="AH177" s="611"/>
      <c r="AI177" s="52">
        <f>surplus!Y177</f>
        <v>5.0999999999999996</v>
      </c>
      <c r="AJ177" s="212">
        <f t="shared" si="183"/>
        <v>4.3888888888888893</v>
      </c>
      <c r="AK177" s="52">
        <f t="shared" si="171"/>
        <v>22.383333333333333</v>
      </c>
      <c r="AL177" s="611"/>
      <c r="AM177" s="52">
        <f>surplus!V177</f>
        <v>86</v>
      </c>
      <c r="AN177" s="212">
        <f t="shared" si="184"/>
        <v>2.757696007696008</v>
      </c>
      <c r="AO177" s="52">
        <f t="shared" si="172"/>
        <v>237.16185666185669</v>
      </c>
      <c r="AP177" s="611"/>
      <c r="AQ177" s="52">
        <f>surplus!AM177</f>
        <v>119.2</v>
      </c>
      <c r="AR177" s="214">
        <f t="shared" si="190"/>
        <v>0.08</v>
      </c>
      <c r="AS177" s="52">
        <f t="shared" si="173"/>
        <v>6.88</v>
      </c>
      <c r="AT177" s="52">
        <f t="shared" si="174"/>
        <v>112.32000000000001</v>
      </c>
      <c r="AU177" s="212">
        <f t="shared" si="191"/>
        <v>3.0022222222222221</v>
      </c>
      <c r="AV177" s="52">
        <f t="shared" si="175"/>
        <v>337.20960000000002</v>
      </c>
      <c r="AW177" s="611"/>
      <c r="AX177" s="52">
        <f>surplus!AR177</f>
        <v>3.284689491003375</v>
      </c>
      <c r="AY177" s="212">
        <f t="shared" si="185"/>
        <v>0</v>
      </c>
      <c r="AZ177" s="52">
        <f t="shared" si="176"/>
        <v>0</v>
      </c>
      <c r="BA177" s="611"/>
      <c r="BB177" s="52">
        <f>surplus!AV177</f>
        <v>8.9049049569419303</v>
      </c>
      <c r="BC177" s="212">
        <f t="shared" si="186"/>
        <v>0</v>
      </c>
      <c r="BD177" s="52">
        <f t="shared" si="177"/>
        <v>0</v>
      </c>
    </row>
    <row r="178" spans="1:56" ht="13.8" x14ac:dyDescent="0.45">
      <c r="A178" s="109">
        <v>2034</v>
      </c>
      <c r="B178" s="626">
        <f t="shared" si="158"/>
        <v>2529.1204529327147</v>
      </c>
      <c r="C178" s="611"/>
      <c r="D178" s="52">
        <f>surplus!AD178</f>
        <v>663.5704823903767</v>
      </c>
      <c r="E178" s="52">
        <f t="shared" si="178"/>
        <v>372.16525505575089</v>
      </c>
      <c r="F178" s="212">
        <f t="shared" si="179"/>
        <v>1.8650645994832042</v>
      </c>
      <c r="G178" s="52">
        <f t="shared" si="159"/>
        <v>694.11224236211854</v>
      </c>
      <c r="H178" s="611"/>
      <c r="I178" s="52">
        <f>surplus!N178</f>
        <v>11.7</v>
      </c>
      <c r="J178" s="213">
        <f t="shared" si="187"/>
        <v>0.05</v>
      </c>
      <c r="K178" s="52">
        <f t="shared" si="160"/>
        <v>233.99999999999997</v>
      </c>
      <c r="L178" s="52">
        <f t="shared" si="161"/>
        <v>436.42511627906975</v>
      </c>
      <c r="M178" s="52">
        <f t="shared" si="162"/>
        <v>222.29999999999998</v>
      </c>
      <c r="N178" s="52">
        <f>surplus!T178</f>
        <v>2.6924114545958133</v>
      </c>
      <c r="O178" s="213">
        <f t="shared" si="188"/>
        <v>3.7499999999999999E-2</v>
      </c>
      <c r="P178" s="52">
        <f t="shared" si="163"/>
        <v>71.797638789221693</v>
      </c>
      <c r="Q178" s="52">
        <f t="shared" si="164"/>
        <v>133.90723443225951</v>
      </c>
      <c r="R178" s="52">
        <f t="shared" si="165"/>
        <v>69.10522733462588</v>
      </c>
      <c r="S178" s="611"/>
      <c r="T178" s="52">
        <f>surplus!L178</f>
        <v>28.089412484853852</v>
      </c>
      <c r="U178" s="173">
        <f t="shared" si="189"/>
        <v>0.05</v>
      </c>
      <c r="V178" s="52">
        <f t="shared" si="166"/>
        <v>33.898144692248628</v>
      </c>
      <c r="W178" s="52">
        <f t="shared" si="167"/>
        <v>0</v>
      </c>
      <c r="X178" s="212">
        <f t="shared" si="180"/>
        <v>18.28</v>
      </c>
      <c r="Y178" s="52">
        <f t="shared" si="168"/>
        <v>0</v>
      </c>
      <c r="Z178" s="611"/>
      <c r="AA178" s="52">
        <f>surplus!AH178</f>
        <v>11.784900695172412</v>
      </c>
      <c r="AB178" s="212">
        <f t="shared" si="181"/>
        <v>18.28</v>
      </c>
      <c r="AC178" s="52">
        <f t="shared" si="169"/>
        <v>215.4279847077517</v>
      </c>
      <c r="AD178" s="611"/>
      <c r="AE178" s="52">
        <f>surplus!AJ178</f>
        <v>104.1</v>
      </c>
      <c r="AF178" s="212">
        <f t="shared" si="182"/>
        <v>4.3888888888888893</v>
      </c>
      <c r="AG178" s="52">
        <f t="shared" si="170"/>
        <v>456.88333333333333</v>
      </c>
      <c r="AH178" s="611"/>
      <c r="AI178" s="52">
        <f>surplus!Y178</f>
        <v>5</v>
      </c>
      <c r="AJ178" s="212">
        <f t="shared" si="183"/>
        <v>4.3888888888888893</v>
      </c>
      <c r="AK178" s="52">
        <f t="shared" si="171"/>
        <v>21.944444444444446</v>
      </c>
      <c r="AL178" s="611"/>
      <c r="AM178" s="52">
        <f>surplus!V178</f>
        <v>86.1</v>
      </c>
      <c r="AN178" s="212">
        <f t="shared" si="184"/>
        <v>2.757696007696008</v>
      </c>
      <c r="AO178" s="52">
        <f t="shared" si="172"/>
        <v>237.43762626262628</v>
      </c>
      <c r="AP178" s="611"/>
      <c r="AQ178" s="52">
        <f>surplus!AM178</f>
        <v>117.8</v>
      </c>
      <c r="AR178" s="214">
        <f t="shared" si="190"/>
        <v>0.08</v>
      </c>
      <c r="AS178" s="52">
        <f t="shared" si="173"/>
        <v>6.8879999999999999</v>
      </c>
      <c r="AT178" s="52">
        <f t="shared" si="174"/>
        <v>110.91199999999999</v>
      </c>
      <c r="AU178" s="212">
        <f t="shared" si="191"/>
        <v>3.0022222222222221</v>
      </c>
      <c r="AV178" s="52">
        <f t="shared" si="175"/>
        <v>332.98247111111107</v>
      </c>
      <c r="AW178" s="611"/>
      <c r="AX178" s="52">
        <f>surplus!AR178</f>
        <v>3.0303059975766153</v>
      </c>
      <c r="AY178" s="212">
        <f t="shared" si="185"/>
        <v>0</v>
      </c>
      <c r="AZ178" s="52">
        <f t="shared" si="176"/>
        <v>0</v>
      </c>
      <c r="BA178" s="611"/>
      <c r="BB178" s="52">
        <f>surplus!AV178</f>
        <v>8.664776621819307</v>
      </c>
      <c r="BC178" s="212">
        <f t="shared" si="186"/>
        <v>0</v>
      </c>
      <c r="BD178" s="52">
        <f t="shared" si="177"/>
        <v>0</v>
      </c>
    </row>
    <row r="179" spans="1:56" ht="13.8" x14ac:dyDescent="0.45">
      <c r="A179" s="109">
        <v>2035</v>
      </c>
      <c r="B179" s="626">
        <f t="shared" si="158"/>
        <v>2515.5257442766156</v>
      </c>
      <c r="C179" s="611"/>
      <c r="D179" s="52">
        <f>surplus!AD179</f>
        <v>666.94744915343358</v>
      </c>
      <c r="E179" s="52">
        <f t="shared" si="178"/>
        <v>379.92782982837753</v>
      </c>
      <c r="F179" s="212">
        <f t="shared" si="179"/>
        <v>1.8650645994832042</v>
      </c>
      <c r="G179" s="52">
        <f t="shared" si="159"/>
        <v>708.58994577138594</v>
      </c>
      <c r="H179" s="611"/>
      <c r="I179" s="52">
        <f>surplus!N179</f>
        <v>11.6</v>
      </c>
      <c r="J179" s="213">
        <f t="shared" si="187"/>
        <v>0.05</v>
      </c>
      <c r="K179" s="52">
        <f t="shared" si="160"/>
        <v>231.99999999999997</v>
      </c>
      <c r="L179" s="52">
        <f t="shared" si="161"/>
        <v>432.69498708010332</v>
      </c>
      <c r="M179" s="52">
        <f t="shared" si="162"/>
        <v>220.39999999999998</v>
      </c>
      <c r="N179" s="52">
        <f>surplus!T179</f>
        <v>2.595569584093095</v>
      </c>
      <c r="O179" s="213">
        <f t="shared" si="188"/>
        <v>3.7499999999999999E-2</v>
      </c>
      <c r="P179" s="52">
        <f t="shared" si="163"/>
        <v>69.215188909149205</v>
      </c>
      <c r="Q179" s="52">
        <f t="shared" si="164"/>
        <v>129.09079858099668</v>
      </c>
      <c r="R179" s="52">
        <f t="shared" si="165"/>
        <v>66.619619325056107</v>
      </c>
      <c r="S179" s="611"/>
      <c r="T179" s="52">
        <f>surplus!L179</f>
        <v>27.278507132682236</v>
      </c>
      <c r="U179" s="173">
        <f t="shared" si="189"/>
        <v>0.05</v>
      </c>
      <c r="V179" s="52">
        <f t="shared" si="166"/>
        <v>34.05715093687634</v>
      </c>
      <c r="W179" s="52">
        <f t="shared" si="167"/>
        <v>0</v>
      </c>
      <c r="X179" s="212">
        <f t="shared" si="180"/>
        <v>18.28</v>
      </c>
      <c r="Y179" s="52">
        <f t="shared" si="168"/>
        <v>0</v>
      </c>
      <c r="Z179" s="611"/>
      <c r="AA179" s="52">
        <f>surplus!AH179</f>
        <v>11.60516334078898</v>
      </c>
      <c r="AB179" s="212">
        <f t="shared" si="181"/>
        <v>18.28</v>
      </c>
      <c r="AC179" s="52">
        <f t="shared" si="169"/>
        <v>212.14238586962259</v>
      </c>
      <c r="AD179" s="611"/>
      <c r="AE179" s="52">
        <f>surplus!AJ179</f>
        <v>101.5</v>
      </c>
      <c r="AF179" s="212">
        <f t="shared" si="182"/>
        <v>4.3888888888888893</v>
      </c>
      <c r="AG179" s="52">
        <f t="shared" si="170"/>
        <v>445.47222222222229</v>
      </c>
      <c r="AH179" s="611"/>
      <c r="AI179" s="52">
        <f>surplus!Y179</f>
        <v>4.8</v>
      </c>
      <c r="AJ179" s="212">
        <f t="shared" si="183"/>
        <v>4.3888888888888893</v>
      </c>
      <c r="AK179" s="52">
        <f t="shared" si="171"/>
        <v>21.066666666666666</v>
      </c>
      <c r="AL179" s="611"/>
      <c r="AM179" s="52">
        <f>surplus!V179</f>
        <v>86.2</v>
      </c>
      <c r="AN179" s="212">
        <f t="shared" si="184"/>
        <v>2.757696007696008</v>
      </c>
      <c r="AO179" s="52">
        <f t="shared" si="172"/>
        <v>237.7133958633959</v>
      </c>
      <c r="AP179" s="611"/>
      <c r="AQ179" s="52">
        <f>surplus!AM179</f>
        <v>116.4</v>
      </c>
      <c r="AR179" s="214">
        <f t="shared" si="190"/>
        <v>0.08</v>
      </c>
      <c r="AS179" s="52">
        <f t="shared" si="173"/>
        <v>6.8960000000000008</v>
      </c>
      <c r="AT179" s="52">
        <f t="shared" si="174"/>
        <v>109.504</v>
      </c>
      <c r="AU179" s="212">
        <f t="shared" si="191"/>
        <v>3.0022222222222221</v>
      </c>
      <c r="AV179" s="52">
        <f t="shared" si="175"/>
        <v>328.75534222222223</v>
      </c>
      <c r="AW179" s="611"/>
      <c r="AX179" s="52">
        <f>surplus!AR179</f>
        <v>2.7765611412291573</v>
      </c>
      <c r="AY179" s="212">
        <f t="shared" si="185"/>
        <v>0</v>
      </c>
      <c r="AZ179" s="52">
        <f t="shared" si="176"/>
        <v>0</v>
      </c>
      <c r="BA179" s="611"/>
      <c r="BB179" s="52">
        <f>surplus!AV179</f>
        <v>8.42548649786327</v>
      </c>
      <c r="BC179" s="212">
        <f t="shared" si="186"/>
        <v>0</v>
      </c>
      <c r="BD179" s="52">
        <f t="shared" si="177"/>
        <v>0</v>
      </c>
    </row>
    <row r="180" spans="1:56" ht="13.8" x14ac:dyDescent="0.45">
      <c r="A180" s="109">
        <v>2036</v>
      </c>
      <c r="B180" s="626">
        <f t="shared" si="158"/>
        <v>2501.7800846057489</v>
      </c>
      <c r="C180" s="611"/>
      <c r="D180" s="52">
        <f>surplus!AD180</f>
        <v>670.14143254782584</v>
      </c>
      <c r="E180" s="52">
        <f t="shared" si="178"/>
        <v>384.93993204174762</v>
      </c>
      <c r="F180" s="212">
        <f t="shared" si="179"/>
        <v>1.8650645994832042</v>
      </c>
      <c r="G180" s="52">
        <f t="shared" si="159"/>
        <v>717.93784017853386</v>
      </c>
      <c r="H180" s="611"/>
      <c r="I180" s="52">
        <f>surplus!N180</f>
        <v>11.5</v>
      </c>
      <c r="J180" s="213">
        <f t="shared" si="187"/>
        <v>0.05</v>
      </c>
      <c r="K180" s="52">
        <f t="shared" si="160"/>
        <v>230</v>
      </c>
      <c r="L180" s="52">
        <f t="shared" si="161"/>
        <v>428.96485788113699</v>
      </c>
      <c r="M180" s="52">
        <f t="shared" si="162"/>
        <v>218.5</v>
      </c>
      <c r="N180" s="52">
        <f>surplus!T180</f>
        <v>2.5987597599770731</v>
      </c>
      <c r="O180" s="213">
        <f t="shared" si="188"/>
        <v>3.7499999999999999E-2</v>
      </c>
      <c r="P180" s="52">
        <f t="shared" si="163"/>
        <v>69.30026026605529</v>
      </c>
      <c r="Q180" s="52">
        <f t="shared" si="164"/>
        <v>129.24946215719223</v>
      </c>
      <c r="R180" s="52">
        <f t="shared" si="165"/>
        <v>66.701500506078219</v>
      </c>
      <c r="S180" s="611"/>
      <c r="T180" s="52">
        <f>surplus!L180</f>
        <v>26.470535301407722</v>
      </c>
      <c r="U180" s="173">
        <f t="shared" si="189"/>
        <v>0.05</v>
      </c>
      <c r="V180" s="52">
        <f t="shared" si="166"/>
        <v>34.212009615390144</v>
      </c>
      <c r="W180" s="52">
        <f t="shared" si="167"/>
        <v>0</v>
      </c>
      <c r="X180" s="212">
        <f t="shared" si="180"/>
        <v>18.28</v>
      </c>
      <c r="Y180" s="52">
        <f t="shared" si="168"/>
        <v>0</v>
      </c>
      <c r="Z180" s="611"/>
      <c r="AA180" s="52">
        <f>surplus!AH180</f>
        <v>11.425631596902988</v>
      </c>
      <c r="AB180" s="212">
        <f t="shared" si="181"/>
        <v>18.28</v>
      </c>
      <c r="AC180" s="52">
        <f t="shared" si="169"/>
        <v>208.86054559138665</v>
      </c>
      <c r="AD180" s="611"/>
      <c r="AE180" s="52">
        <f>surplus!AJ180</f>
        <v>98.8</v>
      </c>
      <c r="AF180" s="212">
        <f t="shared" si="182"/>
        <v>4.3888888888888893</v>
      </c>
      <c r="AG180" s="52">
        <f t="shared" si="170"/>
        <v>433.62222222222226</v>
      </c>
      <c r="AH180" s="611"/>
      <c r="AI180" s="52">
        <f>surplus!Y180</f>
        <v>4.7</v>
      </c>
      <c r="AJ180" s="212">
        <f t="shared" si="183"/>
        <v>4.3888888888888893</v>
      </c>
      <c r="AK180" s="52">
        <f t="shared" si="171"/>
        <v>20.62777777777778</v>
      </c>
      <c r="AL180" s="611"/>
      <c r="AM180" s="52">
        <f>surplus!V180</f>
        <v>86.3</v>
      </c>
      <c r="AN180" s="212">
        <f t="shared" si="184"/>
        <v>2.757696007696008</v>
      </c>
      <c r="AO180" s="52">
        <f t="shared" si="172"/>
        <v>237.98916546416547</v>
      </c>
      <c r="AP180" s="611"/>
      <c r="AQ180" s="52">
        <f>surplus!AM180</f>
        <v>115</v>
      </c>
      <c r="AR180" s="214">
        <f t="shared" si="190"/>
        <v>0.08</v>
      </c>
      <c r="AS180" s="52">
        <f t="shared" si="173"/>
        <v>6.9039999999999999</v>
      </c>
      <c r="AT180" s="52">
        <f t="shared" si="174"/>
        <v>108.096</v>
      </c>
      <c r="AU180" s="212">
        <f t="shared" si="191"/>
        <v>3.0022222222222221</v>
      </c>
      <c r="AV180" s="52">
        <f t="shared" si="175"/>
        <v>324.52821333333333</v>
      </c>
      <c r="AW180" s="611"/>
      <c r="AX180" s="52">
        <f>surplus!AR180</f>
        <v>2.5232856482252357</v>
      </c>
      <c r="AY180" s="212">
        <f t="shared" si="185"/>
        <v>0</v>
      </c>
      <c r="AZ180" s="52">
        <f t="shared" si="176"/>
        <v>0</v>
      </c>
      <c r="BA180" s="611"/>
      <c r="BB180" s="52">
        <f>surplus!AV180</f>
        <v>8.1868124132956215</v>
      </c>
      <c r="BC180" s="212">
        <f t="shared" si="186"/>
        <v>0</v>
      </c>
      <c r="BD180" s="52">
        <f t="shared" si="177"/>
        <v>0</v>
      </c>
    </row>
    <row r="181" spans="1:56" ht="13.8" x14ac:dyDescent="0.45">
      <c r="A181" s="109">
        <v>2037</v>
      </c>
      <c r="B181" s="626">
        <f t="shared" si="158"/>
        <v>2487.2583816353463</v>
      </c>
      <c r="C181" s="611"/>
      <c r="D181" s="52">
        <f>surplus!AD181</f>
        <v>672.94394560842932</v>
      </c>
      <c r="E181" s="52">
        <f t="shared" si="178"/>
        <v>392.12681829402311</v>
      </c>
      <c r="F181" s="212">
        <f t="shared" si="179"/>
        <v>1.8650645994832042</v>
      </c>
      <c r="G181" s="52">
        <f t="shared" si="159"/>
        <v>731.34184730816537</v>
      </c>
      <c r="H181" s="611"/>
      <c r="I181" s="52">
        <f>surplus!N181</f>
        <v>11.4</v>
      </c>
      <c r="J181" s="213">
        <f t="shared" si="187"/>
        <v>0.05</v>
      </c>
      <c r="K181" s="52">
        <f t="shared" si="160"/>
        <v>228</v>
      </c>
      <c r="L181" s="52">
        <f t="shared" si="161"/>
        <v>425.23472868217056</v>
      </c>
      <c r="M181" s="52">
        <f t="shared" si="162"/>
        <v>216.6</v>
      </c>
      <c r="N181" s="52">
        <f>surplus!T181</f>
        <v>2.5019659992625787</v>
      </c>
      <c r="O181" s="213">
        <f t="shared" si="188"/>
        <v>3.7499999999999999E-2</v>
      </c>
      <c r="P181" s="52">
        <f t="shared" si="163"/>
        <v>66.719093313668765</v>
      </c>
      <c r="Q181" s="52">
        <f t="shared" si="164"/>
        <v>124.43541904894016</v>
      </c>
      <c r="R181" s="52">
        <f t="shared" si="165"/>
        <v>64.217127314406184</v>
      </c>
      <c r="S181" s="611"/>
      <c r="T181" s="52">
        <f>surplus!L181</f>
        <v>25.564033911231832</v>
      </c>
      <c r="U181" s="173">
        <f t="shared" si="189"/>
        <v>0.05</v>
      </c>
      <c r="V181" s="52">
        <f t="shared" si="166"/>
        <v>34.342295580384594</v>
      </c>
      <c r="W181" s="52">
        <f t="shared" si="167"/>
        <v>0</v>
      </c>
      <c r="X181" s="212">
        <f t="shared" si="180"/>
        <v>18.28</v>
      </c>
      <c r="Y181" s="52">
        <f t="shared" si="168"/>
        <v>0</v>
      </c>
      <c r="Z181" s="611"/>
      <c r="AA181" s="52">
        <f>surplus!AH181</f>
        <v>11.246202916242503</v>
      </c>
      <c r="AB181" s="212">
        <f t="shared" si="181"/>
        <v>18.28</v>
      </c>
      <c r="AC181" s="52">
        <f t="shared" si="169"/>
        <v>205.58058930891295</v>
      </c>
      <c r="AD181" s="611"/>
      <c r="AE181" s="52">
        <f>surplus!AJ181</f>
        <v>96.2</v>
      </c>
      <c r="AF181" s="212">
        <f t="shared" si="182"/>
        <v>4.3888888888888893</v>
      </c>
      <c r="AG181" s="52">
        <f t="shared" si="170"/>
        <v>422.21111111111117</v>
      </c>
      <c r="AH181" s="611"/>
      <c r="AI181" s="52">
        <f>surplus!Y181</f>
        <v>4.5999999999999996</v>
      </c>
      <c r="AJ181" s="212">
        <f t="shared" si="183"/>
        <v>4.3888888888888893</v>
      </c>
      <c r="AK181" s="52">
        <f t="shared" si="171"/>
        <v>20.18888888888889</v>
      </c>
      <c r="AL181" s="611"/>
      <c r="AM181" s="52">
        <f>surplus!V181</f>
        <v>86.4</v>
      </c>
      <c r="AN181" s="212">
        <f t="shared" si="184"/>
        <v>2.757696007696008</v>
      </c>
      <c r="AO181" s="52">
        <f t="shared" si="172"/>
        <v>238.26493506493512</v>
      </c>
      <c r="AP181" s="611"/>
      <c r="AQ181" s="52">
        <f>surplus!AM181</f>
        <v>113.5</v>
      </c>
      <c r="AR181" s="214">
        <f t="shared" si="190"/>
        <v>0.08</v>
      </c>
      <c r="AS181" s="52">
        <f t="shared" si="173"/>
        <v>6.9120000000000008</v>
      </c>
      <c r="AT181" s="52">
        <f t="shared" si="174"/>
        <v>106.58799999999999</v>
      </c>
      <c r="AU181" s="212">
        <f t="shared" si="191"/>
        <v>3.0022222222222221</v>
      </c>
      <c r="AV181" s="52">
        <f t="shared" si="175"/>
        <v>320.00086222222217</v>
      </c>
      <c r="AW181" s="611"/>
      <c r="AX181" s="52">
        <f>surplus!AR181</f>
        <v>2.2702454257970928</v>
      </c>
      <c r="AY181" s="212">
        <f t="shared" si="185"/>
        <v>0</v>
      </c>
      <c r="AZ181" s="52">
        <f t="shared" si="176"/>
        <v>0</v>
      </c>
      <c r="BA181" s="611"/>
      <c r="BB181" s="52">
        <f>surplus!AV181</f>
        <v>7.9484471213586847</v>
      </c>
      <c r="BC181" s="212">
        <f t="shared" si="186"/>
        <v>0</v>
      </c>
      <c r="BD181" s="52">
        <f t="shared" si="177"/>
        <v>0</v>
      </c>
    </row>
    <row r="182" spans="1:56" ht="13.8" x14ac:dyDescent="0.45">
      <c r="A182" s="109">
        <v>2038</v>
      </c>
      <c r="B182" s="626">
        <f t="shared" si="158"/>
        <v>2469.4231852052271</v>
      </c>
      <c r="C182" s="611"/>
      <c r="D182" s="52">
        <f>surplus!AD182</f>
        <v>675.45461825143445</v>
      </c>
      <c r="E182" s="52">
        <f t="shared" si="178"/>
        <v>396.45480305660681</v>
      </c>
      <c r="F182" s="212">
        <f t="shared" si="179"/>
        <v>1.8650645994832042</v>
      </c>
      <c r="G182" s="52">
        <f t="shared" si="159"/>
        <v>739.41381847596301</v>
      </c>
      <c r="H182" s="611"/>
      <c r="I182" s="52">
        <f>surplus!N182</f>
        <v>11.3</v>
      </c>
      <c r="J182" s="213">
        <f t="shared" si="187"/>
        <v>0.05</v>
      </c>
      <c r="K182" s="52">
        <f t="shared" si="160"/>
        <v>226</v>
      </c>
      <c r="L182" s="52">
        <f t="shared" si="161"/>
        <v>421.50459948320417</v>
      </c>
      <c r="M182" s="52">
        <f t="shared" si="162"/>
        <v>214.7</v>
      </c>
      <c r="N182" s="52">
        <f>surplus!T182</f>
        <v>2.5051876049932851</v>
      </c>
      <c r="O182" s="213">
        <f t="shared" si="188"/>
        <v>3.7499999999999999E-2</v>
      </c>
      <c r="P182" s="52">
        <f t="shared" si="163"/>
        <v>66.80500279982094</v>
      </c>
      <c r="Q182" s="52">
        <f t="shared" si="164"/>
        <v>124.59564579032238</v>
      </c>
      <c r="R182" s="52">
        <f t="shared" si="165"/>
        <v>64.299815194827659</v>
      </c>
      <c r="S182" s="611"/>
      <c r="T182" s="52">
        <f>surplus!L182</f>
        <v>24.658939162888551</v>
      </c>
      <c r="U182" s="173">
        <f t="shared" si="189"/>
        <v>0.05</v>
      </c>
      <c r="V182" s="52">
        <f t="shared" si="166"/>
        <v>34.462990292821388</v>
      </c>
      <c r="W182" s="52">
        <f t="shared" si="167"/>
        <v>0</v>
      </c>
      <c r="X182" s="212">
        <f t="shared" si="180"/>
        <v>18.28</v>
      </c>
      <c r="Y182" s="52">
        <f t="shared" si="168"/>
        <v>0</v>
      </c>
      <c r="Z182" s="611"/>
      <c r="AA182" s="52">
        <f>surplus!AH182</f>
        <v>10.966872827116577</v>
      </c>
      <c r="AB182" s="212">
        <f t="shared" si="181"/>
        <v>18.28</v>
      </c>
      <c r="AC182" s="52">
        <f t="shared" si="169"/>
        <v>200.47443527969102</v>
      </c>
      <c r="AD182" s="611"/>
      <c r="AE182" s="52">
        <f>surplus!AJ182</f>
        <v>93.5</v>
      </c>
      <c r="AF182" s="212">
        <f t="shared" si="182"/>
        <v>4.3888888888888893</v>
      </c>
      <c r="AG182" s="52">
        <f t="shared" si="170"/>
        <v>410.36111111111114</v>
      </c>
      <c r="AH182" s="611"/>
      <c r="AI182" s="52">
        <f>surplus!Y182</f>
        <v>4.4000000000000004</v>
      </c>
      <c r="AJ182" s="212">
        <f t="shared" si="183"/>
        <v>4.3888888888888893</v>
      </c>
      <c r="AK182" s="52">
        <f t="shared" si="171"/>
        <v>19.311111111111114</v>
      </c>
      <c r="AL182" s="611"/>
      <c r="AM182" s="52">
        <f>surplus!V182</f>
        <v>86.4</v>
      </c>
      <c r="AN182" s="212">
        <f t="shared" si="184"/>
        <v>2.757696007696008</v>
      </c>
      <c r="AO182" s="52">
        <f t="shared" si="172"/>
        <v>238.26493506493512</v>
      </c>
      <c r="AP182" s="611"/>
      <c r="AQ182" s="52">
        <f>surplus!AM182</f>
        <v>112</v>
      </c>
      <c r="AR182" s="214">
        <f t="shared" si="190"/>
        <v>0.08</v>
      </c>
      <c r="AS182" s="52">
        <f t="shared" si="173"/>
        <v>6.9120000000000008</v>
      </c>
      <c r="AT182" s="52">
        <f t="shared" si="174"/>
        <v>105.08799999999999</v>
      </c>
      <c r="AU182" s="212">
        <f t="shared" si="191"/>
        <v>3.0022222222222221</v>
      </c>
      <c r="AV182" s="52">
        <f t="shared" si="175"/>
        <v>315.49752888888884</v>
      </c>
      <c r="AW182" s="611"/>
      <c r="AX182" s="52">
        <f>surplus!AR182</f>
        <v>2.0174302660621679</v>
      </c>
      <c r="AY182" s="212">
        <f t="shared" si="185"/>
        <v>0</v>
      </c>
      <c r="AZ182" s="52">
        <f t="shared" si="176"/>
        <v>0</v>
      </c>
      <c r="BA182" s="611"/>
      <c r="BB182" s="52">
        <f>surplus!AV182</f>
        <v>7.7103772242065975</v>
      </c>
      <c r="BC182" s="212">
        <f t="shared" si="186"/>
        <v>0</v>
      </c>
      <c r="BD182" s="52">
        <f t="shared" si="177"/>
        <v>0</v>
      </c>
    </row>
    <row r="183" spans="1:56" ht="13.8" x14ac:dyDescent="0.45">
      <c r="A183" s="109">
        <v>2039</v>
      </c>
      <c r="B183" s="626">
        <f t="shared" si="158"/>
        <v>2452.3748469339716</v>
      </c>
      <c r="C183" s="611"/>
      <c r="D183" s="52">
        <f>surplus!AD183</f>
        <v>677.5362068429049</v>
      </c>
      <c r="E183" s="52">
        <f t="shared" si="178"/>
        <v>404.82177625476703</v>
      </c>
      <c r="F183" s="212">
        <f t="shared" si="179"/>
        <v>1.8650645994832042</v>
      </c>
      <c r="G183" s="52">
        <f t="shared" si="159"/>
        <v>755.01876399267644</v>
      </c>
      <c r="H183" s="611"/>
      <c r="I183" s="52">
        <f>surplus!N183</f>
        <v>11.1</v>
      </c>
      <c r="J183" s="213">
        <f t="shared" si="187"/>
        <v>0.05</v>
      </c>
      <c r="K183" s="52">
        <f t="shared" si="160"/>
        <v>221.99999999999997</v>
      </c>
      <c r="L183" s="52">
        <f t="shared" si="161"/>
        <v>414.0443410852713</v>
      </c>
      <c r="M183" s="52">
        <f t="shared" si="162"/>
        <v>210.89999999999998</v>
      </c>
      <c r="N183" s="52">
        <f>surplus!T183</f>
        <v>2.4083544384988791</v>
      </c>
      <c r="O183" s="213">
        <f t="shared" si="188"/>
        <v>3.7499999999999999E-2</v>
      </c>
      <c r="P183" s="52">
        <f t="shared" si="163"/>
        <v>64.222785026636785</v>
      </c>
      <c r="Q183" s="52">
        <f t="shared" si="164"/>
        <v>119.77964283340026</v>
      </c>
      <c r="R183" s="52">
        <f t="shared" si="165"/>
        <v>61.81443058813791</v>
      </c>
      <c r="S183" s="611"/>
      <c r="T183" s="52">
        <f>surplus!L183</f>
        <v>23.748830574187146</v>
      </c>
      <c r="U183" s="173">
        <f t="shared" si="189"/>
        <v>0.05</v>
      </c>
      <c r="V183" s="52">
        <f t="shared" si="166"/>
        <v>34.552228064070185</v>
      </c>
      <c r="W183" s="52">
        <f t="shared" si="167"/>
        <v>0</v>
      </c>
      <c r="X183" s="212">
        <f t="shared" si="180"/>
        <v>18.28</v>
      </c>
      <c r="Y183" s="52">
        <f t="shared" si="168"/>
        <v>0</v>
      </c>
      <c r="Z183" s="611"/>
      <c r="AA183" s="52">
        <f>surplus!AH183</f>
        <v>10.787191317889597</v>
      </c>
      <c r="AB183" s="212">
        <f t="shared" si="181"/>
        <v>18.28</v>
      </c>
      <c r="AC183" s="52">
        <f t="shared" si="169"/>
        <v>197.18985729102184</v>
      </c>
      <c r="AD183" s="611"/>
      <c r="AE183" s="52">
        <f>surplus!AJ183</f>
        <v>90.8</v>
      </c>
      <c r="AF183" s="212">
        <f t="shared" si="182"/>
        <v>4.3888888888888893</v>
      </c>
      <c r="AG183" s="52">
        <f t="shared" si="170"/>
        <v>398.51111111111112</v>
      </c>
      <c r="AH183" s="611"/>
      <c r="AI183" s="52">
        <f>surplus!Y183</f>
        <v>4.3</v>
      </c>
      <c r="AJ183" s="212">
        <f t="shared" si="183"/>
        <v>4.3888888888888893</v>
      </c>
      <c r="AK183" s="52">
        <f t="shared" si="171"/>
        <v>18.872222222222224</v>
      </c>
      <c r="AL183" s="611"/>
      <c r="AM183" s="52">
        <f>surplus!V183</f>
        <v>86.4</v>
      </c>
      <c r="AN183" s="212">
        <f t="shared" si="184"/>
        <v>2.757696007696008</v>
      </c>
      <c r="AO183" s="52">
        <f t="shared" si="172"/>
        <v>238.26493506493512</v>
      </c>
      <c r="AP183" s="611"/>
      <c r="AQ183" s="52">
        <f>surplus!AM183</f>
        <v>110.4</v>
      </c>
      <c r="AR183" s="214">
        <f t="shared" si="190"/>
        <v>0.08</v>
      </c>
      <c r="AS183" s="52">
        <f t="shared" si="173"/>
        <v>6.9120000000000008</v>
      </c>
      <c r="AT183" s="52">
        <f t="shared" si="174"/>
        <v>103.488</v>
      </c>
      <c r="AU183" s="212">
        <f t="shared" si="191"/>
        <v>3.0022222222222221</v>
      </c>
      <c r="AV183" s="52">
        <f t="shared" si="175"/>
        <v>310.6939733333333</v>
      </c>
      <c r="AW183" s="611"/>
      <c r="AX183" s="52">
        <f>surplus!AR183</f>
        <v>1.7638128918699429</v>
      </c>
      <c r="AY183" s="212">
        <f t="shared" si="185"/>
        <v>0</v>
      </c>
      <c r="AZ183" s="52">
        <f t="shared" si="176"/>
        <v>0</v>
      </c>
      <c r="BA183" s="611"/>
      <c r="BB183" s="52">
        <f>surplus!AV183</f>
        <v>7.4712544205793003</v>
      </c>
      <c r="BC183" s="212">
        <f t="shared" si="186"/>
        <v>0</v>
      </c>
      <c r="BD183" s="52">
        <f t="shared" si="177"/>
        <v>0</v>
      </c>
    </row>
    <row r="184" spans="1:56" ht="13.8" x14ac:dyDescent="0.45">
      <c r="A184" s="109">
        <v>2040</v>
      </c>
      <c r="B184" s="626">
        <f t="shared" si="158"/>
        <v>2432.2745958878081</v>
      </c>
      <c r="C184" s="611"/>
      <c r="D184" s="52">
        <f>surplus!AD184</f>
        <v>679.03134844051772</v>
      </c>
      <c r="E184" s="52">
        <f t="shared" si="178"/>
        <v>408.1494816295197</v>
      </c>
      <c r="F184" s="212">
        <f t="shared" si="179"/>
        <v>1.8650645994832042</v>
      </c>
      <c r="G184" s="52">
        <f t="shared" si="159"/>
        <v>761.22514948463754</v>
      </c>
      <c r="H184" s="611"/>
      <c r="I184" s="52">
        <f>surplus!N184</f>
        <v>11</v>
      </c>
      <c r="J184" s="213">
        <f t="shared" si="187"/>
        <v>0.05</v>
      </c>
      <c r="K184" s="52">
        <f t="shared" si="160"/>
        <v>220</v>
      </c>
      <c r="L184" s="52">
        <f t="shared" si="161"/>
        <v>410.31421188630492</v>
      </c>
      <c r="M184" s="52">
        <f t="shared" si="162"/>
        <v>209</v>
      </c>
      <c r="N184" s="52">
        <f>surplus!T184</f>
        <v>2.4109818238051179</v>
      </c>
      <c r="O184" s="213">
        <f t="shared" si="188"/>
        <v>3.7499999999999999E-2</v>
      </c>
      <c r="P184" s="52">
        <f t="shared" si="163"/>
        <v>64.29284863480315</v>
      </c>
      <c r="Q184" s="52">
        <f t="shared" si="164"/>
        <v>119.91031598870342</v>
      </c>
      <c r="R184" s="52">
        <f t="shared" si="165"/>
        <v>61.881866810998034</v>
      </c>
      <c r="S184" s="611"/>
      <c r="T184" s="52">
        <f>surplus!L184</f>
        <v>22.68934098722444</v>
      </c>
      <c r="U184" s="173">
        <f t="shared" si="189"/>
        <v>0.05</v>
      </c>
      <c r="V184" s="52">
        <f t="shared" si="166"/>
        <v>34.622116513216149</v>
      </c>
      <c r="W184" s="52">
        <f t="shared" si="167"/>
        <v>0</v>
      </c>
      <c r="X184" s="212">
        <f t="shared" si="180"/>
        <v>18.28</v>
      </c>
      <c r="Y184" s="52">
        <f t="shared" si="168"/>
        <v>0</v>
      </c>
      <c r="Z184" s="611"/>
      <c r="AA184" s="52">
        <f>surplus!AH184</f>
        <v>10.504048694195513</v>
      </c>
      <c r="AB184" s="212">
        <f t="shared" si="181"/>
        <v>18.28</v>
      </c>
      <c r="AC184" s="52">
        <f t="shared" si="169"/>
        <v>192.01401012989399</v>
      </c>
      <c r="AD184" s="611"/>
      <c r="AE184" s="52">
        <f>surplus!AJ184</f>
        <v>88.1</v>
      </c>
      <c r="AF184" s="212">
        <f t="shared" si="182"/>
        <v>4.3888888888888893</v>
      </c>
      <c r="AG184" s="52">
        <f t="shared" si="170"/>
        <v>386.6611111111111</v>
      </c>
      <c r="AH184" s="611"/>
      <c r="AI184" s="52">
        <f>surplus!Y184</f>
        <v>4.0999999999999996</v>
      </c>
      <c r="AJ184" s="212">
        <f t="shared" si="183"/>
        <v>4.3888888888888893</v>
      </c>
      <c r="AK184" s="52">
        <f t="shared" si="171"/>
        <v>17.994444444444444</v>
      </c>
      <c r="AL184" s="611"/>
      <c r="AM184" s="52">
        <f>surplus!V184</f>
        <v>86.4</v>
      </c>
      <c r="AN184" s="212">
        <f t="shared" si="184"/>
        <v>2.757696007696008</v>
      </c>
      <c r="AO184" s="52">
        <f t="shared" si="172"/>
        <v>238.26493506493512</v>
      </c>
      <c r="AP184" s="611"/>
      <c r="AQ184" s="52">
        <f>surplus!AM184</f>
        <v>108.8</v>
      </c>
      <c r="AR184" s="214">
        <f t="shared" si="190"/>
        <v>0.08</v>
      </c>
      <c r="AS184" s="52">
        <f t="shared" si="173"/>
        <v>6.9120000000000008</v>
      </c>
      <c r="AT184" s="52">
        <f t="shared" si="174"/>
        <v>101.88799999999999</v>
      </c>
      <c r="AU184" s="212">
        <f t="shared" si="191"/>
        <v>3.0022222222222221</v>
      </c>
      <c r="AV184" s="52">
        <f t="shared" si="175"/>
        <v>305.89041777777771</v>
      </c>
      <c r="AW184" s="611"/>
      <c r="AX184" s="52">
        <f>surplus!AR184</f>
        <v>1.5022945579559108</v>
      </c>
      <c r="AY184" s="212">
        <f t="shared" si="185"/>
        <v>0</v>
      </c>
      <c r="AZ184" s="52">
        <f t="shared" si="176"/>
        <v>0</v>
      </c>
      <c r="BA184" s="611"/>
      <c r="BB184" s="52">
        <f>surplus!AV184</f>
        <v>7.1217616073171328</v>
      </c>
      <c r="BC184" s="212">
        <f t="shared" si="186"/>
        <v>0</v>
      </c>
      <c r="BD184" s="52">
        <f t="shared" si="177"/>
        <v>0</v>
      </c>
    </row>
    <row r="185" spans="1:56" ht="13.8" x14ac:dyDescent="0.45">
      <c r="A185" s="109">
        <v>2041</v>
      </c>
      <c r="B185" s="626">
        <f t="shared" si="158"/>
        <v>2410.9901537720175</v>
      </c>
      <c r="C185" s="611"/>
      <c r="D185" s="52">
        <f>surplus!AD185</f>
        <v>680.1265345728109</v>
      </c>
      <c r="E185" s="52">
        <f t="shared" si="178"/>
        <v>413.64389605297004</v>
      </c>
      <c r="F185" s="212">
        <f t="shared" si="179"/>
        <v>1.8650645994832042</v>
      </c>
      <c r="G185" s="52">
        <f t="shared" si="159"/>
        <v>771.47258732070475</v>
      </c>
      <c r="H185" s="611"/>
      <c r="I185" s="52">
        <f>surplus!N185</f>
        <v>10.9</v>
      </c>
      <c r="J185" s="213">
        <f t="shared" si="187"/>
        <v>0.05</v>
      </c>
      <c r="K185" s="52">
        <f t="shared" si="160"/>
        <v>218</v>
      </c>
      <c r="L185" s="52">
        <f t="shared" si="161"/>
        <v>406.58408268733854</v>
      </c>
      <c r="M185" s="52">
        <f t="shared" si="162"/>
        <v>207.1</v>
      </c>
      <c r="N185" s="52">
        <f>surplus!T185</f>
        <v>2.3136092929808116</v>
      </c>
      <c r="O185" s="213">
        <f t="shared" si="188"/>
        <v>3.7499999999999999E-2</v>
      </c>
      <c r="P185" s="52">
        <f t="shared" si="163"/>
        <v>61.696247812821646</v>
      </c>
      <c r="Q185" s="52">
        <f t="shared" si="164"/>
        <v>115.06748771663672</v>
      </c>
      <c r="R185" s="52">
        <f t="shared" si="165"/>
        <v>59.382638519840832</v>
      </c>
      <c r="S185" s="611"/>
      <c r="T185" s="52">
        <f>surplus!L185</f>
        <v>21.629859077657642</v>
      </c>
      <c r="U185" s="173">
        <f t="shared" si="189"/>
        <v>0.05</v>
      </c>
      <c r="V185" s="52">
        <f t="shared" si="166"/>
        <v>34.667007193289585</v>
      </c>
      <c r="W185" s="52">
        <f t="shared" si="167"/>
        <v>0</v>
      </c>
      <c r="X185" s="212">
        <f t="shared" si="180"/>
        <v>18.28</v>
      </c>
      <c r="Y185" s="52">
        <f t="shared" si="168"/>
        <v>0</v>
      </c>
      <c r="Z185" s="611"/>
      <c r="AA185" s="52">
        <f>surplus!AH185</f>
        <v>10.220906608610154</v>
      </c>
      <c r="AB185" s="212">
        <f t="shared" si="181"/>
        <v>18.28</v>
      </c>
      <c r="AC185" s="52">
        <f t="shared" si="169"/>
        <v>186.83817280539361</v>
      </c>
      <c r="AD185" s="611"/>
      <c r="AE185" s="52">
        <f>surplus!AJ185</f>
        <v>85.3</v>
      </c>
      <c r="AF185" s="212">
        <f t="shared" si="182"/>
        <v>4.3888888888888893</v>
      </c>
      <c r="AG185" s="52">
        <f t="shared" si="170"/>
        <v>374.37222222222226</v>
      </c>
      <c r="AH185" s="611"/>
      <c r="AI185" s="52">
        <f>surplus!Y185</f>
        <v>4</v>
      </c>
      <c r="AJ185" s="212">
        <f t="shared" si="183"/>
        <v>4.3888888888888893</v>
      </c>
      <c r="AK185" s="52">
        <f t="shared" si="171"/>
        <v>17.555555555555557</v>
      </c>
      <c r="AL185" s="611"/>
      <c r="AM185" s="52">
        <f>surplus!V185</f>
        <v>86.3</v>
      </c>
      <c r="AN185" s="212">
        <f t="shared" si="184"/>
        <v>2.757696007696008</v>
      </c>
      <c r="AO185" s="52">
        <f t="shared" si="172"/>
        <v>237.98916546416547</v>
      </c>
      <c r="AP185" s="611"/>
      <c r="AQ185" s="52">
        <f>surplus!AM185</f>
        <v>107.2</v>
      </c>
      <c r="AR185" s="214">
        <f t="shared" si="190"/>
        <v>0.08</v>
      </c>
      <c r="AS185" s="52">
        <f t="shared" si="173"/>
        <v>6.9039999999999999</v>
      </c>
      <c r="AT185" s="52">
        <f t="shared" si="174"/>
        <v>100.29600000000001</v>
      </c>
      <c r="AU185" s="212">
        <f t="shared" si="191"/>
        <v>3.0022222222222221</v>
      </c>
      <c r="AV185" s="52">
        <f t="shared" si="175"/>
        <v>301.11088000000001</v>
      </c>
      <c r="AW185" s="611"/>
      <c r="AX185" s="52">
        <f>surplus!AR185</f>
        <v>1.1407774524252225</v>
      </c>
      <c r="AY185" s="212">
        <f t="shared" si="185"/>
        <v>0</v>
      </c>
      <c r="AZ185" s="52">
        <f t="shared" si="176"/>
        <v>0</v>
      </c>
      <c r="BA185" s="611"/>
      <c r="BB185" s="52">
        <f>surplus!AV185</f>
        <v>6.8722704063081057</v>
      </c>
      <c r="BC185" s="212">
        <f t="shared" si="186"/>
        <v>0</v>
      </c>
      <c r="BD185" s="52">
        <f t="shared" si="177"/>
        <v>0</v>
      </c>
    </row>
    <row r="186" spans="1:56" ht="13.8" x14ac:dyDescent="0.45">
      <c r="A186" s="109">
        <v>2042</v>
      </c>
      <c r="B186" s="626">
        <f t="shared" si="158"/>
        <v>2390.6398233016662</v>
      </c>
      <c r="C186" s="611"/>
      <c r="D186" s="52">
        <f>surplus!AD186</f>
        <v>680.90537826597813</v>
      </c>
      <c r="E186" s="52">
        <f t="shared" si="178"/>
        <v>418.15609130648016</v>
      </c>
      <c r="F186" s="212">
        <f t="shared" si="179"/>
        <v>1.8650645994832042</v>
      </c>
      <c r="G186" s="52">
        <f t="shared" si="159"/>
        <v>779.88812295398259</v>
      </c>
      <c r="H186" s="611"/>
      <c r="I186" s="52">
        <f>surplus!N186</f>
        <v>10.7</v>
      </c>
      <c r="J186" s="213">
        <f t="shared" si="187"/>
        <v>0.05</v>
      </c>
      <c r="K186" s="52">
        <f t="shared" si="160"/>
        <v>213.99999999999997</v>
      </c>
      <c r="L186" s="52">
        <f t="shared" si="161"/>
        <v>399.12382428940566</v>
      </c>
      <c r="M186" s="52">
        <f t="shared" si="162"/>
        <v>203.29999999999998</v>
      </c>
      <c r="N186" s="52">
        <f>surplus!T186</f>
        <v>2.316205985434987</v>
      </c>
      <c r="O186" s="213">
        <f t="shared" si="188"/>
        <v>3.7499999999999999E-2</v>
      </c>
      <c r="P186" s="52">
        <f t="shared" si="163"/>
        <v>61.765492944932987</v>
      </c>
      <c r="Q186" s="52">
        <f t="shared" si="164"/>
        <v>115.19663436122411</v>
      </c>
      <c r="R186" s="52">
        <f t="shared" si="165"/>
        <v>59.449286959497996</v>
      </c>
      <c r="S186" s="611"/>
      <c r="T186" s="52">
        <f>surplus!L186</f>
        <v>20.567559872132513</v>
      </c>
      <c r="U186" s="173">
        <f t="shared" si="189"/>
        <v>0.05</v>
      </c>
      <c r="V186" s="52">
        <f t="shared" si="166"/>
        <v>34.696079212570659</v>
      </c>
      <c r="W186" s="52">
        <f t="shared" si="167"/>
        <v>0</v>
      </c>
      <c r="X186" s="212">
        <f t="shared" si="180"/>
        <v>18.28</v>
      </c>
      <c r="Y186" s="52">
        <f t="shared" si="168"/>
        <v>0</v>
      </c>
      <c r="Z186" s="611"/>
      <c r="AA186" s="52">
        <f>surplus!AH186</f>
        <v>10.03756705873402</v>
      </c>
      <c r="AB186" s="212">
        <f t="shared" si="181"/>
        <v>18.28</v>
      </c>
      <c r="AC186" s="52">
        <f t="shared" si="169"/>
        <v>183.48672583365789</v>
      </c>
      <c r="AD186" s="611"/>
      <c r="AE186" s="52">
        <f>surplus!AJ186</f>
        <v>82.6</v>
      </c>
      <c r="AF186" s="212">
        <f t="shared" si="182"/>
        <v>4.3888888888888893</v>
      </c>
      <c r="AG186" s="52">
        <f t="shared" si="170"/>
        <v>362.52222222222224</v>
      </c>
      <c r="AH186" s="611"/>
      <c r="AI186" s="52">
        <f>surplus!Y186</f>
        <v>3.8</v>
      </c>
      <c r="AJ186" s="212">
        <f t="shared" si="183"/>
        <v>4.3888888888888893</v>
      </c>
      <c r="AK186" s="52">
        <f t="shared" si="171"/>
        <v>16.677777777777777</v>
      </c>
      <c r="AL186" s="611"/>
      <c r="AM186" s="52">
        <f>surplus!V186</f>
        <v>86.2</v>
      </c>
      <c r="AN186" s="212">
        <f t="shared" si="184"/>
        <v>2.757696007696008</v>
      </c>
      <c r="AO186" s="52">
        <f t="shared" si="172"/>
        <v>237.7133958633959</v>
      </c>
      <c r="AP186" s="611"/>
      <c r="AQ186" s="52">
        <f>surplus!AM186</f>
        <v>105.5</v>
      </c>
      <c r="AR186" s="214">
        <f t="shared" si="190"/>
        <v>0.08</v>
      </c>
      <c r="AS186" s="52">
        <f t="shared" si="173"/>
        <v>6.8960000000000008</v>
      </c>
      <c r="AT186" s="52">
        <f t="shared" si="174"/>
        <v>98.603999999999999</v>
      </c>
      <c r="AU186" s="212">
        <f t="shared" si="191"/>
        <v>3.0022222222222221</v>
      </c>
      <c r="AV186" s="52">
        <f t="shared" si="175"/>
        <v>296.03111999999999</v>
      </c>
      <c r="AW186" s="611"/>
      <c r="AX186" s="52">
        <f>surplus!AR186</f>
        <v>0.8788095795412012</v>
      </c>
      <c r="AY186" s="212">
        <f t="shared" si="185"/>
        <v>0</v>
      </c>
      <c r="AZ186" s="52">
        <f t="shared" si="176"/>
        <v>0</v>
      </c>
      <c r="BA186" s="611"/>
      <c r="BB186" s="52">
        <f>surplus!AV186</f>
        <v>6.6221875731478272</v>
      </c>
      <c r="BC186" s="212">
        <f t="shared" si="186"/>
        <v>0</v>
      </c>
      <c r="BD186" s="52">
        <f t="shared" si="177"/>
        <v>0</v>
      </c>
    </row>
    <row r="187" spans="1:56" ht="13.8" x14ac:dyDescent="0.45">
      <c r="A187" s="109">
        <v>2043</v>
      </c>
      <c r="B187" s="626">
        <f t="shared" si="158"/>
        <v>2367.1187869830401</v>
      </c>
      <c r="C187" s="611"/>
      <c r="D187" s="52">
        <f>surplus!AD187</f>
        <v>680.99865434276592</v>
      </c>
      <c r="E187" s="52">
        <f t="shared" si="178"/>
        <v>422.66318894138931</v>
      </c>
      <c r="F187" s="212">
        <f t="shared" si="179"/>
        <v>1.8650645994832042</v>
      </c>
      <c r="G187" s="52">
        <f t="shared" si="159"/>
        <v>788.29415119926614</v>
      </c>
      <c r="H187" s="611"/>
      <c r="I187" s="52">
        <f>surplus!N187</f>
        <v>10.6</v>
      </c>
      <c r="J187" s="213">
        <f t="shared" si="187"/>
        <v>0.05</v>
      </c>
      <c r="K187" s="52">
        <f t="shared" si="160"/>
        <v>211.99999999999997</v>
      </c>
      <c r="L187" s="52">
        <f t="shared" si="161"/>
        <v>395.39369509043922</v>
      </c>
      <c r="M187" s="52">
        <f t="shared" si="162"/>
        <v>201.39999999999998</v>
      </c>
      <c r="N187" s="52">
        <f>surplus!T187</f>
        <v>2.2182648857679208</v>
      </c>
      <c r="O187" s="213">
        <f t="shared" si="188"/>
        <v>3.7499999999999999E-2</v>
      </c>
      <c r="P187" s="52">
        <f t="shared" si="163"/>
        <v>59.153730287144555</v>
      </c>
      <c r="Q187" s="52">
        <f t="shared" si="164"/>
        <v>110.32552828593074</v>
      </c>
      <c r="R187" s="52">
        <f t="shared" si="165"/>
        <v>56.935465401376632</v>
      </c>
      <c r="S187" s="611"/>
      <c r="T187" s="52">
        <f>surplus!L187</f>
        <v>19.35603126546058</v>
      </c>
      <c r="U187" s="173">
        <f t="shared" si="189"/>
        <v>0.05</v>
      </c>
      <c r="V187" s="52">
        <f t="shared" si="166"/>
        <v>34.690845961426696</v>
      </c>
      <c r="W187" s="52">
        <f t="shared" si="167"/>
        <v>0</v>
      </c>
      <c r="X187" s="212">
        <f t="shared" si="180"/>
        <v>18.28</v>
      </c>
      <c r="Y187" s="52">
        <f t="shared" si="168"/>
        <v>0</v>
      </c>
      <c r="Z187" s="611"/>
      <c r="AA187" s="52">
        <f>surplus!AH187</f>
        <v>9.7507770198334534</v>
      </c>
      <c r="AB187" s="212">
        <f t="shared" si="181"/>
        <v>18.28</v>
      </c>
      <c r="AC187" s="52">
        <f t="shared" si="169"/>
        <v>178.24420392255553</v>
      </c>
      <c r="AD187" s="611"/>
      <c r="AE187" s="52">
        <f>surplus!AJ187</f>
        <v>79.8</v>
      </c>
      <c r="AF187" s="212">
        <f t="shared" si="182"/>
        <v>4.3888888888888893</v>
      </c>
      <c r="AG187" s="52">
        <f t="shared" si="170"/>
        <v>350.23333333333335</v>
      </c>
      <c r="AH187" s="611"/>
      <c r="AI187" s="52">
        <f>surplus!Y187</f>
        <v>3.7</v>
      </c>
      <c r="AJ187" s="212">
        <f t="shared" si="183"/>
        <v>4.3888888888888893</v>
      </c>
      <c r="AK187" s="52">
        <f t="shared" si="171"/>
        <v>16.238888888888891</v>
      </c>
      <c r="AL187" s="611"/>
      <c r="AM187" s="52">
        <f>surplus!V187</f>
        <v>86.1</v>
      </c>
      <c r="AN187" s="212">
        <f t="shared" si="184"/>
        <v>2.757696007696008</v>
      </c>
      <c r="AO187" s="52">
        <f t="shared" si="172"/>
        <v>237.43762626262628</v>
      </c>
      <c r="AP187" s="611"/>
      <c r="AQ187" s="52">
        <f>surplus!AM187</f>
        <v>103.8</v>
      </c>
      <c r="AR187" s="214">
        <f t="shared" si="190"/>
        <v>0.08</v>
      </c>
      <c r="AS187" s="52">
        <f t="shared" si="173"/>
        <v>6.8879999999999999</v>
      </c>
      <c r="AT187" s="52">
        <f t="shared" si="174"/>
        <v>96.911999999999992</v>
      </c>
      <c r="AU187" s="212">
        <f t="shared" si="191"/>
        <v>3.0022222222222221</v>
      </c>
      <c r="AV187" s="52">
        <f t="shared" si="175"/>
        <v>290.95135999999997</v>
      </c>
      <c r="AW187" s="611"/>
      <c r="AX187" s="52">
        <f>surplus!AR187</f>
        <v>0.60896500247369367</v>
      </c>
      <c r="AY187" s="212">
        <f t="shared" si="185"/>
        <v>0</v>
      </c>
      <c r="AZ187" s="52">
        <f t="shared" si="176"/>
        <v>0</v>
      </c>
      <c r="BA187" s="611"/>
      <c r="BB187" s="52">
        <f>surplus!AV187</f>
        <v>6.2617665657467221</v>
      </c>
      <c r="BC187" s="212">
        <f t="shared" si="186"/>
        <v>0</v>
      </c>
      <c r="BD187" s="52">
        <f t="shared" si="177"/>
        <v>0</v>
      </c>
    </row>
    <row r="188" spans="1:56" ht="13.8" x14ac:dyDescent="0.45">
      <c r="A188" s="109">
        <v>2044</v>
      </c>
      <c r="B188" s="626">
        <f t="shared" si="158"/>
        <v>2342.16180515627</v>
      </c>
      <c r="C188" s="611"/>
      <c r="D188" s="52">
        <f>surplus!AD188</f>
        <v>680.69227550683536</v>
      </c>
      <c r="E188" s="52">
        <f t="shared" si="178"/>
        <v>426.10394831661165</v>
      </c>
      <c r="F188" s="212">
        <f t="shared" si="179"/>
        <v>1.8650645994832042</v>
      </c>
      <c r="G188" s="52">
        <f t="shared" si="159"/>
        <v>794.71138970533332</v>
      </c>
      <c r="H188" s="611"/>
      <c r="I188" s="52">
        <f>surplus!N188</f>
        <v>10.4</v>
      </c>
      <c r="J188" s="213">
        <f t="shared" si="187"/>
        <v>0.05</v>
      </c>
      <c r="K188" s="52">
        <f t="shared" si="160"/>
        <v>208</v>
      </c>
      <c r="L188" s="52">
        <f t="shared" si="161"/>
        <v>387.93343669250646</v>
      </c>
      <c r="M188" s="52">
        <f t="shared" si="162"/>
        <v>197.6</v>
      </c>
      <c r="N188" s="52">
        <f>surplus!T188</f>
        <v>2.2203244359827412</v>
      </c>
      <c r="O188" s="213">
        <f t="shared" si="188"/>
        <v>3.7499999999999999E-2</v>
      </c>
      <c r="P188" s="52">
        <f t="shared" si="163"/>
        <v>59.208651626206432</v>
      </c>
      <c r="Q188" s="52">
        <f t="shared" si="164"/>
        <v>110.42796013117128</v>
      </c>
      <c r="R188" s="52">
        <f t="shared" si="165"/>
        <v>56.988327190223693</v>
      </c>
      <c r="S188" s="611"/>
      <c r="T188" s="52">
        <f>surplus!L188</f>
        <v>18.144562148868239</v>
      </c>
      <c r="U188" s="173">
        <f t="shared" si="189"/>
        <v>0.05</v>
      </c>
      <c r="V188" s="52">
        <f t="shared" si="166"/>
        <v>34.665629997140904</v>
      </c>
      <c r="W188" s="52">
        <f t="shared" si="167"/>
        <v>0</v>
      </c>
      <c r="X188" s="212">
        <f t="shared" si="180"/>
        <v>18.28</v>
      </c>
      <c r="Y188" s="52">
        <f t="shared" si="168"/>
        <v>0</v>
      </c>
      <c r="Z188" s="611"/>
      <c r="AA188" s="52">
        <f>surplus!AH188</f>
        <v>9.4639911505929266</v>
      </c>
      <c r="AB188" s="212">
        <f t="shared" si="181"/>
        <v>18.28</v>
      </c>
      <c r="AC188" s="52">
        <f t="shared" si="169"/>
        <v>173.00175823283871</v>
      </c>
      <c r="AD188" s="611"/>
      <c r="AE188" s="52">
        <f>surplus!AJ188</f>
        <v>77</v>
      </c>
      <c r="AF188" s="212">
        <f t="shared" si="182"/>
        <v>4.3888888888888893</v>
      </c>
      <c r="AG188" s="52">
        <f t="shared" si="170"/>
        <v>337.94444444444446</v>
      </c>
      <c r="AH188" s="611"/>
      <c r="AI188" s="52">
        <f>surplus!Y188</f>
        <v>3.5</v>
      </c>
      <c r="AJ188" s="212">
        <f t="shared" si="183"/>
        <v>4.3888888888888893</v>
      </c>
      <c r="AK188" s="52">
        <f t="shared" si="171"/>
        <v>15.361111111111112</v>
      </c>
      <c r="AL188" s="611"/>
      <c r="AM188" s="52">
        <f>surplus!V188</f>
        <v>85.9</v>
      </c>
      <c r="AN188" s="212">
        <f t="shared" si="184"/>
        <v>2.757696007696008</v>
      </c>
      <c r="AO188" s="52">
        <f t="shared" si="172"/>
        <v>236.8860870610871</v>
      </c>
      <c r="AP188" s="611"/>
      <c r="AQ188" s="52">
        <f>surplus!AM188</f>
        <v>102.1</v>
      </c>
      <c r="AR188" s="214">
        <f t="shared" si="190"/>
        <v>0.08</v>
      </c>
      <c r="AS188" s="52">
        <f t="shared" si="173"/>
        <v>6.8720000000000008</v>
      </c>
      <c r="AT188" s="52">
        <f t="shared" si="174"/>
        <v>95.227999999999994</v>
      </c>
      <c r="AU188" s="212">
        <f t="shared" si="191"/>
        <v>3.0022222222222221</v>
      </c>
      <c r="AV188" s="52">
        <f t="shared" si="175"/>
        <v>285.89561777777777</v>
      </c>
      <c r="AW188" s="611"/>
      <c r="AX188" s="52">
        <f>surplus!AR188</f>
        <v>0.23912994381891828</v>
      </c>
      <c r="AY188" s="212">
        <f t="shared" si="185"/>
        <v>0</v>
      </c>
      <c r="AZ188" s="52">
        <f t="shared" si="176"/>
        <v>0</v>
      </c>
      <c r="BA188" s="611"/>
      <c r="BB188" s="52">
        <f>surplus!AV188</f>
        <v>5.9013580512623305</v>
      </c>
      <c r="BC188" s="212">
        <f t="shared" si="186"/>
        <v>0</v>
      </c>
      <c r="BD188" s="52">
        <f t="shared" si="177"/>
        <v>0</v>
      </c>
    </row>
    <row r="189" spans="1:56" ht="13.8" x14ac:dyDescent="0.45">
      <c r="A189" s="109">
        <v>2045</v>
      </c>
      <c r="B189" s="626">
        <f t="shared" si="158"/>
        <v>2315.9122913601032</v>
      </c>
      <c r="C189" s="611"/>
      <c r="D189" s="52">
        <f>surplus!AD189</f>
        <v>680.08881538820765</v>
      </c>
      <c r="E189" s="52">
        <f t="shared" si="178"/>
        <v>429.91415199530621</v>
      </c>
      <c r="F189" s="212">
        <f t="shared" si="179"/>
        <v>1.8650645994832042</v>
      </c>
      <c r="G189" s="52">
        <f t="shared" si="159"/>
        <v>801.81766570328716</v>
      </c>
      <c r="H189" s="611"/>
      <c r="I189" s="52">
        <f>surplus!N189</f>
        <v>10.3</v>
      </c>
      <c r="J189" s="213">
        <f t="shared" si="187"/>
        <v>0.05</v>
      </c>
      <c r="K189" s="52">
        <f t="shared" si="160"/>
        <v>206</v>
      </c>
      <c r="L189" s="52">
        <f t="shared" si="161"/>
        <v>384.20330749354008</v>
      </c>
      <c r="M189" s="52">
        <f t="shared" si="162"/>
        <v>195.7</v>
      </c>
      <c r="N189" s="52">
        <f>surplus!T189</f>
        <v>2.1223894828403158</v>
      </c>
      <c r="O189" s="213">
        <f t="shared" si="188"/>
        <v>3.7499999999999999E-2</v>
      </c>
      <c r="P189" s="52">
        <f t="shared" si="163"/>
        <v>56.59705287574176</v>
      </c>
      <c r="Q189" s="52">
        <f t="shared" si="164"/>
        <v>105.55715975362504</v>
      </c>
      <c r="R189" s="52">
        <f t="shared" si="165"/>
        <v>54.474663392901441</v>
      </c>
      <c r="S189" s="611"/>
      <c r="T189" s="52">
        <f>surplus!L189</f>
        <v>16.933596194037527</v>
      </c>
      <c r="U189" s="173">
        <f t="shared" si="189"/>
        <v>0.05</v>
      </c>
      <c r="V189" s="52">
        <f t="shared" si="166"/>
        <v>34.6255602435524</v>
      </c>
      <c r="W189" s="52">
        <f t="shared" si="167"/>
        <v>0</v>
      </c>
      <c r="X189" s="212">
        <f t="shared" si="180"/>
        <v>18.28</v>
      </c>
      <c r="Y189" s="52">
        <f t="shared" si="168"/>
        <v>0</v>
      </c>
      <c r="Z189" s="611"/>
      <c r="AA189" s="52">
        <f>surplus!AH189</f>
        <v>9.1772405479633186</v>
      </c>
      <c r="AB189" s="212">
        <f t="shared" si="181"/>
        <v>18.28</v>
      </c>
      <c r="AC189" s="52">
        <f t="shared" si="169"/>
        <v>167.75995721676946</v>
      </c>
      <c r="AD189" s="611"/>
      <c r="AE189" s="52">
        <f>surplus!AJ189</f>
        <v>74.099999999999994</v>
      </c>
      <c r="AF189" s="212">
        <f t="shared" si="182"/>
        <v>4.3888888888888893</v>
      </c>
      <c r="AG189" s="52">
        <f t="shared" si="170"/>
        <v>325.2166666666667</v>
      </c>
      <c r="AH189" s="611"/>
      <c r="AI189" s="52">
        <f>surplus!Y189</f>
        <v>3.3</v>
      </c>
      <c r="AJ189" s="212">
        <f t="shared" si="183"/>
        <v>4.3888888888888893</v>
      </c>
      <c r="AK189" s="52">
        <f t="shared" si="171"/>
        <v>14.483333333333334</v>
      </c>
      <c r="AL189" s="611"/>
      <c r="AM189" s="52">
        <f>surplus!V189</f>
        <v>85.7</v>
      </c>
      <c r="AN189" s="212">
        <f t="shared" si="184"/>
        <v>2.757696007696008</v>
      </c>
      <c r="AO189" s="52">
        <f t="shared" si="172"/>
        <v>236.33454785954788</v>
      </c>
      <c r="AP189" s="611"/>
      <c r="AQ189" s="52">
        <f>surplus!AM189</f>
        <v>100.3</v>
      </c>
      <c r="AR189" s="214">
        <f t="shared" si="190"/>
        <v>0.08</v>
      </c>
      <c r="AS189" s="52">
        <f t="shared" si="173"/>
        <v>6.8560000000000008</v>
      </c>
      <c r="AT189" s="52">
        <f t="shared" si="174"/>
        <v>93.444000000000003</v>
      </c>
      <c r="AU189" s="212">
        <f t="shared" si="191"/>
        <v>3.0022222222222221</v>
      </c>
      <c r="AV189" s="52">
        <f t="shared" si="175"/>
        <v>280.53965333333332</v>
      </c>
      <c r="AW189" s="611"/>
      <c r="AX189" s="52">
        <f>surplus!AR189</f>
        <v>0</v>
      </c>
      <c r="AY189" s="212">
        <f t="shared" si="185"/>
        <v>0</v>
      </c>
      <c r="AZ189" s="52">
        <f t="shared" si="176"/>
        <v>0</v>
      </c>
      <c r="BA189" s="611"/>
      <c r="BB189" s="52">
        <f>surplus!AV189</f>
        <v>5.5410552007478815</v>
      </c>
      <c r="BC189" s="212">
        <f t="shared" si="186"/>
        <v>0</v>
      </c>
      <c r="BD189" s="52">
        <f t="shared" si="177"/>
        <v>0</v>
      </c>
    </row>
    <row r="190" spans="1:56" ht="13.8" x14ac:dyDescent="0.45">
      <c r="A190" s="109">
        <v>2046</v>
      </c>
      <c r="B190" s="626">
        <f t="shared" si="158"/>
        <v>2287.251173190662</v>
      </c>
      <c r="C190" s="611"/>
      <c r="D190" s="52">
        <f>surplus!AD190</f>
        <v>679.09672418000946</v>
      </c>
      <c r="E190" s="52">
        <f t="shared" si="178"/>
        <v>432.66850838474221</v>
      </c>
      <c r="F190" s="212">
        <f t="shared" si="179"/>
        <v>1.8650645994832042</v>
      </c>
      <c r="G190" s="52">
        <f t="shared" si="159"/>
        <v>806.95471829958467</v>
      </c>
      <c r="H190" s="611"/>
      <c r="I190" s="52">
        <f>surplus!N190</f>
        <v>10.1</v>
      </c>
      <c r="J190" s="213">
        <f t="shared" si="187"/>
        <v>0.05</v>
      </c>
      <c r="K190" s="52">
        <f t="shared" si="160"/>
        <v>201.99999999999997</v>
      </c>
      <c r="L190" s="52">
        <f t="shared" si="161"/>
        <v>376.7430490956072</v>
      </c>
      <c r="M190" s="52">
        <f t="shared" si="162"/>
        <v>191.89999999999998</v>
      </c>
      <c r="N190" s="52">
        <f>surplus!T190</f>
        <v>2.1244759400753477</v>
      </c>
      <c r="O190" s="213">
        <f t="shared" si="188"/>
        <v>3.7499999999999999E-2</v>
      </c>
      <c r="P190" s="52">
        <f t="shared" si="163"/>
        <v>56.652691735342607</v>
      </c>
      <c r="Q190" s="52">
        <f t="shared" si="164"/>
        <v>105.66092982102219</v>
      </c>
      <c r="R190" s="52">
        <f t="shared" si="165"/>
        <v>54.528215795267258</v>
      </c>
      <c r="S190" s="611"/>
      <c r="T190" s="52">
        <f>surplus!L190</f>
        <v>15.624590141590851</v>
      </c>
      <c r="U190" s="173">
        <f t="shared" si="189"/>
        <v>0.05</v>
      </c>
      <c r="V190" s="52">
        <f t="shared" si="166"/>
        <v>34.566060006004243</v>
      </c>
      <c r="W190" s="52">
        <f t="shared" si="167"/>
        <v>0</v>
      </c>
      <c r="X190" s="212">
        <f t="shared" si="180"/>
        <v>18.28</v>
      </c>
      <c r="Y190" s="52">
        <f t="shared" si="168"/>
        <v>0</v>
      </c>
      <c r="Z190" s="611"/>
      <c r="AA190" s="52">
        <f>surplus!AH190</f>
        <v>8.7906273149036718</v>
      </c>
      <c r="AB190" s="212">
        <f t="shared" si="181"/>
        <v>18.28</v>
      </c>
      <c r="AC190" s="52">
        <f t="shared" si="169"/>
        <v>160.69266731643913</v>
      </c>
      <c r="AD190" s="611"/>
      <c r="AE190" s="52">
        <f>surplus!AJ190</f>
        <v>71.3</v>
      </c>
      <c r="AF190" s="212">
        <f t="shared" si="182"/>
        <v>4.3888888888888893</v>
      </c>
      <c r="AG190" s="52">
        <f t="shared" si="170"/>
        <v>312.92777777777781</v>
      </c>
      <c r="AH190" s="611"/>
      <c r="AI190" s="52">
        <f>surplus!Y190</f>
        <v>3.1</v>
      </c>
      <c r="AJ190" s="212">
        <f t="shared" si="183"/>
        <v>4.3888888888888893</v>
      </c>
      <c r="AK190" s="52">
        <f t="shared" si="171"/>
        <v>13.605555555555558</v>
      </c>
      <c r="AL190" s="611"/>
      <c r="AM190" s="52">
        <f>surplus!V190</f>
        <v>85.5</v>
      </c>
      <c r="AN190" s="212">
        <f t="shared" si="184"/>
        <v>2.757696007696008</v>
      </c>
      <c r="AO190" s="52">
        <f t="shared" si="172"/>
        <v>235.78300865800867</v>
      </c>
      <c r="AP190" s="611"/>
      <c r="AQ190" s="52">
        <f>surplus!AM190</f>
        <v>98.4</v>
      </c>
      <c r="AR190" s="214">
        <f t="shared" si="190"/>
        <v>0.08</v>
      </c>
      <c r="AS190" s="52">
        <f t="shared" si="173"/>
        <v>6.84</v>
      </c>
      <c r="AT190" s="52">
        <f t="shared" si="174"/>
        <v>91.56</v>
      </c>
      <c r="AU190" s="212">
        <f t="shared" si="191"/>
        <v>3.0022222222222221</v>
      </c>
      <c r="AV190" s="52">
        <f t="shared" si="175"/>
        <v>274.88346666666666</v>
      </c>
      <c r="AW190" s="611"/>
      <c r="AX190" s="52">
        <f>surplus!AR190</f>
        <v>0</v>
      </c>
      <c r="AY190" s="212">
        <f t="shared" si="185"/>
        <v>0</v>
      </c>
      <c r="AZ190" s="52">
        <f t="shared" si="176"/>
        <v>0</v>
      </c>
      <c r="BA190" s="611"/>
      <c r="BB190" s="52">
        <f>surplus!AV190</f>
        <v>5.1811639297340797</v>
      </c>
      <c r="BC190" s="212">
        <f t="shared" si="186"/>
        <v>0</v>
      </c>
      <c r="BD190" s="52">
        <f t="shared" si="177"/>
        <v>0</v>
      </c>
    </row>
    <row r="191" spans="1:56" ht="13.8" x14ac:dyDescent="0.45">
      <c r="A191" s="109">
        <v>2047</v>
      </c>
      <c r="B191" s="626">
        <f t="shared" si="158"/>
        <v>2260.598512218522</v>
      </c>
      <c r="C191" s="611"/>
      <c r="D191" s="52">
        <f>surplus!AD191</f>
        <v>677.80504717887231</v>
      </c>
      <c r="E191" s="52">
        <f t="shared" si="178"/>
        <v>435.78992562659789</v>
      </c>
      <c r="F191" s="212">
        <f t="shared" si="179"/>
        <v>1.8650645994832042</v>
      </c>
      <c r="G191" s="52">
        <f t="shared" si="159"/>
        <v>812.77636309758611</v>
      </c>
      <c r="H191" s="611"/>
      <c r="I191" s="52">
        <f>surplus!N191</f>
        <v>10</v>
      </c>
      <c r="J191" s="213">
        <f t="shared" si="187"/>
        <v>0.05</v>
      </c>
      <c r="K191" s="52">
        <f t="shared" si="160"/>
        <v>200</v>
      </c>
      <c r="L191" s="52">
        <f t="shared" si="161"/>
        <v>373.01291989664082</v>
      </c>
      <c r="M191" s="52">
        <f t="shared" si="162"/>
        <v>190</v>
      </c>
      <c r="N191" s="52">
        <f>surplus!T191</f>
        <v>2.0265631773613415</v>
      </c>
      <c r="O191" s="213">
        <f t="shared" si="188"/>
        <v>3.7499999999999999E-2</v>
      </c>
      <c r="P191" s="52">
        <f t="shared" si="163"/>
        <v>54.041684729635776</v>
      </c>
      <c r="Q191" s="52">
        <f t="shared" si="164"/>
        <v>100.79123308567574</v>
      </c>
      <c r="R191" s="52">
        <f t="shared" si="165"/>
        <v>52.015121552274437</v>
      </c>
      <c r="S191" s="611"/>
      <c r="T191" s="52">
        <f>surplus!L191</f>
        <v>14.315655494879238</v>
      </c>
      <c r="U191" s="173">
        <f t="shared" si="189"/>
        <v>0.05</v>
      </c>
      <c r="V191" s="52">
        <f t="shared" si="166"/>
        <v>34.491580517811684</v>
      </c>
      <c r="W191" s="52">
        <f t="shared" si="167"/>
        <v>0</v>
      </c>
      <c r="X191" s="212">
        <f t="shared" si="180"/>
        <v>18.28</v>
      </c>
      <c r="Y191" s="52">
        <f t="shared" si="168"/>
        <v>0</v>
      </c>
      <c r="Z191" s="611"/>
      <c r="AA191" s="52">
        <f>surplus!AH191</f>
        <v>8.5040190866724323</v>
      </c>
      <c r="AB191" s="212">
        <f t="shared" si="181"/>
        <v>18.28</v>
      </c>
      <c r="AC191" s="52">
        <f t="shared" si="169"/>
        <v>155.45346890437207</v>
      </c>
      <c r="AD191" s="611"/>
      <c r="AE191" s="52">
        <f>surplus!AJ191</f>
        <v>68.5</v>
      </c>
      <c r="AF191" s="212">
        <f t="shared" si="182"/>
        <v>4.3888888888888893</v>
      </c>
      <c r="AG191" s="52">
        <f t="shared" si="170"/>
        <v>300.63888888888891</v>
      </c>
      <c r="AH191" s="611"/>
      <c r="AI191" s="52">
        <f>surplus!Y191</f>
        <v>3</v>
      </c>
      <c r="AJ191" s="212">
        <f t="shared" si="183"/>
        <v>4.3888888888888893</v>
      </c>
      <c r="AK191" s="52">
        <f t="shared" si="171"/>
        <v>13.166666666666668</v>
      </c>
      <c r="AL191" s="611"/>
      <c r="AM191" s="52">
        <f>surplus!V191</f>
        <v>85.3</v>
      </c>
      <c r="AN191" s="212">
        <f t="shared" si="184"/>
        <v>2.757696007696008</v>
      </c>
      <c r="AO191" s="52">
        <f t="shared" si="172"/>
        <v>235.23146945646948</v>
      </c>
      <c r="AP191" s="611"/>
      <c r="AQ191" s="52">
        <f>surplus!AM191</f>
        <v>96.6</v>
      </c>
      <c r="AR191" s="214">
        <f t="shared" si="190"/>
        <v>0.08</v>
      </c>
      <c r="AS191" s="52">
        <f t="shared" si="173"/>
        <v>6.8239999999999998</v>
      </c>
      <c r="AT191" s="52">
        <f t="shared" si="174"/>
        <v>89.775999999999996</v>
      </c>
      <c r="AU191" s="212">
        <f t="shared" si="191"/>
        <v>3.0022222222222221</v>
      </c>
      <c r="AV191" s="52">
        <f t="shared" si="175"/>
        <v>269.52750222222221</v>
      </c>
      <c r="AW191" s="611"/>
      <c r="AX191" s="52">
        <f>surplus!AR191</f>
        <v>0</v>
      </c>
      <c r="AY191" s="212">
        <f t="shared" si="185"/>
        <v>0</v>
      </c>
      <c r="AZ191" s="52">
        <f t="shared" si="176"/>
        <v>0</v>
      </c>
      <c r="BA191" s="611"/>
      <c r="BB191" s="52">
        <f>surplus!AV191</f>
        <v>4.8212876539246405</v>
      </c>
      <c r="BC191" s="212">
        <f t="shared" si="186"/>
        <v>0</v>
      </c>
      <c r="BD191" s="52">
        <f t="shared" si="177"/>
        <v>0</v>
      </c>
    </row>
    <row r="192" spans="1:56" ht="13.8" x14ac:dyDescent="0.45">
      <c r="A192" s="109">
        <v>2048</v>
      </c>
      <c r="B192" s="626">
        <f t="shared" si="158"/>
        <v>2231.5844744236265</v>
      </c>
      <c r="C192" s="611"/>
      <c r="D192" s="52">
        <f>surplus!AD192</f>
        <v>676.01380440628031</v>
      </c>
      <c r="E192" s="52">
        <f t="shared" si="178"/>
        <v>437.74508944125608</v>
      </c>
      <c r="F192" s="212">
        <f t="shared" si="179"/>
        <v>1.8650645994832042</v>
      </c>
      <c r="G192" s="52">
        <f t="shared" si="159"/>
        <v>816.42286991449566</v>
      </c>
      <c r="H192" s="611"/>
      <c r="I192" s="52">
        <f>surplus!N192</f>
        <v>9.8000000000000007</v>
      </c>
      <c r="J192" s="213">
        <f t="shared" si="187"/>
        <v>0.05</v>
      </c>
      <c r="K192" s="52">
        <f t="shared" si="160"/>
        <v>196</v>
      </c>
      <c r="L192" s="52">
        <f t="shared" si="161"/>
        <v>365.55266149870801</v>
      </c>
      <c r="M192" s="52">
        <f t="shared" si="162"/>
        <v>186.2</v>
      </c>
      <c r="N192" s="52">
        <f>surplus!T192</f>
        <v>2.0286512324035408</v>
      </c>
      <c r="O192" s="213">
        <f t="shared" si="188"/>
        <v>3.7499999999999999E-2</v>
      </c>
      <c r="P192" s="52">
        <f t="shared" si="163"/>
        <v>54.09736619742776</v>
      </c>
      <c r="Q192" s="52">
        <f t="shared" si="164"/>
        <v>100.89508262010183</v>
      </c>
      <c r="R192" s="52">
        <f t="shared" si="165"/>
        <v>52.06871496502422</v>
      </c>
      <c r="S192" s="611"/>
      <c r="T192" s="52">
        <f>surplus!L192</f>
        <v>12.906795705434391</v>
      </c>
      <c r="U192" s="173">
        <f t="shared" si="189"/>
        <v>0.05</v>
      </c>
      <c r="V192" s="52">
        <f t="shared" si="166"/>
        <v>34.392122781934198</v>
      </c>
      <c r="W192" s="52">
        <f t="shared" si="167"/>
        <v>0</v>
      </c>
      <c r="X192" s="212">
        <f t="shared" si="180"/>
        <v>18.28</v>
      </c>
      <c r="Y192" s="52">
        <f t="shared" si="168"/>
        <v>0</v>
      </c>
      <c r="Z192" s="611"/>
      <c r="AA192" s="52">
        <f>surplus!AH192</f>
        <v>8.2174161051874695</v>
      </c>
      <c r="AB192" s="212">
        <f t="shared" si="181"/>
        <v>18.28</v>
      </c>
      <c r="AC192" s="52">
        <f t="shared" si="169"/>
        <v>150.21436640282695</v>
      </c>
      <c r="AD192" s="611"/>
      <c r="AE192" s="52">
        <f>surplus!AJ192</f>
        <v>65.599999999999994</v>
      </c>
      <c r="AF192" s="212">
        <f t="shared" si="182"/>
        <v>4.3888888888888893</v>
      </c>
      <c r="AG192" s="52">
        <f t="shared" si="170"/>
        <v>287.9111111111111</v>
      </c>
      <c r="AH192" s="611"/>
      <c r="AI192" s="52">
        <f>surplus!Y192</f>
        <v>2.8</v>
      </c>
      <c r="AJ192" s="212">
        <f t="shared" si="183"/>
        <v>4.3888888888888893</v>
      </c>
      <c r="AK192" s="52">
        <f t="shared" si="171"/>
        <v>12.28888888888889</v>
      </c>
      <c r="AL192" s="611"/>
      <c r="AM192" s="52">
        <f>surplus!V192</f>
        <v>85</v>
      </c>
      <c r="AN192" s="212">
        <f t="shared" si="184"/>
        <v>2.757696007696008</v>
      </c>
      <c r="AO192" s="52">
        <f t="shared" si="172"/>
        <v>234.40416065416068</v>
      </c>
      <c r="AP192" s="611"/>
      <c r="AQ192" s="52">
        <f>surplus!AM192</f>
        <v>94.7</v>
      </c>
      <c r="AR192" s="214">
        <f t="shared" si="190"/>
        <v>0.08</v>
      </c>
      <c r="AS192" s="52">
        <f t="shared" si="173"/>
        <v>6.8</v>
      </c>
      <c r="AT192" s="52">
        <f t="shared" si="174"/>
        <v>87.9</v>
      </c>
      <c r="AU192" s="212">
        <f t="shared" si="191"/>
        <v>3.0022222222222221</v>
      </c>
      <c r="AV192" s="52">
        <f t="shared" si="175"/>
        <v>263.89533333333333</v>
      </c>
      <c r="AW192" s="611"/>
      <c r="AX192" s="52">
        <f>surplus!AR192</f>
        <v>0</v>
      </c>
      <c r="AY192" s="212">
        <f t="shared" si="185"/>
        <v>0</v>
      </c>
      <c r="AZ192" s="52">
        <f t="shared" si="176"/>
        <v>0</v>
      </c>
      <c r="BA192" s="611"/>
      <c r="BB192" s="52">
        <f>surplus!AV192</f>
        <v>4.4614270981412218</v>
      </c>
      <c r="BC192" s="212">
        <f t="shared" si="186"/>
        <v>0</v>
      </c>
      <c r="BD192" s="52">
        <f t="shared" si="177"/>
        <v>0</v>
      </c>
    </row>
    <row r="193" spans="1:57" ht="13.8" x14ac:dyDescent="0.45">
      <c r="A193" s="109">
        <v>2049</v>
      </c>
      <c r="B193" s="626">
        <f t="shared" si="158"/>
        <v>2199.6971351760071</v>
      </c>
      <c r="C193" s="611"/>
      <c r="D193" s="52">
        <f>surplus!AD193</f>
        <v>673.92301467544462</v>
      </c>
      <c r="E193" s="52">
        <f t="shared" si="178"/>
        <v>441.96735106589711</v>
      </c>
      <c r="F193" s="212">
        <f t="shared" si="179"/>
        <v>1.8650645994832042</v>
      </c>
      <c r="G193" s="52">
        <f t="shared" si="159"/>
        <v>824.29766060037014</v>
      </c>
      <c r="H193" s="611"/>
      <c r="I193" s="52">
        <f>surplus!N193</f>
        <v>9.6</v>
      </c>
      <c r="J193" s="213">
        <f t="shared" si="187"/>
        <v>0.05</v>
      </c>
      <c r="K193" s="52">
        <f t="shared" si="160"/>
        <v>191.99999999999997</v>
      </c>
      <c r="L193" s="52">
        <f t="shared" si="161"/>
        <v>358.09240310077519</v>
      </c>
      <c r="M193" s="52">
        <f t="shared" si="162"/>
        <v>182.39999999999998</v>
      </c>
      <c r="N193" s="52">
        <f>surplus!T193</f>
        <v>1.9307401406317224</v>
      </c>
      <c r="O193" s="213">
        <f t="shared" si="188"/>
        <v>3.7499999999999999E-2</v>
      </c>
      <c r="P193" s="52">
        <f t="shared" si="163"/>
        <v>51.486403750179264</v>
      </c>
      <c r="Q193" s="52">
        <f t="shared" si="164"/>
        <v>96.025468989158639</v>
      </c>
      <c r="R193" s="52">
        <f t="shared" si="165"/>
        <v>49.555663609547544</v>
      </c>
      <c r="S193" s="611"/>
      <c r="T193" s="52">
        <f>surplus!L193</f>
        <v>11.498014016492156</v>
      </c>
      <c r="U193" s="173">
        <f t="shared" si="189"/>
        <v>0.05</v>
      </c>
      <c r="V193" s="52">
        <f t="shared" si="166"/>
        <v>34.272687740803818</v>
      </c>
      <c r="W193" s="52">
        <f t="shared" si="167"/>
        <v>0</v>
      </c>
      <c r="X193" s="212">
        <f t="shared" si="180"/>
        <v>18.28</v>
      </c>
      <c r="Y193" s="52">
        <f t="shared" si="168"/>
        <v>0</v>
      </c>
      <c r="Z193" s="611"/>
      <c r="AA193" s="52">
        <f>surplus!AH193</f>
        <v>7.8308185977672089</v>
      </c>
      <c r="AB193" s="212">
        <f t="shared" si="181"/>
        <v>18.28</v>
      </c>
      <c r="AC193" s="52">
        <f t="shared" si="169"/>
        <v>143.14736396718459</v>
      </c>
      <c r="AD193" s="611"/>
      <c r="AE193" s="52">
        <f>surplus!AJ193</f>
        <v>62.7</v>
      </c>
      <c r="AF193" s="212">
        <f t="shared" si="182"/>
        <v>4.3888888888888893</v>
      </c>
      <c r="AG193" s="52">
        <f t="shared" si="170"/>
        <v>275.18333333333339</v>
      </c>
      <c r="AH193" s="611"/>
      <c r="AI193" s="52">
        <f>surplus!Y193</f>
        <v>2.6</v>
      </c>
      <c r="AJ193" s="212">
        <f t="shared" si="183"/>
        <v>4.3888888888888893</v>
      </c>
      <c r="AK193" s="52">
        <f t="shared" si="171"/>
        <v>11.411111111111113</v>
      </c>
      <c r="AL193" s="611"/>
      <c r="AM193" s="52">
        <f>surplus!V193</f>
        <v>84.7</v>
      </c>
      <c r="AN193" s="212">
        <f t="shared" si="184"/>
        <v>2.757696007696008</v>
      </c>
      <c r="AO193" s="52">
        <f t="shared" si="172"/>
        <v>233.57685185185187</v>
      </c>
      <c r="AP193" s="611"/>
      <c r="AQ193" s="52">
        <f>surplus!AM193</f>
        <v>92.7</v>
      </c>
      <c r="AR193" s="214">
        <f t="shared" si="190"/>
        <v>0.08</v>
      </c>
      <c r="AS193" s="52">
        <f t="shared" si="173"/>
        <v>6.7760000000000007</v>
      </c>
      <c r="AT193" s="52">
        <f t="shared" si="174"/>
        <v>85.924000000000007</v>
      </c>
      <c r="AU193" s="212">
        <f t="shared" si="191"/>
        <v>3.0022222222222221</v>
      </c>
      <c r="AV193" s="52">
        <f t="shared" si="175"/>
        <v>257.96294222222224</v>
      </c>
      <c r="AW193" s="611"/>
      <c r="AX193" s="52">
        <f>surplus!AR193</f>
        <v>0</v>
      </c>
      <c r="AY193" s="212">
        <f t="shared" si="185"/>
        <v>0</v>
      </c>
      <c r="AZ193" s="52">
        <f t="shared" si="176"/>
        <v>0</v>
      </c>
      <c r="BA193" s="611"/>
      <c r="BB193" s="52">
        <f>surplus!AV193</f>
        <v>4.1015829434633533</v>
      </c>
      <c r="BC193" s="212">
        <f t="shared" si="186"/>
        <v>0</v>
      </c>
      <c r="BD193" s="52">
        <f t="shared" si="177"/>
        <v>0</v>
      </c>
    </row>
    <row r="194" spans="1:57" ht="13.8" x14ac:dyDescent="0.45">
      <c r="A194" s="109">
        <v>2050</v>
      </c>
      <c r="B194" s="626">
        <f t="shared" si="158"/>
        <v>2167.064753882014</v>
      </c>
      <c r="C194" s="611"/>
      <c r="D194" s="52">
        <f>surplus!AD194</f>
        <v>671.33269578247496</v>
      </c>
      <c r="E194" s="52">
        <f t="shared" si="178"/>
        <v>443.12339410309602</v>
      </c>
      <c r="F194" s="212">
        <f t="shared" si="179"/>
        <v>1.8650645994832042</v>
      </c>
      <c r="G194" s="52">
        <f t="shared" si="159"/>
        <v>826.4537555445288</v>
      </c>
      <c r="H194" s="611"/>
      <c r="I194" s="52">
        <f>surplus!N194</f>
        <v>9.4</v>
      </c>
      <c r="J194" s="213">
        <f t="shared" si="187"/>
        <v>0.05</v>
      </c>
      <c r="K194" s="52">
        <f t="shared" si="160"/>
        <v>188</v>
      </c>
      <c r="L194" s="52">
        <f t="shared" si="161"/>
        <v>350.63214470284242</v>
      </c>
      <c r="M194" s="52">
        <f t="shared" si="162"/>
        <v>178.6</v>
      </c>
      <c r="N194" s="52">
        <f>surplus!T194</f>
        <v>1.9328299355602165</v>
      </c>
      <c r="O194" s="213">
        <f t="shared" si="188"/>
        <v>3.7499999999999999E-2</v>
      </c>
      <c r="P194" s="52">
        <f t="shared" si="163"/>
        <v>51.542131614939109</v>
      </c>
      <c r="Q194" s="52">
        <f t="shared" si="164"/>
        <v>96.129405056927013</v>
      </c>
      <c r="R194" s="52">
        <f t="shared" si="165"/>
        <v>49.609301679378895</v>
      </c>
      <c r="S194" s="611"/>
      <c r="T194" s="52">
        <f>surplus!L194</f>
        <v>9.9893134959487497</v>
      </c>
      <c r="U194" s="173">
        <f t="shared" si="189"/>
        <v>0.05</v>
      </c>
      <c r="V194" s="52">
        <f t="shared" si="166"/>
        <v>34.133276285901758</v>
      </c>
      <c r="W194" s="52">
        <f t="shared" si="167"/>
        <v>0</v>
      </c>
      <c r="X194" s="212">
        <f t="shared" si="180"/>
        <v>18.28</v>
      </c>
      <c r="Y194" s="52">
        <f t="shared" si="168"/>
        <v>0</v>
      </c>
      <c r="Z194" s="611"/>
      <c r="AA194" s="52">
        <f>surplus!AH194</f>
        <v>7.4442267794405144</v>
      </c>
      <c r="AB194" s="212">
        <f t="shared" si="181"/>
        <v>18.28</v>
      </c>
      <c r="AC194" s="52">
        <f t="shared" si="169"/>
        <v>136.08046552817262</v>
      </c>
      <c r="AD194" s="611"/>
      <c r="AE194" s="52">
        <f>surplus!AJ194</f>
        <v>59.8</v>
      </c>
      <c r="AF194" s="212">
        <f t="shared" si="182"/>
        <v>4.3888888888888893</v>
      </c>
      <c r="AG194" s="52">
        <f t="shared" si="170"/>
        <v>262.45555555555558</v>
      </c>
      <c r="AH194" s="611"/>
      <c r="AI194" s="52">
        <f>surplus!Y194</f>
        <v>2.4</v>
      </c>
      <c r="AJ194" s="212">
        <f t="shared" si="183"/>
        <v>4.3888888888888893</v>
      </c>
      <c r="AK194" s="52">
        <f t="shared" si="171"/>
        <v>10.533333333333333</v>
      </c>
      <c r="AL194" s="611"/>
      <c r="AM194" s="52">
        <f>surplus!V194</f>
        <v>84.4</v>
      </c>
      <c r="AN194" s="212">
        <f t="shared" si="184"/>
        <v>2.757696007696008</v>
      </c>
      <c r="AO194" s="52">
        <f t="shared" si="172"/>
        <v>232.74954304954309</v>
      </c>
      <c r="AP194" s="611"/>
      <c r="AQ194" s="52">
        <f>surplus!AM194</f>
        <v>90.7</v>
      </c>
      <c r="AR194" s="214">
        <f t="shared" si="190"/>
        <v>0.08</v>
      </c>
      <c r="AS194" s="52">
        <f t="shared" si="173"/>
        <v>6.7520000000000007</v>
      </c>
      <c r="AT194" s="52">
        <f t="shared" si="174"/>
        <v>83.948000000000008</v>
      </c>
      <c r="AU194" s="212">
        <f t="shared" si="191"/>
        <v>3.0022222222222221</v>
      </c>
      <c r="AV194" s="52">
        <f t="shared" si="175"/>
        <v>252.03055111111112</v>
      </c>
      <c r="AW194" s="611"/>
      <c r="AX194" s="52">
        <f>surplus!AR194</f>
        <v>0</v>
      </c>
      <c r="AY194" s="212">
        <f t="shared" si="185"/>
        <v>0</v>
      </c>
      <c r="AZ194" s="52">
        <f t="shared" si="176"/>
        <v>0</v>
      </c>
      <c r="BA194" s="611"/>
      <c r="BB194" s="52">
        <f>surplus!AV194</f>
        <v>3.7417558341492381</v>
      </c>
      <c r="BC194" s="212">
        <f t="shared" si="186"/>
        <v>0</v>
      </c>
      <c r="BD194" s="52">
        <f t="shared" si="177"/>
        <v>0</v>
      </c>
    </row>
    <row r="195" spans="1:57" ht="13.8" x14ac:dyDescent="0.45">
      <c r="A195" s="109">
        <v>2051</v>
      </c>
      <c r="B195" s="626">
        <f t="shared" si="158"/>
        <v>2088.5091116529288</v>
      </c>
      <c r="C195" s="611"/>
      <c r="D195" s="52">
        <f>surplus!AD246</f>
        <v>628.02939787540151</v>
      </c>
      <c r="E195" s="52">
        <f t="shared" si="178"/>
        <v>407.18848296457367</v>
      </c>
      <c r="F195" s="212">
        <f t="shared" si="179"/>
        <v>1.8650645994832042</v>
      </c>
      <c r="G195" s="52">
        <f t="shared" si="159"/>
        <v>759.43282489449609</v>
      </c>
      <c r="H195" s="611"/>
      <c r="I195" s="52">
        <f>surplus!P195</f>
        <v>9.0121901700762592</v>
      </c>
      <c r="J195" s="213">
        <f t="shared" si="187"/>
        <v>0.05</v>
      </c>
      <c r="K195" s="52">
        <f t="shared" ref="K195:K204" si="192">I195/J195</f>
        <v>180.24380340152518</v>
      </c>
      <c r="L195" s="52">
        <f t="shared" ref="L195:L204" si="193">K195*F195</f>
        <v>336.16633700039495</v>
      </c>
      <c r="M195" s="52">
        <f t="shared" ref="M195:M204" si="194">K195-I195</f>
        <v>171.23161323144893</v>
      </c>
      <c r="N195" s="52">
        <f>surplus!T195</f>
        <v>1.9328299355602165</v>
      </c>
      <c r="O195" s="213">
        <f t="shared" si="188"/>
        <v>3.7499999999999999E-2</v>
      </c>
      <c r="P195" s="52">
        <f t="shared" ref="P195:P204" si="195">N195/O195</f>
        <v>51.542131614939109</v>
      </c>
      <c r="Q195" s="52">
        <f t="shared" ref="Q195:Q204" si="196">P195*F195</f>
        <v>96.129405056927013</v>
      </c>
      <c r="R195" s="52">
        <f t="shared" ref="R195:R204" si="197">P195-N195</f>
        <v>49.609301679378895</v>
      </c>
      <c r="S195" s="611"/>
      <c r="T195" s="52">
        <f>surplus!L195</f>
        <v>10.509477102570919</v>
      </c>
      <c r="U195" s="173">
        <f t="shared" si="189"/>
        <v>0.05</v>
      </c>
      <c r="V195" s="52">
        <f t="shared" ref="V195:V204" si="198">(P195+K195+E195)*U195</f>
        <v>31.948720899051899</v>
      </c>
      <c r="W195" s="52">
        <f t="shared" si="167"/>
        <v>0</v>
      </c>
      <c r="X195" s="212">
        <f t="shared" si="180"/>
        <v>18.28</v>
      </c>
      <c r="Y195" s="52">
        <f t="shared" ref="Y195:Y204" si="199">IF((W195*X195)+0&gt;=0,(W195*X195),0)</f>
        <v>0</v>
      </c>
      <c r="Z195" s="611"/>
      <c r="AA195" s="52">
        <f>surplus!AH195</f>
        <v>7.5526490473561729</v>
      </c>
      <c r="AB195" s="212">
        <f t="shared" si="181"/>
        <v>18.28</v>
      </c>
      <c r="AC195" s="52">
        <f t="shared" ref="AC195:AC204" si="200">AA195*AB195</f>
        <v>138.06242458567084</v>
      </c>
      <c r="AD195" s="611"/>
      <c r="AE195" s="52">
        <f>surplus!AJ195</f>
        <v>59.8</v>
      </c>
      <c r="AF195" s="212">
        <f t="shared" si="182"/>
        <v>4.3888888888888893</v>
      </c>
      <c r="AG195" s="52">
        <f t="shared" ref="AG195:AG204" si="201">AE195*AF195</f>
        <v>262.45555555555558</v>
      </c>
      <c r="AH195" s="611"/>
      <c r="AI195" s="52">
        <f>surplus!Y195</f>
        <v>2.4</v>
      </c>
      <c r="AJ195" s="212">
        <f t="shared" si="183"/>
        <v>4.3888888888888893</v>
      </c>
      <c r="AK195" s="52">
        <f t="shared" ref="AK195:AK204" si="202">AI195*AJ195</f>
        <v>10.533333333333333</v>
      </c>
      <c r="AL195" s="611"/>
      <c r="AM195" s="52">
        <f>surplus!V195</f>
        <v>84.3</v>
      </c>
      <c r="AN195" s="212">
        <f t="shared" si="184"/>
        <v>2.757696007696008</v>
      </c>
      <c r="AO195" s="52">
        <f t="shared" ref="AO195:AO204" si="203">AM195*AN195</f>
        <v>232.47377344877347</v>
      </c>
      <c r="AP195" s="611"/>
      <c r="AQ195" s="52">
        <f>surplus!AM195</f>
        <v>91.1</v>
      </c>
      <c r="AR195" s="214">
        <f t="shared" si="190"/>
        <v>0.08</v>
      </c>
      <c r="AS195" s="52">
        <f t="shared" ref="AS195:AS204" si="204">AM195*AR195</f>
        <v>6.7439999999999998</v>
      </c>
      <c r="AT195" s="52">
        <f t="shared" ref="AT195:AT204" si="205">AQ195-AS195</f>
        <v>84.355999999999995</v>
      </c>
      <c r="AU195" s="212">
        <f t="shared" si="191"/>
        <v>3.0022222222222221</v>
      </c>
      <c r="AV195" s="52">
        <f t="shared" ref="AV195:AV204" si="206">AT195*AU195</f>
        <v>253.25545777777776</v>
      </c>
      <c r="AW195" s="611"/>
      <c r="AX195" s="52">
        <f>surplus!AR195</f>
        <v>0</v>
      </c>
      <c r="AY195" s="212">
        <f t="shared" si="185"/>
        <v>0</v>
      </c>
      <c r="AZ195" s="52">
        <f t="shared" ref="AZ195:AZ204" si="207">AX195*AY195</f>
        <v>0</v>
      </c>
      <c r="BA195" s="611"/>
      <c r="BB195" s="52">
        <f>surplus!AV195</f>
        <v>3.8669901915398937</v>
      </c>
      <c r="BC195" s="212">
        <f t="shared" si="186"/>
        <v>0</v>
      </c>
      <c r="BD195" s="52">
        <f t="shared" si="177"/>
        <v>0</v>
      </c>
    </row>
    <row r="196" spans="1:57" ht="13.8" x14ac:dyDescent="0.45">
      <c r="A196" s="109">
        <v>2052</v>
      </c>
      <c r="B196" s="626">
        <f t="shared" si="158"/>
        <v>2094.9554798569047</v>
      </c>
      <c r="C196" s="611"/>
      <c r="D196" s="52">
        <f>surplus!AD247</f>
        <v>630.01191282387379</v>
      </c>
      <c r="E196" s="52">
        <f t="shared" si="178"/>
        <v>411.7041991009105</v>
      </c>
      <c r="F196" s="212">
        <f t="shared" si="179"/>
        <v>1.8650645994832042</v>
      </c>
      <c r="G196" s="52">
        <f t="shared" si="159"/>
        <v>767.85492720169304</v>
      </c>
      <c r="H196" s="611"/>
      <c r="I196" s="52">
        <f>surplus!P196</f>
        <v>9.0139515110658461</v>
      </c>
      <c r="J196" s="213">
        <f t="shared" si="187"/>
        <v>0.05</v>
      </c>
      <c r="K196" s="52">
        <f t="shared" si="192"/>
        <v>180.2790302213169</v>
      </c>
      <c r="L196" s="52">
        <f t="shared" si="193"/>
        <v>336.23203729494088</v>
      </c>
      <c r="M196" s="52">
        <f t="shared" si="194"/>
        <v>171.26507871025106</v>
      </c>
      <c r="N196" s="52">
        <f>surplus!T196</f>
        <v>1.8328299355602169</v>
      </c>
      <c r="O196" s="213">
        <f t="shared" si="188"/>
        <v>3.7499999999999999E-2</v>
      </c>
      <c r="P196" s="52">
        <f t="shared" si="195"/>
        <v>48.875464948272452</v>
      </c>
      <c r="Q196" s="52">
        <f t="shared" si="196"/>
        <v>91.155899458305143</v>
      </c>
      <c r="R196" s="52">
        <f t="shared" si="197"/>
        <v>47.042635012712232</v>
      </c>
      <c r="S196" s="611"/>
      <c r="T196" s="52">
        <f>surplus!L196</f>
        <v>11.03040174804427</v>
      </c>
      <c r="U196" s="173">
        <f t="shared" si="189"/>
        <v>0.05</v>
      </c>
      <c r="V196" s="52">
        <f t="shared" si="198"/>
        <v>32.042934713524993</v>
      </c>
      <c r="W196" s="52">
        <f t="shared" si="167"/>
        <v>0</v>
      </c>
      <c r="X196" s="212">
        <f t="shared" si="180"/>
        <v>18.28</v>
      </c>
      <c r="Y196" s="52">
        <f t="shared" si="199"/>
        <v>0</v>
      </c>
      <c r="Z196" s="611"/>
      <c r="AA196" s="52">
        <f>surplus!AH196</f>
        <v>7.6611246564895197</v>
      </c>
      <c r="AB196" s="212">
        <f t="shared" si="181"/>
        <v>18.28</v>
      </c>
      <c r="AC196" s="52">
        <f t="shared" si="200"/>
        <v>140.04535872062843</v>
      </c>
      <c r="AD196" s="611"/>
      <c r="AE196" s="52">
        <f>surplus!AJ196</f>
        <v>59.7</v>
      </c>
      <c r="AF196" s="212">
        <f t="shared" si="182"/>
        <v>4.3888888888888893</v>
      </c>
      <c r="AG196" s="52">
        <f t="shared" si="201"/>
        <v>262.01666666666671</v>
      </c>
      <c r="AH196" s="611"/>
      <c r="AI196" s="52">
        <f>surplus!Y196</f>
        <v>2.5</v>
      </c>
      <c r="AJ196" s="212">
        <f t="shared" si="183"/>
        <v>4.3888888888888893</v>
      </c>
      <c r="AK196" s="52">
        <f t="shared" si="202"/>
        <v>10.972222222222223</v>
      </c>
      <c r="AL196" s="611"/>
      <c r="AM196" s="52">
        <f>surplus!V196</f>
        <v>84.2</v>
      </c>
      <c r="AN196" s="212">
        <f t="shared" si="184"/>
        <v>2.757696007696008</v>
      </c>
      <c r="AO196" s="52">
        <f t="shared" si="203"/>
        <v>232.19800384800388</v>
      </c>
      <c r="AP196" s="611"/>
      <c r="AQ196" s="52">
        <f>surplus!AM196</f>
        <v>91.5</v>
      </c>
      <c r="AR196" s="214">
        <f t="shared" si="190"/>
        <v>0.08</v>
      </c>
      <c r="AS196" s="52">
        <f t="shared" si="204"/>
        <v>6.7360000000000007</v>
      </c>
      <c r="AT196" s="52">
        <f t="shared" si="205"/>
        <v>84.763999999999996</v>
      </c>
      <c r="AU196" s="212">
        <f t="shared" si="191"/>
        <v>3.0022222222222221</v>
      </c>
      <c r="AV196" s="52">
        <f t="shared" si="206"/>
        <v>254.48036444444443</v>
      </c>
      <c r="AW196" s="611"/>
      <c r="AX196" s="52">
        <f>surplus!AR196</f>
        <v>0</v>
      </c>
      <c r="AY196" s="212">
        <f t="shared" si="185"/>
        <v>0</v>
      </c>
      <c r="AZ196" s="52">
        <f t="shared" si="207"/>
        <v>0</v>
      </c>
      <c r="BA196" s="611"/>
      <c r="BB196" s="52">
        <f>surplus!AV196</f>
        <v>3.8923843670892975</v>
      </c>
      <c r="BC196" s="212">
        <f t="shared" si="186"/>
        <v>0</v>
      </c>
      <c r="BD196" s="52">
        <f t="shared" si="177"/>
        <v>0</v>
      </c>
    </row>
    <row r="197" spans="1:57" ht="13.8" x14ac:dyDescent="0.45">
      <c r="A197" s="109">
        <v>2053</v>
      </c>
      <c r="B197" s="626">
        <f t="shared" si="158"/>
        <v>2101.533074566079</v>
      </c>
      <c r="C197" s="611"/>
      <c r="D197" s="52">
        <f>surplus!AD248</f>
        <v>632.09092848438672</v>
      </c>
      <c r="E197" s="52">
        <f t="shared" si="178"/>
        <v>411.84612766205055</v>
      </c>
      <c r="F197" s="212">
        <f t="shared" si="179"/>
        <v>1.8650645994832042</v>
      </c>
      <c r="G197" s="52">
        <f t="shared" si="159"/>
        <v>768.11963313673095</v>
      </c>
      <c r="H197" s="611"/>
      <c r="I197" s="52">
        <f>surplus!P197</f>
        <v>9.1159034636644183</v>
      </c>
      <c r="J197" s="213">
        <f t="shared" si="187"/>
        <v>0.05</v>
      </c>
      <c r="K197" s="52">
        <f t="shared" si="192"/>
        <v>182.31806927328836</v>
      </c>
      <c r="L197" s="52">
        <f t="shared" si="193"/>
        <v>340.03497684773663</v>
      </c>
      <c r="M197" s="52">
        <f t="shared" si="194"/>
        <v>173.20216580962395</v>
      </c>
      <c r="N197" s="52">
        <f>surplus!T197</f>
        <v>1.8328299355602169</v>
      </c>
      <c r="O197" s="213">
        <f t="shared" si="188"/>
        <v>3.7499999999999999E-2</v>
      </c>
      <c r="P197" s="52">
        <f t="shared" si="195"/>
        <v>48.875464948272452</v>
      </c>
      <c r="Q197" s="52">
        <f t="shared" si="196"/>
        <v>91.155899458305143</v>
      </c>
      <c r="R197" s="52">
        <f t="shared" si="197"/>
        <v>47.042635012712232</v>
      </c>
      <c r="S197" s="611"/>
      <c r="T197" s="52">
        <f>surplus!L197</f>
        <v>11.564412809706191</v>
      </c>
      <c r="U197" s="173">
        <f t="shared" si="189"/>
        <v>0.05</v>
      </c>
      <c r="V197" s="52">
        <f t="shared" si="198"/>
        <v>32.151983094180572</v>
      </c>
      <c r="W197" s="52">
        <f t="shared" si="167"/>
        <v>0</v>
      </c>
      <c r="X197" s="212">
        <f t="shared" si="180"/>
        <v>18.28</v>
      </c>
      <c r="Y197" s="52">
        <f t="shared" si="199"/>
        <v>0</v>
      </c>
      <c r="Z197" s="611"/>
      <c r="AA197" s="52">
        <f>surplus!AH197</f>
        <v>7.7705174926127514</v>
      </c>
      <c r="AB197" s="212">
        <f t="shared" si="181"/>
        <v>18.28</v>
      </c>
      <c r="AC197" s="52">
        <f t="shared" si="200"/>
        <v>142.04505976496111</v>
      </c>
      <c r="AD197" s="611"/>
      <c r="AE197" s="52">
        <f>surplus!AJ197</f>
        <v>59.6</v>
      </c>
      <c r="AF197" s="212">
        <f t="shared" si="182"/>
        <v>4.3888888888888893</v>
      </c>
      <c r="AG197" s="52">
        <f t="shared" si="201"/>
        <v>261.57777777777778</v>
      </c>
      <c r="AH197" s="611"/>
      <c r="AI197" s="52">
        <f>surplus!Y197</f>
        <v>2.5</v>
      </c>
      <c r="AJ197" s="212">
        <f t="shared" si="183"/>
        <v>4.3888888888888893</v>
      </c>
      <c r="AK197" s="52">
        <f t="shared" si="202"/>
        <v>10.972222222222223</v>
      </c>
      <c r="AL197" s="611"/>
      <c r="AM197" s="52">
        <f>surplus!V197</f>
        <v>84.1</v>
      </c>
      <c r="AN197" s="212">
        <f t="shared" si="184"/>
        <v>2.757696007696008</v>
      </c>
      <c r="AO197" s="52">
        <f t="shared" si="203"/>
        <v>231.92223424723426</v>
      </c>
      <c r="AP197" s="611"/>
      <c r="AQ197" s="52">
        <f>surplus!AM197</f>
        <v>91.9</v>
      </c>
      <c r="AR197" s="214">
        <f t="shared" si="190"/>
        <v>0.08</v>
      </c>
      <c r="AS197" s="52">
        <f t="shared" si="204"/>
        <v>6.7279999999999998</v>
      </c>
      <c r="AT197" s="52">
        <f t="shared" si="205"/>
        <v>85.172000000000011</v>
      </c>
      <c r="AU197" s="212">
        <f t="shared" si="191"/>
        <v>3.0022222222222221</v>
      </c>
      <c r="AV197" s="52">
        <f t="shared" si="206"/>
        <v>255.70527111111113</v>
      </c>
      <c r="AW197" s="611"/>
      <c r="AX197" s="52">
        <f>surplus!AR197</f>
        <v>0</v>
      </c>
      <c r="AY197" s="212">
        <f t="shared" si="185"/>
        <v>0</v>
      </c>
      <c r="AZ197" s="52">
        <f t="shared" si="207"/>
        <v>0</v>
      </c>
      <c r="BA197" s="611"/>
      <c r="BB197" s="52">
        <f>surplus!AV197</f>
        <v>4.0205266900383005</v>
      </c>
      <c r="BC197" s="212">
        <f t="shared" si="186"/>
        <v>0</v>
      </c>
      <c r="BD197" s="52">
        <f t="shared" si="177"/>
        <v>0</v>
      </c>
    </row>
    <row r="198" spans="1:57" ht="13.8" x14ac:dyDescent="0.45">
      <c r="A198" s="109">
        <v>2054</v>
      </c>
      <c r="B198" s="626">
        <f t="shared" si="158"/>
        <v>2108.6873167230879</v>
      </c>
      <c r="C198" s="611"/>
      <c r="D198" s="52">
        <f>surplus!AD249</f>
        <v>634.33178076637387</v>
      </c>
      <c r="E198" s="52">
        <f t="shared" si="178"/>
        <v>414.04514875329949</v>
      </c>
      <c r="F198" s="212">
        <f t="shared" si="179"/>
        <v>1.8650645994832042</v>
      </c>
      <c r="G198" s="52">
        <f t="shared" si="159"/>
        <v>772.22094952753628</v>
      </c>
      <c r="H198" s="611"/>
      <c r="I198" s="52">
        <f>surplus!P198</f>
        <v>9.1181051052822166</v>
      </c>
      <c r="J198" s="213">
        <f t="shared" si="187"/>
        <v>0.05</v>
      </c>
      <c r="K198" s="52">
        <f t="shared" si="192"/>
        <v>182.36210210564431</v>
      </c>
      <c r="L198" s="52">
        <f t="shared" si="193"/>
        <v>340.11710092457872</v>
      </c>
      <c r="M198" s="52">
        <f t="shared" si="194"/>
        <v>173.2439970003621</v>
      </c>
      <c r="N198" s="52">
        <f>surplus!T198</f>
        <v>1.8328299355602169</v>
      </c>
      <c r="O198" s="213">
        <f t="shared" si="188"/>
        <v>3.7499999999999999E-2</v>
      </c>
      <c r="P198" s="52">
        <f t="shared" si="195"/>
        <v>48.875464948272452</v>
      </c>
      <c r="Q198" s="52">
        <f t="shared" si="196"/>
        <v>91.155899458305143</v>
      </c>
      <c r="R198" s="52">
        <f t="shared" si="197"/>
        <v>47.042635012712232</v>
      </c>
      <c r="S198" s="611"/>
      <c r="T198" s="52">
        <f>surplus!L198</f>
        <v>12.115566239772022</v>
      </c>
      <c r="U198" s="173">
        <f t="shared" si="189"/>
        <v>0.05</v>
      </c>
      <c r="V198" s="52">
        <f t="shared" si="198"/>
        <v>32.264135790360818</v>
      </c>
      <c r="W198" s="52">
        <f t="shared" si="167"/>
        <v>0</v>
      </c>
      <c r="X198" s="212">
        <f t="shared" si="180"/>
        <v>18.28</v>
      </c>
      <c r="Y198" s="52">
        <f t="shared" si="199"/>
        <v>0</v>
      </c>
      <c r="Z198" s="611"/>
      <c r="AA198" s="52">
        <f>surplus!AH198</f>
        <v>7.8811118374411997</v>
      </c>
      <c r="AB198" s="212">
        <f t="shared" si="181"/>
        <v>18.28</v>
      </c>
      <c r="AC198" s="52">
        <f t="shared" si="200"/>
        <v>144.06672438842514</v>
      </c>
      <c r="AD198" s="611"/>
      <c r="AE198" s="52">
        <f>surplus!AJ198</f>
        <v>59.5</v>
      </c>
      <c r="AF198" s="212">
        <f t="shared" si="182"/>
        <v>4.3888888888888893</v>
      </c>
      <c r="AG198" s="52">
        <f t="shared" si="201"/>
        <v>261.13888888888891</v>
      </c>
      <c r="AH198" s="611"/>
      <c r="AI198" s="52">
        <f>surplus!Y198</f>
        <v>2.6</v>
      </c>
      <c r="AJ198" s="212">
        <f t="shared" si="183"/>
        <v>4.3888888888888893</v>
      </c>
      <c r="AK198" s="52">
        <f t="shared" si="202"/>
        <v>11.411111111111113</v>
      </c>
      <c r="AL198" s="611"/>
      <c r="AM198" s="52">
        <f>surplus!V198</f>
        <v>84</v>
      </c>
      <c r="AN198" s="212">
        <f t="shared" si="184"/>
        <v>2.757696007696008</v>
      </c>
      <c r="AO198" s="52">
        <f t="shared" si="203"/>
        <v>231.64646464646466</v>
      </c>
      <c r="AP198" s="611"/>
      <c r="AQ198" s="52">
        <f>surplus!AM198</f>
        <v>92.3</v>
      </c>
      <c r="AR198" s="214">
        <f t="shared" si="190"/>
        <v>0.08</v>
      </c>
      <c r="AS198" s="52">
        <f t="shared" si="204"/>
        <v>6.72</v>
      </c>
      <c r="AT198" s="52">
        <f t="shared" si="205"/>
        <v>85.58</v>
      </c>
      <c r="AU198" s="212">
        <f t="shared" si="191"/>
        <v>3.0022222222222221</v>
      </c>
      <c r="AV198" s="52">
        <f t="shared" si="206"/>
        <v>256.93017777777777</v>
      </c>
      <c r="AW198" s="611"/>
      <c r="AX198" s="52">
        <f>surplus!AR198</f>
        <v>0</v>
      </c>
      <c r="AY198" s="212">
        <f t="shared" si="185"/>
        <v>0</v>
      </c>
      <c r="AZ198" s="52">
        <f t="shared" si="207"/>
        <v>0</v>
      </c>
      <c r="BA198" s="611"/>
      <c r="BB198" s="52">
        <f>surplus!AV198</f>
        <v>4.1522689103521238</v>
      </c>
      <c r="BC198" s="212">
        <f t="shared" si="186"/>
        <v>0</v>
      </c>
      <c r="BD198" s="52">
        <f t="shared" si="177"/>
        <v>0</v>
      </c>
    </row>
    <row r="199" spans="1:57" ht="13.8" x14ac:dyDescent="0.45">
      <c r="A199" s="109">
        <v>2055</v>
      </c>
      <c r="B199" s="626">
        <f t="shared" si="158"/>
        <v>2116.8629254051025</v>
      </c>
      <c r="C199" s="611"/>
      <c r="D199" s="52">
        <f>surplus!AD250</f>
        <v>636.3750268510106</v>
      </c>
      <c r="E199" s="52">
        <f t="shared" si="178"/>
        <v>416.04639364596454</v>
      </c>
      <c r="F199" s="212">
        <f t="shared" si="179"/>
        <v>1.8650645994832042</v>
      </c>
      <c r="G199" s="52">
        <f t="shared" si="159"/>
        <v>775.95340053174243</v>
      </c>
      <c r="H199" s="611"/>
      <c r="I199" s="52">
        <f>surplus!P199</f>
        <v>9.1203156943333585</v>
      </c>
      <c r="J199" s="213">
        <f t="shared" si="187"/>
        <v>0.05</v>
      </c>
      <c r="K199" s="52">
        <f t="shared" si="192"/>
        <v>182.40631388666716</v>
      </c>
      <c r="L199" s="52">
        <f t="shared" si="193"/>
        <v>340.19955875224451</v>
      </c>
      <c r="M199" s="52">
        <f t="shared" si="194"/>
        <v>173.28599819233381</v>
      </c>
      <c r="N199" s="52">
        <f>surplus!T199</f>
        <v>1.8328299355602169</v>
      </c>
      <c r="O199" s="213">
        <f t="shared" si="188"/>
        <v>3.7499999999999999E-2</v>
      </c>
      <c r="P199" s="52">
        <f t="shared" si="195"/>
        <v>48.875464948272452</v>
      </c>
      <c r="Q199" s="52">
        <f t="shared" si="196"/>
        <v>91.155899458305143</v>
      </c>
      <c r="R199" s="52">
        <f t="shared" si="197"/>
        <v>47.042635012712232</v>
      </c>
      <c r="S199" s="611"/>
      <c r="T199" s="52">
        <f>surplus!L199</f>
        <v>12.667333954755698</v>
      </c>
      <c r="U199" s="173">
        <f t="shared" si="189"/>
        <v>0.05</v>
      </c>
      <c r="V199" s="52">
        <f t="shared" si="198"/>
        <v>32.366408624045214</v>
      </c>
      <c r="W199" s="52">
        <f t="shared" si="167"/>
        <v>0</v>
      </c>
      <c r="X199" s="212">
        <f t="shared" si="180"/>
        <v>18.28</v>
      </c>
      <c r="Y199" s="52">
        <f t="shared" si="199"/>
        <v>0</v>
      </c>
      <c r="Z199" s="611"/>
      <c r="AA199" s="52">
        <f>surplus!AH199</f>
        <v>8.0917492375032598</v>
      </c>
      <c r="AB199" s="212">
        <f t="shared" si="181"/>
        <v>18.28</v>
      </c>
      <c r="AC199" s="52">
        <f t="shared" si="200"/>
        <v>147.91717606155959</v>
      </c>
      <c r="AD199" s="611"/>
      <c r="AE199" s="52">
        <f>surplus!AJ199</f>
        <v>59.4</v>
      </c>
      <c r="AF199" s="212">
        <f t="shared" si="182"/>
        <v>4.3888888888888893</v>
      </c>
      <c r="AG199" s="52">
        <f t="shared" si="201"/>
        <v>260.70000000000005</v>
      </c>
      <c r="AH199" s="611"/>
      <c r="AI199" s="52">
        <f>surplus!Y199</f>
        <v>2.6</v>
      </c>
      <c r="AJ199" s="212">
        <f t="shared" si="183"/>
        <v>4.3888888888888893</v>
      </c>
      <c r="AK199" s="52">
        <f t="shared" si="202"/>
        <v>11.411111111111113</v>
      </c>
      <c r="AL199" s="611"/>
      <c r="AM199" s="52">
        <f>surplus!V199</f>
        <v>83.9</v>
      </c>
      <c r="AN199" s="212">
        <f t="shared" si="184"/>
        <v>2.757696007696008</v>
      </c>
      <c r="AO199" s="52">
        <f t="shared" si="203"/>
        <v>231.37069504569507</v>
      </c>
      <c r="AP199" s="611"/>
      <c r="AQ199" s="52">
        <f>surplus!AM199</f>
        <v>92.7</v>
      </c>
      <c r="AR199" s="214">
        <f t="shared" si="190"/>
        <v>0.08</v>
      </c>
      <c r="AS199" s="52">
        <f t="shared" si="204"/>
        <v>6.7120000000000006</v>
      </c>
      <c r="AT199" s="52">
        <f t="shared" si="205"/>
        <v>85.988</v>
      </c>
      <c r="AU199" s="212">
        <f t="shared" si="191"/>
        <v>3.0022222222222221</v>
      </c>
      <c r="AV199" s="52">
        <f t="shared" si="206"/>
        <v>258.15508444444441</v>
      </c>
      <c r="AW199" s="611"/>
      <c r="AX199" s="52">
        <f>surplus!AR199</f>
        <v>0</v>
      </c>
      <c r="AY199" s="212">
        <f t="shared" si="185"/>
        <v>0</v>
      </c>
      <c r="AZ199" s="52">
        <f t="shared" si="207"/>
        <v>0</v>
      </c>
      <c r="BA199" s="611"/>
      <c r="BB199" s="52">
        <f>surplus!AV199</f>
        <v>4.2841401304986961</v>
      </c>
      <c r="BC199" s="212">
        <f t="shared" si="186"/>
        <v>0</v>
      </c>
      <c r="BD199" s="52">
        <f t="shared" si="177"/>
        <v>0</v>
      </c>
    </row>
    <row r="200" spans="1:57" ht="13.8" x14ac:dyDescent="0.45">
      <c r="A200" s="109">
        <v>2056</v>
      </c>
      <c r="B200" s="626">
        <f t="shared" si="158"/>
        <v>2122.0383991421859</v>
      </c>
      <c r="C200" s="611"/>
      <c r="D200" s="52">
        <f>surplus!AD251</f>
        <v>638.22065725489688</v>
      </c>
      <c r="E200" s="52">
        <f t="shared" si="178"/>
        <v>415.94985628263839</v>
      </c>
      <c r="F200" s="212">
        <f t="shared" si="179"/>
        <v>1.8650645994832042</v>
      </c>
      <c r="G200" s="52">
        <f t="shared" si="159"/>
        <v>775.77335211287539</v>
      </c>
      <c r="H200" s="611"/>
      <c r="I200" s="52">
        <f>surplus!P200</f>
        <v>9.2225350505024331</v>
      </c>
      <c r="J200" s="213">
        <f t="shared" si="187"/>
        <v>0.05</v>
      </c>
      <c r="K200" s="52">
        <f t="shared" si="192"/>
        <v>184.45070101004865</v>
      </c>
      <c r="L200" s="52">
        <f t="shared" si="193"/>
        <v>344.01247280370262</v>
      </c>
      <c r="M200" s="52">
        <f t="shared" si="194"/>
        <v>175.2281659595462</v>
      </c>
      <c r="N200" s="52">
        <f>surplus!T200</f>
        <v>1.8328299355602169</v>
      </c>
      <c r="O200" s="213">
        <f t="shared" si="188"/>
        <v>3.7499999999999999E-2</v>
      </c>
      <c r="P200" s="52">
        <f t="shared" si="195"/>
        <v>48.875464948272452</v>
      </c>
      <c r="Q200" s="52">
        <f t="shared" si="196"/>
        <v>91.155899458305143</v>
      </c>
      <c r="R200" s="52">
        <f t="shared" si="197"/>
        <v>47.042635012712232</v>
      </c>
      <c r="S200" s="611"/>
      <c r="T200" s="52">
        <f>surplus!L200</f>
        <v>13.119703575125044</v>
      </c>
      <c r="U200" s="173">
        <f t="shared" si="189"/>
        <v>0.05</v>
      </c>
      <c r="V200" s="52">
        <f t="shared" si="198"/>
        <v>32.463801112047975</v>
      </c>
      <c r="W200" s="52">
        <f t="shared" si="167"/>
        <v>0</v>
      </c>
      <c r="X200" s="212">
        <f t="shared" si="180"/>
        <v>18.28</v>
      </c>
      <c r="Y200" s="52">
        <f t="shared" si="199"/>
        <v>0</v>
      </c>
      <c r="Z200" s="611"/>
      <c r="AA200" s="52">
        <f>surplus!AH200</f>
        <v>8.202428825117444</v>
      </c>
      <c r="AB200" s="212">
        <f t="shared" si="181"/>
        <v>18.28</v>
      </c>
      <c r="AC200" s="52">
        <f t="shared" si="200"/>
        <v>149.94039892314689</v>
      </c>
      <c r="AD200" s="611"/>
      <c r="AE200" s="52">
        <f>surplus!AJ200</f>
        <v>59.2</v>
      </c>
      <c r="AF200" s="212">
        <f t="shared" si="182"/>
        <v>4.3888888888888893</v>
      </c>
      <c r="AG200" s="52">
        <f t="shared" si="201"/>
        <v>259.82222222222225</v>
      </c>
      <c r="AH200" s="611"/>
      <c r="AI200" s="52">
        <f>surplus!Y200</f>
        <v>2.6</v>
      </c>
      <c r="AJ200" s="212">
        <f t="shared" si="183"/>
        <v>4.3888888888888893</v>
      </c>
      <c r="AK200" s="52">
        <f t="shared" si="202"/>
        <v>11.411111111111113</v>
      </c>
      <c r="AL200" s="611"/>
      <c r="AM200" s="52">
        <f>surplus!V200</f>
        <v>83.7</v>
      </c>
      <c r="AN200" s="212">
        <f t="shared" si="184"/>
        <v>2.757696007696008</v>
      </c>
      <c r="AO200" s="52">
        <f t="shared" si="203"/>
        <v>230.81915584415589</v>
      </c>
      <c r="AP200" s="611"/>
      <c r="AQ200" s="52">
        <f>surplus!AM200</f>
        <v>93</v>
      </c>
      <c r="AR200" s="214">
        <f t="shared" si="190"/>
        <v>0.08</v>
      </c>
      <c r="AS200" s="52">
        <f t="shared" si="204"/>
        <v>6.6960000000000006</v>
      </c>
      <c r="AT200" s="52">
        <f t="shared" si="205"/>
        <v>86.304000000000002</v>
      </c>
      <c r="AU200" s="212">
        <f t="shared" si="191"/>
        <v>3.0022222222222221</v>
      </c>
      <c r="AV200" s="52">
        <f t="shared" si="206"/>
        <v>259.10378666666668</v>
      </c>
      <c r="AW200" s="611"/>
      <c r="AX200" s="52">
        <f>surplus!AR200</f>
        <v>0</v>
      </c>
      <c r="AY200" s="212">
        <f t="shared" si="185"/>
        <v>0</v>
      </c>
      <c r="AZ200" s="52">
        <f t="shared" si="207"/>
        <v>0</v>
      </c>
      <c r="BA200" s="611"/>
      <c r="BB200" s="52">
        <f>surplus!AV200</f>
        <v>4.4161377507762607</v>
      </c>
      <c r="BC200" s="212">
        <f t="shared" si="186"/>
        <v>0</v>
      </c>
      <c r="BD200" s="52">
        <f t="shared" si="177"/>
        <v>0</v>
      </c>
    </row>
    <row r="201" spans="1:57" ht="13.8" x14ac:dyDescent="0.45">
      <c r="A201" s="109">
        <v>2057</v>
      </c>
      <c r="B201" s="626">
        <f t="shared" si="158"/>
        <v>2128.4623308459622</v>
      </c>
      <c r="C201" s="611"/>
      <c r="D201" s="52">
        <f>surplus!AD252</f>
        <v>640.06866918881497</v>
      </c>
      <c r="E201" s="52">
        <f t="shared" si="178"/>
        <v>417.75553739440636</v>
      </c>
      <c r="F201" s="212">
        <f t="shared" si="179"/>
        <v>1.8650645994832042</v>
      </c>
      <c r="G201" s="52">
        <f t="shared" si="159"/>
        <v>779.14106403238929</v>
      </c>
      <c r="H201" s="611"/>
      <c r="I201" s="52">
        <f>surplus!P201</f>
        <v>9.2247629885103333</v>
      </c>
      <c r="J201" s="213">
        <f t="shared" si="187"/>
        <v>0.05</v>
      </c>
      <c r="K201" s="52">
        <f t="shared" si="192"/>
        <v>184.49525977020664</v>
      </c>
      <c r="L201" s="52">
        <f t="shared" si="193"/>
        <v>344.0955777698702</v>
      </c>
      <c r="M201" s="52">
        <f t="shared" si="194"/>
        <v>175.27049678169632</v>
      </c>
      <c r="N201" s="52">
        <f>surplus!T201</f>
        <v>1.8328299355602169</v>
      </c>
      <c r="O201" s="213">
        <f t="shared" si="188"/>
        <v>3.7499999999999999E-2</v>
      </c>
      <c r="P201" s="52">
        <f t="shared" si="195"/>
        <v>48.875464948272452</v>
      </c>
      <c r="Q201" s="52">
        <f t="shared" si="196"/>
        <v>91.155899458305143</v>
      </c>
      <c r="R201" s="52">
        <f t="shared" si="197"/>
        <v>47.042635012712232</v>
      </c>
      <c r="S201" s="611"/>
      <c r="T201" s="52">
        <f>surplus!L201</f>
        <v>13.672662380566329</v>
      </c>
      <c r="U201" s="173">
        <f t="shared" si="189"/>
        <v>0.05</v>
      </c>
      <c r="V201" s="52">
        <f t="shared" si="198"/>
        <v>32.556313105644271</v>
      </c>
      <c r="W201" s="52">
        <f t="shared" si="167"/>
        <v>0</v>
      </c>
      <c r="X201" s="212">
        <f t="shared" si="180"/>
        <v>18.28</v>
      </c>
      <c r="Y201" s="52">
        <f t="shared" si="199"/>
        <v>0</v>
      </c>
      <c r="Z201" s="611"/>
      <c r="AA201" s="52">
        <f>surplus!AH201</f>
        <v>8.3131497087168889</v>
      </c>
      <c r="AB201" s="212">
        <f t="shared" si="181"/>
        <v>18.28</v>
      </c>
      <c r="AC201" s="52">
        <f t="shared" si="200"/>
        <v>151.96437667534474</v>
      </c>
      <c r="AD201" s="611"/>
      <c r="AE201" s="52">
        <f>surplus!AJ201</f>
        <v>59.1</v>
      </c>
      <c r="AF201" s="212">
        <f t="shared" si="182"/>
        <v>4.3888888888888893</v>
      </c>
      <c r="AG201" s="52">
        <f t="shared" si="201"/>
        <v>259.38333333333338</v>
      </c>
      <c r="AH201" s="611"/>
      <c r="AI201" s="52">
        <f>surplus!Y201</f>
        <v>2.7</v>
      </c>
      <c r="AJ201" s="212">
        <f t="shared" si="183"/>
        <v>4.3888888888888893</v>
      </c>
      <c r="AK201" s="52">
        <f t="shared" si="202"/>
        <v>11.850000000000001</v>
      </c>
      <c r="AL201" s="611"/>
      <c r="AM201" s="52">
        <f>surplus!V201</f>
        <v>83.6</v>
      </c>
      <c r="AN201" s="212">
        <f t="shared" si="184"/>
        <v>2.757696007696008</v>
      </c>
      <c r="AO201" s="52">
        <f t="shared" si="203"/>
        <v>230.54338624338624</v>
      </c>
      <c r="AP201" s="611"/>
      <c r="AQ201" s="52">
        <f>surplus!AM201</f>
        <v>93.4</v>
      </c>
      <c r="AR201" s="214">
        <f t="shared" si="190"/>
        <v>0.08</v>
      </c>
      <c r="AS201" s="52">
        <f t="shared" si="204"/>
        <v>6.6879999999999997</v>
      </c>
      <c r="AT201" s="52">
        <f t="shared" si="205"/>
        <v>86.712000000000003</v>
      </c>
      <c r="AU201" s="212">
        <f t="shared" si="191"/>
        <v>3.0022222222222221</v>
      </c>
      <c r="AV201" s="52">
        <f t="shared" si="206"/>
        <v>260.32869333333332</v>
      </c>
      <c r="AW201" s="611"/>
      <c r="AX201" s="52">
        <f>surplus!AR201</f>
        <v>0</v>
      </c>
      <c r="AY201" s="212">
        <f t="shared" si="185"/>
        <v>0</v>
      </c>
      <c r="AZ201" s="52">
        <f t="shared" si="207"/>
        <v>0</v>
      </c>
      <c r="BA201" s="611"/>
      <c r="BB201" s="52">
        <f>surplus!AV201</f>
        <v>4.5482590999189307</v>
      </c>
      <c r="BC201" s="212">
        <f t="shared" si="186"/>
        <v>0</v>
      </c>
      <c r="BD201" s="52">
        <f t="shared" si="177"/>
        <v>0</v>
      </c>
    </row>
    <row r="202" spans="1:57" ht="13.8" x14ac:dyDescent="0.45">
      <c r="A202" s="109">
        <v>2058</v>
      </c>
      <c r="B202" s="626">
        <f t="shared" si="158"/>
        <v>2133.0904884763395</v>
      </c>
      <c r="C202" s="611"/>
      <c r="D202" s="52">
        <f>surplus!AD253</f>
        <v>641.71906693415326</v>
      </c>
      <c r="E202" s="52">
        <f t="shared" si="178"/>
        <v>419.36306686675897</v>
      </c>
      <c r="F202" s="212">
        <f t="shared" si="179"/>
        <v>1.8650645994832042</v>
      </c>
      <c r="G202" s="52">
        <f t="shared" si="159"/>
        <v>782.1392103439</v>
      </c>
      <c r="H202" s="611"/>
      <c r="I202" s="52">
        <f>surplus!P202</f>
        <v>9.2270192134043185</v>
      </c>
      <c r="J202" s="213">
        <f t="shared" si="187"/>
        <v>0.05</v>
      </c>
      <c r="K202" s="52">
        <f t="shared" si="192"/>
        <v>184.54038426808637</v>
      </c>
      <c r="L202" s="52">
        <f t="shared" si="193"/>
        <v>344.1797378734351</v>
      </c>
      <c r="M202" s="52">
        <f t="shared" si="194"/>
        <v>175.31336505468204</v>
      </c>
      <c r="N202" s="52">
        <f>surplus!T202</f>
        <v>1.8328299355602169</v>
      </c>
      <c r="O202" s="213">
        <f t="shared" si="188"/>
        <v>3.7499999999999999E-2</v>
      </c>
      <c r="P202" s="52">
        <f t="shared" si="195"/>
        <v>48.875464948272452</v>
      </c>
      <c r="Q202" s="52">
        <f t="shared" si="196"/>
        <v>91.155899458305143</v>
      </c>
      <c r="R202" s="52">
        <f t="shared" si="197"/>
        <v>47.042635012712232</v>
      </c>
      <c r="S202" s="611"/>
      <c r="T202" s="52">
        <f>surplus!L202</f>
        <v>14.227563218635943</v>
      </c>
      <c r="U202" s="173">
        <f t="shared" si="189"/>
        <v>0.05</v>
      </c>
      <c r="V202" s="52">
        <f t="shared" si="198"/>
        <v>32.638945804155888</v>
      </c>
      <c r="W202" s="52">
        <f t="shared" si="167"/>
        <v>0</v>
      </c>
      <c r="X202" s="212">
        <f t="shared" si="180"/>
        <v>18.28</v>
      </c>
      <c r="Y202" s="52">
        <f t="shared" si="199"/>
        <v>0</v>
      </c>
      <c r="Z202" s="611"/>
      <c r="AA202" s="52">
        <f>surplus!AH202</f>
        <v>8.4240067093950088</v>
      </c>
      <c r="AB202" s="212">
        <f t="shared" si="181"/>
        <v>18.28</v>
      </c>
      <c r="AC202" s="52">
        <f t="shared" si="200"/>
        <v>153.99084264774078</v>
      </c>
      <c r="AD202" s="611"/>
      <c r="AE202" s="52">
        <f>surplus!AJ202</f>
        <v>58.9</v>
      </c>
      <c r="AF202" s="212">
        <f t="shared" si="182"/>
        <v>4.3888888888888893</v>
      </c>
      <c r="AG202" s="52">
        <f t="shared" si="201"/>
        <v>258.50555555555559</v>
      </c>
      <c r="AH202" s="611"/>
      <c r="AI202" s="52">
        <f>surplus!Y202</f>
        <v>2.7</v>
      </c>
      <c r="AJ202" s="212">
        <f t="shared" si="183"/>
        <v>4.3888888888888893</v>
      </c>
      <c r="AK202" s="52">
        <f t="shared" si="202"/>
        <v>11.850000000000001</v>
      </c>
      <c r="AL202" s="611"/>
      <c r="AM202" s="52">
        <f>surplus!V202</f>
        <v>83.4</v>
      </c>
      <c r="AN202" s="212">
        <f t="shared" si="184"/>
        <v>2.757696007696008</v>
      </c>
      <c r="AO202" s="52">
        <f t="shared" si="203"/>
        <v>229.99184704184708</v>
      </c>
      <c r="AP202" s="611"/>
      <c r="AQ202" s="52">
        <f>surplus!AM202</f>
        <v>93.7</v>
      </c>
      <c r="AR202" s="214">
        <f t="shared" si="190"/>
        <v>0.08</v>
      </c>
      <c r="AS202" s="52">
        <f t="shared" si="204"/>
        <v>6.6720000000000006</v>
      </c>
      <c r="AT202" s="52">
        <f t="shared" si="205"/>
        <v>87.028000000000006</v>
      </c>
      <c r="AU202" s="212">
        <f t="shared" si="191"/>
        <v>3.0022222222222221</v>
      </c>
      <c r="AV202" s="52">
        <f t="shared" si="206"/>
        <v>261.27739555555559</v>
      </c>
      <c r="AW202" s="611"/>
      <c r="AX202" s="52">
        <f>surplus!AR202</f>
        <v>0</v>
      </c>
      <c r="AY202" s="212">
        <f t="shared" si="185"/>
        <v>0</v>
      </c>
      <c r="AZ202" s="52">
        <f t="shared" si="207"/>
        <v>0</v>
      </c>
      <c r="BA202" s="611"/>
      <c r="BB202" s="52">
        <f>surplus!AV202</f>
        <v>4.6807882759135477</v>
      </c>
      <c r="BC202" s="212">
        <f t="shared" si="186"/>
        <v>0</v>
      </c>
      <c r="BD202" s="52">
        <f t="shared" si="177"/>
        <v>0</v>
      </c>
    </row>
    <row r="203" spans="1:57" ht="13.8" x14ac:dyDescent="0.45">
      <c r="A203" s="109">
        <v>2059</v>
      </c>
      <c r="B203" s="626">
        <f t="shared" si="158"/>
        <v>2138.2289221981018</v>
      </c>
      <c r="C203" s="611"/>
      <c r="D203" s="52">
        <f>surplus!AD254</f>
        <v>643.17186239201828</v>
      </c>
      <c r="E203" s="52">
        <f t="shared" si="178"/>
        <v>420.77277421624024</v>
      </c>
      <c r="F203" s="212">
        <f t="shared" si="179"/>
        <v>1.8650645994832042</v>
      </c>
      <c r="G203" s="52">
        <f t="shared" si="159"/>
        <v>784.76840561704887</v>
      </c>
      <c r="H203" s="611"/>
      <c r="I203" s="52">
        <f>surplus!P203</f>
        <v>9.2292870085824124</v>
      </c>
      <c r="J203" s="213">
        <f t="shared" si="187"/>
        <v>0.05</v>
      </c>
      <c r="K203" s="52">
        <f t="shared" si="192"/>
        <v>184.58574017164824</v>
      </c>
      <c r="L203" s="52">
        <f t="shared" si="193"/>
        <v>344.26432956354591</v>
      </c>
      <c r="M203" s="52">
        <f t="shared" si="194"/>
        <v>175.35645316306582</v>
      </c>
      <c r="N203" s="52">
        <f>surplus!T203</f>
        <v>1.8328299355602169</v>
      </c>
      <c r="O203" s="213">
        <f t="shared" si="188"/>
        <v>3.7499999999999999E-2</v>
      </c>
      <c r="P203" s="52">
        <f t="shared" si="195"/>
        <v>48.875464948272452</v>
      </c>
      <c r="Q203" s="52">
        <f t="shared" si="196"/>
        <v>91.155899458305143</v>
      </c>
      <c r="R203" s="52">
        <f t="shared" si="197"/>
        <v>47.042635012712232</v>
      </c>
      <c r="S203" s="611"/>
      <c r="T203" s="52">
        <f>surplus!L203</f>
        <v>14.78325841311473</v>
      </c>
      <c r="U203" s="173">
        <f t="shared" si="189"/>
        <v>0.05</v>
      </c>
      <c r="V203" s="52">
        <f t="shared" si="198"/>
        <v>32.711698966808051</v>
      </c>
      <c r="W203" s="52">
        <f t="shared" si="167"/>
        <v>0</v>
      </c>
      <c r="X203" s="212">
        <f t="shared" si="180"/>
        <v>18.28</v>
      </c>
      <c r="Y203" s="52">
        <f t="shared" si="199"/>
        <v>0</v>
      </c>
      <c r="Z203" s="611"/>
      <c r="AA203" s="52">
        <f>surplus!AH203</f>
        <v>8.534919386518661</v>
      </c>
      <c r="AB203" s="212">
        <f t="shared" si="181"/>
        <v>18.28</v>
      </c>
      <c r="AC203" s="52">
        <f t="shared" si="200"/>
        <v>156.01832638556112</v>
      </c>
      <c r="AD203" s="611"/>
      <c r="AE203" s="52">
        <f>surplus!AJ203</f>
        <v>58.8</v>
      </c>
      <c r="AF203" s="212">
        <f t="shared" si="182"/>
        <v>4.3888888888888893</v>
      </c>
      <c r="AG203" s="52">
        <f t="shared" si="201"/>
        <v>258.06666666666666</v>
      </c>
      <c r="AH203" s="611"/>
      <c r="AI203" s="52">
        <f>surplus!Y203</f>
        <v>2.8</v>
      </c>
      <c r="AJ203" s="212">
        <f t="shared" si="183"/>
        <v>4.3888888888888893</v>
      </c>
      <c r="AK203" s="52">
        <f t="shared" si="202"/>
        <v>12.28888888888889</v>
      </c>
      <c r="AL203" s="611"/>
      <c r="AM203" s="52">
        <f>surplus!V203</f>
        <v>83.2</v>
      </c>
      <c r="AN203" s="212">
        <f t="shared" si="184"/>
        <v>2.757696007696008</v>
      </c>
      <c r="AO203" s="52">
        <f t="shared" si="203"/>
        <v>229.44030784030787</v>
      </c>
      <c r="AP203" s="611"/>
      <c r="AQ203" s="52">
        <f>surplus!AM203</f>
        <v>94</v>
      </c>
      <c r="AR203" s="214">
        <f t="shared" si="190"/>
        <v>0.08</v>
      </c>
      <c r="AS203" s="52">
        <f t="shared" si="204"/>
        <v>6.6560000000000006</v>
      </c>
      <c r="AT203" s="52">
        <f t="shared" si="205"/>
        <v>87.343999999999994</v>
      </c>
      <c r="AU203" s="212">
        <f t="shared" si="191"/>
        <v>3.0022222222222221</v>
      </c>
      <c r="AV203" s="52">
        <f t="shared" si="206"/>
        <v>262.22609777777774</v>
      </c>
      <c r="AW203" s="611"/>
      <c r="AX203" s="52">
        <f>surplus!AR203</f>
        <v>0</v>
      </c>
      <c r="AY203" s="212">
        <f t="shared" si="185"/>
        <v>0</v>
      </c>
      <c r="AZ203" s="52">
        <f t="shared" si="207"/>
        <v>0</v>
      </c>
      <c r="BA203" s="611"/>
      <c r="BB203" s="52">
        <f>surplus!AV203</f>
        <v>4.8134842667540925</v>
      </c>
      <c r="BC203" s="212">
        <f t="shared" si="186"/>
        <v>0</v>
      </c>
      <c r="BD203" s="52">
        <f t="shared" si="177"/>
        <v>0</v>
      </c>
    </row>
    <row r="204" spans="1:57" ht="13.8" x14ac:dyDescent="0.45">
      <c r="A204" s="109">
        <v>2060</v>
      </c>
      <c r="B204" s="626">
        <f t="shared" si="158"/>
        <v>2142.7960571861677</v>
      </c>
      <c r="C204" s="611"/>
      <c r="D204" s="52">
        <f>surplus!AD255</f>
        <v>644.52707585694657</v>
      </c>
      <c r="E204" s="52">
        <f t="shared" si="178"/>
        <v>420.18453004133465</v>
      </c>
      <c r="F204" s="212">
        <f t="shared" si="179"/>
        <v>1.8650645994832042</v>
      </c>
      <c r="G204" s="52">
        <f t="shared" si="159"/>
        <v>783.67129223058021</v>
      </c>
      <c r="H204" s="611"/>
      <c r="I204" s="52">
        <f>surplus!P204</f>
        <v>9.3315742527841934</v>
      </c>
      <c r="J204" s="213">
        <f t="shared" si="187"/>
        <v>0.05</v>
      </c>
      <c r="K204" s="52">
        <f t="shared" si="192"/>
        <v>186.63148505568387</v>
      </c>
      <c r="L204" s="52">
        <f t="shared" si="193"/>
        <v>348.07977592633466</v>
      </c>
      <c r="M204" s="52">
        <f t="shared" si="194"/>
        <v>177.29991080289966</v>
      </c>
      <c r="N204" s="52">
        <f>surplus!T204</f>
        <v>1.8328299355602169</v>
      </c>
      <c r="O204" s="213">
        <f t="shared" si="188"/>
        <v>3.7499999999999999E-2</v>
      </c>
      <c r="P204" s="52">
        <f t="shared" si="195"/>
        <v>48.875464948272452</v>
      </c>
      <c r="Q204" s="52">
        <f t="shared" si="196"/>
        <v>91.155899458305143</v>
      </c>
      <c r="R204" s="52">
        <f t="shared" si="197"/>
        <v>47.042635012712232</v>
      </c>
      <c r="S204" s="611"/>
      <c r="T204" s="52">
        <f>surplus!L204</f>
        <v>15.340288877883502</v>
      </c>
      <c r="U204" s="173">
        <f t="shared" si="189"/>
        <v>0.05</v>
      </c>
      <c r="V204" s="52">
        <f t="shared" si="198"/>
        <v>32.784574002264549</v>
      </c>
      <c r="W204" s="52">
        <f t="shared" si="167"/>
        <v>0</v>
      </c>
      <c r="X204" s="212">
        <f t="shared" si="180"/>
        <v>18.28</v>
      </c>
      <c r="Y204" s="52">
        <f t="shared" si="199"/>
        <v>0</v>
      </c>
      <c r="Z204" s="611"/>
      <c r="AA204" s="52">
        <f>surplus!AH204</f>
        <v>8.6459256527450208</v>
      </c>
      <c r="AB204" s="212">
        <f t="shared" si="181"/>
        <v>18.28</v>
      </c>
      <c r="AC204" s="52">
        <f t="shared" si="200"/>
        <v>158.047520932179</v>
      </c>
      <c r="AD204" s="611"/>
      <c r="AE204" s="52">
        <f>surplus!AJ204</f>
        <v>58.6</v>
      </c>
      <c r="AF204" s="212">
        <f t="shared" si="182"/>
        <v>4.3888888888888893</v>
      </c>
      <c r="AG204" s="52">
        <f t="shared" si="201"/>
        <v>257.18888888888893</v>
      </c>
      <c r="AH204" s="611"/>
      <c r="AI204" s="52">
        <f>surplus!Y204</f>
        <v>2.8</v>
      </c>
      <c r="AJ204" s="212">
        <f t="shared" si="183"/>
        <v>4.3888888888888893</v>
      </c>
      <c r="AK204" s="52">
        <f t="shared" si="202"/>
        <v>12.28888888888889</v>
      </c>
      <c r="AL204" s="611"/>
      <c r="AM204" s="52">
        <f>surplus!V204</f>
        <v>83</v>
      </c>
      <c r="AN204" s="212">
        <f t="shared" si="184"/>
        <v>2.757696007696008</v>
      </c>
      <c r="AO204" s="52">
        <f t="shared" si="203"/>
        <v>228.88876863876865</v>
      </c>
      <c r="AP204" s="611"/>
      <c r="AQ204" s="52">
        <f>surplus!AM204</f>
        <v>94.4</v>
      </c>
      <c r="AR204" s="214">
        <f t="shared" si="190"/>
        <v>0.08</v>
      </c>
      <c r="AS204" s="52">
        <f t="shared" si="204"/>
        <v>6.6400000000000006</v>
      </c>
      <c r="AT204" s="52">
        <f t="shared" si="205"/>
        <v>87.76</v>
      </c>
      <c r="AU204" s="212">
        <f t="shared" si="191"/>
        <v>3.0022222222222221</v>
      </c>
      <c r="AV204" s="52">
        <f t="shared" si="206"/>
        <v>263.47502222222221</v>
      </c>
      <c r="AW204" s="611"/>
      <c r="AX204" s="52">
        <f>surplus!AR204</f>
        <v>0</v>
      </c>
      <c r="AY204" s="212">
        <f t="shared" si="185"/>
        <v>0</v>
      </c>
      <c r="AZ204" s="52">
        <f t="shared" si="207"/>
        <v>0</v>
      </c>
      <c r="BA204" s="611"/>
      <c r="BB204" s="52">
        <f>surplus!AV204</f>
        <v>4.9464606643555351</v>
      </c>
      <c r="BC204" s="212">
        <f t="shared" si="186"/>
        <v>0</v>
      </c>
      <c r="BD204" s="52">
        <f t="shared" si="177"/>
        <v>0</v>
      </c>
    </row>
    <row r="207" spans="1:57" s="175" customFormat="1" ht="18.600000000000001" x14ac:dyDescent="0.6">
      <c r="A207" s="175" t="s">
        <v>589</v>
      </c>
      <c r="B207" s="221"/>
      <c r="C207" s="622"/>
      <c r="D207" s="171"/>
      <c r="E207" s="171"/>
      <c r="F207" s="171"/>
      <c r="G207" s="171"/>
      <c r="H207" s="593"/>
      <c r="I207" s="171"/>
      <c r="J207" s="218"/>
      <c r="K207" s="171"/>
      <c r="L207" s="171"/>
      <c r="M207" s="171"/>
      <c r="N207" s="171"/>
      <c r="O207" s="218"/>
      <c r="P207" s="171" t="s">
        <v>0</v>
      </c>
      <c r="Q207" s="171"/>
      <c r="R207" s="171"/>
      <c r="S207" s="593"/>
      <c r="T207" s="171"/>
      <c r="U207" s="219"/>
      <c r="V207" s="171"/>
      <c r="W207" s="171"/>
      <c r="X207" s="171"/>
      <c r="Y207" s="171"/>
      <c r="Z207" s="593"/>
      <c r="AA207" s="171"/>
      <c r="AB207" s="171"/>
      <c r="AC207" s="171"/>
      <c r="AD207" s="593"/>
      <c r="AE207" s="171"/>
      <c r="AF207" s="171"/>
      <c r="AG207" s="171"/>
      <c r="AH207" s="593"/>
      <c r="AI207" s="171"/>
      <c r="AJ207" s="171"/>
      <c r="AK207" s="171"/>
      <c r="AL207" s="593"/>
      <c r="AM207" s="171"/>
      <c r="AN207" s="171"/>
      <c r="AO207" s="171"/>
      <c r="AP207" s="593"/>
      <c r="AQ207" s="171"/>
      <c r="AR207" s="220"/>
      <c r="AS207" s="171"/>
      <c r="AT207" s="171"/>
      <c r="AU207" s="171"/>
      <c r="AV207" s="171"/>
      <c r="AW207" s="593"/>
      <c r="AX207" s="171"/>
      <c r="AY207" s="171"/>
      <c r="AZ207" s="171"/>
      <c r="BA207" s="593"/>
      <c r="BB207" s="171"/>
      <c r="BC207" s="171"/>
      <c r="BD207" s="171"/>
      <c r="BE207" s="171"/>
    </row>
    <row r="208" spans="1:57" s="211" customFormat="1" ht="105" x14ac:dyDescent="0.5">
      <c r="A208" s="54" t="s">
        <v>9</v>
      </c>
      <c r="B208" s="625" t="s">
        <v>94</v>
      </c>
      <c r="C208" s="610"/>
      <c r="D208" s="54" t="s">
        <v>66</v>
      </c>
      <c r="E208" s="54" t="s">
        <v>71</v>
      </c>
      <c r="F208" s="107" t="s">
        <v>69</v>
      </c>
      <c r="G208" s="54" t="s">
        <v>70</v>
      </c>
      <c r="H208" s="610"/>
      <c r="I208" s="54" t="s">
        <v>67</v>
      </c>
      <c r="J208" s="208" t="s">
        <v>535</v>
      </c>
      <c r="K208" s="54" t="s">
        <v>72</v>
      </c>
      <c r="L208" s="54" t="s">
        <v>74</v>
      </c>
      <c r="M208" s="54" t="s">
        <v>73</v>
      </c>
      <c r="N208" s="54" t="s">
        <v>68</v>
      </c>
      <c r="O208" s="208" t="s">
        <v>532</v>
      </c>
      <c r="P208" s="54" t="s">
        <v>533</v>
      </c>
      <c r="Q208" s="54" t="s">
        <v>75</v>
      </c>
      <c r="R208" s="54" t="s">
        <v>77</v>
      </c>
      <c r="S208" s="610"/>
      <c r="T208" s="54" t="s">
        <v>76</v>
      </c>
      <c r="U208" s="209" t="s">
        <v>518</v>
      </c>
      <c r="V208" s="54" t="s">
        <v>519</v>
      </c>
      <c r="W208" s="54" t="s">
        <v>78</v>
      </c>
      <c r="X208" s="107" t="s">
        <v>79</v>
      </c>
      <c r="Y208" s="54" t="s">
        <v>70</v>
      </c>
      <c r="Z208" s="610"/>
      <c r="AA208" s="54" t="s">
        <v>80</v>
      </c>
      <c r="AB208" s="107" t="s">
        <v>81</v>
      </c>
      <c r="AC208" s="54" t="s">
        <v>70</v>
      </c>
      <c r="AD208" s="610"/>
      <c r="AE208" s="54" t="s">
        <v>82</v>
      </c>
      <c r="AF208" s="107" t="s">
        <v>83</v>
      </c>
      <c r="AG208" s="54" t="s">
        <v>70</v>
      </c>
      <c r="AH208" s="610"/>
      <c r="AI208" s="54" t="s">
        <v>84</v>
      </c>
      <c r="AJ208" s="107" t="s">
        <v>85</v>
      </c>
      <c r="AK208" s="54" t="s">
        <v>70</v>
      </c>
      <c r="AL208" s="610"/>
      <c r="AM208" s="54" t="s">
        <v>86</v>
      </c>
      <c r="AN208" s="107" t="s">
        <v>87</v>
      </c>
      <c r="AO208" s="54" t="s">
        <v>70</v>
      </c>
      <c r="AP208" s="610"/>
      <c r="AQ208" s="54" t="s">
        <v>88</v>
      </c>
      <c r="AR208" s="210" t="s">
        <v>524</v>
      </c>
      <c r="AS208" s="54" t="s">
        <v>525</v>
      </c>
      <c r="AT208" s="54" t="s">
        <v>95</v>
      </c>
      <c r="AU208" s="107" t="s">
        <v>89</v>
      </c>
      <c r="AV208" s="54" t="s">
        <v>70</v>
      </c>
      <c r="AW208" s="610"/>
      <c r="AX208" s="54" t="s">
        <v>90</v>
      </c>
      <c r="AY208" s="107" t="s">
        <v>92</v>
      </c>
      <c r="AZ208" s="54" t="s">
        <v>70</v>
      </c>
      <c r="BA208" s="610"/>
      <c r="BB208" s="54" t="s">
        <v>91</v>
      </c>
      <c r="BC208" s="107" t="s">
        <v>93</v>
      </c>
      <c r="BD208" s="54" t="s">
        <v>70</v>
      </c>
    </row>
    <row r="209" spans="1:56" ht="13.8" x14ac:dyDescent="0.45">
      <c r="A209" s="109">
        <v>2014</v>
      </c>
      <c r="B209" s="626">
        <f t="shared" ref="B209:B255" si="208">G209+L209+Q209+Y209+AC209+AG209+AK209+AO209+AV209+AZ209+BD209</f>
        <v>2319.8888754093191</v>
      </c>
      <c r="C209" s="611"/>
      <c r="D209" s="52">
        <f>surplus!AD209</f>
        <v>468.71100387556237</v>
      </c>
      <c r="E209" s="52">
        <f>D209-(M209+R209)</f>
        <v>185.89977751463266</v>
      </c>
      <c r="F209" s="212">
        <f>F194</f>
        <v>1.8650645994832042</v>
      </c>
      <c r="G209" s="52">
        <f t="shared" ref="G209:G245" si="209">E209*F209</f>
        <v>346.71509409434515</v>
      </c>
      <c r="H209" s="611"/>
      <c r="I209" s="52">
        <f>surplus!P209</f>
        <v>10.664999381985091</v>
      </c>
      <c r="J209" s="213">
        <f>J194</f>
        <v>0.05</v>
      </c>
      <c r="K209" s="52">
        <f t="shared" ref="K209:K255" si="210">I209/J209</f>
        <v>213.29998763970181</v>
      </c>
      <c r="L209" s="52">
        <f t="shared" ref="L209:L245" si="211">K209*F209</f>
        <v>397.81825601701286</v>
      </c>
      <c r="M209" s="52">
        <f t="shared" ref="M209:M245" si="212">K209-I209</f>
        <v>202.63498825771671</v>
      </c>
      <c r="N209" s="52">
        <f>surplus!T209</f>
        <v>3.1237495364888179</v>
      </c>
      <c r="O209" s="213">
        <f>O194</f>
        <v>3.7499999999999999E-2</v>
      </c>
      <c r="P209" s="52">
        <f t="shared" ref="P209:P245" si="213">N209/O209</f>
        <v>83.299987639701811</v>
      </c>
      <c r="Q209" s="52">
        <f t="shared" ref="Q209:Q245" si="214">P209*F209</f>
        <v>155.35985808419633</v>
      </c>
      <c r="R209" s="52">
        <f t="shared" ref="R209:R245" si="215">P209-N209</f>
        <v>80.176238103212995</v>
      </c>
      <c r="S209" s="611"/>
      <c r="T209" s="52">
        <f>surplus!L209</f>
        <v>29.504111944946857</v>
      </c>
      <c r="U209" s="173">
        <f>U194</f>
        <v>0.05</v>
      </c>
      <c r="V209" s="52">
        <f t="shared" ref="V209:V245" si="216">(P209+K209+E209)*U209</f>
        <v>24.124987639701814</v>
      </c>
      <c r="W209" s="52">
        <f t="shared" ref="W209:W255" si="217">MAX(0,T209-V209)</f>
        <v>5.3791243052450426</v>
      </c>
      <c r="X209" s="212">
        <f>X194</f>
        <v>18.28</v>
      </c>
      <c r="Y209" s="52">
        <f t="shared" ref="Y209:Y245" si="218">IF((W209*X209)+0&gt;=0,(W209*X209),0)</f>
        <v>98.330392299879378</v>
      </c>
      <c r="Z209" s="611"/>
      <c r="AA209" s="52">
        <f>surplus!AH209</f>
        <v>12.344363942276983</v>
      </c>
      <c r="AB209" s="212">
        <f>X209</f>
        <v>18.28</v>
      </c>
      <c r="AC209" s="52">
        <f t="shared" ref="AC209:AC245" si="219">AA209*AB209</f>
        <v>225.65497286482326</v>
      </c>
      <c r="AD209" s="611"/>
      <c r="AE209" s="52">
        <f>surplus!AJ209</f>
        <v>121.8</v>
      </c>
      <c r="AF209" s="212">
        <f>AF194</f>
        <v>4.3888888888888893</v>
      </c>
      <c r="AG209" s="52">
        <f t="shared" ref="AG209:AG245" si="220">AE209*AF209</f>
        <v>534.56666666666672</v>
      </c>
      <c r="AH209" s="611"/>
      <c r="AI209" s="52">
        <f>surplus!Y209</f>
        <v>6.7</v>
      </c>
      <c r="AJ209" s="212">
        <f>AF209</f>
        <v>4.3888888888888893</v>
      </c>
      <c r="AK209" s="52">
        <f t="shared" ref="AK209:AK245" si="221">AI209*AJ209</f>
        <v>29.405555555555559</v>
      </c>
      <c r="AL209" s="611"/>
      <c r="AM209" s="52">
        <f>surplus!V209</f>
        <v>69.900000000000006</v>
      </c>
      <c r="AN209" s="212">
        <f>AN194</f>
        <v>2.757696007696008</v>
      </c>
      <c r="AO209" s="52">
        <f t="shared" ref="AO209:AO245" si="222">AM209*AN209</f>
        <v>192.76295093795096</v>
      </c>
      <c r="AP209" s="611"/>
      <c r="AQ209" s="52">
        <f>surplus!AM209</f>
        <v>118.6</v>
      </c>
      <c r="AR209" s="214">
        <f>AR194</f>
        <v>0.08</v>
      </c>
      <c r="AS209" s="52">
        <f t="shared" ref="AS209:AS245" si="223">AM209*AR209</f>
        <v>5.5920000000000005</v>
      </c>
      <c r="AT209" s="52">
        <f t="shared" ref="AT209:AT245" si="224">AQ209-AS209</f>
        <v>113.008</v>
      </c>
      <c r="AU209" s="212">
        <f>AU194</f>
        <v>3.0022222222222221</v>
      </c>
      <c r="AV209" s="52">
        <f t="shared" ref="AV209:AV245" si="225">AT209*AU209</f>
        <v>339.27512888888884</v>
      </c>
      <c r="AW209" s="611"/>
      <c r="AX209" s="52">
        <f>surplus!AR209</f>
        <v>5.6246579111914974</v>
      </c>
      <c r="AY209" s="212">
        <v>0</v>
      </c>
      <c r="AZ209" s="52">
        <f t="shared" ref="AZ209:AZ245" si="226">AX209*AY209</f>
        <v>0</v>
      </c>
      <c r="BA209" s="611"/>
      <c r="BB209" s="52">
        <f>surplus!AV209</f>
        <v>8.9448635084388428</v>
      </c>
      <c r="BC209" s="212">
        <v>0</v>
      </c>
      <c r="BD209" s="52">
        <f t="shared" ref="BD209:BD255" si="227">BC209*BB209</f>
        <v>0</v>
      </c>
    </row>
    <row r="210" spans="1:56" ht="13.8" x14ac:dyDescent="0.45">
      <c r="A210" s="109">
        <v>2015</v>
      </c>
      <c r="B210" s="626">
        <f t="shared" si="208"/>
        <v>2345.1332755275189</v>
      </c>
      <c r="C210" s="611"/>
      <c r="D210" s="52">
        <f>surplus!AD210</f>
        <v>475.89529784424388</v>
      </c>
      <c r="E210" s="52">
        <f t="shared" ref="E210:E255" si="228">D210-M210-R210</f>
        <v>191.15676641287584</v>
      </c>
      <c r="F210" s="212">
        <f t="shared" ref="F210:F255" si="229">F209</f>
        <v>1.8650645994832042</v>
      </c>
      <c r="G210" s="52">
        <f t="shared" si="209"/>
        <v>356.51971798833472</v>
      </c>
      <c r="H210" s="611"/>
      <c r="I210" s="52">
        <f>surplus!P210</f>
        <v>10.765713240035767</v>
      </c>
      <c r="J210" s="213">
        <f>J209</f>
        <v>0.05</v>
      </c>
      <c r="K210" s="52">
        <f t="shared" si="210"/>
        <v>215.31426480071534</v>
      </c>
      <c r="L210" s="52">
        <f t="shared" si="211"/>
        <v>401.57501304356674</v>
      </c>
      <c r="M210" s="52">
        <f t="shared" si="212"/>
        <v>204.54855156067956</v>
      </c>
      <c r="N210" s="52">
        <f>surplus!T210</f>
        <v>3.1242849300268247</v>
      </c>
      <c r="O210" s="213">
        <f>O209</f>
        <v>3.7499999999999999E-2</v>
      </c>
      <c r="P210" s="52">
        <f t="shared" si="213"/>
        <v>83.314264800715335</v>
      </c>
      <c r="Q210" s="52">
        <f t="shared" si="214"/>
        <v>155.38648591178378</v>
      </c>
      <c r="R210" s="52">
        <f t="shared" si="215"/>
        <v>80.189979870688518</v>
      </c>
      <c r="S210" s="611"/>
      <c r="T210" s="52">
        <f>surplus!L210</f>
        <v>28.553121780184092</v>
      </c>
      <c r="U210" s="173">
        <f>U209</f>
        <v>0.05</v>
      </c>
      <c r="V210" s="52">
        <f t="shared" si="216"/>
        <v>24.489264800715326</v>
      </c>
      <c r="W210" s="52">
        <f t="shared" si="217"/>
        <v>4.0638569794687669</v>
      </c>
      <c r="X210" s="212">
        <f t="shared" ref="X210:X255" si="230">X209</f>
        <v>18.28</v>
      </c>
      <c r="Y210" s="52">
        <f t="shared" si="218"/>
        <v>74.287305584689065</v>
      </c>
      <c r="Z210" s="611"/>
      <c r="AA210" s="52">
        <f>surplus!AH210</f>
        <v>12.647799041925483</v>
      </c>
      <c r="AB210" s="212">
        <f t="shared" ref="AB210:AB255" si="231">AB209</f>
        <v>18.28</v>
      </c>
      <c r="AC210" s="52">
        <f t="shared" si="219"/>
        <v>231.20176648639784</v>
      </c>
      <c r="AD210" s="611"/>
      <c r="AE210" s="52">
        <f>surplus!AJ210</f>
        <v>124.6</v>
      </c>
      <c r="AF210" s="212">
        <f t="shared" ref="AF210:AF255" si="232">AF209</f>
        <v>4.3888888888888893</v>
      </c>
      <c r="AG210" s="52">
        <f t="shared" si="220"/>
        <v>546.85555555555561</v>
      </c>
      <c r="AH210" s="611"/>
      <c r="AI210" s="52">
        <f>surplus!Y210</f>
        <v>6.6</v>
      </c>
      <c r="AJ210" s="212">
        <f t="shared" ref="AJ210:AJ255" si="233">AJ209</f>
        <v>4.3888888888888893</v>
      </c>
      <c r="AK210" s="52">
        <f t="shared" si="221"/>
        <v>28.966666666666669</v>
      </c>
      <c r="AL210" s="611"/>
      <c r="AM210" s="52">
        <f>surplus!V210</f>
        <v>72.400000000000006</v>
      </c>
      <c r="AN210" s="212">
        <f t="shared" ref="AN210:AN255" si="234">AN209</f>
        <v>2.757696007696008</v>
      </c>
      <c r="AO210" s="52">
        <f t="shared" si="222"/>
        <v>199.65719095719101</v>
      </c>
      <c r="AP210" s="611"/>
      <c r="AQ210" s="52">
        <f>surplus!AM210</f>
        <v>122.6</v>
      </c>
      <c r="AR210" s="214">
        <f>AR209</f>
        <v>0.08</v>
      </c>
      <c r="AS210" s="52">
        <f t="shared" si="223"/>
        <v>5.7920000000000007</v>
      </c>
      <c r="AT210" s="52">
        <f t="shared" si="224"/>
        <v>116.80799999999999</v>
      </c>
      <c r="AU210" s="212">
        <f>AU209</f>
        <v>3.0022222222222221</v>
      </c>
      <c r="AV210" s="52">
        <f t="shared" si="225"/>
        <v>350.6835733333333</v>
      </c>
      <c r="AW210" s="611"/>
      <c r="AX210" s="52">
        <f>surplus!AR210</f>
        <v>5.6324994848294549</v>
      </c>
      <c r="AY210" s="212">
        <f t="shared" ref="AY210:AY255" si="235">AY209</f>
        <v>0</v>
      </c>
      <c r="AZ210" s="52">
        <f t="shared" si="226"/>
        <v>0</v>
      </c>
      <c r="BA210" s="611"/>
      <c r="BB210" s="52">
        <f>surplus!AV210</f>
        <v>9.2551555738386604</v>
      </c>
      <c r="BC210" s="212">
        <f t="shared" ref="BC210:BC255" si="236">BC209</f>
        <v>0</v>
      </c>
      <c r="BD210" s="52">
        <f t="shared" si="227"/>
        <v>0</v>
      </c>
    </row>
    <row r="211" spans="1:56" ht="13.8" x14ac:dyDescent="0.45">
      <c r="A211" s="109">
        <v>2016</v>
      </c>
      <c r="B211" s="626">
        <f t="shared" si="208"/>
        <v>2375.8441407872956</v>
      </c>
      <c r="C211" s="611"/>
      <c r="D211" s="52">
        <f>surplus!AD211</f>
        <v>494.48093572727544</v>
      </c>
      <c r="E211" s="52">
        <f t="shared" si="228"/>
        <v>204.0149701489496</v>
      </c>
      <c r="F211" s="212">
        <f t="shared" si="229"/>
        <v>1.8650645994832042</v>
      </c>
      <c r="G211" s="52">
        <f t="shared" si="209"/>
        <v>380.50109858942858</v>
      </c>
      <c r="H211" s="611"/>
      <c r="I211" s="52">
        <f>surplus!P211</f>
        <v>11.06643047263597</v>
      </c>
      <c r="J211" s="213">
        <f t="shared" ref="J211:J245" si="237">J210</f>
        <v>0.05</v>
      </c>
      <c r="K211" s="52">
        <f t="shared" si="210"/>
        <v>221.32860945271938</v>
      </c>
      <c r="L211" s="52">
        <f t="shared" si="211"/>
        <v>412.79215434311061</v>
      </c>
      <c r="M211" s="52">
        <f t="shared" si="212"/>
        <v>210.26217898008341</v>
      </c>
      <c r="N211" s="52">
        <f>surplus!T211</f>
        <v>3.1248228544769785</v>
      </c>
      <c r="O211" s="213">
        <f t="shared" ref="O211:O255" si="238">O210</f>
        <v>3.7499999999999999E-2</v>
      </c>
      <c r="P211" s="52">
        <f t="shared" si="213"/>
        <v>83.328609452719434</v>
      </c>
      <c r="Q211" s="52">
        <f t="shared" si="214"/>
        <v>155.41323961442851</v>
      </c>
      <c r="R211" s="52">
        <f t="shared" si="215"/>
        <v>80.203786598242459</v>
      </c>
      <c r="S211" s="611"/>
      <c r="T211" s="52">
        <f>surplus!L211</f>
        <v>28.302363294697436</v>
      </c>
      <c r="U211" s="173">
        <f t="shared" ref="U211:U255" si="239">U210</f>
        <v>0.05</v>
      </c>
      <c r="V211" s="52">
        <f t="shared" si="216"/>
        <v>25.433609452719423</v>
      </c>
      <c r="W211" s="52">
        <f t="shared" si="217"/>
        <v>2.8687538419780125</v>
      </c>
      <c r="X211" s="212">
        <f t="shared" si="230"/>
        <v>18.28</v>
      </c>
      <c r="Y211" s="52">
        <f t="shared" si="218"/>
        <v>52.440820231358074</v>
      </c>
      <c r="Z211" s="611"/>
      <c r="AA211" s="52">
        <f>surplus!AH211</f>
        <v>12.551250379975848</v>
      </c>
      <c r="AB211" s="212">
        <f t="shared" si="231"/>
        <v>18.28</v>
      </c>
      <c r="AC211" s="52">
        <f t="shared" si="219"/>
        <v>229.43685694595851</v>
      </c>
      <c r="AD211" s="611"/>
      <c r="AE211" s="52">
        <f>surplus!AJ211</f>
        <v>126.7</v>
      </c>
      <c r="AF211" s="212">
        <f t="shared" si="232"/>
        <v>4.3888888888888893</v>
      </c>
      <c r="AG211" s="52">
        <f t="shared" si="220"/>
        <v>556.07222222222231</v>
      </c>
      <c r="AH211" s="611"/>
      <c r="AI211" s="52">
        <f>surplus!Y211</f>
        <v>6.7</v>
      </c>
      <c r="AJ211" s="212">
        <f t="shared" si="233"/>
        <v>4.3888888888888893</v>
      </c>
      <c r="AK211" s="52">
        <f t="shared" si="221"/>
        <v>29.405555555555559</v>
      </c>
      <c r="AL211" s="611"/>
      <c r="AM211" s="52">
        <f>surplus!V211</f>
        <v>74.599999999999994</v>
      </c>
      <c r="AN211" s="212">
        <f t="shared" si="234"/>
        <v>2.757696007696008</v>
      </c>
      <c r="AO211" s="52">
        <f t="shared" si="222"/>
        <v>205.72412217412219</v>
      </c>
      <c r="AP211" s="611"/>
      <c r="AQ211" s="52">
        <f>surplus!AM211</f>
        <v>123.9</v>
      </c>
      <c r="AR211" s="214">
        <f t="shared" ref="AR211:AR245" si="240">AR210</f>
        <v>0.08</v>
      </c>
      <c r="AS211" s="52">
        <f t="shared" si="223"/>
        <v>5.968</v>
      </c>
      <c r="AT211" s="52">
        <f t="shared" si="224"/>
        <v>117.932</v>
      </c>
      <c r="AU211" s="212">
        <f t="shared" ref="AU211:AU255" si="241">AU210</f>
        <v>3.0022222222222221</v>
      </c>
      <c r="AV211" s="52">
        <f t="shared" si="225"/>
        <v>354.05807111111113</v>
      </c>
      <c r="AW211" s="611"/>
      <c r="AX211" s="52">
        <f>surplus!AR211</f>
        <v>5.7403781271515895</v>
      </c>
      <c r="AY211" s="212">
        <f t="shared" si="235"/>
        <v>0</v>
      </c>
      <c r="AZ211" s="52">
        <f t="shared" si="226"/>
        <v>0</v>
      </c>
      <c r="BA211" s="611"/>
      <c r="BB211" s="52">
        <f>surplus!AV211</f>
        <v>9.8654962918864619</v>
      </c>
      <c r="BC211" s="212">
        <f t="shared" si="236"/>
        <v>0</v>
      </c>
      <c r="BD211" s="52">
        <f t="shared" si="227"/>
        <v>0</v>
      </c>
    </row>
    <row r="212" spans="1:56" ht="13.8" x14ac:dyDescent="0.45">
      <c r="A212" s="109">
        <v>2017</v>
      </c>
      <c r="B212" s="626">
        <f t="shared" si="208"/>
        <v>2432.8874207793219</v>
      </c>
      <c r="C212" s="611"/>
      <c r="D212" s="52">
        <f>surplus!AD212</f>
        <v>511.56791757903676</v>
      </c>
      <c r="E212" s="52">
        <f t="shared" si="228"/>
        <v>212.807722105344</v>
      </c>
      <c r="F212" s="212">
        <f t="shared" si="229"/>
        <v>1.8650645994832042</v>
      </c>
      <c r="G212" s="52">
        <f t="shared" si="209"/>
        <v>396.90014899533645</v>
      </c>
      <c r="H212" s="611"/>
      <c r="I212" s="52">
        <f>surplus!P212</f>
        <v>11.367151079922252</v>
      </c>
      <c r="J212" s="213">
        <f t="shared" si="237"/>
        <v>0.05</v>
      </c>
      <c r="K212" s="52">
        <f t="shared" si="210"/>
        <v>227.34302159844503</v>
      </c>
      <c r="L212" s="52">
        <f t="shared" si="211"/>
        <v>424.00942152280533</v>
      </c>
      <c r="M212" s="52">
        <f t="shared" si="212"/>
        <v>215.97587051852278</v>
      </c>
      <c r="N212" s="52">
        <f>surplus!T212</f>
        <v>3.225363309941689</v>
      </c>
      <c r="O212" s="213">
        <f t="shared" si="238"/>
        <v>3.7499999999999999E-2</v>
      </c>
      <c r="P212" s="52">
        <f t="shared" si="213"/>
        <v>86.009688265111706</v>
      </c>
      <c r="Q212" s="52">
        <f t="shared" si="214"/>
        <v>160.41362479584581</v>
      </c>
      <c r="R212" s="52">
        <f t="shared" si="215"/>
        <v>82.784324955170021</v>
      </c>
      <c r="S212" s="611"/>
      <c r="T212" s="52">
        <f>surplus!L212</f>
        <v>29.551836497861487</v>
      </c>
      <c r="U212" s="173">
        <f t="shared" si="239"/>
        <v>0.05</v>
      </c>
      <c r="V212" s="52">
        <f t="shared" si="216"/>
        <v>26.308021598445038</v>
      </c>
      <c r="W212" s="52">
        <f t="shared" si="217"/>
        <v>3.2438148994164493</v>
      </c>
      <c r="X212" s="212">
        <f t="shared" si="230"/>
        <v>18.28</v>
      </c>
      <c r="Y212" s="52">
        <f t="shared" si="218"/>
        <v>59.296936361332698</v>
      </c>
      <c r="Z212" s="611"/>
      <c r="AA212" s="52">
        <f>surplus!AH212</f>
        <v>12.554717957085144</v>
      </c>
      <c r="AB212" s="212">
        <f t="shared" si="231"/>
        <v>18.28</v>
      </c>
      <c r="AC212" s="52">
        <f t="shared" si="219"/>
        <v>229.50024425551644</v>
      </c>
      <c r="AD212" s="611"/>
      <c r="AE212" s="52">
        <f>surplus!AJ212</f>
        <v>128.5</v>
      </c>
      <c r="AF212" s="212">
        <f t="shared" si="232"/>
        <v>4.3888888888888893</v>
      </c>
      <c r="AG212" s="52">
        <f t="shared" si="220"/>
        <v>563.97222222222229</v>
      </c>
      <c r="AH212" s="611"/>
      <c r="AI212" s="52">
        <f>surplus!Y212</f>
        <v>6.4</v>
      </c>
      <c r="AJ212" s="212">
        <f t="shared" si="233"/>
        <v>4.3888888888888893</v>
      </c>
      <c r="AK212" s="52">
        <f t="shared" si="221"/>
        <v>28.088888888888892</v>
      </c>
      <c r="AL212" s="611"/>
      <c r="AM212" s="52">
        <f>surplus!V212</f>
        <v>75.599999999999994</v>
      </c>
      <c r="AN212" s="212">
        <f t="shared" si="234"/>
        <v>2.757696007696008</v>
      </c>
      <c r="AO212" s="52">
        <f t="shared" si="222"/>
        <v>208.4818181818182</v>
      </c>
      <c r="AP212" s="611"/>
      <c r="AQ212" s="52">
        <f>surplus!AM212</f>
        <v>126.7</v>
      </c>
      <c r="AR212" s="214">
        <f t="shared" si="240"/>
        <v>0.08</v>
      </c>
      <c r="AS212" s="52">
        <f t="shared" si="223"/>
        <v>6.048</v>
      </c>
      <c r="AT212" s="52">
        <f t="shared" si="224"/>
        <v>120.652</v>
      </c>
      <c r="AU212" s="212">
        <f t="shared" si="241"/>
        <v>3.0022222222222221</v>
      </c>
      <c r="AV212" s="52">
        <f t="shared" si="225"/>
        <v>362.22411555555556</v>
      </c>
      <c r="AW212" s="611"/>
      <c r="AX212" s="52">
        <f>surplus!AR212</f>
        <v>5.7482938396578369</v>
      </c>
      <c r="AY212" s="212">
        <f t="shared" si="235"/>
        <v>0</v>
      </c>
      <c r="AZ212" s="52">
        <f t="shared" si="226"/>
        <v>0</v>
      </c>
      <c r="BA212" s="611"/>
      <c r="BB212" s="52">
        <f>surplus!AV212</f>
        <v>9.5758856645509116</v>
      </c>
      <c r="BC212" s="212">
        <f t="shared" si="236"/>
        <v>0</v>
      </c>
      <c r="BD212" s="52">
        <f t="shared" si="227"/>
        <v>0</v>
      </c>
    </row>
    <row r="213" spans="1:56" ht="13.8" x14ac:dyDescent="0.45">
      <c r="A213" s="109">
        <v>2018</v>
      </c>
      <c r="B213" s="626">
        <f t="shared" si="208"/>
        <v>2532.6167306793791</v>
      </c>
      <c r="C213" s="611"/>
      <c r="D213" s="52">
        <f>surplus!AD213</f>
        <v>534.35860915024159</v>
      </c>
      <c r="E213" s="52">
        <f t="shared" si="228"/>
        <v>229.87049414711103</v>
      </c>
      <c r="F213" s="212">
        <f t="shared" si="229"/>
        <v>1.8650645994832042</v>
      </c>
      <c r="G213" s="52">
        <f t="shared" si="209"/>
        <v>428.72332109948786</v>
      </c>
      <c r="H213" s="611"/>
      <c r="I213" s="52">
        <f>surplus!P213</f>
        <v>11.667881002260494</v>
      </c>
      <c r="J213" s="213">
        <f t="shared" si="237"/>
        <v>0.05</v>
      </c>
      <c r="K213" s="52">
        <f t="shared" si="210"/>
        <v>233.35762004520987</v>
      </c>
      <c r="L213" s="52">
        <f t="shared" si="211"/>
        <v>435.22703616597312</v>
      </c>
      <c r="M213" s="52">
        <f t="shared" si="212"/>
        <v>221.68973904294938</v>
      </c>
      <c r="N213" s="52">
        <f>surplus!T213</f>
        <v>3.2259107516953702</v>
      </c>
      <c r="O213" s="213">
        <f t="shared" si="238"/>
        <v>3.7499999999999999E-2</v>
      </c>
      <c r="P213" s="52">
        <f t="shared" si="213"/>
        <v>86.024286711876542</v>
      </c>
      <c r="Q213" s="52">
        <f t="shared" si="214"/>
        <v>160.44085184211434</v>
      </c>
      <c r="R213" s="52">
        <f t="shared" si="215"/>
        <v>82.798375960181176</v>
      </c>
      <c r="S213" s="611"/>
      <c r="T213" s="52">
        <f>surplus!L213</f>
        <v>32.401949224753544</v>
      </c>
      <c r="U213" s="173">
        <f t="shared" si="239"/>
        <v>0.05</v>
      </c>
      <c r="V213" s="52">
        <f t="shared" si="216"/>
        <v>27.462620045209874</v>
      </c>
      <c r="W213" s="52">
        <f t="shared" si="217"/>
        <v>4.9393291795436696</v>
      </c>
      <c r="X213" s="212">
        <f t="shared" si="230"/>
        <v>18.28</v>
      </c>
      <c r="Y213" s="52">
        <f t="shared" si="218"/>
        <v>90.29093740205829</v>
      </c>
      <c r="Z213" s="611"/>
      <c r="AA213" s="52">
        <f>surplus!AH213</f>
        <v>12.758230358416409</v>
      </c>
      <c r="AB213" s="212">
        <f t="shared" si="231"/>
        <v>18.28</v>
      </c>
      <c r="AC213" s="52">
        <f t="shared" si="219"/>
        <v>233.22045095185197</v>
      </c>
      <c r="AD213" s="611"/>
      <c r="AE213" s="52">
        <f>surplus!AJ213</f>
        <v>131</v>
      </c>
      <c r="AF213" s="212">
        <f t="shared" si="232"/>
        <v>4.3888888888888893</v>
      </c>
      <c r="AG213" s="52">
        <f t="shared" si="220"/>
        <v>574.94444444444446</v>
      </c>
      <c r="AH213" s="611"/>
      <c r="AI213" s="52">
        <f>surplus!Y213</f>
        <v>6.5</v>
      </c>
      <c r="AJ213" s="212">
        <f t="shared" si="233"/>
        <v>4.3888888888888893</v>
      </c>
      <c r="AK213" s="52">
        <f t="shared" si="221"/>
        <v>28.527777777777779</v>
      </c>
      <c r="AL213" s="611"/>
      <c r="AM213" s="52">
        <f>surplus!V213</f>
        <v>77.400000000000006</v>
      </c>
      <c r="AN213" s="212">
        <f t="shared" si="234"/>
        <v>2.757696007696008</v>
      </c>
      <c r="AO213" s="52">
        <f t="shared" si="222"/>
        <v>213.44567099567104</v>
      </c>
      <c r="AP213" s="611"/>
      <c r="AQ213" s="52">
        <f>surplus!AM213</f>
        <v>128.69999999999999</v>
      </c>
      <c r="AR213" s="214">
        <f t="shared" si="240"/>
        <v>0.08</v>
      </c>
      <c r="AS213" s="52">
        <f t="shared" si="223"/>
        <v>6.1920000000000002</v>
      </c>
      <c r="AT213" s="52">
        <f t="shared" si="224"/>
        <v>122.50799999999998</v>
      </c>
      <c r="AU213" s="212">
        <f t="shared" si="241"/>
        <v>3.0022222222222221</v>
      </c>
      <c r="AV213" s="52">
        <f t="shared" si="225"/>
        <v>367.79623999999995</v>
      </c>
      <c r="AW213" s="611"/>
      <c r="AX213" s="52">
        <f>surplus!AR213</f>
        <v>5.9563118759605675</v>
      </c>
      <c r="AY213" s="212">
        <f t="shared" si="235"/>
        <v>0</v>
      </c>
      <c r="AZ213" s="52">
        <f t="shared" si="226"/>
        <v>0</v>
      </c>
      <c r="BA213" s="611"/>
      <c r="BB213" s="52">
        <f>surplus!AV213</f>
        <v>9.8864093371982449</v>
      </c>
      <c r="BC213" s="212">
        <f t="shared" si="236"/>
        <v>0</v>
      </c>
      <c r="BD213" s="52">
        <f t="shared" si="227"/>
        <v>0</v>
      </c>
    </row>
    <row r="214" spans="1:56" ht="13.8" x14ac:dyDescent="0.45">
      <c r="A214" s="109">
        <v>2019</v>
      </c>
      <c r="B214" s="626">
        <f t="shared" si="208"/>
        <v>2547.3548174248258</v>
      </c>
      <c r="C214" s="611"/>
      <c r="D214" s="52">
        <f>surplus!AD214</f>
        <v>550.17246601490365</v>
      </c>
      <c r="E214" s="52">
        <f t="shared" si="228"/>
        <v>244.90505402477169</v>
      </c>
      <c r="F214" s="212">
        <f t="shared" si="229"/>
        <v>1.8650645994832042</v>
      </c>
      <c r="G214" s="52">
        <f t="shared" si="209"/>
        <v>456.7637464961233</v>
      </c>
      <c r="H214" s="611"/>
      <c r="I214" s="52">
        <f>surplus!P214</f>
        <v>11.68825477969844</v>
      </c>
      <c r="J214" s="213">
        <f t="shared" si="237"/>
        <v>0.05</v>
      </c>
      <c r="K214" s="52">
        <f t="shared" si="210"/>
        <v>233.76509559396879</v>
      </c>
      <c r="L214" s="52">
        <f t="shared" si="211"/>
        <v>435.98700438711836</v>
      </c>
      <c r="M214" s="52">
        <f t="shared" si="212"/>
        <v>222.07684081427035</v>
      </c>
      <c r="N214" s="52">
        <f>surplus!T214</f>
        <v>3.2411910847738299</v>
      </c>
      <c r="O214" s="213">
        <f t="shared" si="238"/>
        <v>3.7499999999999999E-2</v>
      </c>
      <c r="P214" s="52">
        <f t="shared" si="213"/>
        <v>86.431762260635466</v>
      </c>
      <c r="Q214" s="52">
        <f t="shared" si="214"/>
        <v>161.20082006325961</v>
      </c>
      <c r="R214" s="52">
        <f t="shared" si="215"/>
        <v>83.190571175861635</v>
      </c>
      <c r="S214" s="611"/>
      <c r="T214" s="52">
        <f>surplus!L214</f>
        <v>32.900708368043752</v>
      </c>
      <c r="U214" s="173">
        <f t="shared" si="239"/>
        <v>0.05</v>
      </c>
      <c r="V214" s="52">
        <f t="shared" si="216"/>
        <v>28.2550955939688</v>
      </c>
      <c r="W214" s="52">
        <f t="shared" si="217"/>
        <v>4.6456127740749515</v>
      </c>
      <c r="X214" s="212">
        <f t="shared" si="230"/>
        <v>18.28</v>
      </c>
      <c r="Y214" s="52">
        <f t="shared" si="218"/>
        <v>84.92180151009012</v>
      </c>
      <c r="Z214" s="611"/>
      <c r="AA214" s="52">
        <f>surplus!AH214</f>
        <v>12.756269395238181</v>
      </c>
      <c r="AB214" s="212">
        <f t="shared" si="231"/>
        <v>18.28</v>
      </c>
      <c r="AC214" s="52">
        <f t="shared" si="219"/>
        <v>233.18460454495397</v>
      </c>
      <c r="AD214" s="611"/>
      <c r="AE214" s="52">
        <f>surplus!AJ214</f>
        <v>129.1</v>
      </c>
      <c r="AF214" s="212">
        <f t="shared" si="232"/>
        <v>4.3888888888888893</v>
      </c>
      <c r="AG214" s="52">
        <f t="shared" si="220"/>
        <v>566.60555555555561</v>
      </c>
      <c r="AH214" s="611"/>
      <c r="AI214" s="52">
        <f>surplus!Y214</f>
        <v>6.4</v>
      </c>
      <c r="AJ214" s="212">
        <f t="shared" si="233"/>
        <v>4.3888888888888893</v>
      </c>
      <c r="AK214" s="52">
        <f t="shared" si="221"/>
        <v>28.088888888888892</v>
      </c>
      <c r="AL214" s="611"/>
      <c r="AM214" s="52">
        <f>surplus!V214</f>
        <v>78.099999999999994</v>
      </c>
      <c r="AN214" s="212">
        <f t="shared" si="234"/>
        <v>2.757696007696008</v>
      </c>
      <c r="AO214" s="52">
        <f t="shared" si="222"/>
        <v>215.37605820105821</v>
      </c>
      <c r="AP214" s="611"/>
      <c r="AQ214" s="52">
        <f>surplus!AM214</f>
        <v>127.9</v>
      </c>
      <c r="AR214" s="214">
        <f t="shared" si="240"/>
        <v>0.08</v>
      </c>
      <c r="AS214" s="52">
        <f t="shared" si="223"/>
        <v>6.2479999999999993</v>
      </c>
      <c r="AT214" s="52">
        <f t="shared" si="224"/>
        <v>121.652</v>
      </c>
      <c r="AU214" s="212">
        <f t="shared" si="241"/>
        <v>3.0022222222222221</v>
      </c>
      <c r="AV214" s="52">
        <f t="shared" si="225"/>
        <v>365.22633777777776</v>
      </c>
      <c r="AW214" s="611"/>
      <c r="AX214" s="52">
        <f>surplus!AR214</f>
        <v>5.8801133388869991</v>
      </c>
      <c r="AY214" s="212">
        <f t="shared" si="235"/>
        <v>0</v>
      </c>
      <c r="AZ214" s="52">
        <f t="shared" si="226"/>
        <v>0</v>
      </c>
      <c r="BA214" s="611"/>
      <c r="BB214" s="52">
        <f>surplus!AV214</f>
        <v>9.8801487572891862</v>
      </c>
      <c r="BC214" s="212">
        <f t="shared" si="236"/>
        <v>0</v>
      </c>
      <c r="BD214" s="52">
        <f t="shared" si="227"/>
        <v>0</v>
      </c>
    </row>
    <row r="215" spans="1:56" ht="13.8" x14ac:dyDescent="0.45">
      <c r="A215" s="109">
        <v>2020</v>
      </c>
      <c r="B215" s="626">
        <f t="shared" si="208"/>
        <v>2547.914399641083</v>
      </c>
      <c r="C215" s="611"/>
      <c r="D215" s="52">
        <f>surplus!AD215</f>
        <v>561.83904924887577</v>
      </c>
      <c r="E215" s="52">
        <f t="shared" si="228"/>
        <v>258.14829310632837</v>
      </c>
      <c r="F215" s="212">
        <f t="shared" si="229"/>
        <v>1.8650645994832042</v>
      </c>
      <c r="G215" s="52">
        <f t="shared" si="209"/>
        <v>481.46324288962711</v>
      </c>
      <c r="H215" s="611"/>
      <c r="I215" s="52">
        <f>surplus!P215</f>
        <v>11.596708221591651</v>
      </c>
      <c r="J215" s="213">
        <f t="shared" si="237"/>
        <v>0.05</v>
      </c>
      <c r="K215" s="52">
        <f t="shared" si="210"/>
        <v>231.93416443183301</v>
      </c>
      <c r="L215" s="52">
        <f t="shared" si="211"/>
        <v>432.57219949252828</v>
      </c>
      <c r="M215" s="52">
        <f t="shared" si="212"/>
        <v>220.33745621024136</v>
      </c>
      <c r="N215" s="52">
        <f>surplus!T215</f>
        <v>3.24753116619374</v>
      </c>
      <c r="O215" s="213">
        <f t="shared" si="238"/>
        <v>3.7499999999999999E-2</v>
      </c>
      <c r="P215" s="52">
        <f t="shared" si="213"/>
        <v>86.600831098499739</v>
      </c>
      <c r="Q215" s="52">
        <f t="shared" si="214"/>
        <v>161.51614436763603</v>
      </c>
      <c r="R215" s="52">
        <f t="shared" si="215"/>
        <v>83.353299932306001</v>
      </c>
      <c r="S215" s="611"/>
      <c r="T215" s="52">
        <f>surplus!L215</f>
        <v>32.781078364546282</v>
      </c>
      <c r="U215" s="173">
        <f t="shared" si="239"/>
        <v>0.05</v>
      </c>
      <c r="V215" s="52">
        <f t="shared" si="216"/>
        <v>28.834164431833059</v>
      </c>
      <c r="W215" s="52">
        <f t="shared" si="217"/>
        <v>3.9469139327132226</v>
      </c>
      <c r="X215" s="212">
        <f t="shared" si="230"/>
        <v>18.28</v>
      </c>
      <c r="Y215" s="52">
        <f t="shared" si="218"/>
        <v>72.149586689997719</v>
      </c>
      <c r="Z215" s="611"/>
      <c r="AA215" s="52">
        <f>surplus!AH215</f>
        <v>12.696947531806801</v>
      </c>
      <c r="AB215" s="212">
        <f t="shared" si="231"/>
        <v>18.28</v>
      </c>
      <c r="AC215" s="52">
        <f t="shared" si="219"/>
        <v>232.10020088142835</v>
      </c>
      <c r="AD215" s="611"/>
      <c r="AE215" s="52">
        <f>surplus!AJ215</f>
        <v>127.5</v>
      </c>
      <c r="AF215" s="212">
        <f t="shared" si="232"/>
        <v>4.3888888888888893</v>
      </c>
      <c r="AG215" s="52">
        <f t="shared" si="220"/>
        <v>559.58333333333337</v>
      </c>
      <c r="AH215" s="611"/>
      <c r="AI215" s="52">
        <f>surplus!Y215</f>
        <v>6.2</v>
      </c>
      <c r="AJ215" s="212">
        <f t="shared" si="233"/>
        <v>4.3888888888888893</v>
      </c>
      <c r="AK215" s="52">
        <f t="shared" si="221"/>
        <v>27.211111111111116</v>
      </c>
      <c r="AL215" s="611"/>
      <c r="AM215" s="52">
        <f>surplus!V215</f>
        <v>79.099999999999994</v>
      </c>
      <c r="AN215" s="212">
        <f t="shared" si="234"/>
        <v>2.757696007696008</v>
      </c>
      <c r="AO215" s="52">
        <f t="shared" si="222"/>
        <v>218.13375420875423</v>
      </c>
      <c r="AP215" s="611"/>
      <c r="AQ215" s="52">
        <f>surplus!AM215</f>
        <v>127.3</v>
      </c>
      <c r="AR215" s="214">
        <f t="shared" si="240"/>
        <v>0.08</v>
      </c>
      <c r="AS215" s="52">
        <f t="shared" si="223"/>
        <v>6.3279999999999994</v>
      </c>
      <c r="AT215" s="52">
        <f t="shared" si="224"/>
        <v>120.97199999999999</v>
      </c>
      <c r="AU215" s="212">
        <f t="shared" si="241"/>
        <v>3.0022222222222221</v>
      </c>
      <c r="AV215" s="52">
        <f t="shared" si="225"/>
        <v>363.18482666666665</v>
      </c>
      <c r="AW215" s="611"/>
      <c r="AX215" s="52">
        <f>surplus!AR215</f>
        <v>5.6729725383274054</v>
      </c>
      <c r="AY215" s="212">
        <f t="shared" si="235"/>
        <v>0</v>
      </c>
      <c r="AZ215" s="52">
        <f t="shared" si="226"/>
        <v>0</v>
      </c>
      <c r="BA215" s="611"/>
      <c r="BB215" s="52">
        <f>surplus!AV215</f>
        <v>9.802026456554719</v>
      </c>
      <c r="BC215" s="212">
        <f t="shared" si="236"/>
        <v>0</v>
      </c>
      <c r="BD215" s="52">
        <f t="shared" si="227"/>
        <v>0</v>
      </c>
    </row>
    <row r="216" spans="1:56" ht="13.8" x14ac:dyDescent="0.45">
      <c r="A216" s="109">
        <v>2021</v>
      </c>
      <c r="B216" s="626">
        <f t="shared" si="208"/>
        <v>2544.0923731906159</v>
      </c>
      <c r="C216" s="611"/>
      <c r="D216" s="52">
        <f>surplus!AD216</f>
        <v>572.41381270464922</v>
      </c>
      <c r="E216" s="52">
        <f t="shared" si="228"/>
        <v>270.9655934053327</v>
      </c>
      <c r="F216" s="212">
        <f t="shared" si="229"/>
        <v>1.8650645994832042</v>
      </c>
      <c r="G216" s="52">
        <f t="shared" si="209"/>
        <v>505.36833593824559</v>
      </c>
      <c r="H216" s="611"/>
      <c r="I216" s="52">
        <f>surplus!P216</f>
        <v>11.6051822039037</v>
      </c>
      <c r="J216" s="213">
        <f t="shared" si="237"/>
        <v>0.05</v>
      </c>
      <c r="K216" s="52">
        <f t="shared" si="210"/>
        <v>232.10364407807398</v>
      </c>
      <c r="L216" s="52">
        <f t="shared" si="211"/>
        <v>432.88828998106527</v>
      </c>
      <c r="M216" s="52">
        <f t="shared" si="212"/>
        <v>220.49846187417029</v>
      </c>
      <c r="N216" s="52">
        <f>surplus!T216</f>
        <v>3.1538866529277763</v>
      </c>
      <c r="O216" s="213">
        <f t="shared" si="238"/>
        <v>3.7499999999999999E-2</v>
      </c>
      <c r="P216" s="52">
        <f t="shared" si="213"/>
        <v>84.103644078074041</v>
      </c>
      <c r="Q216" s="52">
        <f t="shared" si="214"/>
        <v>156.85872925755112</v>
      </c>
      <c r="R216" s="52">
        <f t="shared" si="215"/>
        <v>80.949757425146259</v>
      </c>
      <c r="S216" s="611"/>
      <c r="T216" s="52">
        <f>surplus!L216</f>
        <v>32.562858560936419</v>
      </c>
      <c r="U216" s="173">
        <f t="shared" si="239"/>
        <v>0.05</v>
      </c>
      <c r="V216" s="52">
        <f t="shared" si="216"/>
        <v>29.358644078074036</v>
      </c>
      <c r="W216" s="52">
        <f t="shared" si="217"/>
        <v>3.2042144828623833</v>
      </c>
      <c r="X216" s="212">
        <f t="shared" si="230"/>
        <v>18.28</v>
      </c>
      <c r="Y216" s="52">
        <f t="shared" si="218"/>
        <v>58.573040746724374</v>
      </c>
      <c r="Z216" s="611"/>
      <c r="AA216" s="52">
        <f>surplus!AH216</f>
        <v>12.637724509294081</v>
      </c>
      <c r="AB216" s="212">
        <f t="shared" si="231"/>
        <v>18.28</v>
      </c>
      <c r="AC216" s="52">
        <f t="shared" si="219"/>
        <v>231.01760402989581</v>
      </c>
      <c r="AD216" s="611"/>
      <c r="AE216" s="52">
        <f>surplus!AJ216</f>
        <v>125.7</v>
      </c>
      <c r="AF216" s="212">
        <f t="shared" si="232"/>
        <v>4.3888888888888893</v>
      </c>
      <c r="AG216" s="52">
        <f t="shared" si="220"/>
        <v>551.68333333333339</v>
      </c>
      <c r="AH216" s="611"/>
      <c r="AI216" s="52">
        <f>surplus!Y216</f>
        <v>6.1</v>
      </c>
      <c r="AJ216" s="212">
        <f t="shared" si="233"/>
        <v>4.3888888888888893</v>
      </c>
      <c r="AK216" s="52">
        <f t="shared" si="221"/>
        <v>26.772222222222222</v>
      </c>
      <c r="AL216" s="611"/>
      <c r="AM216" s="52">
        <f>surplus!V216</f>
        <v>79.900000000000006</v>
      </c>
      <c r="AN216" s="212">
        <f t="shared" si="234"/>
        <v>2.757696007696008</v>
      </c>
      <c r="AO216" s="52">
        <f t="shared" si="222"/>
        <v>220.33991101491105</v>
      </c>
      <c r="AP216" s="611"/>
      <c r="AQ216" s="52">
        <f>surplus!AM216</f>
        <v>126.5</v>
      </c>
      <c r="AR216" s="214">
        <f t="shared" si="240"/>
        <v>0.08</v>
      </c>
      <c r="AS216" s="52">
        <f t="shared" si="223"/>
        <v>6.3920000000000003</v>
      </c>
      <c r="AT216" s="52">
        <f t="shared" si="224"/>
        <v>120.108</v>
      </c>
      <c r="AU216" s="212">
        <f t="shared" si="241"/>
        <v>3.0022222222222221</v>
      </c>
      <c r="AV216" s="52">
        <f t="shared" si="225"/>
        <v>360.59090666666668</v>
      </c>
      <c r="AW216" s="611"/>
      <c r="AX216" s="52">
        <f>surplus!AR216</f>
        <v>5.4660573697498265</v>
      </c>
      <c r="AY216" s="212">
        <f t="shared" si="235"/>
        <v>0</v>
      </c>
      <c r="AZ216" s="52">
        <f t="shared" si="226"/>
        <v>0</v>
      </c>
      <c r="BA216" s="611"/>
      <c r="BB216" s="52">
        <f>surplus!AV216</f>
        <v>9.8242002977966454</v>
      </c>
      <c r="BC216" s="212">
        <f t="shared" si="236"/>
        <v>0</v>
      </c>
      <c r="BD216" s="52">
        <f t="shared" si="227"/>
        <v>0</v>
      </c>
    </row>
    <row r="217" spans="1:56" ht="13.8" x14ac:dyDescent="0.45">
      <c r="A217" s="109">
        <v>2022</v>
      </c>
      <c r="B217" s="626">
        <f t="shared" si="208"/>
        <v>2539.4724727930607</v>
      </c>
      <c r="C217" s="611"/>
      <c r="D217" s="52">
        <f>surplus!AD217</f>
        <v>582.59353077794867</v>
      </c>
      <c r="E217" s="52">
        <f t="shared" si="228"/>
        <v>282.72070578797621</v>
      </c>
      <c r="F217" s="212">
        <f t="shared" si="229"/>
        <v>1.8650645994832042</v>
      </c>
      <c r="G217" s="52">
        <f t="shared" si="209"/>
        <v>527.29237990606066</v>
      </c>
      <c r="H217" s="611"/>
      <c r="I217" s="52">
        <f>surplus!P217</f>
        <v>11.513668627188823</v>
      </c>
      <c r="J217" s="213">
        <f t="shared" si="237"/>
        <v>0.05</v>
      </c>
      <c r="K217" s="52">
        <f t="shared" si="210"/>
        <v>230.27337254377645</v>
      </c>
      <c r="L217" s="52">
        <f t="shared" si="211"/>
        <v>429.4747153350051</v>
      </c>
      <c r="M217" s="52">
        <f t="shared" si="212"/>
        <v>218.75970391658763</v>
      </c>
      <c r="N217" s="52">
        <f>surplus!T217</f>
        <v>3.1602514703916169</v>
      </c>
      <c r="O217" s="213">
        <f t="shared" si="238"/>
        <v>3.7499999999999999E-2</v>
      </c>
      <c r="P217" s="52">
        <f t="shared" si="213"/>
        <v>84.27337254377646</v>
      </c>
      <c r="Q217" s="52">
        <f t="shared" si="214"/>
        <v>157.1752838104573</v>
      </c>
      <c r="R217" s="52">
        <f t="shared" si="215"/>
        <v>81.113121073384846</v>
      </c>
      <c r="S217" s="611"/>
      <c r="T217" s="52">
        <f>surplus!L217</f>
        <v>32.34549289077772</v>
      </c>
      <c r="U217" s="173">
        <f t="shared" si="239"/>
        <v>0.05</v>
      </c>
      <c r="V217" s="52">
        <f t="shared" si="216"/>
        <v>29.863372543776457</v>
      </c>
      <c r="W217" s="52">
        <f t="shared" si="217"/>
        <v>2.4821203470012634</v>
      </c>
      <c r="X217" s="212">
        <f t="shared" si="230"/>
        <v>18.28</v>
      </c>
      <c r="Y217" s="52">
        <f t="shared" si="218"/>
        <v>45.373159943183097</v>
      </c>
      <c r="Z217" s="611"/>
      <c r="AA217" s="52">
        <f>surplus!AH217</f>
        <v>12.578561353000126</v>
      </c>
      <c r="AB217" s="212">
        <f t="shared" si="231"/>
        <v>18.28</v>
      </c>
      <c r="AC217" s="52">
        <f t="shared" si="219"/>
        <v>229.93610153284232</v>
      </c>
      <c r="AD217" s="611"/>
      <c r="AE217" s="52">
        <f>surplus!AJ217</f>
        <v>123.8</v>
      </c>
      <c r="AF217" s="212">
        <f t="shared" si="232"/>
        <v>4.3888888888888893</v>
      </c>
      <c r="AG217" s="52">
        <f t="shared" si="220"/>
        <v>543.34444444444443</v>
      </c>
      <c r="AH217" s="611"/>
      <c r="AI217" s="52">
        <f>surplus!Y217</f>
        <v>6</v>
      </c>
      <c r="AJ217" s="212">
        <f t="shared" si="233"/>
        <v>4.3888888888888893</v>
      </c>
      <c r="AK217" s="52">
        <f t="shared" si="221"/>
        <v>26.333333333333336</v>
      </c>
      <c r="AL217" s="611"/>
      <c r="AM217" s="52">
        <f>surplus!V217</f>
        <v>80.7</v>
      </c>
      <c r="AN217" s="212">
        <f t="shared" si="234"/>
        <v>2.757696007696008</v>
      </c>
      <c r="AO217" s="52">
        <f t="shared" si="222"/>
        <v>222.54606782106785</v>
      </c>
      <c r="AP217" s="611"/>
      <c r="AQ217" s="52">
        <f>surplus!AM217</f>
        <v>125.7</v>
      </c>
      <c r="AR217" s="214">
        <f t="shared" si="240"/>
        <v>0.08</v>
      </c>
      <c r="AS217" s="52">
        <f t="shared" si="223"/>
        <v>6.4560000000000004</v>
      </c>
      <c r="AT217" s="52">
        <f t="shared" si="224"/>
        <v>119.244</v>
      </c>
      <c r="AU217" s="212">
        <f t="shared" si="241"/>
        <v>3.0022222222222221</v>
      </c>
      <c r="AV217" s="52">
        <f t="shared" si="225"/>
        <v>357.99698666666666</v>
      </c>
      <c r="AW217" s="611"/>
      <c r="AX217" s="52">
        <f>surplus!AR217</f>
        <v>5.2592788625244351</v>
      </c>
      <c r="AY217" s="212">
        <f t="shared" si="235"/>
        <v>0</v>
      </c>
      <c r="AZ217" s="52">
        <f t="shared" si="226"/>
        <v>0</v>
      </c>
      <c r="BA217" s="611"/>
      <c r="BB217" s="52">
        <f>surplus!AV217</f>
        <v>9.7465535070633216</v>
      </c>
      <c r="BC217" s="212">
        <f t="shared" si="236"/>
        <v>0</v>
      </c>
      <c r="BD217" s="52">
        <f t="shared" si="227"/>
        <v>0</v>
      </c>
    </row>
    <row r="218" spans="1:56" ht="13.8" x14ac:dyDescent="0.45">
      <c r="A218" s="109">
        <v>2023</v>
      </c>
      <c r="B218" s="626">
        <f t="shared" si="208"/>
        <v>2529.0056801909095</v>
      </c>
      <c r="C218" s="611"/>
      <c r="D218" s="52">
        <f>surplus!AD218</f>
        <v>592.27662594249966</v>
      </c>
      <c r="E218" s="52">
        <f t="shared" si="228"/>
        <v>294.64553757514096</v>
      </c>
      <c r="F218" s="212">
        <f t="shared" si="229"/>
        <v>1.8650645994832042</v>
      </c>
      <c r="G218" s="52">
        <f t="shared" si="209"/>
        <v>549.53296152709368</v>
      </c>
      <c r="H218" s="611"/>
      <c r="I218" s="52">
        <f>surplus!P218</f>
        <v>11.522163530301317</v>
      </c>
      <c r="J218" s="213">
        <f t="shared" si="237"/>
        <v>0.05</v>
      </c>
      <c r="K218" s="52">
        <f t="shared" si="210"/>
        <v>230.44327060602632</v>
      </c>
      <c r="L218" s="52">
        <f t="shared" si="211"/>
        <v>429.79158619642811</v>
      </c>
      <c r="M218" s="52">
        <f t="shared" si="212"/>
        <v>218.92110707572499</v>
      </c>
      <c r="N218" s="52">
        <f>surplus!T218</f>
        <v>3.0666226477259881</v>
      </c>
      <c r="O218" s="213">
        <f t="shared" si="238"/>
        <v>3.7499999999999999E-2</v>
      </c>
      <c r="P218" s="52">
        <f t="shared" si="213"/>
        <v>81.776603939359688</v>
      </c>
      <c r="Q218" s="52">
        <f t="shared" si="214"/>
        <v>152.5186490732585</v>
      </c>
      <c r="R218" s="52">
        <f t="shared" si="215"/>
        <v>78.709981291633696</v>
      </c>
      <c r="S218" s="611"/>
      <c r="T218" s="52">
        <f>surplus!L218</f>
        <v>31.928709402107387</v>
      </c>
      <c r="U218" s="173">
        <f t="shared" si="239"/>
        <v>0.05</v>
      </c>
      <c r="V218" s="52">
        <f t="shared" si="216"/>
        <v>30.343270606026351</v>
      </c>
      <c r="W218" s="52">
        <f t="shared" si="217"/>
        <v>1.5854387960810357</v>
      </c>
      <c r="X218" s="212">
        <f t="shared" si="230"/>
        <v>18.28</v>
      </c>
      <c r="Y218" s="52">
        <f t="shared" si="218"/>
        <v>28.981821192361334</v>
      </c>
      <c r="Z218" s="611"/>
      <c r="AA218" s="52">
        <f>surplus!AH218</f>
        <v>12.519439001810214</v>
      </c>
      <c r="AB218" s="212">
        <f t="shared" si="231"/>
        <v>18.28</v>
      </c>
      <c r="AC218" s="52">
        <f t="shared" si="219"/>
        <v>228.85534495309074</v>
      </c>
      <c r="AD218" s="611"/>
      <c r="AE218" s="52">
        <f>surplus!AJ218</f>
        <v>121.7</v>
      </c>
      <c r="AF218" s="212">
        <f t="shared" si="232"/>
        <v>4.3888888888888893</v>
      </c>
      <c r="AG218" s="52">
        <f t="shared" si="220"/>
        <v>534.12777777777785</v>
      </c>
      <c r="AH218" s="611"/>
      <c r="AI218" s="52">
        <f>surplus!Y218</f>
        <v>5.9</v>
      </c>
      <c r="AJ218" s="212">
        <f t="shared" si="233"/>
        <v>4.3888888888888893</v>
      </c>
      <c r="AK218" s="52">
        <f t="shared" si="221"/>
        <v>25.894444444444449</v>
      </c>
      <c r="AL218" s="611"/>
      <c r="AM218" s="52">
        <f>surplus!V218</f>
        <v>81.400000000000006</v>
      </c>
      <c r="AN218" s="212">
        <f t="shared" si="234"/>
        <v>2.757696007696008</v>
      </c>
      <c r="AO218" s="52">
        <f t="shared" si="222"/>
        <v>224.47645502645506</v>
      </c>
      <c r="AP218" s="611"/>
      <c r="AQ218" s="52">
        <f>surplus!AM218</f>
        <v>124.7</v>
      </c>
      <c r="AR218" s="214">
        <f t="shared" si="240"/>
        <v>0.08</v>
      </c>
      <c r="AS218" s="52">
        <f t="shared" si="223"/>
        <v>6.5120000000000005</v>
      </c>
      <c r="AT218" s="52">
        <f t="shared" si="224"/>
        <v>118.188</v>
      </c>
      <c r="AU218" s="212">
        <f t="shared" si="241"/>
        <v>3.0022222222222221</v>
      </c>
      <c r="AV218" s="52">
        <f t="shared" si="225"/>
        <v>354.82664</v>
      </c>
      <c r="AW218" s="611"/>
      <c r="AX218" s="52">
        <f>surplus!AR218</f>
        <v>5.0525935043371835</v>
      </c>
      <c r="AY218" s="212">
        <f t="shared" si="235"/>
        <v>0</v>
      </c>
      <c r="AZ218" s="52">
        <f t="shared" si="226"/>
        <v>0</v>
      </c>
      <c r="BA218" s="611"/>
      <c r="BB218" s="52">
        <f>surplus!AV218</f>
        <v>9.6690289744425524</v>
      </c>
      <c r="BC218" s="212">
        <f t="shared" si="236"/>
        <v>0</v>
      </c>
      <c r="BD218" s="52">
        <f t="shared" si="227"/>
        <v>0</v>
      </c>
    </row>
    <row r="219" spans="1:56" ht="13.8" x14ac:dyDescent="0.45">
      <c r="A219" s="109">
        <v>2024</v>
      </c>
      <c r="B219" s="626">
        <f t="shared" si="208"/>
        <v>2512.2822242089283</v>
      </c>
      <c r="C219" s="611"/>
      <c r="D219" s="52">
        <f>surplus!AD219</f>
        <v>600.32663553830776</v>
      </c>
      <c r="E219" s="52">
        <f t="shared" si="228"/>
        <v>304.37944455440248</v>
      </c>
      <c r="F219" s="212">
        <f t="shared" si="229"/>
        <v>1.8650645994832042</v>
      </c>
      <c r="G219" s="52">
        <f t="shared" si="209"/>
        <v>567.68732684877682</v>
      </c>
      <c r="H219" s="611"/>
      <c r="I219" s="52">
        <f>surplus!P219</f>
        <v>11.427813271910377</v>
      </c>
      <c r="J219" s="213">
        <f t="shared" si="237"/>
        <v>0.05</v>
      </c>
      <c r="K219" s="52">
        <f t="shared" si="210"/>
        <v>228.55626543820753</v>
      </c>
      <c r="L219" s="52">
        <f t="shared" si="211"/>
        <v>426.27219965888747</v>
      </c>
      <c r="M219" s="52">
        <f t="shared" si="212"/>
        <v>217.12845216629717</v>
      </c>
      <c r="N219" s="52">
        <f>surplus!T219</f>
        <v>3.070859953932783</v>
      </c>
      <c r="O219" s="213">
        <f t="shared" si="238"/>
        <v>3.7499999999999999E-2</v>
      </c>
      <c r="P219" s="52">
        <f t="shared" si="213"/>
        <v>81.889598771540889</v>
      </c>
      <c r="Q219" s="52">
        <f t="shared" si="214"/>
        <v>152.72939173468421</v>
      </c>
      <c r="R219" s="52">
        <f t="shared" si="215"/>
        <v>78.818738817608107</v>
      </c>
      <c r="S219" s="611"/>
      <c r="T219" s="52">
        <f>surplus!L219</f>
        <v>31.416591706062505</v>
      </c>
      <c r="U219" s="173">
        <f t="shared" si="239"/>
        <v>0.05</v>
      </c>
      <c r="V219" s="52">
        <f t="shared" si="216"/>
        <v>30.741265438207549</v>
      </c>
      <c r="W219" s="52">
        <f t="shared" si="217"/>
        <v>0.67532626785495609</v>
      </c>
      <c r="X219" s="212">
        <f t="shared" si="230"/>
        <v>18.28</v>
      </c>
      <c r="Y219" s="52">
        <f t="shared" si="218"/>
        <v>12.344964176388599</v>
      </c>
      <c r="Z219" s="611"/>
      <c r="AA219" s="52">
        <f>surplus!AH219</f>
        <v>12.346625674842798</v>
      </c>
      <c r="AB219" s="212">
        <f t="shared" si="231"/>
        <v>18.28</v>
      </c>
      <c r="AC219" s="52">
        <f t="shared" si="219"/>
        <v>225.69631733612636</v>
      </c>
      <c r="AD219" s="611"/>
      <c r="AE219" s="52">
        <f>surplus!AJ219</f>
        <v>119.5</v>
      </c>
      <c r="AF219" s="212">
        <f t="shared" si="232"/>
        <v>4.3888888888888893</v>
      </c>
      <c r="AG219" s="52">
        <f t="shared" si="220"/>
        <v>524.47222222222229</v>
      </c>
      <c r="AH219" s="611"/>
      <c r="AI219" s="52">
        <f>surplus!Y219</f>
        <v>5.7</v>
      </c>
      <c r="AJ219" s="212">
        <f t="shared" si="233"/>
        <v>4.3888888888888893</v>
      </c>
      <c r="AK219" s="52">
        <f t="shared" si="221"/>
        <v>25.016666666666669</v>
      </c>
      <c r="AL219" s="611"/>
      <c r="AM219" s="52">
        <f>surplus!V219</f>
        <v>82.1</v>
      </c>
      <c r="AN219" s="212">
        <f t="shared" si="234"/>
        <v>2.757696007696008</v>
      </c>
      <c r="AO219" s="52">
        <f t="shared" si="222"/>
        <v>226.40684223184223</v>
      </c>
      <c r="AP219" s="611"/>
      <c r="AQ219" s="52">
        <f>surplus!AM219</f>
        <v>123.7</v>
      </c>
      <c r="AR219" s="214">
        <f t="shared" si="240"/>
        <v>0.08</v>
      </c>
      <c r="AS219" s="52">
        <f t="shared" si="223"/>
        <v>6.5679999999999996</v>
      </c>
      <c r="AT219" s="52">
        <f t="shared" si="224"/>
        <v>117.13200000000001</v>
      </c>
      <c r="AU219" s="212">
        <f t="shared" si="241"/>
        <v>3.0022222222222221</v>
      </c>
      <c r="AV219" s="52">
        <f t="shared" si="225"/>
        <v>351.65629333333334</v>
      </c>
      <c r="AW219" s="611"/>
      <c r="AX219" s="52">
        <f>surplus!AR219</f>
        <v>4.8146546729699997</v>
      </c>
      <c r="AY219" s="212">
        <f t="shared" si="235"/>
        <v>0</v>
      </c>
      <c r="AZ219" s="52">
        <f t="shared" si="226"/>
        <v>0</v>
      </c>
      <c r="BA219" s="611"/>
      <c r="BB219" s="52">
        <f>surplus!AV219</f>
        <v>9.450484258273125</v>
      </c>
      <c r="BC219" s="212">
        <f t="shared" si="236"/>
        <v>0</v>
      </c>
      <c r="BD219" s="52">
        <f t="shared" si="227"/>
        <v>0</v>
      </c>
    </row>
    <row r="220" spans="1:56" ht="13.8" x14ac:dyDescent="0.45">
      <c r="A220" s="109">
        <v>2025</v>
      </c>
      <c r="B220" s="626">
        <f t="shared" si="208"/>
        <v>2498.2726410157343</v>
      </c>
      <c r="C220" s="611"/>
      <c r="D220" s="52">
        <f>surplus!AD220</f>
        <v>607.85483474680359</v>
      </c>
      <c r="E220" s="52">
        <f t="shared" si="228"/>
        <v>316.16030259598068</v>
      </c>
      <c r="F220" s="212">
        <f t="shared" si="229"/>
        <v>1.8650645994832042</v>
      </c>
      <c r="G220" s="52">
        <f t="shared" si="209"/>
        <v>589.65938813366142</v>
      </c>
      <c r="H220" s="611"/>
      <c r="I220" s="52">
        <f>surplus!P220</f>
        <v>11.333408247951798</v>
      </c>
      <c r="J220" s="213">
        <f t="shared" si="237"/>
        <v>0.05</v>
      </c>
      <c r="K220" s="52">
        <f t="shared" si="210"/>
        <v>226.66816495903595</v>
      </c>
      <c r="L220" s="52">
        <f t="shared" si="211"/>
        <v>422.75077029491723</v>
      </c>
      <c r="M220" s="52">
        <f t="shared" si="212"/>
        <v>215.33475671108414</v>
      </c>
      <c r="N220" s="52">
        <f>surplus!T220</f>
        <v>2.9750561859638487</v>
      </c>
      <c r="O220" s="213">
        <f t="shared" si="238"/>
        <v>3.7499999999999999E-2</v>
      </c>
      <c r="P220" s="52">
        <f t="shared" si="213"/>
        <v>79.334831625702634</v>
      </c>
      <c r="Q220" s="52">
        <f t="shared" si="214"/>
        <v>147.96458597105854</v>
      </c>
      <c r="R220" s="52">
        <f t="shared" si="215"/>
        <v>76.359775439738783</v>
      </c>
      <c r="S220" s="611"/>
      <c r="T220" s="52">
        <f>surplus!L220</f>
        <v>30.700714086817051</v>
      </c>
      <c r="U220" s="173">
        <f t="shared" si="239"/>
        <v>0.05</v>
      </c>
      <c r="V220" s="52">
        <f t="shared" si="216"/>
        <v>31.108164959035964</v>
      </c>
      <c r="W220" s="52">
        <f t="shared" si="217"/>
        <v>0</v>
      </c>
      <c r="X220" s="212">
        <f t="shared" si="230"/>
        <v>18.28</v>
      </c>
      <c r="Y220" s="52">
        <f t="shared" si="218"/>
        <v>0</v>
      </c>
      <c r="Z220" s="611"/>
      <c r="AA220" s="52">
        <f>surplus!AH220</f>
        <v>12.173548814835494</v>
      </c>
      <c r="AB220" s="212">
        <f t="shared" si="231"/>
        <v>18.28</v>
      </c>
      <c r="AC220" s="52">
        <f t="shared" si="219"/>
        <v>222.53247233519284</v>
      </c>
      <c r="AD220" s="611"/>
      <c r="AE220" s="52">
        <f>surplus!AJ220</f>
        <v>117.3</v>
      </c>
      <c r="AF220" s="212">
        <f t="shared" si="232"/>
        <v>4.3888888888888893</v>
      </c>
      <c r="AG220" s="52">
        <f t="shared" si="220"/>
        <v>514.81666666666672</v>
      </c>
      <c r="AH220" s="611"/>
      <c r="AI220" s="52">
        <f>surplus!Y220</f>
        <v>5.6</v>
      </c>
      <c r="AJ220" s="212">
        <f t="shared" si="233"/>
        <v>4.3888888888888893</v>
      </c>
      <c r="AK220" s="52">
        <f t="shared" si="221"/>
        <v>24.577777777777779</v>
      </c>
      <c r="AL220" s="611"/>
      <c r="AM220" s="52">
        <f>surplus!V220</f>
        <v>82.7</v>
      </c>
      <c r="AN220" s="212">
        <f t="shared" si="234"/>
        <v>2.757696007696008</v>
      </c>
      <c r="AO220" s="52">
        <f t="shared" si="222"/>
        <v>228.06145983645987</v>
      </c>
      <c r="AP220" s="611"/>
      <c r="AQ220" s="52">
        <f>surplus!AM220</f>
        <v>122.5</v>
      </c>
      <c r="AR220" s="214">
        <f t="shared" si="240"/>
        <v>0.08</v>
      </c>
      <c r="AS220" s="52">
        <f t="shared" si="223"/>
        <v>6.6160000000000005</v>
      </c>
      <c r="AT220" s="52">
        <f t="shared" si="224"/>
        <v>115.884</v>
      </c>
      <c r="AU220" s="212">
        <f t="shared" si="241"/>
        <v>3.0022222222222221</v>
      </c>
      <c r="AV220" s="52">
        <f t="shared" si="225"/>
        <v>347.90951999999999</v>
      </c>
      <c r="AW220" s="611"/>
      <c r="AX220" s="52">
        <f>surplus!AR220</f>
        <v>4.5761142538907293</v>
      </c>
      <c r="AY220" s="212">
        <f t="shared" si="235"/>
        <v>0</v>
      </c>
      <c r="AZ220" s="52">
        <f t="shared" si="226"/>
        <v>0</v>
      </c>
      <c r="BA220" s="611"/>
      <c r="BB220" s="52">
        <f>surplus!AV220</f>
        <v>9.3311499582315829</v>
      </c>
      <c r="BC220" s="212">
        <f t="shared" si="236"/>
        <v>0</v>
      </c>
      <c r="BD220" s="52">
        <f t="shared" si="227"/>
        <v>0</v>
      </c>
    </row>
    <row r="221" spans="1:56" ht="13.8" x14ac:dyDescent="0.45">
      <c r="A221" s="109">
        <v>2026</v>
      </c>
      <c r="B221" s="626">
        <f t="shared" si="208"/>
        <v>2496.1499522642971</v>
      </c>
      <c r="C221" s="611"/>
      <c r="D221" s="52">
        <f>surplus!AD221</f>
        <v>614.89658350400612</v>
      </c>
      <c r="E221" s="52">
        <f t="shared" si="228"/>
        <v>324.88674215051401</v>
      </c>
      <c r="F221" s="212">
        <f t="shared" si="229"/>
        <v>1.8650645994832042</v>
      </c>
      <c r="G221" s="52">
        <f t="shared" si="209"/>
        <v>605.93476162635147</v>
      </c>
      <c r="H221" s="611"/>
      <c r="I221" s="52">
        <f>surplus!P221</f>
        <v>11.239037246714391</v>
      </c>
      <c r="J221" s="213">
        <f t="shared" si="237"/>
        <v>0.05</v>
      </c>
      <c r="K221" s="52">
        <f t="shared" si="210"/>
        <v>224.78074493428781</v>
      </c>
      <c r="L221" s="52">
        <f t="shared" si="211"/>
        <v>419.23061002240377</v>
      </c>
      <c r="M221" s="52">
        <f t="shared" si="212"/>
        <v>213.54170768757342</v>
      </c>
      <c r="N221" s="52">
        <f>surplus!T221</f>
        <v>2.979277935035793</v>
      </c>
      <c r="O221" s="213">
        <f t="shared" si="238"/>
        <v>3.7499999999999999E-2</v>
      </c>
      <c r="P221" s="52">
        <f t="shared" si="213"/>
        <v>79.447411600954482</v>
      </c>
      <c r="Q221" s="52">
        <f t="shared" si="214"/>
        <v>148.17455489751146</v>
      </c>
      <c r="R221" s="52">
        <f t="shared" si="215"/>
        <v>76.468133665918685</v>
      </c>
      <c r="S221" s="611"/>
      <c r="T221" s="52">
        <f>surplus!L221</f>
        <v>30.087172293240805</v>
      </c>
      <c r="U221" s="173">
        <f t="shared" si="239"/>
        <v>0.05</v>
      </c>
      <c r="V221" s="52">
        <f t="shared" si="216"/>
        <v>31.455744934287818</v>
      </c>
      <c r="W221" s="52">
        <f t="shared" si="217"/>
        <v>0</v>
      </c>
      <c r="X221" s="212">
        <f t="shared" si="230"/>
        <v>18.28</v>
      </c>
      <c r="Y221" s="52">
        <f t="shared" si="218"/>
        <v>0</v>
      </c>
      <c r="Z221" s="611"/>
      <c r="AA221" s="52">
        <f>surplus!AH221</f>
        <v>12.100635672863485</v>
      </c>
      <c r="AB221" s="212">
        <f t="shared" si="231"/>
        <v>18.28</v>
      </c>
      <c r="AC221" s="52">
        <f t="shared" si="219"/>
        <v>221.1996200999445</v>
      </c>
      <c r="AD221" s="611"/>
      <c r="AE221" s="52">
        <f>surplus!AJ221</f>
        <v>114.9</v>
      </c>
      <c r="AF221" s="212">
        <f t="shared" si="232"/>
        <v>4.3888888888888893</v>
      </c>
      <c r="AG221" s="52">
        <f t="shared" si="220"/>
        <v>504.28333333333342</v>
      </c>
      <c r="AH221" s="611"/>
      <c r="AI221" s="52">
        <f>surplus!Y221</f>
        <v>5.4</v>
      </c>
      <c r="AJ221" s="212">
        <f t="shared" si="233"/>
        <v>4.3888888888888893</v>
      </c>
      <c r="AK221" s="52">
        <f t="shared" si="221"/>
        <v>23.700000000000003</v>
      </c>
      <c r="AL221" s="611"/>
      <c r="AM221" s="52">
        <f>surplus!V221</f>
        <v>83.2</v>
      </c>
      <c r="AN221" s="212">
        <f t="shared" si="234"/>
        <v>2.757696007696008</v>
      </c>
      <c r="AO221" s="52">
        <f t="shared" si="222"/>
        <v>229.44030784030787</v>
      </c>
      <c r="AP221" s="611"/>
      <c r="AQ221" s="52">
        <f>surplus!AM221</f>
        <v>121.3</v>
      </c>
      <c r="AR221" s="214">
        <f t="shared" si="240"/>
        <v>0.08</v>
      </c>
      <c r="AS221" s="52">
        <f t="shared" si="223"/>
        <v>6.6560000000000006</v>
      </c>
      <c r="AT221" s="52">
        <f t="shared" si="224"/>
        <v>114.64399999999999</v>
      </c>
      <c r="AU221" s="212">
        <f t="shared" si="241"/>
        <v>3.0022222222222221</v>
      </c>
      <c r="AV221" s="52">
        <f t="shared" si="225"/>
        <v>344.18676444444441</v>
      </c>
      <c r="AW221" s="611"/>
      <c r="AX221" s="52">
        <f>surplus!AR221</f>
        <v>4.23794756691853</v>
      </c>
      <c r="AY221" s="212">
        <f t="shared" si="235"/>
        <v>0</v>
      </c>
      <c r="AZ221" s="52">
        <f t="shared" si="226"/>
        <v>0</v>
      </c>
      <c r="BA221" s="611"/>
      <c r="BB221" s="52">
        <f>surplus!AV221</f>
        <v>9.2123061815805709</v>
      </c>
      <c r="BC221" s="212">
        <f t="shared" si="236"/>
        <v>0</v>
      </c>
      <c r="BD221" s="52">
        <f t="shared" si="227"/>
        <v>0</v>
      </c>
    </row>
    <row r="222" spans="1:56" ht="13.8" x14ac:dyDescent="0.45">
      <c r="A222" s="109">
        <v>2027</v>
      </c>
      <c r="B222" s="626">
        <f t="shared" si="208"/>
        <v>2491.435567851172</v>
      </c>
      <c r="C222" s="611"/>
      <c r="D222" s="52">
        <f>surplus!AD222</f>
        <v>621.55273914523264</v>
      </c>
      <c r="E222" s="52">
        <f t="shared" si="228"/>
        <v>335.79287154371315</v>
      </c>
      <c r="F222" s="212">
        <f t="shared" si="229"/>
        <v>1.8650645994832042</v>
      </c>
      <c r="G222" s="52">
        <f t="shared" si="209"/>
        <v>626.27539747499043</v>
      </c>
      <c r="H222" s="611"/>
      <c r="I222" s="52">
        <f>surplus!P222</f>
        <v>11.144702420954758</v>
      </c>
      <c r="J222" s="213">
        <f t="shared" si="237"/>
        <v>0.05</v>
      </c>
      <c r="K222" s="52">
        <f t="shared" si="210"/>
        <v>222.89404841909516</v>
      </c>
      <c r="L222" s="52">
        <f t="shared" si="211"/>
        <v>415.71179914194965</v>
      </c>
      <c r="M222" s="52">
        <f t="shared" si="212"/>
        <v>211.7493459981404</v>
      </c>
      <c r="N222" s="52">
        <f>surplus!T222</f>
        <v>2.8835268157160687</v>
      </c>
      <c r="O222" s="213">
        <f t="shared" si="238"/>
        <v>3.7499999999999999E-2</v>
      </c>
      <c r="P222" s="52">
        <f t="shared" si="213"/>
        <v>76.894048419095171</v>
      </c>
      <c r="Q222" s="52">
        <f t="shared" si="214"/>
        <v>143.41236761740186</v>
      </c>
      <c r="R222" s="52">
        <f t="shared" si="215"/>
        <v>74.010521603379104</v>
      </c>
      <c r="S222" s="611"/>
      <c r="T222" s="52">
        <f>surplus!L222</f>
        <v>29.276114122569304</v>
      </c>
      <c r="U222" s="173">
        <f t="shared" si="239"/>
        <v>0.05</v>
      </c>
      <c r="V222" s="52">
        <f t="shared" si="216"/>
        <v>31.779048419095172</v>
      </c>
      <c r="W222" s="52">
        <f t="shared" si="217"/>
        <v>0</v>
      </c>
      <c r="X222" s="212">
        <f t="shared" si="230"/>
        <v>18.28</v>
      </c>
      <c r="Y222" s="52">
        <f t="shared" si="218"/>
        <v>0</v>
      </c>
      <c r="Z222" s="611"/>
      <c r="AA222" s="52">
        <f>surplus!AH222</f>
        <v>11.927896608035903</v>
      </c>
      <c r="AB222" s="212">
        <f t="shared" si="231"/>
        <v>18.28</v>
      </c>
      <c r="AC222" s="52">
        <f t="shared" si="219"/>
        <v>218.04194999489633</v>
      </c>
      <c r="AD222" s="611"/>
      <c r="AE222" s="52">
        <f>surplus!AJ222</f>
        <v>112.5</v>
      </c>
      <c r="AF222" s="212">
        <f t="shared" si="232"/>
        <v>4.3888888888888893</v>
      </c>
      <c r="AG222" s="52">
        <f t="shared" si="220"/>
        <v>493.75000000000006</v>
      </c>
      <c r="AH222" s="611"/>
      <c r="AI222" s="52">
        <f>surplus!Y222</f>
        <v>5.3</v>
      </c>
      <c r="AJ222" s="212">
        <f t="shared" si="233"/>
        <v>4.3888888888888893</v>
      </c>
      <c r="AK222" s="52">
        <f t="shared" si="221"/>
        <v>23.261111111111113</v>
      </c>
      <c r="AL222" s="611"/>
      <c r="AM222" s="52">
        <f>surplus!V222</f>
        <v>83.7</v>
      </c>
      <c r="AN222" s="212">
        <f t="shared" si="234"/>
        <v>2.757696007696008</v>
      </c>
      <c r="AO222" s="52">
        <f t="shared" si="222"/>
        <v>230.81915584415589</v>
      </c>
      <c r="AP222" s="611"/>
      <c r="AQ222" s="52">
        <f>surplus!AM222</f>
        <v>120</v>
      </c>
      <c r="AR222" s="214">
        <f t="shared" si="240"/>
        <v>0.08</v>
      </c>
      <c r="AS222" s="52">
        <f t="shared" si="223"/>
        <v>6.6960000000000006</v>
      </c>
      <c r="AT222" s="52">
        <f t="shared" si="224"/>
        <v>113.304</v>
      </c>
      <c r="AU222" s="212">
        <f t="shared" si="241"/>
        <v>3.0022222222222221</v>
      </c>
      <c r="AV222" s="52">
        <f t="shared" si="225"/>
        <v>340.16378666666668</v>
      </c>
      <c r="AW222" s="611"/>
      <c r="AX222" s="52">
        <f>surplus!AR222</f>
        <v>4.0001782596110873</v>
      </c>
      <c r="AY222" s="212">
        <f t="shared" si="235"/>
        <v>0</v>
      </c>
      <c r="AZ222" s="52">
        <f t="shared" si="226"/>
        <v>0</v>
      </c>
      <c r="BA222" s="611"/>
      <c r="BB222" s="52">
        <f>surplus!AV222</f>
        <v>8.9939839657395524</v>
      </c>
      <c r="BC222" s="212">
        <f t="shared" si="236"/>
        <v>0</v>
      </c>
      <c r="BD222" s="52">
        <f t="shared" si="227"/>
        <v>0</v>
      </c>
    </row>
    <row r="223" spans="1:56" ht="13.8" x14ac:dyDescent="0.45">
      <c r="A223" s="109">
        <v>2028</v>
      </c>
      <c r="B223" s="626">
        <f t="shared" si="208"/>
        <v>2484.252109756399</v>
      </c>
      <c r="C223" s="611"/>
      <c r="D223" s="52">
        <f>surplus!AD223</f>
        <v>627.72411686898965</v>
      </c>
      <c r="E223" s="52">
        <f t="shared" si="228"/>
        <v>346.21276101151608</v>
      </c>
      <c r="F223" s="212">
        <f t="shared" si="229"/>
        <v>1.8650645994832042</v>
      </c>
      <c r="G223" s="52">
        <f t="shared" si="209"/>
        <v>645.70916445191756</v>
      </c>
      <c r="H223" s="611"/>
      <c r="I223" s="52">
        <f>surplus!P223</f>
        <v>11.050405817624581</v>
      </c>
      <c r="J223" s="213">
        <f t="shared" si="237"/>
        <v>0.05</v>
      </c>
      <c r="K223" s="52">
        <f t="shared" si="210"/>
        <v>221.00811635249161</v>
      </c>
      <c r="L223" s="52">
        <f t="shared" si="211"/>
        <v>412.19441400749719</v>
      </c>
      <c r="M223" s="52">
        <f t="shared" si="212"/>
        <v>209.95771053486703</v>
      </c>
      <c r="N223" s="52">
        <f>surplus!T223</f>
        <v>2.7878043632184362</v>
      </c>
      <c r="O223" s="213">
        <f t="shared" si="238"/>
        <v>3.7499999999999999E-2</v>
      </c>
      <c r="P223" s="52">
        <f t="shared" si="213"/>
        <v>74.341449685824969</v>
      </c>
      <c r="Q223" s="52">
        <f t="shared" si="214"/>
        <v>138.65160608329393</v>
      </c>
      <c r="R223" s="52">
        <f t="shared" si="215"/>
        <v>71.553645322606528</v>
      </c>
      <c r="S223" s="611"/>
      <c r="T223" s="52">
        <f>surplus!L223</f>
        <v>28.467680108014264</v>
      </c>
      <c r="U223" s="173">
        <f t="shared" si="239"/>
        <v>0.05</v>
      </c>
      <c r="V223" s="52">
        <f t="shared" si="216"/>
        <v>32.078116352491634</v>
      </c>
      <c r="W223" s="52">
        <f t="shared" si="217"/>
        <v>0</v>
      </c>
      <c r="X223" s="212">
        <f t="shared" si="230"/>
        <v>18.28</v>
      </c>
      <c r="Y223" s="52">
        <f t="shared" si="218"/>
        <v>0</v>
      </c>
      <c r="Z223" s="611"/>
      <c r="AA223" s="52">
        <f>surplus!AH223</f>
        <v>11.755341470326414</v>
      </c>
      <c r="AB223" s="212">
        <f t="shared" si="231"/>
        <v>18.28</v>
      </c>
      <c r="AC223" s="52">
        <f t="shared" si="219"/>
        <v>214.88764207756685</v>
      </c>
      <c r="AD223" s="611"/>
      <c r="AE223" s="52">
        <f>surplus!AJ223</f>
        <v>109.9</v>
      </c>
      <c r="AF223" s="212">
        <f t="shared" si="232"/>
        <v>4.3888888888888893</v>
      </c>
      <c r="AG223" s="52">
        <f t="shared" si="220"/>
        <v>482.33888888888896</v>
      </c>
      <c r="AH223" s="611"/>
      <c r="AI223" s="52">
        <f>surplus!Y223</f>
        <v>5.0999999999999996</v>
      </c>
      <c r="AJ223" s="212">
        <f t="shared" si="233"/>
        <v>4.3888888888888893</v>
      </c>
      <c r="AK223" s="52">
        <f t="shared" si="221"/>
        <v>22.383333333333333</v>
      </c>
      <c r="AL223" s="611"/>
      <c r="AM223" s="52">
        <f>surplus!V223</f>
        <v>84.1</v>
      </c>
      <c r="AN223" s="212">
        <f t="shared" si="234"/>
        <v>2.757696007696008</v>
      </c>
      <c r="AO223" s="52">
        <f t="shared" si="222"/>
        <v>231.92223424723426</v>
      </c>
      <c r="AP223" s="611"/>
      <c r="AQ223" s="52">
        <f>surplus!AM223</f>
        <v>118.7</v>
      </c>
      <c r="AR223" s="214">
        <f t="shared" si="240"/>
        <v>0.08</v>
      </c>
      <c r="AS223" s="52">
        <f t="shared" si="223"/>
        <v>6.7279999999999998</v>
      </c>
      <c r="AT223" s="52">
        <f t="shared" si="224"/>
        <v>111.97200000000001</v>
      </c>
      <c r="AU223" s="212">
        <f t="shared" si="241"/>
        <v>3.0022222222222221</v>
      </c>
      <c r="AV223" s="52">
        <f t="shared" si="225"/>
        <v>336.16482666666667</v>
      </c>
      <c r="AW223" s="611"/>
      <c r="AX223" s="52">
        <f>surplus!AR223</f>
        <v>3.7628288172822826</v>
      </c>
      <c r="AY223" s="212">
        <f t="shared" si="235"/>
        <v>0</v>
      </c>
      <c r="AZ223" s="52">
        <f t="shared" si="226"/>
        <v>0</v>
      </c>
      <c r="BA223" s="611"/>
      <c r="BB223" s="52">
        <f>surplus!AV223</f>
        <v>8.7762128226829947</v>
      </c>
      <c r="BC223" s="212">
        <f t="shared" si="236"/>
        <v>0</v>
      </c>
      <c r="BD223" s="52">
        <f t="shared" si="227"/>
        <v>0</v>
      </c>
    </row>
    <row r="224" spans="1:56" ht="13.8" x14ac:dyDescent="0.45">
      <c r="A224" s="109">
        <v>2029</v>
      </c>
      <c r="B224" s="626">
        <f t="shared" si="208"/>
        <v>2474.6667280501592</v>
      </c>
      <c r="C224" s="611"/>
      <c r="D224" s="52">
        <f>surplus!AD224</f>
        <v>633.41146087434947</v>
      </c>
      <c r="E224" s="52">
        <f t="shared" si="228"/>
        <v>353.58041660958145</v>
      </c>
      <c r="F224" s="212">
        <f t="shared" si="229"/>
        <v>1.8650645994832042</v>
      </c>
      <c r="G224" s="52">
        <f t="shared" si="209"/>
        <v>659.45031808905355</v>
      </c>
      <c r="H224" s="611"/>
      <c r="I224" s="52">
        <f>surplus!P224</f>
        <v>10.956149305396986</v>
      </c>
      <c r="J224" s="213">
        <f t="shared" si="237"/>
        <v>0.05</v>
      </c>
      <c r="K224" s="52">
        <f t="shared" si="210"/>
        <v>219.12298610793971</v>
      </c>
      <c r="L224" s="52">
        <f t="shared" si="211"/>
        <v>408.67852432296831</v>
      </c>
      <c r="M224" s="52">
        <f t="shared" si="212"/>
        <v>208.16683680254272</v>
      </c>
      <c r="N224" s="52">
        <f>surplus!T224</f>
        <v>2.7921119790477391</v>
      </c>
      <c r="O224" s="213">
        <f t="shared" si="238"/>
        <v>3.7499999999999999E-2</v>
      </c>
      <c r="P224" s="52">
        <f t="shared" si="213"/>
        <v>74.456319441273052</v>
      </c>
      <c r="Q224" s="52">
        <f t="shared" si="214"/>
        <v>138.86584559773144</v>
      </c>
      <c r="R224" s="52">
        <f t="shared" si="215"/>
        <v>71.664207462225306</v>
      </c>
      <c r="S224" s="611"/>
      <c r="T224" s="52">
        <f>surplus!L224</f>
        <v>27.66199854309555</v>
      </c>
      <c r="U224" s="173">
        <f t="shared" si="239"/>
        <v>0.05</v>
      </c>
      <c r="V224" s="52">
        <f t="shared" si="216"/>
        <v>32.357986107939716</v>
      </c>
      <c r="W224" s="52">
        <f t="shared" si="217"/>
        <v>0</v>
      </c>
      <c r="X224" s="212">
        <f t="shared" si="230"/>
        <v>18.28</v>
      </c>
      <c r="Y224" s="52">
        <f t="shared" si="218"/>
        <v>0</v>
      </c>
      <c r="Z224" s="611"/>
      <c r="AA224" s="52">
        <f>surplus!AH224</f>
        <v>11.482979251828599</v>
      </c>
      <c r="AB224" s="212">
        <f t="shared" si="231"/>
        <v>18.28</v>
      </c>
      <c r="AC224" s="52">
        <f t="shared" si="219"/>
        <v>209.90886072342681</v>
      </c>
      <c r="AD224" s="611"/>
      <c r="AE224" s="52">
        <f>surplus!AJ224</f>
        <v>107.3</v>
      </c>
      <c r="AF224" s="212">
        <f t="shared" si="232"/>
        <v>4.3888888888888893</v>
      </c>
      <c r="AG224" s="52">
        <f t="shared" si="220"/>
        <v>470.92777777777781</v>
      </c>
      <c r="AH224" s="611"/>
      <c r="AI224" s="52">
        <f>surplus!Y224</f>
        <v>5</v>
      </c>
      <c r="AJ224" s="212">
        <f t="shared" si="233"/>
        <v>4.3888888888888893</v>
      </c>
      <c r="AK224" s="52">
        <f t="shared" si="221"/>
        <v>21.944444444444446</v>
      </c>
      <c r="AL224" s="611"/>
      <c r="AM224" s="52">
        <f>surplus!V224</f>
        <v>84.5</v>
      </c>
      <c r="AN224" s="212">
        <f t="shared" si="234"/>
        <v>2.757696007696008</v>
      </c>
      <c r="AO224" s="52">
        <f t="shared" si="222"/>
        <v>233.02531265031269</v>
      </c>
      <c r="AP224" s="611"/>
      <c r="AQ224" s="52">
        <f>surplus!AM224</f>
        <v>117.3</v>
      </c>
      <c r="AR224" s="214">
        <f t="shared" si="240"/>
        <v>0.08</v>
      </c>
      <c r="AS224" s="52">
        <f t="shared" si="223"/>
        <v>6.76</v>
      </c>
      <c r="AT224" s="52">
        <f t="shared" si="224"/>
        <v>110.53999999999999</v>
      </c>
      <c r="AU224" s="212">
        <f t="shared" si="241"/>
        <v>3.0022222222222221</v>
      </c>
      <c r="AV224" s="52">
        <f t="shared" si="225"/>
        <v>331.8656444444444</v>
      </c>
      <c r="AW224" s="611"/>
      <c r="AX224" s="52">
        <f>surplus!AR224</f>
        <v>3.4259197668952881</v>
      </c>
      <c r="AY224" s="212">
        <f t="shared" si="235"/>
        <v>0</v>
      </c>
      <c r="AZ224" s="52">
        <f t="shared" si="226"/>
        <v>0</v>
      </c>
      <c r="BA224" s="611"/>
      <c r="BB224" s="52">
        <f>surplus!AV224</f>
        <v>8.5590196940500647</v>
      </c>
      <c r="BC224" s="212">
        <f t="shared" si="236"/>
        <v>0</v>
      </c>
      <c r="BD224" s="52">
        <f t="shared" si="227"/>
        <v>0</v>
      </c>
    </row>
    <row r="225" spans="1:56" ht="13.8" x14ac:dyDescent="0.45">
      <c r="A225" s="109">
        <v>2030</v>
      </c>
      <c r="B225" s="626">
        <f t="shared" si="208"/>
        <v>2464.647092158827</v>
      </c>
      <c r="C225" s="611"/>
      <c r="D225" s="52">
        <f>surplus!AD225</f>
        <v>638.61541534730338</v>
      </c>
      <c r="E225" s="52">
        <f t="shared" si="228"/>
        <v>363.0297539862629</v>
      </c>
      <c r="F225" s="212">
        <f t="shared" si="229"/>
        <v>1.8650645994832042</v>
      </c>
      <c r="G225" s="52">
        <f t="shared" si="209"/>
        <v>677.07394271887563</v>
      </c>
      <c r="H225" s="611"/>
      <c r="I225" s="52">
        <f>surplus!P225</f>
        <v>10.861934501813694</v>
      </c>
      <c r="J225" s="213">
        <f t="shared" si="237"/>
        <v>0.05</v>
      </c>
      <c r="K225" s="52">
        <f t="shared" si="210"/>
        <v>217.23869003627388</v>
      </c>
      <c r="L225" s="52">
        <f t="shared" si="211"/>
        <v>405.16419042475911</v>
      </c>
      <c r="M225" s="52">
        <f t="shared" si="212"/>
        <v>206.37675553446019</v>
      </c>
      <c r="N225" s="52">
        <f>surplus!T225</f>
        <v>2.6964508763602701</v>
      </c>
      <c r="O225" s="213">
        <f t="shared" si="238"/>
        <v>3.7499999999999999E-2</v>
      </c>
      <c r="P225" s="52">
        <f t="shared" si="213"/>
        <v>71.905356702940537</v>
      </c>
      <c r="Q225" s="52">
        <f t="shared" si="214"/>
        <v>134.10813529986672</v>
      </c>
      <c r="R225" s="52">
        <f t="shared" si="215"/>
        <v>69.208905826580263</v>
      </c>
      <c r="S225" s="611"/>
      <c r="T225" s="52">
        <f>surplus!L225</f>
        <v>26.759180479937974</v>
      </c>
      <c r="U225" s="173">
        <f t="shared" si="239"/>
        <v>0.05</v>
      </c>
      <c r="V225" s="52">
        <f t="shared" si="216"/>
        <v>32.60869003627387</v>
      </c>
      <c r="W225" s="52">
        <f t="shared" si="217"/>
        <v>0</v>
      </c>
      <c r="X225" s="212">
        <f t="shared" si="230"/>
        <v>18.28</v>
      </c>
      <c r="Y225" s="52">
        <f t="shared" si="218"/>
        <v>0</v>
      </c>
      <c r="Z225" s="611"/>
      <c r="AA225" s="52">
        <f>surplus!AH225</f>
        <v>11.310817736186561</v>
      </c>
      <c r="AB225" s="212">
        <f t="shared" si="231"/>
        <v>18.28</v>
      </c>
      <c r="AC225" s="52">
        <f t="shared" si="219"/>
        <v>206.76174821749035</v>
      </c>
      <c r="AD225" s="611"/>
      <c r="AE225" s="52">
        <f>surplus!AJ225</f>
        <v>104.6</v>
      </c>
      <c r="AF225" s="212">
        <f t="shared" si="232"/>
        <v>4.3888888888888893</v>
      </c>
      <c r="AG225" s="52">
        <f t="shared" si="220"/>
        <v>459.07777777777778</v>
      </c>
      <c r="AH225" s="611"/>
      <c r="AI225" s="52">
        <f>surplus!Y225</f>
        <v>4.8</v>
      </c>
      <c r="AJ225" s="212">
        <f t="shared" si="233"/>
        <v>4.3888888888888893</v>
      </c>
      <c r="AK225" s="52">
        <f t="shared" si="221"/>
        <v>21.066666666666666</v>
      </c>
      <c r="AL225" s="611"/>
      <c r="AM225" s="52">
        <f>surplus!V225</f>
        <v>84.9</v>
      </c>
      <c r="AN225" s="212">
        <f t="shared" si="234"/>
        <v>2.757696007696008</v>
      </c>
      <c r="AO225" s="52">
        <f t="shared" si="222"/>
        <v>234.12839105339108</v>
      </c>
      <c r="AP225" s="611"/>
      <c r="AQ225" s="52">
        <f>surplus!AM225</f>
        <v>115.8</v>
      </c>
      <c r="AR225" s="214">
        <f t="shared" si="240"/>
        <v>0.08</v>
      </c>
      <c r="AS225" s="52">
        <f t="shared" si="223"/>
        <v>6.7920000000000007</v>
      </c>
      <c r="AT225" s="52">
        <f t="shared" si="224"/>
        <v>109.008</v>
      </c>
      <c r="AU225" s="212">
        <f t="shared" si="241"/>
        <v>3.0022222222222221</v>
      </c>
      <c r="AV225" s="52">
        <f t="shared" si="225"/>
        <v>327.26623999999998</v>
      </c>
      <c r="AW225" s="611"/>
      <c r="AX225" s="52">
        <f>surplus!AR225</f>
        <v>3.0894688767900753</v>
      </c>
      <c r="AY225" s="212">
        <f t="shared" si="235"/>
        <v>0</v>
      </c>
      <c r="AZ225" s="52">
        <f t="shared" si="226"/>
        <v>0</v>
      </c>
      <c r="BA225" s="611"/>
      <c r="BB225" s="52">
        <f>surplus!AV225</f>
        <v>8.3424279007869764</v>
      </c>
      <c r="BC225" s="212">
        <f t="shared" si="236"/>
        <v>0</v>
      </c>
      <c r="BD225" s="52">
        <f t="shared" si="227"/>
        <v>0</v>
      </c>
    </row>
    <row r="226" spans="1:56" ht="13.8" x14ac:dyDescent="0.45">
      <c r="A226" s="109">
        <v>2031</v>
      </c>
      <c r="B226" s="626">
        <f t="shared" si="208"/>
        <v>2445.3006620830633</v>
      </c>
      <c r="C226" s="611"/>
      <c r="D226" s="52">
        <f>surplus!AD226</f>
        <v>641.95644108048873</v>
      </c>
      <c r="E226" s="52">
        <f t="shared" si="228"/>
        <v>368.07474899931185</v>
      </c>
      <c r="F226" s="212">
        <f t="shared" si="229"/>
        <v>1.8650645994832042</v>
      </c>
      <c r="G226" s="52">
        <f t="shared" si="209"/>
        <v>686.48318432228245</v>
      </c>
      <c r="H226" s="611"/>
      <c r="I226" s="52">
        <f>surplus!P226</f>
        <v>10.767059487961053</v>
      </c>
      <c r="J226" s="213">
        <f t="shared" si="237"/>
        <v>0.05</v>
      </c>
      <c r="K226" s="52">
        <f t="shared" si="210"/>
        <v>215.34118975922104</v>
      </c>
      <c r="L226" s="52">
        <f t="shared" si="211"/>
        <v>401.62522983051826</v>
      </c>
      <c r="M226" s="52">
        <f t="shared" si="212"/>
        <v>204.57413027125997</v>
      </c>
      <c r="N226" s="52">
        <f>surplus!T226</f>
        <v>2.7002946159707886</v>
      </c>
      <c r="O226" s="213">
        <f t="shared" si="238"/>
        <v>3.7499999999999999E-2</v>
      </c>
      <c r="P226" s="52">
        <f t="shared" si="213"/>
        <v>72.007856425887695</v>
      </c>
      <c r="Q226" s="52">
        <f t="shared" si="214"/>
        <v>134.29930390459231</v>
      </c>
      <c r="R226" s="52">
        <f t="shared" si="215"/>
        <v>69.307561809916905</v>
      </c>
      <c r="S226" s="611"/>
      <c r="T226" s="52">
        <f>surplus!L226</f>
        <v>25.611035763264113</v>
      </c>
      <c r="U226" s="173">
        <f t="shared" si="239"/>
        <v>0.05</v>
      </c>
      <c r="V226" s="52">
        <f t="shared" si="216"/>
        <v>32.771189759221031</v>
      </c>
      <c r="W226" s="52">
        <f t="shared" si="217"/>
        <v>0</v>
      </c>
      <c r="X226" s="212">
        <f t="shared" si="230"/>
        <v>18.28</v>
      </c>
      <c r="Y226" s="52">
        <f t="shared" si="218"/>
        <v>0</v>
      </c>
      <c r="Z226" s="611"/>
      <c r="AA226" s="52">
        <f>surplus!AH226</f>
        <v>11.035479275125141</v>
      </c>
      <c r="AB226" s="212">
        <f t="shared" si="231"/>
        <v>18.28</v>
      </c>
      <c r="AC226" s="52">
        <f t="shared" si="219"/>
        <v>201.7285611492876</v>
      </c>
      <c r="AD226" s="611"/>
      <c r="AE226" s="52">
        <f>surplus!AJ226</f>
        <v>101.4</v>
      </c>
      <c r="AF226" s="212">
        <f t="shared" si="232"/>
        <v>4.3888888888888893</v>
      </c>
      <c r="AG226" s="52">
        <f t="shared" si="220"/>
        <v>445.03333333333342</v>
      </c>
      <c r="AH226" s="611"/>
      <c r="AI226" s="52">
        <f>surplus!Y226</f>
        <v>4.5999999999999996</v>
      </c>
      <c r="AJ226" s="212">
        <f t="shared" si="233"/>
        <v>4.3888888888888893</v>
      </c>
      <c r="AK226" s="52">
        <f t="shared" si="221"/>
        <v>20.18888888888889</v>
      </c>
      <c r="AL226" s="611"/>
      <c r="AM226" s="52">
        <f>surplus!V226</f>
        <v>85</v>
      </c>
      <c r="AN226" s="212">
        <f t="shared" si="234"/>
        <v>2.757696007696008</v>
      </c>
      <c r="AO226" s="52">
        <f t="shared" si="222"/>
        <v>234.40416065416068</v>
      </c>
      <c r="AP226" s="611"/>
      <c r="AQ226" s="52">
        <f>surplus!AM226</f>
        <v>113.9</v>
      </c>
      <c r="AR226" s="214">
        <f t="shared" si="240"/>
        <v>0.08</v>
      </c>
      <c r="AS226" s="52">
        <f t="shared" si="223"/>
        <v>6.8</v>
      </c>
      <c r="AT226" s="52">
        <f t="shared" si="224"/>
        <v>107.10000000000001</v>
      </c>
      <c r="AU226" s="212">
        <f t="shared" si="241"/>
        <v>3.0022222222222221</v>
      </c>
      <c r="AV226" s="52">
        <f t="shared" si="225"/>
        <v>321.53800000000001</v>
      </c>
      <c r="AW226" s="611"/>
      <c r="AX226" s="52">
        <f>surplus!AR226</f>
        <v>2.7457657221222567</v>
      </c>
      <c r="AY226" s="212">
        <f t="shared" si="235"/>
        <v>0</v>
      </c>
      <c r="AZ226" s="52">
        <f t="shared" si="226"/>
        <v>0</v>
      </c>
      <c r="BA226" s="611"/>
      <c r="BB226" s="52">
        <f>surplus!AV226</f>
        <v>8.0163175102854627</v>
      </c>
      <c r="BC226" s="212">
        <f t="shared" si="236"/>
        <v>0</v>
      </c>
      <c r="BD226" s="52">
        <f t="shared" si="227"/>
        <v>0</v>
      </c>
    </row>
    <row r="227" spans="1:56" ht="13.8" x14ac:dyDescent="0.45">
      <c r="A227" s="109">
        <v>2032</v>
      </c>
      <c r="B227" s="626">
        <f t="shared" si="208"/>
        <v>2425.2804733216444</v>
      </c>
      <c r="C227" s="611"/>
      <c r="D227" s="52">
        <f>surplus!AD227</f>
        <v>645.00081988712054</v>
      </c>
      <c r="E227" s="52">
        <f t="shared" si="228"/>
        <v>377.2894417058717</v>
      </c>
      <c r="F227" s="212">
        <f t="shared" si="229"/>
        <v>1.8650645994832042</v>
      </c>
      <c r="G227" s="52">
        <f t="shared" si="209"/>
        <v>703.66918148440334</v>
      </c>
      <c r="H227" s="611"/>
      <c r="I227" s="52">
        <f>surplus!P227</f>
        <v>10.57219289362742</v>
      </c>
      <c r="J227" s="213">
        <f t="shared" si="237"/>
        <v>0.05</v>
      </c>
      <c r="K227" s="52">
        <f t="shared" si="210"/>
        <v>211.44385787254839</v>
      </c>
      <c r="L227" s="52">
        <f t="shared" si="211"/>
        <v>394.35645409624806</v>
      </c>
      <c r="M227" s="52">
        <f t="shared" si="212"/>
        <v>200.87166497892096</v>
      </c>
      <c r="N227" s="52">
        <f>surplus!T227</f>
        <v>2.6041446702205659</v>
      </c>
      <c r="O227" s="213">
        <f t="shared" si="238"/>
        <v>3.7499999999999999E-2</v>
      </c>
      <c r="P227" s="52">
        <f t="shared" si="213"/>
        <v>69.443857872548435</v>
      </c>
      <c r="Q227" s="52">
        <f t="shared" si="214"/>
        <v>129.51728096963311</v>
      </c>
      <c r="R227" s="52">
        <f t="shared" si="215"/>
        <v>66.839713202327871</v>
      </c>
      <c r="S227" s="611"/>
      <c r="T227" s="52">
        <f>surplus!L227</f>
        <v>24.463469087615607</v>
      </c>
      <c r="U227" s="173">
        <f t="shared" si="239"/>
        <v>0.05</v>
      </c>
      <c r="V227" s="52">
        <f t="shared" si="216"/>
        <v>32.908857872548424</v>
      </c>
      <c r="W227" s="52">
        <f t="shared" si="217"/>
        <v>0</v>
      </c>
      <c r="X227" s="212">
        <f t="shared" si="230"/>
        <v>18.28</v>
      </c>
      <c r="Y227" s="52">
        <f t="shared" si="218"/>
        <v>0</v>
      </c>
      <c r="Z227" s="611"/>
      <c r="AA227" s="52">
        <f>surplus!AH227</f>
        <v>10.760181328962689</v>
      </c>
      <c r="AB227" s="212">
        <f t="shared" si="231"/>
        <v>18.28</v>
      </c>
      <c r="AC227" s="52">
        <f t="shared" si="219"/>
        <v>196.69611469343798</v>
      </c>
      <c r="AD227" s="611"/>
      <c r="AE227" s="52">
        <f>surplus!AJ227</f>
        <v>98.1</v>
      </c>
      <c r="AF227" s="212">
        <f t="shared" si="232"/>
        <v>4.3888888888888893</v>
      </c>
      <c r="AG227" s="52">
        <f t="shared" si="220"/>
        <v>430.55</v>
      </c>
      <c r="AH227" s="611"/>
      <c r="AI227" s="52">
        <f>surplus!Y227</f>
        <v>4.5</v>
      </c>
      <c r="AJ227" s="212">
        <f t="shared" si="233"/>
        <v>4.3888888888888893</v>
      </c>
      <c r="AK227" s="52">
        <f t="shared" si="221"/>
        <v>19.75</v>
      </c>
      <c r="AL227" s="611"/>
      <c r="AM227" s="52">
        <f>surplus!V227</f>
        <v>85.2</v>
      </c>
      <c r="AN227" s="212">
        <f t="shared" si="234"/>
        <v>2.757696007696008</v>
      </c>
      <c r="AO227" s="52">
        <f t="shared" si="222"/>
        <v>234.95569985569989</v>
      </c>
      <c r="AP227" s="611"/>
      <c r="AQ227" s="52">
        <f>surplus!AM227</f>
        <v>112</v>
      </c>
      <c r="AR227" s="214">
        <f t="shared" si="240"/>
        <v>0.08</v>
      </c>
      <c r="AS227" s="52">
        <f t="shared" si="223"/>
        <v>6.8160000000000007</v>
      </c>
      <c r="AT227" s="52">
        <f t="shared" si="224"/>
        <v>105.184</v>
      </c>
      <c r="AU227" s="212">
        <f t="shared" si="241"/>
        <v>3.0022222222222221</v>
      </c>
      <c r="AV227" s="52">
        <f t="shared" si="225"/>
        <v>315.78574222222221</v>
      </c>
      <c r="AW227" s="611"/>
      <c r="AX227" s="52">
        <f>surplus!AR227</f>
        <v>2.4021550540184959</v>
      </c>
      <c r="AY227" s="212">
        <f t="shared" si="235"/>
        <v>0</v>
      </c>
      <c r="AZ227" s="52">
        <f t="shared" si="226"/>
        <v>0</v>
      </c>
      <c r="BA227" s="611"/>
      <c r="BB227" s="52">
        <f>surplus!AV227</f>
        <v>7.6903285083992783</v>
      </c>
      <c r="BC227" s="212">
        <f t="shared" si="236"/>
        <v>0</v>
      </c>
      <c r="BD227" s="52">
        <f t="shared" si="227"/>
        <v>0</v>
      </c>
    </row>
    <row r="228" spans="1:56" ht="13.8" x14ac:dyDescent="0.45">
      <c r="A228" s="109">
        <v>2033</v>
      </c>
      <c r="B228" s="626">
        <f t="shared" si="208"/>
        <v>2403.5273735214864</v>
      </c>
      <c r="C228" s="611"/>
      <c r="D228" s="52">
        <f>surplus!AD228</f>
        <v>647.54709815757201</v>
      </c>
      <c r="E228" s="52">
        <f t="shared" si="228"/>
        <v>384.10585144187303</v>
      </c>
      <c r="F228" s="212">
        <f t="shared" si="229"/>
        <v>1.8650645994832042</v>
      </c>
      <c r="G228" s="52">
        <f t="shared" si="209"/>
        <v>716.38222597859203</v>
      </c>
      <c r="H228" s="611"/>
      <c r="I228" s="52">
        <f>surplus!P228</f>
        <v>10.477331068820018</v>
      </c>
      <c r="J228" s="213">
        <f t="shared" si="237"/>
        <v>0.05</v>
      </c>
      <c r="K228" s="52">
        <f t="shared" si="210"/>
        <v>209.54662137640034</v>
      </c>
      <c r="L228" s="52">
        <f t="shared" si="211"/>
        <v>390.81798547043473</v>
      </c>
      <c r="M228" s="52">
        <f t="shared" si="212"/>
        <v>199.06929030758033</v>
      </c>
      <c r="N228" s="52">
        <f>surplus!T228</f>
        <v>2.5079983016150131</v>
      </c>
      <c r="O228" s="213">
        <f t="shared" si="238"/>
        <v>3.7499999999999999E-2</v>
      </c>
      <c r="P228" s="52">
        <f t="shared" si="213"/>
        <v>66.879954709733681</v>
      </c>
      <c r="Q228" s="52">
        <f t="shared" si="214"/>
        <v>124.73543594416429</v>
      </c>
      <c r="R228" s="52">
        <f t="shared" si="215"/>
        <v>64.371956408118663</v>
      </c>
      <c r="S228" s="611"/>
      <c r="T228" s="52">
        <f>surplus!L228</f>
        <v>23.316229863193968</v>
      </c>
      <c r="U228" s="173">
        <f t="shared" si="239"/>
        <v>0.05</v>
      </c>
      <c r="V228" s="52">
        <f t="shared" si="216"/>
        <v>33.02662137640035</v>
      </c>
      <c r="W228" s="52">
        <f t="shared" si="217"/>
        <v>0</v>
      </c>
      <c r="X228" s="212">
        <f t="shared" si="230"/>
        <v>18.28</v>
      </c>
      <c r="Y228" s="52">
        <f t="shared" si="218"/>
        <v>0</v>
      </c>
      <c r="Z228" s="611"/>
      <c r="AA228" s="52">
        <f>surplus!AH228</f>
        <v>10.484906333858708</v>
      </c>
      <c r="AB228" s="212">
        <f t="shared" si="231"/>
        <v>18.28</v>
      </c>
      <c r="AC228" s="52">
        <f t="shared" si="219"/>
        <v>191.6640877829372</v>
      </c>
      <c r="AD228" s="611"/>
      <c r="AE228" s="52">
        <f>surplus!AJ228</f>
        <v>94.8</v>
      </c>
      <c r="AF228" s="212">
        <f t="shared" si="232"/>
        <v>4.3888888888888893</v>
      </c>
      <c r="AG228" s="52">
        <f t="shared" si="220"/>
        <v>416.06666666666672</v>
      </c>
      <c r="AH228" s="611"/>
      <c r="AI228" s="52">
        <f>surplus!Y228</f>
        <v>4.3</v>
      </c>
      <c r="AJ228" s="212">
        <f t="shared" si="233"/>
        <v>4.3888888888888893</v>
      </c>
      <c r="AK228" s="52">
        <f t="shared" si="221"/>
        <v>18.872222222222224</v>
      </c>
      <c r="AL228" s="611"/>
      <c r="AM228" s="52">
        <f>surplus!V228</f>
        <v>85.3</v>
      </c>
      <c r="AN228" s="212">
        <f t="shared" si="234"/>
        <v>2.757696007696008</v>
      </c>
      <c r="AO228" s="52">
        <f t="shared" si="222"/>
        <v>235.23146945646948</v>
      </c>
      <c r="AP228" s="611"/>
      <c r="AQ228" s="52">
        <f>surplus!AM228</f>
        <v>110</v>
      </c>
      <c r="AR228" s="214">
        <f t="shared" si="240"/>
        <v>0.08</v>
      </c>
      <c r="AS228" s="52">
        <f t="shared" si="223"/>
        <v>6.8239999999999998</v>
      </c>
      <c r="AT228" s="52">
        <f t="shared" si="224"/>
        <v>103.176</v>
      </c>
      <c r="AU228" s="212">
        <f t="shared" si="241"/>
        <v>3.0022222222222221</v>
      </c>
      <c r="AV228" s="52">
        <f t="shared" si="225"/>
        <v>309.75727999999998</v>
      </c>
      <c r="AW228" s="611"/>
      <c r="AX228" s="52">
        <f>surplus!AR228</f>
        <v>2.0585967781110339</v>
      </c>
      <c r="AY228" s="212">
        <f t="shared" si="235"/>
        <v>0</v>
      </c>
      <c r="AZ228" s="52">
        <f t="shared" si="226"/>
        <v>0</v>
      </c>
      <c r="BA228" s="611"/>
      <c r="BB228" s="52">
        <f>surplus!AV228</f>
        <v>7.3644082712707331</v>
      </c>
      <c r="BC228" s="212">
        <f t="shared" si="236"/>
        <v>0</v>
      </c>
      <c r="BD228" s="52">
        <f t="shared" si="227"/>
        <v>0</v>
      </c>
    </row>
    <row r="229" spans="1:56" ht="13.8" x14ac:dyDescent="0.45">
      <c r="A229" s="109">
        <v>2034</v>
      </c>
      <c r="B229" s="626">
        <f t="shared" si="208"/>
        <v>2381.0135563869603</v>
      </c>
      <c r="C229" s="611"/>
      <c r="D229" s="52">
        <f>surplus!AD229</f>
        <v>649.81751711117602</v>
      </c>
      <c r="E229" s="52">
        <f t="shared" si="228"/>
        <v>389.9774165976732</v>
      </c>
      <c r="F229" s="212">
        <f t="shared" si="229"/>
        <v>1.8650645994832042</v>
      </c>
      <c r="G229" s="52">
        <f t="shared" si="209"/>
        <v>727.33307429423405</v>
      </c>
      <c r="H229" s="611"/>
      <c r="I229" s="52">
        <f>surplus!P229</f>
        <v>10.282529860919464</v>
      </c>
      <c r="J229" s="213">
        <f t="shared" si="237"/>
        <v>0.05</v>
      </c>
      <c r="K229" s="52">
        <f t="shared" si="210"/>
        <v>205.65059721838927</v>
      </c>
      <c r="L229" s="52">
        <f t="shared" si="211"/>
        <v>383.55164873459694</v>
      </c>
      <c r="M229" s="52">
        <f t="shared" si="212"/>
        <v>195.36806735746981</v>
      </c>
      <c r="N229" s="52">
        <f>surplus!T229</f>
        <v>2.5118973956895969</v>
      </c>
      <c r="O229" s="213">
        <f t="shared" si="238"/>
        <v>3.7499999999999999E-2</v>
      </c>
      <c r="P229" s="52">
        <f t="shared" si="213"/>
        <v>66.983930551722594</v>
      </c>
      <c r="Q229" s="52">
        <f t="shared" si="214"/>
        <v>124.92935760625927</v>
      </c>
      <c r="R229" s="52">
        <f t="shared" si="215"/>
        <v>64.472033156032992</v>
      </c>
      <c r="S229" s="611"/>
      <c r="T229" s="52">
        <f>surplus!L229</f>
        <v>22.073152284934956</v>
      </c>
      <c r="U229" s="173">
        <f t="shared" si="239"/>
        <v>0.05</v>
      </c>
      <c r="V229" s="52">
        <f t="shared" si="216"/>
        <v>33.130597218389255</v>
      </c>
      <c r="W229" s="52">
        <f t="shared" si="217"/>
        <v>0</v>
      </c>
      <c r="X229" s="212">
        <f t="shared" si="230"/>
        <v>18.28</v>
      </c>
      <c r="Y229" s="52">
        <f t="shared" si="218"/>
        <v>0</v>
      </c>
      <c r="Z229" s="611"/>
      <c r="AA229" s="52">
        <f>surplus!AH229</f>
        <v>10.209923028559464</v>
      </c>
      <c r="AB229" s="212">
        <f t="shared" si="231"/>
        <v>18.28</v>
      </c>
      <c r="AC229" s="52">
        <f t="shared" si="219"/>
        <v>186.63739296206703</v>
      </c>
      <c r="AD229" s="611"/>
      <c r="AE229" s="52">
        <f>surplus!AJ229</f>
        <v>91.5</v>
      </c>
      <c r="AF229" s="212">
        <f t="shared" si="232"/>
        <v>4.3888888888888893</v>
      </c>
      <c r="AG229" s="52">
        <f t="shared" si="220"/>
        <v>401.58333333333337</v>
      </c>
      <c r="AH229" s="611"/>
      <c r="AI229" s="52">
        <f>surplus!Y229</f>
        <v>4.0999999999999996</v>
      </c>
      <c r="AJ229" s="212">
        <f t="shared" si="233"/>
        <v>4.3888888888888893</v>
      </c>
      <c r="AK229" s="52">
        <f t="shared" si="221"/>
        <v>17.994444444444444</v>
      </c>
      <c r="AL229" s="611"/>
      <c r="AM229" s="52">
        <f>surplus!V229</f>
        <v>85.3</v>
      </c>
      <c r="AN229" s="212">
        <f t="shared" si="234"/>
        <v>2.757696007696008</v>
      </c>
      <c r="AO229" s="52">
        <f t="shared" si="222"/>
        <v>235.23146945646948</v>
      </c>
      <c r="AP229" s="611"/>
      <c r="AQ229" s="52">
        <f>surplus!AM229</f>
        <v>108</v>
      </c>
      <c r="AR229" s="214">
        <f t="shared" si="240"/>
        <v>0.08</v>
      </c>
      <c r="AS229" s="52">
        <f t="shared" si="223"/>
        <v>6.8239999999999998</v>
      </c>
      <c r="AT229" s="52">
        <f t="shared" si="224"/>
        <v>101.176</v>
      </c>
      <c r="AU229" s="212">
        <f t="shared" si="241"/>
        <v>3.0022222222222221</v>
      </c>
      <c r="AV229" s="52">
        <f t="shared" si="225"/>
        <v>303.75283555555558</v>
      </c>
      <c r="AW229" s="611"/>
      <c r="AX229" s="52">
        <f>surplus!AR229</f>
        <v>1.7157043655895929</v>
      </c>
      <c r="AY229" s="212">
        <f t="shared" si="235"/>
        <v>0</v>
      </c>
      <c r="AZ229" s="52">
        <f t="shared" si="226"/>
        <v>0</v>
      </c>
      <c r="BA229" s="611"/>
      <c r="BB229" s="52">
        <f>surplus!AV229</f>
        <v>7.0393619798363405</v>
      </c>
      <c r="BC229" s="212">
        <f t="shared" si="236"/>
        <v>0</v>
      </c>
      <c r="BD229" s="52">
        <f t="shared" si="227"/>
        <v>0</v>
      </c>
    </row>
    <row r="230" spans="1:56" ht="13.8" x14ac:dyDescent="0.45">
      <c r="A230" s="109">
        <v>2035</v>
      </c>
      <c r="B230" s="626">
        <f t="shared" si="208"/>
        <v>2355.8686673081588</v>
      </c>
      <c r="C230" s="611"/>
      <c r="D230" s="52">
        <f>surplus!AD230</f>
        <v>651.75005761503326</v>
      </c>
      <c r="E230" s="52">
        <f t="shared" si="228"/>
        <v>396.17180349381539</v>
      </c>
      <c r="F230" s="212">
        <f t="shared" si="229"/>
        <v>1.8650645994832042</v>
      </c>
      <c r="G230" s="52">
        <f t="shared" si="209"/>
        <v>738.88600600973155</v>
      </c>
      <c r="H230" s="611"/>
      <c r="I230" s="52">
        <f>surplus!P230</f>
        <v>10.187884639334671</v>
      </c>
      <c r="J230" s="213">
        <f t="shared" si="237"/>
        <v>0.05</v>
      </c>
      <c r="K230" s="52">
        <f t="shared" si="210"/>
        <v>203.75769278669341</v>
      </c>
      <c r="L230" s="52">
        <f t="shared" si="211"/>
        <v>380.0212596888361</v>
      </c>
      <c r="M230" s="52">
        <f t="shared" si="212"/>
        <v>193.56980814735874</v>
      </c>
      <c r="N230" s="52">
        <f>surplus!T230</f>
        <v>2.415913479501004</v>
      </c>
      <c r="O230" s="213">
        <f t="shared" si="238"/>
        <v>3.7499999999999999E-2</v>
      </c>
      <c r="P230" s="52">
        <f t="shared" si="213"/>
        <v>64.424359453360111</v>
      </c>
      <c r="Q230" s="52">
        <f t="shared" si="214"/>
        <v>120.15559216084306</v>
      </c>
      <c r="R230" s="52">
        <f t="shared" si="215"/>
        <v>62.008445973859111</v>
      </c>
      <c r="S230" s="611"/>
      <c r="T230" s="52">
        <f>surplus!L230</f>
        <v>20.84078392768653</v>
      </c>
      <c r="U230" s="173">
        <f t="shared" si="239"/>
        <v>0.05</v>
      </c>
      <c r="V230" s="52">
        <f t="shared" si="216"/>
        <v>33.217692786693441</v>
      </c>
      <c r="W230" s="52">
        <f t="shared" si="217"/>
        <v>0</v>
      </c>
      <c r="X230" s="212">
        <f t="shared" si="230"/>
        <v>18.28</v>
      </c>
      <c r="Y230" s="52">
        <f t="shared" si="218"/>
        <v>0</v>
      </c>
      <c r="Z230" s="611"/>
      <c r="AA230" s="52">
        <f>surplus!AH230</f>
        <v>9.8356903326256901</v>
      </c>
      <c r="AB230" s="212">
        <f t="shared" si="231"/>
        <v>18.28</v>
      </c>
      <c r="AC230" s="52">
        <f t="shared" si="219"/>
        <v>179.79641928039763</v>
      </c>
      <c r="AD230" s="611"/>
      <c r="AE230" s="52">
        <f>surplus!AJ230</f>
        <v>88.1</v>
      </c>
      <c r="AF230" s="212">
        <f t="shared" si="232"/>
        <v>4.3888888888888893</v>
      </c>
      <c r="AG230" s="52">
        <f t="shared" si="220"/>
        <v>386.6611111111111</v>
      </c>
      <c r="AH230" s="611"/>
      <c r="AI230" s="52">
        <f>surplus!Y230</f>
        <v>3.9</v>
      </c>
      <c r="AJ230" s="212">
        <f t="shared" si="233"/>
        <v>4.3888888888888893</v>
      </c>
      <c r="AK230" s="52">
        <f t="shared" si="221"/>
        <v>17.116666666666667</v>
      </c>
      <c r="AL230" s="611"/>
      <c r="AM230" s="52">
        <f>surplus!V230</f>
        <v>85.4</v>
      </c>
      <c r="AN230" s="212">
        <f t="shared" si="234"/>
        <v>2.757696007696008</v>
      </c>
      <c r="AO230" s="52">
        <f t="shared" si="222"/>
        <v>235.5072390572391</v>
      </c>
      <c r="AP230" s="611"/>
      <c r="AQ230" s="52">
        <f>surplus!AM230</f>
        <v>106</v>
      </c>
      <c r="AR230" s="214">
        <f t="shared" si="240"/>
        <v>0.08</v>
      </c>
      <c r="AS230" s="52">
        <f t="shared" si="223"/>
        <v>6.8320000000000007</v>
      </c>
      <c r="AT230" s="52">
        <f t="shared" si="224"/>
        <v>99.168000000000006</v>
      </c>
      <c r="AU230" s="212">
        <f t="shared" si="241"/>
        <v>3.0022222222222221</v>
      </c>
      <c r="AV230" s="52">
        <f t="shared" si="225"/>
        <v>297.72437333333335</v>
      </c>
      <c r="AW230" s="611"/>
      <c r="AX230" s="52">
        <f>surplus!AR230</f>
        <v>1.3745254284298447</v>
      </c>
      <c r="AY230" s="212">
        <f t="shared" si="235"/>
        <v>0</v>
      </c>
      <c r="AZ230" s="52">
        <f t="shared" si="226"/>
        <v>0</v>
      </c>
      <c r="BA230" s="611"/>
      <c r="BB230" s="52">
        <f>surplus!AV230</f>
        <v>6.716564624814171</v>
      </c>
      <c r="BC230" s="212">
        <f t="shared" si="236"/>
        <v>0</v>
      </c>
      <c r="BD230" s="52">
        <f t="shared" si="227"/>
        <v>0</v>
      </c>
    </row>
    <row r="231" spans="1:56" ht="13.8" x14ac:dyDescent="0.45">
      <c r="A231" s="109">
        <v>2036</v>
      </c>
      <c r="B231" s="626">
        <f t="shared" si="208"/>
        <v>2331.7852360205966</v>
      </c>
      <c r="C231" s="611"/>
      <c r="D231" s="52">
        <f>surplus!AD231</f>
        <v>653.32680193223143</v>
      </c>
      <c r="E231" s="52">
        <f t="shared" si="228"/>
        <v>401.33948197263857</v>
      </c>
      <c r="F231" s="212">
        <f t="shared" si="229"/>
        <v>1.8650645994832042</v>
      </c>
      <c r="G231" s="52">
        <f t="shared" si="209"/>
        <v>748.52406020209582</v>
      </c>
      <c r="H231" s="611"/>
      <c r="I231" s="52">
        <f>surplus!P231</f>
        <v>9.9933504128869597</v>
      </c>
      <c r="J231" s="213">
        <f t="shared" si="237"/>
        <v>0.05</v>
      </c>
      <c r="K231" s="52">
        <f t="shared" si="210"/>
        <v>199.86700825773917</v>
      </c>
      <c r="L231" s="52">
        <f t="shared" si="211"/>
        <v>372.76488170612657</v>
      </c>
      <c r="M231" s="52">
        <f t="shared" si="212"/>
        <v>189.8736578448522</v>
      </c>
      <c r="N231" s="52">
        <f>surplus!T231</f>
        <v>2.4200128096652191</v>
      </c>
      <c r="O231" s="213">
        <f t="shared" si="238"/>
        <v>3.7499999999999999E-2</v>
      </c>
      <c r="P231" s="52">
        <f t="shared" si="213"/>
        <v>64.533674924405844</v>
      </c>
      <c r="Q231" s="52">
        <f t="shared" si="214"/>
        <v>120.35947257606628</v>
      </c>
      <c r="R231" s="52">
        <f t="shared" si="215"/>
        <v>62.113662114740627</v>
      </c>
      <c r="S231" s="611"/>
      <c r="T231" s="52">
        <f>surplus!L231</f>
        <v>19.516035927699811</v>
      </c>
      <c r="U231" s="173">
        <f t="shared" si="239"/>
        <v>0.05</v>
      </c>
      <c r="V231" s="52">
        <f t="shared" si="216"/>
        <v>33.287008257739181</v>
      </c>
      <c r="W231" s="52">
        <f t="shared" si="217"/>
        <v>0</v>
      </c>
      <c r="X231" s="212">
        <f t="shared" si="230"/>
        <v>18.28</v>
      </c>
      <c r="Y231" s="52">
        <f t="shared" si="218"/>
        <v>0</v>
      </c>
      <c r="Z231" s="611"/>
      <c r="AA231" s="52">
        <f>surplus!AH231</f>
        <v>9.5619917475785243</v>
      </c>
      <c r="AB231" s="212">
        <f t="shared" si="231"/>
        <v>18.28</v>
      </c>
      <c r="AC231" s="52">
        <f t="shared" si="219"/>
        <v>174.79320914573543</v>
      </c>
      <c r="AD231" s="611"/>
      <c r="AE231" s="52">
        <f>surplus!AJ231</f>
        <v>84.8</v>
      </c>
      <c r="AF231" s="212">
        <f t="shared" si="232"/>
        <v>4.3888888888888893</v>
      </c>
      <c r="AG231" s="52">
        <f t="shared" si="220"/>
        <v>372.17777777777781</v>
      </c>
      <c r="AH231" s="611"/>
      <c r="AI231" s="52">
        <f>surplus!Y231</f>
        <v>3.7</v>
      </c>
      <c r="AJ231" s="212">
        <f t="shared" si="233"/>
        <v>4.3888888888888893</v>
      </c>
      <c r="AK231" s="52">
        <f t="shared" si="221"/>
        <v>16.238888888888891</v>
      </c>
      <c r="AL231" s="611"/>
      <c r="AM231" s="52">
        <f>surplus!V231</f>
        <v>85.4</v>
      </c>
      <c r="AN231" s="212">
        <f t="shared" si="234"/>
        <v>2.757696007696008</v>
      </c>
      <c r="AO231" s="52">
        <f t="shared" si="222"/>
        <v>235.5072390572391</v>
      </c>
      <c r="AP231" s="611"/>
      <c r="AQ231" s="52">
        <f>surplus!AM231</f>
        <v>103.9</v>
      </c>
      <c r="AR231" s="214">
        <f t="shared" si="240"/>
        <v>0.08</v>
      </c>
      <c r="AS231" s="52">
        <f t="shared" si="223"/>
        <v>6.8320000000000007</v>
      </c>
      <c r="AT231" s="52">
        <f t="shared" si="224"/>
        <v>97.068000000000012</v>
      </c>
      <c r="AU231" s="212">
        <f t="shared" si="241"/>
        <v>3.0022222222222221</v>
      </c>
      <c r="AV231" s="52">
        <f t="shared" si="225"/>
        <v>291.41970666666668</v>
      </c>
      <c r="AW231" s="611"/>
      <c r="AX231" s="52">
        <f>surplus!AR231</f>
        <v>1.0345657484319695</v>
      </c>
      <c r="AY231" s="212">
        <f t="shared" si="235"/>
        <v>0</v>
      </c>
      <c r="AZ231" s="52">
        <f t="shared" si="226"/>
        <v>0</v>
      </c>
      <c r="BA231" s="611"/>
      <c r="BB231" s="52">
        <f>surplus!AV231</f>
        <v>6.295367544816961</v>
      </c>
      <c r="BC231" s="212">
        <f t="shared" si="236"/>
        <v>0</v>
      </c>
      <c r="BD231" s="52">
        <f t="shared" si="227"/>
        <v>0</v>
      </c>
    </row>
    <row r="232" spans="1:56" ht="13.8" x14ac:dyDescent="0.45">
      <c r="A232" s="109">
        <v>2037</v>
      </c>
      <c r="B232" s="626">
        <f t="shared" si="208"/>
        <v>2304.2931432908917</v>
      </c>
      <c r="C232" s="611"/>
      <c r="D232" s="52">
        <f>surplus!AD232</f>
        <v>654.5238465421711</v>
      </c>
      <c r="E232" s="52">
        <f t="shared" si="228"/>
        <v>408.6921776652394</v>
      </c>
      <c r="F232" s="212">
        <f t="shared" si="229"/>
        <v>1.8650645994832042</v>
      </c>
      <c r="G232" s="52">
        <f t="shared" si="209"/>
        <v>762.23731264913829</v>
      </c>
      <c r="H232" s="611"/>
      <c r="I232" s="52">
        <f>surplus!P232</f>
        <v>9.7988671601812207</v>
      </c>
      <c r="J232" s="213">
        <f t="shared" si="237"/>
        <v>0.05</v>
      </c>
      <c r="K232" s="52">
        <f t="shared" si="210"/>
        <v>195.9773432036244</v>
      </c>
      <c r="L232" s="52">
        <f t="shared" si="211"/>
        <v>365.51040510985018</v>
      </c>
      <c r="M232" s="52">
        <f t="shared" si="212"/>
        <v>186.17847604344317</v>
      </c>
      <c r="N232" s="52">
        <f>surplus!T232</f>
        <v>2.3241503701359156</v>
      </c>
      <c r="O232" s="213">
        <f t="shared" si="238"/>
        <v>3.7499999999999999E-2</v>
      </c>
      <c r="P232" s="52">
        <f t="shared" si="213"/>
        <v>61.977343203624422</v>
      </c>
      <c r="Q232" s="52">
        <f t="shared" si="214"/>
        <v>115.59174877910087</v>
      </c>
      <c r="R232" s="52">
        <f t="shared" si="215"/>
        <v>59.653192833488504</v>
      </c>
      <c r="S232" s="611"/>
      <c r="T232" s="52">
        <f>surplus!L232</f>
        <v>18.194787523596673</v>
      </c>
      <c r="U232" s="173">
        <f t="shared" si="239"/>
        <v>0.05</v>
      </c>
      <c r="V232" s="52">
        <f t="shared" si="216"/>
        <v>33.332343203624411</v>
      </c>
      <c r="W232" s="52">
        <f t="shared" si="217"/>
        <v>0</v>
      </c>
      <c r="X232" s="212">
        <f t="shared" si="230"/>
        <v>18.28</v>
      </c>
      <c r="Y232" s="52">
        <f t="shared" si="218"/>
        <v>0</v>
      </c>
      <c r="Z232" s="611"/>
      <c r="AA232" s="52">
        <f>surplus!AH232</f>
        <v>9.1885384492280249</v>
      </c>
      <c r="AB232" s="212">
        <f t="shared" si="231"/>
        <v>18.28</v>
      </c>
      <c r="AC232" s="52">
        <f t="shared" si="219"/>
        <v>167.96648285188832</v>
      </c>
      <c r="AD232" s="611"/>
      <c r="AE232" s="52">
        <f>surplus!AJ232</f>
        <v>81.400000000000006</v>
      </c>
      <c r="AF232" s="212">
        <f t="shared" si="232"/>
        <v>4.3888888888888893</v>
      </c>
      <c r="AG232" s="52">
        <f t="shared" si="220"/>
        <v>357.25555555555559</v>
      </c>
      <c r="AH232" s="611"/>
      <c r="AI232" s="52">
        <f>surplus!Y232</f>
        <v>3.5</v>
      </c>
      <c r="AJ232" s="212">
        <f t="shared" si="233"/>
        <v>4.3888888888888893</v>
      </c>
      <c r="AK232" s="52">
        <f t="shared" si="221"/>
        <v>15.361111111111112</v>
      </c>
      <c r="AL232" s="611"/>
      <c r="AM232" s="52">
        <f>surplus!V232</f>
        <v>85.3</v>
      </c>
      <c r="AN232" s="212">
        <f t="shared" si="234"/>
        <v>2.757696007696008</v>
      </c>
      <c r="AO232" s="52">
        <f t="shared" si="222"/>
        <v>235.23146945646948</v>
      </c>
      <c r="AP232" s="611"/>
      <c r="AQ232" s="52">
        <f>surplus!AM232</f>
        <v>101.8</v>
      </c>
      <c r="AR232" s="214">
        <f t="shared" si="240"/>
        <v>0.08</v>
      </c>
      <c r="AS232" s="52">
        <f t="shared" si="223"/>
        <v>6.8239999999999998</v>
      </c>
      <c r="AT232" s="52">
        <f t="shared" si="224"/>
        <v>94.975999999999999</v>
      </c>
      <c r="AU232" s="212">
        <f t="shared" si="241"/>
        <v>3.0022222222222221</v>
      </c>
      <c r="AV232" s="52">
        <f t="shared" si="225"/>
        <v>285.13905777777779</v>
      </c>
      <c r="AW232" s="611"/>
      <c r="AX232" s="52">
        <f>surplus!AR232</f>
        <v>0.69516600377546744</v>
      </c>
      <c r="AY232" s="212">
        <f t="shared" si="235"/>
        <v>0</v>
      </c>
      <c r="AZ232" s="52">
        <f t="shared" si="226"/>
        <v>0</v>
      </c>
      <c r="BA232" s="611"/>
      <c r="BB232" s="52">
        <f>surplus!AV232</f>
        <v>5.9749053799553007</v>
      </c>
      <c r="BC232" s="212">
        <f t="shared" si="236"/>
        <v>0</v>
      </c>
      <c r="BD232" s="52">
        <f t="shared" si="227"/>
        <v>0</v>
      </c>
    </row>
    <row r="233" spans="1:56" ht="13.8" x14ac:dyDescent="0.45">
      <c r="A233" s="109">
        <v>2038</v>
      </c>
      <c r="B233" s="626">
        <f t="shared" si="208"/>
        <v>2278.547938678093</v>
      </c>
      <c r="C233" s="611"/>
      <c r="D233" s="52">
        <f>surplus!AD233</f>
        <v>655.44006336343307</v>
      </c>
      <c r="E233" s="52">
        <f t="shared" si="228"/>
        <v>413.86220417033502</v>
      </c>
      <c r="F233" s="212">
        <f t="shared" si="229"/>
        <v>1.8650645994832042</v>
      </c>
      <c r="G233" s="52">
        <f t="shared" si="209"/>
        <v>771.87974606218199</v>
      </c>
      <c r="H233" s="611"/>
      <c r="I233" s="52">
        <f>surplus!P233</f>
        <v>9.7044320486212996</v>
      </c>
      <c r="J233" s="213">
        <f t="shared" si="237"/>
        <v>0.05</v>
      </c>
      <c r="K233" s="52">
        <f t="shared" si="210"/>
        <v>194.08864097242599</v>
      </c>
      <c r="L233" s="52">
        <f t="shared" si="211"/>
        <v>361.98785343947713</v>
      </c>
      <c r="M233" s="52">
        <f t="shared" si="212"/>
        <v>184.38420892380469</v>
      </c>
      <c r="N233" s="52">
        <f>surplus!T233</f>
        <v>2.2283240364659758</v>
      </c>
      <c r="O233" s="213">
        <f t="shared" si="238"/>
        <v>3.7499999999999999E-2</v>
      </c>
      <c r="P233" s="52">
        <f t="shared" si="213"/>
        <v>59.421974305759356</v>
      </c>
      <c r="Q233" s="52">
        <f t="shared" si="214"/>
        <v>110.82582070907233</v>
      </c>
      <c r="R233" s="52">
        <f t="shared" si="215"/>
        <v>57.193650269293379</v>
      </c>
      <c r="S233" s="611"/>
      <c r="T233" s="52">
        <f>surplus!L233</f>
        <v>16.876844243842108</v>
      </c>
      <c r="U233" s="173">
        <f t="shared" si="239"/>
        <v>0.05</v>
      </c>
      <c r="V233" s="52">
        <f t="shared" si="216"/>
        <v>33.368640972426022</v>
      </c>
      <c r="W233" s="52">
        <f t="shared" si="217"/>
        <v>0</v>
      </c>
      <c r="X233" s="212">
        <f t="shared" si="230"/>
        <v>18.28</v>
      </c>
      <c r="Y233" s="52">
        <f t="shared" si="218"/>
        <v>0</v>
      </c>
      <c r="Z233" s="611"/>
      <c r="AA233" s="52">
        <f>surplus!AH233</f>
        <v>8.9153168070631317</v>
      </c>
      <c r="AB233" s="212">
        <f t="shared" si="231"/>
        <v>18.28</v>
      </c>
      <c r="AC233" s="52">
        <f t="shared" si="219"/>
        <v>162.97199123311407</v>
      </c>
      <c r="AD233" s="611"/>
      <c r="AE233" s="52">
        <f>surplus!AJ233</f>
        <v>78</v>
      </c>
      <c r="AF233" s="212">
        <f t="shared" si="232"/>
        <v>4.3888888888888893</v>
      </c>
      <c r="AG233" s="52">
        <f t="shared" si="220"/>
        <v>342.33333333333337</v>
      </c>
      <c r="AH233" s="611"/>
      <c r="AI233" s="52">
        <f>surplus!Y233</f>
        <v>3.3</v>
      </c>
      <c r="AJ233" s="212">
        <f t="shared" si="233"/>
        <v>4.3888888888888893</v>
      </c>
      <c r="AK233" s="52">
        <f t="shared" si="221"/>
        <v>14.483333333333334</v>
      </c>
      <c r="AL233" s="611"/>
      <c r="AM233" s="52">
        <f>surplus!V233</f>
        <v>85.3</v>
      </c>
      <c r="AN233" s="212">
        <f t="shared" si="234"/>
        <v>2.757696007696008</v>
      </c>
      <c r="AO233" s="52">
        <f t="shared" si="222"/>
        <v>235.23146945646948</v>
      </c>
      <c r="AP233" s="611"/>
      <c r="AQ233" s="52">
        <f>surplus!AM233</f>
        <v>99.7</v>
      </c>
      <c r="AR233" s="214">
        <f t="shared" si="240"/>
        <v>0.08</v>
      </c>
      <c r="AS233" s="52">
        <f t="shared" si="223"/>
        <v>6.8239999999999998</v>
      </c>
      <c r="AT233" s="52">
        <f t="shared" si="224"/>
        <v>92.876000000000005</v>
      </c>
      <c r="AU233" s="212">
        <f t="shared" si="241"/>
        <v>3.0022222222222221</v>
      </c>
      <c r="AV233" s="52">
        <f t="shared" si="225"/>
        <v>278.83439111111113</v>
      </c>
      <c r="AW233" s="611"/>
      <c r="AX233" s="52">
        <f>surplus!AR233</f>
        <v>0.35629507901473723</v>
      </c>
      <c r="AY233" s="212">
        <f t="shared" si="235"/>
        <v>0</v>
      </c>
      <c r="AZ233" s="52">
        <f t="shared" si="226"/>
        <v>0</v>
      </c>
      <c r="BA233" s="611"/>
      <c r="BB233" s="52">
        <f>surplus!AV233</f>
        <v>5.5551372912068429</v>
      </c>
      <c r="BC233" s="212">
        <f t="shared" si="236"/>
        <v>0</v>
      </c>
      <c r="BD233" s="52">
        <f t="shared" si="227"/>
        <v>0</v>
      </c>
    </row>
    <row r="234" spans="1:56" ht="13.8" x14ac:dyDescent="0.45">
      <c r="A234" s="109">
        <v>2039</v>
      </c>
      <c r="B234" s="626">
        <f t="shared" si="208"/>
        <v>2249.4226776964024</v>
      </c>
      <c r="C234" s="611"/>
      <c r="D234" s="52">
        <f>surplus!AD234</f>
        <v>655.82402343018362</v>
      </c>
      <c r="E234" s="52">
        <f t="shared" si="228"/>
        <v>417.83640536061802</v>
      </c>
      <c r="F234" s="212">
        <f t="shared" si="229"/>
        <v>1.8650645994832042</v>
      </c>
      <c r="G234" s="52">
        <f t="shared" si="209"/>
        <v>779.29188801340285</v>
      </c>
      <c r="H234" s="611"/>
      <c r="I234" s="52">
        <f>surplus!P234</f>
        <v>9.5099159408165317</v>
      </c>
      <c r="J234" s="213">
        <f t="shared" si="237"/>
        <v>0.05</v>
      </c>
      <c r="K234" s="52">
        <f t="shared" si="210"/>
        <v>190.19831881633061</v>
      </c>
      <c r="L234" s="52">
        <f t="shared" si="211"/>
        <v>354.73215130555843</v>
      </c>
      <c r="M234" s="52">
        <f t="shared" si="212"/>
        <v>180.68840287551407</v>
      </c>
      <c r="N234" s="52">
        <f>surplus!T234</f>
        <v>2.2324369556123984</v>
      </c>
      <c r="O234" s="213">
        <f t="shared" si="238"/>
        <v>3.7499999999999999E-2</v>
      </c>
      <c r="P234" s="52">
        <f t="shared" si="213"/>
        <v>59.531652149663962</v>
      </c>
      <c r="Q234" s="52">
        <f t="shared" si="214"/>
        <v>111.03037697308645</v>
      </c>
      <c r="R234" s="52">
        <f t="shared" si="215"/>
        <v>57.299215194051563</v>
      </c>
      <c r="S234" s="611"/>
      <c r="T234" s="52">
        <f>surplus!L234</f>
        <v>15.453340177021865</v>
      </c>
      <c r="U234" s="173">
        <f t="shared" si="239"/>
        <v>0.05</v>
      </c>
      <c r="V234" s="52">
        <f t="shared" si="216"/>
        <v>33.378318816330633</v>
      </c>
      <c r="W234" s="52">
        <f t="shared" si="217"/>
        <v>0</v>
      </c>
      <c r="X234" s="212">
        <f t="shared" si="230"/>
        <v>18.28</v>
      </c>
      <c r="Y234" s="52">
        <f t="shared" si="218"/>
        <v>0</v>
      </c>
      <c r="Z234" s="611"/>
      <c r="AA234" s="52">
        <f>surplus!AH234</f>
        <v>8.5417054092991336</v>
      </c>
      <c r="AB234" s="212">
        <f t="shared" si="231"/>
        <v>18.28</v>
      </c>
      <c r="AC234" s="52">
        <f t="shared" si="219"/>
        <v>156.14237488198816</v>
      </c>
      <c r="AD234" s="611"/>
      <c r="AE234" s="52">
        <f>surplus!AJ234</f>
        <v>74.599999999999994</v>
      </c>
      <c r="AF234" s="212">
        <f t="shared" si="232"/>
        <v>4.3888888888888893</v>
      </c>
      <c r="AG234" s="52">
        <f t="shared" si="220"/>
        <v>327.4111111111111</v>
      </c>
      <c r="AH234" s="611"/>
      <c r="AI234" s="52">
        <f>surplus!Y234</f>
        <v>3.1</v>
      </c>
      <c r="AJ234" s="212">
        <f t="shared" si="233"/>
        <v>4.3888888888888893</v>
      </c>
      <c r="AK234" s="52">
        <f t="shared" si="221"/>
        <v>13.605555555555558</v>
      </c>
      <c r="AL234" s="611"/>
      <c r="AM234" s="52">
        <f>surplus!V234</f>
        <v>85.2</v>
      </c>
      <c r="AN234" s="212">
        <f t="shared" si="234"/>
        <v>2.757696007696008</v>
      </c>
      <c r="AO234" s="52">
        <f t="shared" si="222"/>
        <v>234.95569985569989</v>
      </c>
      <c r="AP234" s="611"/>
      <c r="AQ234" s="52">
        <f>surplus!AM234</f>
        <v>97.5</v>
      </c>
      <c r="AR234" s="214">
        <f t="shared" si="240"/>
        <v>0.08</v>
      </c>
      <c r="AS234" s="52">
        <f t="shared" si="223"/>
        <v>6.8160000000000007</v>
      </c>
      <c r="AT234" s="52">
        <f t="shared" si="224"/>
        <v>90.683999999999997</v>
      </c>
      <c r="AU234" s="212">
        <f t="shared" si="241"/>
        <v>3.0022222222222221</v>
      </c>
      <c r="AV234" s="52">
        <f t="shared" si="225"/>
        <v>272.25351999999998</v>
      </c>
      <c r="AW234" s="611"/>
      <c r="AX234" s="52">
        <f>surplus!AR234</f>
        <v>1.6534428323498496E-2</v>
      </c>
      <c r="AY234" s="212">
        <f t="shared" si="235"/>
        <v>0</v>
      </c>
      <c r="AZ234" s="52">
        <f t="shared" si="226"/>
        <v>0</v>
      </c>
      <c r="BA234" s="611"/>
      <c r="BB234" s="52">
        <f>surplus!AV234</f>
        <v>5.2342014371745922</v>
      </c>
      <c r="BC234" s="212">
        <f t="shared" si="236"/>
        <v>0</v>
      </c>
      <c r="BD234" s="52">
        <f t="shared" si="227"/>
        <v>0</v>
      </c>
    </row>
    <row r="235" spans="1:56" ht="13.8" x14ac:dyDescent="0.45">
      <c r="A235" s="109">
        <v>2040</v>
      </c>
      <c r="B235" s="626">
        <f t="shared" si="208"/>
        <v>2218.4902438068266</v>
      </c>
      <c r="C235" s="611"/>
      <c r="D235" s="52">
        <f>surplus!AD235</f>
        <v>655.52147787927856</v>
      </c>
      <c r="E235" s="52">
        <f t="shared" si="228"/>
        <v>423.72788960838739</v>
      </c>
      <c r="F235" s="212">
        <f t="shared" si="229"/>
        <v>1.8650645994832042</v>
      </c>
      <c r="G235" s="52">
        <f t="shared" si="209"/>
        <v>790.27988672233039</v>
      </c>
      <c r="H235" s="611"/>
      <c r="I235" s="52">
        <f>surplus!P235</f>
        <v>9.3144293229862622</v>
      </c>
      <c r="J235" s="213">
        <f t="shared" si="237"/>
        <v>0.05</v>
      </c>
      <c r="K235" s="52">
        <f t="shared" si="210"/>
        <v>186.28858645972522</v>
      </c>
      <c r="L235" s="52">
        <f t="shared" si="211"/>
        <v>347.44024789379966</v>
      </c>
      <c r="M235" s="52">
        <f t="shared" si="212"/>
        <v>176.97415713673897</v>
      </c>
      <c r="N235" s="52">
        <f>surplus!T235</f>
        <v>2.1358219922396962</v>
      </c>
      <c r="O235" s="213">
        <f t="shared" si="238"/>
        <v>3.7499999999999999E-2</v>
      </c>
      <c r="P235" s="52">
        <f t="shared" si="213"/>
        <v>56.955253126391902</v>
      </c>
      <c r="Q235" s="52">
        <f t="shared" si="214"/>
        <v>106.22522636063863</v>
      </c>
      <c r="R235" s="52">
        <f t="shared" si="215"/>
        <v>54.819431134152204</v>
      </c>
      <c r="S235" s="611"/>
      <c r="T235" s="52">
        <f>surplus!L235</f>
        <v>13.963205865714158</v>
      </c>
      <c r="U235" s="173">
        <f t="shared" si="239"/>
        <v>0.05</v>
      </c>
      <c r="V235" s="52">
        <f t="shared" si="216"/>
        <v>33.348586459725226</v>
      </c>
      <c r="W235" s="52">
        <f t="shared" si="217"/>
        <v>0</v>
      </c>
      <c r="X235" s="212">
        <f t="shared" si="230"/>
        <v>18.28</v>
      </c>
      <c r="Y235" s="52">
        <f t="shared" si="218"/>
        <v>0</v>
      </c>
      <c r="Z235" s="611"/>
      <c r="AA235" s="52">
        <f>surplus!AH235</f>
        <v>8.1634238972956084</v>
      </c>
      <c r="AB235" s="212">
        <f t="shared" si="231"/>
        <v>18.28</v>
      </c>
      <c r="AC235" s="52">
        <f t="shared" si="219"/>
        <v>149.22738884256373</v>
      </c>
      <c r="AD235" s="611"/>
      <c r="AE235" s="52">
        <f>surplus!AJ235</f>
        <v>71.2</v>
      </c>
      <c r="AF235" s="212">
        <f t="shared" si="232"/>
        <v>4.3888888888888893</v>
      </c>
      <c r="AG235" s="52">
        <f t="shared" si="220"/>
        <v>312.48888888888894</v>
      </c>
      <c r="AH235" s="611"/>
      <c r="AI235" s="52">
        <f>surplus!Y235</f>
        <v>2.9</v>
      </c>
      <c r="AJ235" s="212">
        <f t="shared" si="233"/>
        <v>4.3888888888888893</v>
      </c>
      <c r="AK235" s="52">
        <f t="shared" si="221"/>
        <v>12.727777777777778</v>
      </c>
      <c r="AL235" s="611"/>
      <c r="AM235" s="52">
        <f>surplus!V235</f>
        <v>85</v>
      </c>
      <c r="AN235" s="212">
        <f t="shared" si="234"/>
        <v>2.757696007696008</v>
      </c>
      <c r="AO235" s="52">
        <f t="shared" si="222"/>
        <v>234.40416065416068</v>
      </c>
      <c r="AP235" s="611"/>
      <c r="AQ235" s="52">
        <f>surplus!AM235</f>
        <v>95.3</v>
      </c>
      <c r="AR235" s="214">
        <f t="shared" si="240"/>
        <v>0.08</v>
      </c>
      <c r="AS235" s="52">
        <f t="shared" si="223"/>
        <v>6.8</v>
      </c>
      <c r="AT235" s="52">
        <f t="shared" si="224"/>
        <v>88.5</v>
      </c>
      <c r="AU235" s="212">
        <f t="shared" si="241"/>
        <v>3.0022222222222221</v>
      </c>
      <c r="AV235" s="52">
        <f t="shared" si="225"/>
        <v>265.69666666666666</v>
      </c>
      <c r="AW235" s="611"/>
      <c r="AX235" s="52">
        <f>surplus!AR235</f>
        <v>0</v>
      </c>
      <c r="AY235" s="212">
        <f t="shared" si="235"/>
        <v>0</v>
      </c>
      <c r="AZ235" s="52">
        <f t="shared" si="226"/>
        <v>0</v>
      </c>
      <c r="BA235" s="611"/>
      <c r="BB235" s="52">
        <f>surplus!AV235</f>
        <v>4.7992732317999751</v>
      </c>
      <c r="BC235" s="212">
        <f t="shared" si="236"/>
        <v>0</v>
      </c>
      <c r="BD235" s="52">
        <f t="shared" si="227"/>
        <v>0</v>
      </c>
    </row>
    <row r="236" spans="1:56" ht="13.8" x14ac:dyDescent="0.45">
      <c r="A236" s="109">
        <v>2041</v>
      </c>
      <c r="B236" s="626">
        <f t="shared" si="208"/>
        <v>2186.5808798432263</v>
      </c>
      <c r="C236" s="611"/>
      <c r="D236" s="52">
        <f>surplus!AD236</f>
        <v>654.72087710434096</v>
      </c>
      <c r="E236" s="52">
        <f t="shared" si="228"/>
        <v>429.12113184573195</v>
      </c>
      <c r="F236" s="212">
        <f t="shared" si="229"/>
        <v>1.8650645994832042</v>
      </c>
      <c r="G236" s="52">
        <f t="shared" si="209"/>
        <v>800.33863189563931</v>
      </c>
      <c r="H236" s="611"/>
      <c r="I236" s="52">
        <f>surplus!P236</f>
        <v>9.118947588460367</v>
      </c>
      <c r="J236" s="213">
        <f t="shared" si="237"/>
        <v>0.05</v>
      </c>
      <c r="K236" s="52">
        <f t="shared" si="210"/>
        <v>182.37895176920733</v>
      </c>
      <c r="L236" s="52">
        <f t="shared" si="211"/>
        <v>340.14852663560328</v>
      </c>
      <c r="M236" s="52">
        <f t="shared" si="212"/>
        <v>173.26000418074696</v>
      </c>
      <c r="N236" s="52">
        <f>surplus!T236</f>
        <v>2.039210691345275</v>
      </c>
      <c r="O236" s="213">
        <f t="shared" si="238"/>
        <v>3.7499999999999999E-2</v>
      </c>
      <c r="P236" s="52">
        <f t="shared" si="213"/>
        <v>54.378951769207333</v>
      </c>
      <c r="Q236" s="52">
        <f t="shared" si="214"/>
        <v>101.42025790175316</v>
      </c>
      <c r="R236" s="52">
        <f t="shared" si="215"/>
        <v>52.339741077862058</v>
      </c>
      <c r="S236" s="611"/>
      <c r="T236" s="52">
        <f>surplus!L236</f>
        <v>12.473406817057935</v>
      </c>
      <c r="U236" s="173">
        <f t="shared" si="239"/>
        <v>0.05</v>
      </c>
      <c r="V236" s="52">
        <f t="shared" si="216"/>
        <v>33.293951769207332</v>
      </c>
      <c r="W236" s="52">
        <f t="shared" si="217"/>
        <v>0</v>
      </c>
      <c r="X236" s="212">
        <f t="shared" si="230"/>
        <v>18.28</v>
      </c>
      <c r="Y236" s="52">
        <f t="shared" si="218"/>
        <v>0</v>
      </c>
      <c r="Z236" s="611"/>
      <c r="AA236" s="52">
        <f>surplus!AH236</f>
        <v>7.785165883853356</v>
      </c>
      <c r="AB236" s="212">
        <f t="shared" si="231"/>
        <v>18.28</v>
      </c>
      <c r="AC236" s="52">
        <f t="shared" si="219"/>
        <v>142.31283235683935</v>
      </c>
      <c r="AD236" s="611"/>
      <c r="AE236" s="52">
        <f>surplus!AJ236</f>
        <v>67.8</v>
      </c>
      <c r="AF236" s="212">
        <f t="shared" si="232"/>
        <v>4.3888888888888893</v>
      </c>
      <c r="AG236" s="52">
        <f t="shared" si="220"/>
        <v>297.56666666666666</v>
      </c>
      <c r="AH236" s="611"/>
      <c r="AI236" s="52">
        <f>surplus!Y236</f>
        <v>2.7</v>
      </c>
      <c r="AJ236" s="212">
        <f t="shared" si="233"/>
        <v>4.3888888888888893</v>
      </c>
      <c r="AK236" s="52">
        <f t="shared" si="221"/>
        <v>11.850000000000001</v>
      </c>
      <c r="AL236" s="611"/>
      <c r="AM236" s="52">
        <f>surplus!V236</f>
        <v>84.9</v>
      </c>
      <c r="AN236" s="212">
        <f t="shared" si="234"/>
        <v>2.757696007696008</v>
      </c>
      <c r="AO236" s="52">
        <f t="shared" si="222"/>
        <v>234.12839105339108</v>
      </c>
      <c r="AP236" s="611"/>
      <c r="AQ236" s="52">
        <f>surplus!AM236</f>
        <v>93</v>
      </c>
      <c r="AR236" s="214">
        <f t="shared" si="240"/>
        <v>0.08</v>
      </c>
      <c r="AS236" s="52">
        <f t="shared" si="223"/>
        <v>6.7920000000000007</v>
      </c>
      <c r="AT236" s="52">
        <f t="shared" si="224"/>
        <v>86.207999999999998</v>
      </c>
      <c r="AU236" s="212">
        <f t="shared" si="241"/>
        <v>3.0022222222222221</v>
      </c>
      <c r="AV236" s="52">
        <f t="shared" si="225"/>
        <v>258.8155733333333</v>
      </c>
      <c r="AW236" s="611"/>
      <c r="AX236" s="52">
        <f>surplus!AR236</f>
        <v>0</v>
      </c>
      <c r="AY236" s="212">
        <f t="shared" si="235"/>
        <v>0</v>
      </c>
      <c r="AZ236" s="52">
        <f t="shared" si="226"/>
        <v>0</v>
      </c>
      <c r="BA236" s="611"/>
      <c r="BB236" s="52">
        <f>surplus!AV236</f>
        <v>4.3644154315821675</v>
      </c>
      <c r="BC236" s="212">
        <f t="shared" si="236"/>
        <v>0</v>
      </c>
      <c r="BD236" s="52">
        <f t="shared" si="227"/>
        <v>0</v>
      </c>
    </row>
    <row r="237" spans="1:56" ht="13.8" x14ac:dyDescent="0.45">
      <c r="A237" s="109">
        <v>2042</v>
      </c>
      <c r="B237" s="626">
        <f t="shared" si="208"/>
        <v>2151.2908302525216</v>
      </c>
      <c r="C237" s="611"/>
      <c r="D237" s="52">
        <f>surplus!AD237</f>
        <v>653.5963317949595</v>
      </c>
      <c r="E237" s="52">
        <f t="shared" si="228"/>
        <v>431.62606263951142</v>
      </c>
      <c r="F237" s="212">
        <f t="shared" si="229"/>
        <v>1.8650645994832042</v>
      </c>
      <c r="G237" s="52">
        <f t="shared" si="209"/>
        <v>805.01048964327276</v>
      </c>
      <c r="H237" s="611"/>
      <c r="I237" s="52">
        <f>surplus!P237</f>
        <v>8.9234057295541991</v>
      </c>
      <c r="J237" s="213">
        <f t="shared" si="237"/>
        <v>0.05</v>
      </c>
      <c r="K237" s="52">
        <f t="shared" si="210"/>
        <v>178.46811459108397</v>
      </c>
      <c r="L237" s="52">
        <f t="shared" si="211"/>
        <v>332.85456266034265</v>
      </c>
      <c r="M237" s="52">
        <f t="shared" si="212"/>
        <v>169.54470886152978</v>
      </c>
      <c r="N237" s="52">
        <f>surplus!T237</f>
        <v>2.0425542971656485</v>
      </c>
      <c r="O237" s="213">
        <f t="shared" si="238"/>
        <v>3.7499999999999999E-2</v>
      </c>
      <c r="P237" s="52">
        <f t="shared" si="213"/>
        <v>54.46811459108396</v>
      </c>
      <c r="Q237" s="52">
        <f t="shared" si="214"/>
        <v>101.58655232442528</v>
      </c>
      <c r="R237" s="52">
        <f t="shared" si="215"/>
        <v>52.425560293918309</v>
      </c>
      <c r="S237" s="611"/>
      <c r="T237" s="52">
        <f>surplus!L237</f>
        <v>10.87947993658954</v>
      </c>
      <c r="U237" s="173">
        <f t="shared" si="239"/>
        <v>0.05</v>
      </c>
      <c r="V237" s="52">
        <f t="shared" si="216"/>
        <v>33.228114591083965</v>
      </c>
      <c r="W237" s="52">
        <f t="shared" si="217"/>
        <v>0</v>
      </c>
      <c r="X237" s="212">
        <f t="shared" si="230"/>
        <v>18.28</v>
      </c>
      <c r="Y237" s="52">
        <f t="shared" si="218"/>
        <v>0</v>
      </c>
      <c r="Z237" s="611"/>
      <c r="AA237" s="52">
        <f>surplus!AH237</f>
        <v>7.306618550654397</v>
      </c>
      <c r="AB237" s="212">
        <f t="shared" si="231"/>
        <v>18.28</v>
      </c>
      <c r="AC237" s="52">
        <f t="shared" si="219"/>
        <v>133.56498710596239</v>
      </c>
      <c r="AD237" s="611"/>
      <c r="AE237" s="52">
        <f>surplus!AJ237</f>
        <v>64.3</v>
      </c>
      <c r="AF237" s="212">
        <f t="shared" si="232"/>
        <v>4.3888888888888893</v>
      </c>
      <c r="AG237" s="52">
        <f t="shared" si="220"/>
        <v>282.20555555555558</v>
      </c>
      <c r="AH237" s="611"/>
      <c r="AI237" s="52">
        <f>surplus!Y237</f>
        <v>2.4</v>
      </c>
      <c r="AJ237" s="212">
        <f t="shared" si="233"/>
        <v>4.3888888888888893</v>
      </c>
      <c r="AK237" s="52">
        <f t="shared" si="221"/>
        <v>10.533333333333333</v>
      </c>
      <c r="AL237" s="611"/>
      <c r="AM237" s="52">
        <f>surplus!V237</f>
        <v>84.7</v>
      </c>
      <c r="AN237" s="212">
        <f t="shared" si="234"/>
        <v>2.757696007696008</v>
      </c>
      <c r="AO237" s="52">
        <f t="shared" si="222"/>
        <v>233.57685185185187</v>
      </c>
      <c r="AP237" s="611"/>
      <c r="AQ237" s="52">
        <f>surplus!AM237</f>
        <v>90.7</v>
      </c>
      <c r="AR237" s="214">
        <f t="shared" si="240"/>
        <v>0.08</v>
      </c>
      <c r="AS237" s="52">
        <f t="shared" si="223"/>
        <v>6.7760000000000007</v>
      </c>
      <c r="AT237" s="52">
        <f t="shared" si="224"/>
        <v>83.924000000000007</v>
      </c>
      <c r="AU237" s="212">
        <f t="shared" si="241"/>
        <v>3.0022222222222221</v>
      </c>
      <c r="AV237" s="52">
        <f t="shared" si="225"/>
        <v>251.95849777777778</v>
      </c>
      <c r="AW237" s="611"/>
      <c r="AX237" s="52">
        <f>surplus!AR237</f>
        <v>0</v>
      </c>
      <c r="AY237" s="212">
        <f t="shared" si="235"/>
        <v>0</v>
      </c>
      <c r="AZ237" s="52">
        <f t="shared" si="226"/>
        <v>0</v>
      </c>
      <c r="BA237" s="611"/>
      <c r="BB237" s="52">
        <f>surplus!AV237</f>
        <v>3.9286907866838039</v>
      </c>
      <c r="BC237" s="212">
        <f t="shared" si="236"/>
        <v>0</v>
      </c>
      <c r="BD237" s="52">
        <f t="shared" si="227"/>
        <v>0</v>
      </c>
    </row>
    <row r="238" spans="1:56" ht="13.8" x14ac:dyDescent="0.45">
      <c r="A238" s="109">
        <v>2043</v>
      </c>
      <c r="B238" s="626">
        <f t="shared" si="208"/>
        <v>2116.6559421409402</v>
      </c>
      <c r="C238" s="611"/>
      <c r="D238" s="52">
        <f>surplus!AD238</f>
        <v>651.52693589586795</v>
      </c>
      <c r="E238" s="52">
        <f t="shared" si="228"/>
        <v>435.795535273101</v>
      </c>
      <c r="F238" s="212">
        <f t="shared" si="229"/>
        <v>1.8650645994832042</v>
      </c>
      <c r="G238" s="52">
        <f t="shared" si="209"/>
        <v>812.78682545069466</v>
      </c>
      <c r="H238" s="611"/>
      <c r="I238" s="52">
        <f>surplus!P238</f>
        <v>8.7267468572400944</v>
      </c>
      <c r="J238" s="213">
        <f t="shared" si="237"/>
        <v>0.05</v>
      </c>
      <c r="K238" s="52">
        <f t="shared" si="210"/>
        <v>174.53493714480189</v>
      </c>
      <c r="L238" s="52">
        <f t="shared" si="211"/>
        <v>325.51893264179614</v>
      </c>
      <c r="M238" s="52">
        <f t="shared" si="212"/>
        <v>165.80819028756179</v>
      </c>
      <c r="N238" s="52">
        <f>surplus!T238</f>
        <v>1.9450601429300713</v>
      </c>
      <c r="O238" s="213">
        <f t="shared" si="238"/>
        <v>3.7499999999999999E-2</v>
      </c>
      <c r="P238" s="52">
        <f t="shared" si="213"/>
        <v>51.868270478135237</v>
      </c>
      <c r="Q238" s="52">
        <f t="shared" si="214"/>
        <v>96.737675105189808</v>
      </c>
      <c r="R238" s="52">
        <f t="shared" si="215"/>
        <v>49.923210335205162</v>
      </c>
      <c r="S238" s="611"/>
      <c r="T238" s="52">
        <f>surplus!L238</f>
        <v>9.1088646402255051</v>
      </c>
      <c r="U238" s="173">
        <f t="shared" si="239"/>
        <v>0.05</v>
      </c>
      <c r="V238" s="52">
        <f t="shared" si="216"/>
        <v>33.109937144801904</v>
      </c>
      <c r="W238" s="52">
        <f t="shared" si="217"/>
        <v>0</v>
      </c>
      <c r="X238" s="212">
        <f t="shared" si="230"/>
        <v>18.28</v>
      </c>
      <c r="Y238" s="52">
        <f t="shared" si="218"/>
        <v>0</v>
      </c>
      <c r="Z238" s="611"/>
      <c r="AA238" s="52">
        <f>surplus!AH238</f>
        <v>6.9226961259210142</v>
      </c>
      <c r="AB238" s="212">
        <f t="shared" si="231"/>
        <v>18.28</v>
      </c>
      <c r="AC238" s="52">
        <f t="shared" si="219"/>
        <v>126.54688518183615</v>
      </c>
      <c r="AD238" s="611"/>
      <c r="AE238" s="52">
        <f>surplus!AJ238</f>
        <v>60.9</v>
      </c>
      <c r="AF238" s="212">
        <f t="shared" si="232"/>
        <v>4.3888888888888893</v>
      </c>
      <c r="AG238" s="52">
        <f t="shared" si="220"/>
        <v>267.28333333333336</v>
      </c>
      <c r="AH238" s="611"/>
      <c r="AI238" s="52">
        <f>surplus!Y238</f>
        <v>2.2000000000000002</v>
      </c>
      <c r="AJ238" s="212">
        <f t="shared" si="233"/>
        <v>4.3888888888888893</v>
      </c>
      <c r="AK238" s="52">
        <f t="shared" si="221"/>
        <v>9.6555555555555568</v>
      </c>
      <c r="AL238" s="611"/>
      <c r="AM238" s="52">
        <f>surplus!V238</f>
        <v>84.5</v>
      </c>
      <c r="AN238" s="212">
        <f t="shared" si="234"/>
        <v>2.757696007696008</v>
      </c>
      <c r="AO238" s="52">
        <f t="shared" si="222"/>
        <v>233.02531265031269</v>
      </c>
      <c r="AP238" s="611"/>
      <c r="AQ238" s="52">
        <f>surplus!AM238</f>
        <v>88.4</v>
      </c>
      <c r="AR238" s="214">
        <f t="shared" si="240"/>
        <v>0.08</v>
      </c>
      <c r="AS238" s="52">
        <f t="shared" si="223"/>
        <v>6.76</v>
      </c>
      <c r="AT238" s="52">
        <f t="shared" si="224"/>
        <v>81.64</v>
      </c>
      <c r="AU238" s="212">
        <f t="shared" si="241"/>
        <v>3.0022222222222221</v>
      </c>
      <c r="AV238" s="52">
        <f t="shared" si="225"/>
        <v>245.10142222222223</v>
      </c>
      <c r="AW238" s="611"/>
      <c r="AX238" s="52">
        <f>surplus!AR238</f>
        <v>0</v>
      </c>
      <c r="AY238" s="212">
        <f t="shared" si="235"/>
        <v>0</v>
      </c>
      <c r="AZ238" s="52">
        <f t="shared" si="226"/>
        <v>0</v>
      </c>
      <c r="BA238" s="611"/>
      <c r="BB238" s="52">
        <f>surplus!AV238</f>
        <v>3.4768615744473568</v>
      </c>
      <c r="BC238" s="212">
        <f t="shared" si="236"/>
        <v>0</v>
      </c>
      <c r="BD238" s="52">
        <f t="shared" si="227"/>
        <v>0</v>
      </c>
    </row>
    <row r="239" spans="1:56" ht="13.8" x14ac:dyDescent="0.45">
      <c r="A239" s="109">
        <v>2044</v>
      </c>
      <c r="B239" s="626">
        <f t="shared" si="208"/>
        <v>2080.4744450732996</v>
      </c>
      <c r="C239" s="611"/>
      <c r="D239" s="52">
        <f>surplus!AD239</f>
        <v>649.05934186555419</v>
      </c>
      <c r="E239" s="52">
        <f t="shared" si="228"/>
        <v>436.99997004795858</v>
      </c>
      <c r="F239" s="212">
        <f t="shared" si="229"/>
        <v>1.8650645994832042</v>
      </c>
      <c r="G239" s="52">
        <f t="shared" si="209"/>
        <v>815.03317411166813</v>
      </c>
      <c r="H239" s="611"/>
      <c r="I239" s="52">
        <f>surplus!P239</f>
        <v>8.5300925093924782</v>
      </c>
      <c r="J239" s="213">
        <f t="shared" si="237"/>
        <v>0.05</v>
      </c>
      <c r="K239" s="52">
        <f t="shared" si="210"/>
        <v>170.60185018784955</v>
      </c>
      <c r="L239" s="52">
        <f t="shared" si="211"/>
        <v>318.18347139169521</v>
      </c>
      <c r="M239" s="52">
        <f t="shared" si="212"/>
        <v>162.07175767845706</v>
      </c>
      <c r="N239" s="52">
        <f>surplus!T239</f>
        <v>1.947569382044358</v>
      </c>
      <c r="O239" s="213">
        <f t="shared" si="238"/>
        <v>3.7499999999999999E-2</v>
      </c>
      <c r="P239" s="52">
        <f t="shared" si="213"/>
        <v>51.935183521182886</v>
      </c>
      <c r="Q239" s="52">
        <f t="shared" si="214"/>
        <v>96.862472253021664</v>
      </c>
      <c r="R239" s="52">
        <f t="shared" si="215"/>
        <v>49.987614139138529</v>
      </c>
      <c r="S239" s="611"/>
      <c r="T239" s="52">
        <f>surplus!L239</f>
        <v>7.3385599705424553</v>
      </c>
      <c r="U239" s="173">
        <f t="shared" si="239"/>
        <v>0.05</v>
      </c>
      <c r="V239" s="52">
        <f t="shared" si="216"/>
        <v>32.97685018784955</v>
      </c>
      <c r="W239" s="52">
        <f t="shared" si="217"/>
        <v>0</v>
      </c>
      <c r="X239" s="212">
        <f t="shared" si="230"/>
        <v>18.28</v>
      </c>
      <c r="Y239" s="52">
        <f t="shared" si="218"/>
        <v>0</v>
      </c>
      <c r="Z239" s="611"/>
      <c r="AA239" s="52">
        <f>surplus!AH239</f>
        <v>6.5387954730135842</v>
      </c>
      <c r="AB239" s="212">
        <f t="shared" si="231"/>
        <v>18.28</v>
      </c>
      <c r="AC239" s="52">
        <f t="shared" si="219"/>
        <v>119.52918124668832</v>
      </c>
      <c r="AD239" s="611"/>
      <c r="AE239" s="52">
        <f>surplus!AJ239</f>
        <v>57.4</v>
      </c>
      <c r="AF239" s="212">
        <f t="shared" si="232"/>
        <v>4.3888888888888893</v>
      </c>
      <c r="AG239" s="52">
        <f t="shared" si="220"/>
        <v>251.92222222222225</v>
      </c>
      <c r="AH239" s="611"/>
      <c r="AI239" s="52">
        <f>surplus!Y239</f>
        <v>2</v>
      </c>
      <c r="AJ239" s="212">
        <f t="shared" si="233"/>
        <v>4.3888888888888893</v>
      </c>
      <c r="AK239" s="52">
        <f t="shared" si="221"/>
        <v>8.7777777777777786</v>
      </c>
      <c r="AL239" s="611"/>
      <c r="AM239" s="52">
        <f>surplus!V239</f>
        <v>84.2</v>
      </c>
      <c r="AN239" s="212">
        <f t="shared" si="234"/>
        <v>2.757696007696008</v>
      </c>
      <c r="AO239" s="52">
        <f t="shared" si="222"/>
        <v>232.19800384800388</v>
      </c>
      <c r="AP239" s="611"/>
      <c r="AQ239" s="52">
        <f>surplus!AM239</f>
        <v>86</v>
      </c>
      <c r="AR239" s="214">
        <f t="shared" si="240"/>
        <v>0.08</v>
      </c>
      <c r="AS239" s="52">
        <f t="shared" si="223"/>
        <v>6.7360000000000007</v>
      </c>
      <c r="AT239" s="52">
        <f t="shared" si="224"/>
        <v>79.263999999999996</v>
      </c>
      <c r="AU239" s="212">
        <f t="shared" si="241"/>
        <v>3.0022222222222221</v>
      </c>
      <c r="AV239" s="52">
        <f t="shared" si="225"/>
        <v>237.96814222222221</v>
      </c>
      <c r="AW239" s="611"/>
      <c r="AX239" s="52">
        <f>surplus!AR239</f>
        <v>0</v>
      </c>
      <c r="AY239" s="212">
        <f t="shared" si="235"/>
        <v>0</v>
      </c>
      <c r="AZ239" s="52">
        <f t="shared" si="226"/>
        <v>0</v>
      </c>
      <c r="BA239" s="611"/>
      <c r="BB239" s="52">
        <f>surplus!AV239</f>
        <v>3.025097593813916</v>
      </c>
      <c r="BC239" s="212">
        <f t="shared" si="236"/>
        <v>0</v>
      </c>
      <c r="BD239" s="52">
        <f t="shared" si="227"/>
        <v>0</v>
      </c>
    </row>
    <row r="240" spans="1:56" ht="13.8" x14ac:dyDescent="0.45">
      <c r="A240" s="109">
        <v>2045</v>
      </c>
      <c r="B240" s="626">
        <f t="shared" si="208"/>
        <v>2041.7336917903961</v>
      </c>
      <c r="C240" s="611"/>
      <c r="D240" s="52">
        <f>surplus!AD240</f>
        <v>646.29880068474301</v>
      </c>
      <c r="E240" s="52">
        <f t="shared" si="228"/>
        <v>440.47744694666034</v>
      </c>
      <c r="F240" s="212">
        <f t="shared" si="229"/>
        <v>1.8650645994832042</v>
      </c>
      <c r="G240" s="52">
        <f t="shared" si="209"/>
        <v>821.51889317095743</v>
      </c>
      <c r="H240" s="611"/>
      <c r="I240" s="52">
        <f>surplus!P240</f>
        <v>8.3334558711481321</v>
      </c>
      <c r="J240" s="213">
        <f t="shared" si="237"/>
        <v>0.05</v>
      </c>
      <c r="K240" s="52">
        <f t="shared" si="210"/>
        <v>166.66911742296264</v>
      </c>
      <c r="L240" s="52">
        <f t="shared" si="211"/>
        <v>310.84867073267696</v>
      </c>
      <c r="M240" s="52">
        <f t="shared" si="212"/>
        <v>158.3356615518145</v>
      </c>
      <c r="N240" s="52">
        <f>surplus!T240</f>
        <v>1.8500919033610981</v>
      </c>
      <c r="O240" s="213">
        <f t="shared" si="238"/>
        <v>3.7499999999999999E-2</v>
      </c>
      <c r="P240" s="52">
        <f t="shared" si="213"/>
        <v>49.335784089629286</v>
      </c>
      <c r="Q240" s="52">
        <f t="shared" si="214"/>
        <v>92.014424393314286</v>
      </c>
      <c r="R240" s="52">
        <f t="shared" si="215"/>
        <v>47.485692186268189</v>
      </c>
      <c r="S240" s="611"/>
      <c r="T240" s="52">
        <f>surplus!L240</f>
        <v>5.5694711514582735</v>
      </c>
      <c r="U240" s="173">
        <f t="shared" si="239"/>
        <v>0.05</v>
      </c>
      <c r="V240" s="52">
        <f t="shared" si="216"/>
        <v>32.824117422962615</v>
      </c>
      <c r="W240" s="52">
        <f t="shared" si="217"/>
        <v>0</v>
      </c>
      <c r="X240" s="212">
        <f t="shared" si="230"/>
        <v>18.28</v>
      </c>
      <c r="Y240" s="52">
        <f t="shared" si="218"/>
        <v>0</v>
      </c>
      <c r="Z240" s="611"/>
      <c r="AA240" s="52">
        <f>surplus!AH240</f>
        <v>6.0549800390819897</v>
      </c>
      <c r="AB240" s="212">
        <f t="shared" si="231"/>
        <v>18.28</v>
      </c>
      <c r="AC240" s="52">
        <f t="shared" si="219"/>
        <v>110.68503511441878</v>
      </c>
      <c r="AD240" s="611"/>
      <c r="AE240" s="52">
        <f>surplus!AJ240</f>
        <v>54</v>
      </c>
      <c r="AF240" s="212">
        <f t="shared" si="232"/>
        <v>4.3888888888888893</v>
      </c>
      <c r="AG240" s="52">
        <f t="shared" si="220"/>
        <v>237.00000000000003</v>
      </c>
      <c r="AH240" s="611"/>
      <c r="AI240" s="52">
        <f>surplus!Y240</f>
        <v>1.7</v>
      </c>
      <c r="AJ240" s="212">
        <f t="shared" si="233"/>
        <v>4.3888888888888893</v>
      </c>
      <c r="AK240" s="52">
        <f t="shared" si="221"/>
        <v>7.4611111111111112</v>
      </c>
      <c r="AL240" s="611"/>
      <c r="AM240" s="52">
        <f>surplus!V240</f>
        <v>83.9</v>
      </c>
      <c r="AN240" s="212">
        <f t="shared" si="234"/>
        <v>2.757696007696008</v>
      </c>
      <c r="AO240" s="52">
        <f t="shared" si="222"/>
        <v>231.37069504569507</v>
      </c>
      <c r="AP240" s="611"/>
      <c r="AQ240" s="52">
        <f>surplus!AM240</f>
        <v>83.6</v>
      </c>
      <c r="AR240" s="214">
        <f t="shared" si="240"/>
        <v>0.08</v>
      </c>
      <c r="AS240" s="52">
        <f t="shared" si="223"/>
        <v>6.7120000000000006</v>
      </c>
      <c r="AT240" s="52">
        <f t="shared" si="224"/>
        <v>76.887999999999991</v>
      </c>
      <c r="AU240" s="212">
        <f t="shared" si="241"/>
        <v>3.0022222222222221</v>
      </c>
      <c r="AV240" s="52">
        <f t="shared" si="225"/>
        <v>230.8348622222222</v>
      </c>
      <c r="AW240" s="611"/>
      <c r="AX240" s="52">
        <f>surplus!AR240</f>
        <v>0</v>
      </c>
      <c r="AY240" s="212">
        <f t="shared" si="235"/>
        <v>0</v>
      </c>
      <c r="AZ240" s="52">
        <f t="shared" si="226"/>
        <v>0</v>
      </c>
      <c r="BA240" s="611"/>
      <c r="BB240" s="52">
        <f>surplus!AV240</f>
        <v>2.4735889418062369</v>
      </c>
      <c r="BC240" s="212">
        <f t="shared" si="236"/>
        <v>0</v>
      </c>
      <c r="BD240" s="52">
        <f t="shared" si="227"/>
        <v>0</v>
      </c>
    </row>
    <row r="241" spans="1:56" ht="13.8" x14ac:dyDescent="0.45">
      <c r="A241" s="109">
        <v>2046</v>
      </c>
      <c r="B241" s="626">
        <f t="shared" si="208"/>
        <v>2001.6264508980516</v>
      </c>
      <c r="C241" s="611"/>
      <c r="D241" s="52">
        <f>surplus!AD241</f>
        <v>643.06346005341175</v>
      </c>
      <c r="E241" s="52">
        <f t="shared" si="228"/>
        <v>445.37770400308403</v>
      </c>
      <c r="F241" s="212">
        <f t="shared" si="229"/>
        <v>1.8650645994832042</v>
      </c>
      <c r="G241" s="52">
        <f t="shared" si="209"/>
        <v>830.65818913526107</v>
      </c>
      <c r="H241" s="611"/>
      <c r="I241" s="52">
        <f>surplus!P241</f>
        <v>8.0368825111196784</v>
      </c>
      <c r="J241" s="213">
        <f t="shared" si="237"/>
        <v>0.05</v>
      </c>
      <c r="K241" s="52">
        <f t="shared" si="210"/>
        <v>160.73765022239357</v>
      </c>
      <c r="L241" s="52">
        <f t="shared" si="211"/>
        <v>299.78610123389984</v>
      </c>
      <c r="M241" s="52">
        <f t="shared" si="212"/>
        <v>152.7007677112739</v>
      </c>
      <c r="N241" s="52">
        <f>surplus!T241</f>
        <v>1.7526618833397585</v>
      </c>
      <c r="O241" s="213">
        <f t="shared" si="238"/>
        <v>3.7499999999999999E-2</v>
      </c>
      <c r="P241" s="52">
        <f t="shared" si="213"/>
        <v>46.737650222393562</v>
      </c>
      <c r="Q241" s="52">
        <f t="shared" si="214"/>
        <v>87.168736892814536</v>
      </c>
      <c r="R241" s="52">
        <f t="shared" si="215"/>
        <v>44.9849883390538</v>
      </c>
      <c r="S241" s="611"/>
      <c r="T241" s="52">
        <f>surplus!L241</f>
        <v>3.7047266903765674</v>
      </c>
      <c r="U241" s="173">
        <f t="shared" si="239"/>
        <v>0.05</v>
      </c>
      <c r="V241" s="52">
        <f t="shared" si="216"/>
        <v>32.642650222393563</v>
      </c>
      <c r="W241" s="52">
        <f t="shared" si="217"/>
        <v>0</v>
      </c>
      <c r="X241" s="212">
        <f t="shared" si="230"/>
        <v>18.28</v>
      </c>
      <c r="Y241" s="52">
        <f t="shared" si="218"/>
        <v>0</v>
      </c>
      <c r="Z241" s="611"/>
      <c r="AA241" s="52">
        <f>surplus!AH241</f>
        <v>5.5714691012290887</v>
      </c>
      <c r="AB241" s="212">
        <f t="shared" si="231"/>
        <v>18.28</v>
      </c>
      <c r="AC241" s="52">
        <f t="shared" si="219"/>
        <v>101.84645517046775</v>
      </c>
      <c r="AD241" s="611"/>
      <c r="AE241" s="52">
        <f>surplus!AJ241</f>
        <v>50.5</v>
      </c>
      <c r="AF241" s="212">
        <f t="shared" si="232"/>
        <v>4.3888888888888893</v>
      </c>
      <c r="AG241" s="52">
        <f t="shared" si="220"/>
        <v>221.63888888888891</v>
      </c>
      <c r="AH241" s="611"/>
      <c r="AI241" s="52">
        <f>surplus!Y241</f>
        <v>1.5</v>
      </c>
      <c r="AJ241" s="212">
        <f t="shared" si="233"/>
        <v>4.3888888888888893</v>
      </c>
      <c r="AK241" s="52">
        <f t="shared" si="221"/>
        <v>6.5833333333333339</v>
      </c>
      <c r="AL241" s="611"/>
      <c r="AM241" s="52">
        <f>surplus!V241</f>
        <v>83.6</v>
      </c>
      <c r="AN241" s="212">
        <f t="shared" si="234"/>
        <v>2.757696007696008</v>
      </c>
      <c r="AO241" s="52">
        <f t="shared" si="222"/>
        <v>230.54338624338624</v>
      </c>
      <c r="AP241" s="611"/>
      <c r="AQ241" s="52">
        <f>surplus!AM241</f>
        <v>81.099999999999994</v>
      </c>
      <c r="AR241" s="214">
        <f t="shared" si="240"/>
        <v>0.08</v>
      </c>
      <c r="AS241" s="52">
        <f t="shared" si="223"/>
        <v>6.6879999999999997</v>
      </c>
      <c r="AT241" s="52">
        <f t="shared" si="224"/>
        <v>74.411999999999992</v>
      </c>
      <c r="AU241" s="212">
        <f t="shared" si="241"/>
        <v>3.0022222222222221</v>
      </c>
      <c r="AV241" s="52">
        <f t="shared" si="225"/>
        <v>223.40135999999998</v>
      </c>
      <c r="AW241" s="611"/>
      <c r="AX241" s="52">
        <f>surplus!AR241</f>
        <v>0</v>
      </c>
      <c r="AY241" s="212">
        <f t="shared" si="235"/>
        <v>0</v>
      </c>
      <c r="AZ241" s="52">
        <f t="shared" si="226"/>
        <v>0</v>
      </c>
      <c r="BA241" s="611"/>
      <c r="BB241" s="52">
        <f>surplus!AV241</f>
        <v>2.0229926049790787</v>
      </c>
      <c r="BC241" s="212">
        <f t="shared" si="236"/>
        <v>0</v>
      </c>
      <c r="BD241" s="52">
        <f t="shared" si="227"/>
        <v>0</v>
      </c>
    </row>
    <row r="242" spans="1:56" ht="13.8" x14ac:dyDescent="0.45">
      <c r="A242" s="109">
        <v>2047</v>
      </c>
      <c r="B242" s="626">
        <f t="shared" si="208"/>
        <v>1960.2734873048676</v>
      </c>
      <c r="C242" s="611"/>
      <c r="D242" s="52">
        <f>surplus!AD242</f>
        <v>639.33023838252086</v>
      </c>
      <c r="E242" s="52">
        <f t="shared" si="228"/>
        <v>445.313209837307</v>
      </c>
      <c r="F242" s="212">
        <f t="shared" si="229"/>
        <v>1.8650645994832042</v>
      </c>
      <c r="G242" s="52">
        <f t="shared" si="209"/>
        <v>830.53790334979703</v>
      </c>
      <c r="H242" s="611"/>
      <c r="I242" s="52">
        <f>surplus!P242</f>
        <v>7.8403144717702977</v>
      </c>
      <c r="J242" s="213">
        <f t="shared" si="237"/>
        <v>0.05</v>
      </c>
      <c r="K242" s="52">
        <f t="shared" si="210"/>
        <v>156.80628943540594</v>
      </c>
      <c r="L242" s="52">
        <f t="shared" si="211"/>
        <v>292.45385940229278</v>
      </c>
      <c r="M242" s="52">
        <f t="shared" si="212"/>
        <v>148.96597496363566</v>
      </c>
      <c r="N242" s="52">
        <f>surplus!T242</f>
        <v>1.7552358538277231</v>
      </c>
      <c r="O242" s="213">
        <f t="shared" si="238"/>
        <v>3.7499999999999999E-2</v>
      </c>
      <c r="P242" s="52">
        <f t="shared" si="213"/>
        <v>46.806289435405951</v>
      </c>
      <c r="Q242" s="52">
        <f t="shared" si="214"/>
        <v>87.296753459140334</v>
      </c>
      <c r="R242" s="52">
        <f t="shared" si="215"/>
        <v>45.05105358157823</v>
      </c>
      <c r="S242" s="611"/>
      <c r="T242" s="52">
        <f>surplus!L242</f>
        <v>1.8403475198514627</v>
      </c>
      <c r="U242" s="173">
        <f t="shared" si="239"/>
        <v>0.05</v>
      </c>
      <c r="V242" s="52">
        <f t="shared" si="216"/>
        <v>32.446289435405951</v>
      </c>
      <c r="W242" s="52">
        <f t="shared" si="217"/>
        <v>0</v>
      </c>
      <c r="X242" s="212">
        <f t="shared" si="230"/>
        <v>18.28</v>
      </c>
      <c r="Y242" s="52">
        <f t="shared" si="218"/>
        <v>0</v>
      </c>
      <c r="Z242" s="611"/>
      <c r="AA242" s="52">
        <f>surplus!AH242</f>
        <v>5.0879837665935135</v>
      </c>
      <c r="AB242" s="212">
        <f t="shared" si="231"/>
        <v>18.28</v>
      </c>
      <c r="AC242" s="52">
        <f t="shared" si="219"/>
        <v>93.008343253329429</v>
      </c>
      <c r="AD242" s="611"/>
      <c r="AE242" s="52">
        <f>surplus!AJ242</f>
        <v>47</v>
      </c>
      <c r="AF242" s="212">
        <f t="shared" si="232"/>
        <v>4.3888888888888893</v>
      </c>
      <c r="AG242" s="52">
        <f t="shared" si="220"/>
        <v>206.2777777777778</v>
      </c>
      <c r="AH242" s="611"/>
      <c r="AI242" s="52">
        <f>surplus!Y242</f>
        <v>1.2</v>
      </c>
      <c r="AJ242" s="212">
        <f t="shared" si="233"/>
        <v>4.3888888888888893</v>
      </c>
      <c r="AK242" s="52">
        <f t="shared" si="221"/>
        <v>5.2666666666666666</v>
      </c>
      <c r="AL242" s="611"/>
      <c r="AM242" s="52">
        <f>surplus!V242</f>
        <v>83.2</v>
      </c>
      <c r="AN242" s="212">
        <f t="shared" si="234"/>
        <v>2.757696007696008</v>
      </c>
      <c r="AO242" s="52">
        <f t="shared" si="222"/>
        <v>229.44030784030787</v>
      </c>
      <c r="AP242" s="611"/>
      <c r="AQ242" s="52">
        <f>surplus!AM242</f>
        <v>78.599999999999994</v>
      </c>
      <c r="AR242" s="214">
        <f t="shared" si="240"/>
        <v>0.08</v>
      </c>
      <c r="AS242" s="52">
        <f t="shared" si="223"/>
        <v>6.6560000000000006</v>
      </c>
      <c r="AT242" s="52">
        <f t="shared" si="224"/>
        <v>71.943999999999988</v>
      </c>
      <c r="AU242" s="212">
        <f t="shared" si="241"/>
        <v>3.0022222222222221</v>
      </c>
      <c r="AV242" s="52">
        <f t="shared" si="225"/>
        <v>215.99187555555551</v>
      </c>
      <c r="AW242" s="611"/>
      <c r="AX242" s="52">
        <f>surplus!AR242</f>
        <v>0</v>
      </c>
      <c r="AY242" s="212">
        <f t="shared" si="235"/>
        <v>0</v>
      </c>
      <c r="AZ242" s="52">
        <f t="shared" si="226"/>
        <v>0</v>
      </c>
      <c r="BA242" s="611"/>
      <c r="BB242" s="52">
        <f>surplus!AV242</f>
        <v>1.4724729791688072</v>
      </c>
      <c r="BC242" s="212">
        <f t="shared" si="236"/>
        <v>0</v>
      </c>
      <c r="BD242" s="52">
        <f t="shared" si="227"/>
        <v>0</v>
      </c>
    </row>
    <row r="243" spans="1:56" ht="13.8" x14ac:dyDescent="0.45">
      <c r="A243" s="109">
        <v>2048</v>
      </c>
      <c r="B243" s="626">
        <f t="shared" si="208"/>
        <v>1919.0079092500896</v>
      </c>
      <c r="C243" s="611"/>
      <c r="D243" s="52">
        <f>surplus!AD243</f>
        <v>635.29897646977042</v>
      </c>
      <c r="E243" s="52">
        <f t="shared" si="228"/>
        <v>447.51715387097897</v>
      </c>
      <c r="F243" s="212">
        <f t="shared" si="229"/>
        <v>1.8650645994832042</v>
      </c>
      <c r="G243" s="52">
        <f t="shared" si="209"/>
        <v>834.64840134624092</v>
      </c>
      <c r="H243" s="611"/>
      <c r="I243" s="52">
        <f>surplus!P243</f>
        <v>7.6437513533453112</v>
      </c>
      <c r="J243" s="213">
        <f t="shared" si="237"/>
        <v>0.05</v>
      </c>
      <c r="K243" s="52">
        <f t="shared" si="210"/>
        <v>152.87502706690623</v>
      </c>
      <c r="L243" s="52">
        <f t="shared" si="211"/>
        <v>285.1218011275235</v>
      </c>
      <c r="M243" s="52">
        <f t="shared" si="212"/>
        <v>145.2312757135609</v>
      </c>
      <c r="N243" s="52">
        <f>surplus!T243</f>
        <v>1.6578135150089837</v>
      </c>
      <c r="O243" s="213">
        <f t="shared" si="238"/>
        <v>3.7499999999999999E-2</v>
      </c>
      <c r="P243" s="52">
        <f t="shared" si="213"/>
        <v>44.208360400239563</v>
      </c>
      <c r="Q243" s="52">
        <f t="shared" si="214"/>
        <v>82.451447983681945</v>
      </c>
      <c r="R243" s="52">
        <f t="shared" si="215"/>
        <v>42.550546885230581</v>
      </c>
      <c r="S243" s="611"/>
      <c r="T243" s="52">
        <f>surplus!L243</f>
        <v>0</v>
      </c>
      <c r="U243" s="173">
        <f t="shared" si="239"/>
        <v>0.05</v>
      </c>
      <c r="V243" s="52">
        <f t="shared" si="216"/>
        <v>32.230027066906239</v>
      </c>
      <c r="W243" s="52">
        <f t="shared" si="217"/>
        <v>0</v>
      </c>
      <c r="X243" s="212">
        <f t="shared" si="230"/>
        <v>18.28</v>
      </c>
      <c r="Y243" s="52">
        <f t="shared" si="218"/>
        <v>0</v>
      </c>
      <c r="Z243" s="611"/>
      <c r="AA243" s="52">
        <f>surplus!AH243</f>
        <v>4.604522111547519</v>
      </c>
      <c r="AB243" s="212">
        <f t="shared" si="231"/>
        <v>18.28</v>
      </c>
      <c r="AC243" s="52">
        <f t="shared" si="219"/>
        <v>84.170664199088648</v>
      </c>
      <c r="AD243" s="611"/>
      <c r="AE243" s="52">
        <f>surplus!AJ243</f>
        <v>43.6</v>
      </c>
      <c r="AF243" s="212">
        <f t="shared" si="232"/>
        <v>4.3888888888888893</v>
      </c>
      <c r="AG243" s="52">
        <f t="shared" si="220"/>
        <v>191.35555555555558</v>
      </c>
      <c r="AH243" s="611"/>
      <c r="AI243" s="52">
        <f>surplus!Y243</f>
        <v>1</v>
      </c>
      <c r="AJ243" s="212">
        <f t="shared" si="233"/>
        <v>4.3888888888888893</v>
      </c>
      <c r="AK243" s="52">
        <f t="shared" si="221"/>
        <v>4.3888888888888893</v>
      </c>
      <c r="AL243" s="611"/>
      <c r="AM243" s="52">
        <f>surplus!V243</f>
        <v>82.9</v>
      </c>
      <c r="AN243" s="212">
        <f t="shared" si="234"/>
        <v>2.757696007696008</v>
      </c>
      <c r="AO243" s="52">
        <f t="shared" si="222"/>
        <v>228.61299903799909</v>
      </c>
      <c r="AP243" s="611"/>
      <c r="AQ243" s="52">
        <f>surplus!AM243</f>
        <v>76</v>
      </c>
      <c r="AR243" s="214">
        <f t="shared" si="240"/>
        <v>0.08</v>
      </c>
      <c r="AS243" s="52">
        <f t="shared" si="223"/>
        <v>6.6320000000000006</v>
      </c>
      <c r="AT243" s="52">
        <f t="shared" si="224"/>
        <v>69.367999999999995</v>
      </c>
      <c r="AU243" s="212">
        <f t="shared" si="241"/>
        <v>3.0022222222222221</v>
      </c>
      <c r="AV243" s="52">
        <f t="shared" si="225"/>
        <v>208.25815111111109</v>
      </c>
      <c r="AW243" s="611"/>
      <c r="AX243" s="52">
        <f>surplus!AR243</f>
        <v>0</v>
      </c>
      <c r="AY243" s="212">
        <f t="shared" si="235"/>
        <v>0</v>
      </c>
      <c r="AZ243" s="52">
        <f t="shared" si="226"/>
        <v>0</v>
      </c>
      <c r="BA243" s="611"/>
      <c r="BB243" s="52">
        <f>surplus!AV243</f>
        <v>1.0220243009028742</v>
      </c>
      <c r="BC243" s="212">
        <f t="shared" si="236"/>
        <v>0</v>
      </c>
      <c r="BD243" s="52">
        <f t="shared" si="227"/>
        <v>0</v>
      </c>
    </row>
    <row r="244" spans="1:56" ht="13.8" x14ac:dyDescent="0.45">
      <c r="A244" s="109">
        <v>2049</v>
      </c>
      <c r="B244" s="626">
        <f t="shared" si="208"/>
        <v>1875.7325171928992</v>
      </c>
      <c r="C244" s="611"/>
      <c r="D244" s="52">
        <f>surplus!AD244</f>
        <v>630.7695184032151</v>
      </c>
      <c r="E244" s="52">
        <f t="shared" si="228"/>
        <v>448.55606183341479</v>
      </c>
      <c r="F244" s="212">
        <f t="shared" si="229"/>
        <v>1.8650645994832042</v>
      </c>
      <c r="G244" s="52">
        <f t="shared" si="209"/>
        <v>836.5860318091012</v>
      </c>
      <c r="H244" s="611"/>
      <c r="I244" s="52">
        <f>surplus!P244</f>
        <v>7.3471927643520782</v>
      </c>
      <c r="J244" s="213">
        <f t="shared" si="237"/>
        <v>0.05</v>
      </c>
      <c r="K244" s="52">
        <f t="shared" si="210"/>
        <v>146.94385528704154</v>
      </c>
      <c r="L244" s="52">
        <f t="shared" si="211"/>
        <v>274.05978260744405</v>
      </c>
      <c r="M244" s="52">
        <f t="shared" si="212"/>
        <v>139.59666252268946</v>
      </c>
      <c r="N244" s="52">
        <f>surplus!T244</f>
        <v>1.6603945732640586</v>
      </c>
      <c r="O244" s="213">
        <f t="shared" si="238"/>
        <v>3.7499999999999999E-2</v>
      </c>
      <c r="P244" s="52">
        <f t="shared" si="213"/>
        <v>44.277188620374901</v>
      </c>
      <c r="Q244" s="52">
        <f t="shared" si="214"/>
        <v>82.579817060501796</v>
      </c>
      <c r="R244" s="52">
        <f t="shared" si="215"/>
        <v>42.616794047110844</v>
      </c>
      <c r="S244" s="611"/>
      <c r="T244" s="52">
        <f>surplus!L244</f>
        <v>0</v>
      </c>
      <c r="U244" s="173">
        <f t="shared" si="239"/>
        <v>0.05</v>
      </c>
      <c r="V244" s="52">
        <f t="shared" si="216"/>
        <v>31.988855287041567</v>
      </c>
      <c r="W244" s="52">
        <f t="shared" si="217"/>
        <v>0</v>
      </c>
      <c r="X244" s="212">
        <f t="shared" si="230"/>
        <v>18.28</v>
      </c>
      <c r="Y244" s="52">
        <f t="shared" si="218"/>
        <v>0</v>
      </c>
      <c r="Z244" s="611"/>
      <c r="AA244" s="52">
        <f>surplus!AH244</f>
        <v>4.1210822522204431</v>
      </c>
      <c r="AB244" s="212">
        <f t="shared" si="231"/>
        <v>18.28</v>
      </c>
      <c r="AC244" s="52">
        <f t="shared" si="219"/>
        <v>75.333383570589703</v>
      </c>
      <c r="AD244" s="611"/>
      <c r="AE244" s="52">
        <f>surplus!AJ244</f>
        <v>40.1</v>
      </c>
      <c r="AF244" s="212">
        <f t="shared" si="232"/>
        <v>4.3888888888888893</v>
      </c>
      <c r="AG244" s="52">
        <f t="shared" si="220"/>
        <v>175.99444444444447</v>
      </c>
      <c r="AH244" s="611"/>
      <c r="AI244" s="52">
        <f>surplus!Y244</f>
        <v>0.7</v>
      </c>
      <c r="AJ244" s="212">
        <f t="shared" si="233"/>
        <v>4.3888888888888893</v>
      </c>
      <c r="AK244" s="52">
        <f t="shared" si="221"/>
        <v>3.0722222222222224</v>
      </c>
      <c r="AL244" s="611"/>
      <c r="AM244" s="52">
        <f>surplus!V244</f>
        <v>82.4</v>
      </c>
      <c r="AN244" s="212">
        <f t="shared" si="234"/>
        <v>2.757696007696008</v>
      </c>
      <c r="AO244" s="52">
        <f t="shared" si="222"/>
        <v>227.23415103415107</v>
      </c>
      <c r="AP244" s="611"/>
      <c r="AQ244" s="52">
        <f>surplus!AM244</f>
        <v>73.5</v>
      </c>
      <c r="AR244" s="214">
        <f t="shared" si="240"/>
        <v>0.08</v>
      </c>
      <c r="AS244" s="52">
        <f t="shared" si="223"/>
        <v>6.5920000000000005</v>
      </c>
      <c r="AT244" s="52">
        <f t="shared" si="224"/>
        <v>66.908000000000001</v>
      </c>
      <c r="AU244" s="212">
        <f t="shared" si="241"/>
        <v>3.0022222222222221</v>
      </c>
      <c r="AV244" s="52">
        <f t="shared" si="225"/>
        <v>200.87268444444445</v>
      </c>
      <c r="AW244" s="611"/>
      <c r="AX244" s="52">
        <f>surplus!AR244</f>
        <v>0</v>
      </c>
      <c r="AY244" s="212">
        <f t="shared" si="235"/>
        <v>0</v>
      </c>
      <c r="AZ244" s="52">
        <f t="shared" si="226"/>
        <v>0</v>
      </c>
      <c r="BA244" s="611"/>
      <c r="BB244" s="52">
        <f>surplus!AV244</f>
        <v>0.47164092582680084</v>
      </c>
      <c r="BC244" s="212">
        <f t="shared" si="236"/>
        <v>0</v>
      </c>
      <c r="BD244" s="52">
        <f t="shared" si="227"/>
        <v>0</v>
      </c>
    </row>
    <row r="245" spans="1:56" ht="13.8" x14ac:dyDescent="0.45">
      <c r="A245" s="109">
        <v>2050</v>
      </c>
      <c r="B245" s="626">
        <f t="shared" si="208"/>
        <v>1831.820735569464</v>
      </c>
      <c r="C245" s="611"/>
      <c r="D245" s="52">
        <f>surplus!AD245</f>
        <v>625.84934340524126</v>
      </c>
      <c r="E245" s="52">
        <f t="shared" si="228"/>
        <v>449.87002793694126</v>
      </c>
      <c r="F245" s="212">
        <f t="shared" si="229"/>
        <v>1.8650645994832042</v>
      </c>
      <c r="G245" s="52">
        <f t="shared" si="209"/>
        <v>839.03666347370927</v>
      </c>
      <c r="H245" s="611"/>
      <c r="I245" s="52">
        <f>surplus!P245</f>
        <v>7.1506574850100213</v>
      </c>
      <c r="J245" s="213">
        <f t="shared" si="237"/>
        <v>0.05</v>
      </c>
      <c r="K245" s="52">
        <f t="shared" si="210"/>
        <v>143.01314970020042</v>
      </c>
      <c r="L245" s="52">
        <f t="shared" si="211"/>
        <v>266.72876276643581</v>
      </c>
      <c r="M245" s="52">
        <f t="shared" si="212"/>
        <v>135.8624922151904</v>
      </c>
      <c r="N245" s="52">
        <f>surplus!T245</f>
        <v>1.5629931137575164</v>
      </c>
      <c r="O245" s="213">
        <f t="shared" si="238"/>
        <v>3.7499999999999999E-2</v>
      </c>
      <c r="P245" s="52">
        <f t="shared" si="213"/>
        <v>41.679816366867108</v>
      </c>
      <c r="Q245" s="52">
        <f t="shared" si="214"/>
        <v>77.735550018804503</v>
      </c>
      <c r="R245" s="52">
        <f t="shared" si="215"/>
        <v>40.116823253109594</v>
      </c>
      <c r="S245" s="611"/>
      <c r="T245" s="52">
        <f>surplus!L245</f>
        <v>0</v>
      </c>
      <c r="U245" s="173">
        <f t="shared" si="239"/>
        <v>0.05</v>
      </c>
      <c r="V245" s="52">
        <f t="shared" si="216"/>
        <v>31.728149700200436</v>
      </c>
      <c r="W245" s="52">
        <f t="shared" si="217"/>
        <v>0</v>
      </c>
      <c r="X245" s="212">
        <f t="shared" si="230"/>
        <v>18.28</v>
      </c>
      <c r="Y245" s="52">
        <f t="shared" si="218"/>
        <v>0</v>
      </c>
      <c r="Z245" s="611"/>
      <c r="AA245" s="52">
        <f>surplus!AH245</f>
        <v>3.6377545594151153</v>
      </c>
      <c r="AB245" s="212">
        <f t="shared" si="231"/>
        <v>18.28</v>
      </c>
      <c r="AC245" s="52">
        <f t="shared" si="219"/>
        <v>66.49815334610831</v>
      </c>
      <c r="AD245" s="611"/>
      <c r="AE245" s="52">
        <f>surplus!AJ245</f>
        <v>36.6</v>
      </c>
      <c r="AF245" s="212">
        <f t="shared" si="232"/>
        <v>4.3888888888888893</v>
      </c>
      <c r="AG245" s="52">
        <f t="shared" si="220"/>
        <v>160.63333333333335</v>
      </c>
      <c r="AH245" s="611"/>
      <c r="AI245" s="52">
        <f>surplus!Y245</f>
        <v>0.5</v>
      </c>
      <c r="AJ245" s="212">
        <f t="shared" si="233"/>
        <v>4.3888888888888893</v>
      </c>
      <c r="AK245" s="52">
        <f t="shared" si="221"/>
        <v>2.1944444444444446</v>
      </c>
      <c r="AL245" s="611"/>
      <c r="AM245" s="52">
        <f>surplus!V245</f>
        <v>82</v>
      </c>
      <c r="AN245" s="212">
        <f t="shared" si="234"/>
        <v>2.757696007696008</v>
      </c>
      <c r="AO245" s="52">
        <f t="shared" si="222"/>
        <v>226.13107263107264</v>
      </c>
      <c r="AP245" s="611"/>
      <c r="AQ245" s="52">
        <f>surplus!AM245</f>
        <v>70.8</v>
      </c>
      <c r="AR245" s="214">
        <f t="shared" si="240"/>
        <v>0.08</v>
      </c>
      <c r="AS245" s="52">
        <f t="shared" si="223"/>
        <v>6.5600000000000005</v>
      </c>
      <c r="AT245" s="52">
        <f t="shared" si="224"/>
        <v>64.239999999999995</v>
      </c>
      <c r="AU245" s="212">
        <f t="shared" si="241"/>
        <v>3.0022222222222221</v>
      </c>
      <c r="AV245" s="52">
        <f t="shared" si="225"/>
        <v>192.86275555555554</v>
      </c>
      <c r="AW245" s="611"/>
      <c r="AX245" s="52">
        <f>surplus!AR245</f>
        <v>0</v>
      </c>
      <c r="AY245" s="212">
        <f t="shared" si="235"/>
        <v>0</v>
      </c>
      <c r="AZ245" s="52">
        <f t="shared" si="226"/>
        <v>0</v>
      </c>
      <c r="BA245" s="611"/>
      <c r="BB245" s="52">
        <f>surplus!AV245</f>
        <v>0</v>
      </c>
      <c r="BC245" s="212">
        <f t="shared" si="236"/>
        <v>0</v>
      </c>
      <c r="BD245" s="52">
        <f t="shared" si="227"/>
        <v>0</v>
      </c>
    </row>
    <row r="246" spans="1:56" ht="13.8" x14ac:dyDescent="0.45">
      <c r="A246" s="109">
        <v>2051</v>
      </c>
      <c r="B246" s="626">
        <f>G246+L246+Q246+Y246+AC246+AG246+AK246+AO246+AV246+AZ246+BD246</f>
        <v>664.45402953457346</v>
      </c>
      <c r="C246" s="611"/>
      <c r="D246" s="52">
        <f>surplus!AD297</f>
        <v>0</v>
      </c>
      <c r="E246" s="52">
        <f t="shared" si="228"/>
        <v>-175.97359301992094</v>
      </c>
      <c r="F246" s="212">
        <f t="shared" si="229"/>
        <v>1.8650645994832042</v>
      </c>
      <c r="G246" s="52">
        <f t="shared" ref="G246:G255" si="242">E246*F246</f>
        <v>-328.20211878531921</v>
      </c>
      <c r="H246" s="611"/>
      <c r="I246" s="52">
        <f>surplus!P246</f>
        <v>7.1503563035163875</v>
      </c>
      <c r="J246" s="213">
        <f>J245</f>
        <v>0.05</v>
      </c>
      <c r="K246" s="52">
        <f t="shared" si="210"/>
        <v>143.00712607032773</v>
      </c>
      <c r="L246" s="52">
        <f t="shared" ref="L246:L255" si="243">K246*F246</f>
        <v>266.71752830759988</v>
      </c>
      <c r="M246" s="52">
        <f t="shared" ref="M246:M255" si="244">K246-I246</f>
        <v>135.85676976681134</v>
      </c>
      <c r="N246" s="52">
        <f>surplus!T246</f>
        <v>1.5629931137575164</v>
      </c>
      <c r="O246" s="213">
        <f t="shared" si="238"/>
        <v>3.7499999999999999E-2</v>
      </c>
      <c r="P246" s="52">
        <f t="shared" ref="P246:P255" si="245">N246/O246</f>
        <v>41.679816366867108</v>
      </c>
      <c r="Q246" s="52">
        <f t="shared" ref="Q246:Q255" si="246">P246*F246</f>
        <v>77.735550018804503</v>
      </c>
      <c r="R246" s="52">
        <f t="shared" ref="R246:R255" si="247">P246-N246</f>
        <v>40.116823253109594</v>
      </c>
      <c r="S246" s="611"/>
      <c r="T246" s="52">
        <f>surplus!L246</f>
        <v>0</v>
      </c>
      <c r="U246" s="173">
        <f t="shared" si="239"/>
        <v>0.05</v>
      </c>
      <c r="V246" s="52">
        <f t="shared" ref="V246:V255" si="248">(P246+K246+E246)*U246</f>
        <v>0.43566747086369451</v>
      </c>
      <c r="W246" s="52">
        <f t="shared" si="217"/>
        <v>0</v>
      </c>
      <c r="X246" s="212">
        <f t="shared" si="230"/>
        <v>18.28</v>
      </c>
      <c r="Y246" s="52">
        <f t="shared" ref="Y246:Y255" si="249">IF((W246*X246)+0&gt;=0,(W246*X246),0)</f>
        <v>0</v>
      </c>
      <c r="Z246" s="611"/>
      <c r="AA246" s="52">
        <f>surplus!AH246</f>
        <v>3.6363052678620709</v>
      </c>
      <c r="AB246" s="212">
        <f t="shared" si="231"/>
        <v>18.28</v>
      </c>
      <c r="AC246" s="52">
        <f t="shared" ref="AC246:AC255" si="250">AA246*AB246</f>
        <v>66.471660296518664</v>
      </c>
      <c r="AD246" s="611"/>
      <c r="AE246" s="52">
        <f>surplus!AJ246</f>
        <v>36.5</v>
      </c>
      <c r="AF246" s="212">
        <f t="shared" si="232"/>
        <v>4.3888888888888893</v>
      </c>
      <c r="AG246" s="52">
        <f t="shared" ref="AG246:AG255" si="251">AE246*AF246</f>
        <v>160.19444444444446</v>
      </c>
      <c r="AH246" s="611"/>
      <c r="AI246" s="52">
        <f>surplus!Y246</f>
        <v>0.5</v>
      </c>
      <c r="AJ246" s="212">
        <f t="shared" si="233"/>
        <v>4.3888888888888893</v>
      </c>
      <c r="AK246" s="52">
        <f t="shared" ref="AK246:AK255" si="252">AI246*AJ246</f>
        <v>2.1944444444444446</v>
      </c>
      <c r="AL246" s="611"/>
      <c r="AM246" s="52">
        <f>surplus!V246</f>
        <v>81.900000000000006</v>
      </c>
      <c r="AN246" s="212">
        <f t="shared" si="234"/>
        <v>2.757696007696008</v>
      </c>
      <c r="AO246" s="52">
        <f t="shared" ref="AO246:AO255" si="253">AM246*AN246</f>
        <v>225.85530303030308</v>
      </c>
      <c r="AP246" s="611"/>
      <c r="AQ246" s="52">
        <f>surplus!AM246</f>
        <v>71</v>
      </c>
      <c r="AR246" s="214">
        <f>AR245</f>
        <v>0.08</v>
      </c>
      <c r="AS246" s="52">
        <f t="shared" ref="AS246:AS255" si="254">AM246*AR246</f>
        <v>6.5520000000000005</v>
      </c>
      <c r="AT246" s="52">
        <f t="shared" ref="AT246:AT255" si="255">AQ246-AS246</f>
        <v>64.447999999999993</v>
      </c>
      <c r="AU246" s="212">
        <f t="shared" si="241"/>
        <v>3.0022222222222221</v>
      </c>
      <c r="AV246" s="52">
        <f t="shared" ref="AV246:AV255" si="256">AT246*AU246</f>
        <v>193.48721777777774</v>
      </c>
      <c r="AW246" s="611"/>
      <c r="AX246" s="52">
        <f>surplus!AR246</f>
        <v>0</v>
      </c>
      <c r="AY246" s="212">
        <f t="shared" si="235"/>
        <v>0</v>
      </c>
      <c r="AZ246" s="52">
        <f t="shared" ref="AZ246:AZ255" si="257">AX246*AY246</f>
        <v>0</v>
      </c>
      <c r="BA246" s="611"/>
      <c r="BB246" s="52">
        <f>surplus!AV246</f>
        <v>0</v>
      </c>
      <c r="BC246" s="212">
        <f t="shared" si="236"/>
        <v>0</v>
      </c>
      <c r="BD246" s="52">
        <f t="shared" si="227"/>
        <v>0</v>
      </c>
    </row>
    <row r="247" spans="1:56" ht="13.8" x14ac:dyDescent="0.45">
      <c r="A247" s="109">
        <v>2052</v>
      </c>
      <c r="B247" s="626">
        <f t="shared" si="208"/>
        <v>663.64669276531708</v>
      </c>
      <c r="C247" s="611"/>
      <c r="D247" s="52">
        <f>surplus!AD298</f>
        <v>0</v>
      </c>
      <c r="E247" s="52">
        <f t="shared" si="228"/>
        <v>-175.96798795782672</v>
      </c>
      <c r="F247" s="212">
        <f t="shared" si="229"/>
        <v>1.8650645994832042</v>
      </c>
      <c r="G247" s="52">
        <f t="shared" si="242"/>
        <v>-328.19166498242942</v>
      </c>
      <c r="H247" s="611"/>
      <c r="I247" s="52">
        <f>surplus!P247</f>
        <v>7.1500613002482698</v>
      </c>
      <c r="J247" s="213">
        <f t="shared" ref="J247:J255" si="258">J246</f>
        <v>0.05</v>
      </c>
      <c r="K247" s="52">
        <f t="shared" si="210"/>
        <v>143.00122600496539</v>
      </c>
      <c r="L247" s="52">
        <f t="shared" si="243"/>
        <v>266.70652430455795</v>
      </c>
      <c r="M247" s="52">
        <f t="shared" si="244"/>
        <v>135.85116470471712</v>
      </c>
      <c r="N247" s="52">
        <f>surplus!T247</f>
        <v>1.5629931137575164</v>
      </c>
      <c r="O247" s="213">
        <f t="shared" si="238"/>
        <v>3.7499999999999999E-2</v>
      </c>
      <c r="P247" s="52">
        <f t="shared" si="245"/>
        <v>41.679816366867108</v>
      </c>
      <c r="Q247" s="52">
        <f t="shared" si="246"/>
        <v>77.735550018804503</v>
      </c>
      <c r="R247" s="52">
        <f t="shared" si="247"/>
        <v>40.116823253109594</v>
      </c>
      <c r="S247" s="611"/>
      <c r="T247" s="52">
        <f>surplus!L247</f>
        <v>0</v>
      </c>
      <c r="U247" s="173">
        <f t="shared" si="239"/>
        <v>0.05</v>
      </c>
      <c r="V247" s="52">
        <f t="shared" si="248"/>
        <v>0.43565272070028843</v>
      </c>
      <c r="W247" s="52">
        <f t="shared" si="217"/>
        <v>0</v>
      </c>
      <c r="X247" s="212">
        <f t="shared" si="230"/>
        <v>18.28</v>
      </c>
      <c r="Y247" s="52">
        <f t="shared" si="249"/>
        <v>0</v>
      </c>
      <c r="Z247" s="611"/>
      <c r="AA247" s="52">
        <f>surplus!AH247</f>
        <v>3.6348857060575108</v>
      </c>
      <c r="AB247" s="212">
        <f t="shared" si="231"/>
        <v>18.28</v>
      </c>
      <c r="AC247" s="52">
        <f t="shared" si="250"/>
        <v>66.445710706731305</v>
      </c>
      <c r="AD247" s="611"/>
      <c r="AE247" s="52">
        <f>surplus!AJ247</f>
        <v>36.299999999999997</v>
      </c>
      <c r="AF247" s="212">
        <f t="shared" si="232"/>
        <v>4.3888888888888893</v>
      </c>
      <c r="AG247" s="52">
        <f t="shared" si="251"/>
        <v>159.31666666666666</v>
      </c>
      <c r="AH247" s="611"/>
      <c r="AI247" s="52">
        <f>surplus!Y247</f>
        <v>0.5</v>
      </c>
      <c r="AJ247" s="212">
        <f t="shared" si="233"/>
        <v>4.3888888888888893</v>
      </c>
      <c r="AK247" s="52">
        <f t="shared" si="252"/>
        <v>2.1944444444444446</v>
      </c>
      <c r="AL247" s="611"/>
      <c r="AM247" s="52">
        <f>surplus!V247</f>
        <v>81.7</v>
      </c>
      <c r="AN247" s="212">
        <f t="shared" si="234"/>
        <v>2.757696007696008</v>
      </c>
      <c r="AO247" s="52">
        <f t="shared" si="253"/>
        <v>225.30376382876386</v>
      </c>
      <c r="AP247" s="611"/>
      <c r="AQ247" s="52">
        <f>surplus!AM247</f>
        <v>71.2</v>
      </c>
      <c r="AR247" s="214">
        <f t="shared" ref="AR247:AR255" si="259">AR246</f>
        <v>0.08</v>
      </c>
      <c r="AS247" s="52">
        <f t="shared" si="254"/>
        <v>6.5360000000000005</v>
      </c>
      <c r="AT247" s="52">
        <f t="shared" si="255"/>
        <v>64.664000000000001</v>
      </c>
      <c r="AU247" s="212">
        <f t="shared" si="241"/>
        <v>3.0022222222222221</v>
      </c>
      <c r="AV247" s="52">
        <f t="shared" si="256"/>
        <v>194.13569777777778</v>
      </c>
      <c r="AW247" s="611"/>
      <c r="AX247" s="52">
        <f>surplus!AR247</f>
        <v>0</v>
      </c>
      <c r="AY247" s="212">
        <f t="shared" si="235"/>
        <v>0</v>
      </c>
      <c r="AZ247" s="52">
        <f t="shared" si="257"/>
        <v>0</v>
      </c>
      <c r="BA247" s="611"/>
      <c r="BB247" s="52">
        <f>surplus!AV247</f>
        <v>0</v>
      </c>
      <c r="BC247" s="212">
        <f t="shared" si="236"/>
        <v>0</v>
      </c>
      <c r="BD247" s="52">
        <f t="shared" si="227"/>
        <v>0</v>
      </c>
    </row>
    <row r="248" spans="1:56" ht="13.8" x14ac:dyDescent="0.45">
      <c r="A248" s="109">
        <v>2053</v>
      </c>
      <c r="B248" s="626">
        <f t="shared" si="208"/>
        <v>665.4023191772626</v>
      </c>
      <c r="C248" s="611"/>
      <c r="D248" s="52">
        <f>surplus!AD299</f>
        <v>0</v>
      </c>
      <c r="E248" s="52">
        <f t="shared" si="228"/>
        <v>-175.97175769429813</v>
      </c>
      <c r="F248" s="212">
        <f t="shared" si="229"/>
        <v>1.8650645994832042</v>
      </c>
      <c r="G248" s="52">
        <f t="shared" si="242"/>
        <v>-328.19869578447162</v>
      </c>
      <c r="H248" s="611"/>
      <c r="I248" s="52">
        <f>surplus!P248</f>
        <v>7.1502597074309771</v>
      </c>
      <c r="J248" s="213">
        <f t="shared" si="258"/>
        <v>0.05</v>
      </c>
      <c r="K248" s="52">
        <f t="shared" si="210"/>
        <v>143.00519414861952</v>
      </c>
      <c r="L248" s="52">
        <f t="shared" si="243"/>
        <v>266.71392514881296</v>
      </c>
      <c r="M248" s="52">
        <f t="shared" si="244"/>
        <v>135.85493444118853</v>
      </c>
      <c r="N248" s="52">
        <f>surplus!T248</f>
        <v>1.5629931137575164</v>
      </c>
      <c r="O248" s="213">
        <f t="shared" si="238"/>
        <v>3.7499999999999999E-2</v>
      </c>
      <c r="P248" s="52">
        <f t="shared" si="245"/>
        <v>41.679816366867108</v>
      </c>
      <c r="Q248" s="52">
        <f t="shared" si="246"/>
        <v>77.735550018804503</v>
      </c>
      <c r="R248" s="52">
        <f t="shared" si="247"/>
        <v>40.116823253109594</v>
      </c>
      <c r="S248" s="611"/>
      <c r="T248" s="52">
        <f>surplus!L248</f>
        <v>0</v>
      </c>
      <c r="U248" s="173">
        <f t="shared" si="239"/>
        <v>0.05</v>
      </c>
      <c r="V248" s="52">
        <f t="shared" si="248"/>
        <v>0.43566264105942454</v>
      </c>
      <c r="W248" s="52">
        <f t="shared" si="217"/>
        <v>0</v>
      </c>
      <c r="X248" s="212">
        <f t="shared" si="230"/>
        <v>18.28</v>
      </c>
      <c r="Y248" s="52">
        <f t="shared" si="249"/>
        <v>0</v>
      </c>
      <c r="Z248" s="611"/>
      <c r="AA248" s="52">
        <f>surplus!AH248</f>
        <v>3.7358404455087659</v>
      </c>
      <c r="AB248" s="212">
        <f t="shared" si="231"/>
        <v>18.28</v>
      </c>
      <c r="AC248" s="52">
        <f t="shared" si="250"/>
        <v>68.291163343900251</v>
      </c>
      <c r="AD248" s="611"/>
      <c r="AE248" s="52">
        <f>surplus!AJ248</f>
        <v>36.200000000000003</v>
      </c>
      <c r="AF248" s="212">
        <f t="shared" si="232"/>
        <v>4.3888888888888893</v>
      </c>
      <c r="AG248" s="52">
        <f t="shared" si="251"/>
        <v>158.87777777777779</v>
      </c>
      <c r="AH248" s="611"/>
      <c r="AI248" s="52">
        <f>surplus!Y248</f>
        <v>0.5</v>
      </c>
      <c r="AJ248" s="212">
        <f t="shared" si="233"/>
        <v>4.3888888888888893</v>
      </c>
      <c r="AK248" s="52">
        <f t="shared" si="252"/>
        <v>2.1944444444444446</v>
      </c>
      <c r="AL248" s="611"/>
      <c r="AM248" s="52">
        <f>surplus!V248</f>
        <v>81.599999999999994</v>
      </c>
      <c r="AN248" s="212">
        <f t="shared" si="234"/>
        <v>2.757696007696008</v>
      </c>
      <c r="AO248" s="52">
        <f t="shared" si="253"/>
        <v>225.02799422799424</v>
      </c>
      <c r="AP248" s="611"/>
      <c r="AQ248" s="52">
        <f>surplus!AM248</f>
        <v>71.400000000000006</v>
      </c>
      <c r="AR248" s="214">
        <f t="shared" si="259"/>
        <v>0.08</v>
      </c>
      <c r="AS248" s="52">
        <f t="shared" si="254"/>
        <v>6.5279999999999996</v>
      </c>
      <c r="AT248" s="52">
        <f t="shared" si="255"/>
        <v>64.872</v>
      </c>
      <c r="AU248" s="212">
        <f t="shared" si="241"/>
        <v>3.0022222222222221</v>
      </c>
      <c r="AV248" s="52">
        <f t="shared" si="256"/>
        <v>194.76015999999998</v>
      </c>
      <c r="AW248" s="611"/>
      <c r="AX248" s="52">
        <f>surplus!AR248</f>
        <v>0</v>
      </c>
      <c r="AY248" s="212">
        <f t="shared" si="235"/>
        <v>0</v>
      </c>
      <c r="AZ248" s="52">
        <f t="shared" si="257"/>
        <v>0</v>
      </c>
      <c r="BA248" s="611"/>
      <c r="BB248" s="52">
        <f>surplus!AV248</f>
        <v>0</v>
      </c>
      <c r="BC248" s="212">
        <f t="shared" si="236"/>
        <v>0</v>
      </c>
      <c r="BD248" s="52">
        <f t="shared" si="227"/>
        <v>0</v>
      </c>
    </row>
    <row r="249" spans="1:56" ht="13.8" x14ac:dyDescent="0.45">
      <c r="A249" s="109">
        <v>2054</v>
      </c>
      <c r="B249" s="626">
        <f t="shared" si="208"/>
        <v>664.39814221525569</v>
      </c>
      <c r="C249" s="611"/>
      <c r="D249" s="52">
        <f>surplus!AD300</f>
        <v>0</v>
      </c>
      <c r="E249" s="52">
        <f t="shared" si="228"/>
        <v>-175.98801932231513</v>
      </c>
      <c r="F249" s="212">
        <f t="shared" si="229"/>
        <v>1.8650645994832042</v>
      </c>
      <c r="G249" s="52">
        <f t="shared" si="242"/>
        <v>-328.22902477121607</v>
      </c>
      <c r="H249" s="611"/>
      <c r="I249" s="52">
        <f>surplus!P249</f>
        <v>7.1511155825897648</v>
      </c>
      <c r="J249" s="213">
        <f t="shared" si="258"/>
        <v>0.05</v>
      </c>
      <c r="K249" s="52">
        <f t="shared" si="210"/>
        <v>143.02231165179529</v>
      </c>
      <c r="L249" s="52">
        <f t="shared" si="243"/>
        <v>266.74585039801758</v>
      </c>
      <c r="M249" s="52">
        <f t="shared" si="244"/>
        <v>135.87119606920552</v>
      </c>
      <c r="N249" s="52">
        <f>surplus!T249</f>
        <v>1.5629931137575164</v>
      </c>
      <c r="O249" s="213">
        <f t="shared" si="238"/>
        <v>3.7499999999999999E-2</v>
      </c>
      <c r="P249" s="52">
        <f t="shared" si="245"/>
        <v>41.679816366867108</v>
      </c>
      <c r="Q249" s="52">
        <f t="shared" si="246"/>
        <v>77.735550018804503</v>
      </c>
      <c r="R249" s="52">
        <f t="shared" si="247"/>
        <v>40.116823253109594</v>
      </c>
      <c r="S249" s="611"/>
      <c r="T249" s="52">
        <f>surplus!L249</f>
        <v>0</v>
      </c>
      <c r="U249" s="173">
        <f t="shared" si="239"/>
        <v>0.05</v>
      </c>
      <c r="V249" s="52">
        <f t="shared" si="248"/>
        <v>0.4357054348173634</v>
      </c>
      <c r="W249" s="52">
        <f t="shared" si="217"/>
        <v>0</v>
      </c>
      <c r="X249" s="212">
        <f t="shared" si="230"/>
        <v>18.28</v>
      </c>
      <c r="Y249" s="52">
        <f t="shared" si="249"/>
        <v>0</v>
      </c>
      <c r="Z249" s="611"/>
      <c r="AA249" s="52">
        <f>surplus!AH249</f>
        <v>3.7399589344076842</v>
      </c>
      <c r="AB249" s="212">
        <f t="shared" si="231"/>
        <v>18.28</v>
      </c>
      <c r="AC249" s="52">
        <f t="shared" si="250"/>
        <v>68.366449320972478</v>
      </c>
      <c r="AD249" s="611"/>
      <c r="AE249" s="52">
        <f>surplus!AJ249</f>
        <v>36</v>
      </c>
      <c r="AF249" s="212">
        <f t="shared" si="232"/>
        <v>4.3888888888888893</v>
      </c>
      <c r="AG249" s="52">
        <f t="shared" si="251"/>
        <v>158</v>
      </c>
      <c r="AH249" s="611"/>
      <c r="AI249" s="52">
        <f>surplus!Y249</f>
        <v>0.5</v>
      </c>
      <c r="AJ249" s="212">
        <f t="shared" si="233"/>
        <v>4.3888888888888893</v>
      </c>
      <c r="AK249" s="52">
        <f t="shared" si="252"/>
        <v>2.1944444444444446</v>
      </c>
      <c r="AL249" s="611"/>
      <c r="AM249" s="52">
        <f>surplus!V249</f>
        <v>81.400000000000006</v>
      </c>
      <c r="AN249" s="212">
        <f t="shared" si="234"/>
        <v>2.757696007696008</v>
      </c>
      <c r="AO249" s="52">
        <f t="shared" si="253"/>
        <v>224.47645502645506</v>
      </c>
      <c r="AP249" s="611"/>
      <c r="AQ249" s="52">
        <f>surplus!AM249</f>
        <v>71.5</v>
      </c>
      <c r="AR249" s="214">
        <f t="shared" si="259"/>
        <v>0.08</v>
      </c>
      <c r="AS249" s="52">
        <f t="shared" si="254"/>
        <v>6.5120000000000005</v>
      </c>
      <c r="AT249" s="52">
        <f t="shared" si="255"/>
        <v>64.988</v>
      </c>
      <c r="AU249" s="212">
        <f t="shared" si="241"/>
        <v>3.0022222222222221</v>
      </c>
      <c r="AV249" s="52">
        <f t="shared" si="256"/>
        <v>195.10841777777776</v>
      </c>
      <c r="AW249" s="611"/>
      <c r="AX249" s="52">
        <f>surplus!AR249</f>
        <v>0</v>
      </c>
      <c r="AY249" s="212">
        <f t="shared" si="235"/>
        <v>0</v>
      </c>
      <c r="AZ249" s="52">
        <f t="shared" si="257"/>
        <v>0</v>
      </c>
      <c r="BA249" s="611"/>
      <c r="BB249" s="52">
        <f>surplus!AV249</f>
        <v>2.8198250935995262E-2</v>
      </c>
      <c r="BC249" s="212">
        <f t="shared" si="236"/>
        <v>0</v>
      </c>
      <c r="BD249" s="52">
        <f t="shared" si="227"/>
        <v>0</v>
      </c>
    </row>
    <row r="250" spans="1:56" ht="13.8" x14ac:dyDescent="0.45">
      <c r="A250" s="109">
        <v>2055</v>
      </c>
      <c r="B250" s="626">
        <f t="shared" si="208"/>
        <v>663.8812338787277</v>
      </c>
      <c r="C250" s="611"/>
      <c r="D250" s="52">
        <f>surplus!AD301</f>
        <v>0</v>
      </c>
      <c r="E250" s="52">
        <f t="shared" si="228"/>
        <v>-177.90439515560604</v>
      </c>
      <c r="F250" s="212">
        <f t="shared" si="229"/>
        <v>1.8650645994832042</v>
      </c>
      <c r="G250" s="52">
        <f t="shared" si="242"/>
        <v>-331.80318949719208</v>
      </c>
      <c r="H250" s="611"/>
      <c r="I250" s="52">
        <f>surplus!P250</f>
        <v>7.2519774685524441</v>
      </c>
      <c r="J250" s="213">
        <f t="shared" si="258"/>
        <v>0.05</v>
      </c>
      <c r="K250" s="52">
        <f t="shared" si="210"/>
        <v>145.03954937104888</v>
      </c>
      <c r="L250" s="52">
        <f t="shared" si="243"/>
        <v>270.50812905693971</v>
      </c>
      <c r="M250" s="52">
        <f t="shared" si="244"/>
        <v>137.78757190249644</v>
      </c>
      <c r="N250" s="52">
        <f>surplus!T250</f>
        <v>1.5629931137575164</v>
      </c>
      <c r="O250" s="213">
        <f t="shared" si="238"/>
        <v>3.7499999999999999E-2</v>
      </c>
      <c r="P250" s="52">
        <f t="shared" si="245"/>
        <v>41.679816366867108</v>
      </c>
      <c r="Q250" s="52">
        <f t="shared" si="246"/>
        <v>77.735550018804503</v>
      </c>
      <c r="R250" s="52">
        <f t="shared" si="247"/>
        <v>40.116823253109594</v>
      </c>
      <c r="S250" s="611"/>
      <c r="T250" s="52">
        <f>surplus!L250</f>
        <v>0</v>
      </c>
      <c r="U250" s="173">
        <f t="shared" si="239"/>
        <v>0.05</v>
      </c>
      <c r="V250" s="52">
        <f t="shared" si="248"/>
        <v>0.440748529115497</v>
      </c>
      <c r="W250" s="52">
        <f t="shared" si="217"/>
        <v>0</v>
      </c>
      <c r="X250" s="212">
        <f t="shared" si="230"/>
        <v>18.28</v>
      </c>
      <c r="Y250" s="52">
        <f t="shared" si="249"/>
        <v>0</v>
      </c>
      <c r="Z250" s="611"/>
      <c r="AA250" s="52">
        <f>surplus!AH250</f>
        <v>3.7441063474187768</v>
      </c>
      <c r="AB250" s="212">
        <f t="shared" si="231"/>
        <v>18.28</v>
      </c>
      <c r="AC250" s="52">
        <f t="shared" si="250"/>
        <v>68.442264030815238</v>
      </c>
      <c r="AD250" s="611"/>
      <c r="AE250" s="52">
        <f>surplus!AJ250</f>
        <v>35.799999999999997</v>
      </c>
      <c r="AF250" s="212">
        <f t="shared" si="232"/>
        <v>4.3888888888888893</v>
      </c>
      <c r="AG250" s="52">
        <f t="shared" si="251"/>
        <v>157.12222222222223</v>
      </c>
      <c r="AH250" s="611"/>
      <c r="AI250" s="52">
        <f>surplus!Y250</f>
        <v>0.5</v>
      </c>
      <c r="AJ250" s="212">
        <f t="shared" si="233"/>
        <v>4.3888888888888893</v>
      </c>
      <c r="AK250" s="52">
        <f t="shared" si="252"/>
        <v>2.1944444444444446</v>
      </c>
      <c r="AL250" s="611"/>
      <c r="AM250" s="52">
        <f>surplus!V250</f>
        <v>81.2</v>
      </c>
      <c r="AN250" s="212">
        <f t="shared" si="234"/>
        <v>2.757696007696008</v>
      </c>
      <c r="AO250" s="52">
        <f t="shared" si="253"/>
        <v>223.92491582491584</v>
      </c>
      <c r="AP250" s="611"/>
      <c r="AQ250" s="52">
        <f>surplus!AM250</f>
        <v>71.7</v>
      </c>
      <c r="AR250" s="214">
        <f t="shared" si="259"/>
        <v>0.08</v>
      </c>
      <c r="AS250" s="52">
        <f t="shared" si="254"/>
        <v>6.4960000000000004</v>
      </c>
      <c r="AT250" s="52">
        <f t="shared" si="255"/>
        <v>65.204000000000008</v>
      </c>
      <c r="AU250" s="212">
        <f t="shared" si="241"/>
        <v>3.0022222222222221</v>
      </c>
      <c r="AV250" s="52">
        <f t="shared" si="256"/>
        <v>195.75689777777779</v>
      </c>
      <c r="AW250" s="611"/>
      <c r="AX250" s="52">
        <f>surplus!AR250</f>
        <v>0</v>
      </c>
      <c r="AY250" s="212">
        <f t="shared" si="235"/>
        <v>0</v>
      </c>
      <c r="AZ250" s="52">
        <f t="shared" si="257"/>
        <v>0</v>
      </c>
      <c r="BA250" s="611"/>
      <c r="BB250" s="52">
        <f>surplus!AV250</f>
        <v>4.0624512272799507E-2</v>
      </c>
      <c r="BC250" s="212">
        <f t="shared" si="236"/>
        <v>0</v>
      </c>
      <c r="BD250" s="52">
        <f t="shared" si="227"/>
        <v>0</v>
      </c>
    </row>
    <row r="251" spans="1:56" ht="13.8" x14ac:dyDescent="0.45">
      <c r="A251" s="109">
        <v>2056</v>
      </c>
      <c r="B251" s="626">
        <f t="shared" si="208"/>
        <v>662.69162820432439</v>
      </c>
      <c r="C251" s="611"/>
      <c r="D251" s="52">
        <f>surplus!AD302</f>
        <v>0</v>
      </c>
      <c r="E251" s="52">
        <f t="shared" si="228"/>
        <v>-175.35421807506322</v>
      </c>
      <c r="F251" s="212">
        <f t="shared" si="229"/>
        <v>1.8650645994832042</v>
      </c>
      <c r="G251" s="52">
        <f t="shared" si="242"/>
        <v>-327.04694450185821</v>
      </c>
      <c r="H251" s="611"/>
      <c r="I251" s="52">
        <f>surplus!P251</f>
        <v>7.2528453415063332</v>
      </c>
      <c r="J251" s="213">
        <f t="shared" si="258"/>
        <v>0.05</v>
      </c>
      <c r="K251" s="52">
        <f t="shared" si="210"/>
        <v>145.05690683012665</v>
      </c>
      <c r="L251" s="52">
        <f t="shared" si="243"/>
        <v>270.54050183940262</v>
      </c>
      <c r="M251" s="52">
        <f t="shared" si="244"/>
        <v>137.80406148862031</v>
      </c>
      <c r="N251" s="52">
        <f>surplus!T251</f>
        <v>1.4629931137575165</v>
      </c>
      <c r="O251" s="213">
        <f t="shared" si="238"/>
        <v>3.7499999999999999E-2</v>
      </c>
      <c r="P251" s="52">
        <f t="shared" si="245"/>
        <v>39.013149700200444</v>
      </c>
      <c r="Q251" s="52">
        <f t="shared" si="246"/>
        <v>72.762044420182633</v>
      </c>
      <c r="R251" s="52">
        <f t="shared" si="247"/>
        <v>37.550156586442924</v>
      </c>
      <c r="S251" s="611"/>
      <c r="T251" s="52">
        <f>surplus!L251</f>
        <v>0</v>
      </c>
      <c r="U251" s="173">
        <f t="shared" si="239"/>
        <v>0.05</v>
      </c>
      <c r="V251" s="52">
        <f t="shared" si="248"/>
        <v>0.4357919227631939</v>
      </c>
      <c r="W251" s="52">
        <f t="shared" si="217"/>
        <v>0</v>
      </c>
      <c r="X251" s="212">
        <f t="shared" si="230"/>
        <v>18.28</v>
      </c>
      <c r="Y251" s="52">
        <f t="shared" si="249"/>
        <v>0</v>
      </c>
      <c r="Z251" s="611"/>
      <c r="AA251" s="52">
        <f>surplus!AH251</f>
        <v>3.7482825699549309</v>
      </c>
      <c r="AB251" s="212">
        <f t="shared" si="231"/>
        <v>18.28</v>
      </c>
      <c r="AC251" s="52">
        <f t="shared" si="250"/>
        <v>68.518605378776144</v>
      </c>
      <c r="AD251" s="611"/>
      <c r="AE251" s="52">
        <f>surplus!AJ251</f>
        <v>35.6</v>
      </c>
      <c r="AF251" s="212">
        <f t="shared" si="232"/>
        <v>4.3888888888888893</v>
      </c>
      <c r="AG251" s="52">
        <f t="shared" si="251"/>
        <v>156.24444444444447</v>
      </c>
      <c r="AH251" s="611"/>
      <c r="AI251" s="52">
        <f>surplus!Y251</f>
        <v>0.5</v>
      </c>
      <c r="AJ251" s="212">
        <f t="shared" si="233"/>
        <v>4.3888888888888893</v>
      </c>
      <c r="AK251" s="52">
        <f t="shared" si="252"/>
        <v>2.1944444444444446</v>
      </c>
      <c r="AL251" s="611"/>
      <c r="AM251" s="52">
        <f>surplus!V251</f>
        <v>81</v>
      </c>
      <c r="AN251" s="212">
        <f t="shared" si="234"/>
        <v>2.757696007696008</v>
      </c>
      <c r="AO251" s="52">
        <f t="shared" si="253"/>
        <v>223.37337662337666</v>
      </c>
      <c r="AP251" s="611"/>
      <c r="AQ251" s="52">
        <f>surplus!AM251</f>
        <v>71.8</v>
      </c>
      <c r="AR251" s="214">
        <f t="shared" si="259"/>
        <v>0.08</v>
      </c>
      <c r="AS251" s="52">
        <f t="shared" si="254"/>
        <v>6.48</v>
      </c>
      <c r="AT251" s="52">
        <f t="shared" si="255"/>
        <v>65.319999999999993</v>
      </c>
      <c r="AU251" s="212">
        <f t="shared" si="241"/>
        <v>3.0022222222222221</v>
      </c>
      <c r="AV251" s="52">
        <f t="shared" si="256"/>
        <v>196.10515555555554</v>
      </c>
      <c r="AW251" s="611"/>
      <c r="AX251" s="52">
        <f>surplus!AR251</f>
        <v>0</v>
      </c>
      <c r="AY251" s="212">
        <f t="shared" si="235"/>
        <v>0</v>
      </c>
      <c r="AZ251" s="52">
        <f t="shared" si="257"/>
        <v>0</v>
      </c>
      <c r="BA251" s="611"/>
      <c r="BB251" s="52">
        <f>surplus!AV251</f>
        <v>5.3137091197566377E-2</v>
      </c>
      <c r="BC251" s="212">
        <f t="shared" si="236"/>
        <v>0</v>
      </c>
      <c r="BD251" s="52">
        <f t="shared" si="227"/>
        <v>0</v>
      </c>
    </row>
    <row r="252" spans="1:56" ht="13.8" x14ac:dyDescent="0.45">
      <c r="A252" s="109">
        <v>2057</v>
      </c>
      <c r="B252" s="626">
        <f t="shared" si="208"/>
        <v>663.95595505386882</v>
      </c>
      <c r="C252" s="611"/>
      <c r="D252" s="52">
        <f>surplus!AD303</f>
        <v>0</v>
      </c>
      <c r="E252" s="52">
        <f t="shared" si="228"/>
        <v>-175.37082128095011</v>
      </c>
      <c r="F252" s="212">
        <f t="shared" si="229"/>
        <v>1.8650645994832042</v>
      </c>
      <c r="G252" s="52">
        <f t="shared" si="242"/>
        <v>-327.07791055339578</v>
      </c>
      <c r="H252" s="611"/>
      <c r="I252" s="52">
        <f>surplus!P252</f>
        <v>7.253719194447747</v>
      </c>
      <c r="J252" s="213">
        <f t="shared" si="258"/>
        <v>0.05</v>
      </c>
      <c r="K252" s="52">
        <f t="shared" si="210"/>
        <v>145.07438388895494</v>
      </c>
      <c r="L252" s="52">
        <f t="shared" si="243"/>
        <v>270.57309768312638</v>
      </c>
      <c r="M252" s="52">
        <f t="shared" si="244"/>
        <v>137.8206646945072</v>
      </c>
      <c r="N252" s="52">
        <f>surplus!T252</f>
        <v>1.4629931137575165</v>
      </c>
      <c r="O252" s="213">
        <f t="shared" si="238"/>
        <v>3.7499999999999999E-2</v>
      </c>
      <c r="P252" s="52">
        <f t="shared" si="245"/>
        <v>39.013149700200444</v>
      </c>
      <c r="Q252" s="52">
        <f t="shared" si="246"/>
        <v>72.762044420182633</v>
      </c>
      <c r="R252" s="52">
        <f t="shared" si="247"/>
        <v>37.550156586442924</v>
      </c>
      <c r="S252" s="611"/>
      <c r="T252" s="52">
        <f>surplus!L252</f>
        <v>0</v>
      </c>
      <c r="U252" s="173">
        <f t="shared" si="239"/>
        <v>0.05</v>
      </c>
      <c r="V252" s="52">
        <f t="shared" si="248"/>
        <v>0.43583561541026372</v>
      </c>
      <c r="W252" s="52">
        <f t="shared" si="217"/>
        <v>0</v>
      </c>
      <c r="X252" s="212">
        <f t="shared" si="230"/>
        <v>18.28</v>
      </c>
      <c r="Y252" s="52">
        <f t="shared" si="249"/>
        <v>0</v>
      </c>
      <c r="Z252" s="611"/>
      <c r="AA252" s="52">
        <f>surplus!AH252</f>
        <v>3.8524875683142685</v>
      </c>
      <c r="AB252" s="212">
        <f t="shared" si="231"/>
        <v>18.28</v>
      </c>
      <c r="AC252" s="52">
        <f t="shared" si="250"/>
        <v>70.423472748784832</v>
      </c>
      <c r="AD252" s="611"/>
      <c r="AE252" s="52">
        <f>surplus!AJ252</f>
        <v>35.5</v>
      </c>
      <c r="AF252" s="212">
        <f t="shared" si="232"/>
        <v>4.3888888888888893</v>
      </c>
      <c r="AG252" s="52">
        <f t="shared" si="251"/>
        <v>155.80555555555557</v>
      </c>
      <c r="AH252" s="611"/>
      <c r="AI252" s="52">
        <f>surplus!Y252</f>
        <v>0.5</v>
      </c>
      <c r="AJ252" s="212">
        <f t="shared" si="233"/>
        <v>4.3888888888888893</v>
      </c>
      <c r="AK252" s="52">
        <f t="shared" si="252"/>
        <v>2.1944444444444446</v>
      </c>
      <c r="AL252" s="611"/>
      <c r="AM252" s="52">
        <f>surplus!V252</f>
        <v>80.8</v>
      </c>
      <c r="AN252" s="212">
        <f t="shared" si="234"/>
        <v>2.757696007696008</v>
      </c>
      <c r="AO252" s="52">
        <f t="shared" si="253"/>
        <v>222.82183742183744</v>
      </c>
      <c r="AP252" s="611"/>
      <c r="AQ252" s="52">
        <f>surplus!AM252</f>
        <v>71.900000000000006</v>
      </c>
      <c r="AR252" s="214">
        <f t="shared" si="259"/>
        <v>0.08</v>
      </c>
      <c r="AS252" s="52">
        <f t="shared" si="254"/>
        <v>6.4639999999999995</v>
      </c>
      <c r="AT252" s="52">
        <f t="shared" si="255"/>
        <v>65.436000000000007</v>
      </c>
      <c r="AU252" s="212">
        <f t="shared" si="241"/>
        <v>3.0022222222222221</v>
      </c>
      <c r="AV252" s="52">
        <f t="shared" si="256"/>
        <v>196.45341333333334</v>
      </c>
      <c r="AW252" s="611"/>
      <c r="AX252" s="52">
        <f>surplus!AR252</f>
        <v>0</v>
      </c>
      <c r="AY252" s="212">
        <f t="shared" si="235"/>
        <v>0</v>
      </c>
      <c r="AZ252" s="52">
        <f t="shared" si="257"/>
        <v>0</v>
      </c>
      <c r="BA252" s="611"/>
      <c r="BB252" s="52">
        <f>surplus!AV252</f>
        <v>6.5735886734498372E-2</v>
      </c>
      <c r="BC252" s="212">
        <f t="shared" si="236"/>
        <v>0</v>
      </c>
      <c r="BD252" s="52">
        <f t="shared" si="227"/>
        <v>0</v>
      </c>
    </row>
    <row r="253" spans="1:56" ht="13.8" x14ac:dyDescent="0.45">
      <c r="A253" s="109">
        <v>2058</v>
      </c>
      <c r="B253" s="626">
        <f t="shared" si="208"/>
        <v>663.00240155457072</v>
      </c>
      <c r="C253" s="611"/>
      <c r="D253" s="52">
        <f>surplus!AD304</f>
        <v>0</v>
      </c>
      <c r="E253" s="52">
        <f t="shared" si="228"/>
        <v>-175.3875383108595</v>
      </c>
      <c r="F253" s="212">
        <f t="shared" si="229"/>
        <v>1.8650645994832042</v>
      </c>
      <c r="G253" s="52">
        <f t="shared" si="242"/>
        <v>-327.1090888940883</v>
      </c>
      <c r="H253" s="611"/>
      <c r="I253" s="52">
        <f>surplus!P253</f>
        <v>7.2545990381271901</v>
      </c>
      <c r="J253" s="213">
        <f t="shared" si="258"/>
        <v>0.05</v>
      </c>
      <c r="K253" s="52">
        <f t="shared" si="210"/>
        <v>145.09198076254378</v>
      </c>
      <c r="L253" s="52">
        <f t="shared" si="243"/>
        <v>270.6059169891185</v>
      </c>
      <c r="M253" s="52">
        <f t="shared" si="244"/>
        <v>137.83738172441659</v>
      </c>
      <c r="N253" s="52">
        <f>surplus!T253</f>
        <v>1.4629931137575165</v>
      </c>
      <c r="O253" s="213">
        <f t="shared" si="238"/>
        <v>3.7499999999999999E-2</v>
      </c>
      <c r="P253" s="52">
        <f t="shared" si="245"/>
        <v>39.013149700200444</v>
      </c>
      <c r="Q253" s="52">
        <f t="shared" si="246"/>
        <v>72.762044420182633</v>
      </c>
      <c r="R253" s="52">
        <f t="shared" si="247"/>
        <v>37.550156586442924</v>
      </c>
      <c r="S253" s="611"/>
      <c r="T253" s="52">
        <f>surplus!L253</f>
        <v>0</v>
      </c>
      <c r="U253" s="173">
        <f t="shared" si="239"/>
        <v>0.05</v>
      </c>
      <c r="V253" s="52">
        <f t="shared" si="248"/>
        <v>0.43587960759423655</v>
      </c>
      <c r="W253" s="52">
        <f t="shared" si="217"/>
        <v>0</v>
      </c>
      <c r="X253" s="212">
        <f t="shared" si="230"/>
        <v>18.28</v>
      </c>
      <c r="Y253" s="52">
        <f t="shared" si="249"/>
        <v>0</v>
      </c>
      <c r="Z253" s="611"/>
      <c r="AA253" s="52">
        <f>surplus!AH253</f>
        <v>3.85672139422844</v>
      </c>
      <c r="AB253" s="212">
        <f t="shared" si="231"/>
        <v>18.28</v>
      </c>
      <c r="AC253" s="52">
        <f t="shared" si="250"/>
        <v>70.500867086495887</v>
      </c>
      <c r="AD253" s="611"/>
      <c r="AE253" s="52">
        <f>surplus!AJ253</f>
        <v>35.299999999999997</v>
      </c>
      <c r="AF253" s="212">
        <f t="shared" si="232"/>
        <v>4.3888888888888893</v>
      </c>
      <c r="AG253" s="52">
        <f t="shared" si="251"/>
        <v>154.92777777777778</v>
      </c>
      <c r="AH253" s="611"/>
      <c r="AI253" s="52">
        <f>surplus!Y253</f>
        <v>0.5</v>
      </c>
      <c r="AJ253" s="212">
        <f t="shared" si="233"/>
        <v>4.3888888888888893</v>
      </c>
      <c r="AK253" s="52">
        <f t="shared" si="252"/>
        <v>2.1944444444444446</v>
      </c>
      <c r="AL253" s="611"/>
      <c r="AM253" s="52">
        <f>surplus!V253</f>
        <v>80.5</v>
      </c>
      <c r="AN253" s="212">
        <f t="shared" si="234"/>
        <v>2.757696007696008</v>
      </c>
      <c r="AO253" s="52">
        <f t="shared" si="253"/>
        <v>221.99452861952864</v>
      </c>
      <c r="AP253" s="611"/>
      <c r="AQ253" s="52">
        <f>surplus!AM253</f>
        <v>72.099999999999994</v>
      </c>
      <c r="AR253" s="214">
        <f t="shared" si="259"/>
        <v>0.08</v>
      </c>
      <c r="AS253" s="52">
        <f t="shared" si="254"/>
        <v>6.44</v>
      </c>
      <c r="AT253" s="52">
        <f t="shared" si="255"/>
        <v>65.66</v>
      </c>
      <c r="AU253" s="212">
        <f t="shared" si="241"/>
        <v>3.0022222222222221</v>
      </c>
      <c r="AV253" s="52">
        <f t="shared" si="256"/>
        <v>197.12591111111109</v>
      </c>
      <c r="AW253" s="611"/>
      <c r="AX253" s="52">
        <f>surplus!AR253</f>
        <v>0</v>
      </c>
      <c r="AY253" s="212">
        <f t="shared" si="235"/>
        <v>0</v>
      </c>
      <c r="AZ253" s="52">
        <f t="shared" si="257"/>
        <v>0</v>
      </c>
      <c r="BA253" s="611"/>
      <c r="BB253" s="52">
        <f>surplus!AV253</f>
        <v>0.17842105387924878</v>
      </c>
      <c r="BC253" s="212">
        <f t="shared" si="236"/>
        <v>0</v>
      </c>
      <c r="BD253" s="52">
        <f t="shared" si="227"/>
        <v>0</v>
      </c>
    </row>
    <row r="254" spans="1:56" ht="13.8" x14ac:dyDescent="0.45">
      <c r="A254" s="109">
        <v>2059</v>
      </c>
      <c r="B254" s="626">
        <f t="shared" si="208"/>
        <v>662.00091848125749</v>
      </c>
      <c r="C254" s="611"/>
      <c r="D254" s="52">
        <f>surplus!AD305</f>
        <v>0</v>
      </c>
      <c r="E254" s="52">
        <f t="shared" si="228"/>
        <v>-175.40436973257812</v>
      </c>
      <c r="F254" s="212">
        <f t="shared" si="229"/>
        <v>1.8650645994832042</v>
      </c>
      <c r="G254" s="52">
        <f t="shared" si="242"/>
        <v>-327.14048058289467</v>
      </c>
      <c r="H254" s="611"/>
      <c r="I254" s="52">
        <f>surplus!P254</f>
        <v>7.2554849024281687</v>
      </c>
      <c r="J254" s="213">
        <f t="shared" si="258"/>
        <v>0.05</v>
      </c>
      <c r="K254" s="52">
        <f t="shared" si="210"/>
        <v>145.10969804856336</v>
      </c>
      <c r="L254" s="52">
        <f t="shared" si="243"/>
        <v>270.63896087207252</v>
      </c>
      <c r="M254" s="52">
        <f t="shared" si="244"/>
        <v>137.85421314613518</v>
      </c>
      <c r="N254" s="52">
        <f>surplus!T254</f>
        <v>1.4629931137575165</v>
      </c>
      <c r="O254" s="213">
        <f t="shared" si="238"/>
        <v>3.7499999999999999E-2</v>
      </c>
      <c r="P254" s="52">
        <f t="shared" si="245"/>
        <v>39.013149700200444</v>
      </c>
      <c r="Q254" s="52">
        <f t="shared" si="246"/>
        <v>72.762044420182633</v>
      </c>
      <c r="R254" s="52">
        <f t="shared" si="247"/>
        <v>37.550156586442924</v>
      </c>
      <c r="S254" s="611"/>
      <c r="T254" s="52">
        <f>surplus!L254</f>
        <v>0</v>
      </c>
      <c r="U254" s="173">
        <f t="shared" si="239"/>
        <v>0.05</v>
      </c>
      <c r="V254" s="52">
        <f t="shared" si="248"/>
        <v>0.43592390080928428</v>
      </c>
      <c r="W254" s="52">
        <f t="shared" si="217"/>
        <v>0</v>
      </c>
      <c r="X254" s="212">
        <f t="shared" si="230"/>
        <v>18.28</v>
      </c>
      <c r="Y254" s="52">
        <f t="shared" si="249"/>
        <v>0</v>
      </c>
      <c r="Z254" s="611"/>
      <c r="AA254" s="52">
        <f>surplus!AH254</f>
        <v>3.8609841914974932</v>
      </c>
      <c r="AB254" s="212">
        <f t="shared" si="231"/>
        <v>18.28</v>
      </c>
      <c r="AC254" s="52">
        <f t="shared" si="250"/>
        <v>70.578791020574172</v>
      </c>
      <c r="AD254" s="611"/>
      <c r="AE254" s="52">
        <f>surplus!AJ254</f>
        <v>35.1</v>
      </c>
      <c r="AF254" s="212">
        <f t="shared" si="232"/>
        <v>4.3888888888888893</v>
      </c>
      <c r="AG254" s="52">
        <f t="shared" si="251"/>
        <v>154.05000000000001</v>
      </c>
      <c r="AH254" s="611"/>
      <c r="AI254" s="52">
        <f>surplus!Y254</f>
        <v>0.5</v>
      </c>
      <c r="AJ254" s="212">
        <f t="shared" si="233"/>
        <v>4.3888888888888893</v>
      </c>
      <c r="AK254" s="52">
        <f t="shared" si="252"/>
        <v>2.1944444444444446</v>
      </c>
      <c r="AL254" s="611"/>
      <c r="AM254" s="52">
        <f>surplus!V254</f>
        <v>80.3</v>
      </c>
      <c r="AN254" s="212">
        <f t="shared" si="234"/>
        <v>2.757696007696008</v>
      </c>
      <c r="AO254" s="52">
        <f t="shared" si="253"/>
        <v>221.44298941798942</v>
      </c>
      <c r="AP254" s="611"/>
      <c r="AQ254" s="52">
        <f>surplus!AM254</f>
        <v>72.2</v>
      </c>
      <c r="AR254" s="214">
        <f t="shared" si="259"/>
        <v>0.08</v>
      </c>
      <c r="AS254" s="52">
        <f t="shared" si="254"/>
        <v>6.4239999999999995</v>
      </c>
      <c r="AT254" s="52">
        <f t="shared" si="255"/>
        <v>65.77600000000001</v>
      </c>
      <c r="AU254" s="212">
        <f t="shared" si="241"/>
        <v>3.0022222222222221</v>
      </c>
      <c r="AV254" s="52">
        <f t="shared" si="256"/>
        <v>197.47416888888893</v>
      </c>
      <c r="AW254" s="611"/>
      <c r="AX254" s="52">
        <f>surplus!AR254</f>
        <v>0</v>
      </c>
      <c r="AY254" s="212">
        <f t="shared" si="235"/>
        <v>0</v>
      </c>
      <c r="AZ254" s="52">
        <f t="shared" si="257"/>
        <v>0</v>
      </c>
      <c r="BA254" s="611"/>
      <c r="BB254" s="52">
        <f>surplus!AV254</f>
        <v>0.19119302347798595</v>
      </c>
      <c r="BC254" s="212">
        <f t="shared" si="236"/>
        <v>0</v>
      </c>
      <c r="BD254" s="52">
        <f t="shared" si="227"/>
        <v>0</v>
      </c>
    </row>
    <row r="255" spans="1:56" ht="13.8" x14ac:dyDescent="0.45">
      <c r="A255" s="109">
        <v>2060</v>
      </c>
      <c r="B255" s="626">
        <f t="shared" si="208"/>
        <v>662.82798081077135</v>
      </c>
      <c r="C255" s="611"/>
      <c r="D255" s="52">
        <f>surplus!AD306</f>
        <v>0</v>
      </c>
      <c r="E255" s="52">
        <f t="shared" si="228"/>
        <v>-175.42131651433243</v>
      </c>
      <c r="F255" s="212">
        <f t="shared" si="229"/>
        <v>1.8650645994832042</v>
      </c>
      <c r="G255" s="52">
        <f t="shared" si="242"/>
        <v>-327.17208742561979</v>
      </c>
      <c r="H255" s="611"/>
      <c r="I255" s="52">
        <f>surplus!P255</f>
        <v>7.2563768383099729</v>
      </c>
      <c r="J255" s="213">
        <f t="shared" si="258"/>
        <v>0.05</v>
      </c>
      <c r="K255" s="52">
        <f t="shared" si="210"/>
        <v>145.12753676619946</v>
      </c>
      <c r="L255" s="52">
        <f t="shared" si="243"/>
        <v>270.67223123283577</v>
      </c>
      <c r="M255" s="52">
        <f t="shared" si="244"/>
        <v>137.87115992788949</v>
      </c>
      <c r="N255" s="52">
        <f>surplus!T255</f>
        <v>1.4629931137575165</v>
      </c>
      <c r="O255" s="213">
        <f t="shared" si="238"/>
        <v>3.7499999999999999E-2</v>
      </c>
      <c r="P255" s="52">
        <f t="shared" si="245"/>
        <v>39.013149700200444</v>
      </c>
      <c r="Q255" s="52">
        <f t="shared" si="246"/>
        <v>72.762044420182633</v>
      </c>
      <c r="R255" s="52">
        <f t="shared" si="247"/>
        <v>37.550156586442924</v>
      </c>
      <c r="S255" s="611"/>
      <c r="T255" s="52">
        <f>surplus!L255</f>
        <v>0</v>
      </c>
      <c r="U255" s="173">
        <f t="shared" si="239"/>
        <v>0.05</v>
      </c>
      <c r="V255" s="52">
        <f t="shared" si="248"/>
        <v>0.43596849760337336</v>
      </c>
      <c r="W255" s="52">
        <f t="shared" si="217"/>
        <v>0</v>
      </c>
      <c r="X255" s="212">
        <f t="shared" si="230"/>
        <v>18.28</v>
      </c>
      <c r="Y255" s="52">
        <f t="shared" si="249"/>
        <v>0</v>
      </c>
      <c r="Z255" s="611"/>
      <c r="AA255" s="52">
        <f>surplus!AH255</f>
        <v>3.9652762053385771</v>
      </c>
      <c r="AB255" s="212">
        <f t="shared" si="231"/>
        <v>18.28</v>
      </c>
      <c r="AC255" s="52">
        <f t="shared" si="250"/>
        <v>72.485249033589199</v>
      </c>
      <c r="AD255" s="611"/>
      <c r="AE255" s="52">
        <f>surplus!AJ255</f>
        <v>34.9</v>
      </c>
      <c r="AF255" s="212">
        <f t="shared" si="232"/>
        <v>4.3888888888888893</v>
      </c>
      <c r="AG255" s="52">
        <f t="shared" si="251"/>
        <v>153.17222222222222</v>
      </c>
      <c r="AH255" s="611"/>
      <c r="AI255" s="52">
        <f>surplus!Y255</f>
        <v>0.5</v>
      </c>
      <c r="AJ255" s="212">
        <f t="shared" si="233"/>
        <v>4.3888888888888893</v>
      </c>
      <c r="AK255" s="52">
        <f t="shared" si="252"/>
        <v>2.1944444444444446</v>
      </c>
      <c r="AL255" s="611"/>
      <c r="AM255" s="52">
        <f>surplus!V255</f>
        <v>80.099999999999994</v>
      </c>
      <c r="AN255" s="212">
        <f t="shared" si="234"/>
        <v>2.757696007696008</v>
      </c>
      <c r="AO255" s="52">
        <f t="shared" si="253"/>
        <v>220.89145021645021</v>
      </c>
      <c r="AP255" s="611"/>
      <c r="AQ255" s="52">
        <f>surplus!AM255</f>
        <v>72.3</v>
      </c>
      <c r="AR255" s="214">
        <f t="shared" si="259"/>
        <v>0.08</v>
      </c>
      <c r="AS255" s="52">
        <f t="shared" si="254"/>
        <v>6.4079999999999995</v>
      </c>
      <c r="AT255" s="52">
        <f t="shared" si="255"/>
        <v>65.891999999999996</v>
      </c>
      <c r="AU255" s="212">
        <f t="shared" si="241"/>
        <v>3.0022222222222221</v>
      </c>
      <c r="AV255" s="52">
        <f t="shared" si="256"/>
        <v>197.82242666666664</v>
      </c>
      <c r="AW255" s="611"/>
      <c r="AX255" s="52">
        <f>surplus!AR255</f>
        <v>0</v>
      </c>
      <c r="AY255" s="212">
        <f t="shared" si="235"/>
        <v>0</v>
      </c>
      <c r="AZ255" s="52">
        <f t="shared" si="257"/>
        <v>0</v>
      </c>
      <c r="BA255" s="611"/>
      <c r="BB255" s="52">
        <f>surplus!AV255</f>
        <v>0.20405253023746361</v>
      </c>
      <c r="BC255" s="212">
        <f t="shared" si="236"/>
        <v>0</v>
      </c>
      <c r="BD255" s="52">
        <f t="shared" si="227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3:CN957"/>
  <sheetViews>
    <sheetView topLeftCell="A325" zoomScale="60" zoomScaleNormal="60" zoomScalePageLayoutView="90" workbookViewId="0">
      <selection activeCell="T351" sqref="T351"/>
    </sheetView>
  </sheetViews>
  <sheetFormatPr defaultColWidth="10.83203125" defaultRowHeight="12.3" x14ac:dyDescent="0.4"/>
  <cols>
    <col min="1" max="1" width="11" style="105" bestFit="1" customWidth="1"/>
    <col min="2" max="2" width="15.6640625" style="105" customWidth="1"/>
    <col min="3" max="3" width="10.83203125" style="105"/>
    <col min="4" max="4" width="24.6640625" style="105" customWidth="1"/>
    <col min="5" max="8" width="10.83203125" style="105"/>
    <col min="9" max="9" width="11" style="105" bestFit="1" customWidth="1"/>
    <col min="10" max="10" width="10.83203125" style="105"/>
    <col min="11" max="11" width="13.1640625" style="564" bestFit="1" customWidth="1"/>
    <col min="12" max="12" width="20.83203125" style="105" customWidth="1"/>
    <col min="13" max="13" width="14.33203125" style="105" bestFit="1" customWidth="1"/>
    <col min="14" max="14" width="10.83203125" style="105"/>
    <col min="15" max="15" width="11" style="105" bestFit="1" customWidth="1"/>
    <col min="16" max="16" width="18.6640625" style="105" customWidth="1"/>
    <col min="17" max="18" width="10.83203125" style="105"/>
    <col min="19" max="20" width="11" style="105" bestFit="1" customWidth="1"/>
    <col min="21" max="21" width="11.6640625" style="105" bestFit="1" customWidth="1"/>
    <col min="22" max="22" width="11" style="105" bestFit="1" customWidth="1"/>
    <col min="23" max="26" width="10.83203125" style="105"/>
    <col min="27" max="27" width="30.6640625" style="105" customWidth="1"/>
    <col min="28" max="31" width="10.83203125" style="105"/>
    <col min="32" max="33" width="13.1640625" style="105" bestFit="1" customWidth="1"/>
    <col min="34" max="35" width="10.83203125" style="105"/>
    <col min="36" max="37" width="13.1640625" style="105" bestFit="1" customWidth="1"/>
    <col min="38" max="40" width="10.83203125" style="105"/>
    <col min="41" max="41" width="13.1640625" style="105" bestFit="1" customWidth="1"/>
    <col min="42" max="42" width="10.83203125" style="105"/>
    <col min="43" max="43" width="11" style="105" bestFit="1" customWidth="1"/>
    <col min="44" max="44" width="10.83203125" style="105"/>
    <col min="45" max="45" width="11" style="105" bestFit="1" customWidth="1"/>
    <col min="46" max="46" width="10.83203125" style="105"/>
    <col min="47" max="48" width="11" style="105" bestFit="1" customWidth="1"/>
    <col min="49" max="49" width="10.83203125" style="105"/>
    <col min="50" max="51" width="11" style="105" bestFit="1" customWidth="1"/>
    <col min="52" max="52" width="10.83203125" style="105"/>
    <col min="53" max="54" width="11" style="105" bestFit="1" customWidth="1"/>
    <col min="55" max="55" width="10.83203125" style="105"/>
    <col min="56" max="57" width="11" style="105" bestFit="1" customWidth="1"/>
    <col min="58" max="58" width="10.83203125" style="105"/>
    <col min="59" max="60" width="11" style="105" bestFit="1" customWidth="1"/>
    <col min="61" max="61" width="10.83203125" style="105"/>
    <col min="62" max="63" width="11" style="105" bestFit="1" customWidth="1"/>
    <col min="64" max="64" width="10.83203125" style="105"/>
    <col min="65" max="66" width="11" style="105" bestFit="1" customWidth="1"/>
    <col min="67" max="67" width="10.83203125" style="105"/>
    <col min="68" max="69" width="11" style="105" bestFit="1" customWidth="1"/>
    <col min="70" max="70" width="10.83203125" style="105"/>
    <col min="71" max="72" width="11" style="105" bestFit="1" customWidth="1"/>
    <col min="73" max="74" width="10.83203125" style="105"/>
    <col min="75" max="76" width="11" style="105" bestFit="1" customWidth="1"/>
    <col min="77" max="77" width="10.83203125" style="105"/>
    <col min="78" max="79" width="11" style="105" bestFit="1" customWidth="1"/>
    <col min="80" max="80" width="10.83203125" style="105"/>
    <col min="81" max="82" width="11" style="105" bestFit="1" customWidth="1"/>
    <col min="83" max="83" width="10.83203125" style="105"/>
    <col min="84" max="85" width="11" style="105" bestFit="1" customWidth="1"/>
    <col min="86" max="86" width="10.83203125" style="105"/>
    <col min="87" max="88" width="11" style="105" bestFit="1" customWidth="1"/>
    <col min="89" max="89" width="10.83203125" style="105"/>
    <col min="90" max="91" width="11" style="105" bestFit="1" customWidth="1"/>
    <col min="92" max="16384" width="10.83203125" style="105"/>
  </cols>
  <sheetData>
    <row r="3" spans="1:92" s="222" customFormat="1" ht="20.05" customHeight="1" x14ac:dyDescent="0.65">
      <c r="A3" s="222" t="s">
        <v>125</v>
      </c>
      <c r="C3" s="223"/>
      <c r="D3" s="224"/>
      <c r="E3" s="225"/>
      <c r="F3" s="225"/>
      <c r="G3" s="225"/>
      <c r="H3" s="225"/>
      <c r="K3" s="556"/>
      <c r="L3" s="225"/>
      <c r="R3" s="226"/>
      <c r="S3" s="420"/>
      <c r="T3" s="420"/>
      <c r="U3" s="420"/>
      <c r="AS3" s="228" t="s">
        <v>183</v>
      </c>
      <c r="AT3" s="229"/>
    </row>
    <row r="4" spans="1:92" s="232" customFormat="1" ht="106.2" x14ac:dyDescent="0.6">
      <c r="A4" s="230">
        <v>1</v>
      </c>
      <c r="B4" s="231" t="s">
        <v>226</v>
      </c>
      <c r="D4" s="233" t="s">
        <v>0</v>
      </c>
      <c r="E4" s="233" t="s">
        <v>0</v>
      </c>
      <c r="F4" s="233"/>
      <c r="G4" s="233"/>
      <c r="H4" s="231"/>
      <c r="I4" s="233"/>
      <c r="J4" s="233"/>
      <c r="K4" s="557"/>
      <c r="L4" s="233"/>
      <c r="M4" s="233"/>
      <c r="N4" s="233"/>
      <c r="O4" s="233"/>
      <c r="P4" s="233" t="s">
        <v>0</v>
      </c>
      <c r="Q4" s="233"/>
      <c r="R4" s="233"/>
      <c r="S4" s="759" t="s">
        <v>683</v>
      </c>
      <c r="T4" s="759"/>
      <c r="U4" s="759"/>
      <c r="V4" s="231"/>
      <c r="W4" s="231"/>
      <c r="X4" s="231"/>
      <c r="Y4" s="231"/>
      <c r="AQ4" s="234">
        <f>A4</f>
        <v>1</v>
      </c>
      <c r="AR4" s="234" t="str">
        <f>B4</f>
        <v>Tons of Grain per Hectare per Year</v>
      </c>
      <c r="AS4" s="235"/>
      <c r="AT4" s="236"/>
      <c r="AU4" s="235"/>
      <c r="AV4" s="235"/>
      <c r="AW4" s="235"/>
      <c r="AX4" s="235"/>
      <c r="AY4" s="235"/>
      <c r="AZ4" s="235"/>
      <c r="BA4" s="235"/>
      <c r="BB4" s="235"/>
      <c r="BC4" s="235"/>
      <c r="BD4" s="235"/>
      <c r="BE4" s="235"/>
      <c r="BF4" s="235"/>
      <c r="BG4" s="235"/>
      <c r="BH4" s="235"/>
      <c r="BI4" s="235"/>
      <c r="BJ4" s="235"/>
      <c r="BK4" s="235"/>
      <c r="BL4" s="235"/>
      <c r="BM4" s="235"/>
      <c r="BN4" s="235"/>
      <c r="BO4" s="235"/>
      <c r="BP4" s="235"/>
      <c r="BQ4" s="235"/>
      <c r="BR4" s="235"/>
      <c r="BS4" s="235"/>
      <c r="BT4" s="235"/>
      <c r="BU4" s="235"/>
    </row>
    <row r="5" spans="1:92" s="232" customFormat="1" ht="17.7" x14ac:dyDescent="0.6">
      <c r="A5" s="230"/>
      <c r="B5" s="230"/>
      <c r="C5" s="231"/>
      <c r="D5" s="233"/>
      <c r="E5" s="233"/>
      <c r="F5" s="233"/>
      <c r="G5" s="233"/>
      <c r="H5" s="231"/>
      <c r="I5" s="233"/>
      <c r="J5" s="233"/>
      <c r="K5" s="557"/>
      <c r="L5" s="233"/>
      <c r="M5" s="233"/>
      <c r="N5" s="233"/>
      <c r="O5" s="233"/>
      <c r="P5" s="233"/>
      <c r="Q5" s="233"/>
      <c r="R5" s="233"/>
      <c r="S5" s="421" t="s">
        <v>684</v>
      </c>
      <c r="T5" s="422">
        <v>3</v>
      </c>
      <c r="U5" s="421" t="s">
        <v>685</v>
      </c>
      <c r="V5" s="231"/>
      <c r="W5" s="231"/>
      <c r="X5" s="231"/>
      <c r="Y5" s="231"/>
      <c r="AQ5" s="234"/>
      <c r="AR5" s="234"/>
      <c r="AS5" s="235"/>
      <c r="AT5" s="236"/>
      <c r="AU5" s="235"/>
      <c r="AV5" s="235"/>
      <c r="AW5" s="235"/>
      <c r="AX5" s="235"/>
      <c r="AY5" s="235"/>
      <c r="AZ5" s="235"/>
      <c r="BA5" s="235"/>
      <c r="BB5" s="235"/>
      <c r="BC5" s="235"/>
      <c r="BD5" s="235"/>
      <c r="BE5" s="235"/>
      <c r="BF5" s="235"/>
      <c r="BG5" s="235"/>
      <c r="BH5" s="235"/>
      <c r="BI5" s="235"/>
      <c r="BJ5" s="235"/>
      <c r="BK5" s="235"/>
      <c r="BL5" s="235"/>
      <c r="BM5" s="235"/>
      <c r="BN5" s="235"/>
      <c r="BO5" s="235"/>
      <c r="BP5" s="235"/>
      <c r="BQ5" s="235"/>
      <c r="BR5" s="235"/>
      <c r="BS5" s="235"/>
      <c r="BU5" s="235"/>
    </row>
    <row r="6" spans="1:92" s="237" customFormat="1" ht="17.399999999999999" x14ac:dyDescent="0.55000000000000004">
      <c r="K6" s="558"/>
      <c r="Z6" s="238"/>
      <c r="AA6" s="237" t="s">
        <v>746</v>
      </c>
      <c r="AP6" s="238"/>
      <c r="AQ6" s="239"/>
      <c r="AR6" s="239"/>
      <c r="AS6" s="239"/>
      <c r="AT6" s="239"/>
      <c r="AU6" s="240" t="e">
        <v>#REF!</v>
      </c>
      <c r="AV6" s="240"/>
      <c r="AW6" s="239"/>
      <c r="AX6" s="240" t="e">
        <v>#REF!</v>
      </c>
      <c r="AY6" s="240"/>
      <c r="AZ6" s="239"/>
      <c r="BA6" s="240" t="e">
        <v>#REF!</v>
      </c>
      <c r="BB6" s="240"/>
      <c r="BC6" s="239"/>
      <c r="BD6" s="240" t="e">
        <v>#REF!</v>
      </c>
      <c r="BE6" s="240"/>
      <c r="BF6" s="239"/>
      <c r="BG6" s="240" t="e">
        <v>#REF!</v>
      </c>
      <c r="BH6" s="240"/>
      <c r="BI6" s="235"/>
      <c r="BJ6" s="240" t="s">
        <v>184</v>
      </c>
      <c r="BK6" s="240"/>
      <c r="BL6" s="239"/>
      <c r="BM6" s="240" t="s">
        <v>185</v>
      </c>
      <c r="BN6" s="240"/>
      <c r="BO6" s="239"/>
      <c r="BP6" s="240" t="s">
        <v>186</v>
      </c>
      <c r="BQ6" s="240"/>
      <c r="BR6" s="239"/>
      <c r="BS6" s="240" t="s">
        <v>187</v>
      </c>
      <c r="BT6" s="239"/>
      <c r="BU6" s="241"/>
      <c r="BV6" s="232"/>
      <c r="BW6" s="240" t="e">
        <v>#REF!</v>
      </c>
      <c r="BX6" s="240"/>
      <c r="BY6" s="241"/>
      <c r="BZ6" s="240" t="e">
        <v>#REF!</v>
      </c>
      <c r="CA6" s="240"/>
      <c r="CB6" s="239"/>
      <c r="CC6" s="240" t="e">
        <v>#REF!</v>
      </c>
      <c r="CD6" s="240"/>
      <c r="CE6" s="239"/>
      <c r="CF6" s="240" t="e">
        <v>#REF!</v>
      </c>
      <c r="CG6" s="240"/>
      <c r="CH6" s="239"/>
      <c r="CI6" s="240" t="e">
        <v>#REF!</v>
      </c>
      <c r="CJ6" s="240"/>
      <c r="CK6" s="239"/>
      <c r="CL6" s="240" t="e">
        <v>#REF!</v>
      </c>
      <c r="CM6" s="240"/>
      <c r="CN6" s="239"/>
    </row>
    <row r="7" spans="1:92" s="239" customFormat="1" ht="70.8" thickBot="1" x14ac:dyDescent="0.6">
      <c r="A7" s="242" t="s">
        <v>188</v>
      </c>
      <c r="B7" s="243" t="s">
        <v>189</v>
      </c>
      <c r="C7" s="244" t="s">
        <v>190</v>
      </c>
      <c r="D7" s="245" t="s">
        <v>191</v>
      </c>
      <c r="E7" s="245" t="s">
        <v>192</v>
      </c>
      <c r="F7" s="246" t="s">
        <v>193</v>
      </c>
      <c r="G7" s="246" t="s">
        <v>194</v>
      </c>
      <c r="H7" s="246" t="s">
        <v>195</v>
      </c>
      <c r="I7" s="247" t="s">
        <v>196</v>
      </c>
      <c r="J7" s="247" t="s">
        <v>197</v>
      </c>
      <c r="K7" s="559" t="s">
        <v>198</v>
      </c>
      <c r="L7" s="248" t="s">
        <v>199</v>
      </c>
      <c r="M7" s="249" t="s">
        <v>200</v>
      </c>
      <c r="N7" s="248" t="s">
        <v>201</v>
      </c>
      <c r="O7" s="250" t="s">
        <v>754</v>
      </c>
      <c r="P7" s="250" t="s">
        <v>203</v>
      </c>
      <c r="Q7" s="237"/>
      <c r="R7" s="237"/>
      <c r="S7" s="251" t="s">
        <v>204</v>
      </c>
      <c r="T7" s="252" t="s">
        <v>205</v>
      </c>
      <c r="U7" s="251" t="s">
        <v>206</v>
      </c>
      <c r="V7" s="253" t="s">
        <v>207</v>
      </c>
      <c r="W7" s="237"/>
      <c r="X7" s="237"/>
      <c r="Z7" s="232"/>
      <c r="AA7" s="418" t="s">
        <v>658</v>
      </c>
      <c r="AB7" s="418" t="s">
        <v>659</v>
      </c>
      <c r="AC7" s="418" t="s">
        <v>660</v>
      </c>
      <c r="AD7" s="418" t="s">
        <v>9</v>
      </c>
      <c r="AE7" s="418" t="s">
        <v>661</v>
      </c>
      <c r="AF7" s="418" t="s">
        <v>662</v>
      </c>
      <c r="AG7" s="418" t="s">
        <v>750</v>
      </c>
      <c r="AH7" s="418" t="s">
        <v>751</v>
      </c>
      <c r="AI7" s="418" t="s">
        <v>747</v>
      </c>
      <c r="AJ7" s="418" t="s">
        <v>748</v>
      </c>
      <c r="AK7" s="418" t="s">
        <v>749</v>
      </c>
      <c r="AN7" s="545" t="s">
        <v>752</v>
      </c>
      <c r="AO7" s="544" t="s">
        <v>753</v>
      </c>
      <c r="AP7" s="232"/>
      <c r="AQ7" s="237"/>
      <c r="AR7" s="237"/>
      <c r="AS7" s="253" t="s">
        <v>208</v>
      </c>
      <c r="AT7" s="237"/>
      <c r="AU7" s="253" t="s">
        <v>204</v>
      </c>
      <c r="AV7" s="245" t="s">
        <v>205</v>
      </c>
      <c r="AW7" s="237"/>
      <c r="AX7" s="253" t="s">
        <v>204</v>
      </c>
      <c r="AY7" s="245" t="s">
        <v>205</v>
      </c>
      <c r="AZ7" s="237"/>
      <c r="BA7" s="253" t="s">
        <v>204</v>
      </c>
      <c r="BB7" s="245" t="s">
        <v>205</v>
      </c>
      <c r="BC7" s="237"/>
      <c r="BD7" s="253" t="s">
        <v>204</v>
      </c>
      <c r="BE7" s="245" t="s">
        <v>205</v>
      </c>
      <c r="BF7" s="237"/>
      <c r="BG7" s="253" t="s">
        <v>204</v>
      </c>
      <c r="BH7" s="245" t="s">
        <v>205</v>
      </c>
      <c r="BI7" s="235"/>
      <c r="BJ7" s="253" t="s">
        <v>204</v>
      </c>
      <c r="BK7" s="245" t="s">
        <v>205</v>
      </c>
      <c r="BL7" s="237"/>
      <c r="BM7" s="253" t="s">
        <v>204</v>
      </c>
      <c r="BN7" s="245" t="s">
        <v>205</v>
      </c>
      <c r="BO7" s="237"/>
      <c r="BP7" s="253" t="s">
        <v>204</v>
      </c>
      <c r="BQ7" s="245" t="s">
        <v>205</v>
      </c>
      <c r="BR7" s="237"/>
      <c r="BS7" s="253" t="s">
        <v>204</v>
      </c>
      <c r="BT7" s="245" t="s">
        <v>205</v>
      </c>
      <c r="BU7" s="241"/>
      <c r="BV7" s="238"/>
      <c r="BW7" s="253" t="s">
        <v>204</v>
      </c>
      <c r="BX7" s="245" t="s">
        <v>205</v>
      </c>
      <c r="BY7" s="241"/>
      <c r="BZ7" s="253" t="s">
        <v>204</v>
      </c>
      <c r="CA7" s="245" t="s">
        <v>205</v>
      </c>
      <c r="CB7" s="237"/>
      <c r="CC7" s="253" t="s">
        <v>204</v>
      </c>
      <c r="CD7" s="245" t="s">
        <v>205</v>
      </c>
      <c r="CE7" s="237"/>
      <c r="CF7" s="253" t="s">
        <v>204</v>
      </c>
      <c r="CG7" s="245" t="s">
        <v>205</v>
      </c>
      <c r="CH7" s="237"/>
      <c r="CI7" s="253" t="s">
        <v>204</v>
      </c>
      <c r="CJ7" s="245" t="s">
        <v>205</v>
      </c>
      <c r="CK7" s="237"/>
      <c r="CL7" s="253" t="s">
        <v>204</v>
      </c>
      <c r="CM7" s="245" t="s">
        <v>205</v>
      </c>
      <c r="CN7" s="237"/>
    </row>
    <row r="8" spans="1:92" s="441" customFormat="1" ht="17.399999999999999" x14ac:dyDescent="0.55000000000000004">
      <c r="A8" s="445">
        <v>1</v>
      </c>
      <c r="B8" s="423" t="str">
        <f t="shared" ref="B8:B71" si="0">CONCATENATE(E8,": ",C8)</f>
        <v>Middle East and Africa: FAOSTAT 2017</v>
      </c>
      <c r="C8" s="425" t="s">
        <v>681</v>
      </c>
      <c r="D8" s="425" t="s">
        <v>682</v>
      </c>
      <c r="E8" s="425" t="s">
        <v>663</v>
      </c>
      <c r="F8" s="425" t="s">
        <v>277</v>
      </c>
      <c r="G8" s="425"/>
      <c r="H8" s="305"/>
      <c r="I8" s="424">
        <v>2017</v>
      </c>
      <c r="J8" s="306"/>
      <c r="K8" s="428">
        <v>0.94289999999999996</v>
      </c>
      <c r="L8" s="426" t="s">
        <v>258</v>
      </c>
      <c r="M8" s="427"/>
      <c r="N8" s="426" t="s">
        <v>258</v>
      </c>
      <c r="O8" s="541">
        <f>IF($O$7="Weight by: Production",AJ8,AG8)</f>
        <v>0.22362832329303545</v>
      </c>
      <c r="P8" s="431" t="s">
        <v>259</v>
      </c>
      <c r="Q8" s="431" t="s">
        <v>0</v>
      </c>
      <c r="S8" s="442">
        <f>IF(AND(M8="",K8=""),"",IF(M8="",K8,M8))</f>
        <v>0.94289999999999996</v>
      </c>
      <c r="T8" s="443">
        <f>IF(S8="","",IF($S$147="Y",U8,IF(S8&gt;=$S$139-$T$5*$S$143,IF(S8&lt;=$S$139+$T$5*$S$143,S8,""),"")))</f>
        <v>0.21085914603300313</v>
      </c>
      <c r="U8" s="442">
        <f>IF(AND(M8="",K8=""),"",IF(M8="",K8*O8,M8*O8))</f>
        <v>0.21085914603300313</v>
      </c>
      <c r="V8" s="444" t="str">
        <f>IF(AND(N8="",L8=""),"",IF(N8="",L8,N8))</f>
        <v>t/ha</v>
      </c>
      <c r="Z8" s="446"/>
      <c r="AA8" s="542" t="s">
        <v>663</v>
      </c>
      <c r="AB8" s="542" t="s">
        <v>277</v>
      </c>
      <c r="AC8" s="542" t="s">
        <v>259</v>
      </c>
      <c r="AD8" s="542">
        <v>2017</v>
      </c>
      <c r="AE8" s="542">
        <v>7266713</v>
      </c>
      <c r="AF8" s="542">
        <v>0.94289999999999996</v>
      </c>
      <c r="AG8" s="542">
        <f t="shared" ref="AG8:AG39" si="1">AF8/$AN$8</f>
        <v>0.28286958401531759</v>
      </c>
      <c r="AH8" s="542">
        <f>AF8*AG8</f>
        <v>0.26671773076804295</v>
      </c>
      <c r="AI8" s="542">
        <v>6851757</v>
      </c>
      <c r="AJ8" s="418">
        <f>AI8/$AO$8</f>
        <v>0.22362832329303545</v>
      </c>
      <c r="AK8" s="418">
        <f>AF8*AJ8</f>
        <v>0.21085914603300313</v>
      </c>
      <c r="AN8" s="543">
        <f>AVERAGE(AF8:AF109)</f>
        <v>3.3333382352941179</v>
      </c>
      <c r="AO8" s="543">
        <f>AVERAGE(AI8:AI109)</f>
        <v>30639039.362745099</v>
      </c>
      <c r="AP8" s="446"/>
      <c r="AS8" s="449">
        <f>$U8</f>
        <v>0.21085914603300313</v>
      </c>
      <c r="AU8" s="450" t="str">
        <f t="shared" ref="AU8:AU54" ca="1" si="2">IF($AT$155="region",IF($E8=AU$159,$S8,""),IF($G8=AU$159,$S8,""))</f>
        <v/>
      </c>
      <c r="AV8" s="450" t="str">
        <f t="shared" ref="AV8:AV54" ca="1" si="3">IF($AT$155="Region",IF($E8=AU$159,$T8,""),IF($G8=AU$159,$T8,""))</f>
        <v/>
      </c>
      <c r="AX8" s="450" t="str">
        <f t="shared" ref="AX8:AX54" ca="1" si="4">IF($AT$155="region",IF($E8=AX$159,$S8,""),IF($G8=AX$159,$S8,""))</f>
        <v/>
      </c>
      <c r="AY8" s="450" t="str">
        <f t="shared" ref="AY8:AY54" ca="1" si="5">IF($AT$155="Region",IF($E8=AX$159,$T8,""),IF($G8=AX$159,$T8,""))</f>
        <v/>
      </c>
      <c r="BA8" s="450" t="str">
        <f t="shared" ref="BA8:BA54" ca="1" si="6">IF($AT$155="region",IF($E8=BA$159,$S8,""),IF($G8=BA$159,$S8,""))</f>
        <v/>
      </c>
      <c r="BB8" s="450" t="str">
        <f t="shared" ref="BB8:BB54" ca="1" si="7">IF($AT$155="Region",IF($E8=BA$159,$T8,""),IF($G8=BA$159,$T8,""))</f>
        <v/>
      </c>
      <c r="BD8" s="450" t="str">
        <f t="shared" ref="BD8:BD54" ca="1" si="8">IF($AT$155="region",IF($E8=BD$159,$S8,""),IF($G8=BD$159,$S8,""))</f>
        <v/>
      </c>
      <c r="BE8" s="450" t="str">
        <f t="shared" ref="BE8:BE54" ca="1" si="9">IF($AT$155="Region",IF($E8=BD$159,$T8,""),IF($G8=BD$159,$T8,""))</f>
        <v/>
      </c>
      <c r="BG8" s="450" t="str">
        <f t="shared" ref="BG8:BG54" ca="1" si="10">IF($AT$155="region",IF($E8=BG$159,$S8,""),IF($G8=BG$159,$S8,""))</f>
        <v/>
      </c>
      <c r="BH8" s="450" t="str">
        <f t="shared" ref="BH8:BH54" ca="1" si="11">IF($AT$155="Region",IF($E8=BG$159,$T8,""),IF($G8=BG$159,$T8,""))</f>
        <v/>
      </c>
      <c r="BI8" s="451"/>
      <c r="BJ8" s="450" t="str">
        <f t="shared" ref="BJ8:BJ54" ca="1" si="12">IF($E8=$BJ$159,S8,"")</f>
        <v/>
      </c>
      <c r="BK8" s="450" t="str">
        <f t="shared" ref="BK8:BK54" ca="1" si="13">IF($E8=$BJ$159,T8,"")</f>
        <v/>
      </c>
      <c r="BM8" s="450" t="str">
        <f t="shared" ref="BM8:BM54" ca="1" si="14">IF($E8=$BM$159,S8,"")</f>
        <v/>
      </c>
      <c r="BN8" s="450" t="str">
        <f t="shared" ref="BN8:BN54" ca="1" si="15">IF($E8=$BM$159,T8,"")</f>
        <v/>
      </c>
      <c r="BP8" s="450" t="str">
        <f t="shared" ref="BP8:BP54" ca="1" si="16">IF($E8=$BP$159,S8,"")</f>
        <v/>
      </c>
      <c r="BQ8" s="450" t="str">
        <f t="shared" ref="BQ8:BQ54" ca="1" si="17">IF($E8=$BP$159,T8,"")</f>
        <v/>
      </c>
      <c r="BS8" s="450" t="str">
        <f t="shared" ref="BS8:BS54" ca="1" si="18">IF($E8=$BS$159,S8,"")</f>
        <v/>
      </c>
      <c r="BT8" s="450" t="str">
        <f t="shared" ref="BT8:BT54" ca="1" si="19">IF($E8=$BS$159,T8,"")</f>
        <v/>
      </c>
      <c r="BU8" s="452"/>
      <c r="BV8" s="446"/>
      <c r="BW8" s="450" t="str">
        <f t="shared" ref="BW8:BW54" ca="1" si="20">IF($AT$155="Thermal-Moisture Regime",IF($E8=BW$159,$S8,""),IF($G8=BW$159,$S8,""))</f>
        <v/>
      </c>
      <c r="BX8" s="450" t="str">
        <f t="shared" ref="BX8:BX54" ca="1" si="21">IF($AT$155="Thermal-Moisture Regime",IF($E8=BW$159,$T8,""),IF($G8=BW$159,$T8,""))</f>
        <v/>
      </c>
      <c r="BY8" s="452"/>
      <c r="BZ8" s="450" t="str">
        <f t="shared" ref="BZ8:BZ54" ca="1" si="22">IF($AT$155="Thermal-Moisture Regime",IF($E8=BZ$159,$S8,""),IF($G8=BZ$159,$S8,""))</f>
        <v/>
      </c>
      <c r="CA8" s="450" t="str">
        <f t="shared" ref="CA8:CA54" ca="1" si="23">IF($AT$155="Thermal-Moisture Regime",IF($E8=BZ$159,$T8,""),IF($G8=BZ$159,$T8,""))</f>
        <v/>
      </c>
      <c r="CC8" s="450" t="str">
        <f t="shared" ref="CC8:CC54" ca="1" si="24">IF($AT$155="Thermal-Moisture Regime",IF($E8=CC$159,$S8,""),IF($G8=CC$159,$S8,""))</f>
        <v/>
      </c>
      <c r="CD8" s="450" t="str">
        <f t="shared" ref="CD8:CD54" ca="1" si="25">IF($AT$155="Thermal-Moisture Regime",IF($E8=CC$159,$T8,""),IF($G8=CC$159,$T8,""))</f>
        <v/>
      </c>
      <c r="CF8" s="450" t="str">
        <f t="shared" ref="CF8:CF54" si="26">IF($AT$155="Thermal-Moisture Regime",IF($E8=CF$159,$S8,""),IF($G8=CF$159,$S8,""))</f>
        <v/>
      </c>
      <c r="CG8" s="450" t="str">
        <f t="shared" ref="CG8:CG54" si="27">IF($AT$155="Thermal-Moisture Regime",IF($E8=CF$159,$T8,""),IF($G8=CF$159,$T8,""))</f>
        <v/>
      </c>
      <c r="CI8" s="450" t="str">
        <f t="shared" ref="CI8:CI54" ca="1" si="28">IF($AT$155="Thermal-Moisture Regime",IF($E8=CI$159,$S8,""),IF($G8=CI$159,$S8,""))</f>
        <v/>
      </c>
      <c r="CJ8" s="450" t="str">
        <f t="shared" ref="CJ8:CJ54" ca="1" si="29">IF($AT$155="Thermal-Moisture Regime",IF($E8=CI$159,$T8,""),IF($G8=CI$159,$T8,""))</f>
        <v/>
      </c>
      <c r="CL8" s="450" t="str">
        <f t="shared" ref="CL8:CL54" ca="1" si="30">IF($AT$155="Thermal-Moisture Regime",IF($E8=CL$159,$S8,""),IF($G8=CL$159,$S8,""))</f>
        <v/>
      </c>
      <c r="CM8" s="450" t="str">
        <f t="shared" ref="CM8:CM54" ca="1" si="31">IF($AT$155="Thermal-Moisture Regime",IF($E8=CL$159,$T8,""),IF($G8=CL$159,$T8,""))</f>
        <v/>
      </c>
    </row>
    <row r="9" spans="1:92" s="441" customFormat="1" ht="17.399999999999999" x14ac:dyDescent="0.55000000000000004">
      <c r="A9" s="445">
        <v>2</v>
      </c>
      <c r="B9" s="423" t="str">
        <f t="shared" si="0"/>
        <v>Middle East and Africa: FAOSTAT 2017</v>
      </c>
      <c r="C9" s="425" t="s">
        <v>681</v>
      </c>
      <c r="D9" s="425" t="s">
        <v>682</v>
      </c>
      <c r="E9" s="425" t="s">
        <v>663</v>
      </c>
      <c r="F9" s="425" t="s">
        <v>664</v>
      </c>
      <c r="G9" s="425"/>
      <c r="H9" s="305"/>
      <c r="I9" s="424">
        <v>2017</v>
      </c>
      <c r="J9" s="306"/>
      <c r="K9" s="428">
        <v>2.5468000000000002</v>
      </c>
      <c r="L9" s="426" t="s">
        <v>258</v>
      </c>
      <c r="M9" s="427"/>
      <c r="N9" s="426" t="s">
        <v>258</v>
      </c>
      <c r="O9" s="541">
        <f t="shared" ref="O9:O72" si="32">IF($O$7="Weight by: Production",AJ9,AG9)</f>
        <v>8.8194997500009604E-3</v>
      </c>
      <c r="P9" s="431" t="s">
        <v>259</v>
      </c>
      <c r="Q9" s="431" t="s">
        <v>0</v>
      </c>
      <c r="S9" s="442">
        <f t="shared" ref="S9:S54" si="33">IF(AND(M9="",K9=""),"",IF(M9="",K9,M9))</f>
        <v>2.5468000000000002</v>
      </c>
      <c r="T9" s="443">
        <f t="shared" ref="T9:T72" si="34">IF(S9="","",IF($S$147="Y",U9,IF(S9&gt;=$S$139-$T$5*$S$143,IF(S9&lt;=$S$139+$T$5*$S$143,S9,""),"")))</f>
        <v>2.2461501963302447E-2</v>
      </c>
      <c r="U9" s="442">
        <f t="shared" ref="U9:U54" si="35">IF(AND(M9="",K9=""),"",IF(M9="",K9*O9,M9*O9))</f>
        <v>2.2461501963302447E-2</v>
      </c>
      <c r="V9" s="444" t="str">
        <f t="shared" ref="V9:V72" si="36">IF(AND(N9="",L9=""),"",IF(N9="",L9,N9))</f>
        <v>t/ha</v>
      </c>
      <c r="Z9" s="446"/>
      <c r="AA9" s="542" t="s">
        <v>663</v>
      </c>
      <c r="AB9" s="542" t="s">
        <v>664</v>
      </c>
      <c r="AC9" s="542" t="s">
        <v>259</v>
      </c>
      <c r="AD9" s="542">
        <v>2017</v>
      </c>
      <c r="AE9" s="542">
        <v>106103</v>
      </c>
      <c r="AF9" s="542">
        <v>2.5468000000000002</v>
      </c>
      <c r="AG9" s="542">
        <f t="shared" si="1"/>
        <v>0.76403887641341706</v>
      </c>
      <c r="AH9" s="542">
        <f t="shared" ref="AH9:AH72" si="37">AF9*AG9</f>
        <v>1.9458542104496908</v>
      </c>
      <c r="AI9" s="542">
        <v>270221</v>
      </c>
      <c r="AJ9" s="418">
        <f t="shared" ref="AJ9:AJ72" si="38">AI9/$AO$8</f>
        <v>8.8194997500009604E-3</v>
      </c>
      <c r="AK9" s="418">
        <f t="shared" ref="AK9:AK72" si="39">AF9*AJ9</f>
        <v>2.2461501963302447E-2</v>
      </c>
      <c r="AP9" s="446"/>
      <c r="AS9" s="449">
        <f t="shared" ref="AS9:AS54" si="40">$U9</f>
        <v>2.2461501963302447E-2</v>
      </c>
      <c r="AU9" s="450" t="str">
        <f t="shared" ca="1" si="2"/>
        <v/>
      </c>
      <c r="AV9" s="450" t="str">
        <f t="shared" ca="1" si="3"/>
        <v/>
      </c>
      <c r="AX9" s="450" t="str">
        <f t="shared" ca="1" si="4"/>
        <v/>
      </c>
      <c r="AY9" s="450" t="str">
        <f t="shared" ca="1" si="5"/>
        <v/>
      </c>
      <c r="BA9" s="450" t="str">
        <f t="shared" ca="1" si="6"/>
        <v/>
      </c>
      <c r="BB9" s="450" t="str">
        <f t="shared" ca="1" si="7"/>
        <v/>
      </c>
      <c r="BD9" s="450" t="str">
        <f t="shared" ca="1" si="8"/>
        <v/>
      </c>
      <c r="BE9" s="450" t="str">
        <f t="shared" ca="1" si="9"/>
        <v/>
      </c>
      <c r="BG9" s="450" t="str">
        <f t="shared" ca="1" si="10"/>
        <v/>
      </c>
      <c r="BH9" s="450" t="str">
        <f t="shared" ca="1" si="11"/>
        <v/>
      </c>
      <c r="BI9" s="451"/>
      <c r="BJ9" s="450" t="str">
        <f t="shared" ca="1" si="12"/>
        <v/>
      </c>
      <c r="BK9" s="450" t="str">
        <f t="shared" ca="1" si="13"/>
        <v/>
      </c>
      <c r="BM9" s="450" t="str">
        <f t="shared" ca="1" si="14"/>
        <v/>
      </c>
      <c r="BN9" s="450" t="str">
        <f t="shared" ca="1" si="15"/>
        <v/>
      </c>
      <c r="BP9" s="450" t="str">
        <f t="shared" ca="1" si="16"/>
        <v/>
      </c>
      <c r="BQ9" s="450" t="str">
        <f t="shared" ca="1" si="17"/>
        <v/>
      </c>
      <c r="BS9" s="450" t="str">
        <f t="shared" ca="1" si="18"/>
        <v/>
      </c>
      <c r="BT9" s="450" t="str">
        <f t="shared" ca="1" si="19"/>
        <v/>
      </c>
      <c r="BU9" s="452"/>
      <c r="BV9" s="446"/>
      <c r="BW9" s="450" t="str">
        <f t="shared" ca="1" si="20"/>
        <v/>
      </c>
      <c r="BX9" s="450" t="str">
        <f t="shared" ca="1" si="21"/>
        <v/>
      </c>
      <c r="BY9" s="452"/>
      <c r="BZ9" s="450" t="str">
        <f t="shared" ca="1" si="22"/>
        <v/>
      </c>
      <c r="CA9" s="450" t="str">
        <f t="shared" ca="1" si="23"/>
        <v/>
      </c>
      <c r="CC9" s="450" t="str">
        <f t="shared" ca="1" si="24"/>
        <v/>
      </c>
      <c r="CD9" s="450" t="str">
        <f t="shared" ca="1" si="25"/>
        <v/>
      </c>
      <c r="CF9" s="450" t="str">
        <f t="shared" si="26"/>
        <v/>
      </c>
      <c r="CG9" s="450" t="str">
        <f t="shared" si="27"/>
        <v/>
      </c>
      <c r="CI9" s="450" t="str">
        <f t="shared" ca="1" si="28"/>
        <v/>
      </c>
      <c r="CJ9" s="450" t="str">
        <f t="shared" ca="1" si="29"/>
        <v/>
      </c>
      <c r="CL9" s="450" t="str">
        <f t="shared" ca="1" si="30"/>
        <v/>
      </c>
      <c r="CM9" s="450" t="str">
        <f t="shared" ca="1" si="31"/>
        <v/>
      </c>
    </row>
    <row r="10" spans="1:92" s="441" customFormat="1" ht="17.399999999999999" x14ac:dyDescent="0.55000000000000004">
      <c r="A10" s="445">
        <v>3</v>
      </c>
      <c r="B10" s="423" t="str">
        <f t="shared" si="0"/>
        <v>Asia sans Japan: FAOSTAT 2017</v>
      </c>
      <c r="C10" s="425" t="s">
        <v>681</v>
      </c>
      <c r="D10" s="425" t="s">
        <v>682</v>
      </c>
      <c r="E10" s="425" t="s">
        <v>665</v>
      </c>
      <c r="F10" s="425" t="s">
        <v>666</v>
      </c>
      <c r="G10" s="425"/>
      <c r="H10" s="305"/>
      <c r="I10" s="424">
        <v>2017</v>
      </c>
      <c r="J10" s="306"/>
      <c r="K10" s="428">
        <v>1.4343999999999999</v>
      </c>
      <c r="L10" s="426" t="s">
        <v>258</v>
      </c>
      <c r="M10" s="427"/>
      <c r="N10" s="426" t="s">
        <v>258</v>
      </c>
      <c r="O10" s="541">
        <f t="shared" si="32"/>
        <v>5.6447657497478591E-2</v>
      </c>
      <c r="P10" s="431" t="s">
        <v>259</v>
      </c>
      <c r="Q10" s="431" t="s">
        <v>0</v>
      </c>
      <c r="S10" s="442">
        <f t="shared" si="33"/>
        <v>1.4343999999999999</v>
      </c>
      <c r="T10" s="443">
        <f t="shared" si="34"/>
        <v>8.096851991438328E-2</v>
      </c>
      <c r="U10" s="442">
        <f t="shared" si="35"/>
        <v>8.096851991438328E-2</v>
      </c>
      <c r="V10" s="444" t="str">
        <f t="shared" si="36"/>
        <v>t/ha</v>
      </c>
      <c r="Z10" s="446"/>
      <c r="AA10" s="542" t="s">
        <v>665</v>
      </c>
      <c r="AB10" s="542" t="s">
        <v>666</v>
      </c>
      <c r="AC10" s="542" t="s">
        <v>259</v>
      </c>
      <c r="AD10" s="542">
        <v>2017</v>
      </c>
      <c r="AE10" s="542">
        <v>1205698</v>
      </c>
      <c r="AF10" s="542">
        <v>1.4343999999999999</v>
      </c>
      <c r="AG10" s="542">
        <f t="shared" si="1"/>
        <v>0.43031936717740116</v>
      </c>
      <c r="AH10" s="542">
        <f t="shared" si="37"/>
        <v>0.61725010027926419</v>
      </c>
      <c r="AI10" s="542">
        <v>1729502</v>
      </c>
      <c r="AJ10" s="418">
        <f t="shared" si="38"/>
        <v>5.6447657497478591E-2</v>
      </c>
      <c r="AK10" s="418">
        <f t="shared" si="39"/>
        <v>8.096851991438328E-2</v>
      </c>
      <c r="AP10" s="446"/>
      <c r="AS10" s="449">
        <f t="shared" si="40"/>
        <v>8.096851991438328E-2</v>
      </c>
      <c r="AU10" s="450" t="str">
        <f t="shared" ca="1" si="2"/>
        <v/>
      </c>
      <c r="AV10" s="450" t="str">
        <f t="shared" ca="1" si="3"/>
        <v/>
      </c>
      <c r="AX10" s="450" t="str">
        <f t="shared" ca="1" si="4"/>
        <v/>
      </c>
      <c r="AY10" s="450" t="str">
        <f t="shared" ca="1" si="5"/>
        <v/>
      </c>
      <c r="BA10" s="450" t="str">
        <f t="shared" ca="1" si="6"/>
        <v/>
      </c>
      <c r="BB10" s="450" t="str">
        <f t="shared" ca="1" si="7"/>
        <v/>
      </c>
      <c r="BD10" s="450" t="str">
        <f t="shared" ca="1" si="8"/>
        <v/>
      </c>
      <c r="BE10" s="450" t="str">
        <f t="shared" ca="1" si="9"/>
        <v/>
      </c>
      <c r="BG10" s="450" t="str">
        <f t="shared" ca="1" si="10"/>
        <v/>
      </c>
      <c r="BH10" s="450" t="str">
        <f t="shared" ca="1" si="11"/>
        <v/>
      </c>
      <c r="BI10" s="451"/>
      <c r="BJ10" s="450" t="str">
        <f t="shared" ca="1" si="12"/>
        <v/>
      </c>
      <c r="BK10" s="450" t="str">
        <f t="shared" ca="1" si="13"/>
        <v/>
      </c>
      <c r="BM10" s="450" t="str">
        <f t="shared" ca="1" si="14"/>
        <v/>
      </c>
      <c r="BN10" s="450" t="str">
        <f t="shared" ca="1" si="15"/>
        <v/>
      </c>
      <c r="BP10" s="450" t="str">
        <f t="shared" ca="1" si="16"/>
        <v/>
      </c>
      <c r="BQ10" s="450" t="str">
        <f t="shared" ca="1" si="17"/>
        <v/>
      </c>
      <c r="BS10" s="450" t="str">
        <f t="shared" ca="1" si="18"/>
        <v/>
      </c>
      <c r="BT10" s="450" t="str">
        <f t="shared" ca="1" si="19"/>
        <v/>
      </c>
      <c r="BU10" s="452"/>
      <c r="BV10" s="446"/>
      <c r="BW10" s="450" t="str">
        <f t="shared" ca="1" si="20"/>
        <v/>
      </c>
      <c r="BX10" s="450" t="str">
        <f t="shared" ca="1" si="21"/>
        <v/>
      </c>
      <c r="BY10" s="452"/>
      <c r="BZ10" s="450" t="str">
        <f t="shared" ca="1" si="22"/>
        <v/>
      </c>
      <c r="CA10" s="450" t="str">
        <f t="shared" ca="1" si="23"/>
        <v/>
      </c>
      <c r="CC10" s="450" t="str">
        <f t="shared" ca="1" si="24"/>
        <v/>
      </c>
      <c r="CD10" s="450" t="str">
        <f t="shared" ca="1" si="25"/>
        <v/>
      </c>
      <c r="CF10" s="450" t="str">
        <f t="shared" si="26"/>
        <v/>
      </c>
      <c r="CG10" s="450" t="str">
        <f t="shared" si="27"/>
        <v/>
      </c>
      <c r="CI10" s="450" t="str">
        <f t="shared" ca="1" si="28"/>
        <v/>
      </c>
      <c r="CJ10" s="450" t="str">
        <f t="shared" ca="1" si="29"/>
        <v/>
      </c>
      <c r="CL10" s="450" t="str">
        <f t="shared" ca="1" si="30"/>
        <v/>
      </c>
      <c r="CM10" s="450" t="str">
        <f t="shared" ca="1" si="31"/>
        <v/>
      </c>
    </row>
    <row r="11" spans="1:92" s="441" customFormat="1" ht="17.399999999999999" x14ac:dyDescent="0.55000000000000004">
      <c r="A11" s="445">
        <v>4</v>
      </c>
      <c r="B11" s="423" t="str">
        <f t="shared" si="0"/>
        <v>Asia sans Japan: FAOSTAT 2017</v>
      </c>
      <c r="C11" s="425" t="s">
        <v>681</v>
      </c>
      <c r="D11" s="425" t="s">
        <v>682</v>
      </c>
      <c r="E11" s="425" t="s">
        <v>665</v>
      </c>
      <c r="F11" s="425" t="s">
        <v>667</v>
      </c>
      <c r="G11" s="425"/>
      <c r="H11" s="305"/>
      <c r="I11" s="424">
        <v>2017</v>
      </c>
      <c r="J11" s="306"/>
      <c r="K11" s="428">
        <v>0.43259999999999998</v>
      </c>
      <c r="L11" s="426" t="s">
        <v>258</v>
      </c>
      <c r="M11" s="427"/>
      <c r="N11" s="426" t="s">
        <v>258</v>
      </c>
      <c r="O11" s="541">
        <f t="shared" si="32"/>
        <v>0.22347479367533735</v>
      </c>
      <c r="P11" s="431" t="s">
        <v>259</v>
      </c>
      <c r="Q11" s="431" t="s">
        <v>0</v>
      </c>
      <c r="S11" s="442">
        <f t="shared" si="33"/>
        <v>0.43259999999999998</v>
      </c>
      <c r="T11" s="443">
        <f t="shared" si="34"/>
        <v>9.6675195743950934E-2</v>
      </c>
      <c r="U11" s="442">
        <f t="shared" si="35"/>
        <v>9.6675195743950934E-2</v>
      </c>
      <c r="V11" s="444" t="str">
        <f t="shared" si="36"/>
        <v>t/ha</v>
      </c>
      <c r="Z11" s="446"/>
      <c r="AA11" s="542" t="s">
        <v>665</v>
      </c>
      <c r="AB11" s="542" t="s">
        <v>667</v>
      </c>
      <c r="AC11" s="542" t="s">
        <v>259</v>
      </c>
      <c r="AD11" s="542">
        <v>2017</v>
      </c>
      <c r="AE11" s="542">
        <v>15827839</v>
      </c>
      <c r="AF11" s="542">
        <v>0.43259999999999998</v>
      </c>
      <c r="AG11" s="542">
        <f t="shared" si="1"/>
        <v>0.12977980914733947</v>
      </c>
      <c r="AH11" s="542">
        <f t="shared" si="37"/>
        <v>5.6142745437139055E-2</v>
      </c>
      <c r="AI11" s="542">
        <v>6847053</v>
      </c>
      <c r="AJ11" s="418">
        <f t="shared" si="38"/>
        <v>0.22347479367533735</v>
      </c>
      <c r="AK11" s="418">
        <f t="shared" si="39"/>
        <v>9.6675195743950934E-2</v>
      </c>
      <c r="AP11" s="446"/>
      <c r="AS11" s="449">
        <f t="shared" si="40"/>
        <v>9.6675195743950934E-2</v>
      </c>
      <c r="AU11" s="450" t="str">
        <f t="shared" ca="1" si="2"/>
        <v/>
      </c>
      <c r="AV11" s="450" t="str">
        <f t="shared" ca="1" si="3"/>
        <v/>
      </c>
      <c r="AX11" s="450" t="str">
        <f t="shared" ca="1" si="4"/>
        <v/>
      </c>
      <c r="AY11" s="450" t="str">
        <f t="shared" ca="1" si="5"/>
        <v/>
      </c>
      <c r="BA11" s="450" t="str">
        <f t="shared" ca="1" si="6"/>
        <v/>
      </c>
      <c r="BB11" s="450" t="str">
        <f t="shared" ca="1" si="7"/>
        <v/>
      </c>
      <c r="BD11" s="450" t="str">
        <f t="shared" ca="1" si="8"/>
        <v/>
      </c>
      <c r="BE11" s="450" t="str">
        <f t="shared" ca="1" si="9"/>
        <v/>
      </c>
      <c r="BG11" s="450" t="str">
        <f t="shared" ca="1" si="10"/>
        <v/>
      </c>
      <c r="BH11" s="450" t="str">
        <f t="shared" ca="1" si="11"/>
        <v/>
      </c>
      <c r="BI11" s="451"/>
      <c r="BJ11" s="450" t="str">
        <f t="shared" ca="1" si="12"/>
        <v/>
      </c>
      <c r="BK11" s="450" t="str">
        <f t="shared" ca="1" si="13"/>
        <v/>
      </c>
      <c r="BM11" s="450" t="str">
        <f t="shared" ca="1" si="14"/>
        <v/>
      </c>
      <c r="BN11" s="450" t="str">
        <f t="shared" ca="1" si="15"/>
        <v/>
      </c>
      <c r="BP11" s="450" t="str">
        <f t="shared" ca="1" si="16"/>
        <v/>
      </c>
      <c r="BQ11" s="450" t="str">
        <f t="shared" ca="1" si="17"/>
        <v/>
      </c>
      <c r="BS11" s="450" t="str">
        <f t="shared" ca="1" si="18"/>
        <v/>
      </c>
      <c r="BT11" s="450" t="str">
        <f t="shared" ca="1" si="19"/>
        <v/>
      </c>
      <c r="BU11" s="452"/>
      <c r="BV11" s="446"/>
      <c r="BW11" s="450" t="str">
        <f t="shared" ca="1" si="20"/>
        <v/>
      </c>
      <c r="BX11" s="450" t="str">
        <f t="shared" ca="1" si="21"/>
        <v/>
      </c>
      <c r="BY11" s="452"/>
      <c r="BZ11" s="450" t="str">
        <f t="shared" ca="1" si="22"/>
        <v/>
      </c>
      <c r="CA11" s="450" t="str">
        <f t="shared" ca="1" si="23"/>
        <v/>
      </c>
      <c r="CC11" s="450" t="str">
        <f t="shared" ca="1" si="24"/>
        <v/>
      </c>
      <c r="CD11" s="450" t="str">
        <f t="shared" ca="1" si="25"/>
        <v/>
      </c>
      <c r="CF11" s="450" t="str">
        <f t="shared" si="26"/>
        <v/>
      </c>
      <c r="CG11" s="450" t="str">
        <f t="shared" si="27"/>
        <v/>
      </c>
      <c r="CI11" s="450" t="str">
        <f t="shared" ca="1" si="28"/>
        <v/>
      </c>
      <c r="CJ11" s="450" t="str">
        <f t="shared" ca="1" si="29"/>
        <v/>
      </c>
      <c r="CL11" s="450" t="str">
        <f t="shared" ca="1" si="30"/>
        <v/>
      </c>
      <c r="CM11" s="450" t="str">
        <f t="shared" ca="1" si="31"/>
        <v/>
      </c>
    </row>
    <row r="12" spans="1:92" s="441" customFormat="1" ht="17.399999999999999" x14ac:dyDescent="0.55000000000000004">
      <c r="A12" s="445">
        <v>5</v>
      </c>
      <c r="B12" s="423" t="str">
        <f t="shared" si="0"/>
        <v>Asia sans Japan: FAOSTAT 2017</v>
      </c>
      <c r="C12" s="425" t="s">
        <v>681</v>
      </c>
      <c r="D12" s="425" t="s">
        <v>682</v>
      </c>
      <c r="E12" s="425" t="s">
        <v>665</v>
      </c>
      <c r="F12" s="425" t="s">
        <v>668</v>
      </c>
      <c r="G12" s="425"/>
      <c r="H12" s="305"/>
      <c r="I12" s="424">
        <v>2017</v>
      </c>
      <c r="J12" s="306"/>
      <c r="K12" s="428">
        <v>1.6202000000000001</v>
      </c>
      <c r="L12" s="426" t="s">
        <v>258</v>
      </c>
      <c r="M12" s="427"/>
      <c r="N12" s="426" t="s">
        <v>258</v>
      </c>
      <c r="O12" s="541">
        <f t="shared" si="32"/>
        <v>0.1983208718804815</v>
      </c>
      <c r="P12" s="431" t="s">
        <v>259</v>
      </c>
      <c r="Q12" s="431" t="s">
        <v>0</v>
      </c>
      <c r="S12" s="442">
        <f t="shared" si="33"/>
        <v>1.6202000000000001</v>
      </c>
      <c r="T12" s="443">
        <f t="shared" si="34"/>
        <v>0.32131947662075616</v>
      </c>
      <c r="U12" s="442">
        <f t="shared" si="35"/>
        <v>0.32131947662075616</v>
      </c>
      <c r="V12" s="444" t="str">
        <f t="shared" si="36"/>
        <v>t/ha</v>
      </c>
      <c r="Z12" s="446"/>
      <c r="AA12" s="542" t="s">
        <v>665</v>
      </c>
      <c r="AB12" s="542" t="s">
        <v>668</v>
      </c>
      <c r="AC12" s="542" t="s">
        <v>259</v>
      </c>
      <c r="AD12" s="542">
        <v>2017</v>
      </c>
      <c r="AE12" s="542">
        <v>3750462</v>
      </c>
      <c r="AF12" s="542">
        <v>1.6202000000000001</v>
      </c>
      <c r="AG12" s="542">
        <f t="shared" si="1"/>
        <v>0.48605928520693353</v>
      </c>
      <c r="AH12" s="542">
        <f t="shared" si="37"/>
        <v>0.78751325389227378</v>
      </c>
      <c r="AI12" s="542">
        <v>6076361</v>
      </c>
      <c r="AJ12" s="418">
        <f t="shared" si="38"/>
        <v>0.1983208718804815</v>
      </c>
      <c r="AK12" s="418">
        <f t="shared" si="39"/>
        <v>0.32131947662075616</v>
      </c>
      <c r="AP12" s="446"/>
      <c r="AS12" s="449">
        <f t="shared" si="40"/>
        <v>0.32131947662075616</v>
      </c>
      <c r="AU12" s="450" t="str">
        <f t="shared" ca="1" si="2"/>
        <v/>
      </c>
      <c r="AV12" s="450" t="str">
        <f t="shared" ca="1" si="3"/>
        <v/>
      </c>
      <c r="AX12" s="450" t="str">
        <f t="shared" ca="1" si="4"/>
        <v/>
      </c>
      <c r="AY12" s="450" t="str">
        <f t="shared" ca="1" si="5"/>
        <v/>
      </c>
      <c r="BA12" s="450" t="str">
        <f t="shared" ca="1" si="6"/>
        <v/>
      </c>
      <c r="BB12" s="450" t="str">
        <f t="shared" ca="1" si="7"/>
        <v/>
      </c>
      <c r="BD12" s="450" t="str">
        <f t="shared" ca="1" si="8"/>
        <v/>
      </c>
      <c r="BE12" s="450" t="str">
        <f t="shared" ca="1" si="9"/>
        <v/>
      </c>
      <c r="BG12" s="450" t="str">
        <f t="shared" ca="1" si="10"/>
        <v/>
      </c>
      <c r="BH12" s="450" t="str">
        <f t="shared" ca="1" si="11"/>
        <v/>
      </c>
      <c r="BI12" s="451"/>
      <c r="BJ12" s="450" t="str">
        <f t="shared" ca="1" si="12"/>
        <v/>
      </c>
      <c r="BK12" s="450" t="str">
        <f t="shared" ca="1" si="13"/>
        <v/>
      </c>
      <c r="BM12" s="450" t="str">
        <f t="shared" ca="1" si="14"/>
        <v/>
      </c>
      <c r="BN12" s="450" t="str">
        <f t="shared" ca="1" si="15"/>
        <v/>
      </c>
      <c r="BP12" s="450" t="str">
        <f t="shared" ca="1" si="16"/>
        <v/>
      </c>
      <c r="BQ12" s="450" t="str">
        <f t="shared" ca="1" si="17"/>
        <v/>
      </c>
      <c r="BS12" s="450" t="str">
        <f t="shared" ca="1" si="18"/>
        <v/>
      </c>
      <c r="BT12" s="450" t="str">
        <f t="shared" ca="1" si="19"/>
        <v/>
      </c>
      <c r="BU12" s="452"/>
      <c r="BV12" s="446"/>
      <c r="BW12" s="450" t="str">
        <f t="shared" ca="1" si="20"/>
        <v/>
      </c>
      <c r="BX12" s="450" t="str">
        <f t="shared" ca="1" si="21"/>
        <v/>
      </c>
      <c r="BY12" s="452"/>
      <c r="BZ12" s="450" t="str">
        <f t="shared" ca="1" si="22"/>
        <v/>
      </c>
      <c r="CA12" s="450" t="str">
        <f t="shared" ca="1" si="23"/>
        <v/>
      </c>
      <c r="CC12" s="450" t="str">
        <f t="shared" ca="1" si="24"/>
        <v/>
      </c>
      <c r="CD12" s="450" t="str">
        <f t="shared" ca="1" si="25"/>
        <v/>
      </c>
      <c r="CF12" s="450" t="str">
        <f t="shared" si="26"/>
        <v/>
      </c>
      <c r="CG12" s="450" t="str">
        <f t="shared" si="27"/>
        <v/>
      </c>
      <c r="CI12" s="450" t="str">
        <f t="shared" ca="1" si="28"/>
        <v/>
      </c>
      <c r="CJ12" s="450" t="str">
        <f t="shared" ca="1" si="29"/>
        <v/>
      </c>
      <c r="CL12" s="450" t="str">
        <f t="shared" ca="1" si="30"/>
        <v/>
      </c>
      <c r="CM12" s="450" t="str">
        <f t="shared" ca="1" si="31"/>
        <v/>
      </c>
    </row>
    <row r="13" spans="1:92" s="441" customFormat="1" ht="17.399999999999999" x14ac:dyDescent="0.55000000000000004">
      <c r="A13" s="445">
        <v>6</v>
      </c>
      <c r="B13" s="423" t="str">
        <f t="shared" si="0"/>
        <v>Latin America: FAOSTAT 2017</v>
      </c>
      <c r="C13" s="425" t="s">
        <v>681</v>
      </c>
      <c r="D13" s="425" t="s">
        <v>682</v>
      </c>
      <c r="E13" s="425" t="s">
        <v>245</v>
      </c>
      <c r="F13" s="425" t="s">
        <v>282</v>
      </c>
      <c r="G13" s="425"/>
      <c r="H13" s="305"/>
      <c r="I13" s="424">
        <v>2017</v>
      </c>
      <c r="J13" s="306"/>
      <c r="K13" s="428">
        <v>0.77880000000000005</v>
      </c>
      <c r="L13" s="426" t="s">
        <v>258</v>
      </c>
      <c r="M13" s="427"/>
      <c r="N13" s="426" t="s">
        <v>258</v>
      </c>
      <c r="O13" s="541">
        <f t="shared" si="32"/>
        <v>6.1478787820299162E-2</v>
      </c>
      <c r="P13" s="431" t="s">
        <v>259</v>
      </c>
      <c r="Q13" s="431" t="s">
        <v>0</v>
      </c>
      <c r="S13" s="442">
        <f t="shared" si="33"/>
        <v>0.77880000000000005</v>
      </c>
      <c r="T13" s="443">
        <f t="shared" si="34"/>
        <v>4.7879679954448993E-2</v>
      </c>
      <c r="U13" s="442">
        <f t="shared" si="35"/>
        <v>4.7879679954448993E-2</v>
      </c>
      <c r="V13" s="444" t="str">
        <f t="shared" si="36"/>
        <v>t/ha</v>
      </c>
      <c r="Z13" s="446"/>
      <c r="AA13" s="542" t="s">
        <v>245</v>
      </c>
      <c r="AB13" s="542" t="s">
        <v>282</v>
      </c>
      <c r="AC13" s="542" t="s">
        <v>259</v>
      </c>
      <c r="AD13" s="542">
        <v>2017</v>
      </c>
      <c r="AE13" s="542">
        <v>2418651</v>
      </c>
      <c r="AF13" s="542">
        <v>0.77880000000000005</v>
      </c>
      <c r="AG13" s="542">
        <f t="shared" si="1"/>
        <v>0.23363965641226997</v>
      </c>
      <c r="AH13" s="542">
        <f t="shared" si="37"/>
        <v>0.18195856441387587</v>
      </c>
      <c r="AI13" s="542">
        <v>1883651</v>
      </c>
      <c r="AJ13" s="418">
        <f t="shared" si="38"/>
        <v>6.1478787820299162E-2</v>
      </c>
      <c r="AK13" s="418">
        <f t="shared" si="39"/>
        <v>4.7879679954448993E-2</v>
      </c>
      <c r="AP13" s="446"/>
      <c r="AS13" s="449">
        <f t="shared" si="40"/>
        <v>4.7879679954448993E-2</v>
      </c>
      <c r="AU13" s="450" t="str">
        <f t="shared" ca="1" si="2"/>
        <v/>
      </c>
      <c r="AV13" s="450" t="str">
        <f t="shared" ca="1" si="3"/>
        <v/>
      </c>
      <c r="AX13" s="450" t="str">
        <f t="shared" ca="1" si="4"/>
        <v/>
      </c>
      <c r="AY13" s="450" t="str">
        <f t="shared" ca="1" si="5"/>
        <v/>
      </c>
      <c r="BA13" s="450" t="str">
        <f t="shared" ca="1" si="6"/>
        <v/>
      </c>
      <c r="BB13" s="450" t="str">
        <f t="shared" ca="1" si="7"/>
        <v/>
      </c>
      <c r="BD13" s="450" t="str">
        <f t="shared" ca="1" si="8"/>
        <v/>
      </c>
      <c r="BE13" s="450" t="str">
        <f t="shared" ca="1" si="9"/>
        <v/>
      </c>
      <c r="BG13" s="450" t="str">
        <f t="shared" ca="1" si="10"/>
        <v/>
      </c>
      <c r="BH13" s="450" t="str">
        <f t="shared" ca="1" si="11"/>
        <v/>
      </c>
      <c r="BI13" s="451"/>
      <c r="BJ13" s="450" t="str">
        <f t="shared" ca="1" si="12"/>
        <v/>
      </c>
      <c r="BK13" s="450" t="str">
        <f t="shared" ca="1" si="13"/>
        <v/>
      </c>
      <c r="BM13" s="450" t="str">
        <f t="shared" ca="1" si="14"/>
        <v/>
      </c>
      <c r="BN13" s="450" t="str">
        <f t="shared" ca="1" si="15"/>
        <v/>
      </c>
      <c r="BP13" s="450" t="str">
        <f t="shared" ca="1" si="16"/>
        <v/>
      </c>
      <c r="BQ13" s="450" t="str">
        <f t="shared" ca="1" si="17"/>
        <v/>
      </c>
      <c r="BS13" s="450" t="str">
        <f t="shared" ca="1" si="18"/>
        <v/>
      </c>
      <c r="BT13" s="450" t="str">
        <f t="shared" ca="1" si="19"/>
        <v/>
      </c>
      <c r="BU13" s="452"/>
      <c r="BV13" s="446"/>
      <c r="BW13" s="450" t="str">
        <f t="shared" ca="1" si="20"/>
        <v/>
      </c>
      <c r="BX13" s="450" t="str">
        <f t="shared" ca="1" si="21"/>
        <v/>
      </c>
      <c r="BY13" s="452"/>
      <c r="BZ13" s="450" t="str">
        <f t="shared" ca="1" si="22"/>
        <v/>
      </c>
      <c r="CA13" s="450" t="str">
        <f t="shared" ca="1" si="23"/>
        <v/>
      </c>
      <c r="CC13" s="450" t="str">
        <f t="shared" ca="1" si="24"/>
        <v/>
      </c>
      <c r="CD13" s="450" t="str">
        <f t="shared" ca="1" si="25"/>
        <v/>
      </c>
      <c r="CF13" s="450" t="str">
        <f t="shared" si="26"/>
        <v/>
      </c>
      <c r="CG13" s="450" t="str">
        <f t="shared" si="27"/>
        <v/>
      </c>
      <c r="CI13" s="450" t="str">
        <f t="shared" ca="1" si="28"/>
        <v/>
      </c>
      <c r="CJ13" s="450" t="str">
        <f t="shared" ca="1" si="29"/>
        <v/>
      </c>
      <c r="CL13" s="450" t="str">
        <f t="shared" ca="1" si="30"/>
        <v/>
      </c>
      <c r="CM13" s="450" t="str">
        <f t="shared" ca="1" si="31"/>
        <v/>
      </c>
    </row>
    <row r="14" spans="1:92" s="441" customFormat="1" ht="17.399999999999999" x14ac:dyDescent="0.55000000000000004">
      <c r="A14" s="445">
        <v>7</v>
      </c>
      <c r="B14" s="423" t="str">
        <f t="shared" si="0"/>
        <v>Latin America: FAOSTAT 2017</v>
      </c>
      <c r="C14" s="425" t="s">
        <v>681</v>
      </c>
      <c r="D14" s="425" t="s">
        <v>682</v>
      </c>
      <c r="E14" s="425" t="s">
        <v>245</v>
      </c>
      <c r="F14" s="425" t="s">
        <v>669</v>
      </c>
      <c r="G14" s="425"/>
      <c r="H14" s="305"/>
      <c r="I14" s="424">
        <v>2017</v>
      </c>
      <c r="J14" s="306"/>
      <c r="K14" s="428">
        <v>0.8548</v>
      </c>
      <c r="L14" s="426" t="s">
        <v>258</v>
      </c>
      <c r="M14" s="427"/>
      <c r="N14" s="426" t="s">
        <v>258</v>
      </c>
      <c r="O14" s="541">
        <f t="shared" si="32"/>
        <v>9.130606109673263E-3</v>
      </c>
      <c r="P14" s="431" t="s">
        <v>259</v>
      </c>
      <c r="Q14" s="431" t="s">
        <v>0</v>
      </c>
      <c r="S14" s="442">
        <f t="shared" si="33"/>
        <v>0.8548</v>
      </c>
      <c r="T14" s="443">
        <f t="shared" si="34"/>
        <v>7.804842102548705E-3</v>
      </c>
      <c r="U14" s="442">
        <f t="shared" si="35"/>
        <v>7.804842102548705E-3</v>
      </c>
      <c r="V14" s="444" t="str">
        <f t="shared" si="36"/>
        <v>t/ha</v>
      </c>
      <c r="Z14" s="446"/>
      <c r="AA14" s="542" t="s">
        <v>245</v>
      </c>
      <c r="AB14" s="542" t="s">
        <v>669</v>
      </c>
      <c r="AC14" s="542" t="s">
        <v>259</v>
      </c>
      <c r="AD14" s="542">
        <v>2017</v>
      </c>
      <c r="AE14" s="542">
        <v>327254</v>
      </c>
      <c r="AF14" s="542">
        <v>0.8548</v>
      </c>
      <c r="AG14" s="542">
        <f t="shared" si="1"/>
        <v>0.2564396228829075</v>
      </c>
      <c r="AH14" s="542">
        <f t="shared" si="37"/>
        <v>0.21920458964030934</v>
      </c>
      <c r="AI14" s="542">
        <v>279753</v>
      </c>
      <c r="AJ14" s="418">
        <f t="shared" si="38"/>
        <v>9.130606109673263E-3</v>
      </c>
      <c r="AK14" s="418">
        <f t="shared" si="39"/>
        <v>7.804842102548705E-3</v>
      </c>
      <c r="AP14" s="446"/>
      <c r="AS14" s="449">
        <f t="shared" si="40"/>
        <v>7.804842102548705E-3</v>
      </c>
      <c r="AU14" s="450" t="str">
        <f t="shared" ca="1" si="2"/>
        <v/>
      </c>
      <c r="AV14" s="450" t="str">
        <f t="shared" ca="1" si="3"/>
        <v/>
      </c>
      <c r="AX14" s="450" t="str">
        <f t="shared" ca="1" si="4"/>
        <v/>
      </c>
      <c r="AY14" s="450" t="str">
        <f t="shared" ca="1" si="5"/>
        <v/>
      </c>
      <c r="BA14" s="450" t="str">
        <f t="shared" ca="1" si="6"/>
        <v/>
      </c>
      <c r="BB14" s="450" t="str">
        <f t="shared" ca="1" si="7"/>
        <v/>
      </c>
      <c r="BD14" s="450" t="str">
        <f t="shared" ca="1" si="8"/>
        <v/>
      </c>
      <c r="BE14" s="450" t="str">
        <f t="shared" ca="1" si="9"/>
        <v/>
      </c>
      <c r="BG14" s="450" t="str">
        <f t="shared" ca="1" si="10"/>
        <v/>
      </c>
      <c r="BH14" s="450" t="str">
        <f t="shared" ca="1" si="11"/>
        <v/>
      </c>
      <c r="BI14" s="451"/>
      <c r="BJ14" s="450" t="str">
        <f t="shared" ca="1" si="12"/>
        <v/>
      </c>
      <c r="BK14" s="450" t="str">
        <f t="shared" ca="1" si="13"/>
        <v/>
      </c>
      <c r="BM14" s="450" t="str">
        <f t="shared" ca="1" si="14"/>
        <v/>
      </c>
      <c r="BN14" s="450" t="str">
        <f t="shared" ca="1" si="15"/>
        <v/>
      </c>
      <c r="BP14" s="450" t="str">
        <f t="shared" ca="1" si="16"/>
        <v/>
      </c>
      <c r="BQ14" s="450" t="str">
        <f t="shared" ca="1" si="17"/>
        <v/>
      </c>
      <c r="BS14" s="450" t="str">
        <f t="shared" ca="1" si="18"/>
        <v/>
      </c>
      <c r="BT14" s="450" t="str">
        <f t="shared" ca="1" si="19"/>
        <v/>
      </c>
      <c r="BU14" s="452"/>
      <c r="BV14" s="446"/>
      <c r="BW14" s="450" t="str">
        <f t="shared" ca="1" si="20"/>
        <v/>
      </c>
      <c r="BX14" s="450" t="str">
        <f t="shared" ca="1" si="21"/>
        <v/>
      </c>
      <c r="BY14" s="452"/>
      <c r="BZ14" s="450" t="str">
        <f t="shared" ca="1" si="22"/>
        <v/>
      </c>
      <c r="CA14" s="450" t="str">
        <f t="shared" ca="1" si="23"/>
        <v/>
      </c>
      <c r="CC14" s="450" t="str">
        <f t="shared" ca="1" si="24"/>
        <v/>
      </c>
      <c r="CD14" s="450" t="str">
        <f t="shared" ca="1" si="25"/>
        <v/>
      </c>
      <c r="CF14" s="450" t="str">
        <f t="shared" si="26"/>
        <v/>
      </c>
      <c r="CG14" s="450" t="str">
        <f t="shared" si="27"/>
        <v/>
      </c>
      <c r="CI14" s="450" t="str">
        <f t="shared" ca="1" si="28"/>
        <v/>
      </c>
      <c r="CJ14" s="450" t="str">
        <f t="shared" ca="1" si="29"/>
        <v/>
      </c>
      <c r="CL14" s="450" t="str">
        <f t="shared" ca="1" si="30"/>
        <v/>
      </c>
      <c r="CM14" s="450" t="str">
        <f t="shared" ca="1" si="31"/>
        <v/>
      </c>
    </row>
    <row r="15" spans="1:92" s="441" customFormat="1" ht="17.399999999999999" x14ac:dyDescent="0.55000000000000004">
      <c r="A15" s="445">
        <v>8</v>
      </c>
      <c r="B15" s="423" t="str">
        <f t="shared" si="0"/>
        <v>Latin America: FAOSTAT 2017</v>
      </c>
      <c r="C15" s="425" t="s">
        <v>681</v>
      </c>
      <c r="D15" s="425" t="s">
        <v>682</v>
      </c>
      <c r="E15" s="425" t="s">
        <v>245</v>
      </c>
      <c r="F15" s="425" t="s">
        <v>283</v>
      </c>
      <c r="G15" s="425"/>
      <c r="H15" s="305"/>
      <c r="I15" s="424">
        <v>2017</v>
      </c>
      <c r="J15" s="306"/>
      <c r="K15" s="428">
        <v>1.0617000000000001</v>
      </c>
      <c r="L15" s="426" t="s">
        <v>258</v>
      </c>
      <c r="M15" s="427"/>
      <c r="N15" s="426" t="s">
        <v>258</v>
      </c>
      <c r="O15" s="541">
        <f t="shared" si="32"/>
        <v>0.12631949566623882</v>
      </c>
      <c r="P15" s="431" t="s">
        <v>259</v>
      </c>
      <c r="Q15" s="431" t="s">
        <v>0</v>
      </c>
      <c r="S15" s="442">
        <f t="shared" si="33"/>
        <v>1.0617000000000001</v>
      </c>
      <c r="T15" s="443">
        <f t="shared" si="34"/>
        <v>0.13411340854884576</v>
      </c>
      <c r="U15" s="442">
        <f t="shared" si="35"/>
        <v>0.13411340854884576</v>
      </c>
      <c r="V15" s="444" t="str">
        <f t="shared" si="36"/>
        <v>t/ha</v>
      </c>
      <c r="Z15" s="446"/>
      <c r="AA15" s="542" t="s">
        <v>245</v>
      </c>
      <c r="AB15" s="542" t="s">
        <v>283</v>
      </c>
      <c r="AC15" s="542" t="s">
        <v>259</v>
      </c>
      <c r="AD15" s="542">
        <v>2017</v>
      </c>
      <c r="AE15" s="542">
        <v>3645518</v>
      </c>
      <c r="AF15" s="542">
        <v>1.0617000000000001</v>
      </c>
      <c r="AG15" s="542">
        <f t="shared" si="1"/>
        <v>0.31850953160362999</v>
      </c>
      <c r="AH15" s="542">
        <f t="shared" si="37"/>
        <v>0.33816156970357397</v>
      </c>
      <c r="AI15" s="542">
        <v>3870308</v>
      </c>
      <c r="AJ15" s="418">
        <f t="shared" si="38"/>
        <v>0.12631949566623882</v>
      </c>
      <c r="AK15" s="418">
        <f t="shared" si="39"/>
        <v>0.13411340854884576</v>
      </c>
      <c r="AP15" s="446"/>
      <c r="AS15" s="449">
        <f t="shared" si="40"/>
        <v>0.13411340854884576</v>
      </c>
      <c r="AU15" s="450" t="str">
        <f t="shared" ca="1" si="2"/>
        <v/>
      </c>
      <c r="AV15" s="450" t="str">
        <f t="shared" ca="1" si="3"/>
        <v/>
      </c>
      <c r="AX15" s="450" t="str">
        <f t="shared" ca="1" si="4"/>
        <v/>
      </c>
      <c r="AY15" s="450" t="str">
        <f t="shared" ca="1" si="5"/>
        <v/>
      </c>
      <c r="BA15" s="450" t="str">
        <f t="shared" ca="1" si="6"/>
        <v/>
      </c>
      <c r="BB15" s="450" t="str">
        <f t="shared" ca="1" si="7"/>
        <v/>
      </c>
      <c r="BD15" s="450" t="str">
        <f t="shared" ca="1" si="8"/>
        <v/>
      </c>
      <c r="BE15" s="450" t="str">
        <f t="shared" ca="1" si="9"/>
        <v/>
      </c>
      <c r="BG15" s="450" t="str">
        <f t="shared" ca="1" si="10"/>
        <v/>
      </c>
      <c r="BH15" s="450" t="str">
        <f t="shared" ca="1" si="11"/>
        <v/>
      </c>
      <c r="BI15" s="451"/>
      <c r="BJ15" s="450" t="str">
        <f t="shared" ca="1" si="12"/>
        <v/>
      </c>
      <c r="BK15" s="450" t="str">
        <f t="shared" ca="1" si="13"/>
        <v/>
      </c>
      <c r="BM15" s="450" t="str">
        <f t="shared" ca="1" si="14"/>
        <v/>
      </c>
      <c r="BN15" s="450" t="str">
        <f t="shared" ca="1" si="15"/>
        <v/>
      </c>
      <c r="BP15" s="450" t="str">
        <f t="shared" ca="1" si="16"/>
        <v/>
      </c>
      <c r="BQ15" s="450" t="str">
        <f t="shared" ca="1" si="17"/>
        <v/>
      </c>
      <c r="BS15" s="450" t="str">
        <f t="shared" ca="1" si="18"/>
        <v/>
      </c>
      <c r="BT15" s="450" t="str">
        <f t="shared" ca="1" si="19"/>
        <v/>
      </c>
      <c r="BU15" s="452"/>
      <c r="BV15" s="446"/>
      <c r="BW15" s="450" t="str">
        <f t="shared" ca="1" si="20"/>
        <v/>
      </c>
      <c r="BX15" s="450" t="str">
        <f t="shared" ca="1" si="21"/>
        <v/>
      </c>
      <c r="BY15" s="452"/>
      <c r="BZ15" s="450" t="str">
        <f t="shared" ca="1" si="22"/>
        <v/>
      </c>
      <c r="CA15" s="450" t="str">
        <f t="shared" ca="1" si="23"/>
        <v/>
      </c>
      <c r="CC15" s="450" t="str">
        <f t="shared" ca="1" si="24"/>
        <v/>
      </c>
      <c r="CD15" s="450" t="str">
        <f t="shared" ca="1" si="25"/>
        <v/>
      </c>
      <c r="CF15" s="450" t="str">
        <f t="shared" si="26"/>
        <v/>
      </c>
      <c r="CG15" s="450" t="str">
        <f t="shared" si="27"/>
        <v/>
      </c>
      <c r="CI15" s="450" t="str">
        <f t="shared" ca="1" si="28"/>
        <v/>
      </c>
      <c r="CJ15" s="450" t="str">
        <f t="shared" ca="1" si="29"/>
        <v/>
      </c>
      <c r="CL15" s="450" t="str">
        <f t="shared" ca="1" si="30"/>
        <v/>
      </c>
      <c r="CM15" s="450" t="str">
        <f t="shared" ca="1" si="31"/>
        <v/>
      </c>
    </row>
    <row r="16" spans="1:92" s="441" customFormat="1" ht="17.399999999999999" x14ac:dyDescent="0.55000000000000004">
      <c r="A16" s="445">
        <v>9</v>
      </c>
      <c r="B16" s="423" t="str">
        <f t="shared" si="0"/>
        <v>OECD90: FAOSTAT 2017</v>
      </c>
      <c r="C16" s="425" t="s">
        <v>681</v>
      </c>
      <c r="D16" s="425" t="s">
        <v>682</v>
      </c>
      <c r="E16" s="425" t="s">
        <v>482</v>
      </c>
      <c r="F16" s="425" t="s">
        <v>670</v>
      </c>
      <c r="G16" s="425"/>
      <c r="H16" s="305"/>
      <c r="I16" s="424">
        <v>2017</v>
      </c>
      <c r="J16" s="306"/>
      <c r="K16" s="428">
        <v>2.0225</v>
      </c>
      <c r="L16" s="426" t="s">
        <v>258</v>
      </c>
      <c r="M16" s="427"/>
      <c r="N16" s="426" t="s">
        <v>258</v>
      </c>
      <c r="O16" s="541">
        <f t="shared" si="32"/>
        <v>6.1448891321614747E-2</v>
      </c>
      <c r="P16" s="431" t="s">
        <v>259</v>
      </c>
      <c r="Q16" s="431" t="s">
        <v>0</v>
      </c>
      <c r="S16" s="442">
        <f t="shared" si="33"/>
        <v>2.0225</v>
      </c>
      <c r="T16" s="443">
        <f t="shared" si="34"/>
        <v>0.12428038269796582</v>
      </c>
      <c r="U16" s="442">
        <f t="shared" si="35"/>
        <v>0.12428038269796582</v>
      </c>
      <c r="V16" s="444" t="str">
        <f t="shared" si="36"/>
        <v>t/ha</v>
      </c>
      <c r="Z16" s="446"/>
      <c r="AA16" s="542" t="s">
        <v>482</v>
      </c>
      <c r="AB16" s="542" t="s">
        <v>670</v>
      </c>
      <c r="AC16" s="542" t="s">
        <v>259</v>
      </c>
      <c r="AD16" s="542">
        <v>2017</v>
      </c>
      <c r="AE16" s="542">
        <v>930910</v>
      </c>
      <c r="AF16" s="542">
        <v>2.0225</v>
      </c>
      <c r="AG16" s="542">
        <f t="shared" si="1"/>
        <v>0.60674910772190038</v>
      </c>
      <c r="AH16" s="542">
        <f t="shared" si="37"/>
        <v>1.2271500703675435</v>
      </c>
      <c r="AI16" s="542">
        <v>1882735</v>
      </c>
      <c r="AJ16" s="418">
        <f t="shared" si="38"/>
        <v>6.1448891321614747E-2</v>
      </c>
      <c r="AK16" s="418">
        <f t="shared" si="39"/>
        <v>0.12428038269796582</v>
      </c>
      <c r="AP16" s="446"/>
      <c r="AS16" s="449">
        <f t="shared" si="40"/>
        <v>0.12428038269796582</v>
      </c>
      <c r="AU16" s="450" t="str">
        <f t="shared" ca="1" si="2"/>
        <v/>
      </c>
      <c r="AV16" s="450" t="str">
        <f t="shared" ca="1" si="3"/>
        <v/>
      </c>
      <c r="AX16" s="450" t="str">
        <f t="shared" ca="1" si="4"/>
        <v/>
      </c>
      <c r="AY16" s="450" t="str">
        <f t="shared" ca="1" si="5"/>
        <v/>
      </c>
      <c r="BA16" s="450" t="str">
        <f t="shared" ca="1" si="6"/>
        <v/>
      </c>
      <c r="BB16" s="450" t="str">
        <f t="shared" ca="1" si="7"/>
        <v/>
      </c>
      <c r="BD16" s="450" t="str">
        <f t="shared" ca="1" si="8"/>
        <v/>
      </c>
      <c r="BE16" s="450" t="str">
        <f t="shared" ca="1" si="9"/>
        <v/>
      </c>
      <c r="BG16" s="450" t="str">
        <f t="shared" ca="1" si="10"/>
        <v/>
      </c>
      <c r="BH16" s="450" t="str">
        <f t="shared" ca="1" si="11"/>
        <v/>
      </c>
      <c r="BI16" s="451"/>
      <c r="BJ16" s="450" t="str">
        <f t="shared" ca="1" si="12"/>
        <v/>
      </c>
      <c r="BK16" s="450" t="str">
        <f t="shared" ca="1" si="13"/>
        <v/>
      </c>
      <c r="BM16" s="450" t="str">
        <f t="shared" ca="1" si="14"/>
        <v/>
      </c>
      <c r="BN16" s="450" t="str">
        <f t="shared" ca="1" si="15"/>
        <v/>
      </c>
      <c r="BP16" s="450" t="str">
        <f t="shared" ca="1" si="16"/>
        <v/>
      </c>
      <c r="BQ16" s="450" t="str">
        <f t="shared" ca="1" si="17"/>
        <v/>
      </c>
      <c r="BS16" s="450" t="str">
        <f t="shared" ca="1" si="18"/>
        <v/>
      </c>
      <c r="BT16" s="450" t="str">
        <f t="shared" ca="1" si="19"/>
        <v/>
      </c>
      <c r="BU16" s="452"/>
      <c r="BV16" s="446"/>
      <c r="BW16" s="450" t="str">
        <f t="shared" ca="1" si="20"/>
        <v/>
      </c>
      <c r="BX16" s="450" t="str">
        <f t="shared" ca="1" si="21"/>
        <v/>
      </c>
      <c r="BY16" s="452"/>
      <c r="BZ16" s="450" t="str">
        <f t="shared" ca="1" si="22"/>
        <v/>
      </c>
      <c r="CA16" s="450" t="str">
        <f t="shared" ca="1" si="23"/>
        <v/>
      </c>
      <c r="CC16" s="450" t="str">
        <f t="shared" ca="1" si="24"/>
        <v/>
      </c>
      <c r="CD16" s="450" t="str">
        <f t="shared" ca="1" si="25"/>
        <v/>
      </c>
      <c r="CF16" s="450" t="str">
        <f t="shared" si="26"/>
        <v/>
      </c>
      <c r="CG16" s="450" t="str">
        <f t="shared" si="27"/>
        <v/>
      </c>
      <c r="CI16" s="450" t="str">
        <f t="shared" ca="1" si="28"/>
        <v/>
      </c>
      <c r="CJ16" s="450" t="str">
        <f t="shared" ca="1" si="29"/>
        <v/>
      </c>
      <c r="CL16" s="450" t="str">
        <f t="shared" ca="1" si="30"/>
        <v/>
      </c>
      <c r="CM16" s="450" t="str">
        <f t="shared" ca="1" si="31"/>
        <v/>
      </c>
    </row>
    <row r="17" spans="1:91" s="441" customFormat="1" ht="17.399999999999999" x14ac:dyDescent="0.55000000000000004">
      <c r="A17" s="445">
        <v>10</v>
      </c>
      <c r="B17" s="423" t="str">
        <f t="shared" si="0"/>
        <v>OECD90: FAOSTAT 2017</v>
      </c>
      <c r="C17" s="425" t="s">
        <v>681</v>
      </c>
      <c r="D17" s="425" t="s">
        <v>682</v>
      </c>
      <c r="E17" s="425" t="s">
        <v>482</v>
      </c>
      <c r="F17" s="425" t="s">
        <v>671</v>
      </c>
      <c r="G17" s="425"/>
      <c r="H17" s="305"/>
      <c r="I17" s="424">
        <v>2017</v>
      </c>
      <c r="J17" s="306"/>
      <c r="K17" s="428">
        <v>3.3332000000000002</v>
      </c>
      <c r="L17" s="426" t="s">
        <v>258</v>
      </c>
      <c r="M17" s="427"/>
      <c r="N17" s="426" t="s">
        <v>258</v>
      </c>
      <c r="O17" s="541">
        <f t="shared" si="32"/>
        <v>1.5784829095786282E-2</v>
      </c>
      <c r="P17" s="431" t="s">
        <v>259</v>
      </c>
      <c r="Q17" s="431" t="s">
        <v>0</v>
      </c>
      <c r="S17" s="442">
        <f t="shared" si="33"/>
        <v>3.3332000000000002</v>
      </c>
      <c r="T17" s="443">
        <f t="shared" si="34"/>
        <v>5.2613992342074839E-2</v>
      </c>
      <c r="U17" s="442">
        <f t="shared" si="35"/>
        <v>5.2613992342074839E-2</v>
      </c>
      <c r="V17" s="444" t="str">
        <f t="shared" si="36"/>
        <v>t/ha</v>
      </c>
      <c r="Z17" s="446"/>
      <c r="AA17" s="542" t="s">
        <v>482</v>
      </c>
      <c r="AB17" s="542" t="s">
        <v>671</v>
      </c>
      <c r="AC17" s="542" t="s">
        <v>259</v>
      </c>
      <c r="AD17" s="542">
        <v>2017</v>
      </c>
      <c r="AE17" s="542">
        <v>145095</v>
      </c>
      <c r="AF17" s="542">
        <v>3.3332000000000002</v>
      </c>
      <c r="AG17" s="542">
        <f t="shared" si="1"/>
        <v>0.99995852947275077</v>
      </c>
      <c r="AH17" s="542">
        <f t="shared" si="37"/>
        <v>3.3330617704385732</v>
      </c>
      <c r="AI17" s="542">
        <v>483632</v>
      </c>
      <c r="AJ17" s="418">
        <f t="shared" si="38"/>
        <v>1.5784829095786282E-2</v>
      </c>
      <c r="AK17" s="418">
        <f t="shared" si="39"/>
        <v>5.2613992342074839E-2</v>
      </c>
      <c r="AP17" s="446"/>
      <c r="AS17" s="449">
        <f t="shared" si="40"/>
        <v>5.2613992342074839E-2</v>
      </c>
      <c r="AU17" s="450" t="str">
        <f t="shared" ca="1" si="2"/>
        <v/>
      </c>
      <c r="AV17" s="450" t="str">
        <f t="shared" ca="1" si="3"/>
        <v/>
      </c>
      <c r="AX17" s="450" t="str">
        <f t="shared" ca="1" si="4"/>
        <v/>
      </c>
      <c r="AY17" s="450" t="str">
        <f t="shared" ca="1" si="5"/>
        <v/>
      </c>
      <c r="BA17" s="450" t="str">
        <f t="shared" ca="1" si="6"/>
        <v/>
      </c>
      <c r="BB17" s="450" t="str">
        <f t="shared" ca="1" si="7"/>
        <v/>
      </c>
      <c r="BD17" s="450" t="str">
        <f t="shared" ca="1" si="8"/>
        <v/>
      </c>
      <c r="BE17" s="450" t="str">
        <f t="shared" ca="1" si="9"/>
        <v/>
      </c>
      <c r="BG17" s="450" t="str">
        <f t="shared" ca="1" si="10"/>
        <v/>
      </c>
      <c r="BH17" s="450" t="str">
        <f t="shared" ca="1" si="11"/>
        <v/>
      </c>
      <c r="BI17" s="451"/>
      <c r="BJ17" s="450" t="str">
        <f t="shared" ca="1" si="12"/>
        <v/>
      </c>
      <c r="BK17" s="450" t="str">
        <f t="shared" ca="1" si="13"/>
        <v/>
      </c>
      <c r="BM17" s="450" t="str">
        <f t="shared" ca="1" si="14"/>
        <v/>
      </c>
      <c r="BN17" s="450" t="str">
        <f t="shared" ca="1" si="15"/>
        <v/>
      </c>
      <c r="BP17" s="450" t="str">
        <f t="shared" ca="1" si="16"/>
        <v/>
      </c>
      <c r="BQ17" s="450" t="str">
        <f t="shared" ca="1" si="17"/>
        <v/>
      </c>
      <c r="BS17" s="450" t="str">
        <f t="shared" ca="1" si="18"/>
        <v/>
      </c>
      <c r="BT17" s="450" t="str">
        <f t="shared" ca="1" si="19"/>
        <v/>
      </c>
      <c r="BU17" s="452"/>
      <c r="BV17" s="446"/>
      <c r="BW17" s="450" t="str">
        <f t="shared" ca="1" si="20"/>
        <v/>
      </c>
      <c r="BX17" s="450" t="str">
        <f t="shared" ca="1" si="21"/>
        <v/>
      </c>
      <c r="BY17" s="452"/>
      <c r="BZ17" s="450" t="str">
        <f t="shared" ca="1" si="22"/>
        <v/>
      </c>
      <c r="CA17" s="450" t="str">
        <f t="shared" ca="1" si="23"/>
        <v/>
      </c>
      <c r="CC17" s="450" t="str">
        <f t="shared" ca="1" si="24"/>
        <v/>
      </c>
      <c r="CD17" s="450" t="str">
        <f t="shared" ca="1" si="25"/>
        <v/>
      </c>
      <c r="CF17" s="450" t="str">
        <f t="shared" si="26"/>
        <v/>
      </c>
      <c r="CG17" s="450" t="str">
        <f t="shared" si="27"/>
        <v/>
      </c>
      <c r="CI17" s="450" t="str">
        <f t="shared" ca="1" si="28"/>
        <v/>
      </c>
      <c r="CJ17" s="450" t="str">
        <f t="shared" ca="1" si="29"/>
        <v/>
      </c>
      <c r="CL17" s="450" t="str">
        <f t="shared" ca="1" si="30"/>
        <v/>
      </c>
      <c r="CM17" s="450" t="str">
        <f t="shared" ca="1" si="31"/>
        <v/>
      </c>
    </row>
    <row r="18" spans="1:91" s="441" customFormat="1" ht="17.399999999999999" x14ac:dyDescent="0.55000000000000004">
      <c r="A18" s="445">
        <v>11</v>
      </c>
      <c r="B18" s="423" t="str">
        <f t="shared" si="0"/>
        <v>OECD90: FAOSTAT 2017</v>
      </c>
      <c r="C18" s="425" t="s">
        <v>681</v>
      </c>
      <c r="D18" s="425" t="s">
        <v>682</v>
      </c>
      <c r="E18" s="425" t="s">
        <v>482</v>
      </c>
      <c r="F18" s="425" t="s">
        <v>672</v>
      </c>
      <c r="G18" s="425"/>
      <c r="H18" s="305"/>
      <c r="I18" s="424">
        <v>2017</v>
      </c>
      <c r="J18" s="306"/>
      <c r="K18" s="428">
        <v>1.4912000000000001</v>
      </c>
      <c r="L18" s="426" t="s">
        <v>258</v>
      </c>
      <c r="M18" s="427"/>
      <c r="N18" s="426" t="s">
        <v>258</v>
      </c>
      <c r="O18" s="541">
        <f t="shared" si="32"/>
        <v>3.3848972473368081E-3</v>
      </c>
      <c r="P18" s="431" t="s">
        <v>259</v>
      </c>
      <c r="Q18" s="431" t="s">
        <v>0</v>
      </c>
      <c r="S18" s="442">
        <f t="shared" si="33"/>
        <v>1.4912000000000001</v>
      </c>
      <c r="T18" s="443">
        <f t="shared" si="34"/>
        <v>5.0475587752286484E-3</v>
      </c>
      <c r="U18" s="442">
        <f t="shared" si="35"/>
        <v>5.0475587752286484E-3</v>
      </c>
      <c r="V18" s="444" t="str">
        <f t="shared" si="36"/>
        <v>t/ha</v>
      </c>
      <c r="Z18" s="446"/>
      <c r="AA18" s="542" t="s">
        <v>482</v>
      </c>
      <c r="AB18" s="542" t="s">
        <v>672</v>
      </c>
      <c r="AC18" s="542" t="s">
        <v>259</v>
      </c>
      <c r="AD18" s="542">
        <v>2017</v>
      </c>
      <c r="AE18" s="542">
        <v>69549</v>
      </c>
      <c r="AF18" s="542">
        <v>1.4912000000000001</v>
      </c>
      <c r="AG18" s="542">
        <f t="shared" si="1"/>
        <v>0.4473593421186145</v>
      </c>
      <c r="AH18" s="542">
        <f t="shared" si="37"/>
        <v>0.66710225096727793</v>
      </c>
      <c r="AI18" s="542">
        <v>103710</v>
      </c>
      <c r="AJ18" s="418">
        <f t="shared" si="38"/>
        <v>3.3848972473368081E-3</v>
      </c>
      <c r="AK18" s="418">
        <f t="shared" si="39"/>
        <v>5.0475587752286484E-3</v>
      </c>
      <c r="AP18" s="446"/>
      <c r="AS18" s="449">
        <f t="shared" si="40"/>
        <v>5.0475587752286484E-3</v>
      </c>
      <c r="AU18" s="450" t="str">
        <f t="shared" ca="1" si="2"/>
        <v/>
      </c>
      <c r="AV18" s="450" t="str">
        <f t="shared" ca="1" si="3"/>
        <v/>
      </c>
      <c r="AX18" s="450" t="str">
        <f t="shared" ca="1" si="4"/>
        <v/>
      </c>
      <c r="AY18" s="450" t="str">
        <f t="shared" ca="1" si="5"/>
        <v/>
      </c>
      <c r="BA18" s="450" t="str">
        <f t="shared" ca="1" si="6"/>
        <v/>
      </c>
      <c r="BB18" s="450" t="str">
        <f t="shared" ca="1" si="7"/>
        <v/>
      </c>
      <c r="BD18" s="450" t="str">
        <f t="shared" ca="1" si="8"/>
        <v/>
      </c>
      <c r="BE18" s="450" t="str">
        <f t="shared" ca="1" si="9"/>
        <v/>
      </c>
      <c r="BG18" s="450" t="str">
        <f t="shared" ca="1" si="10"/>
        <v/>
      </c>
      <c r="BH18" s="450" t="str">
        <f t="shared" ca="1" si="11"/>
        <v/>
      </c>
      <c r="BI18" s="451"/>
      <c r="BJ18" s="450" t="str">
        <f t="shared" ca="1" si="12"/>
        <v/>
      </c>
      <c r="BK18" s="450" t="str">
        <f t="shared" ca="1" si="13"/>
        <v/>
      </c>
      <c r="BM18" s="450" t="str">
        <f t="shared" ca="1" si="14"/>
        <v/>
      </c>
      <c r="BN18" s="450" t="str">
        <f t="shared" ca="1" si="15"/>
        <v/>
      </c>
      <c r="BP18" s="450" t="str">
        <f t="shared" ca="1" si="16"/>
        <v/>
      </c>
      <c r="BQ18" s="450" t="str">
        <f t="shared" ca="1" si="17"/>
        <v/>
      </c>
      <c r="BS18" s="450" t="str">
        <f t="shared" ca="1" si="18"/>
        <v/>
      </c>
      <c r="BT18" s="450" t="str">
        <f t="shared" ca="1" si="19"/>
        <v/>
      </c>
      <c r="BU18" s="452"/>
      <c r="BV18" s="446"/>
      <c r="BW18" s="450" t="str">
        <f t="shared" ca="1" si="20"/>
        <v/>
      </c>
      <c r="BX18" s="450" t="str">
        <f t="shared" ca="1" si="21"/>
        <v/>
      </c>
      <c r="BY18" s="452"/>
      <c r="BZ18" s="450" t="str">
        <f t="shared" ca="1" si="22"/>
        <v/>
      </c>
      <c r="CA18" s="450" t="str">
        <f t="shared" ca="1" si="23"/>
        <v/>
      </c>
      <c r="CC18" s="450" t="str">
        <f t="shared" ca="1" si="24"/>
        <v/>
      </c>
      <c r="CD18" s="450" t="str">
        <f t="shared" ca="1" si="25"/>
        <v/>
      </c>
      <c r="CF18" s="450" t="str">
        <f t="shared" si="26"/>
        <v/>
      </c>
      <c r="CG18" s="450" t="str">
        <f t="shared" si="27"/>
        <v/>
      </c>
      <c r="CI18" s="450" t="str">
        <f t="shared" ca="1" si="28"/>
        <v/>
      </c>
      <c r="CJ18" s="450" t="str">
        <f t="shared" ca="1" si="29"/>
        <v/>
      </c>
      <c r="CL18" s="450" t="str">
        <f t="shared" ca="1" si="30"/>
        <v/>
      </c>
      <c r="CM18" s="450" t="str">
        <f t="shared" ca="1" si="31"/>
        <v/>
      </c>
    </row>
    <row r="19" spans="1:91" s="441" customFormat="1" ht="17.399999999999999" x14ac:dyDescent="0.55000000000000004">
      <c r="A19" s="445">
        <v>12</v>
      </c>
      <c r="B19" s="423" t="str">
        <f t="shared" si="0"/>
        <v>OECD90: FAOSTAT 2017</v>
      </c>
      <c r="C19" s="425" t="s">
        <v>681</v>
      </c>
      <c r="D19" s="425" t="s">
        <v>682</v>
      </c>
      <c r="E19" s="425" t="s">
        <v>482</v>
      </c>
      <c r="F19" s="425" t="s">
        <v>673</v>
      </c>
      <c r="G19" s="425"/>
      <c r="H19" s="305"/>
      <c r="I19" s="424">
        <v>2017</v>
      </c>
      <c r="J19" s="306"/>
      <c r="K19" s="428">
        <v>2.4588000000000001</v>
      </c>
      <c r="L19" s="426" t="s">
        <v>258</v>
      </c>
      <c r="M19" s="427"/>
      <c r="N19" s="426" t="s">
        <v>258</v>
      </c>
      <c r="O19" s="541">
        <f t="shared" si="32"/>
        <v>4.1891000067079294E-4</v>
      </c>
      <c r="P19" s="431" t="s">
        <v>259</v>
      </c>
      <c r="Q19" s="431" t="s">
        <v>0</v>
      </c>
      <c r="S19" s="442">
        <f t="shared" si="33"/>
        <v>2.4588000000000001</v>
      </c>
      <c r="T19" s="443">
        <f t="shared" si="34"/>
        <v>1.0300159096493457E-3</v>
      </c>
      <c r="U19" s="442">
        <f t="shared" si="35"/>
        <v>1.0300159096493457E-3</v>
      </c>
      <c r="V19" s="444" t="str">
        <f t="shared" si="36"/>
        <v>t/ha</v>
      </c>
      <c r="Z19" s="446"/>
      <c r="AA19" s="542" t="s">
        <v>482</v>
      </c>
      <c r="AB19" s="542" t="s">
        <v>673</v>
      </c>
      <c r="AC19" s="542" t="s">
        <v>259</v>
      </c>
      <c r="AD19" s="542">
        <v>2017</v>
      </c>
      <c r="AE19" s="542">
        <v>5220</v>
      </c>
      <c r="AF19" s="542">
        <v>2.4588000000000001</v>
      </c>
      <c r="AG19" s="542">
        <f t="shared" si="1"/>
        <v>0.73763891523688929</v>
      </c>
      <c r="AH19" s="542">
        <f t="shared" si="37"/>
        <v>1.8137065647844635</v>
      </c>
      <c r="AI19" s="542">
        <v>12835</v>
      </c>
      <c r="AJ19" s="418">
        <f t="shared" si="38"/>
        <v>4.1891000067079294E-4</v>
      </c>
      <c r="AK19" s="418">
        <f t="shared" si="39"/>
        <v>1.0300159096493457E-3</v>
      </c>
      <c r="AP19" s="446"/>
      <c r="AS19" s="449">
        <f t="shared" si="40"/>
        <v>1.0300159096493457E-3</v>
      </c>
      <c r="AU19" s="450" t="str">
        <f t="shared" ca="1" si="2"/>
        <v/>
      </c>
      <c r="AV19" s="450" t="str">
        <f t="shared" ca="1" si="3"/>
        <v/>
      </c>
      <c r="AX19" s="450" t="str">
        <f t="shared" ca="1" si="4"/>
        <v/>
      </c>
      <c r="AY19" s="450" t="str">
        <f t="shared" ca="1" si="5"/>
        <v/>
      </c>
      <c r="BA19" s="450" t="str">
        <f t="shared" ca="1" si="6"/>
        <v/>
      </c>
      <c r="BB19" s="450" t="str">
        <f t="shared" ca="1" si="7"/>
        <v/>
      </c>
      <c r="BD19" s="450" t="str">
        <f t="shared" ca="1" si="8"/>
        <v/>
      </c>
      <c r="BE19" s="450" t="str">
        <f t="shared" ca="1" si="9"/>
        <v/>
      </c>
      <c r="BG19" s="450" t="str">
        <f t="shared" ca="1" si="10"/>
        <v/>
      </c>
      <c r="BH19" s="450" t="str">
        <f t="shared" ca="1" si="11"/>
        <v/>
      </c>
      <c r="BI19" s="451"/>
      <c r="BJ19" s="450" t="str">
        <f t="shared" ca="1" si="12"/>
        <v/>
      </c>
      <c r="BK19" s="450" t="str">
        <f t="shared" ca="1" si="13"/>
        <v/>
      </c>
      <c r="BM19" s="450" t="str">
        <f t="shared" ca="1" si="14"/>
        <v/>
      </c>
      <c r="BN19" s="450" t="str">
        <f t="shared" ca="1" si="15"/>
        <v/>
      </c>
      <c r="BP19" s="450" t="str">
        <f t="shared" ca="1" si="16"/>
        <v/>
      </c>
      <c r="BQ19" s="450" t="str">
        <f t="shared" ca="1" si="17"/>
        <v/>
      </c>
      <c r="BS19" s="450" t="str">
        <f t="shared" ca="1" si="18"/>
        <v/>
      </c>
      <c r="BT19" s="450" t="str">
        <f t="shared" ca="1" si="19"/>
        <v/>
      </c>
      <c r="BU19" s="452"/>
      <c r="BV19" s="446"/>
      <c r="BW19" s="450" t="str">
        <f t="shared" ca="1" si="20"/>
        <v/>
      </c>
      <c r="BX19" s="450" t="str">
        <f t="shared" ca="1" si="21"/>
        <v/>
      </c>
      <c r="BY19" s="452"/>
      <c r="BZ19" s="450" t="str">
        <f t="shared" ca="1" si="22"/>
        <v/>
      </c>
      <c r="CA19" s="450" t="str">
        <f t="shared" ca="1" si="23"/>
        <v/>
      </c>
      <c r="CC19" s="450" t="str">
        <f t="shared" ca="1" si="24"/>
        <v/>
      </c>
      <c r="CD19" s="450" t="str">
        <f t="shared" ca="1" si="25"/>
        <v/>
      </c>
      <c r="CF19" s="450" t="str">
        <f t="shared" si="26"/>
        <v/>
      </c>
      <c r="CG19" s="450" t="str">
        <f t="shared" si="27"/>
        <v/>
      </c>
      <c r="CI19" s="450" t="str">
        <f t="shared" ca="1" si="28"/>
        <v/>
      </c>
      <c r="CJ19" s="450" t="str">
        <f t="shared" ca="1" si="29"/>
        <v/>
      </c>
      <c r="CL19" s="450" t="str">
        <f t="shared" ca="1" si="30"/>
        <v/>
      </c>
      <c r="CM19" s="450" t="str">
        <f t="shared" ca="1" si="31"/>
        <v/>
      </c>
    </row>
    <row r="20" spans="1:91" s="441" customFormat="1" ht="17.399999999999999" x14ac:dyDescent="0.55000000000000004">
      <c r="A20" s="445">
        <v>13</v>
      </c>
      <c r="B20" s="423" t="str">
        <f t="shared" si="0"/>
        <v>OECD90: FAOSTAT 2017</v>
      </c>
      <c r="C20" s="425" t="s">
        <v>681</v>
      </c>
      <c r="D20" s="425" t="s">
        <v>682</v>
      </c>
      <c r="E20" s="425" t="s">
        <v>482</v>
      </c>
      <c r="F20" s="425" t="s">
        <v>674</v>
      </c>
      <c r="G20" s="425"/>
      <c r="H20" s="305"/>
      <c r="I20" s="424">
        <v>2017</v>
      </c>
      <c r="J20" s="306"/>
      <c r="K20" s="428">
        <v>0.91679999999999995</v>
      </c>
      <c r="L20" s="426" t="s">
        <v>258</v>
      </c>
      <c r="M20" s="427"/>
      <c r="N20" s="426" t="s">
        <v>258</v>
      </c>
      <c r="O20" s="541">
        <f t="shared" si="32"/>
        <v>1.1716424779182021E-3</v>
      </c>
      <c r="P20" s="431" t="s">
        <v>259</v>
      </c>
      <c r="Q20" s="431" t="s">
        <v>0</v>
      </c>
      <c r="S20" s="442">
        <f t="shared" si="33"/>
        <v>0.91679999999999995</v>
      </c>
      <c r="T20" s="443">
        <f t="shared" si="34"/>
        <v>1.0741618237554075E-3</v>
      </c>
      <c r="U20" s="442">
        <f t="shared" si="35"/>
        <v>1.0741618237554075E-3</v>
      </c>
      <c r="V20" s="444" t="str">
        <f t="shared" si="36"/>
        <v>t/ha</v>
      </c>
      <c r="Z20" s="446"/>
      <c r="AA20" s="542" t="s">
        <v>482</v>
      </c>
      <c r="AB20" s="542" t="s">
        <v>674</v>
      </c>
      <c r="AC20" s="542" t="s">
        <v>259</v>
      </c>
      <c r="AD20" s="542">
        <v>2017</v>
      </c>
      <c r="AE20" s="542">
        <v>39157</v>
      </c>
      <c r="AF20" s="542">
        <v>0.91679999999999995</v>
      </c>
      <c r="AG20" s="542">
        <f t="shared" si="1"/>
        <v>0.27503959553000656</v>
      </c>
      <c r="AH20" s="542">
        <f t="shared" si="37"/>
        <v>0.25215630118191001</v>
      </c>
      <c r="AI20" s="542">
        <v>35898</v>
      </c>
      <c r="AJ20" s="418">
        <f t="shared" si="38"/>
        <v>1.1716424779182021E-3</v>
      </c>
      <c r="AK20" s="418">
        <f t="shared" si="39"/>
        <v>1.0741618237554075E-3</v>
      </c>
      <c r="AP20" s="446"/>
      <c r="AS20" s="449">
        <f t="shared" si="40"/>
        <v>1.0741618237554075E-3</v>
      </c>
      <c r="AU20" s="450" t="str">
        <f t="shared" ca="1" si="2"/>
        <v/>
      </c>
      <c r="AV20" s="450" t="str">
        <f t="shared" ca="1" si="3"/>
        <v/>
      </c>
      <c r="AX20" s="450" t="str">
        <f t="shared" ca="1" si="4"/>
        <v/>
      </c>
      <c r="AY20" s="450" t="str">
        <f t="shared" ca="1" si="5"/>
        <v/>
      </c>
      <c r="BA20" s="450" t="str">
        <f t="shared" ca="1" si="6"/>
        <v/>
      </c>
      <c r="BB20" s="450" t="str">
        <f t="shared" ca="1" si="7"/>
        <v/>
      </c>
      <c r="BD20" s="450" t="str">
        <f t="shared" ca="1" si="8"/>
        <v/>
      </c>
      <c r="BE20" s="450" t="str">
        <f t="shared" ca="1" si="9"/>
        <v/>
      </c>
      <c r="BG20" s="450" t="str">
        <f t="shared" ca="1" si="10"/>
        <v/>
      </c>
      <c r="BH20" s="450" t="str">
        <f t="shared" ca="1" si="11"/>
        <v/>
      </c>
      <c r="BI20" s="451"/>
      <c r="BJ20" s="450" t="str">
        <f t="shared" ca="1" si="12"/>
        <v/>
      </c>
      <c r="BK20" s="450" t="str">
        <f t="shared" ca="1" si="13"/>
        <v/>
      </c>
      <c r="BM20" s="450" t="str">
        <f t="shared" ca="1" si="14"/>
        <v/>
      </c>
      <c r="BN20" s="450" t="str">
        <f t="shared" ca="1" si="15"/>
        <v/>
      </c>
      <c r="BP20" s="450" t="str">
        <f t="shared" ca="1" si="16"/>
        <v/>
      </c>
      <c r="BQ20" s="450" t="str">
        <f t="shared" ca="1" si="17"/>
        <v/>
      </c>
      <c r="BS20" s="450" t="str">
        <f t="shared" ca="1" si="18"/>
        <v/>
      </c>
      <c r="BT20" s="450" t="str">
        <f t="shared" ca="1" si="19"/>
        <v/>
      </c>
      <c r="BU20" s="452"/>
      <c r="BV20" s="446"/>
      <c r="BW20" s="450" t="str">
        <f t="shared" ca="1" si="20"/>
        <v/>
      </c>
      <c r="BX20" s="450" t="str">
        <f t="shared" ca="1" si="21"/>
        <v/>
      </c>
      <c r="BY20" s="452"/>
      <c r="BZ20" s="450" t="str">
        <f t="shared" ca="1" si="22"/>
        <v/>
      </c>
      <c r="CA20" s="450" t="str">
        <f t="shared" ca="1" si="23"/>
        <v/>
      </c>
      <c r="CC20" s="450" t="str">
        <f t="shared" ca="1" si="24"/>
        <v/>
      </c>
      <c r="CD20" s="450" t="str">
        <f t="shared" ca="1" si="25"/>
        <v/>
      </c>
      <c r="CF20" s="450" t="str">
        <f t="shared" si="26"/>
        <v/>
      </c>
      <c r="CG20" s="450" t="str">
        <f t="shared" si="27"/>
        <v/>
      </c>
      <c r="CI20" s="450" t="str">
        <f t="shared" ca="1" si="28"/>
        <v/>
      </c>
      <c r="CJ20" s="450" t="str">
        <f t="shared" ca="1" si="29"/>
        <v/>
      </c>
      <c r="CL20" s="450" t="str">
        <f t="shared" ca="1" si="30"/>
        <v/>
      </c>
      <c r="CM20" s="450" t="str">
        <f t="shared" ca="1" si="31"/>
        <v/>
      </c>
    </row>
    <row r="21" spans="1:91" s="441" customFormat="1" ht="17.399999999999999" x14ac:dyDescent="0.55000000000000004">
      <c r="A21" s="445">
        <v>14</v>
      </c>
      <c r="B21" s="423" t="str">
        <f t="shared" si="0"/>
        <v>Eastern Europe: FAOSTAT 2017</v>
      </c>
      <c r="C21" s="425" t="s">
        <v>681</v>
      </c>
      <c r="D21" s="425" t="s">
        <v>682</v>
      </c>
      <c r="E21" s="425" t="s">
        <v>246</v>
      </c>
      <c r="F21" s="425" t="s">
        <v>675</v>
      </c>
      <c r="G21" s="425"/>
      <c r="H21" s="305"/>
      <c r="I21" s="424">
        <v>2017</v>
      </c>
      <c r="J21" s="306"/>
      <c r="K21" s="428">
        <v>1.1342000000000001</v>
      </c>
      <c r="L21" s="426" t="s">
        <v>258</v>
      </c>
      <c r="M21" s="427"/>
      <c r="N21" s="426" t="s">
        <v>258</v>
      </c>
      <c r="O21" s="541">
        <f t="shared" si="32"/>
        <v>1.8746312284790234E-2</v>
      </c>
      <c r="P21" s="431" t="s">
        <v>259</v>
      </c>
      <c r="Q21" s="431" t="s">
        <v>0</v>
      </c>
      <c r="S21" s="442">
        <f t="shared" si="33"/>
        <v>1.1342000000000001</v>
      </c>
      <c r="T21" s="443">
        <f t="shared" si="34"/>
        <v>2.1262067393409086E-2</v>
      </c>
      <c r="U21" s="442">
        <f t="shared" si="35"/>
        <v>2.1262067393409086E-2</v>
      </c>
      <c r="V21" s="444" t="str">
        <f t="shared" si="36"/>
        <v>t/ha</v>
      </c>
      <c r="Z21" s="446"/>
      <c r="AA21" s="542" t="s">
        <v>246</v>
      </c>
      <c r="AB21" s="542" t="s">
        <v>675</v>
      </c>
      <c r="AC21" s="542" t="s">
        <v>259</v>
      </c>
      <c r="AD21" s="542">
        <v>2017</v>
      </c>
      <c r="AE21" s="542">
        <v>506404</v>
      </c>
      <c r="AF21" s="542">
        <v>1.1342000000000001</v>
      </c>
      <c r="AG21" s="542">
        <f t="shared" si="1"/>
        <v>0.34025949961838292</v>
      </c>
      <c r="AH21" s="542">
        <f t="shared" si="37"/>
        <v>0.38592232446716995</v>
      </c>
      <c r="AI21" s="542">
        <v>574369</v>
      </c>
      <c r="AJ21" s="418">
        <f t="shared" si="38"/>
        <v>1.8746312284790234E-2</v>
      </c>
      <c r="AK21" s="418">
        <f t="shared" si="39"/>
        <v>2.1262067393409086E-2</v>
      </c>
      <c r="AP21" s="446"/>
      <c r="AS21" s="449">
        <f t="shared" si="40"/>
        <v>2.1262067393409086E-2</v>
      </c>
      <c r="AU21" s="450" t="str">
        <f t="shared" ca="1" si="2"/>
        <v/>
      </c>
      <c r="AV21" s="450" t="str">
        <f t="shared" ca="1" si="3"/>
        <v/>
      </c>
      <c r="AX21" s="450" t="str">
        <f t="shared" ca="1" si="4"/>
        <v/>
      </c>
      <c r="AY21" s="450" t="str">
        <f t="shared" ca="1" si="5"/>
        <v/>
      </c>
      <c r="BA21" s="450" t="str">
        <f t="shared" ca="1" si="6"/>
        <v/>
      </c>
      <c r="BB21" s="450" t="str">
        <f t="shared" ca="1" si="7"/>
        <v/>
      </c>
      <c r="BD21" s="450" t="str">
        <f t="shared" ca="1" si="8"/>
        <v/>
      </c>
      <c r="BE21" s="450" t="str">
        <f t="shared" ca="1" si="9"/>
        <v/>
      </c>
      <c r="BG21" s="450" t="str">
        <f t="shared" ca="1" si="10"/>
        <v/>
      </c>
      <c r="BH21" s="450" t="str">
        <f t="shared" ca="1" si="11"/>
        <v/>
      </c>
      <c r="BI21" s="451"/>
      <c r="BJ21" s="450" t="str">
        <f t="shared" ca="1" si="12"/>
        <v/>
      </c>
      <c r="BK21" s="450" t="str">
        <f t="shared" ca="1" si="13"/>
        <v/>
      </c>
      <c r="BM21" s="450" t="str">
        <f t="shared" ca="1" si="14"/>
        <v/>
      </c>
      <c r="BN21" s="450" t="str">
        <f t="shared" ca="1" si="15"/>
        <v/>
      </c>
      <c r="BP21" s="450" t="str">
        <f t="shared" ca="1" si="16"/>
        <v/>
      </c>
      <c r="BQ21" s="450" t="str">
        <f t="shared" ca="1" si="17"/>
        <v/>
      </c>
      <c r="BS21" s="450" t="str">
        <f t="shared" ca="1" si="18"/>
        <v/>
      </c>
      <c r="BT21" s="450" t="str">
        <f t="shared" ca="1" si="19"/>
        <v/>
      </c>
      <c r="BU21" s="452"/>
      <c r="BV21" s="446"/>
      <c r="BW21" s="450" t="str">
        <f t="shared" ca="1" si="20"/>
        <v/>
      </c>
      <c r="BX21" s="450" t="str">
        <f t="shared" ca="1" si="21"/>
        <v/>
      </c>
      <c r="BY21" s="452"/>
      <c r="BZ21" s="450" t="str">
        <f t="shared" ca="1" si="22"/>
        <v/>
      </c>
      <c r="CA21" s="450" t="str">
        <f t="shared" ca="1" si="23"/>
        <v/>
      </c>
      <c r="CC21" s="450" t="str">
        <f t="shared" ca="1" si="24"/>
        <v/>
      </c>
      <c r="CD21" s="450" t="str">
        <f t="shared" ca="1" si="25"/>
        <v/>
      </c>
      <c r="CF21" s="450" t="str">
        <f t="shared" si="26"/>
        <v/>
      </c>
      <c r="CG21" s="450" t="str">
        <f t="shared" si="27"/>
        <v/>
      </c>
      <c r="CI21" s="450" t="str">
        <f t="shared" ca="1" si="28"/>
        <v/>
      </c>
      <c r="CJ21" s="450" t="str">
        <f t="shared" ca="1" si="29"/>
        <v/>
      </c>
      <c r="CL21" s="450" t="str">
        <f t="shared" ca="1" si="30"/>
        <v/>
      </c>
      <c r="CM21" s="450" t="str">
        <f t="shared" ca="1" si="31"/>
        <v/>
      </c>
    </row>
    <row r="22" spans="1:91" s="441" customFormat="1" ht="17.399999999999999" x14ac:dyDescent="0.55000000000000004">
      <c r="A22" s="445">
        <v>15</v>
      </c>
      <c r="B22" s="423" t="str">
        <f t="shared" si="0"/>
        <v>Eastern Europe: FAOSTAT 2017</v>
      </c>
      <c r="C22" s="425" t="s">
        <v>681</v>
      </c>
      <c r="D22" s="425" t="s">
        <v>682</v>
      </c>
      <c r="E22" s="425" t="s">
        <v>246</v>
      </c>
      <c r="F22" s="425" t="s">
        <v>246</v>
      </c>
      <c r="G22" s="425"/>
      <c r="H22" s="305"/>
      <c r="I22" s="424">
        <v>2017</v>
      </c>
      <c r="J22" s="306"/>
      <c r="K22" s="428">
        <v>2.3521999999999998</v>
      </c>
      <c r="L22" s="426" t="s">
        <v>258</v>
      </c>
      <c r="M22" s="427"/>
      <c r="N22" s="426" t="s">
        <v>258</v>
      </c>
      <c r="O22" s="541">
        <f t="shared" si="32"/>
        <v>1.6453779572899532E-2</v>
      </c>
      <c r="P22" s="431" t="s">
        <v>259</v>
      </c>
      <c r="Q22" s="431" t="s">
        <v>0</v>
      </c>
      <c r="S22" s="442">
        <f t="shared" si="33"/>
        <v>2.3521999999999998</v>
      </c>
      <c r="T22" s="443">
        <f t="shared" si="34"/>
        <v>3.8702580311374274E-2</v>
      </c>
      <c r="U22" s="442">
        <f t="shared" si="35"/>
        <v>3.8702580311374274E-2</v>
      </c>
      <c r="V22" s="444" t="str">
        <f t="shared" si="36"/>
        <v>t/ha</v>
      </c>
      <c r="Z22" s="446"/>
      <c r="AA22" s="542" t="s">
        <v>246</v>
      </c>
      <c r="AB22" s="542" t="s">
        <v>246</v>
      </c>
      <c r="AC22" s="542" t="s">
        <v>259</v>
      </c>
      <c r="AD22" s="542">
        <v>2017</v>
      </c>
      <c r="AE22" s="542">
        <v>214321</v>
      </c>
      <c r="AF22" s="542">
        <v>2.3521999999999998</v>
      </c>
      <c r="AG22" s="542">
        <f t="shared" si="1"/>
        <v>0.70565896226623182</v>
      </c>
      <c r="AH22" s="542">
        <f t="shared" si="37"/>
        <v>1.6598510110426303</v>
      </c>
      <c r="AI22" s="542">
        <v>504128</v>
      </c>
      <c r="AJ22" s="418">
        <f t="shared" si="38"/>
        <v>1.6453779572899532E-2</v>
      </c>
      <c r="AK22" s="418">
        <f t="shared" si="39"/>
        <v>3.8702580311374274E-2</v>
      </c>
      <c r="AP22" s="446"/>
      <c r="AS22" s="449">
        <f t="shared" si="40"/>
        <v>3.8702580311374274E-2</v>
      </c>
      <c r="AU22" s="450" t="str">
        <f t="shared" ca="1" si="2"/>
        <v/>
      </c>
      <c r="AV22" s="450" t="str">
        <f t="shared" ca="1" si="3"/>
        <v/>
      </c>
      <c r="AX22" s="450" t="str">
        <f t="shared" ca="1" si="4"/>
        <v/>
      </c>
      <c r="AY22" s="450" t="str">
        <f t="shared" ca="1" si="5"/>
        <v/>
      </c>
      <c r="BA22" s="450" t="str">
        <f t="shared" ca="1" si="6"/>
        <v/>
      </c>
      <c r="BB22" s="450" t="str">
        <f t="shared" ca="1" si="7"/>
        <v/>
      </c>
      <c r="BD22" s="450" t="str">
        <f t="shared" ca="1" si="8"/>
        <v/>
      </c>
      <c r="BE22" s="450" t="str">
        <f t="shared" ca="1" si="9"/>
        <v/>
      </c>
      <c r="BG22" s="450" t="str">
        <f t="shared" ca="1" si="10"/>
        <v/>
      </c>
      <c r="BH22" s="450" t="str">
        <f t="shared" ca="1" si="11"/>
        <v/>
      </c>
      <c r="BI22" s="451"/>
      <c r="BJ22" s="450" t="str">
        <f t="shared" ca="1" si="12"/>
        <v/>
      </c>
      <c r="BK22" s="450" t="str">
        <f t="shared" ca="1" si="13"/>
        <v/>
      </c>
      <c r="BM22" s="450" t="str">
        <f t="shared" ca="1" si="14"/>
        <v/>
      </c>
      <c r="BN22" s="450" t="str">
        <f t="shared" ca="1" si="15"/>
        <v/>
      </c>
      <c r="BP22" s="450" t="str">
        <f t="shared" ca="1" si="16"/>
        <v/>
      </c>
      <c r="BQ22" s="450" t="str">
        <f t="shared" ca="1" si="17"/>
        <v/>
      </c>
      <c r="BS22" s="450" t="str">
        <f t="shared" ca="1" si="18"/>
        <v/>
      </c>
      <c r="BT22" s="450" t="str">
        <f t="shared" ca="1" si="19"/>
        <v/>
      </c>
      <c r="BU22" s="452"/>
      <c r="BV22" s="446"/>
      <c r="BW22" s="450" t="str">
        <f t="shared" ca="1" si="20"/>
        <v/>
      </c>
      <c r="BX22" s="450" t="str">
        <f t="shared" ca="1" si="21"/>
        <v/>
      </c>
      <c r="BY22" s="452"/>
      <c r="BZ22" s="450" t="str">
        <f t="shared" ca="1" si="22"/>
        <v/>
      </c>
      <c r="CA22" s="450" t="str">
        <f t="shared" ca="1" si="23"/>
        <v/>
      </c>
      <c r="CC22" s="450" t="str">
        <f t="shared" ca="1" si="24"/>
        <v/>
      </c>
      <c r="CD22" s="450" t="str">
        <f t="shared" ca="1" si="25"/>
        <v/>
      </c>
      <c r="CF22" s="450" t="str">
        <f t="shared" si="26"/>
        <v/>
      </c>
      <c r="CG22" s="450" t="str">
        <f t="shared" si="27"/>
        <v/>
      </c>
      <c r="CI22" s="450" t="str">
        <f t="shared" ca="1" si="28"/>
        <v/>
      </c>
      <c r="CJ22" s="450" t="str">
        <f t="shared" ca="1" si="29"/>
        <v/>
      </c>
      <c r="CL22" s="450" t="str">
        <f t="shared" ca="1" si="30"/>
        <v/>
      </c>
      <c r="CM22" s="450" t="str">
        <f t="shared" ca="1" si="31"/>
        <v/>
      </c>
    </row>
    <row r="23" spans="1:91" s="441" customFormat="1" ht="17.399999999999999" x14ac:dyDescent="0.55000000000000004">
      <c r="A23" s="445">
        <v>16</v>
      </c>
      <c r="B23" s="423" t="str">
        <f t="shared" si="0"/>
        <v>Middle East and Africa: FAOSTAT 2017</v>
      </c>
      <c r="C23" s="425" t="s">
        <v>681</v>
      </c>
      <c r="D23" s="425" t="s">
        <v>682</v>
      </c>
      <c r="E23" s="425" t="s">
        <v>663</v>
      </c>
      <c r="F23" s="425" t="s">
        <v>277</v>
      </c>
      <c r="G23" s="425"/>
      <c r="H23" s="305"/>
      <c r="I23" s="424">
        <v>2017</v>
      </c>
      <c r="J23" s="306"/>
      <c r="K23" s="428">
        <v>0.57630000000000003</v>
      </c>
      <c r="L23" s="426" t="s">
        <v>258</v>
      </c>
      <c r="M23" s="427"/>
      <c r="N23" s="426" t="s">
        <v>258</v>
      </c>
      <c r="O23" s="541">
        <f t="shared" si="32"/>
        <v>0.23196987072127381</v>
      </c>
      <c r="P23" s="431" t="s">
        <v>676</v>
      </c>
      <c r="Q23" s="431" t="s">
        <v>0</v>
      </c>
      <c r="S23" s="442">
        <f t="shared" si="33"/>
        <v>0.57630000000000003</v>
      </c>
      <c r="T23" s="443">
        <f t="shared" si="34"/>
        <v>0.13368423649667011</v>
      </c>
      <c r="U23" s="442">
        <f t="shared" si="35"/>
        <v>0.13368423649667011</v>
      </c>
      <c r="V23" s="444" t="str">
        <f t="shared" si="36"/>
        <v>t/ha</v>
      </c>
      <c r="Z23" s="446"/>
      <c r="AA23" s="542" t="s">
        <v>663</v>
      </c>
      <c r="AB23" s="542" t="s">
        <v>277</v>
      </c>
      <c r="AC23" s="542" t="s">
        <v>676</v>
      </c>
      <c r="AD23" s="542">
        <v>2017</v>
      </c>
      <c r="AE23" s="542">
        <v>12332372</v>
      </c>
      <c r="AF23" s="542">
        <v>0.57630000000000003</v>
      </c>
      <c r="AG23" s="542">
        <f t="shared" si="1"/>
        <v>0.17288974575037389</v>
      </c>
      <c r="AH23" s="542">
        <f t="shared" si="37"/>
        <v>9.9636360475940475E-2</v>
      </c>
      <c r="AI23" s="542">
        <v>7107334</v>
      </c>
      <c r="AJ23" s="418">
        <f t="shared" si="38"/>
        <v>0.23196987072127381</v>
      </c>
      <c r="AK23" s="418">
        <f t="shared" si="39"/>
        <v>0.13368423649667011</v>
      </c>
      <c r="AP23" s="446"/>
      <c r="AS23" s="449">
        <f t="shared" si="40"/>
        <v>0.13368423649667011</v>
      </c>
      <c r="AU23" s="450" t="str">
        <f t="shared" ca="1" si="2"/>
        <v/>
      </c>
      <c r="AV23" s="450" t="str">
        <f t="shared" ca="1" si="3"/>
        <v/>
      </c>
      <c r="AX23" s="450" t="str">
        <f t="shared" ca="1" si="4"/>
        <v/>
      </c>
      <c r="AY23" s="450" t="str">
        <f t="shared" ca="1" si="5"/>
        <v/>
      </c>
      <c r="BA23" s="450" t="str">
        <f t="shared" ca="1" si="6"/>
        <v/>
      </c>
      <c r="BB23" s="450" t="str">
        <f t="shared" ca="1" si="7"/>
        <v/>
      </c>
      <c r="BD23" s="450" t="str">
        <f t="shared" ca="1" si="8"/>
        <v/>
      </c>
      <c r="BE23" s="450" t="str">
        <f t="shared" ca="1" si="9"/>
        <v/>
      </c>
      <c r="BG23" s="450" t="str">
        <f t="shared" ca="1" si="10"/>
        <v/>
      </c>
      <c r="BH23" s="450" t="str">
        <f t="shared" ca="1" si="11"/>
        <v/>
      </c>
      <c r="BI23" s="451"/>
      <c r="BJ23" s="450" t="str">
        <f t="shared" ca="1" si="12"/>
        <v/>
      </c>
      <c r="BK23" s="450" t="str">
        <f t="shared" ca="1" si="13"/>
        <v/>
      </c>
      <c r="BM23" s="450" t="str">
        <f t="shared" ca="1" si="14"/>
        <v/>
      </c>
      <c r="BN23" s="450" t="str">
        <f t="shared" ca="1" si="15"/>
        <v/>
      </c>
      <c r="BP23" s="450" t="str">
        <f t="shared" ca="1" si="16"/>
        <v/>
      </c>
      <c r="BQ23" s="450" t="str">
        <f t="shared" ca="1" si="17"/>
        <v/>
      </c>
      <c r="BS23" s="450" t="str">
        <f t="shared" ca="1" si="18"/>
        <v/>
      </c>
      <c r="BT23" s="450" t="str">
        <f t="shared" ca="1" si="19"/>
        <v/>
      </c>
      <c r="BU23" s="452"/>
      <c r="BV23" s="446"/>
      <c r="BW23" s="450" t="str">
        <f t="shared" ca="1" si="20"/>
        <v/>
      </c>
      <c r="BX23" s="450" t="str">
        <f t="shared" ca="1" si="21"/>
        <v/>
      </c>
      <c r="BY23" s="452"/>
      <c r="BZ23" s="450" t="str">
        <f t="shared" ca="1" si="22"/>
        <v/>
      </c>
      <c r="CA23" s="450" t="str">
        <f t="shared" ca="1" si="23"/>
        <v/>
      </c>
      <c r="CC23" s="450" t="str">
        <f t="shared" ca="1" si="24"/>
        <v/>
      </c>
      <c r="CD23" s="450" t="str">
        <f t="shared" ca="1" si="25"/>
        <v/>
      </c>
      <c r="CF23" s="450" t="str">
        <f t="shared" si="26"/>
        <v/>
      </c>
      <c r="CG23" s="450" t="str">
        <f t="shared" si="27"/>
        <v/>
      </c>
      <c r="CI23" s="450" t="str">
        <f t="shared" ca="1" si="28"/>
        <v/>
      </c>
      <c r="CJ23" s="450" t="str">
        <f t="shared" ca="1" si="29"/>
        <v/>
      </c>
      <c r="CL23" s="450" t="str">
        <f t="shared" ca="1" si="30"/>
        <v/>
      </c>
      <c r="CM23" s="450" t="str">
        <f t="shared" ca="1" si="31"/>
        <v/>
      </c>
    </row>
    <row r="24" spans="1:91" s="441" customFormat="1" ht="17.399999999999999" x14ac:dyDescent="0.55000000000000004">
      <c r="A24" s="445">
        <v>17</v>
      </c>
      <c r="B24" s="423" t="str">
        <f t="shared" si="0"/>
        <v>Middle East and Africa: FAOSTAT 2017</v>
      </c>
      <c r="C24" s="425" t="s">
        <v>681</v>
      </c>
      <c r="D24" s="425" t="s">
        <v>682</v>
      </c>
      <c r="E24" s="425" t="s">
        <v>663</v>
      </c>
      <c r="F24" s="425" t="s">
        <v>664</v>
      </c>
      <c r="G24" s="425"/>
      <c r="H24" s="305"/>
      <c r="I24" s="424">
        <v>2017</v>
      </c>
      <c r="J24" s="306"/>
      <c r="K24" s="428">
        <v>1.8439000000000001</v>
      </c>
      <c r="L24" s="426" t="s">
        <v>258</v>
      </c>
      <c r="M24" s="427"/>
      <c r="N24" s="426" t="s">
        <v>258</v>
      </c>
      <c r="O24" s="541">
        <f t="shared" si="32"/>
        <v>1.3283706293183695E-5</v>
      </c>
      <c r="P24" s="431" t="s">
        <v>676</v>
      </c>
      <c r="Q24" s="431" t="s">
        <v>0</v>
      </c>
      <c r="S24" s="442">
        <f t="shared" si="33"/>
        <v>1.8439000000000001</v>
      </c>
      <c r="T24" s="443">
        <f t="shared" si="34"/>
        <v>2.4493826034001417E-5</v>
      </c>
      <c r="U24" s="442">
        <f t="shared" si="35"/>
        <v>2.4493826034001417E-5</v>
      </c>
      <c r="V24" s="444" t="str">
        <f t="shared" si="36"/>
        <v>t/ha</v>
      </c>
      <c r="Z24" s="446"/>
      <c r="AA24" s="542" t="s">
        <v>663</v>
      </c>
      <c r="AB24" s="542" t="s">
        <v>664</v>
      </c>
      <c r="AC24" s="542" t="s">
        <v>676</v>
      </c>
      <c r="AD24" s="542">
        <v>2017</v>
      </c>
      <c r="AE24" s="542">
        <v>221</v>
      </c>
      <c r="AF24" s="542">
        <v>1.8439000000000001</v>
      </c>
      <c r="AG24" s="542">
        <f t="shared" si="1"/>
        <v>0.55316918651590219</v>
      </c>
      <c r="AH24" s="542">
        <f t="shared" si="37"/>
        <v>1.0199886630166721</v>
      </c>
      <c r="AI24" s="542">
        <v>407</v>
      </c>
      <c r="AJ24" s="418">
        <f t="shared" si="38"/>
        <v>1.3283706293183695E-5</v>
      </c>
      <c r="AK24" s="418">
        <f t="shared" si="39"/>
        <v>2.4493826034001417E-5</v>
      </c>
      <c r="AP24" s="446"/>
      <c r="AS24" s="449">
        <f t="shared" si="40"/>
        <v>2.4493826034001417E-5</v>
      </c>
      <c r="AU24" s="450" t="str">
        <f t="shared" ca="1" si="2"/>
        <v/>
      </c>
      <c r="AV24" s="450" t="str">
        <f t="shared" ca="1" si="3"/>
        <v/>
      </c>
      <c r="AX24" s="450" t="str">
        <f t="shared" ca="1" si="4"/>
        <v/>
      </c>
      <c r="AY24" s="450" t="str">
        <f t="shared" ca="1" si="5"/>
        <v/>
      </c>
      <c r="BA24" s="450" t="str">
        <f t="shared" ca="1" si="6"/>
        <v/>
      </c>
      <c r="BB24" s="450" t="str">
        <f t="shared" ca="1" si="7"/>
        <v/>
      </c>
      <c r="BD24" s="450" t="str">
        <f t="shared" ca="1" si="8"/>
        <v/>
      </c>
      <c r="BE24" s="450" t="str">
        <f t="shared" ca="1" si="9"/>
        <v/>
      </c>
      <c r="BG24" s="450" t="str">
        <f t="shared" ca="1" si="10"/>
        <v/>
      </c>
      <c r="BH24" s="450" t="str">
        <f t="shared" ca="1" si="11"/>
        <v/>
      </c>
      <c r="BI24" s="451"/>
      <c r="BJ24" s="450" t="str">
        <f t="shared" ca="1" si="12"/>
        <v/>
      </c>
      <c r="BK24" s="450" t="str">
        <f t="shared" ca="1" si="13"/>
        <v/>
      </c>
      <c r="BM24" s="450" t="str">
        <f t="shared" ca="1" si="14"/>
        <v/>
      </c>
      <c r="BN24" s="450" t="str">
        <f t="shared" ca="1" si="15"/>
        <v/>
      </c>
      <c r="BP24" s="450" t="str">
        <f t="shared" ca="1" si="16"/>
        <v/>
      </c>
      <c r="BQ24" s="450" t="str">
        <f t="shared" ca="1" si="17"/>
        <v/>
      </c>
      <c r="BS24" s="450" t="str">
        <f t="shared" ca="1" si="18"/>
        <v/>
      </c>
      <c r="BT24" s="450" t="str">
        <f t="shared" ca="1" si="19"/>
        <v/>
      </c>
      <c r="BU24" s="452"/>
      <c r="BV24" s="446"/>
      <c r="BW24" s="450" t="str">
        <f t="shared" ca="1" si="20"/>
        <v/>
      </c>
      <c r="BX24" s="450" t="str">
        <f t="shared" ca="1" si="21"/>
        <v/>
      </c>
      <c r="BY24" s="452"/>
      <c r="BZ24" s="450" t="str">
        <f t="shared" ca="1" si="22"/>
        <v/>
      </c>
      <c r="CA24" s="450" t="str">
        <f t="shared" ca="1" si="23"/>
        <v/>
      </c>
      <c r="CC24" s="450" t="str">
        <f t="shared" ca="1" si="24"/>
        <v/>
      </c>
      <c r="CD24" s="450" t="str">
        <f t="shared" ca="1" si="25"/>
        <v/>
      </c>
      <c r="CF24" s="450" t="str">
        <f t="shared" si="26"/>
        <v/>
      </c>
      <c r="CG24" s="450" t="str">
        <f t="shared" si="27"/>
        <v/>
      </c>
      <c r="CI24" s="450" t="str">
        <f t="shared" ca="1" si="28"/>
        <v/>
      </c>
      <c r="CJ24" s="450" t="str">
        <f t="shared" ca="1" si="29"/>
        <v/>
      </c>
      <c r="CL24" s="450" t="str">
        <f t="shared" ca="1" si="30"/>
        <v/>
      </c>
      <c r="CM24" s="450" t="str">
        <f t="shared" ca="1" si="31"/>
        <v/>
      </c>
    </row>
    <row r="25" spans="1:91" s="441" customFormat="1" ht="17.399999999999999" x14ac:dyDescent="0.55000000000000004">
      <c r="A25" s="445">
        <v>18</v>
      </c>
      <c r="B25" s="423" t="str">
        <f t="shared" si="0"/>
        <v>Asia sans Japan: FAOSTAT 2017</v>
      </c>
      <c r="C25" s="425" t="s">
        <v>681</v>
      </c>
      <c r="D25" s="425" t="s">
        <v>682</v>
      </c>
      <c r="E25" s="425" t="s">
        <v>665</v>
      </c>
      <c r="F25" s="425" t="s">
        <v>666</v>
      </c>
      <c r="G25" s="425"/>
      <c r="H25" s="305"/>
      <c r="I25" s="424">
        <v>2017</v>
      </c>
      <c r="J25" s="306"/>
      <c r="K25" s="428">
        <v>0.8629</v>
      </c>
      <c r="L25" s="426" t="s">
        <v>258</v>
      </c>
      <c r="M25" s="427"/>
      <c r="N25" s="426" t="s">
        <v>258</v>
      </c>
      <c r="O25" s="541">
        <f t="shared" si="32"/>
        <v>5.1049250646605939E-4</v>
      </c>
      <c r="P25" s="431" t="s">
        <v>676</v>
      </c>
      <c r="Q25" s="431" t="s">
        <v>0</v>
      </c>
      <c r="S25" s="442">
        <f t="shared" si="33"/>
        <v>0.8629</v>
      </c>
      <c r="T25" s="443">
        <f t="shared" si="34"/>
        <v>4.4050398382956265E-4</v>
      </c>
      <c r="U25" s="442">
        <f t="shared" si="35"/>
        <v>4.4050398382956265E-4</v>
      </c>
      <c r="V25" s="444" t="str">
        <f t="shared" si="36"/>
        <v>t/ha</v>
      </c>
      <c r="Z25" s="446"/>
      <c r="AA25" s="542" t="s">
        <v>665</v>
      </c>
      <c r="AB25" s="542" t="s">
        <v>666</v>
      </c>
      <c r="AC25" s="542" t="s">
        <v>676</v>
      </c>
      <c r="AD25" s="542">
        <v>2017</v>
      </c>
      <c r="AE25" s="542">
        <v>18126</v>
      </c>
      <c r="AF25" s="542">
        <v>0.8629</v>
      </c>
      <c r="AG25" s="542">
        <f t="shared" si="1"/>
        <v>0.25886961930938335</v>
      </c>
      <c r="AH25" s="542">
        <f t="shared" si="37"/>
        <v>0.2233785945020669</v>
      </c>
      <c r="AI25" s="542">
        <v>15641</v>
      </c>
      <c r="AJ25" s="418">
        <f t="shared" si="38"/>
        <v>5.1049250646605939E-4</v>
      </c>
      <c r="AK25" s="418">
        <f t="shared" si="39"/>
        <v>4.4050398382956265E-4</v>
      </c>
      <c r="AP25" s="446"/>
      <c r="AS25" s="449">
        <f t="shared" si="40"/>
        <v>4.4050398382956265E-4</v>
      </c>
      <c r="AU25" s="450" t="str">
        <f t="shared" ca="1" si="2"/>
        <v/>
      </c>
      <c r="AV25" s="450" t="str">
        <f t="shared" ca="1" si="3"/>
        <v/>
      </c>
      <c r="AX25" s="450" t="str">
        <f t="shared" ca="1" si="4"/>
        <v/>
      </c>
      <c r="AY25" s="450" t="str">
        <f t="shared" ca="1" si="5"/>
        <v/>
      </c>
      <c r="BA25" s="450" t="str">
        <f t="shared" ca="1" si="6"/>
        <v/>
      </c>
      <c r="BB25" s="450" t="str">
        <f t="shared" ca="1" si="7"/>
        <v/>
      </c>
      <c r="BD25" s="450" t="str">
        <f t="shared" ca="1" si="8"/>
        <v/>
      </c>
      <c r="BE25" s="450" t="str">
        <f t="shared" ca="1" si="9"/>
        <v/>
      </c>
      <c r="BG25" s="450" t="str">
        <f t="shared" ca="1" si="10"/>
        <v/>
      </c>
      <c r="BH25" s="450" t="str">
        <f t="shared" ca="1" si="11"/>
        <v/>
      </c>
      <c r="BI25" s="451"/>
      <c r="BJ25" s="450" t="str">
        <f t="shared" ca="1" si="12"/>
        <v/>
      </c>
      <c r="BK25" s="450" t="str">
        <f t="shared" ca="1" si="13"/>
        <v/>
      </c>
      <c r="BM25" s="450" t="str">
        <f t="shared" ca="1" si="14"/>
        <v/>
      </c>
      <c r="BN25" s="450" t="str">
        <f t="shared" ca="1" si="15"/>
        <v/>
      </c>
      <c r="BP25" s="450" t="str">
        <f t="shared" ca="1" si="16"/>
        <v/>
      </c>
      <c r="BQ25" s="450" t="str">
        <f t="shared" ca="1" si="17"/>
        <v/>
      </c>
      <c r="BS25" s="450" t="str">
        <f t="shared" ca="1" si="18"/>
        <v/>
      </c>
      <c r="BT25" s="450" t="str">
        <f t="shared" ca="1" si="19"/>
        <v/>
      </c>
      <c r="BU25" s="452"/>
      <c r="BV25" s="446"/>
      <c r="BW25" s="450" t="str">
        <f t="shared" ca="1" si="20"/>
        <v/>
      </c>
      <c r="BX25" s="450" t="str">
        <f t="shared" ca="1" si="21"/>
        <v/>
      </c>
      <c r="BY25" s="452"/>
      <c r="BZ25" s="450" t="str">
        <f t="shared" ca="1" si="22"/>
        <v/>
      </c>
      <c r="CA25" s="450" t="str">
        <f t="shared" ca="1" si="23"/>
        <v/>
      </c>
      <c r="CC25" s="450" t="str">
        <f t="shared" ca="1" si="24"/>
        <v/>
      </c>
      <c r="CD25" s="450" t="str">
        <f t="shared" ca="1" si="25"/>
        <v/>
      </c>
      <c r="CF25" s="450" t="str">
        <f t="shared" si="26"/>
        <v/>
      </c>
      <c r="CG25" s="450" t="str">
        <f t="shared" si="27"/>
        <v/>
      </c>
      <c r="CI25" s="450" t="str">
        <f t="shared" ca="1" si="28"/>
        <v/>
      </c>
      <c r="CJ25" s="450" t="str">
        <f t="shared" ca="1" si="29"/>
        <v/>
      </c>
      <c r="CL25" s="450" t="str">
        <f t="shared" ca="1" si="30"/>
        <v/>
      </c>
      <c r="CM25" s="450" t="str">
        <f t="shared" ca="1" si="31"/>
        <v/>
      </c>
    </row>
    <row r="26" spans="1:91" s="441" customFormat="1" ht="17.399999999999999" x14ac:dyDescent="0.55000000000000004">
      <c r="A26" s="445">
        <v>19</v>
      </c>
      <c r="B26" s="423" t="str">
        <f t="shared" si="0"/>
        <v>Asia sans Japan: FAOSTAT 2017</v>
      </c>
      <c r="C26" s="425" t="s">
        <v>681</v>
      </c>
      <c r="D26" s="425" t="s">
        <v>682</v>
      </c>
      <c r="E26" s="425" t="s">
        <v>665</v>
      </c>
      <c r="F26" s="425" t="s">
        <v>667</v>
      </c>
      <c r="G26" s="425"/>
      <c r="H26" s="305"/>
      <c r="I26" s="424">
        <v>2017</v>
      </c>
      <c r="J26" s="306"/>
      <c r="K26" s="428">
        <v>1.2599</v>
      </c>
      <c r="L26" s="426" t="s">
        <v>258</v>
      </c>
      <c r="M26" s="427"/>
      <c r="N26" s="426" t="s">
        <v>258</v>
      </c>
      <c r="O26" s="541">
        <f t="shared" si="32"/>
        <v>2.7990433702787065E-4</v>
      </c>
      <c r="P26" s="431" t="s">
        <v>676</v>
      </c>
      <c r="Q26" s="431" t="s">
        <v>0</v>
      </c>
      <c r="S26" s="442">
        <f t="shared" si="33"/>
        <v>1.2599</v>
      </c>
      <c r="T26" s="443">
        <f t="shared" si="34"/>
        <v>3.5265147422141425E-4</v>
      </c>
      <c r="U26" s="442">
        <f t="shared" si="35"/>
        <v>3.5265147422141425E-4</v>
      </c>
      <c r="V26" s="444" t="str">
        <f t="shared" si="36"/>
        <v>t/ha</v>
      </c>
      <c r="Z26" s="446"/>
      <c r="AA26" s="542" t="s">
        <v>665</v>
      </c>
      <c r="AB26" s="542" t="s">
        <v>667</v>
      </c>
      <c r="AC26" s="542" t="s">
        <v>676</v>
      </c>
      <c r="AD26" s="542">
        <v>2017</v>
      </c>
      <c r="AE26" s="542">
        <v>6807</v>
      </c>
      <c r="AF26" s="542">
        <v>1.2599</v>
      </c>
      <c r="AG26" s="542">
        <f t="shared" si="1"/>
        <v>0.3779694441625821</v>
      </c>
      <c r="AH26" s="542">
        <f t="shared" si="37"/>
        <v>0.47620370270043721</v>
      </c>
      <c r="AI26" s="542">
        <v>8576</v>
      </c>
      <c r="AJ26" s="418">
        <f t="shared" si="38"/>
        <v>2.7990433702787065E-4</v>
      </c>
      <c r="AK26" s="418">
        <f t="shared" si="39"/>
        <v>3.5265147422141425E-4</v>
      </c>
      <c r="AP26" s="446"/>
      <c r="AS26" s="449">
        <f t="shared" si="40"/>
        <v>3.5265147422141425E-4</v>
      </c>
      <c r="AU26" s="450" t="str">
        <f t="shared" ca="1" si="2"/>
        <v/>
      </c>
      <c r="AV26" s="450" t="str">
        <f t="shared" ca="1" si="3"/>
        <v/>
      </c>
      <c r="AX26" s="450" t="str">
        <f t="shared" ca="1" si="4"/>
        <v/>
      </c>
      <c r="AY26" s="450" t="str">
        <f t="shared" ca="1" si="5"/>
        <v/>
      </c>
      <c r="BA26" s="450" t="str">
        <f t="shared" ca="1" si="6"/>
        <v/>
      </c>
      <c r="BB26" s="450" t="str">
        <f t="shared" ca="1" si="7"/>
        <v/>
      </c>
      <c r="BD26" s="450" t="str">
        <f t="shared" ca="1" si="8"/>
        <v/>
      </c>
      <c r="BE26" s="450" t="str">
        <f t="shared" ca="1" si="9"/>
        <v/>
      </c>
      <c r="BG26" s="450" t="str">
        <f t="shared" ca="1" si="10"/>
        <v/>
      </c>
      <c r="BH26" s="450" t="str">
        <f t="shared" ca="1" si="11"/>
        <v/>
      </c>
      <c r="BI26" s="451"/>
      <c r="BJ26" s="450" t="str">
        <f t="shared" ca="1" si="12"/>
        <v/>
      </c>
      <c r="BK26" s="450" t="str">
        <f t="shared" ca="1" si="13"/>
        <v/>
      </c>
      <c r="BM26" s="450" t="str">
        <f t="shared" ca="1" si="14"/>
        <v/>
      </c>
      <c r="BN26" s="450" t="str">
        <f t="shared" ca="1" si="15"/>
        <v/>
      </c>
      <c r="BP26" s="450" t="str">
        <f t="shared" ca="1" si="16"/>
        <v/>
      </c>
      <c r="BQ26" s="450" t="str">
        <f t="shared" ca="1" si="17"/>
        <v/>
      </c>
      <c r="BS26" s="450" t="str">
        <f t="shared" ca="1" si="18"/>
        <v/>
      </c>
      <c r="BT26" s="450" t="str">
        <f t="shared" ca="1" si="19"/>
        <v/>
      </c>
      <c r="BU26" s="452"/>
      <c r="BV26" s="446"/>
      <c r="BW26" s="450" t="str">
        <f t="shared" ca="1" si="20"/>
        <v/>
      </c>
      <c r="BX26" s="450" t="str">
        <f t="shared" ca="1" si="21"/>
        <v/>
      </c>
      <c r="BY26" s="452"/>
      <c r="BZ26" s="450" t="str">
        <f t="shared" ca="1" si="22"/>
        <v/>
      </c>
      <c r="CA26" s="450" t="str">
        <f t="shared" ca="1" si="23"/>
        <v/>
      </c>
      <c r="CC26" s="450" t="str">
        <f t="shared" ca="1" si="24"/>
        <v/>
      </c>
      <c r="CD26" s="450" t="str">
        <f t="shared" ca="1" si="25"/>
        <v/>
      </c>
      <c r="CF26" s="450" t="str">
        <f t="shared" si="26"/>
        <v/>
      </c>
      <c r="CG26" s="450" t="str">
        <f t="shared" si="27"/>
        <v/>
      </c>
      <c r="CI26" s="450" t="str">
        <f t="shared" ca="1" si="28"/>
        <v/>
      </c>
      <c r="CJ26" s="450" t="str">
        <f t="shared" ca="1" si="29"/>
        <v/>
      </c>
      <c r="CL26" s="450" t="str">
        <f t="shared" ca="1" si="30"/>
        <v/>
      </c>
      <c r="CM26" s="450" t="str">
        <f t="shared" ca="1" si="31"/>
        <v/>
      </c>
    </row>
    <row r="27" spans="1:91" s="441" customFormat="1" ht="17.399999999999999" x14ac:dyDescent="0.55000000000000004">
      <c r="A27" s="445">
        <v>20</v>
      </c>
      <c r="B27" s="423" t="str">
        <f t="shared" si="0"/>
        <v>Asia sans Japan: FAOSTAT 2017</v>
      </c>
      <c r="C27" s="425" t="s">
        <v>681</v>
      </c>
      <c r="D27" s="425" t="s">
        <v>682</v>
      </c>
      <c r="E27" s="425" t="s">
        <v>665</v>
      </c>
      <c r="F27" s="425" t="s">
        <v>668</v>
      </c>
      <c r="G27" s="425"/>
      <c r="H27" s="305"/>
      <c r="I27" s="424">
        <v>2017</v>
      </c>
      <c r="J27" s="306"/>
      <c r="K27" s="428">
        <v>1.2661</v>
      </c>
      <c r="L27" s="426" t="s">
        <v>258</v>
      </c>
      <c r="M27" s="427"/>
      <c r="N27" s="426" t="s">
        <v>258</v>
      </c>
      <c r="O27" s="541">
        <f t="shared" si="32"/>
        <v>5.8451571499908298E-3</v>
      </c>
      <c r="P27" s="431" t="s">
        <v>676</v>
      </c>
      <c r="Q27" s="431" t="s">
        <v>0</v>
      </c>
      <c r="S27" s="442">
        <f t="shared" si="33"/>
        <v>1.2661</v>
      </c>
      <c r="T27" s="443">
        <f t="shared" si="34"/>
        <v>7.4005534676033899E-3</v>
      </c>
      <c r="U27" s="442">
        <f t="shared" si="35"/>
        <v>7.4005534676033899E-3</v>
      </c>
      <c r="V27" s="444" t="str">
        <f t="shared" si="36"/>
        <v>t/ha</v>
      </c>
      <c r="Z27" s="446"/>
      <c r="AA27" s="542" t="s">
        <v>665</v>
      </c>
      <c r="AB27" s="542" t="s">
        <v>668</v>
      </c>
      <c r="AC27" s="542" t="s">
        <v>676</v>
      </c>
      <c r="AD27" s="542">
        <v>2017</v>
      </c>
      <c r="AE27" s="542">
        <v>141451</v>
      </c>
      <c r="AF27" s="542">
        <v>1.2661</v>
      </c>
      <c r="AG27" s="542">
        <f t="shared" si="1"/>
        <v>0.37982944142729197</v>
      </c>
      <c r="AH27" s="542">
        <f t="shared" si="37"/>
        <v>0.48090205579109435</v>
      </c>
      <c r="AI27" s="542">
        <v>179090</v>
      </c>
      <c r="AJ27" s="418">
        <f t="shared" si="38"/>
        <v>5.8451571499908298E-3</v>
      </c>
      <c r="AK27" s="418">
        <f t="shared" si="39"/>
        <v>7.4005534676033899E-3</v>
      </c>
      <c r="AP27" s="446"/>
      <c r="AS27" s="449">
        <f t="shared" si="40"/>
        <v>7.4005534676033899E-3</v>
      </c>
      <c r="AU27" s="450" t="str">
        <f t="shared" ca="1" si="2"/>
        <v/>
      </c>
      <c r="AV27" s="450" t="str">
        <f t="shared" ca="1" si="3"/>
        <v/>
      </c>
      <c r="AX27" s="450" t="str">
        <f t="shared" ca="1" si="4"/>
        <v/>
      </c>
      <c r="AY27" s="450" t="str">
        <f t="shared" ca="1" si="5"/>
        <v/>
      </c>
      <c r="BA27" s="450" t="str">
        <f t="shared" ca="1" si="6"/>
        <v/>
      </c>
      <c r="BB27" s="450" t="str">
        <f t="shared" ca="1" si="7"/>
        <v/>
      </c>
      <c r="BD27" s="450" t="str">
        <f t="shared" ca="1" si="8"/>
        <v/>
      </c>
      <c r="BE27" s="450" t="str">
        <f t="shared" ca="1" si="9"/>
        <v/>
      </c>
      <c r="BG27" s="450" t="str">
        <f t="shared" ca="1" si="10"/>
        <v/>
      </c>
      <c r="BH27" s="450" t="str">
        <f t="shared" ca="1" si="11"/>
        <v/>
      </c>
      <c r="BI27" s="451"/>
      <c r="BJ27" s="450" t="str">
        <f t="shared" ca="1" si="12"/>
        <v/>
      </c>
      <c r="BK27" s="450" t="str">
        <f t="shared" ca="1" si="13"/>
        <v/>
      </c>
      <c r="BM27" s="450" t="str">
        <f t="shared" ca="1" si="14"/>
        <v/>
      </c>
      <c r="BN27" s="450" t="str">
        <f t="shared" ca="1" si="15"/>
        <v/>
      </c>
      <c r="BP27" s="450" t="str">
        <f t="shared" ca="1" si="16"/>
        <v/>
      </c>
      <c r="BQ27" s="450" t="str">
        <f t="shared" ca="1" si="17"/>
        <v/>
      </c>
      <c r="BS27" s="450" t="str">
        <f t="shared" ca="1" si="18"/>
        <v/>
      </c>
      <c r="BT27" s="450" t="str">
        <f t="shared" ca="1" si="19"/>
        <v/>
      </c>
      <c r="BU27" s="452"/>
      <c r="BV27" s="446"/>
      <c r="BW27" s="450" t="str">
        <f t="shared" ca="1" si="20"/>
        <v/>
      </c>
      <c r="BX27" s="450" t="str">
        <f t="shared" ca="1" si="21"/>
        <v/>
      </c>
      <c r="BY27" s="452"/>
      <c r="BZ27" s="450" t="str">
        <f t="shared" ca="1" si="22"/>
        <v/>
      </c>
      <c r="CA27" s="450" t="str">
        <f t="shared" ca="1" si="23"/>
        <v/>
      </c>
      <c r="CC27" s="450" t="str">
        <f t="shared" ca="1" si="24"/>
        <v/>
      </c>
      <c r="CD27" s="450" t="str">
        <f t="shared" ca="1" si="25"/>
        <v/>
      </c>
      <c r="CF27" s="450" t="str">
        <f t="shared" si="26"/>
        <v/>
      </c>
      <c r="CG27" s="450" t="str">
        <f t="shared" si="27"/>
        <v/>
      </c>
      <c r="CI27" s="450" t="str">
        <f t="shared" ca="1" si="28"/>
        <v/>
      </c>
      <c r="CJ27" s="450" t="str">
        <f t="shared" ca="1" si="29"/>
        <v/>
      </c>
      <c r="CL27" s="450" t="str">
        <f t="shared" ca="1" si="30"/>
        <v/>
      </c>
      <c r="CM27" s="450" t="str">
        <f t="shared" ca="1" si="31"/>
        <v/>
      </c>
    </row>
    <row r="28" spans="1:91" s="441" customFormat="1" ht="17.399999999999999" x14ac:dyDescent="0.55000000000000004">
      <c r="A28" s="445">
        <v>21</v>
      </c>
      <c r="B28" s="423" t="str">
        <f t="shared" si="0"/>
        <v>Latin America: FAOSTAT 2017</v>
      </c>
      <c r="C28" s="425" t="s">
        <v>681</v>
      </c>
      <c r="D28" s="425" t="s">
        <v>682</v>
      </c>
      <c r="E28" s="425" t="s">
        <v>245</v>
      </c>
      <c r="F28" s="425" t="s">
        <v>669</v>
      </c>
      <c r="G28" s="425"/>
      <c r="H28" s="305"/>
      <c r="I28" s="424">
        <v>2017</v>
      </c>
      <c r="J28" s="306"/>
      <c r="K28" s="428">
        <v>0.73180000000000001</v>
      </c>
      <c r="L28" s="426" t="s">
        <v>258</v>
      </c>
      <c r="M28" s="427"/>
      <c r="N28" s="426" t="s">
        <v>258</v>
      </c>
      <c r="O28" s="541">
        <f t="shared" si="32"/>
        <v>9.7114663575842951E-4</v>
      </c>
      <c r="P28" s="431" t="s">
        <v>676</v>
      </c>
      <c r="Q28" s="431" t="s">
        <v>0</v>
      </c>
      <c r="S28" s="442">
        <f t="shared" si="33"/>
        <v>0.73180000000000001</v>
      </c>
      <c r="T28" s="443">
        <f t="shared" si="34"/>
        <v>7.1068510804801874E-4</v>
      </c>
      <c r="U28" s="442">
        <f t="shared" si="35"/>
        <v>7.1068510804801874E-4</v>
      </c>
      <c r="V28" s="444" t="str">
        <f t="shared" si="36"/>
        <v>t/ha</v>
      </c>
      <c r="Z28" s="446"/>
      <c r="AA28" s="542" t="s">
        <v>245</v>
      </c>
      <c r="AB28" s="542" t="s">
        <v>669</v>
      </c>
      <c r="AC28" s="542" t="s">
        <v>676</v>
      </c>
      <c r="AD28" s="542">
        <v>2017</v>
      </c>
      <c r="AE28" s="542">
        <v>40658</v>
      </c>
      <c r="AF28" s="542">
        <v>0.73180000000000001</v>
      </c>
      <c r="AG28" s="542">
        <f t="shared" si="1"/>
        <v>0.21953967714753359</v>
      </c>
      <c r="AH28" s="542">
        <f t="shared" si="37"/>
        <v>0.16065913573656507</v>
      </c>
      <c r="AI28" s="542">
        <v>29755</v>
      </c>
      <c r="AJ28" s="418">
        <f t="shared" si="38"/>
        <v>9.7114663575842951E-4</v>
      </c>
      <c r="AK28" s="418">
        <f t="shared" si="39"/>
        <v>7.1068510804801874E-4</v>
      </c>
      <c r="AP28" s="446"/>
      <c r="AS28" s="449">
        <f t="shared" si="40"/>
        <v>7.1068510804801874E-4</v>
      </c>
      <c r="AU28" s="450" t="str">
        <f t="shared" ca="1" si="2"/>
        <v/>
      </c>
      <c r="AV28" s="450" t="str">
        <f t="shared" ca="1" si="3"/>
        <v/>
      </c>
      <c r="AX28" s="450" t="str">
        <f t="shared" ca="1" si="4"/>
        <v/>
      </c>
      <c r="AY28" s="450" t="str">
        <f t="shared" ca="1" si="5"/>
        <v/>
      </c>
      <c r="BA28" s="450" t="str">
        <f t="shared" ca="1" si="6"/>
        <v/>
      </c>
      <c r="BB28" s="450" t="str">
        <f t="shared" ca="1" si="7"/>
        <v/>
      </c>
      <c r="BD28" s="450" t="str">
        <f t="shared" ca="1" si="8"/>
        <v/>
      </c>
      <c r="BE28" s="450" t="str">
        <f t="shared" ca="1" si="9"/>
        <v/>
      </c>
      <c r="BG28" s="450" t="str">
        <f t="shared" ca="1" si="10"/>
        <v/>
      </c>
      <c r="BH28" s="450" t="str">
        <f t="shared" ca="1" si="11"/>
        <v/>
      </c>
      <c r="BI28" s="451"/>
      <c r="BJ28" s="450" t="str">
        <f t="shared" ca="1" si="12"/>
        <v/>
      </c>
      <c r="BK28" s="450" t="str">
        <f t="shared" ca="1" si="13"/>
        <v/>
      </c>
      <c r="BM28" s="450" t="str">
        <f t="shared" ca="1" si="14"/>
        <v/>
      </c>
      <c r="BN28" s="450" t="str">
        <f t="shared" ca="1" si="15"/>
        <v/>
      </c>
      <c r="BP28" s="450" t="str">
        <f t="shared" ca="1" si="16"/>
        <v/>
      </c>
      <c r="BQ28" s="450" t="str">
        <f t="shared" ca="1" si="17"/>
        <v/>
      </c>
      <c r="BS28" s="450" t="str">
        <f t="shared" ca="1" si="18"/>
        <v/>
      </c>
      <c r="BT28" s="450" t="str">
        <f t="shared" ca="1" si="19"/>
        <v/>
      </c>
      <c r="BU28" s="452"/>
      <c r="BV28" s="446"/>
      <c r="BW28" s="450" t="str">
        <f t="shared" ca="1" si="20"/>
        <v/>
      </c>
      <c r="BX28" s="450" t="str">
        <f t="shared" ca="1" si="21"/>
        <v/>
      </c>
      <c r="BY28" s="452"/>
      <c r="BZ28" s="450" t="str">
        <f t="shared" ca="1" si="22"/>
        <v/>
      </c>
      <c r="CA28" s="450" t="str">
        <f t="shared" ca="1" si="23"/>
        <v/>
      </c>
      <c r="CC28" s="450" t="str">
        <f t="shared" ca="1" si="24"/>
        <v/>
      </c>
      <c r="CD28" s="450" t="str">
        <f t="shared" ca="1" si="25"/>
        <v/>
      </c>
      <c r="CF28" s="450" t="str">
        <f t="shared" si="26"/>
        <v/>
      </c>
      <c r="CG28" s="450" t="str">
        <f t="shared" si="27"/>
        <v/>
      </c>
      <c r="CI28" s="450" t="str">
        <f t="shared" ca="1" si="28"/>
        <v/>
      </c>
      <c r="CJ28" s="450" t="str">
        <f t="shared" ca="1" si="29"/>
        <v/>
      </c>
      <c r="CL28" s="450" t="str">
        <f t="shared" ca="1" si="30"/>
        <v/>
      </c>
      <c r="CM28" s="450" t="str">
        <f t="shared" ca="1" si="31"/>
        <v/>
      </c>
    </row>
    <row r="29" spans="1:91" s="441" customFormat="1" ht="17.399999999999999" x14ac:dyDescent="0.55000000000000004">
      <c r="A29" s="445">
        <v>22</v>
      </c>
      <c r="B29" s="423" t="str">
        <f t="shared" si="0"/>
        <v>Latin America: FAOSTAT 2017</v>
      </c>
      <c r="C29" s="425" t="s">
        <v>681</v>
      </c>
      <c r="D29" s="425" t="s">
        <v>682</v>
      </c>
      <c r="E29" s="425" t="s">
        <v>245</v>
      </c>
      <c r="F29" s="425" t="s">
        <v>283</v>
      </c>
      <c r="G29" s="425"/>
      <c r="H29" s="305"/>
      <c r="I29" s="424">
        <v>2017</v>
      </c>
      <c r="J29" s="306"/>
      <c r="K29" s="428">
        <v>1.1384000000000001</v>
      </c>
      <c r="L29" s="426" t="s">
        <v>258</v>
      </c>
      <c r="M29" s="427"/>
      <c r="N29" s="426" t="s">
        <v>258</v>
      </c>
      <c r="O29" s="541">
        <f t="shared" si="32"/>
        <v>6.6904839141025197E-4</v>
      </c>
      <c r="P29" s="431" t="s">
        <v>676</v>
      </c>
      <c r="Q29" s="431" t="s">
        <v>0</v>
      </c>
      <c r="S29" s="442">
        <f t="shared" si="33"/>
        <v>1.1384000000000001</v>
      </c>
      <c r="T29" s="443">
        <f t="shared" si="34"/>
        <v>7.6164468878143089E-4</v>
      </c>
      <c r="U29" s="442">
        <f t="shared" si="35"/>
        <v>7.6164468878143089E-4</v>
      </c>
      <c r="V29" s="444" t="str">
        <f t="shared" si="36"/>
        <v>t/ha</v>
      </c>
      <c r="Z29" s="446"/>
      <c r="AA29" s="542" t="s">
        <v>245</v>
      </c>
      <c r="AB29" s="542" t="s">
        <v>283</v>
      </c>
      <c r="AC29" s="542" t="s">
        <v>676</v>
      </c>
      <c r="AD29" s="542">
        <v>2017</v>
      </c>
      <c r="AE29" s="542">
        <v>18006</v>
      </c>
      <c r="AF29" s="542">
        <v>1.1384000000000001</v>
      </c>
      <c r="AG29" s="542">
        <f t="shared" si="1"/>
        <v>0.34151949776544444</v>
      </c>
      <c r="AH29" s="542">
        <f t="shared" si="37"/>
        <v>0.38878579625618198</v>
      </c>
      <c r="AI29" s="542">
        <v>20499</v>
      </c>
      <c r="AJ29" s="418">
        <f t="shared" si="38"/>
        <v>6.6904839141025197E-4</v>
      </c>
      <c r="AK29" s="418">
        <f t="shared" si="39"/>
        <v>7.6164468878143089E-4</v>
      </c>
      <c r="AP29" s="446"/>
      <c r="AS29" s="449">
        <f t="shared" si="40"/>
        <v>7.6164468878143089E-4</v>
      </c>
      <c r="AU29" s="450" t="str">
        <f t="shared" ca="1" si="2"/>
        <v/>
      </c>
      <c r="AV29" s="450" t="str">
        <f t="shared" ca="1" si="3"/>
        <v/>
      </c>
      <c r="AX29" s="450" t="str">
        <f t="shared" ca="1" si="4"/>
        <v/>
      </c>
      <c r="AY29" s="450" t="str">
        <f t="shared" ca="1" si="5"/>
        <v/>
      </c>
      <c r="BA29" s="450" t="str">
        <f t="shared" ca="1" si="6"/>
        <v/>
      </c>
      <c r="BB29" s="450" t="str">
        <f t="shared" ca="1" si="7"/>
        <v/>
      </c>
      <c r="BD29" s="450" t="str">
        <f t="shared" ca="1" si="8"/>
        <v/>
      </c>
      <c r="BE29" s="450" t="str">
        <f t="shared" ca="1" si="9"/>
        <v/>
      </c>
      <c r="BG29" s="450" t="str">
        <f t="shared" ca="1" si="10"/>
        <v/>
      </c>
      <c r="BH29" s="450" t="str">
        <f t="shared" ca="1" si="11"/>
        <v/>
      </c>
      <c r="BI29" s="451"/>
      <c r="BJ29" s="450" t="str">
        <f t="shared" ca="1" si="12"/>
        <v/>
      </c>
      <c r="BK29" s="450" t="str">
        <f t="shared" ca="1" si="13"/>
        <v/>
      </c>
      <c r="BM29" s="450" t="str">
        <f t="shared" ca="1" si="14"/>
        <v/>
      </c>
      <c r="BN29" s="450" t="str">
        <f t="shared" ca="1" si="15"/>
        <v/>
      </c>
      <c r="BP29" s="450" t="str">
        <f t="shared" ca="1" si="16"/>
        <v/>
      </c>
      <c r="BQ29" s="450" t="str">
        <f t="shared" ca="1" si="17"/>
        <v/>
      </c>
      <c r="BS29" s="450" t="str">
        <f t="shared" ca="1" si="18"/>
        <v/>
      </c>
      <c r="BT29" s="450" t="str">
        <f t="shared" ca="1" si="19"/>
        <v/>
      </c>
      <c r="BU29" s="452"/>
      <c r="BV29" s="446"/>
      <c r="BW29" s="450" t="str">
        <f t="shared" ca="1" si="20"/>
        <v/>
      </c>
      <c r="BX29" s="450" t="str">
        <f t="shared" ca="1" si="21"/>
        <v/>
      </c>
      <c r="BY29" s="452"/>
      <c r="BZ29" s="450" t="str">
        <f t="shared" ca="1" si="22"/>
        <v/>
      </c>
      <c r="CA29" s="450" t="str">
        <f t="shared" ca="1" si="23"/>
        <v/>
      </c>
      <c r="CC29" s="450" t="str">
        <f t="shared" ca="1" si="24"/>
        <v/>
      </c>
      <c r="CD29" s="450" t="str">
        <f t="shared" ca="1" si="25"/>
        <v/>
      </c>
      <c r="CF29" s="450" t="str">
        <f t="shared" si="26"/>
        <v/>
      </c>
      <c r="CG29" s="450" t="str">
        <f t="shared" si="27"/>
        <v/>
      </c>
      <c r="CI29" s="450" t="str">
        <f t="shared" ca="1" si="28"/>
        <v/>
      </c>
      <c r="CJ29" s="450" t="str">
        <f t="shared" ca="1" si="29"/>
        <v/>
      </c>
      <c r="CL29" s="450" t="str">
        <f t="shared" ca="1" si="30"/>
        <v/>
      </c>
      <c r="CM29" s="450" t="str">
        <f t="shared" ca="1" si="31"/>
        <v/>
      </c>
    </row>
    <row r="30" spans="1:91" s="441" customFormat="1" ht="17.399999999999999" x14ac:dyDescent="0.55000000000000004">
      <c r="A30" s="445">
        <v>23</v>
      </c>
      <c r="B30" s="423" t="str">
        <f t="shared" si="0"/>
        <v>OECD90: FAOSTAT 2017</v>
      </c>
      <c r="C30" s="425" t="s">
        <v>681</v>
      </c>
      <c r="D30" s="425" t="s">
        <v>682</v>
      </c>
      <c r="E30" s="425" t="s">
        <v>482</v>
      </c>
      <c r="F30" s="425" t="s">
        <v>670</v>
      </c>
      <c r="G30" s="425"/>
      <c r="H30" s="305"/>
      <c r="I30" s="424">
        <v>2017</v>
      </c>
      <c r="J30" s="306"/>
      <c r="K30" s="428">
        <v>1.7007000000000001</v>
      </c>
      <c r="L30" s="426" t="s">
        <v>258</v>
      </c>
      <c r="M30" s="427"/>
      <c r="N30" s="426" t="s">
        <v>258</v>
      </c>
      <c r="O30" s="541">
        <f t="shared" si="32"/>
        <v>6.4695239838694638E-4</v>
      </c>
      <c r="P30" s="431" t="s">
        <v>676</v>
      </c>
      <c r="Q30" s="431" t="s">
        <v>0</v>
      </c>
      <c r="S30" s="442">
        <f t="shared" si="33"/>
        <v>1.7007000000000001</v>
      </c>
      <c r="T30" s="443">
        <f t="shared" si="34"/>
        <v>1.1002719439366798E-3</v>
      </c>
      <c r="U30" s="442">
        <f t="shared" si="35"/>
        <v>1.1002719439366798E-3</v>
      </c>
      <c r="V30" s="444" t="str">
        <f t="shared" si="36"/>
        <v>t/ha</v>
      </c>
      <c r="Z30" s="446"/>
      <c r="AA30" s="542" t="s">
        <v>482</v>
      </c>
      <c r="AB30" s="542" t="s">
        <v>670</v>
      </c>
      <c r="AC30" s="542" t="s">
        <v>676</v>
      </c>
      <c r="AD30" s="542">
        <v>2017</v>
      </c>
      <c r="AE30" s="542">
        <v>11655</v>
      </c>
      <c r="AF30" s="542">
        <v>1.7007000000000001</v>
      </c>
      <c r="AG30" s="542">
        <f t="shared" si="1"/>
        <v>0.51020924969227988</v>
      </c>
      <c r="AH30" s="542">
        <f t="shared" si="37"/>
        <v>0.86771287095166039</v>
      </c>
      <c r="AI30" s="542">
        <v>19822</v>
      </c>
      <c r="AJ30" s="418">
        <f t="shared" si="38"/>
        <v>6.4695239838694638E-4</v>
      </c>
      <c r="AK30" s="418">
        <f t="shared" si="39"/>
        <v>1.1002719439366798E-3</v>
      </c>
      <c r="AP30" s="446"/>
      <c r="AS30" s="449">
        <f t="shared" si="40"/>
        <v>1.1002719439366798E-3</v>
      </c>
      <c r="AU30" s="450" t="str">
        <f t="shared" ca="1" si="2"/>
        <v/>
      </c>
      <c r="AV30" s="450" t="str">
        <f t="shared" ca="1" si="3"/>
        <v/>
      </c>
      <c r="AX30" s="450" t="str">
        <f t="shared" ca="1" si="4"/>
        <v/>
      </c>
      <c r="AY30" s="450" t="str">
        <f t="shared" ca="1" si="5"/>
        <v/>
      </c>
      <c r="BA30" s="450" t="str">
        <f t="shared" ca="1" si="6"/>
        <v/>
      </c>
      <c r="BB30" s="450" t="str">
        <f t="shared" ca="1" si="7"/>
        <v/>
      </c>
      <c r="BD30" s="450" t="str">
        <f t="shared" ca="1" si="8"/>
        <v/>
      </c>
      <c r="BE30" s="450" t="str">
        <f t="shared" ca="1" si="9"/>
        <v/>
      </c>
      <c r="BG30" s="450" t="str">
        <f t="shared" ca="1" si="10"/>
        <v/>
      </c>
      <c r="BH30" s="450" t="str">
        <f t="shared" ca="1" si="11"/>
        <v/>
      </c>
      <c r="BI30" s="451"/>
      <c r="BJ30" s="450" t="str">
        <f t="shared" ca="1" si="12"/>
        <v/>
      </c>
      <c r="BK30" s="450" t="str">
        <f t="shared" ca="1" si="13"/>
        <v/>
      </c>
      <c r="BM30" s="450" t="str">
        <f t="shared" ca="1" si="14"/>
        <v/>
      </c>
      <c r="BN30" s="450" t="str">
        <f t="shared" ca="1" si="15"/>
        <v/>
      </c>
      <c r="BP30" s="450" t="str">
        <f t="shared" ca="1" si="16"/>
        <v/>
      </c>
      <c r="BQ30" s="450" t="str">
        <f t="shared" ca="1" si="17"/>
        <v/>
      </c>
      <c r="BS30" s="450" t="str">
        <f t="shared" ca="1" si="18"/>
        <v/>
      </c>
      <c r="BT30" s="450" t="str">
        <f t="shared" ca="1" si="19"/>
        <v/>
      </c>
      <c r="BU30" s="452"/>
      <c r="BV30" s="446"/>
      <c r="BW30" s="450" t="str">
        <f t="shared" ca="1" si="20"/>
        <v/>
      </c>
      <c r="BX30" s="450" t="str">
        <f t="shared" ca="1" si="21"/>
        <v/>
      </c>
      <c r="BY30" s="452"/>
      <c r="BZ30" s="450" t="str">
        <f t="shared" ca="1" si="22"/>
        <v/>
      </c>
      <c r="CA30" s="450" t="str">
        <f t="shared" ca="1" si="23"/>
        <v/>
      </c>
      <c r="CC30" s="450" t="str">
        <f t="shared" ca="1" si="24"/>
        <v/>
      </c>
      <c r="CD30" s="450" t="str">
        <f t="shared" ca="1" si="25"/>
        <v/>
      </c>
      <c r="CF30" s="450" t="str">
        <f t="shared" si="26"/>
        <v/>
      </c>
      <c r="CG30" s="450" t="str">
        <f t="shared" si="27"/>
        <v/>
      </c>
      <c r="CI30" s="450" t="str">
        <f t="shared" ca="1" si="28"/>
        <v/>
      </c>
      <c r="CJ30" s="450" t="str">
        <f t="shared" ca="1" si="29"/>
        <v/>
      </c>
      <c r="CL30" s="450" t="str">
        <f t="shared" ca="1" si="30"/>
        <v/>
      </c>
      <c r="CM30" s="450" t="str">
        <f t="shared" ca="1" si="31"/>
        <v/>
      </c>
    </row>
    <row r="31" spans="1:91" s="441" customFormat="1" ht="17.399999999999999" x14ac:dyDescent="0.55000000000000004">
      <c r="A31" s="445">
        <v>24</v>
      </c>
      <c r="B31" s="423" t="str">
        <f t="shared" si="0"/>
        <v>OECD90: FAOSTAT 2017</v>
      </c>
      <c r="C31" s="425" t="s">
        <v>681</v>
      </c>
      <c r="D31" s="425" t="s">
        <v>682</v>
      </c>
      <c r="E31" s="425" t="s">
        <v>482</v>
      </c>
      <c r="F31" s="425" t="s">
        <v>672</v>
      </c>
      <c r="G31" s="425"/>
      <c r="H31" s="305"/>
      <c r="I31" s="424">
        <v>2017</v>
      </c>
      <c r="J31" s="306"/>
      <c r="K31" s="428">
        <v>3.1356999999999999</v>
      </c>
      <c r="L31" s="426" t="s">
        <v>258</v>
      </c>
      <c r="M31" s="427"/>
      <c r="N31" s="426" t="s">
        <v>258</v>
      </c>
      <c r="O31" s="541">
        <f t="shared" si="32"/>
        <v>8.7450522461809314E-4</v>
      </c>
      <c r="P31" s="431" t="s">
        <v>676</v>
      </c>
      <c r="Q31" s="431" t="s">
        <v>0</v>
      </c>
      <c r="S31" s="442">
        <f t="shared" si="33"/>
        <v>3.1356999999999999</v>
      </c>
      <c r="T31" s="443">
        <f t="shared" si="34"/>
        <v>2.7421860328349546E-3</v>
      </c>
      <c r="U31" s="442">
        <f t="shared" si="35"/>
        <v>2.7421860328349546E-3</v>
      </c>
      <c r="V31" s="444" t="str">
        <f t="shared" si="36"/>
        <v>t/ha</v>
      </c>
      <c r="Z31" s="446"/>
      <c r="AA31" s="542" t="s">
        <v>482</v>
      </c>
      <c r="AB31" s="542" t="s">
        <v>672</v>
      </c>
      <c r="AC31" s="542" t="s">
        <v>676</v>
      </c>
      <c r="AD31" s="542">
        <v>2017</v>
      </c>
      <c r="AE31" s="542">
        <v>8545</v>
      </c>
      <c r="AF31" s="542">
        <v>3.1356999999999999</v>
      </c>
      <c r="AG31" s="542">
        <f t="shared" si="1"/>
        <v>0.94070861660497551</v>
      </c>
      <c r="AH31" s="542">
        <f t="shared" si="37"/>
        <v>2.9497800090882218</v>
      </c>
      <c r="AI31" s="542">
        <v>26794</v>
      </c>
      <c r="AJ31" s="418">
        <f t="shared" si="38"/>
        <v>8.7450522461809314E-4</v>
      </c>
      <c r="AK31" s="418">
        <f t="shared" si="39"/>
        <v>2.7421860328349546E-3</v>
      </c>
      <c r="AP31" s="446"/>
      <c r="AS31" s="449">
        <f t="shared" si="40"/>
        <v>2.7421860328349546E-3</v>
      </c>
      <c r="AU31" s="450" t="str">
        <f t="shared" ca="1" si="2"/>
        <v/>
      </c>
      <c r="AV31" s="450" t="str">
        <f t="shared" ca="1" si="3"/>
        <v/>
      </c>
      <c r="AX31" s="450" t="str">
        <f t="shared" ca="1" si="4"/>
        <v/>
      </c>
      <c r="AY31" s="450" t="str">
        <f t="shared" ca="1" si="5"/>
        <v/>
      </c>
      <c r="BA31" s="450" t="str">
        <f t="shared" ca="1" si="6"/>
        <v/>
      </c>
      <c r="BB31" s="450" t="str">
        <f t="shared" ca="1" si="7"/>
        <v/>
      </c>
      <c r="BD31" s="450" t="str">
        <f t="shared" ca="1" si="8"/>
        <v/>
      </c>
      <c r="BE31" s="450" t="str">
        <f t="shared" ca="1" si="9"/>
        <v/>
      </c>
      <c r="BG31" s="450" t="str">
        <f t="shared" ca="1" si="10"/>
        <v/>
      </c>
      <c r="BH31" s="450" t="str">
        <f t="shared" ca="1" si="11"/>
        <v/>
      </c>
      <c r="BI31" s="451"/>
      <c r="BJ31" s="450" t="str">
        <f t="shared" ca="1" si="12"/>
        <v/>
      </c>
      <c r="BK31" s="450" t="str">
        <f t="shared" ca="1" si="13"/>
        <v/>
      </c>
      <c r="BM31" s="450" t="str">
        <f t="shared" ca="1" si="14"/>
        <v/>
      </c>
      <c r="BN31" s="450" t="str">
        <f t="shared" ca="1" si="15"/>
        <v/>
      </c>
      <c r="BP31" s="450" t="str">
        <f t="shared" ca="1" si="16"/>
        <v/>
      </c>
      <c r="BQ31" s="450" t="str">
        <f t="shared" ca="1" si="17"/>
        <v/>
      </c>
      <c r="BS31" s="450" t="str">
        <f t="shared" ca="1" si="18"/>
        <v/>
      </c>
      <c r="BT31" s="450" t="str">
        <f t="shared" ca="1" si="19"/>
        <v/>
      </c>
      <c r="BU31" s="452"/>
      <c r="BV31" s="446"/>
      <c r="BW31" s="450" t="str">
        <f t="shared" ca="1" si="20"/>
        <v/>
      </c>
      <c r="BX31" s="450" t="str">
        <f t="shared" ca="1" si="21"/>
        <v/>
      </c>
      <c r="BY31" s="452"/>
      <c r="BZ31" s="450" t="str">
        <f t="shared" ca="1" si="22"/>
        <v/>
      </c>
      <c r="CA31" s="450" t="str">
        <f t="shared" ca="1" si="23"/>
        <v/>
      </c>
      <c r="CC31" s="450" t="str">
        <f t="shared" ca="1" si="24"/>
        <v/>
      </c>
      <c r="CD31" s="450" t="str">
        <f t="shared" ca="1" si="25"/>
        <v/>
      </c>
      <c r="CF31" s="450" t="str">
        <f t="shared" si="26"/>
        <v/>
      </c>
      <c r="CG31" s="450" t="str">
        <f t="shared" si="27"/>
        <v/>
      </c>
      <c r="CI31" s="450" t="str">
        <f t="shared" ca="1" si="28"/>
        <v/>
      </c>
      <c r="CJ31" s="450" t="str">
        <f t="shared" ca="1" si="29"/>
        <v/>
      </c>
      <c r="CL31" s="450" t="str">
        <f t="shared" ca="1" si="30"/>
        <v/>
      </c>
      <c r="CM31" s="450" t="str">
        <f t="shared" ca="1" si="31"/>
        <v/>
      </c>
    </row>
    <row r="32" spans="1:91" s="441" customFormat="1" ht="17.399999999999999" x14ac:dyDescent="0.55000000000000004">
      <c r="A32" s="445">
        <v>25</v>
      </c>
      <c r="B32" s="423" t="str">
        <f t="shared" si="0"/>
        <v>Eastern Europe: FAOSTAT 2017</v>
      </c>
      <c r="C32" s="425" t="s">
        <v>681</v>
      </c>
      <c r="D32" s="425" t="s">
        <v>682</v>
      </c>
      <c r="E32" s="425" t="s">
        <v>246</v>
      </c>
      <c r="F32" s="425" t="s">
        <v>246</v>
      </c>
      <c r="G32" s="425"/>
      <c r="H32" s="305"/>
      <c r="I32" s="424">
        <v>2017</v>
      </c>
      <c r="J32" s="306"/>
      <c r="K32" s="428">
        <v>1.4160999999999999</v>
      </c>
      <c r="L32" s="426" t="s">
        <v>258</v>
      </c>
      <c r="M32" s="427"/>
      <c r="N32" s="426" t="s">
        <v>258</v>
      </c>
      <c r="O32" s="541">
        <f t="shared" si="32"/>
        <v>2.2846669300315936E-7</v>
      </c>
      <c r="P32" s="431" t="s">
        <v>676</v>
      </c>
      <c r="Q32" s="431" t="s">
        <v>0</v>
      </c>
      <c r="S32" s="442">
        <f t="shared" si="33"/>
        <v>1.4160999999999999</v>
      </c>
      <c r="T32" s="443">
        <f t="shared" si="34"/>
        <v>3.2353168396177394E-7</v>
      </c>
      <c r="U32" s="442">
        <f t="shared" si="35"/>
        <v>3.2353168396177394E-7</v>
      </c>
      <c r="V32" s="444" t="str">
        <f t="shared" si="36"/>
        <v>t/ha</v>
      </c>
      <c r="Z32" s="446"/>
      <c r="AA32" s="542" t="s">
        <v>246</v>
      </c>
      <c r="AB32" s="542" t="s">
        <v>246</v>
      </c>
      <c r="AC32" s="542" t="s">
        <v>676</v>
      </c>
      <c r="AD32" s="542">
        <v>2017</v>
      </c>
      <c r="AE32" s="542">
        <v>5</v>
      </c>
      <c r="AF32" s="542">
        <v>1.4160999999999999</v>
      </c>
      <c r="AG32" s="542">
        <f t="shared" si="1"/>
        <v>0.42482937525091868</v>
      </c>
      <c r="AH32" s="542">
        <f t="shared" si="37"/>
        <v>0.60160087829282594</v>
      </c>
      <c r="AI32" s="542">
        <v>7</v>
      </c>
      <c r="AJ32" s="418">
        <f t="shared" si="38"/>
        <v>2.2846669300315936E-7</v>
      </c>
      <c r="AK32" s="418">
        <f t="shared" si="39"/>
        <v>3.2353168396177394E-7</v>
      </c>
      <c r="AP32" s="446"/>
      <c r="AS32" s="449">
        <f t="shared" si="40"/>
        <v>3.2353168396177394E-7</v>
      </c>
      <c r="AU32" s="450" t="str">
        <f t="shared" ca="1" si="2"/>
        <v/>
      </c>
      <c r="AV32" s="450" t="str">
        <f t="shared" ca="1" si="3"/>
        <v/>
      </c>
      <c r="AX32" s="450" t="str">
        <f t="shared" ca="1" si="4"/>
        <v/>
      </c>
      <c r="AY32" s="450" t="str">
        <f t="shared" ca="1" si="5"/>
        <v/>
      </c>
      <c r="BA32" s="450" t="str">
        <f t="shared" ca="1" si="6"/>
        <v/>
      </c>
      <c r="BB32" s="450" t="str">
        <f t="shared" ca="1" si="7"/>
        <v/>
      </c>
      <c r="BD32" s="450" t="str">
        <f t="shared" ca="1" si="8"/>
        <v/>
      </c>
      <c r="BE32" s="450" t="str">
        <f t="shared" ca="1" si="9"/>
        <v/>
      </c>
      <c r="BG32" s="450" t="str">
        <f t="shared" ca="1" si="10"/>
        <v/>
      </c>
      <c r="BH32" s="450" t="str">
        <f t="shared" ca="1" si="11"/>
        <v/>
      </c>
      <c r="BI32" s="451"/>
      <c r="BJ32" s="450" t="str">
        <f t="shared" ca="1" si="12"/>
        <v/>
      </c>
      <c r="BK32" s="450" t="str">
        <f t="shared" ca="1" si="13"/>
        <v/>
      </c>
      <c r="BM32" s="450" t="str">
        <f t="shared" ca="1" si="14"/>
        <v/>
      </c>
      <c r="BN32" s="450" t="str">
        <f t="shared" ca="1" si="15"/>
        <v/>
      </c>
      <c r="BP32" s="450" t="str">
        <f t="shared" ca="1" si="16"/>
        <v/>
      </c>
      <c r="BQ32" s="450" t="str">
        <f t="shared" ca="1" si="17"/>
        <v/>
      </c>
      <c r="BS32" s="450" t="str">
        <f t="shared" ca="1" si="18"/>
        <v/>
      </c>
      <c r="BT32" s="450" t="str">
        <f t="shared" ca="1" si="19"/>
        <v/>
      </c>
      <c r="BU32" s="452"/>
      <c r="BV32" s="446"/>
      <c r="BW32" s="450" t="str">
        <f t="shared" ca="1" si="20"/>
        <v/>
      </c>
      <c r="BX32" s="450" t="str">
        <f t="shared" ca="1" si="21"/>
        <v/>
      </c>
      <c r="BY32" s="452"/>
      <c r="BZ32" s="450" t="str">
        <f t="shared" ca="1" si="22"/>
        <v/>
      </c>
      <c r="CA32" s="450" t="str">
        <f t="shared" ca="1" si="23"/>
        <v/>
      </c>
      <c r="CC32" s="450" t="str">
        <f t="shared" ca="1" si="24"/>
        <v/>
      </c>
      <c r="CD32" s="450" t="str">
        <f t="shared" ca="1" si="25"/>
        <v/>
      </c>
      <c r="CF32" s="450" t="str">
        <f t="shared" si="26"/>
        <v/>
      </c>
      <c r="CG32" s="450" t="str">
        <f t="shared" si="27"/>
        <v/>
      </c>
      <c r="CI32" s="450" t="str">
        <f t="shared" ca="1" si="28"/>
        <v/>
      </c>
      <c r="CJ32" s="450" t="str">
        <f t="shared" ca="1" si="29"/>
        <v/>
      </c>
      <c r="CL32" s="450" t="str">
        <f t="shared" ca="1" si="30"/>
        <v/>
      </c>
      <c r="CM32" s="450" t="str">
        <f t="shared" ca="1" si="31"/>
        <v/>
      </c>
    </row>
    <row r="33" spans="1:91" s="441" customFormat="1" ht="17.399999999999999" x14ac:dyDescent="0.55000000000000004">
      <c r="A33" s="445">
        <v>26</v>
      </c>
      <c r="B33" s="423" t="str">
        <f t="shared" si="0"/>
        <v>Middle East and Africa: FAOSTAT 2017</v>
      </c>
      <c r="C33" s="425" t="s">
        <v>681</v>
      </c>
      <c r="D33" s="425" t="s">
        <v>682</v>
      </c>
      <c r="E33" s="425" t="s">
        <v>663</v>
      </c>
      <c r="F33" s="425" t="s">
        <v>277</v>
      </c>
      <c r="G33" s="425"/>
      <c r="H33" s="305"/>
      <c r="I33" s="424">
        <v>2017</v>
      </c>
      <c r="J33" s="306"/>
      <c r="K33" s="428">
        <v>2.0726</v>
      </c>
      <c r="L33" s="426" t="s">
        <v>258</v>
      </c>
      <c r="M33" s="427"/>
      <c r="N33" s="426" t="s">
        <v>258</v>
      </c>
      <c r="O33" s="541">
        <f t="shared" si="32"/>
        <v>2.7465817385359554</v>
      </c>
      <c r="P33" s="431" t="s">
        <v>260</v>
      </c>
      <c r="Q33" s="431" t="s">
        <v>0</v>
      </c>
      <c r="S33" s="442">
        <f t="shared" si="33"/>
        <v>2.0726</v>
      </c>
      <c r="T33" s="443">
        <f t="shared" si="34"/>
        <v>5.6925653112896208</v>
      </c>
      <c r="U33" s="442">
        <f t="shared" si="35"/>
        <v>5.6925653112896208</v>
      </c>
      <c r="V33" s="444" t="str">
        <f t="shared" si="36"/>
        <v>t/ha</v>
      </c>
      <c r="Z33" s="446"/>
      <c r="AA33" s="542" t="s">
        <v>663</v>
      </c>
      <c r="AB33" s="542" t="s">
        <v>277</v>
      </c>
      <c r="AC33" s="542" t="s">
        <v>260</v>
      </c>
      <c r="AD33" s="542">
        <v>2017</v>
      </c>
      <c r="AE33" s="542">
        <v>40601960</v>
      </c>
      <c r="AF33" s="542">
        <v>2.0726</v>
      </c>
      <c r="AG33" s="542">
        <f t="shared" si="1"/>
        <v>0.62177908561899164</v>
      </c>
      <c r="AH33" s="542">
        <f t="shared" si="37"/>
        <v>1.288699332853922</v>
      </c>
      <c r="AI33" s="542">
        <v>84152626</v>
      </c>
      <c r="AJ33" s="418">
        <f t="shared" si="38"/>
        <v>2.7465817385359554</v>
      </c>
      <c r="AK33" s="418">
        <f t="shared" si="39"/>
        <v>5.6925653112896208</v>
      </c>
      <c r="AP33" s="446"/>
      <c r="AS33" s="449">
        <f t="shared" si="40"/>
        <v>5.6925653112896208</v>
      </c>
      <c r="AU33" s="450" t="str">
        <f t="shared" ca="1" si="2"/>
        <v/>
      </c>
      <c r="AV33" s="450" t="str">
        <f t="shared" ca="1" si="3"/>
        <v/>
      </c>
      <c r="AX33" s="450" t="str">
        <f t="shared" ca="1" si="4"/>
        <v/>
      </c>
      <c r="AY33" s="450" t="str">
        <f t="shared" ca="1" si="5"/>
        <v/>
      </c>
      <c r="BA33" s="450" t="str">
        <f t="shared" ca="1" si="6"/>
        <v/>
      </c>
      <c r="BB33" s="450" t="str">
        <f t="shared" ca="1" si="7"/>
        <v/>
      </c>
      <c r="BD33" s="450" t="str">
        <f t="shared" ca="1" si="8"/>
        <v/>
      </c>
      <c r="BE33" s="450" t="str">
        <f t="shared" ca="1" si="9"/>
        <v/>
      </c>
      <c r="BG33" s="450" t="str">
        <f t="shared" ca="1" si="10"/>
        <v/>
      </c>
      <c r="BH33" s="450" t="str">
        <f t="shared" ca="1" si="11"/>
        <v/>
      </c>
      <c r="BI33" s="451"/>
      <c r="BJ33" s="450" t="str">
        <f t="shared" ca="1" si="12"/>
        <v/>
      </c>
      <c r="BK33" s="450" t="str">
        <f t="shared" ca="1" si="13"/>
        <v/>
      </c>
      <c r="BM33" s="450" t="str">
        <f t="shared" ca="1" si="14"/>
        <v/>
      </c>
      <c r="BN33" s="450" t="str">
        <f t="shared" ca="1" si="15"/>
        <v/>
      </c>
      <c r="BP33" s="450" t="str">
        <f t="shared" ca="1" si="16"/>
        <v/>
      </c>
      <c r="BQ33" s="450" t="str">
        <f t="shared" ca="1" si="17"/>
        <v/>
      </c>
      <c r="BS33" s="450" t="str">
        <f t="shared" ca="1" si="18"/>
        <v/>
      </c>
      <c r="BT33" s="450" t="str">
        <f t="shared" ca="1" si="19"/>
        <v/>
      </c>
      <c r="BU33" s="452"/>
      <c r="BV33" s="446"/>
      <c r="BW33" s="450" t="str">
        <f t="shared" ca="1" si="20"/>
        <v/>
      </c>
      <c r="BX33" s="450" t="str">
        <f t="shared" ca="1" si="21"/>
        <v/>
      </c>
      <c r="BY33" s="452"/>
      <c r="BZ33" s="450" t="str">
        <f t="shared" ca="1" si="22"/>
        <v/>
      </c>
      <c r="CA33" s="450" t="str">
        <f t="shared" ca="1" si="23"/>
        <v/>
      </c>
      <c r="CC33" s="450" t="str">
        <f t="shared" ca="1" si="24"/>
        <v/>
      </c>
      <c r="CD33" s="450" t="str">
        <f t="shared" ca="1" si="25"/>
        <v/>
      </c>
      <c r="CF33" s="450" t="str">
        <f t="shared" si="26"/>
        <v/>
      </c>
      <c r="CG33" s="450" t="str">
        <f t="shared" si="27"/>
        <v/>
      </c>
      <c r="CI33" s="450" t="str">
        <f t="shared" ca="1" si="28"/>
        <v/>
      </c>
      <c r="CJ33" s="450" t="str">
        <f t="shared" ca="1" si="29"/>
        <v/>
      </c>
      <c r="CL33" s="450" t="str">
        <f t="shared" ca="1" si="30"/>
        <v/>
      </c>
      <c r="CM33" s="450" t="str">
        <f t="shared" ca="1" si="31"/>
        <v/>
      </c>
    </row>
    <row r="34" spans="1:91" s="441" customFormat="1" ht="17.399999999999999" x14ac:dyDescent="0.55000000000000004">
      <c r="A34" s="445">
        <v>27</v>
      </c>
      <c r="B34" s="423" t="str">
        <f t="shared" si="0"/>
        <v>Middle East and Africa: FAOSTAT 2017</v>
      </c>
      <c r="C34" s="425" t="s">
        <v>681</v>
      </c>
      <c r="D34" s="425" t="s">
        <v>682</v>
      </c>
      <c r="E34" s="425" t="s">
        <v>663</v>
      </c>
      <c r="F34" s="425" t="s">
        <v>664</v>
      </c>
      <c r="G34" s="425"/>
      <c r="H34" s="305"/>
      <c r="I34" s="424">
        <v>2017</v>
      </c>
      <c r="J34" s="306"/>
      <c r="K34" s="428">
        <v>7.5895999999999999</v>
      </c>
      <c r="L34" s="426" t="s">
        <v>258</v>
      </c>
      <c r="M34" s="427"/>
      <c r="N34" s="426" t="s">
        <v>258</v>
      </c>
      <c r="O34" s="541">
        <f t="shared" si="32"/>
        <v>0.22348360596206746</v>
      </c>
      <c r="P34" s="431" t="s">
        <v>260</v>
      </c>
      <c r="Q34" s="431" t="s">
        <v>0</v>
      </c>
      <c r="S34" s="442">
        <f t="shared" si="33"/>
        <v>7.5895999999999999</v>
      </c>
      <c r="T34" s="443">
        <f t="shared" si="34"/>
        <v>1.6961511758097072</v>
      </c>
      <c r="U34" s="442">
        <f t="shared" si="35"/>
        <v>1.6961511758097072</v>
      </c>
      <c r="V34" s="444" t="str">
        <f t="shared" si="36"/>
        <v>t/ha</v>
      </c>
      <c r="Z34" s="446"/>
      <c r="AA34" s="542" t="s">
        <v>663</v>
      </c>
      <c r="AB34" s="542" t="s">
        <v>664</v>
      </c>
      <c r="AC34" s="542" t="s">
        <v>260</v>
      </c>
      <c r="AD34" s="542">
        <v>2017</v>
      </c>
      <c r="AE34" s="542">
        <v>902199</v>
      </c>
      <c r="AF34" s="542">
        <v>7.5895999999999999</v>
      </c>
      <c r="AG34" s="542">
        <f t="shared" si="1"/>
        <v>2.2768766516519827</v>
      </c>
      <c r="AH34" s="542">
        <f t="shared" si="37"/>
        <v>17.280583035377887</v>
      </c>
      <c r="AI34" s="542">
        <v>6847323</v>
      </c>
      <c r="AJ34" s="418">
        <f t="shared" si="38"/>
        <v>0.22348360596206746</v>
      </c>
      <c r="AK34" s="418">
        <f t="shared" si="39"/>
        <v>1.6961511758097072</v>
      </c>
      <c r="AP34" s="446"/>
      <c r="AS34" s="449">
        <f t="shared" si="40"/>
        <v>1.6961511758097072</v>
      </c>
      <c r="AU34" s="450" t="str">
        <f t="shared" ca="1" si="2"/>
        <v/>
      </c>
      <c r="AV34" s="450" t="str">
        <f t="shared" ca="1" si="3"/>
        <v/>
      </c>
      <c r="AX34" s="450" t="str">
        <f t="shared" ca="1" si="4"/>
        <v/>
      </c>
      <c r="AY34" s="450" t="str">
        <f t="shared" ca="1" si="5"/>
        <v/>
      </c>
      <c r="BA34" s="450" t="str">
        <f t="shared" ca="1" si="6"/>
        <v/>
      </c>
      <c r="BB34" s="450" t="str">
        <f t="shared" ca="1" si="7"/>
        <v/>
      </c>
      <c r="BD34" s="450" t="str">
        <f t="shared" ca="1" si="8"/>
        <v/>
      </c>
      <c r="BE34" s="450" t="str">
        <f t="shared" ca="1" si="9"/>
        <v/>
      </c>
      <c r="BG34" s="450" t="str">
        <f t="shared" ca="1" si="10"/>
        <v/>
      </c>
      <c r="BH34" s="450" t="str">
        <f t="shared" ca="1" si="11"/>
        <v/>
      </c>
      <c r="BI34" s="451"/>
      <c r="BJ34" s="450" t="str">
        <f t="shared" ca="1" si="12"/>
        <v/>
      </c>
      <c r="BK34" s="450" t="str">
        <f t="shared" ca="1" si="13"/>
        <v/>
      </c>
      <c r="BM34" s="450" t="str">
        <f t="shared" ca="1" si="14"/>
        <v/>
      </c>
      <c r="BN34" s="450" t="str">
        <f t="shared" ca="1" si="15"/>
        <v/>
      </c>
      <c r="BP34" s="450" t="str">
        <f t="shared" ca="1" si="16"/>
        <v/>
      </c>
      <c r="BQ34" s="450" t="str">
        <f t="shared" ca="1" si="17"/>
        <v/>
      </c>
      <c r="BS34" s="450" t="str">
        <f t="shared" ca="1" si="18"/>
        <v/>
      </c>
      <c r="BT34" s="450" t="str">
        <f t="shared" ca="1" si="19"/>
        <v/>
      </c>
      <c r="BU34" s="452"/>
      <c r="BV34" s="446"/>
      <c r="BW34" s="450" t="str">
        <f t="shared" ca="1" si="20"/>
        <v/>
      </c>
      <c r="BX34" s="450" t="str">
        <f t="shared" ca="1" si="21"/>
        <v/>
      </c>
      <c r="BY34" s="452"/>
      <c r="BZ34" s="450" t="str">
        <f t="shared" ca="1" si="22"/>
        <v/>
      </c>
      <c r="CA34" s="450" t="str">
        <f t="shared" ca="1" si="23"/>
        <v/>
      </c>
      <c r="CC34" s="450" t="str">
        <f t="shared" ca="1" si="24"/>
        <v/>
      </c>
      <c r="CD34" s="450" t="str">
        <f t="shared" ca="1" si="25"/>
        <v/>
      </c>
      <c r="CF34" s="450" t="str">
        <f t="shared" si="26"/>
        <v/>
      </c>
      <c r="CG34" s="450" t="str">
        <f t="shared" si="27"/>
        <v/>
      </c>
      <c r="CI34" s="450" t="str">
        <f t="shared" ca="1" si="28"/>
        <v/>
      </c>
      <c r="CJ34" s="450" t="str">
        <f t="shared" ca="1" si="29"/>
        <v/>
      </c>
      <c r="CL34" s="450" t="str">
        <f t="shared" ca="1" si="30"/>
        <v/>
      </c>
      <c r="CM34" s="450" t="str">
        <f t="shared" ca="1" si="31"/>
        <v/>
      </c>
    </row>
    <row r="35" spans="1:91" s="441" customFormat="1" ht="17.399999999999999" x14ac:dyDescent="0.55000000000000004">
      <c r="A35" s="445">
        <v>28</v>
      </c>
      <c r="B35" s="423" t="str">
        <f t="shared" si="0"/>
        <v>Asia sans Japan: FAOSTAT 2017</v>
      </c>
      <c r="C35" s="425" t="s">
        <v>681</v>
      </c>
      <c r="D35" s="425" t="s">
        <v>682</v>
      </c>
      <c r="E35" s="425" t="s">
        <v>665</v>
      </c>
      <c r="F35" s="425" t="s">
        <v>666</v>
      </c>
      <c r="G35" s="425"/>
      <c r="H35" s="305"/>
      <c r="I35" s="424">
        <v>2017</v>
      </c>
      <c r="J35" s="306"/>
      <c r="K35" s="428">
        <v>6.0880999999999998</v>
      </c>
      <c r="L35" s="426" t="s">
        <v>258</v>
      </c>
      <c r="M35" s="427"/>
      <c r="N35" s="426" t="s">
        <v>258</v>
      </c>
      <c r="O35" s="541">
        <f t="shared" si="32"/>
        <v>8.5350909310157412</v>
      </c>
      <c r="P35" s="431" t="s">
        <v>260</v>
      </c>
      <c r="Q35" s="431" t="s">
        <v>0</v>
      </c>
      <c r="S35" s="442">
        <f t="shared" si="33"/>
        <v>6.0880999999999998</v>
      </c>
      <c r="T35" s="443">
        <f t="shared" si="34"/>
        <v>51.962487097116934</v>
      </c>
      <c r="U35" s="442">
        <f t="shared" si="35"/>
        <v>51.962487097116934</v>
      </c>
      <c r="V35" s="444" t="str">
        <f t="shared" si="36"/>
        <v>t/ha</v>
      </c>
      <c r="Z35" s="446"/>
      <c r="AA35" s="542" t="s">
        <v>665</v>
      </c>
      <c r="AB35" s="542" t="s">
        <v>666</v>
      </c>
      <c r="AC35" s="542" t="s">
        <v>260</v>
      </c>
      <c r="AD35" s="542">
        <v>2017</v>
      </c>
      <c r="AE35" s="542">
        <v>42954006</v>
      </c>
      <c r="AF35" s="542">
        <v>6.0880999999999998</v>
      </c>
      <c r="AG35" s="542">
        <f t="shared" si="1"/>
        <v>1.8264273140774792</v>
      </c>
      <c r="AH35" s="542">
        <f t="shared" si="37"/>
        <v>11.119472130835101</v>
      </c>
      <c r="AI35" s="542">
        <v>261506987</v>
      </c>
      <c r="AJ35" s="418">
        <f t="shared" si="38"/>
        <v>8.5350909310157412</v>
      </c>
      <c r="AK35" s="418">
        <f t="shared" si="39"/>
        <v>51.962487097116934</v>
      </c>
      <c r="AP35" s="446"/>
      <c r="AS35" s="449">
        <f t="shared" si="40"/>
        <v>51.962487097116934</v>
      </c>
      <c r="AU35" s="450" t="str">
        <f t="shared" ca="1" si="2"/>
        <v/>
      </c>
      <c r="AV35" s="450" t="str">
        <f t="shared" ca="1" si="3"/>
        <v/>
      </c>
      <c r="AX35" s="450" t="str">
        <f t="shared" ca="1" si="4"/>
        <v/>
      </c>
      <c r="AY35" s="450" t="str">
        <f t="shared" ca="1" si="5"/>
        <v/>
      </c>
      <c r="BA35" s="450" t="str">
        <f t="shared" ca="1" si="6"/>
        <v/>
      </c>
      <c r="BB35" s="450" t="str">
        <f t="shared" ca="1" si="7"/>
        <v/>
      </c>
      <c r="BD35" s="450" t="str">
        <f t="shared" ca="1" si="8"/>
        <v/>
      </c>
      <c r="BE35" s="450" t="str">
        <f t="shared" ca="1" si="9"/>
        <v/>
      </c>
      <c r="BG35" s="450" t="str">
        <f t="shared" ca="1" si="10"/>
        <v/>
      </c>
      <c r="BH35" s="450" t="str">
        <f t="shared" ca="1" si="11"/>
        <v/>
      </c>
      <c r="BI35" s="451"/>
      <c r="BJ35" s="450" t="str">
        <f t="shared" ca="1" si="12"/>
        <v/>
      </c>
      <c r="BK35" s="450" t="str">
        <f t="shared" ca="1" si="13"/>
        <v/>
      </c>
      <c r="BM35" s="450" t="str">
        <f t="shared" ca="1" si="14"/>
        <v/>
      </c>
      <c r="BN35" s="450" t="str">
        <f t="shared" ca="1" si="15"/>
        <v/>
      </c>
      <c r="BP35" s="450" t="str">
        <f t="shared" ca="1" si="16"/>
        <v/>
      </c>
      <c r="BQ35" s="450" t="str">
        <f t="shared" ca="1" si="17"/>
        <v/>
      </c>
      <c r="BS35" s="450" t="str">
        <f t="shared" ca="1" si="18"/>
        <v/>
      </c>
      <c r="BT35" s="450" t="str">
        <f t="shared" ca="1" si="19"/>
        <v/>
      </c>
      <c r="BU35" s="452"/>
      <c r="BV35" s="446"/>
      <c r="BW35" s="450" t="str">
        <f t="shared" ca="1" si="20"/>
        <v/>
      </c>
      <c r="BX35" s="450" t="str">
        <f t="shared" ca="1" si="21"/>
        <v/>
      </c>
      <c r="BY35" s="452"/>
      <c r="BZ35" s="450" t="str">
        <f t="shared" ca="1" si="22"/>
        <v/>
      </c>
      <c r="CA35" s="450" t="str">
        <f t="shared" ca="1" si="23"/>
        <v/>
      </c>
      <c r="CC35" s="450" t="str">
        <f t="shared" ca="1" si="24"/>
        <v/>
      </c>
      <c r="CD35" s="450" t="str">
        <f t="shared" ca="1" si="25"/>
        <v/>
      </c>
      <c r="CF35" s="450" t="str">
        <f t="shared" si="26"/>
        <v/>
      </c>
      <c r="CG35" s="450" t="str">
        <f t="shared" si="27"/>
        <v/>
      </c>
      <c r="CI35" s="450" t="str">
        <f t="shared" ca="1" si="28"/>
        <v/>
      </c>
      <c r="CJ35" s="450" t="str">
        <f t="shared" ca="1" si="29"/>
        <v/>
      </c>
      <c r="CL35" s="450" t="str">
        <f t="shared" ca="1" si="30"/>
        <v/>
      </c>
      <c r="CM35" s="450" t="str">
        <f t="shared" ca="1" si="31"/>
        <v/>
      </c>
    </row>
    <row r="36" spans="1:91" s="441" customFormat="1" ht="17.399999999999999" x14ac:dyDescent="0.55000000000000004">
      <c r="A36" s="445">
        <v>29</v>
      </c>
      <c r="B36" s="423" t="str">
        <f t="shared" si="0"/>
        <v>Asia sans Japan: FAOSTAT 2017</v>
      </c>
      <c r="C36" s="425" t="s">
        <v>681</v>
      </c>
      <c r="D36" s="425" t="s">
        <v>682</v>
      </c>
      <c r="E36" s="425" t="s">
        <v>665</v>
      </c>
      <c r="F36" s="425" t="s">
        <v>667</v>
      </c>
      <c r="G36" s="425"/>
      <c r="H36" s="305"/>
      <c r="I36" s="424">
        <v>2017</v>
      </c>
      <c r="J36" s="306"/>
      <c r="K36" s="428">
        <v>3.4165000000000001</v>
      </c>
      <c r="L36" s="426" t="s">
        <v>258</v>
      </c>
      <c r="M36" s="427"/>
      <c r="N36" s="426" t="s">
        <v>258</v>
      </c>
      <c r="O36" s="541">
        <f t="shared" si="32"/>
        <v>1.3521986936175299</v>
      </c>
      <c r="P36" s="431" t="s">
        <v>260</v>
      </c>
      <c r="Q36" s="431" t="s">
        <v>0</v>
      </c>
      <c r="S36" s="442">
        <f t="shared" si="33"/>
        <v>3.4165000000000001</v>
      </c>
      <c r="T36" s="443">
        <f t="shared" si="34"/>
        <v>4.6197868367442911</v>
      </c>
      <c r="U36" s="442">
        <f t="shared" si="35"/>
        <v>4.6197868367442911</v>
      </c>
      <c r="V36" s="444" t="str">
        <f t="shared" si="36"/>
        <v>t/ha</v>
      </c>
      <c r="Z36" s="446"/>
      <c r="AA36" s="542" t="s">
        <v>665</v>
      </c>
      <c r="AB36" s="542" t="s">
        <v>667</v>
      </c>
      <c r="AC36" s="542" t="s">
        <v>260</v>
      </c>
      <c r="AD36" s="542">
        <v>2017</v>
      </c>
      <c r="AE36" s="542">
        <v>12126439</v>
      </c>
      <c r="AF36" s="542">
        <v>3.4165000000000001</v>
      </c>
      <c r="AG36" s="542">
        <f t="shared" si="1"/>
        <v>1.0249484927228047</v>
      </c>
      <c r="AH36" s="542">
        <f t="shared" si="37"/>
        <v>3.5017365253874626</v>
      </c>
      <c r="AI36" s="542">
        <v>41430069</v>
      </c>
      <c r="AJ36" s="418">
        <f t="shared" si="38"/>
        <v>1.3521986936175299</v>
      </c>
      <c r="AK36" s="418">
        <f t="shared" si="39"/>
        <v>4.6197868367442911</v>
      </c>
      <c r="AP36" s="446"/>
      <c r="AS36" s="449">
        <f t="shared" si="40"/>
        <v>4.6197868367442911</v>
      </c>
      <c r="AU36" s="450" t="str">
        <f t="shared" ca="1" si="2"/>
        <v/>
      </c>
      <c r="AV36" s="450" t="str">
        <f t="shared" ca="1" si="3"/>
        <v/>
      </c>
      <c r="AX36" s="450" t="str">
        <f t="shared" ca="1" si="4"/>
        <v/>
      </c>
      <c r="AY36" s="450" t="str">
        <f t="shared" ca="1" si="5"/>
        <v/>
      </c>
      <c r="BA36" s="450" t="str">
        <f t="shared" ca="1" si="6"/>
        <v/>
      </c>
      <c r="BB36" s="450" t="str">
        <f t="shared" ca="1" si="7"/>
        <v/>
      </c>
      <c r="BD36" s="450" t="str">
        <f t="shared" ca="1" si="8"/>
        <v/>
      </c>
      <c r="BE36" s="450" t="str">
        <f t="shared" ca="1" si="9"/>
        <v/>
      </c>
      <c r="BG36" s="450" t="str">
        <f t="shared" ca="1" si="10"/>
        <v/>
      </c>
      <c r="BH36" s="450" t="str">
        <f t="shared" ca="1" si="11"/>
        <v/>
      </c>
      <c r="BI36" s="451"/>
      <c r="BJ36" s="450" t="str">
        <f t="shared" ca="1" si="12"/>
        <v/>
      </c>
      <c r="BK36" s="450" t="str">
        <f t="shared" ca="1" si="13"/>
        <v/>
      </c>
      <c r="BM36" s="450" t="str">
        <f t="shared" ca="1" si="14"/>
        <v/>
      </c>
      <c r="BN36" s="450" t="str">
        <f t="shared" ca="1" si="15"/>
        <v/>
      </c>
      <c r="BP36" s="450" t="str">
        <f t="shared" ca="1" si="16"/>
        <v/>
      </c>
      <c r="BQ36" s="450" t="str">
        <f t="shared" ca="1" si="17"/>
        <v/>
      </c>
      <c r="BS36" s="450" t="str">
        <f t="shared" ca="1" si="18"/>
        <v/>
      </c>
      <c r="BT36" s="450" t="str">
        <f t="shared" ca="1" si="19"/>
        <v/>
      </c>
      <c r="BU36" s="452"/>
      <c r="BV36" s="446"/>
      <c r="BW36" s="450" t="str">
        <f t="shared" ca="1" si="20"/>
        <v/>
      </c>
      <c r="BX36" s="450" t="str">
        <f t="shared" ca="1" si="21"/>
        <v/>
      </c>
      <c r="BY36" s="452"/>
      <c r="BZ36" s="450" t="str">
        <f t="shared" ca="1" si="22"/>
        <v/>
      </c>
      <c r="CA36" s="450" t="str">
        <f t="shared" ca="1" si="23"/>
        <v/>
      </c>
      <c r="CC36" s="450" t="str">
        <f t="shared" ca="1" si="24"/>
        <v/>
      </c>
      <c r="CD36" s="450" t="str">
        <f t="shared" ca="1" si="25"/>
        <v/>
      </c>
      <c r="CF36" s="450" t="str">
        <f t="shared" si="26"/>
        <v/>
      </c>
      <c r="CG36" s="450" t="str">
        <f t="shared" si="27"/>
        <v/>
      </c>
      <c r="CI36" s="450" t="str">
        <f t="shared" ca="1" si="28"/>
        <v/>
      </c>
      <c r="CJ36" s="450" t="str">
        <f t="shared" ca="1" si="29"/>
        <v/>
      </c>
      <c r="CL36" s="450" t="str">
        <f t="shared" ca="1" si="30"/>
        <v/>
      </c>
      <c r="CM36" s="450" t="str">
        <f t="shared" ca="1" si="31"/>
        <v/>
      </c>
    </row>
    <row r="37" spans="1:91" s="441" customFormat="1" ht="17.399999999999999" x14ac:dyDescent="0.55000000000000004">
      <c r="A37" s="445">
        <v>30</v>
      </c>
      <c r="B37" s="423" t="str">
        <f t="shared" si="0"/>
        <v>Asia sans Japan: FAOSTAT 2017</v>
      </c>
      <c r="C37" s="425" t="s">
        <v>681</v>
      </c>
      <c r="D37" s="425" t="s">
        <v>682</v>
      </c>
      <c r="E37" s="425" t="s">
        <v>665</v>
      </c>
      <c r="F37" s="425" t="s">
        <v>668</v>
      </c>
      <c r="G37" s="425"/>
      <c r="H37" s="305"/>
      <c r="I37" s="424">
        <v>2017</v>
      </c>
      <c r="J37" s="306"/>
      <c r="K37" s="428">
        <v>4.5189000000000004</v>
      </c>
      <c r="L37" s="426" t="s">
        <v>258</v>
      </c>
      <c r="M37" s="427"/>
      <c r="N37" s="426" t="s">
        <v>258</v>
      </c>
      <c r="O37" s="541">
        <f t="shared" si="32"/>
        <v>1.630694011273452</v>
      </c>
      <c r="P37" s="431" t="s">
        <v>260</v>
      </c>
      <c r="Q37" s="431" t="s">
        <v>0</v>
      </c>
      <c r="S37" s="442">
        <f t="shared" si="33"/>
        <v>4.5189000000000004</v>
      </c>
      <c r="T37" s="443">
        <f t="shared" si="34"/>
        <v>7.3689431675436028</v>
      </c>
      <c r="U37" s="442">
        <f t="shared" si="35"/>
        <v>7.3689431675436028</v>
      </c>
      <c r="V37" s="444" t="str">
        <f t="shared" si="36"/>
        <v>t/ha</v>
      </c>
      <c r="Z37" s="446"/>
      <c r="AA37" s="542" t="s">
        <v>665</v>
      </c>
      <c r="AB37" s="542" t="s">
        <v>668</v>
      </c>
      <c r="AC37" s="542" t="s">
        <v>260</v>
      </c>
      <c r="AD37" s="542">
        <v>2017</v>
      </c>
      <c r="AE37" s="542">
        <v>11056488</v>
      </c>
      <c r="AF37" s="542">
        <v>4.5189000000000004</v>
      </c>
      <c r="AG37" s="542">
        <f t="shared" si="1"/>
        <v>1.3556680063705788</v>
      </c>
      <c r="AH37" s="542">
        <f t="shared" si="37"/>
        <v>6.1261281539880095</v>
      </c>
      <c r="AI37" s="542">
        <v>49962898</v>
      </c>
      <c r="AJ37" s="418">
        <f t="shared" si="38"/>
        <v>1.630694011273452</v>
      </c>
      <c r="AK37" s="418">
        <f t="shared" si="39"/>
        <v>7.3689431675436028</v>
      </c>
      <c r="AP37" s="446"/>
      <c r="AS37" s="449">
        <f t="shared" si="40"/>
        <v>7.3689431675436028</v>
      </c>
      <c r="AU37" s="450" t="str">
        <f t="shared" ca="1" si="2"/>
        <v/>
      </c>
      <c r="AV37" s="450" t="str">
        <f t="shared" ca="1" si="3"/>
        <v/>
      </c>
      <c r="AX37" s="450" t="str">
        <f t="shared" ca="1" si="4"/>
        <v/>
      </c>
      <c r="AY37" s="450" t="str">
        <f t="shared" ca="1" si="5"/>
        <v/>
      </c>
      <c r="BA37" s="450" t="str">
        <f t="shared" ca="1" si="6"/>
        <v/>
      </c>
      <c r="BB37" s="450" t="str">
        <f t="shared" ca="1" si="7"/>
        <v/>
      </c>
      <c r="BD37" s="450" t="str">
        <f t="shared" ca="1" si="8"/>
        <v/>
      </c>
      <c r="BE37" s="450" t="str">
        <f t="shared" ca="1" si="9"/>
        <v/>
      </c>
      <c r="BG37" s="450" t="str">
        <f t="shared" ca="1" si="10"/>
        <v/>
      </c>
      <c r="BH37" s="450" t="str">
        <f t="shared" ca="1" si="11"/>
        <v/>
      </c>
      <c r="BI37" s="451"/>
      <c r="BJ37" s="450" t="str">
        <f t="shared" ca="1" si="12"/>
        <v/>
      </c>
      <c r="BK37" s="450" t="str">
        <f t="shared" ca="1" si="13"/>
        <v/>
      </c>
      <c r="BM37" s="450" t="str">
        <f t="shared" ca="1" si="14"/>
        <v/>
      </c>
      <c r="BN37" s="450" t="str">
        <f t="shared" ca="1" si="15"/>
        <v/>
      </c>
      <c r="BP37" s="450" t="str">
        <f t="shared" ca="1" si="16"/>
        <v/>
      </c>
      <c r="BQ37" s="450" t="str">
        <f t="shared" ca="1" si="17"/>
        <v/>
      </c>
      <c r="BS37" s="450" t="str">
        <f t="shared" ca="1" si="18"/>
        <v/>
      </c>
      <c r="BT37" s="450" t="str">
        <f t="shared" ca="1" si="19"/>
        <v/>
      </c>
      <c r="BU37" s="452"/>
      <c r="BV37" s="446"/>
      <c r="BW37" s="450" t="str">
        <f t="shared" ca="1" si="20"/>
        <v/>
      </c>
      <c r="BX37" s="450" t="str">
        <f t="shared" ca="1" si="21"/>
        <v/>
      </c>
      <c r="BY37" s="452"/>
      <c r="BZ37" s="450" t="str">
        <f t="shared" ca="1" si="22"/>
        <v/>
      </c>
      <c r="CA37" s="450" t="str">
        <f t="shared" ca="1" si="23"/>
        <v/>
      </c>
      <c r="CC37" s="450" t="str">
        <f t="shared" ca="1" si="24"/>
        <v/>
      </c>
      <c r="CD37" s="450" t="str">
        <f t="shared" ca="1" si="25"/>
        <v/>
      </c>
      <c r="CF37" s="450" t="str">
        <f t="shared" si="26"/>
        <v/>
      </c>
      <c r="CG37" s="450" t="str">
        <f t="shared" si="27"/>
        <v/>
      </c>
      <c r="CI37" s="450" t="str">
        <f t="shared" ca="1" si="28"/>
        <v/>
      </c>
      <c r="CJ37" s="450" t="str">
        <f t="shared" ca="1" si="29"/>
        <v/>
      </c>
      <c r="CL37" s="450" t="str">
        <f t="shared" ca="1" si="30"/>
        <v/>
      </c>
      <c r="CM37" s="450" t="str">
        <f t="shared" ca="1" si="31"/>
        <v/>
      </c>
    </row>
    <row r="38" spans="1:91" s="441" customFormat="1" ht="17.399999999999999" x14ac:dyDescent="0.55000000000000004">
      <c r="A38" s="445">
        <v>31</v>
      </c>
      <c r="B38" s="423" t="str">
        <f t="shared" si="0"/>
        <v>Asia sans Japan: FAOSTAT 2017</v>
      </c>
      <c r="C38" s="425" t="s">
        <v>681</v>
      </c>
      <c r="D38" s="425" t="s">
        <v>682</v>
      </c>
      <c r="E38" s="425" t="s">
        <v>665</v>
      </c>
      <c r="F38" s="425" t="s">
        <v>677</v>
      </c>
      <c r="G38" s="425"/>
      <c r="H38" s="305"/>
      <c r="I38" s="424">
        <v>2017</v>
      </c>
      <c r="J38" s="306"/>
      <c r="K38" s="428">
        <v>4.6795</v>
      </c>
      <c r="L38" s="426" t="s">
        <v>258</v>
      </c>
      <c r="M38" s="427"/>
      <c r="N38" s="426" t="s">
        <v>258</v>
      </c>
      <c r="O38" s="541">
        <f t="shared" si="32"/>
        <v>8.0018827319406542E-4</v>
      </c>
      <c r="P38" s="431" t="s">
        <v>260</v>
      </c>
      <c r="Q38" s="431" t="s">
        <v>0</v>
      </c>
      <c r="S38" s="442">
        <f t="shared" si="33"/>
        <v>4.6795</v>
      </c>
      <c r="T38" s="443">
        <f t="shared" si="34"/>
        <v>3.744481024411629E-3</v>
      </c>
      <c r="U38" s="442">
        <f t="shared" si="35"/>
        <v>3.744481024411629E-3</v>
      </c>
      <c r="V38" s="444" t="str">
        <f t="shared" si="36"/>
        <v>t/ha</v>
      </c>
      <c r="Z38" s="446"/>
      <c r="AA38" s="542" t="s">
        <v>665</v>
      </c>
      <c r="AB38" s="542" t="s">
        <v>677</v>
      </c>
      <c r="AC38" s="542" t="s">
        <v>260</v>
      </c>
      <c r="AD38" s="542">
        <v>2017</v>
      </c>
      <c r="AE38" s="542">
        <v>5239</v>
      </c>
      <c r="AF38" s="542">
        <v>4.6795</v>
      </c>
      <c r="AG38" s="542">
        <f t="shared" si="1"/>
        <v>1.4038479355177418</v>
      </c>
      <c r="AH38" s="542">
        <f t="shared" si="37"/>
        <v>6.5693064142552728</v>
      </c>
      <c r="AI38" s="542">
        <v>24517</v>
      </c>
      <c r="AJ38" s="418">
        <f t="shared" si="38"/>
        <v>8.0018827319406542E-4</v>
      </c>
      <c r="AK38" s="418">
        <f t="shared" si="39"/>
        <v>3.744481024411629E-3</v>
      </c>
      <c r="AP38" s="446"/>
      <c r="AS38" s="449">
        <f t="shared" si="40"/>
        <v>3.744481024411629E-3</v>
      </c>
      <c r="AU38" s="450" t="str">
        <f t="shared" ca="1" si="2"/>
        <v/>
      </c>
      <c r="AV38" s="450" t="str">
        <f t="shared" ca="1" si="3"/>
        <v/>
      </c>
      <c r="AX38" s="450" t="str">
        <f t="shared" ca="1" si="4"/>
        <v/>
      </c>
      <c r="AY38" s="450" t="str">
        <f t="shared" ca="1" si="5"/>
        <v/>
      </c>
      <c r="BA38" s="450" t="str">
        <f t="shared" ca="1" si="6"/>
        <v/>
      </c>
      <c r="BB38" s="450" t="str">
        <f t="shared" ca="1" si="7"/>
        <v/>
      </c>
      <c r="BD38" s="450" t="str">
        <f t="shared" ca="1" si="8"/>
        <v/>
      </c>
      <c r="BE38" s="450" t="str">
        <f t="shared" ca="1" si="9"/>
        <v/>
      </c>
      <c r="BG38" s="450" t="str">
        <f t="shared" ca="1" si="10"/>
        <v/>
      </c>
      <c r="BH38" s="450" t="str">
        <f t="shared" ca="1" si="11"/>
        <v/>
      </c>
      <c r="BI38" s="451"/>
      <c r="BJ38" s="450" t="str">
        <f t="shared" ca="1" si="12"/>
        <v/>
      </c>
      <c r="BK38" s="450" t="str">
        <f t="shared" ca="1" si="13"/>
        <v/>
      </c>
      <c r="BM38" s="450" t="str">
        <f t="shared" ca="1" si="14"/>
        <v/>
      </c>
      <c r="BN38" s="450" t="str">
        <f t="shared" ca="1" si="15"/>
        <v/>
      </c>
      <c r="BP38" s="450" t="str">
        <f t="shared" ca="1" si="16"/>
        <v/>
      </c>
      <c r="BQ38" s="450" t="str">
        <f t="shared" ca="1" si="17"/>
        <v/>
      </c>
      <c r="BS38" s="450" t="str">
        <f t="shared" ca="1" si="18"/>
        <v/>
      </c>
      <c r="BT38" s="450" t="str">
        <f t="shared" ca="1" si="19"/>
        <v/>
      </c>
      <c r="BU38" s="452"/>
      <c r="BV38" s="446"/>
      <c r="BW38" s="450" t="str">
        <f t="shared" ca="1" si="20"/>
        <v/>
      </c>
      <c r="BX38" s="450" t="str">
        <f t="shared" ca="1" si="21"/>
        <v/>
      </c>
      <c r="BY38" s="452"/>
      <c r="BZ38" s="450" t="str">
        <f t="shared" ca="1" si="22"/>
        <v/>
      </c>
      <c r="CA38" s="450" t="str">
        <f t="shared" ca="1" si="23"/>
        <v/>
      </c>
      <c r="CC38" s="450" t="str">
        <f t="shared" ca="1" si="24"/>
        <v/>
      </c>
      <c r="CD38" s="450" t="str">
        <f t="shared" ca="1" si="25"/>
        <v/>
      </c>
      <c r="CF38" s="450" t="str">
        <f t="shared" si="26"/>
        <v/>
      </c>
      <c r="CG38" s="450" t="str">
        <f t="shared" si="27"/>
        <v/>
      </c>
      <c r="CI38" s="450" t="str">
        <f t="shared" ca="1" si="28"/>
        <v/>
      </c>
      <c r="CJ38" s="450" t="str">
        <f t="shared" ca="1" si="29"/>
        <v/>
      </c>
      <c r="CL38" s="450" t="str">
        <f t="shared" ca="1" si="30"/>
        <v/>
      </c>
      <c r="CM38" s="450" t="str">
        <f t="shared" ca="1" si="31"/>
        <v/>
      </c>
    </row>
    <row r="39" spans="1:91" s="441" customFormat="1" ht="17.399999999999999" x14ac:dyDescent="0.55000000000000004">
      <c r="A39" s="445">
        <v>32</v>
      </c>
      <c r="B39" s="423" t="str">
        <f t="shared" si="0"/>
        <v>Asia sans Japan: FAOSTAT 2017</v>
      </c>
      <c r="C39" s="425" t="s">
        <v>681</v>
      </c>
      <c r="D39" s="425" t="s">
        <v>682</v>
      </c>
      <c r="E39" s="425" t="s">
        <v>665</v>
      </c>
      <c r="F39" s="425" t="s">
        <v>678</v>
      </c>
      <c r="G39" s="425"/>
      <c r="H39" s="305"/>
      <c r="I39" s="424">
        <v>2017</v>
      </c>
      <c r="J39" s="306"/>
      <c r="K39" s="428">
        <v>1.7224999999999999</v>
      </c>
      <c r="L39" s="426" t="s">
        <v>258</v>
      </c>
      <c r="M39" s="427"/>
      <c r="N39" s="426" t="s">
        <v>258</v>
      </c>
      <c r="O39" s="541">
        <f t="shared" si="32"/>
        <v>4.4714195630618334E-6</v>
      </c>
      <c r="P39" s="431" t="s">
        <v>260</v>
      </c>
      <c r="Q39" s="431" t="s">
        <v>0</v>
      </c>
      <c r="S39" s="442">
        <f t="shared" si="33"/>
        <v>1.7224999999999999</v>
      </c>
      <c r="T39" s="443">
        <f t="shared" si="34"/>
        <v>7.7020201973740078E-6</v>
      </c>
      <c r="U39" s="442">
        <f t="shared" si="35"/>
        <v>7.7020201973740078E-6</v>
      </c>
      <c r="V39" s="444" t="str">
        <f t="shared" si="36"/>
        <v>t/ha</v>
      </c>
      <c r="Z39" s="446"/>
      <c r="AA39" s="542" t="s">
        <v>665</v>
      </c>
      <c r="AB39" s="542" t="s">
        <v>678</v>
      </c>
      <c r="AC39" s="542" t="s">
        <v>260</v>
      </c>
      <c r="AD39" s="542">
        <v>2017</v>
      </c>
      <c r="AE39" s="542">
        <v>79</v>
      </c>
      <c r="AF39" s="542">
        <v>1.7224999999999999</v>
      </c>
      <c r="AG39" s="542">
        <f t="shared" si="1"/>
        <v>0.51674924007464684</v>
      </c>
      <c r="AH39" s="542">
        <f t="shared" si="37"/>
        <v>0.89010056602857912</v>
      </c>
      <c r="AI39" s="542">
        <v>137</v>
      </c>
      <c r="AJ39" s="418">
        <f t="shared" si="38"/>
        <v>4.4714195630618334E-6</v>
      </c>
      <c r="AK39" s="418">
        <f t="shared" si="39"/>
        <v>7.7020201973740078E-6</v>
      </c>
      <c r="AP39" s="446"/>
      <c r="AS39" s="449">
        <f t="shared" si="40"/>
        <v>7.7020201973740078E-6</v>
      </c>
      <c r="AU39" s="450" t="str">
        <f t="shared" ca="1" si="2"/>
        <v/>
      </c>
      <c r="AV39" s="450" t="str">
        <f t="shared" ca="1" si="3"/>
        <v/>
      </c>
      <c r="AX39" s="450" t="str">
        <f t="shared" ca="1" si="4"/>
        <v/>
      </c>
      <c r="AY39" s="450" t="str">
        <f t="shared" ca="1" si="5"/>
        <v/>
      </c>
      <c r="BA39" s="450" t="str">
        <f t="shared" ca="1" si="6"/>
        <v/>
      </c>
      <c r="BB39" s="450" t="str">
        <f t="shared" ca="1" si="7"/>
        <v/>
      </c>
      <c r="BD39" s="450" t="str">
        <f t="shared" ca="1" si="8"/>
        <v/>
      </c>
      <c r="BE39" s="450" t="str">
        <f t="shared" ca="1" si="9"/>
        <v/>
      </c>
      <c r="BG39" s="450" t="str">
        <f t="shared" ca="1" si="10"/>
        <v/>
      </c>
      <c r="BH39" s="450" t="str">
        <f t="shared" ca="1" si="11"/>
        <v/>
      </c>
      <c r="BI39" s="451"/>
      <c r="BJ39" s="450" t="str">
        <f t="shared" ca="1" si="12"/>
        <v/>
      </c>
      <c r="BK39" s="450" t="str">
        <f t="shared" ca="1" si="13"/>
        <v/>
      </c>
      <c r="BM39" s="450" t="str">
        <f t="shared" ca="1" si="14"/>
        <v/>
      </c>
      <c r="BN39" s="450" t="str">
        <f t="shared" ca="1" si="15"/>
        <v/>
      </c>
      <c r="BP39" s="450" t="str">
        <f t="shared" ca="1" si="16"/>
        <v/>
      </c>
      <c r="BQ39" s="450" t="str">
        <f t="shared" ca="1" si="17"/>
        <v/>
      </c>
      <c r="BS39" s="450" t="str">
        <f t="shared" ca="1" si="18"/>
        <v/>
      </c>
      <c r="BT39" s="450" t="str">
        <f t="shared" ca="1" si="19"/>
        <v/>
      </c>
      <c r="BU39" s="452"/>
      <c r="BV39" s="446"/>
      <c r="BW39" s="450" t="str">
        <f t="shared" ca="1" si="20"/>
        <v/>
      </c>
      <c r="BX39" s="450" t="str">
        <f t="shared" ca="1" si="21"/>
        <v/>
      </c>
      <c r="BY39" s="452"/>
      <c r="BZ39" s="450" t="str">
        <f t="shared" ca="1" si="22"/>
        <v/>
      </c>
      <c r="CA39" s="450" t="str">
        <f t="shared" ca="1" si="23"/>
        <v/>
      </c>
      <c r="CC39" s="450" t="str">
        <f t="shared" ca="1" si="24"/>
        <v/>
      </c>
      <c r="CD39" s="450" t="str">
        <f t="shared" ca="1" si="25"/>
        <v/>
      </c>
      <c r="CF39" s="450" t="str">
        <f t="shared" si="26"/>
        <v/>
      </c>
      <c r="CG39" s="450" t="str">
        <f t="shared" si="27"/>
        <v/>
      </c>
      <c r="CI39" s="450" t="str">
        <f t="shared" ca="1" si="28"/>
        <v/>
      </c>
      <c r="CJ39" s="450" t="str">
        <f t="shared" ca="1" si="29"/>
        <v/>
      </c>
      <c r="CL39" s="450" t="str">
        <f t="shared" ca="1" si="30"/>
        <v/>
      </c>
      <c r="CM39" s="450" t="str">
        <f t="shared" ca="1" si="31"/>
        <v/>
      </c>
    </row>
    <row r="40" spans="1:91" s="441" customFormat="1" ht="17.399999999999999" x14ac:dyDescent="0.55000000000000004">
      <c r="A40" s="445">
        <v>33</v>
      </c>
      <c r="B40" s="423" t="str">
        <f t="shared" si="0"/>
        <v>Latin America: FAOSTAT 2017</v>
      </c>
      <c r="C40" s="425" t="s">
        <v>681</v>
      </c>
      <c r="D40" s="425" t="s">
        <v>682</v>
      </c>
      <c r="E40" s="425" t="s">
        <v>245</v>
      </c>
      <c r="F40" s="425" t="s">
        <v>282</v>
      </c>
      <c r="G40" s="425"/>
      <c r="H40" s="305"/>
      <c r="I40" s="424">
        <v>2017</v>
      </c>
      <c r="J40" s="306"/>
      <c r="K40" s="428">
        <v>3.4255</v>
      </c>
      <c r="L40" s="426" t="s">
        <v>258</v>
      </c>
      <c r="M40" s="427"/>
      <c r="N40" s="426" t="s">
        <v>258</v>
      </c>
      <c r="O40" s="541">
        <f t="shared" si="32"/>
        <v>1.0409711813217382</v>
      </c>
      <c r="P40" s="431" t="s">
        <v>260</v>
      </c>
      <c r="Q40" s="431" t="s">
        <v>0</v>
      </c>
      <c r="S40" s="442">
        <f t="shared" si="33"/>
        <v>3.4255</v>
      </c>
      <c r="T40" s="443">
        <f t="shared" si="34"/>
        <v>3.5658467816176143</v>
      </c>
      <c r="U40" s="442">
        <f t="shared" si="35"/>
        <v>3.5658467816176143</v>
      </c>
      <c r="V40" s="444" t="str">
        <f t="shared" si="36"/>
        <v>t/ha</v>
      </c>
      <c r="Z40" s="446"/>
      <c r="AA40" s="542" t="s">
        <v>245</v>
      </c>
      <c r="AB40" s="542" t="s">
        <v>282</v>
      </c>
      <c r="AC40" s="542" t="s">
        <v>260</v>
      </c>
      <c r="AD40" s="542">
        <v>2017</v>
      </c>
      <c r="AE40" s="542">
        <v>9310838</v>
      </c>
      <c r="AF40" s="542">
        <v>3.4255</v>
      </c>
      <c r="AG40" s="542">
        <f t="shared" ref="AG40:AG71" si="41">AF40/$AN$8</f>
        <v>1.0276484887522224</v>
      </c>
      <c r="AH40" s="542">
        <f t="shared" si="37"/>
        <v>3.5202098982207377</v>
      </c>
      <c r="AI40" s="542">
        <v>31894357</v>
      </c>
      <c r="AJ40" s="418">
        <f t="shared" si="38"/>
        <v>1.0409711813217382</v>
      </c>
      <c r="AK40" s="418">
        <f t="shared" si="39"/>
        <v>3.5658467816176143</v>
      </c>
      <c r="AP40" s="446"/>
      <c r="AS40" s="449">
        <f t="shared" si="40"/>
        <v>3.5658467816176143</v>
      </c>
      <c r="AU40" s="450" t="str">
        <f t="shared" ca="1" si="2"/>
        <v/>
      </c>
      <c r="AV40" s="450" t="str">
        <f t="shared" ca="1" si="3"/>
        <v/>
      </c>
      <c r="AX40" s="450" t="str">
        <f t="shared" ca="1" si="4"/>
        <v/>
      </c>
      <c r="AY40" s="450" t="str">
        <f t="shared" ca="1" si="5"/>
        <v/>
      </c>
      <c r="BA40" s="450" t="str">
        <f t="shared" ca="1" si="6"/>
        <v/>
      </c>
      <c r="BB40" s="450" t="str">
        <f t="shared" ca="1" si="7"/>
        <v/>
      </c>
      <c r="BD40" s="450" t="str">
        <f t="shared" ca="1" si="8"/>
        <v/>
      </c>
      <c r="BE40" s="450" t="str">
        <f t="shared" ca="1" si="9"/>
        <v/>
      </c>
      <c r="BG40" s="450" t="str">
        <f t="shared" ca="1" si="10"/>
        <v/>
      </c>
      <c r="BH40" s="450" t="str">
        <f t="shared" ca="1" si="11"/>
        <v/>
      </c>
      <c r="BI40" s="451"/>
      <c r="BJ40" s="450" t="str">
        <f t="shared" ca="1" si="12"/>
        <v/>
      </c>
      <c r="BK40" s="450" t="str">
        <f t="shared" ca="1" si="13"/>
        <v/>
      </c>
      <c r="BM40" s="450" t="str">
        <f t="shared" ca="1" si="14"/>
        <v/>
      </c>
      <c r="BN40" s="450" t="str">
        <f t="shared" ca="1" si="15"/>
        <v/>
      </c>
      <c r="BP40" s="450" t="str">
        <f t="shared" ca="1" si="16"/>
        <v/>
      </c>
      <c r="BQ40" s="450" t="str">
        <f t="shared" ca="1" si="17"/>
        <v/>
      </c>
      <c r="BS40" s="450" t="str">
        <f t="shared" ca="1" si="18"/>
        <v/>
      </c>
      <c r="BT40" s="450" t="str">
        <f t="shared" ca="1" si="19"/>
        <v/>
      </c>
      <c r="BU40" s="452"/>
      <c r="BV40" s="446"/>
      <c r="BW40" s="450" t="str">
        <f t="shared" ca="1" si="20"/>
        <v/>
      </c>
      <c r="BX40" s="450" t="str">
        <f t="shared" ca="1" si="21"/>
        <v/>
      </c>
      <c r="BY40" s="452"/>
      <c r="BZ40" s="450" t="str">
        <f t="shared" ca="1" si="22"/>
        <v/>
      </c>
      <c r="CA40" s="450" t="str">
        <f t="shared" ca="1" si="23"/>
        <v/>
      </c>
      <c r="CC40" s="450" t="str">
        <f t="shared" ca="1" si="24"/>
        <v/>
      </c>
      <c r="CD40" s="450" t="str">
        <f t="shared" ca="1" si="25"/>
        <v/>
      </c>
      <c r="CF40" s="450" t="str">
        <f t="shared" si="26"/>
        <v/>
      </c>
      <c r="CG40" s="450" t="str">
        <f t="shared" si="27"/>
        <v/>
      </c>
      <c r="CI40" s="450" t="str">
        <f t="shared" ca="1" si="28"/>
        <v/>
      </c>
      <c r="CJ40" s="450" t="str">
        <f t="shared" ca="1" si="29"/>
        <v/>
      </c>
      <c r="CL40" s="450" t="str">
        <f t="shared" ca="1" si="30"/>
        <v/>
      </c>
      <c r="CM40" s="450" t="str">
        <f t="shared" ca="1" si="31"/>
        <v/>
      </c>
    </row>
    <row r="41" spans="1:91" s="441" customFormat="1" ht="17.399999999999999" x14ac:dyDescent="0.55000000000000004">
      <c r="A41" s="445">
        <v>34</v>
      </c>
      <c r="B41" s="423" t="str">
        <f t="shared" si="0"/>
        <v>Latin America: FAOSTAT 2017</v>
      </c>
      <c r="C41" s="425" t="s">
        <v>681</v>
      </c>
      <c r="D41" s="425" t="s">
        <v>682</v>
      </c>
      <c r="E41" s="425" t="s">
        <v>245</v>
      </c>
      <c r="F41" s="425" t="s">
        <v>669</v>
      </c>
      <c r="G41" s="425"/>
      <c r="H41" s="305"/>
      <c r="I41" s="424">
        <v>2017</v>
      </c>
      <c r="J41" s="306"/>
      <c r="K41" s="428">
        <v>1.4197</v>
      </c>
      <c r="L41" s="426" t="s">
        <v>258</v>
      </c>
      <c r="M41" s="427"/>
      <c r="N41" s="426" t="s">
        <v>258</v>
      </c>
      <c r="O41" s="541">
        <f t="shared" si="32"/>
        <v>2.1249719754322854E-2</v>
      </c>
      <c r="P41" s="431" t="s">
        <v>260</v>
      </c>
      <c r="Q41" s="431" t="s">
        <v>0</v>
      </c>
      <c r="S41" s="442">
        <f t="shared" si="33"/>
        <v>1.4197</v>
      </c>
      <c r="T41" s="443">
        <f t="shared" si="34"/>
        <v>3.0168227135212156E-2</v>
      </c>
      <c r="U41" s="442">
        <f t="shared" si="35"/>
        <v>3.0168227135212156E-2</v>
      </c>
      <c r="V41" s="444" t="str">
        <f t="shared" si="36"/>
        <v>t/ha</v>
      </c>
      <c r="Z41" s="446"/>
      <c r="AA41" s="542" t="s">
        <v>245</v>
      </c>
      <c r="AB41" s="542" t="s">
        <v>669</v>
      </c>
      <c r="AC41" s="542" t="s">
        <v>260</v>
      </c>
      <c r="AD41" s="542">
        <v>2017</v>
      </c>
      <c r="AE41" s="542">
        <v>458591</v>
      </c>
      <c r="AF41" s="542">
        <v>1.4197</v>
      </c>
      <c r="AG41" s="542">
        <f t="shared" si="41"/>
        <v>0.42590937366268578</v>
      </c>
      <c r="AH41" s="542">
        <f t="shared" si="37"/>
        <v>0.60466353778891502</v>
      </c>
      <c r="AI41" s="542">
        <v>651071</v>
      </c>
      <c r="AJ41" s="418">
        <f t="shared" si="38"/>
        <v>2.1249719754322854E-2</v>
      </c>
      <c r="AK41" s="418">
        <f t="shared" si="39"/>
        <v>3.0168227135212156E-2</v>
      </c>
      <c r="AP41" s="446"/>
      <c r="AS41" s="449">
        <f t="shared" si="40"/>
        <v>3.0168227135212156E-2</v>
      </c>
      <c r="AU41" s="450" t="str">
        <f t="shared" ca="1" si="2"/>
        <v/>
      </c>
      <c r="AV41" s="450" t="str">
        <f t="shared" ca="1" si="3"/>
        <v/>
      </c>
      <c r="AX41" s="450" t="str">
        <f t="shared" ca="1" si="4"/>
        <v/>
      </c>
      <c r="AY41" s="450" t="str">
        <f t="shared" ca="1" si="5"/>
        <v/>
      </c>
      <c r="BA41" s="450" t="str">
        <f t="shared" ca="1" si="6"/>
        <v/>
      </c>
      <c r="BB41" s="450" t="str">
        <f t="shared" ca="1" si="7"/>
        <v/>
      </c>
      <c r="BD41" s="450" t="str">
        <f t="shared" ca="1" si="8"/>
        <v/>
      </c>
      <c r="BE41" s="450" t="str">
        <f t="shared" ca="1" si="9"/>
        <v/>
      </c>
      <c r="BG41" s="450" t="str">
        <f t="shared" ca="1" si="10"/>
        <v/>
      </c>
      <c r="BH41" s="450" t="str">
        <f t="shared" ca="1" si="11"/>
        <v/>
      </c>
      <c r="BI41" s="451"/>
      <c r="BJ41" s="450" t="str">
        <f t="shared" ca="1" si="12"/>
        <v/>
      </c>
      <c r="BK41" s="450" t="str">
        <f t="shared" ca="1" si="13"/>
        <v/>
      </c>
      <c r="BM41" s="450" t="str">
        <f t="shared" ca="1" si="14"/>
        <v/>
      </c>
      <c r="BN41" s="450" t="str">
        <f t="shared" ca="1" si="15"/>
        <v/>
      </c>
      <c r="BP41" s="450" t="str">
        <f t="shared" ca="1" si="16"/>
        <v/>
      </c>
      <c r="BQ41" s="450" t="str">
        <f t="shared" ca="1" si="17"/>
        <v/>
      </c>
      <c r="BS41" s="450" t="str">
        <f t="shared" ca="1" si="18"/>
        <v/>
      </c>
      <c r="BT41" s="450" t="str">
        <f t="shared" ca="1" si="19"/>
        <v/>
      </c>
      <c r="BU41" s="452"/>
      <c r="BV41" s="446"/>
      <c r="BW41" s="450" t="str">
        <f t="shared" ca="1" si="20"/>
        <v/>
      </c>
      <c r="BX41" s="450" t="str">
        <f t="shared" ca="1" si="21"/>
        <v/>
      </c>
      <c r="BY41" s="452"/>
      <c r="BZ41" s="450" t="str">
        <f t="shared" ca="1" si="22"/>
        <v/>
      </c>
      <c r="CA41" s="450" t="str">
        <f t="shared" ca="1" si="23"/>
        <v/>
      </c>
      <c r="CC41" s="450" t="str">
        <f t="shared" ca="1" si="24"/>
        <v/>
      </c>
      <c r="CD41" s="450" t="str">
        <f t="shared" ca="1" si="25"/>
        <v/>
      </c>
      <c r="CF41" s="450" t="str">
        <f t="shared" si="26"/>
        <v/>
      </c>
      <c r="CG41" s="450" t="str">
        <f t="shared" si="27"/>
        <v/>
      </c>
      <c r="CI41" s="450" t="str">
        <f t="shared" ca="1" si="28"/>
        <v/>
      </c>
      <c r="CJ41" s="450" t="str">
        <f t="shared" ca="1" si="29"/>
        <v/>
      </c>
      <c r="CL41" s="450" t="str">
        <f t="shared" ca="1" si="30"/>
        <v/>
      </c>
      <c r="CM41" s="450" t="str">
        <f t="shared" ca="1" si="31"/>
        <v/>
      </c>
    </row>
    <row r="42" spans="1:91" s="441" customFormat="1" ht="17.399999999999999" x14ac:dyDescent="0.55000000000000004">
      <c r="A42" s="445">
        <v>35</v>
      </c>
      <c r="B42" s="423" t="str">
        <f t="shared" si="0"/>
        <v>Latin America: FAOSTAT 2017</v>
      </c>
      <c r="C42" s="425" t="s">
        <v>681</v>
      </c>
      <c r="D42" s="425" t="s">
        <v>682</v>
      </c>
      <c r="E42" s="425" t="s">
        <v>245</v>
      </c>
      <c r="F42" s="425" t="s">
        <v>283</v>
      </c>
      <c r="G42" s="425"/>
      <c r="H42" s="305"/>
      <c r="I42" s="424">
        <v>2017</v>
      </c>
      <c r="J42" s="306"/>
      <c r="K42" s="428">
        <v>5.9246999999999996</v>
      </c>
      <c r="L42" s="426" t="s">
        <v>258</v>
      </c>
      <c r="M42" s="427"/>
      <c r="N42" s="426" t="s">
        <v>258</v>
      </c>
      <c r="O42" s="541">
        <f t="shared" si="32"/>
        <v>5.2233907566500566</v>
      </c>
      <c r="P42" s="431" t="s">
        <v>260</v>
      </c>
      <c r="Q42" s="431" t="s">
        <v>0</v>
      </c>
      <c r="S42" s="442">
        <f t="shared" si="33"/>
        <v>5.9246999999999996</v>
      </c>
      <c r="T42" s="443">
        <f t="shared" si="34"/>
        <v>30.947023215924588</v>
      </c>
      <c r="U42" s="442">
        <f t="shared" si="35"/>
        <v>30.947023215924588</v>
      </c>
      <c r="V42" s="444" t="str">
        <f t="shared" si="36"/>
        <v>t/ha</v>
      </c>
      <c r="Z42" s="446"/>
      <c r="AA42" s="542" t="s">
        <v>245</v>
      </c>
      <c r="AB42" s="542" t="s">
        <v>283</v>
      </c>
      <c r="AC42" s="542" t="s">
        <v>260</v>
      </c>
      <c r="AD42" s="542">
        <v>2017</v>
      </c>
      <c r="AE42" s="542">
        <v>27012406</v>
      </c>
      <c r="AF42" s="542">
        <v>5.9246999999999996</v>
      </c>
      <c r="AG42" s="542">
        <f t="shared" si="41"/>
        <v>1.7774073861656083</v>
      </c>
      <c r="AH42" s="542">
        <f t="shared" si="37"/>
        <v>10.53060554081538</v>
      </c>
      <c r="AI42" s="542">
        <v>160039675</v>
      </c>
      <c r="AJ42" s="418">
        <f t="shared" si="38"/>
        <v>5.2233907566500566</v>
      </c>
      <c r="AK42" s="418">
        <f t="shared" si="39"/>
        <v>30.947023215924588</v>
      </c>
      <c r="AP42" s="446"/>
      <c r="AS42" s="449">
        <f t="shared" si="40"/>
        <v>30.947023215924588</v>
      </c>
      <c r="AU42" s="450" t="str">
        <f t="shared" ca="1" si="2"/>
        <v/>
      </c>
      <c r="AV42" s="450" t="str">
        <f t="shared" ca="1" si="3"/>
        <v/>
      </c>
      <c r="AX42" s="450" t="str">
        <f t="shared" ca="1" si="4"/>
        <v/>
      </c>
      <c r="AY42" s="450" t="str">
        <f t="shared" ca="1" si="5"/>
        <v/>
      </c>
      <c r="BA42" s="450" t="str">
        <f t="shared" ca="1" si="6"/>
        <v/>
      </c>
      <c r="BB42" s="450" t="str">
        <f t="shared" ca="1" si="7"/>
        <v/>
      </c>
      <c r="BD42" s="450" t="str">
        <f t="shared" ca="1" si="8"/>
        <v/>
      </c>
      <c r="BE42" s="450" t="str">
        <f t="shared" ca="1" si="9"/>
        <v/>
      </c>
      <c r="BG42" s="450" t="str">
        <f t="shared" ca="1" si="10"/>
        <v/>
      </c>
      <c r="BH42" s="450" t="str">
        <f t="shared" ca="1" si="11"/>
        <v/>
      </c>
      <c r="BI42" s="451"/>
      <c r="BJ42" s="450" t="str">
        <f t="shared" ca="1" si="12"/>
        <v/>
      </c>
      <c r="BK42" s="450" t="str">
        <f t="shared" ca="1" si="13"/>
        <v/>
      </c>
      <c r="BM42" s="450" t="str">
        <f t="shared" ca="1" si="14"/>
        <v/>
      </c>
      <c r="BN42" s="450" t="str">
        <f t="shared" ca="1" si="15"/>
        <v/>
      </c>
      <c r="BP42" s="450" t="str">
        <f t="shared" ca="1" si="16"/>
        <v/>
      </c>
      <c r="BQ42" s="450" t="str">
        <f t="shared" ca="1" si="17"/>
        <v/>
      </c>
      <c r="BS42" s="450" t="str">
        <f t="shared" ca="1" si="18"/>
        <v/>
      </c>
      <c r="BT42" s="450" t="str">
        <f t="shared" ca="1" si="19"/>
        <v/>
      </c>
      <c r="BU42" s="452"/>
      <c r="BV42" s="446"/>
      <c r="BW42" s="450" t="str">
        <f t="shared" ca="1" si="20"/>
        <v/>
      </c>
      <c r="BX42" s="450" t="str">
        <f t="shared" ca="1" si="21"/>
        <v/>
      </c>
      <c r="BY42" s="452"/>
      <c r="BZ42" s="450" t="str">
        <f t="shared" ca="1" si="22"/>
        <v/>
      </c>
      <c r="CA42" s="450" t="str">
        <f t="shared" ca="1" si="23"/>
        <v/>
      </c>
      <c r="CC42" s="450" t="str">
        <f t="shared" ca="1" si="24"/>
        <v/>
      </c>
      <c r="CD42" s="450" t="str">
        <f t="shared" ca="1" si="25"/>
        <v/>
      </c>
      <c r="CF42" s="450" t="str">
        <f t="shared" si="26"/>
        <v/>
      </c>
      <c r="CG42" s="450" t="str">
        <f t="shared" si="27"/>
        <v/>
      </c>
      <c r="CI42" s="450" t="str">
        <f t="shared" ca="1" si="28"/>
        <v/>
      </c>
      <c r="CJ42" s="450" t="str">
        <f t="shared" ca="1" si="29"/>
        <v/>
      </c>
      <c r="CL42" s="450" t="str">
        <f t="shared" ca="1" si="30"/>
        <v/>
      </c>
      <c r="CM42" s="450" t="str">
        <f t="shared" ca="1" si="31"/>
        <v/>
      </c>
    </row>
    <row r="43" spans="1:91" s="441" customFormat="1" ht="17.399999999999999" x14ac:dyDescent="0.55000000000000004">
      <c r="A43" s="445">
        <v>36</v>
      </c>
      <c r="B43" s="423" t="str">
        <f t="shared" si="0"/>
        <v>OECD90: FAOSTAT 2017</v>
      </c>
      <c r="C43" s="425" t="s">
        <v>681</v>
      </c>
      <c r="D43" s="425" t="s">
        <v>682</v>
      </c>
      <c r="E43" s="425" t="s">
        <v>482</v>
      </c>
      <c r="F43" s="425" t="s">
        <v>670</v>
      </c>
      <c r="G43" s="425"/>
      <c r="H43" s="305"/>
      <c r="I43" s="424">
        <v>2017</v>
      </c>
      <c r="J43" s="306"/>
      <c r="K43" s="428">
        <v>11.062099999999999</v>
      </c>
      <c r="L43" s="426" t="s">
        <v>258</v>
      </c>
      <c r="M43" s="427"/>
      <c r="N43" s="426" t="s">
        <v>258</v>
      </c>
      <c r="O43" s="541">
        <f t="shared" si="32"/>
        <v>12.5674857309071</v>
      </c>
      <c r="P43" s="431" t="s">
        <v>260</v>
      </c>
      <c r="Q43" s="431" t="s">
        <v>0</v>
      </c>
      <c r="S43" s="442">
        <f t="shared" si="33"/>
        <v>11.062099999999999</v>
      </c>
      <c r="T43" s="443">
        <f t="shared" si="34"/>
        <v>139.02278390386741</v>
      </c>
      <c r="U43" s="442">
        <f t="shared" si="35"/>
        <v>139.02278390386741</v>
      </c>
      <c r="V43" s="444" t="str">
        <f t="shared" si="36"/>
        <v>t/ha</v>
      </c>
      <c r="Z43" s="446"/>
      <c r="AA43" s="542" t="s">
        <v>482</v>
      </c>
      <c r="AB43" s="542" t="s">
        <v>670</v>
      </c>
      <c r="AC43" s="542" t="s">
        <v>260</v>
      </c>
      <c r="AD43" s="542">
        <v>2017</v>
      </c>
      <c r="AE43" s="542">
        <v>34808401</v>
      </c>
      <c r="AF43" s="542">
        <v>11.062099999999999</v>
      </c>
      <c r="AG43" s="542">
        <f t="shared" si="41"/>
        <v>3.3186251196689414</v>
      </c>
      <c r="AH43" s="542">
        <f t="shared" si="37"/>
        <v>36.710962936289796</v>
      </c>
      <c r="AI43" s="542">
        <v>385055690</v>
      </c>
      <c r="AJ43" s="418">
        <f t="shared" si="38"/>
        <v>12.5674857309071</v>
      </c>
      <c r="AK43" s="418">
        <f t="shared" si="39"/>
        <v>139.02278390386741</v>
      </c>
      <c r="AP43" s="446"/>
      <c r="AS43" s="449">
        <f t="shared" si="40"/>
        <v>139.02278390386741</v>
      </c>
      <c r="AU43" s="450" t="str">
        <f t="shared" ca="1" si="2"/>
        <v/>
      </c>
      <c r="AV43" s="450" t="str">
        <f t="shared" ca="1" si="3"/>
        <v/>
      </c>
      <c r="AX43" s="450" t="str">
        <f t="shared" ca="1" si="4"/>
        <v/>
      </c>
      <c r="AY43" s="450" t="str">
        <f t="shared" ca="1" si="5"/>
        <v/>
      </c>
      <c r="BA43" s="450" t="str">
        <f t="shared" ca="1" si="6"/>
        <v/>
      </c>
      <c r="BB43" s="450" t="str">
        <f t="shared" ca="1" si="7"/>
        <v/>
      </c>
      <c r="BD43" s="450" t="str">
        <f t="shared" ca="1" si="8"/>
        <v/>
      </c>
      <c r="BE43" s="450" t="str">
        <f t="shared" ca="1" si="9"/>
        <v/>
      </c>
      <c r="BG43" s="450" t="str">
        <f t="shared" ca="1" si="10"/>
        <v/>
      </c>
      <c r="BH43" s="450" t="str">
        <f t="shared" ca="1" si="11"/>
        <v/>
      </c>
      <c r="BI43" s="451"/>
      <c r="BJ43" s="450" t="str">
        <f t="shared" ca="1" si="12"/>
        <v/>
      </c>
      <c r="BK43" s="450" t="str">
        <f t="shared" ca="1" si="13"/>
        <v/>
      </c>
      <c r="BM43" s="450" t="str">
        <f t="shared" ca="1" si="14"/>
        <v/>
      </c>
      <c r="BN43" s="450" t="str">
        <f t="shared" ca="1" si="15"/>
        <v/>
      </c>
      <c r="BP43" s="450" t="str">
        <f t="shared" ca="1" si="16"/>
        <v/>
      </c>
      <c r="BQ43" s="450" t="str">
        <f t="shared" ca="1" si="17"/>
        <v/>
      </c>
      <c r="BS43" s="450" t="str">
        <f t="shared" ca="1" si="18"/>
        <v/>
      </c>
      <c r="BT43" s="450" t="str">
        <f t="shared" ca="1" si="19"/>
        <v/>
      </c>
      <c r="BU43" s="452"/>
      <c r="BV43" s="446"/>
      <c r="BW43" s="450" t="str">
        <f t="shared" ca="1" si="20"/>
        <v/>
      </c>
      <c r="BX43" s="450" t="str">
        <f t="shared" ca="1" si="21"/>
        <v/>
      </c>
      <c r="BY43" s="452"/>
      <c r="BZ43" s="450" t="str">
        <f t="shared" ca="1" si="22"/>
        <v/>
      </c>
      <c r="CA43" s="450" t="str">
        <f t="shared" ca="1" si="23"/>
        <v/>
      </c>
      <c r="CC43" s="450" t="str">
        <f t="shared" ca="1" si="24"/>
        <v/>
      </c>
      <c r="CD43" s="450" t="str">
        <f t="shared" ca="1" si="25"/>
        <v/>
      </c>
      <c r="CF43" s="450" t="str">
        <f t="shared" si="26"/>
        <v/>
      </c>
      <c r="CG43" s="450" t="str">
        <f t="shared" si="27"/>
        <v/>
      </c>
      <c r="CI43" s="450" t="str">
        <f t="shared" ca="1" si="28"/>
        <v/>
      </c>
      <c r="CJ43" s="450" t="str">
        <f t="shared" ca="1" si="29"/>
        <v/>
      </c>
      <c r="CL43" s="450" t="str">
        <f t="shared" ca="1" si="30"/>
        <v/>
      </c>
      <c r="CM43" s="450" t="str">
        <f t="shared" ca="1" si="31"/>
        <v/>
      </c>
    </row>
    <row r="44" spans="1:91" s="441" customFormat="1" ht="17.399999999999999" x14ac:dyDescent="0.55000000000000004">
      <c r="A44" s="445">
        <v>37</v>
      </c>
      <c r="B44" s="423" t="str">
        <f t="shared" si="0"/>
        <v>OECD90: FAOSTAT 2017</v>
      </c>
      <c r="C44" s="425" t="s">
        <v>681</v>
      </c>
      <c r="D44" s="425" t="s">
        <v>682</v>
      </c>
      <c r="E44" s="425" t="s">
        <v>482</v>
      </c>
      <c r="F44" s="425" t="s">
        <v>671</v>
      </c>
      <c r="G44" s="425"/>
      <c r="H44" s="305"/>
      <c r="I44" s="424">
        <v>2017</v>
      </c>
      <c r="J44" s="306"/>
      <c r="K44" s="428">
        <v>6.3792999999999997</v>
      </c>
      <c r="L44" s="426" t="s">
        <v>258</v>
      </c>
      <c r="M44" s="427"/>
      <c r="N44" s="426" t="s">
        <v>258</v>
      </c>
      <c r="O44" s="541">
        <f t="shared" si="32"/>
        <v>3.1291451035692715E-3</v>
      </c>
      <c r="P44" s="431" t="s">
        <v>260</v>
      </c>
      <c r="Q44" s="431" t="s">
        <v>0</v>
      </c>
      <c r="S44" s="442">
        <f t="shared" si="33"/>
        <v>6.3792999999999997</v>
      </c>
      <c r="T44" s="443">
        <f t="shared" si="34"/>
        <v>1.9961755359199453E-2</v>
      </c>
      <c r="U44" s="442">
        <f t="shared" si="35"/>
        <v>1.9961755359199453E-2</v>
      </c>
      <c r="V44" s="444" t="str">
        <f t="shared" si="36"/>
        <v>t/ha</v>
      </c>
      <c r="Z44" s="446"/>
      <c r="AA44" s="542" t="s">
        <v>482</v>
      </c>
      <c r="AB44" s="542" t="s">
        <v>671</v>
      </c>
      <c r="AC44" s="542" t="s">
        <v>260</v>
      </c>
      <c r="AD44" s="542">
        <v>2017</v>
      </c>
      <c r="AE44" s="542">
        <v>15029</v>
      </c>
      <c r="AF44" s="542">
        <v>6.3792999999999997</v>
      </c>
      <c r="AG44" s="542">
        <f t="shared" si="41"/>
        <v>1.9137871856070798</v>
      </c>
      <c r="AH44" s="542">
        <f t="shared" si="37"/>
        <v>12.208622593143243</v>
      </c>
      <c r="AI44" s="542">
        <v>95874</v>
      </c>
      <c r="AJ44" s="418">
        <f t="shared" si="38"/>
        <v>3.1291451035692715E-3</v>
      </c>
      <c r="AK44" s="418">
        <f t="shared" si="39"/>
        <v>1.9961755359199453E-2</v>
      </c>
      <c r="AP44" s="446"/>
      <c r="AS44" s="449">
        <f t="shared" si="40"/>
        <v>1.9961755359199453E-2</v>
      </c>
      <c r="AU44" s="450" t="str">
        <f t="shared" ca="1" si="2"/>
        <v/>
      </c>
      <c r="AV44" s="450" t="str">
        <f t="shared" ca="1" si="3"/>
        <v/>
      </c>
      <c r="AX44" s="450" t="str">
        <f t="shared" ca="1" si="4"/>
        <v/>
      </c>
      <c r="AY44" s="450" t="str">
        <f t="shared" ca="1" si="5"/>
        <v/>
      </c>
      <c r="BA44" s="450" t="str">
        <f t="shared" ca="1" si="6"/>
        <v/>
      </c>
      <c r="BB44" s="450" t="str">
        <f t="shared" ca="1" si="7"/>
        <v/>
      </c>
      <c r="BD44" s="450" t="str">
        <f t="shared" ca="1" si="8"/>
        <v/>
      </c>
      <c r="BE44" s="450" t="str">
        <f t="shared" ca="1" si="9"/>
        <v/>
      </c>
      <c r="BG44" s="450" t="str">
        <f t="shared" ca="1" si="10"/>
        <v/>
      </c>
      <c r="BH44" s="450" t="str">
        <f t="shared" ca="1" si="11"/>
        <v/>
      </c>
      <c r="BI44" s="451"/>
      <c r="BJ44" s="450" t="str">
        <f t="shared" ca="1" si="12"/>
        <v/>
      </c>
      <c r="BK44" s="450" t="str">
        <f t="shared" ca="1" si="13"/>
        <v/>
      </c>
      <c r="BM44" s="450" t="str">
        <f t="shared" ca="1" si="14"/>
        <v/>
      </c>
      <c r="BN44" s="450" t="str">
        <f t="shared" ca="1" si="15"/>
        <v/>
      </c>
      <c r="BP44" s="450" t="str">
        <f t="shared" ca="1" si="16"/>
        <v/>
      </c>
      <c r="BQ44" s="450" t="str">
        <f t="shared" ca="1" si="17"/>
        <v/>
      </c>
      <c r="BS44" s="450" t="str">
        <f t="shared" ca="1" si="18"/>
        <v/>
      </c>
      <c r="BT44" s="450" t="str">
        <f t="shared" ca="1" si="19"/>
        <v/>
      </c>
      <c r="BU44" s="452"/>
      <c r="BV44" s="446"/>
      <c r="BW44" s="450" t="str">
        <f t="shared" ca="1" si="20"/>
        <v/>
      </c>
      <c r="BX44" s="450" t="str">
        <f t="shared" ca="1" si="21"/>
        <v/>
      </c>
      <c r="BY44" s="452"/>
      <c r="BZ44" s="450" t="str">
        <f t="shared" ca="1" si="22"/>
        <v/>
      </c>
      <c r="CA44" s="450" t="str">
        <f t="shared" ca="1" si="23"/>
        <v/>
      </c>
      <c r="CC44" s="450" t="str">
        <f t="shared" ca="1" si="24"/>
        <v/>
      </c>
      <c r="CD44" s="450" t="str">
        <f t="shared" ca="1" si="25"/>
        <v/>
      </c>
      <c r="CF44" s="450" t="str">
        <f t="shared" si="26"/>
        <v/>
      </c>
      <c r="CG44" s="450" t="str">
        <f t="shared" si="27"/>
        <v/>
      </c>
      <c r="CI44" s="450" t="str">
        <f t="shared" ca="1" si="28"/>
        <v/>
      </c>
      <c r="CJ44" s="450" t="str">
        <f t="shared" ca="1" si="29"/>
        <v/>
      </c>
      <c r="CL44" s="450" t="str">
        <f t="shared" ca="1" si="30"/>
        <v/>
      </c>
      <c r="CM44" s="450" t="str">
        <f t="shared" ca="1" si="31"/>
        <v/>
      </c>
    </row>
    <row r="45" spans="1:91" s="441" customFormat="1" ht="17.399999999999999" x14ac:dyDescent="0.55000000000000004">
      <c r="A45" s="445">
        <v>38</v>
      </c>
      <c r="B45" s="423" t="str">
        <f t="shared" si="0"/>
        <v>OECD90: FAOSTAT 2017</v>
      </c>
      <c r="C45" s="425" t="s">
        <v>681</v>
      </c>
      <c r="D45" s="425" t="s">
        <v>682</v>
      </c>
      <c r="E45" s="425" t="s">
        <v>482</v>
      </c>
      <c r="F45" s="425" t="s">
        <v>672</v>
      </c>
      <c r="G45" s="425"/>
      <c r="H45" s="305"/>
      <c r="I45" s="424">
        <v>2017</v>
      </c>
      <c r="J45" s="306"/>
      <c r="K45" s="428">
        <v>6.8559000000000001</v>
      </c>
      <c r="L45" s="426" t="s">
        <v>258</v>
      </c>
      <c r="M45" s="427"/>
      <c r="N45" s="426" t="s">
        <v>258</v>
      </c>
      <c r="O45" s="541">
        <f t="shared" si="32"/>
        <v>0.62006673169722559</v>
      </c>
      <c r="P45" s="431" t="s">
        <v>260</v>
      </c>
      <c r="Q45" s="431" t="s">
        <v>0</v>
      </c>
      <c r="S45" s="442">
        <f t="shared" si="33"/>
        <v>6.8559000000000001</v>
      </c>
      <c r="T45" s="443">
        <f t="shared" si="34"/>
        <v>4.2511155058430088</v>
      </c>
      <c r="U45" s="442">
        <f t="shared" si="35"/>
        <v>4.2511155058430088</v>
      </c>
      <c r="V45" s="444" t="str">
        <f t="shared" si="36"/>
        <v>t/ha</v>
      </c>
      <c r="Z45" s="446"/>
      <c r="AA45" s="542" t="s">
        <v>482</v>
      </c>
      <c r="AB45" s="542" t="s">
        <v>672</v>
      </c>
      <c r="AC45" s="542" t="s">
        <v>260</v>
      </c>
      <c r="AD45" s="542">
        <v>2017</v>
      </c>
      <c r="AE45" s="542">
        <v>2771088</v>
      </c>
      <c r="AF45" s="542">
        <v>6.8559000000000001</v>
      </c>
      <c r="AG45" s="542">
        <f t="shared" si="41"/>
        <v>2.0567669753426832</v>
      </c>
      <c r="AH45" s="542">
        <f t="shared" si="37"/>
        <v>14.100988706251902</v>
      </c>
      <c r="AI45" s="542">
        <v>18998249</v>
      </c>
      <c r="AJ45" s="418">
        <f t="shared" si="38"/>
        <v>0.62006673169722559</v>
      </c>
      <c r="AK45" s="418">
        <f t="shared" si="39"/>
        <v>4.2511155058430088</v>
      </c>
      <c r="AP45" s="446"/>
      <c r="AS45" s="449">
        <f t="shared" si="40"/>
        <v>4.2511155058430088</v>
      </c>
      <c r="AU45" s="450" t="str">
        <f t="shared" ca="1" si="2"/>
        <v/>
      </c>
      <c r="AV45" s="450" t="str">
        <f t="shared" ca="1" si="3"/>
        <v/>
      </c>
      <c r="AX45" s="450" t="str">
        <f t="shared" ca="1" si="4"/>
        <v/>
      </c>
      <c r="AY45" s="450" t="str">
        <f t="shared" ca="1" si="5"/>
        <v/>
      </c>
      <c r="BA45" s="450" t="str">
        <f t="shared" ca="1" si="6"/>
        <v/>
      </c>
      <c r="BB45" s="450" t="str">
        <f t="shared" ca="1" si="7"/>
        <v/>
      </c>
      <c r="BD45" s="450" t="str">
        <f t="shared" ca="1" si="8"/>
        <v/>
      </c>
      <c r="BE45" s="450" t="str">
        <f t="shared" ca="1" si="9"/>
        <v/>
      </c>
      <c r="BG45" s="450" t="str">
        <f t="shared" ca="1" si="10"/>
        <v/>
      </c>
      <c r="BH45" s="450" t="str">
        <f t="shared" ca="1" si="11"/>
        <v/>
      </c>
      <c r="BI45" s="451"/>
      <c r="BJ45" s="450" t="str">
        <f t="shared" ca="1" si="12"/>
        <v/>
      </c>
      <c r="BK45" s="450" t="str">
        <f t="shared" ca="1" si="13"/>
        <v/>
      </c>
      <c r="BM45" s="450" t="str">
        <f t="shared" ca="1" si="14"/>
        <v/>
      </c>
      <c r="BN45" s="450" t="str">
        <f t="shared" ca="1" si="15"/>
        <v/>
      </c>
      <c r="BP45" s="450" t="str">
        <f t="shared" ca="1" si="16"/>
        <v/>
      </c>
      <c r="BQ45" s="450" t="str">
        <f t="shared" ca="1" si="17"/>
        <v/>
      </c>
      <c r="BS45" s="450" t="str">
        <f t="shared" ca="1" si="18"/>
        <v/>
      </c>
      <c r="BT45" s="450" t="str">
        <f t="shared" ca="1" si="19"/>
        <v/>
      </c>
      <c r="BU45" s="452"/>
      <c r="BV45" s="446"/>
      <c r="BW45" s="450" t="str">
        <f t="shared" ca="1" si="20"/>
        <v/>
      </c>
      <c r="BX45" s="450" t="str">
        <f t="shared" ca="1" si="21"/>
        <v/>
      </c>
      <c r="BY45" s="452"/>
      <c r="BZ45" s="450" t="str">
        <f t="shared" ca="1" si="22"/>
        <v/>
      </c>
      <c r="CA45" s="450" t="str">
        <f t="shared" ca="1" si="23"/>
        <v/>
      </c>
      <c r="CC45" s="450" t="str">
        <f t="shared" ca="1" si="24"/>
        <v/>
      </c>
      <c r="CD45" s="450" t="str">
        <f t="shared" ca="1" si="25"/>
        <v/>
      </c>
      <c r="CF45" s="450" t="str">
        <f t="shared" si="26"/>
        <v/>
      </c>
      <c r="CG45" s="450" t="str">
        <f t="shared" si="27"/>
        <v/>
      </c>
      <c r="CI45" s="450" t="str">
        <f t="shared" ca="1" si="28"/>
        <v/>
      </c>
      <c r="CJ45" s="450" t="str">
        <f t="shared" ca="1" si="29"/>
        <v/>
      </c>
      <c r="CL45" s="450" t="str">
        <f t="shared" ca="1" si="30"/>
        <v/>
      </c>
      <c r="CM45" s="450" t="str">
        <f t="shared" ca="1" si="31"/>
        <v/>
      </c>
    </row>
    <row r="46" spans="1:91" s="441" customFormat="1" ht="17.399999999999999" x14ac:dyDescent="0.55000000000000004">
      <c r="A46" s="445">
        <v>39</v>
      </c>
      <c r="B46" s="423" t="str">
        <f t="shared" si="0"/>
        <v>OECD90: FAOSTAT 2017</v>
      </c>
      <c r="C46" s="425" t="s">
        <v>681</v>
      </c>
      <c r="D46" s="425" t="s">
        <v>682</v>
      </c>
      <c r="E46" s="425" t="s">
        <v>482</v>
      </c>
      <c r="F46" s="425" t="s">
        <v>673</v>
      </c>
      <c r="G46" s="425"/>
      <c r="H46" s="305"/>
      <c r="I46" s="424">
        <v>2017</v>
      </c>
      <c r="J46" s="306"/>
      <c r="K46" s="428">
        <v>9.2906999999999993</v>
      </c>
      <c r="L46" s="426" t="s">
        <v>258</v>
      </c>
      <c r="M46" s="427"/>
      <c r="N46" s="426" t="s">
        <v>258</v>
      </c>
      <c r="O46" s="541">
        <f t="shared" si="32"/>
        <v>0.70608591032737011</v>
      </c>
      <c r="P46" s="431" t="s">
        <v>260</v>
      </c>
      <c r="Q46" s="431" t="s">
        <v>0</v>
      </c>
      <c r="S46" s="442">
        <f t="shared" si="33"/>
        <v>9.2906999999999993</v>
      </c>
      <c r="T46" s="443">
        <f t="shared" si="34"/>
        <v>6.560032367078497</v>
      </c>
      <c r="U46" s="442">
        <f t="shared" si="35"/>
        <v>6.560032367078497</v>
      </c>
      <c r="V46" s="444" t="str">
        <f t="shared" si="36"/>
        <v>t/ha</v>
      </c>
      <c r="Z46" s="446"/>
      <c r="AA46" s="542" t="s">
        <v>482</v>
      </c>
      <c r="AB46" s="542" t="s">
        <v>673</v>
      </c>
      <c r="AC46" s="542" t="s">
        <v>260</v>
      </c>
      <c r="AD46" s="542">
        <v>2017</v>
      </c>
      <c r="AE46" s="542">
        <v>2328543</v>
      </c>
      <c r="AF46" s="542">
        <v>9.2906999999999993</v>
      </c>
      <c r="AG46" s="542">
        <f t="shared" si="41"/>
        <v>2.7872059011677921</v>
      </c>
      <c r="AH46" s="542">
        <f t="shared" si="37"/>
        <v>25.895093865979604</v>
      </c>
      <c r="AI46" s="542">
        <v>21633794</v>
      </c>
      <c r="AJ46" s="418">
        <f t="shared" si="38"/>
        <v>0.70608591032737011</v>
      </c>
      <c r="AK46" s="418">
        <f t="shared" si="39"/>
        <v>6.560032367078497</v>
      </c>
      <c r="AP46" s="446"/>
      <c r="AS46" s="449">
        <f t="shared" si="40"/>
        <v>6.560032367078497</v>
      </c>
      <c r="AU46" s="450" t="str">
        <f t="shared" ca="1" si="2"/>
        <v/>
      </c>
      <c r="AV46" s="450" t="str">
        <f t="shared" ca="1" si="3"/>
        <v/>
      </c>
      <c r="AX46" s="450" t="str">
        <f t="shared" ca="1" si="4"/>
        <v/>
      </c>
      <c r="AY46" s="450" t="str">
        <f t="shared" ca="1" si="5"/>
        <v/>
      </c>
      <c r="BA46" s="450" t="str">
        <f t="shared" ca="1" si="6"/>
        <v/>
      </c>
      <c r="BB46" s="450" t="str">
        <f t="shared" ca="1" si="7"/>
        <v/>
      </c>
      <c r="BD46" s="450" t="str">
        <f t="shared" ca="1" si="8"/>
        <v/>
      </c>
      <c r="BE46" s="450" t="str">
        <f t="shared" ca="1" si="9"/>
        <v/>
      </c>
      <c r="BG46" s="450" t="str">
        <f t="shared" ca="1" si="10"/>
        <v/>
      </c>
      <c r="BH46" s="450" t="str">
        <f t="shared" ca="1" si="11"/>
        <v/>
      </c>
      <c r="BI46" s="451"/>
      <c r="BJ46" s="450" t="str">
        <f t="shared" ca="1" si="12"/>
        <v/>
      </c>
      <c r="BK46" s="450" t="str">
        <f t="shared" ca="1" si="13"/>
        <v/>
      </c>
      <c r="BM46" s="450" t="str">
        <f t="shared" ca="1" si="14"/>
        <v/>
      </c>
      <c r="BN46" s="450" t="str">
        <f t="shared" ca="1" si="15"/>
        <v/>
      </c>
      <c r="BP46" s="450" t="str">
        <f t="shared" ca="1" si="16"/>
        <v/>
      </c>
      <c r="BQ46" s="450" t="str">
        <f t="shared" ca="1" si="17"/>
        <v/>
      </c>
      <c r="BS46" s="450" t="str">
        <f t="shared" ca="1" si="18"/>
        <v/>
      </c>
      <c r="BT46" s="450" t="str">
        <f t="shared" ca="1" si="19"/>
        <v/>
      </c>
      <c r="BU46" s="452"/>
      <c r="BV46" s="446"/>
      <c r="BW46" s="450" t="str">
        <f t="shared" ca="1" si="20"/>
        <v/>
      </c>
      <c r="BX46" s="450" t="str">
        <f t="shared" ca="1" si="21"/>
        <v/>
      </c>
      <c r="BY46" s="452"/>
      <c r="BZ46" s="450" t="str">
        <f t="shared" ca="1" si="22"/>
        <v/>
      </c>
      <c r="CA46" s="450" t="str">
        <f t="shared" ca="1" si="23"/>
        <v/>
      </c>
      <c r="CC46" s="450" t="str">
        <f t="shared" ca="1" si="24"/>
        <v/>
      </c>
      <c r="CD46" s="450" t="str">
        <f t="shared" ca="1" si="25"/>
        <v/>
      </c>
      <c r="CF46" s="450" t="str">
        <f t="shared" si="26"/>
        <v/>
      </c>
      <c r="CG46" s="450" t="str">
        <f t="shared" si="27"/>
        <v/>
      </c>
      <c r="CI46" s="450" t="str">
        <f t="shared" ca="1" si="28"/>
        <v/>
      </c>
      <c r="CJ46" s="450" t="str">
        <f t="shared" ca="1" si="29"/>
        <v/>
      </c>
      <c r="CL46" s="450" t="str">
        <f t="shared" ca="1" si="30"/>
        <v/>
      </c>
      <c r="CM46" s="450" t="str">
        <f t="shared" ca="1" si="31"/>
        <v/>
      </c>
    </row>
    <row r="47" spans="1:91" s="441" customFormat="1" ht="17.399999999999999" x14ac:dyDescent="0.55000000000000004">
      <c r="A47" s="445">
        <v>40</v>
      </c>
      <c r="B47" s="423" t="str">
        <f t="shared" si="0"/>
        <v>OECD90: FAOSTAT 2017</v>
      </c>
      <c r="C47" s="425" t="s">
        <v>681</v>
      </c>
      <c r="D47" s="425" t="s">
        <v>682</v>
      </c>
      <c r="E47" s="425" t="s">
        <v>482</v>
      </c>
      <c r="F47" s="425" t="s">
        <v>674</v>
      </c>
      <c r="G47" s="425"/>
      <c r="H47" s="305"/>
      <c r="I47" s="424">
        <v>2017</v>
      </c>
      <c r="J47" s="306"/>
      <c r="K47" s="428">
        <v>7.1779999999999999</v>
      </c>
      <c r="L47" s="426" t="s">
        <v>258</v>
      </c>
      <c r="M47" s="427"/>
      <c r="N47" s="426" t="s">
        <v>258</v>
      </c>
      <c r="O47" s="541">
        <f t="shared" si="32"/>
        <v>1.9967336206496121E-2</v>
      </c>
      <c r="P47" s="431" t="s">
        <v>260</v>
      </c>
      <c r="Q47" s="431" t="s">
        <v>0</v>
      </c>
      <c r="S47" s="442">
        <f t="shared" si="33"/>
        <v>7.1779999999999999</v>
      </c>
      <c r="T47" s="443">
        <f t="shared" si="34"/>
        <v>0.14332553929022915</v>
      </c>
      <c r="U47" s="442">
        <f t="shared" si="35"/>
        <v>0.14332553929022915</v>
      </c>
      <c r="V47" s="444" t="str">
        <f t="shared" si="36"/>
        <v>t/ha</v>
      </c>
      <c r="Z47" s="446"/>
      <c r="AA47" s="542" t="s">
        <v>482</v>
      </c>
      <c r="AB47" s="542" t="s">
        <v>674</v>
      </c>
      <c r="AC47" s="542" t="s">
        <v>260</v>
      </c>
      <c r="AD47" s="542">
        <v>2017</v>
      </c>
      <c r="AE47" s="542">
        <v>85230</v>
      </c>
      <c r="AF47" s="542">
        <v>7.1779999999999999</v>
      </c>
      <c r="AG47" s="542">
        <f t="shared" si="41"/>
        <v>2.1533968332399511</v>
      </c>
      <c r="AH47" s="542">
        <f t="shared" si="37"/>
        <v>15.457082468996369</v>
      </c>
      <c r="AI47" s="542">
        <v>611780</v>
      </c>
      <c r="AJ47" s="418">
        <f t="shared" si="38"/>
        <v>1.9967336206496121E-2</v>
      </c>
      <c r="AK47" s="418">
        <f t="shared" si="39"/>
        <v>0.14332553929022915</v>
      </c>
      <c r="AP47" s="446"/>
      <c r="AS47" s="449">
        <f t="shared" si="40"/>
        <v>0.14332553929022915</v>
      </c>
      <c r="AU47" s="450" t="str">
        <f t="shared" ca="1" si="2"/>
        <v/>
      </c>
      <c r="AV47" s="450" t="str">
        <f t="shared" ca="1" si="3"/>
        <v/>
      </c>
      <c r="AX47" s="450" t="str">
        <f t="shared" ca="1" si="4"/>
        <v/>
      </c>
      <c r="AY47" s="450" t="str">
        <f t="shared" ca="1" si="5"/>
        <v/>
      </c>
      <c r="BA47" s="450" t="str">
        <f t="shared" ca="1" si="6"/>
        <v/>
      </c>
      <c r="BB47" s="450" t="str">
        <f t="shared" ca="1" si="7"/>
        <v/>
      </c>
      <c r="BD47" s="450" t="str">
        <f t="shared" ca="1" si="8"/>
        <v/>
      </c>
      <c r="BE47" s="450" t="str">
        <f t="shared" ca="1" si="9"/>
        <v/>
      </c>
      <c r="BG47" s="450" t="str">
        <f t="shared" ca="1" si="10"/>
        <v/>
      </c>
      <c r="BH47" s="450" t="str">
        <f t="shared" ca="1" si="11"/>
        <v/>
      </c>
      <c r="BI47" s="451"/>
      <c r="BJ47" s="450" t="str">
        <f t="shared" ca="1" si="12"/>
        <v/>
      </c>
      <c r="BK47" s="450" t="str">
        <f t="shared" ca="1" si="13"/>
        <v/>
      </c>
      <c r="BM47" s="450" t="str">
        <f t="shared" ca="1" si="14"/>
        <v/>
      </c>
      <c r="BN47" s="450" t="str">
        <f t="shared" ca="1" si="15"/>
        <v/>
      </c>
      <c r="BP47" s="450" t="str">
        <f t="shared" ca="1" si="16"/>
        <v/>
      </c>
      <c r="BQ47" s="450" t="str">
        <f t="shared" ca="1" si="17"/>
        <v/>
      </c>
      <c r="BS47" s="450" t="str">
        <f t="shared" ca="1" si="18"/>
        <v/>
      </c>
      <c r="BT47" s="450" t="str">
        <f t="shared" ca="1" si="19"/>
        <v/>
      </c>
      <c r="BU47" s="452"/>
      <c r="BV47" s="446"/>
      <c r="BW47" s="450" t="str">
        <f t="shared" ca="1" si="20"/>
        <v/>
      </c>
      <c r="BX47" s="450" t="str">
        <f t="shared" ca="1" si="21"/>
        <v/>
      </c>
      <c r="BY47" s="452"/>
      <c r="BZ47" s="450" t="str">
        <f t="shared" ca="1" si="22"/>
        <v/>
      </c>
      <c r="CA47" s="450" t="str">
        <f t="shared" ca="1" si="23"/>
        <v/>
      </c>
      <c r="CC47" s="450" t="str">
        <f t="shared" ca="1" si="24"/>
        <v/>
      </c>
      <c r="CD47" s="450" t="str">
        <f t="shared" ca="1" si="25"/>
        <v/>
      </c>
      <c r="CF47" s="450" t="str">
        <f t="shared" si="26"/>
        <v/>
      </c>
      <c r="CG47" s="450" t="str">
        <f t="shared" si="27"/>
        <v/>
      </c>
      <c r="CI47" s="450" t="str">
        <f t="shared" ca="1" si="28"/>
        <v/>
      </c>
      <c r="CJ47" s="450" t="str">
        <f t="shared" ca="1" si="29"/>
        <v/>
      </c>
      <c r="CL47" s="450" t="str">
        <f t="shared" ca="1" si="30"/>
        <v/>
      </c>
      <c r="CM47" s="450" t="str">
        <f t="shared" ca="1" si="31"/>
        <v/>
      </c>
    </row>
    <row r="48" spans="1:91" s="441" customFormat="1" ht="17.399999999999999" x14ac:dyDescent="0.55000000000000004">
      <c r="A48" s="445">
        <v>41</v>
      </c>
      <c r="B48" s="423" t="str">
        <f t="shared" si="0"/>
        <v>Eastern Europe: FAOSTAT 2017</v>
      </c>
      <c r="C48" s="425" t="s">
        <v>681</v>
      </c>
      <c r="D48" s="425" t="s">
        <v>682</v>
      </c>
      <c r="E48" s="425" t="s">
        <v>246</v>
      </c>
      <c r="F48" s="425" t="s">
        <v>675</v>
      </c>
      <c r="G48" s="425"/>
      <c r="H48" s="305"/>
      <c r="I48" s="424">
        <v>2017</v>
      </c>
      <c r="J48" s="306"/>
      <c r="K48" s="428">
        <v>6.3933999999999997</v>
      </c>
      <c r="L48" s="426" t="s">
        <v>258</v>
      </c>
      <c r="M48" s="427"/>
      <c r="N48" s="426" t="s">
        <v>258</v>
      </c>
      <c r="O48" s="541">
        <f t="shared" si="32"/>
        <v>6.8343983478351092E-2</v>
      </c>
      <c r="P48" s="431" t="s">
        <v>260</v>
      </c>
      <c r="Q48" s="431" t="s">
        <v>0</v>
      </c>
      <c r="S48" s="442">
        <f t="shared" si="33"/>
        <v>6.3933999999999997</v>
      </c>
      <c r="T48" s="443">
        <f t="shared" si="34"/>
        <v>0.43695042397048983</v>
      </c>
      <c r="U48" s="442">
        <f t="shared" si="35"/>
        <v>0.43695042397048983</v>
      </c>
      <c r="V48" s="444" t="str">
        <f t="shared" si="36"/>
        <v>t/ha</v>
      </c>
      <c r="Z48" s="446"/>
      <c r="AA48" s="542" t="s">
        <v>246</v>
      </c>
      <c r="AB48" s="542" t="s">
        <v>675</v>
      </c>
      <c r="AC48" s="542" t="s">
        <v>260</v>
      </c>
      <c r="AD48" s="542">
        <v>2017</v>
      </c>
      <c r="AE48" s="542">
        <v>327523</v>
      </c>
      <c r="AF48" s="542">
        <v>6.3933999999999997</v>
      </c>
      <c r="AG48" s="542">
        <f t="shared" si="41"/>
        <v>1.9180171793865006</v>
      </c>
      <c r="AH48" s="542">
        <f t="shared" si="37"/>
        <v>12.262651034689652</v>
      </c>
      <c r="AI48" s="542">
        <v>2093994</v>
      </c>
      <c r="AJ48" s="418">
        <f t="shared" si="38"/>
        <v>6.8343983478351092E-2</v>
      </c>
      <c r="AK48" s="418">
        <f t="shared" si="39"/>
        <v>0.43695042397048983</v>
      </c>
      <c r="AP48" s="446"/>
      <c r="AS48" s="449">
        <f t="shared" si="40"/>
        <v>0.43695042397048983</v>
      </c>
      <c r="AU48" s="450" t="str">
        <f t="shared" ca="1" si="2"/>
        <v/>
      </c>
      <c r="AV48" s="450" t="str">
        <f t="shared" ca="1" si="3"/>
        <v/>
      </c>
      <c r="AX48" s="450" t="str">
        <f t="shared" ca="1" si="4"/>
        <v/>
      </c>
      <c r="AY48" s="450" t="str">
        <f t="shared" ca="1" si="5"/>
        <v/>
      </c>
      <c r="BA48" s="450" t="str">
        <f t="shared" ca="1" si="6"/>
        <v/>
      </c>
      <c r="BB48" s="450" t="str">
        <f t="shared" ca="1" si="7"/>
        <v/>
      </c>
      <c r="BD48" s="450" t="str">
        <f t="shared" ca="1" si="8"/>
        <v/>
      </c>
      <c r="BE48" s="450" t="str">
        <f t="shared" ca="1" si="9"/>
        <v/>
      </c>
      <c r="BG48" s="450" t="str">
        <f t="shared" ca="1" si="10"/>
        <v/>
      </c>
      <c r="BH48" s="450" t="str">
        <f t="shared" ca="1" si="11"/>
        <v/>
      </c>
      <c r="BI48" s="451"/>
      <c r="BJ48" s="450" t="str">
        <f t="shared" ca="1" si="12"/>
        <v/>
      </c>
      <c r="BK48" s="450" t="str">
        <f t="shared" ca="1" si="13"/>
        <v/>
      </c>
      <c r="BM48" s="450" t="str">
        <f t="shared" ca="1" si="14"/>
        <v/>
      </c>
      <c r="BN48" s="450" t="str">
        <f t="shared" ca="1" si="15"/>
        <v/>
      </c>
      <c r="BP48" s="450" t="str">
        <f t="shared" ca="1" si="16"/>
        <v/>
      </c>
      <c r="BQ48" s="450" t="str">
        <f t="shared" ca="1" si="17"/>
        <v/>
      </c>
      <c r="BS48" s="450" t="str">
        <f t="shared" ca="1" si="18"/>
        <v/>
      </c>
      <c r="BT48" s="450" t="str">
        <f t="shared" ca="1" si="19"/>
        <v/>
      </c>
      <c r="BU48" s="452"/>
      <c r="BV48" s="446"/>
      <c r="BW48" s="450" t="str">
        <f t="shared" ca="1" si="20"/>
        <v/>
      </c>
      <c r="BX48" s="450" t="str">
        <f t="shared" ca="1" si="21"/>
        <v/>
      </c>
      <c r="BY48" s="452"/>
      <c r="BZ48" s="450" t="str">
        <f t="shared" ca="1" si="22"/>
        <v/>
      </c>
      <c r="CA48" s="450" t="str">
        <f t="shared" ca="1" si="23"/>
        <v/>
      </c>
      <c r="CC48" s="450" t="str">
        <f t="shared" ca="1" si="24"/>
        <v/>
      </c>
      <c r="CD48" s="450" t="str">
        <f t="shared" ca="1" si="25"/>
        <v/>
      </c>
      <c r="CF48" s="450" t="str">
        <f t="shared" si="26"/>
        <v/>
      </c>
      <c r="CG48" s="450" t="str">
        <f t="shared" si="27"/>
        <v/>
      </c>
      <c r="CI48" s="450" t="str">
        <f t="shared" ca="1" si="28"/>
        <v/>
      </c>
      <c r="CJ48" s="450" t="str">
        <f t="shared" ca="1" si="29"/>
        <v/>
      </c>
      <c r="CL48" s="450" t="str">
        <f t="shared" ca="1" si="30"/>
        <v/>
      </c>
      <c r="CM48" s="450" t="str">
        <f t="shared" ca="1" si="31"/>
        <v/>
      </c>
    </row>
    <row r="49" spans="1:91" s="441" customFormat="1" ht="17.399999999999999" x14ac:dyDescent="0.55000000000000004">
      <c r="A49" s="445">
        <v>42</v>
      </c>
      <c r="B49" s="423" t="str">
        <f t="shared" si="0"/>
        <v>Eastern Europe: FAOSTAT 2017</v>
      </c>
      <c r="C49" s="425" t="s">
        <v>681</v>
      </c>
      <c r="D49" s="425" t="s">
        <v>682</v>
      </c>
      <c r="E49" s="425" t="s">
        <v>246</v>
      </c>
      <c r="F49" s="425" t="s">
        <v>246</v>
      </c>
      <c r="G49" s="425"/>
      <c r="H49" s="305"/>
      <c r="I49" s="424">
        <v>2017</v>
      </c>
      <c r="J49" s="306"/>
      <c r="K49" s="428">
        <v>5.6148999999999996</v>
      </c>
      <c r="L49" s="426" t="s">
        <v>258</v>
      </c>
      <c r="M49" s="427"/>
      <c r="N49" s="426" t="s">
        <v>258</v>
      </c>
      <c r="O49" s="541">
        <f t="shared" si="32"/>
        <v>2.2764299550725529</v>
      </c>
      <c r="P49" s="431" t="s">
        <v>260</v>
      </c>
      <c r="Q49" s="431" t="s">
        <v>0</v>
      </c>
      <c r="S49" s="442">
        <f t="shared" si="33"/>
        <v>5.6148999999999996</v>
      </c>
      <c r="T49" s="443">
        <f t="shared" si="34"/>
        <v>12.781926554736875</v>
      </c>
      <c r="U49" s="442">
        <f t="shared" si="35"/>
        <v>12.781926554736875</v>
      </c>
      <c r="V49" s="444" t="str">
        <f t="shared" si="36"/>
        <v>t/ha</v>
      </c>
      <c r="Z49" s="446"/>
      <c r="AA49" s="542" t="s">
        <v>246</v>
      </c>
      <c r="AB49" s="542" t="s">
        <v>246</v>
      </c>
      <c r="AC49" s="542" t="s">
        <v>260</v>
      </c>
      <c r="AD49" s="542">
        <v>2017</v>
      </c>
      <c r="AE49" s="542">
        <v>12421876</v>
      </c>
      <c r="AF49" s="542">
        <v>5.6148999999999996</v>
      </c>
      <c r="AG49" s="542">
        <f t="shared" si="41"/>
        <v>1.684467522841878</v>
      </c>
      <c r="AH49" s="542">
        <f t="shared" si="37"/>
        <v>9.4581166940048593</v>
      </c>
      <c r="AI49" s="542">
        <v>69747627</v>
      </c>
      <c r="AJ49" s="418">
        <f t="shared" si="38"/>
        <v>2.2764299550725529</v>
      </c>
      <c r="AK49" s="418">
        <f t="shared" si="39"/>
        <v>12.781926554736875</v>
      </c>
      <c r="AP49" s="446"/>
      <c r="AS49" s="449">
        <f t="shared" si="40"/>
        <v>12.781926554736875</v>
      </c>
      <c r="AU49" s="450" t="str">
        <f t="shared" ca="1" si="2"/>
        <v/>
      </c>
      <c r="AV49" s="450" t="str">
        <f t="shared" ca="1" si="3"/>
        <v/>
      </c>
      <c r="AX49" s="450" t="str">
        <f t="shared" ca="1" si="4"/>
        <v/>
      </c>
      <c r="AY49" s="450" t="str">
        <f t="shared" ca="1" si="5"/>
        <v/>
      </c>
      <c r="BA49" s="450" t="str">
        <f t="shared" ca="1" si="6"/>
        <v/>
      </c>
      <c r="BB49" s="450" t="str">
        <f t="shared" ca="1" si="7"/>
        <v/>
      </c>
      <c r="BD49" s="450" t="str">
        <f t="shared" ca="1" si="8"/>
        <v/>
      </c>
      <c r="BE49" s="450" t="str">
        <f t="shared" ca="1" si="9"/>
        <v/>
      </c>
      <c r="BG49" s="450" t="str">
        <f t="shared" ca="1" si="10"/>
        <v/>
      </c>
      <c r="BH49" s="450" t="str">
        <f t="shared" ca="1" si="11"/>
        <v/>
      </c>
      <c r="BI49" s="451"/>
      <c r="BJ49" s="450" t="str">
        <f t="shared" ca="1" si="12"/>
        <v/>
      </c>
      <c r="BK49" s="450" t="str">
        <f t="shared" ca="1" si="13"/>
        <v/>
      </c>
      <c r="BM49" s="450" t="str">
        <f t="shared" ca="1" si="14"/>
        <v/>
      </c>
      <c r="BN49" s="450" t="str">
        <f t="shared" ca="1" si="15"/>
        <v/>
      </c>
      <c r="BP49" s="450" t="str">
        <f t="shared" ca="1" si="16"/>
        <v/>
      </c>
      <c r="BQ49" s="450" t="str">
        <f t="shared" ca="1" si="17"/>
        <v/>
      </c>
      <c r="BS49" s="450" t="str">
        <f t="shared" ca="1" si="18"/>
        <v/>
      </c>
      <c r="BT49" s="450" t="str">
        <f t="shared" ca="1" si="19"/>
        <v/>
      </c>
      <c r="BU49" s="452"/>
      <c r="BV49" s="446"/>
      <c r="BW49" s="450" t="str">
        <f t="shared" ca="1" si="20"/>
        <v/>
      </c>
      <c r="BX49" s="450" t="str">
        <f t="shared" ca="1" si="21"/>
        <v/>
      </c>
      <c r="BY49" s="452"/>
      <c r="BZ49" s="450" t="str">
        <f t="shared" ca="1" si="22"/>
        <v/>
      </c>
      <c r="CA49" s="450" t="str">
        <f t="shared" ca="1" si="23"/>
        <v/>
      </c>
      <c r="CC49" s="450" t="str">
        <f t="shared" ca="1" si="24"/>
        <v/>
      </c>
      <c r="CD49" s="450" t="str">
        <f t="shared" ca="1" si="25"/>
        <v/>
      </c>
      <c r="CF49" s="450" t="str">
        <f t="shared" si="26"/>
        <v/>
      </c>
      <c r="CG49" s="450" t="str">
        <f t="shared" si="27"/>
        <v/>
      </c>
      <c r="CI49" s="450" t="str">
        <f t="shared" ca="1" si="28"/>
        <v/>
      </c>
      <c r="CJ49" s="450" t="str">
        <f t="shared" ca="1" si="29"/>
        <v/>
      </c>
      <c r="CL49" s="450" t="str">
        <f t="shared" ca="1" si="30"/>
        <v/>
      </c>
      <c r="CM49" s="450" t="str">
        <f t="shared" ca="1" si="31"/>
        <v/>
      </c>
    </row>
    <row r="50" spans="1:91" s="441" customFormat="1" ht="17.399999999999999" x14ac:dyDescent="0.55000000000000004">
      <c r="A50" s="445">
        <v>43</v>
      </c>
      <c r="B50" s="423" t="str">
        <f t="shared" si="0"/>
        <v>Middle East and Africa: FAOSTAT 2017</v>
      </c>
      <c r="C50" s="425" t="s">
        <v>681</v>
      </c>
      <c r="D50" s="425" t="s">
        <v>682</v>
      </c>
      <c r="E50" s="425" t="s">
        <v>663</v>
      </c>
      <c r="F50" s="425" t="s">
        <v>277</v>
      </c>
      <c r="G50" s="425"/>
      <c r="H50" s="305"/>
      <c r="I50" s="424">
        <v>2017</v>
      </c>
      <c r="J50" s="306"/>
      <c r="K50" s="428">
        <v>2.4439000000000002</v>
      </c>
      <c r="L50" s="426" t="s">
        <v>258</v>
      </c>
      <c r="M50" s="427"/>
      <c r="N50" s="426" t="s">
        <v>258</v>
      </c>
      <c r="O50" s="541">
        <f t="shared" si="32"/>
        <v>1.193258527695706</v>
      </c>
      <c r="P50" s="431" t="s">
        <v>261</v>
      </c>
      <c r="Q50" s="431" t="s">
        <v>0</v>
      </c>
      <c r="S50" s="442">
        <f t="shared" si="33"/>
        <v>2.4439000000000002</v>
      </c>
      <c r="T50" s="443">
        <f t="shared" si="34"/>
        <v>2.9162045158355361</v>
      </c>
      <c r="U50" s="442">
        <f t="shared" si="35"/>
        <v>2.9162045158355361</v>
      </c>
      <c r="V50" s="444" t="str">
        <f t="shared" si="36"/>
        <v>t/ha</v>
      </c>
      <c r="Z50" s="446"/>
      <c r="AA50" s="542" t="s">
        <v>663</v>
      </c>
      <c r="AB50" s="542" t="s">
        <v>277</v>
      </c>
      <c r="AC50" s="542" t="s">
        <v>261</v>
      </c>
      <c r="AD50" s="542">
        <v>2017</v>
      </c>
      <c r="AE50" s="542">
        <v>14959657</v>
      </c>
      <c r="AF50" s="542">
        <v>2.4439000000000002</v>
      </c>
      <c r="AG50" s="542">
        <f t="shared" si="41"/>
        <v>0.73316892181040916</v>
      </c>
      <c r="AH50" s="542">
        <f t="shared" si="37"/>
        <v>1.791791528012459</v>
      </c>
      <c r="AI50" s="542">
        <v>36560295</v>
      </c>
      <c r="AJ50" s="418">
        <f t="shared" si="38"/>
        <v>1.193258527695706</v>
      </c>
      <c r="AK50" s="418">
        <f t="shared" si="39"/>
        <v>2.9162045158355361</v>
      </c>
      <c r="AP50" s="446"/>
      <c r="AS50" s="449">
        <f t="shared" si="40"/>
        <v>2.9162045158355361</v>
      </c>
      <c r="AU50" s="450" t="str">
        <f t="shared" ca="1" si="2"/>
        <v/>
      </c>
      <c r="AV50" s="450" t="str">
        <f t="shared" ca="1" si="3"/>
        <v/>
      </c>
      <c r="AX50" s="450" t="str">
        <f t="shared" ca="1" si="4"/>
        <v/>
      </c>
      <c r="AY50" s="450" t="str">
        <f t="shared" ca="1" si="5"/>
        <v/>
      </c>
      <c r="BA50" s="450" t="str">
        <f t="shared" ca="1" si="6"/>
        <v/>
      </c>
      <c r="BB50" s="450" t="str">
        <f t="shared" ca="1" si="7"/>
        <v/>
      </c>
      <c r="BD50" s="450" t="str">
        <f t="shared" ca="1" si="8"/>
        <v/>
      </c>
      <c r="BE50" s="450" t="str">
        <f t="shared" ca="1" si="9"/>
        <v/>
      </c>
      <c r="BG50" s="450" t="str">
        <f t="shared" ca="1" si="10"/>
        <v/>
      </c>
      <c r="BH50" s="450" t="str">
        <f t="shared" ca="1" si="11"/>
        <v/>
      </c>
      <c r="BI50" s="451"/>
      <c r="BJ50" s="450" t="str">
        <f t="shared" ca="1" si="12"/>
        <v/>
      </c>
      <c r="BK50" s="450" t="str">
        <f t="shared" ca="1" si="13"/>
        <v/>
      </c>
      <c r="BM50" s="450" t="str">
        <f t="shared" ca="1" si="14"/>
        <v/>
      </c>
      <c r="BN50" s="450" t="str">
        <f t="shared" ca="1" si="15"/>
        <v/>
      </c>
      <c r="BP50" s="450" t="str">
        <f t="shared" ca="1" si="16"/>
        <v/>
      </c>
      <c r="BQ50" s="450" t="str">
        <f t="shared" ca="1" si="17"/>
        <v/>
      </c>
      <c r="BS50" s="450" t="str">
        <f t="shared" ca="1" si="18"/>
        <v/>
      </c>
      <c r="BT50" s="450" t="str">
        <f t="shared" ca="1" si="19"/>
        <v/>
      </c>
      <c r="BU50" s="452"/>
      <c r="BV50" s="446"/>
      <c r="BW50" s="450" t="str">
        <f t="shared" ca="1" si="20"/>
        <v/>
      </c>
      <c r="BX50" s="450" t="str">
        <f t="shared" ca="1" si="21"/>
        <v/>
      </c>
      <c r="BY50" s="452"/>
      <c r="BZ50" s="450" t="str">
        <f t="shared" ca="1" si="22"/>
        <v/>
      </c>
      <c r="CA50" s="450" t="str">
        <f t="shared" ca="1" si="23"/>
        <v/>
      </c>
      <c r="CC50" s="450" t="str">
        <f t="shared" ca="1" si="24"/>
        <v/>
      </c>
      <c r="CD50" s="450" t="str">
        <f t="shared" ca="1" si="25"/>
        <v/>
      </c>
      <c r="CF50" s="450" t="str">
        <f t="shared" si="26"/>
        <v/>
      </c>
      <c r="CG50" s="450" t="str">
        <f t="shared" si="27"/>
        <v/>
      </c>
      <c r="CI50" s="450" t="str">
        <f t="shared" ca="1" si="28"/>
        <v/>
      </c>
      <c r="CJ50" s="450" t="str">
        <f t="shared" ca="1" si="29"/>
        <v/>
      </c>
      <c r="CL50" s="450" t="str">
        <f t="shared" ca="1" si="30"/>
        <v/>
      </c>
      <c r="CM50" s="450" t="str">
        <f t="shared" ca="1" si="31"/>
        <v/>
      </c>
    </row>
    <row r="51" spans="1:91" s="441" customFormat="1" ht="17.399999999999999" x14ac:dyDescent="0.55000000000000004">
      <c r="A51" s="445">
        <v>44</v>
      </c>
      <c r="B51" s="423" t="str">
        <f t="shared" si="0"/>
        <v>Middle East and Africa: FAOSTAT 2017</v>
      </c>
      <c r="C51" s="425" t="s">
        <v>681</v>
      </c>
      <c r="D51" s="425" t="s">
        <v>682</v>
      </c>
      <c r="E51" s="425" t="s">
        <v>663</v>
      </c>
      <c r="F51" s="425" t="s">
        <v>664</v>
      </c>
      <c r="G51" s="425"/>
      <c r="H51" s="305"/>
      <c r="I51" s="424">
        <v>2017</v>
      </c>
      <c r="J51" s="306"/>
      <c r="K51" s="428">
        <v>6.9972000000000003</v>
      </c>
      <c r="L51" s="426" t="s">
        <v>258</v>
      </c>
      <c r="M51" s="427"/>
      <c r="N51" s="426" t="s">
        <v>258</v>
      </c>
      <c r="O51" s="541">
        <f t="shared" si="32"/>
        <v>3.857066097956538E-2</v>
      </c>
      <c r="P51" s="431" t="s">
        <v>261</v>
      </c>
      <c r="Q51" s="431" t="s">
        <v>0</v>
      </c>
      <c r="S51" s="442">
        <f t="shared" si="33"/>
        <v>6.9972000000000003</v>
      </c>
      <c r="T51" s="443">
        <f t="shared" si="34"/>
        <v>0.26988662900621491</v>
      </c>
      <c r="U51" s="442">
        <f t="shared" si="35"/>
        <v>0.26988662900621491</v>
      </c>
      <c r="V51" s="444" t="str">
        <f t="shared" si="36"/>
        <v>t/ha</v>
      </c>
      <c r="Z51" s="446"/>
      <c r="AA51" s="542" t="s">
        <v>663</v>
      </c>
      <c r="AB51" s="542" t="s">
        <v>664</v>
      </c>
      <c r="AC51" s="542" t="s">
        <v>261</v>
      </c>
      <c r="AD51" s="542">
        <v>2017</v>
      </c>
      <c r="AE51" s="542">
        <v>168891</v>
      </c>
      <c r="AF51" s="542">
        <v>6.9972000000000003</v>
      </c>
      <c r="AG51" s="542">
        <f t="shared" si="41"/>
        <v>2.0991569130045398</v>
      </c>
      <c r="AH51" s="542">
        <f t="shared" si="37"/>
        <v>14.688220751675367</v>
      </c>
      <c r="AI51" s="542">
        <v>1181768</v>
      </c>
      <c r="AJ51" s="418">
        <f t="shared" si="38"/>
        <v>3.857066097956538E-2</v>
      </c>
      <c r="AK51" s="418">
        <f t="shared" si="39"/>
        <v>0.26988662900621491</v>
      </c>
      <c r="AP51" s="446"/>
      <c r="AS51" s="449">
        <f t="shared" si="40"/>
        <v>0.26988662900621491</v>
      </c>
      <c r="AU51" s="450" t="str">
        <f t="shared" ca="1" si="2"/>
        <v/>
      </c>
      <c r="AV51" s="450" t="str">
        <f t="shared" ca="1" si="3"/>
        <v/>
      </c>
      <c r="AX51" s="450" t="str">
        <f t="shared" ca="1" si="4"/>
        <v/>
      </c>
      <c r="AY51" s="450" t="str">
        <f t="shared" ca="1" si="5"/>
        <v/>
      </c>
      <c r="BA51" s="450" t="str">
        <f t="shared" ca="1" si="6"/>
        <v/>
      </c>
      <c r="BB51" s="450" t="str">
        <f t="shared" ca="1" si="7"/>
        <v/>
      </c>
      <c r="BD51" s="450" t="str">
        <f t="shared" ca="1" si="8"/>
        <v/>
      </c>
      <c r="BE51" s="450" t="str">
        <f t="shared" ca="1" si="9"/>
        <v/>
      </c>
      <c r="BG51" s="450" t="str">
        <f t="shared" ca="1" si="10"/>
        <v/>
      </c>
      <c r="BH51" s="450" t="str">
        <f t="shared" ca="1" si="11"/>
        <v/>
      </c>
      <c r="BI51" s="451"/>
      <c r="BJ51" s="450" t="str">
        <f t="shared" ca="1" si="12"/>
        <v/>
      </c>
      <c r="BK51" s="450" t="str">
        <f t="shared" ca="1" si="13"/>
        <v/>
      </c>
      <c r="BM51" s="450" t="str">
        <f t="shared" ca="1" si="14"/>
        <v/>
      </c>
      <c r="BN51" s="450" t="str">
        <f t="shared" ca="1" si="15"/>
        <v/>
      </c>
      <c r="BP51" s="450" t="str">
        <f t="shared" ca="1" si="16"/>
        <v/>
      </c>
      <c r="BQ51" s="450" t="str">
        <f t="shared" ca="1" si="17"/>
        <v/>
      </c>
      <c r="BS51" s="450" t="str">
        <f t="shared" ca="1" si="18"/>
        <v/>
      </c>
      <c r="BT51" s="450" t="str">
        <f t="shared" ca="1" si="19"/>
        <v/>
      </c>
      <c r="BU51" s="452"/>
      <c r="BV51" s="446"/>
      <c r="BW51" s="450" t="str">
        <f t="shared" ca="1" si="20"/>
        <v/>
      </c>
      <c r="BX51" s="450" t="str">
        <f t="shared" ca="1" si="21"/>
        <v/>
      </c>
      <c r="BY51" s="452"/>
      <c r="BZ51" s="450" t="str">
        <f t="shared" ca="1" si="22"/>
        <v/>
      </c>
      <c r="CA51" s="450" t="str">
        <f t="shared" ca="1" si="23"/>
        <v/>
      </c>
      <c r="CC51" s="450" t="str">
        <f t="shared" ca="1" si="24"/>
        <v/>
      </c>
      <c r="CD51" s="450" t="str">
        <f t="shared" ca="1" si="25"/>
        <v/>
      </c>
      <c r="CF51" s="450" t="str">
        <f t="shared" si="26"/>
        <v/>
      </c>
      <c r="CG51" s="450" t="str">
        <f t="shared" si="27"/>
        <v/>
      </c>
      <c r="CI51" s="450" t="str">
        <f t="shared" ca="1" si="28"/>
        <v/>
      </c>
      <c r="CJ51" s="450" t="str">
        <f t="shared" ca="1" si="29"/>
        <v/>
      </c>
      <c r="CL51" s="450" t="str">
        <f t="shared" ca="1" si="30"/>
        <v/>
      </c>
      <c r="CM51" s="450" t="str">
        <f t="shared" ca="1" si="31"/>
        <v/>
      </c>
    </row>
    <row r="52" spans="1:91" s="441" customFormat="1" ht="17.399999999999999" x14ac:dyDescent="0.55000000000000004">
      <c r="A52" s="445">
        <v>45</v>
      </c>
      <c r="B52" s="423" t="str">
        <f t="shared" si="0"/>
        <v>Asia sans Japan: FAOSTAT 2017</v>
      </c>
      <c r="C52" s="425" t="s">
        <v>681</v>
      </c>
      <c r="D52" s="425" t="s">
        <v>682</v>
      </c>
      <c r="E52" s="425" t="s">
        <v>665</v>
      </c>
      <c r="F52" s="425" t="s">
        <v>666</v>
      </c>
      <c r="G52" s="425"/>
      <c r="H52" s="305"/>
      <c r="I52" s="424">
        <v>2017</v>
      </c>
      <c r="J52" s="306"/>
      <c r="K52" s="428">
        <v>6.8742999999999999</v>
      </c>
      <c r="L52" s="426" t="s">
        <v>258</v>
      </c>
      <c r="M52" s="427"/>
      <c r="N52" s="426" t="s">
        <v>258</v>
      </c>
      <c r="O52" s="541">
        <f t="shared" si="32"/>
        <v>7.5680464800063811</v>
      </c>
      <c r="P52" s="431" t="s">
        <v>261</v>
      </c>
      <c r="Q52" s="431" t="s">
        <v>0</v>
      </c>
      <c r="S52" s="442">
        <f t="shared" si="33"/>
        <v>6.8742999999999999</v>
      </c>
      <c r="T52" s="443">
        <f t="shared" si="34"/>
        <v>52.025021917507864</v>
      </c>
      <c r="U52" s="442">
        <f t="shared" si="35"/>
        <v>52.025021917507864</v>
      </c>
      <c r="V52" s="444" t="str">
        <f t="shared" si="36"/>
        <v>t/ha</v>
      </c>
      <c r="Z52" s="446"/>
      <c r="AA52" s="542" t="s">
        <v>665</v>
      </c>
      <c r="AB52" s="542" t="s">
        <v>666</v>
      </c>
      <c r="AC52" s="542" t="s">
        <v>261</v>
      </c>
      <c r="AD52" s="542">
        <v>2017</v>
      </c>
      <c r="AE52" s="542">
        <v>33730952</v>
      </c>
      <c r="AF52" s="542">
        <v>6.8742999999999999</v>
      </c>
      <c r="AG52" s="542">
        <f t="shared" si="41"/>
        <v>2.0622869672250479</v>
      </c>
      <c r="AH52" s="542">
        <f t="shared" si="37"/>
        <v>14.176779298795147</v>
      </c>
      <c r="AI52" s="542">
        <v>231877674</v>
      </c>
      <c r="AJ52" s="418">
        <f t="shared" si="38"/>
        <v>7.5680464800063811</v>
      </c>
      <c r="AK52" s="418">
        <f t="shared" si="39"/>
        <v>52.025021917507864</v>
      </c>
      <c r="AP52" s="446"/>
      <c r="AS52" s="449">
        <f t="shared" si="40"/>
        <v>52.025021917507864</v>
      </c>
      <c r="AU52" s="450" t="str">
        <f t="shared" ca="1" si="2"/>
        <v/>
      </c>
      <c r="AV52" s="450" t="str">
        <f t="shared" ca="1" si="3"/>
        <v/>
      </c>
      <c r="AX52" s="450" t="str">
        <f t="shared" ca="1" si="4"/>
        <v/>
      </c>
      <c r="AY52" s="450" t="str">
        <f t="shared" ca="1" si="5"/>
        <v/>
      </c>
      <c r="BA52" s="450" t="str">
        <f t="shared" ca="1" si="6"/>
        <v/>
      </c>
      <c r="BB52" s="450" t="str">
        <f t="shared" ca="1" si="7"/>
        <v/>
      </c>
      <c r="BD52" s="450" t="str">
        <f t="shared" ca="1" si="8"/>
        <v/>
      </c>
      <c r="BE52" s="450" t="str">
        <f t="shared" ca="1" si="9"/>
        <v/>
      </c>
      <c r="BG52" s="450" t="str">
        <f t="shared" ca="1" si="10"/>
        <v/>
      </c>
      <c r="BH52" s="450" t="str">
        <f t="shared" ca="1" si="11"/>
        <v/>
      </c>
      <c r="BI52" s="451"/>
      <c r="BJ52" s="450" t="str">
        <f t="shared" ca="1" si="12"/>
        <v/>
      </c>
      <c r="BK52" s="450" t="str">
        <f t="shared" ca="1" si="13"/>
        <v/>
      </c>
      <c r="BM52" s="450" t="str">
        <f t="shared" ca="1" si="14"/>
        <v/>
      </c>
      <c r="BN52" s="450" t="str">
        <f t="shared" ca="1" si="15"/>
        <v/>
      </c>
      <c r="BP52" s="450" t="str">
        <f t="shared" ca="1" si="16"/>
        <v/>
      </c>
      <c r="BQ52" s="450" t="str">
        <f t="shared" ca="1" si="17"/>
        <v/>
      </c>
      <c r="BS52" s="450" t="str">
        <f t="shared" ca="1" si="18"/>
        <v/>
      </c>
      <c r="BT52" s="450" t="str">
        <f t="shared" ca="1" si="19"/>
        <v/>
      </c>
      <c r="BU52" s="452"/>
      <c r="BV52" s="446"/>
      <c r="BW52" s="450" t="str">
        <f t="shared" ca="1" si="20"/>
        <v/>
      </c>
      <c r="BX52" s="450" t="str">
        <f t="shared" ca="1" si="21"/>
        <v/>
      </c>
      <c r="BY52" s="452"/>
      <c r="BZ52" s="450" t="str">
        <f t="shared" ca="1" si="22"/>
        <v/>
      </c>
      <c r="CA52" s="450" t="str">
        <f t="shared" ca="1" si="23"/>
        <v/>
      </c>
      <c r="CC52" s="450" t="str">
        <f t="shared" ca="1" si="24"/>
        <v/>
      </c>
      <c r="CD52" s="450" t="str">
        <f t="shared" ca="1" si="25"/>
        <v/>
      </c>
      <c r="CF52" s="450" t="str">
        <f t="shared" si="26"/>
        <v/>
      </c>
      <c r="CG52" s="450" t="str">
        <f t="shared" si="27"/>
        <v/>
      </c>
      <c r="CI52" s="450" t="str">
        <f t="shared" ca="1" si="28"/>
        <v/>
      </c>
      <c r="CJ52" s="450" t="str">
        <f t="shared" ca="1" si="29"/>
        <v/>
      </c>
      <c r="CL52" s="450" t="str">
        <f t="shared" ca="1" si="30"/>
        <v/>
      </c>
      <c r="CM52" s="450" t="str">
        <f t="shared" ca="1" si="31"/>
        <v/>
      </c>
    </row>
    <row r="53" spans="1:91" s="441" customFormat="1" ht="17.399999999999999" x14ac:dyDescent="0.55000000000000004">
      <c r="A53" s="445">
        <v>46</v>
      </c>
      <c r="B53" s="423" t="str">
        <f t="shared" si="0"/>
        <v>Asia sans Japan: FAOSTAT 2017</v>
      </c>
      <c r="C53" s="425" t="s">
        <v>681</v>
      </c>
      <c r="D53" s="425" t="s">
        <v>682</v>
      </c>
      <c r="E53" s="425" t="s">
        <v>665</v>
      </c>
      <c r="F53" s="425" t="s">
        <v>667</v>
      </c>
      <c r="G53" s="425"/>
      <c r="H53" s="305"/>
      <c r="I53" s="424">
        <v>2017</v>
      </c>
      <c r="J53" s="306"/>
      <c r="K53" s="428">
        <v>3.9104999999999999</v>
      </c>
      <c r="L53" s="426" t="s">
        <v>258</v>
      </c>
      <c r="M53" s="427"/>
      <c r="N53" s="426" t="s">
        <v>258</v>
      </c>
      <c r="O53" s="541">
        <f t="shared" si="32"/>
        <v>7.7864542088118984</v>
      </c>
      <c r="P53" s="431" t="s">
        <v>261</v>
      </c>
      <c r="Q53" s="431" t="s">
        <v>0</v>
      </c>
      <c r="S53" s="442">
        <f t="shared" si="33"/>
        <v>3.9104999999999999</v>
      </c>
      <c r="T53" s="443">
        <f t="shared" si="34"/>
        <v>30.448929183558928</v>
      </c>
      <c r="U53" s="442">
        <f t="shared" si="35"/>
        <v>30.448929183558928</v>
      </c>
      <c r="V53" s="444" t="str">
        <f t="shared" si="36"/>
        <v>t/ha</v>
      </c>
      <c r="Z53" s="446"/>
      <c r="AA53" s="542" t="s">
        <v>665</v>
      </c>
      <c r="AB53" s="542" t="s">
        <v>667</v>
      </c>
      <c r="AC53" s="542" t="s">
        <v>261</v>
      </c>
      <c r="AD53" s="542">
        <v>2017</v>
      </c>
      <c r="AE53" s="542">
        <v>61007561</v>
      </c>
      <c r="AF53" s="542">
        <v>3.9104999999999999</v>
      </c>
      <c r="AG53" s="542">
        <f t="shared" si="41"/>
        <v>1.1731482747819488</v>
      </c>
      <c r="AH53" s="542">
        <f t="shared" si="37"/>
        <v>4.5875963285348105</v>
      </c>
      <c r="AI53" s="542">
        <v>238569477</v>
      </c>
      <c r="AJ53" s="418">
        <f t="shared" si="38"/>
        <v>7.7864542088118984</v>
      </c>
      <c r="AK53" s="418">
        <f t="shared" si="39"/>
        <v>30.448929183558928</v>
      </c>
      <c r="AP53" s="446"/>
      <c r="AS53" s="449">
        <f t="shared" si="40"/>
        <v>30.448929183558928</v>
      </c>
      <c r="AU53" s="450" t="str">
        <f t="shared" ca="1" si="2"/>
        <v/>
      </c>
      <c r="AV53" s="450" t="str">
        <f t="shared" ca="1" si="3"/>
        <v/>
      </c>
      <c r="AX53" s="450" t="str">
        <f t="shared" ca="1" si="4"/>
        <v/>
      </c>
      <c r="AY53" s="450" t="str">
        <f t="shared" ca="1" si="5"/>
        <v/>
      </c>
      <c r="BA53" s="450" t="str">
        <f t="shared" ca="1" si="6"/>
        <v/>
      </c>
      <c r="BB53" s="450" t="str">
        <f t="shared" ca="1" si="7"/>
        <v/>
      </c>
      <c r="BD53" s="450" t="str">
        <f t="shared" ca="1" si="8"/>
        <v/>
      </c>
      <c r="BE53" s="450" t="str">
        <f t="shared" ca="1" si="9"/>
        <v/>
      </c>
      <c r="BG53" s="450" t="str">
        <f t="shared" ca="1" si="10"/>
        <v/>
      </c>
      <c r="BH53" s="450" t="str">
        <f t="shared" ca="1" si="11"/>
        <v/>
      </c>
      <c r="BI53" s="451"/>
      <c r="BJ53" s="450" t="str">
        <f t="shared" ca="1" si="12"/>
        <v/>
      </c>
      <c r="BK53" s="450" t="str">
        <f t="shared" ca="1" si="13"/>
        <v/>
      </c>
      <c r="BM53" s="450" t="str">
        <f t="shared" ca="1" si="14"/>
        <v/>
      </c>
      <c r="BN53" s="450" t="str">
        <f t="shared" ca="1" si="15"/>
        <v/>
      </c>
      <c r="BP53" s="450" t="str">
        <f t="shared" ca="1" si="16"/>
        <v/>
      </c>
      <c r="BQ53" s="450" t="str">
        <f t="shared" ca="1" si="17"/>
        <v/>
      </c>
      <c r="BS53" s="450" t="str">
        <f t="shared" ca="1" si="18"/>
        <v/>
      </c>
      <c r="BT53" s="450" t="str">
        <f t="shared" ca="1" si="19"/>
        <v/>
      </c>
      <c r="BU53" s="452"/>
      <c r="BV53" s="446"/>
      <c r="BW53" s="450" t="str">
        <f t="shared" ca="1" si="20"/>
        <v/>
      </c>
      <c r="BX53" s="450" t="str">
        <f t="shared" ca="1" si="21"/>
        <v/>
      </c>
      <c r="BY53" s="452"/>
      <c r="BZ53" s="450" t="str">
        <f t="shared" ca="1" si="22"/>
        <v/>
      </c>
      <c r="CA53" s="450" t="str">
        <f t="shared" ca="1" si="23"/>
        <v/>
      </c>
      <c r="CC53" s="450" t="str">
        <f t="shared" ca="1" si="24"/>
        <v/>
      </c>
      <c r="CD53" s="450" t="str">
        <f t="shared" ca="1" si="25"/>
        <v/>
      </c>
      <c r="CF53" s="450" t="str">
        <f t="shared" si="26"/>
        <v/>
      </c>
      <c r="CG53" s="450" t="str">
        <f t="shared" si="27"/>
        <v/>
      </c>
      <c r="CI53" s="450" t="str">
        <f t="shared" ca="1" si="28"/>
        <v/>
      </c>
      <c r="CJ53" s="450" t="str">
        <f t="shared" ca="1" si="29"/>
        <v/>
      </c>
      <c r="CL53" s="450" t="str">
        <f t="shared" ca="1" si="30"/>
        <v/>
      </c>
      <c r="CM53" s="450" t="str">
        <f t="shared" ca="1" si="31"/>
        <v/>
      </c>
    </row>
    <row r="54" spans="1:91" s="441" customFormat="1" ht="17.399999999999999" x14ac:dyDescent="0.55000000000000004">
      <c r="A54" s="445">
        <v>47</v>
      </c>
      <c r="B54" s="423" t="str">
        <f t="shared" si="0"/>
        <v>Asia sans Japan: FAOSTAT 2017</v>
      </c>
      <c r="C54" s="425" t="s">
        <v>681</v>
      </c>
      <c r="D54" s="425" t="s">
        <v>682</v>
      </c>
      <c r="E54" s="425" t="s">
        <v>665</v>
      </c>
      <c r="F54" s="425" t="s">
        <v>668</v>
      </c>
      <c r="G54" s="425"/>
      <c r="H54" s="305"/>
      <c r="I54" s="424">
        <v>2017</v>
      </c>
      <c r="J54" s="306"/>
      <c r="K54" s="428">
        <v>4.3704999999999998</v>
      </c>
      <c r="L54" s="426" t="s">
        <v>258</v>
      </c>
      <c r="M54" s="427"/>
      <c r="N54" s="426" t="s">
        <v>258</v>
      </c>
      <c r="O54" s="541">
        <f t="shared" si="32"/>
        <v>7.1742190542460289</v>
      </c>
      <c r="P54" s="431" t="s">
        <v>261</v>
      </c>
      <c r="Q54" s="431" t="s">
        <v>0</v>
      </c>
      <c r="S54" s="442">
        <f t="shared" si="33"/>
        <v>4.3704999999999998</v>
      </c>
      <c r="T54" s="443">
        <f t="shared" si="34"/>
        <v>31.354924376582268</v>
      </c>
      <c r="U54" s="442">
        <f t="shared" si="35"/>
        <v>31.354924376582268</v>
      </c>
      <c r="V54" s="444" t="str">
        <f t="shared" si="36"/>
        <v>t/ha</v>
      </c>
      <c r="Z54" s="446"/>
      <c r="AA54" s="542" t="s">
        <v>665</v>
      </c>
      <c r="AB54" s="542" t="s">
        <v>668</v>
      </c>
      <c r="AC54" s="542" t="s">
        <v>261</v>
      </c>
      <c r="AD54" s="542">
        <v>2017</v>
      </c>
      <c r="AE54" s="542">
        <v>50294676</v>
      </c>
      <c r="AF54" s="542">
        <v>4.3704999999999998</v>
      </c>
      <c r="AG54" s="542">
        <f t="shared" si="41"/>
        <v>1.3111480718410706</v>
      </c>
      <c r="AH54" s="542">
        <f t="shared" si="37"/>
        <v>5.7303726479813992</v>
      </c>
      <c r="AI54" s="542">
        <v>219811180</v>
      </c>
      <c r="AJ54" s="418">
        <f t="shared" si="38"/>
        <v>7.1742190542460289</v>
      </c>
      <c r="AK54" s="418">
        <f t="shared" si="39"/>
        <v>31.354924376582268</v>
      </c>
      <c r="AP54" s="446"/>
      <c r="AS54" s="449">
        <f t="shared" si="40"/>
        <v>31.354924376582268</v>
      </c>
      <c r="AU54" s="450" t="str">
        <f t="shared" ca="1" si="2"/>
        <v/>
      </c>
      <c r="AV54" s="450" t="str">
        <f t="shared" ca="1" si="3"/>
        <v/>
      </c>
      <c r="AX54" s="450" t="str">
        <f t="shared" ca="1" si="4"/>
        <v/>
      </c>
      <c r="AY54" s="450" t="str">
        <f t="shared" ca="1" si="5"/>
        <v/>
      </c>
      <c r="BA54" s="450" t="str">
        <f t="shared" ca="1" si="6"/>
        <v/>
      </c>
      <c r="BB54" s="450" t="str">
        <f t="shared" ca="1" si="7"/>
        <v/>
      </c>
      <c r="BD54" s="450" t="str">
        <f t="shared" ca="1" si="8"/>
        <v/>
      </c>
      <c r="BE54" s="450" t="str">
        <f t="shared" ca="1" si="9"/>
        <v/>
      </c>
      <c r="BG54" s="450" t="str">
        <f t="shared" ca="1" si="10"/>
        <v/>
      </c>
      <c r="BH54" s="450" t="str">
        <f t="shared" ca="1" si="11"/>
        <v/>
      </c>
      <c r="BI54" s="451"/>
      <c r="BJ54" s="450" t="str">
        <f t="shared" ca="1" si="12"/>
        <v/>
      </c>
      <c r="BK54" s="450" t="str">
        <f t="shared" ca="1" si="13"/>
        <v/>
      </c>
      <c r="BM54" s="450" t="str">
        <f t="shared" ca="1" si="14"/>
        <v/>
      </c>
      <c r="BN54" s="450" t="str">
        <f t="shared" ca="1" si="15"/>
        <v/>
      </c>
      <c r="BP54" s="450" t="str">
        <f t="shared" ca="1" si="16"/>
        <v/>
      </c>
      <c r="BQ54" s="450" t="str">
        <f t="shared" ca="1" si="17"/>
        <v/>
      </c>
      <c r="BS54" s="450" t="str">
        <f t="shared" ca="1" si="18"/>
        <v/>
      </c>
      <c r="BT54" s="450" t="str">
        <f t="shared" ca="1" si="19"/>
        <v/>
      </c>
      <c r="BU54" s="452"/>
      <c r="BV54" s="446"/>
      <c r="BW54" s="450" t="str">
        <f t="shared" ca="1" si="20"/>
        <v/>
      </c>
      <c r="BX54" s="450" t="str">
        <f t="shared" ca="1" si="21"/>
        <v/>
      </c>
      <c r="BY54" s="452"/>
      <c r="BZ54" s="450" t="str">
        <f t="shared" ca="1" si="22"/>
        <v/>
      </c>
      <c r="CA54" s="450" t="str">
        <f t="shared" ca="1" si="23"/>
        <v/>
      </c>
      <c r="CC54" s="450" t="str">
        <f t="shared" ca="1" si="24"/>
        <v/>
      </c>
      <c r="CD54" s="450" t="str">
        <f t="shared" ca="1" si="25"/>
        <v/>
      </c>
      <c r="CF54" s="450" t="str">
        <f t="shared" si="26"/>
        <v/>
      </c>
      <c r="CG54" s="450" t="str">
        <f t="shared" si="27"/>
        <v/>
      </c>
      <c r="CI54" s="450" t="str">
        <f t="shared" ca="1" si="28"/>
        <v/>
      </c>
      <c r="CJ54" s="450" t="str">
        <f t="shared" ca="1" si="29"/>
        <v/>
      </c>
      <c r="CL54" s="450" t="str">
        <f t="shared" ca="1" si="30"/>
        <v/>
      </c>
      <c r="CM54" s="450" t="str">
        <f t="shared" ca="1" si="31"/>
        <v/>
      </c>
    </row>
    <row r="55" spans="1:91" s="441" customFormat="1" ht="17.399999999999999" x14ac:dyDescent="0.55000000000000004">
      <c r="A55" s="445">
        <v>48</v>
      </c>
      <c r="B55" s="423" t="str">
        <f t="shared" si="0"/>
        <v>Asia sans Japan: FAOSTAT 2017</v>
      </c>
      <c r="C55" s="425" t="s">
        <v>681</v>
      </c>
      <c r="D55" s="425" t="s">
        <v>682</v>
      </c>
      <c r="E55" s="425" t="s">
        <v>665</v>
      </c>
      <c r="F55" s="425" t="s">
        <v>677</v>
      </c>
      <c r="G55" s="425"/>
      <c r="H55" s="305"/>
      <c r="I55" s="424">
        <v>2017</v>
      </c>
      <c r="J55" s="306"/>
      <c r="K55" s="428">
        <v>2.4689999999999999</v>
      </c>
      <c r="L55" s="426" t="s">
        <v>258</v>
      </c>
      <c r="M55" s="427"/>
      <c r="N55" s="426" t="s">
        <v>258</v>
      </c>
      <c r="O55" s="541">
        <f t="shared" si="32"/>
        <v>4.1528717168174285E-4</v>
      </c>
      <c r="P55" s="431" t="s">
        <v>261</v>
      </c>
      <c r="Q55" s="431" t="s">
        <v>0</v>
      </c>
      <c r="S55" s="442">
        <f t="shared" ref="S55:S118" si="42">IF(AND(M55="",K55=""),"",IF(M55="",K55,M55))</f>
        <v>2.4689999999999999</v>
      </c>
      <c r="T55" s="443">
        <f t="shared" si="34"/>
        <v>1.0253440268822231E-3</v>
      </c>
      <c r="U55" s="442">
        <f t="shared" ref="U55:U118" si="43">IF(AND(M55="",K55=""),"",IF(M55="",K55*O55,M55*O55))</f>
        <v>1.0253440268822231E-3</v>
      </c>
      <c r="V55" s="444" t="str">
        <f t="shared" si="36"/>
        <v>t/ha</v>
      </c>
      <c r="Z55" s="446"/>
      <c r="AA55" s="542" t="s">
        <v>665</v>
      </c>
      <c r="AB55" s="542" t="s">
        <v>677</v>
      </c>
      <c r="AC55" s="542" t="s">
        <v>261</v>
      </c>
      <c r="AD55" s="542">
        <v>2017</v>
      </c>
      <c r="AE55" s="542">
        <v>5153</v>
      </c>
      <c r="AF55" s="542">
        <v>2.4689999999999999</v>
      </c>
      <c r="AG55" s="542">
        <f t="shared" si="41"/>
        <v>0.74069891073689587</v>
      </c>
      <c r="AH55" s="542">
        <f t="shared" si="37"/>
        <v>1.8287856106093958</v>
      </c>
      <c r="AI55" s="542">
        <v>12724</v>
      </c>
      <c r="AJ55" s="418">
        <f t="shared" si="38"/>
        <v>4.1528717168174285E-4</v>
      </c>
      <c r="AK55" s="418">
        <f t="shared" si="39"/>
        <v>1.0253440268822231E-3</v>
      </c>
      <c r="AP55" s="446"/>
      <c r="AS55" s="449">
        <f t="shared" ref="AS55:AS118" si="44">$U55</f>
        <v>1.0253440268822231E-3</v>
      </c>
      <c r="AU55" s="450" t="str">
        <f t="shared" ref="AU55:AU118" ca="1" si="45">IF($AT$155="region",IF($E55=AU$159,$S55,""),IF($G55=AU$159,$S55,""))</f>
        <v/>
      </c>
      <c r="AV55" s="450" t="str">
        <f t="shared" ref="AV55:AV118" ca="1" si="46">IF($AT$155="Region",IF($E55=AU$159,$T55,""),IF($G55=AU$159,$T55,""))</f>
        <v/>
      </c>
      <c r="AX55" s="450" t="str">
        <f t="shared" ref="AX55:AX118" ca="1" si="47">IF($AT$155="region",IF($E55=AX$159,$S55,""),IF($G55=AX$159,$S55,""))</f>
        <v/>
      </c>
      <c r="AY55" s="450" t="str">
        <f t="shared" ref="AY55:AY118" ca="1" si="48">IF($AT$155="Region",IF($E55=AX$159,$T55,""),IF($G55=AX$159,$T55,""))</f>
        <v/>
      </c>
      <c r="BA55" s="450" t="str">
        <f t="shared" ref="BA55:BA118" ca="1" si="49">IF($AT$155="region",IF($E55=BA$159,$S55,""),IF($G55=BA$159,$S55,""))</f>
        <v/>
      </c>
      <c r="BB55" s="450" t="str">
        <f t="shared" ref="BB55:BB118" ca="1" si="50">IF($AT$155="Region",IF($E55=BA$159,$T55,""),IF($G55=BA$159,$T55,""))</f>
        <v/>
      </c>
      <c r="BD55" s="450" t="str">
        <f t="shared" ref="BD55:BD118" ca="1" si="51">IF($AT$155="region",IF($E55=BD$159,$S55,""),IF($G55=BD$159,$S55,""))</f>
        <v/>
      </c>
      <c r="BE55" s="450" t="str">
        <f t="shared" ref="BE55:BE118" ca="1" si="52">IF($AT$155="Region",IF($E55=BD$159,$T55,""),IF($G55=BD$159,$T55,""))</f>
        <v/>
      </c>
      <c r="BG55" s="450" t="str">
        <f t="shared" ref="BG55:BG118" ca="1" si="53">IF($AT$155="region",IF($E55=BG$159,$S55,""),IF($G55=BG$159,$S55,""))</f>
        <v/>
      </c>
      <c r="BH55" s="450" t="str">
        <f t="shared" ref="BH55:BH118" ca="1" si="54">IF($AT$155="Region",IF($E55=BG$159,$T55,""),IF($G55=BG$159,$T55,""))</f>
        <v/>
      </c>
      <c r="BI55" s="451"/>
      <c r="BJ55" s="450" t="str">
        <f t="shared" ref="BJ55:BJ118" ca="1" si="55">IF($E55=$BJ$159,S55,"")</f>
        <v/>
      </c>
      <c r="BK55" s="450" t="str">
        <f t="shared" ref="BK55:BK118" ca="1" si="56">IF($E55=$BJ$159,T55,"")</f>
        <v/>
      </c>
      <c r="BM55" s="450" t="str">
        <f t="shared" ref="BM55:BM118" ca="1" si="57">IF($E55=$BM$159,S55,"")</f>
        <v/>
      </c>
      <c r="BN55" s="450" t="str">
        <f t="shared" ref="BN55:BN118" ca="1" si="58">IF($E55=$BM$159,T55,"")</f>
        <v/>
      </c>
      <c r="BP55" s="450" t="str">
        <f t="shared" ref="BP55:BP118" ca="1" si="59">IF($E55=$BP$159,S55,"")</f>
        <v/>
      </c>
      <c r="BQ55" s="450" t="str">
        <f t="shared" ref="BQ55:BQ118" ca="1" si="60">IF($E55=$BP$159,T55,"")</f>
        <v/>
      </c>
      <c r="BS55" s="450" t="str">
        <f t="shared" ref="BS55:BS118" ca="1" si="61">IF($E55=$BS$159,S55,"")</f>
        <v/>
      </c>
      <c r="BT55" s="450" t="str">
        <f t="shared" ref="BT55:BT118" ca="1" si="62">IF($E55=$BS$159,T55,"")</f>
        <v/>
      </c>
      <c r="BU55" s="452"/>
      <c r="BV55" s="446"/>
      <c r="BW55" s="450" t="str">
        <f t="shared" ref="BW55:BW118" ca="1" si="63">IF($AT$155="Thermal-Moisture Regime",IF($E55=BW$159,$S55,""),IF($G55=BW$159,$S55,""))</f>
        <v/>
      </c>
      <c r="BX55" s="450" t="str">
        <f t="shared" ref="BX55:BX118" ca="1" si="64">IF($AT$155="Thermal-Moisture Regime",IF($E55=BW$159,$T55,""),IF($G55=BW$159,$T55,""))</f>
        <v/>
      </c>
      <c r="BY55" s="452"/>
      <c r="BZ55" s="450" t="str">
        <f t="shared" ref="BZ55:BZ118" ca="1" si="65">IF($AT$155="Thermal-Moisture Regime",IF($E55=BZ$159,$S55,""),IF($G55=BZ$159,$S55,""))</f>
        <v/>
      </c>
      <c r="CA55" s="450" t="str">
        <f t="shared" ref="CA55:CA118" ca="1" si="66">IF($AT$155="Thermal-Moisture Regime",IF($E55=BZ$159,$T55,""),IF($G55=BZ$159,$T55,""))</f>
        <v/>
      </c>
      <c r="CC55" s="450" t="str">
        <f t="shared" ref="CC55:CC118" ca="1" si="67">IF($AT$155="Thermal-Moisture Regime",IF($E55=CC$159,$S55,""),IF($G55=CC$159,$S55,""))</f>
        <v/>
      </c>
      <c r="CD55" s="450" t="str">
        <f t="shared" ref="CD55:CD118" ca="1" si="68">IF($AT$155="Thermal-Moisture Regime",IF($E55=CC$159,$T55,""),IF($G55=CC$159,$T55,""))</f>
        <v/>
      </c>
      <c r="CF55" s="450" t="str">
        <f t="shared" ref="CF55:CF118" si="69">IF($AT$155="Thermal-Moisture Regime",IF($E55=CF$159,$S55,""),IF($G55=CF$159,$S55,""))</f>
        <v/>
      </c>
      <c r="CG55" s="450" t="str">
        <f t="shared" ref="CG55:CG118" si="70">IF($AT$155="Thermal-Moisture Regime",IF($E55=CF$159,$T55,""),IF($G55=CF$159,$T55,""))</f>
        <v/>
      </c>
      <c r="CI55" s="450" t="str">
        <f t="shared" ref="CI55:CI118" ca="1" si="71">IF($AT$155="Thermal-Moisture Regime",IF($E55=CI$159,$S55,""),IF($G55=CI$159,$S55,""))</f>
        <v/>
      </c>
      <c r="CJ55" s="450" t="str">
        <f t="shared" ref="CJ55:CJ118" ca="1" si="72">IF($AT$155="Thermal-Moisture Regime",IF($E55=CI$159,$T55,""),IF($G55=CI$159,$T55,""))</f>
        <v/>
      </c>
      <c r="CL55" s="450" t="str">
        <f t="shared" ref="CL55:CL118" ca="1" si="73">IF($AT$155="Thermal-Moisture Regime",IF($E55=CL$159,$S55,""),IF($G55=CL$159,$S55,""))</f>
        <v/>
      </c>
      <c r="CM55" s="450" t="str">
        <f t="shared" ref="CM55:CM118" ca="1" si="74">IF($AT$155="Thermal-Moisture Regime",IF($E55=CL$159,$T55,""),IF($G55=CL$159,$T55,""))</f>
        <v/>
      </c>
    </row>
    <row r="56" spans="1:91" s="441" customFormat="1" ht="17.399999999999999" x14ac:dyDescent="0.55000000000000004">
      <c r="A56" s="445">
        <v>49</v>
      </c>
      <c r="B56" s="423" t="str">
        <f t="shared" si="0"/>
        <v>Asia sans Japan: FAOSTAT 2017</v>
      </c>
      <c r="C56" s="425" t="s">
        <v>681</v>
      </c>
      <c r="D56" s="425" t="s">
        <v>682</v>
      </c>
      <c r="E56" s="425" t="s">
        <v>665</v>
      </c>
      <c r="F56" s="425" t="s">
        <v>678</v>
      </c>
      <c r="G56" s="425"/>
      <c r="H56" s="305"/>
      <c r="I56" s="424">
        <v>2017</v>
      </c>
      <c r="J56" s="306"/>
      <c r="K56" s="428">
        <v>1.7663</v>
      </c>
      <c r="L56" s="426" t="s">
        <v>258</v>
      </c>
      <c r="M56" s="427"/>
      <c r="N56" s="426" t="s">
        <v>258</v>
      </c>
      <c r="O56" s="541">
        <f t="shared" si="32"/>
        <v>5.1894577410717631E-6</v>
      </c>
      <c r="P56" s="431" t="s">
        <v>261</v>
      </c>
      <c r="Q56" s="431" t="s">
        <v>0</v>
      </c>
      <c r="S56" s="442">
        <f t="shared" si="42"/>
        <v>1.7663</v>
      </c>
      <c r="T56" s="443">
        <f t="shared" si="34"/>
        <v>9.1661392080550547E-6</v>
      </c>
      <c r="U56" s="442">
        <f t="shared" si="43"/>
        <v>9.1661392080550547E-6</v>
      </c>
      <c r="V56" s="444" t="str">
        <f t="shared" si="36"/>
        <v>t/ha</v>
      </c>
      <c r="Z56" s="446"/>
      <c r="AA56" s="542" t="s">
        <v>665</v>
      </c>
      <c r="AB56" s="542" t="s">
        <v>678</v>
      </c>
      <c r="AC56" s="542" t="s">
        <v>261</v>
      </c>
      <c r="AD56" s="542">
        <v>2017</v>
      </c>
      <c r="AE56" s="542">
        <v>90</v>
      </c>
      <c r="AF56" s="542">
        <v>1.7663</v>
      </c>
      <c r="AG56" s="542">
        <f t="shared" si="41"/>
        <v>0.52988922075114586</v>
      </c>
      <c r="AH56" s="542">
        <f t="shared" si="37"/>
        <v>0.93594333061274892</v>
      </c>
      <c r="AI56" s="542">
        <v>159</v>
      </c>
      <c r="AJ56" s="418">
        <f t="shared" si="38"/>
        <v>5.1894577410717631E-6</v>
      </c>
      <c r="AK56" s="418">
        <f t="shared" si="39"/>
        <v>9.1661392080550547E-6</v>
      </c>
      <c r="AP56" s="446"/>
      <c r="AS56" s="449">
        <f t="shared" si="44"/>
        <v>9.1661392080550547E-6</v>
      </c>
      <c r="AU56" s="450" t="str">
        <f t="shared" ca="1" si="45"/>
        <v/>
      </c>
      <c r="AV56" s="450" t="str">
        <f t="shared" ca="1" si="46"/>
        <v/>
      </c>
      <c r="AX56" s="450" t="str">
        <f t="shared" ca="1" si="47"/>
        <v/>
      </c>
      <c r="AY56" s="450" t="str">
        <f t="shared" ca="1" si="48"/>
        <v/>
      </c>
      <c r="BA56" s="450" t="str">
        <f t="shared" ca="1" si="49"/>
        <v/>
      </c>
      <c r="BB56" s="450" t="str">
        <f t="shared" ca="1" si="50"/>
        <v/>
      </c>
      <c r="BD56" s="450" t="str">
        <f t="shared" ca="1" si="51"/>
        <v/>
      </c>
      <c r="BE56" s="450" t="str">
        <f t="shared" ca="1" si="52"/>
        <v/>
      </c>
      <c r="BG56" s="450" t="str">
        <f t="shared" ca="1" si="53"/>
        <v/>
      </c>
      <c r="BH56" s="450" t="str">
        <f t="shared" ca="1" si="54"/>
        <v/>
      </c>
      <c r="BI56" s="451"/>
      <c r="BJ56" s="450" t="str">
        <f t="shared" ca="1" si="55"/>
        <v/>
      </c>
      <c r="BK56" s="450" t="str">
        <f t="shared" ca="1" si="56"/>
        <v/>
      </c>
      <c r="BM56" s="450" t="str">
        <f t="shared" ca="1" si="57"/>
        <v/>
      </c>
      <c r="BN56" s="450" t="str">
        <f t="shared" ca="1" si="58"/>
        <v/>
      </c>
      <c r="BP56" s="450" t="str">
        <f t="shared" ca="1" si="59"/>
        <v/>
      </c>
      <c r="BQ56" s="450" t="str">
        <f t="shared" ca="1" si="60"/>
        <v/>
      </c>
      <c r="BS56" s="450" t="str">
        <f t="shared" ca="1" si="61"/>
        <v/>
      </c>
      <c r="BT56" s="450" t="str">
        <f t="shared" ca="1" si="62"/>
        <v/>
      </c>
      <c r="BU56" s="452"/>
      <c r="BV56" s="446"/>
      <c r="BW56" s="450" t="str">
        <f t="shared" ca="1" si="63"/>
        <v/>
      </c>
      <c r="BX56" s="450" t="str">
        <f t="shared" ca="1" si="64"/>
        <v/>
      </c>
      <c r="BY56" s="452"/>
      <c r="BZ56" s="450" t="str">
        <f t="shared" ca="1" si="65"/>
        <v/>
      </c>
      <c r="CA56" s="450" t="str">
        <f t="shared" ca="1" si="66"/>
        <v/>
      </c>
      <c r="CC56" s="450" t="str">
        <f t="shared" ca="1" si="67"/>
        <v/>
      </c>
      <c r="CD56" s="450" t="str">
        <f t="shared" ca="1" si="68"/>
        <v/>
      </c>
      <c r="CF56" s="450" t="str">
        <f t="shared" si="69"/>
        <v/>
      </c>
      <c r="CG56" s="450" t="str">
        <f t="shared" si="70"/>
        <v/>
      </c>
      <c r="CI56" s="450" t="str">
        <f t="shared" ca="1" si="71"/>
        <v/>
      </c>
      <c r="CJ56" s="450" t="str">
        <f t="shared" ca="1" si="72"/>
        <v/>
      </c>
      <c r="CL56" s="450" t="str">
        <f t="shared" ca="1" si="73"/>
        <v/>
      </c>
      <c r="CM56" s="450" t="str">
        <f t="shared" ca="1" si="74"/>
        <v/>
      </c>
    </row>
    <row r="57" spans="1:91" s="441" customFormat="1" ht="17.399999999999999" x14ac:dyDescent="0.55000000000000004">
      <c r="A57" s="445">
        <v>50</v>
      </c>
      <c r="B57" s="423" t="str">
        <f t="shared" si="0"/>
        <v>Latin America: FAOSTAT 2017</v>
      </c>
      <c r="C57" s="425" t="s">
        <v>681</v>
      </c>
      <c r="D57" s="425" t="s">
        <v>682</v>
      </c>
      <c r="E57" s="425" t="s">
        <v>245</v>
      </c>
      <c r="F57" s="425" t="s">
        <v>282</v>
      </c>
      <c r="G57" s="425"/>
      <c r="H57" s="305"/>
      <c r="I57" s="424">
        <v>2017</v>
      </c>
      <c r="J57" s="306"/>
      <c r="K57" s="428">
        <v>4.7740999999999998</v>
      </c>
      <c r="L57" s="426" t="s">
        <v>258</v>
      </c>
      <c r="M57" s="427"/>
      <c r="N57" s="426" t="s">
        <v>258</v>
      </c>
      <c r="O57" s="541">
        <f t="shared" si="32"/>
        <v>4.200595145175888E-2</v>
      </c>
      <c r="P57" s="431" t="s">
        <v>261</v>
      </c>
      <c r="Q57" s="431" t="s">
        <v>0</v>
      </c>
      <c r="S57" s="442">
        <f t="shared" si="42"/>
        <v>4.7740999999999998</v>
      </c>
      <c r="T57" s="443">
        <f t="shared" si="34"/>
        <v>0.20054061282584207</v>
      </c>
      <c r="U57" s="442">
        <f t="shared" si="43"/>
        <v>0.20054061282584207</v>
      </c>
      <c r="V57" s="444" t="str">
        <f t="shared" si="36"/>
        <v>t/ha</v>
      </c>
      <c r="Z57" s="446"/>
      <c r="AA57" s="542" t="s">
        <v>245</v>
      </c>
      <c r="AB57" s="542" t="s">
        <v>282</v>
      </c>
      <c r="AC57" s="542" t="s">
        <v>261</v>
      </c>
      <c r="AD57" s="542">
        <v>2017</v>
      </c>
      <c r="AE57" s="542">
        <v>269582</v>
      </c>
      <c r="AF57" s="542">
        <v>4.7740999999999998</v>
      </c>
      <c r="AG57" s="542">
        <f t="shared" si="41"/>
        <v>1.432227893782509</v>
      </c>
      <c r="AH57" s="542">
        <f t="shared" si="37"/>
        <v>6.8375991877070756</v>
      </c>
      <c r="AI57" s="542">
        <v>1287022</v>
      </c>
      <c r="AJ57" s="418">
        <f t="shared" si="38"/>
        <v>4.200595145175888E-2</v>
      </c>
      <c r="AK57" s="418">
        <f t="shared" si="39"/>
        <v>0.20054061282584207</v>
      </c>
      <c r="AP57" s="446"/>
      <c r="AS57" s="449">
        <f t="shared" si="44"/>
        <v>0.20054061282584207</v>
      </c>
      <c r="AU57" s="450" t="str">
        <f t="shared" ca="1" si="45"/>
        <v/>
      </c>
      <c r="AV57" s="450" t="str">
        <f t="shared" ca="1" si="46"/>
        <v/>
      </c>
      <c r="AX57" s="450" t="str">
        <f t="shared" ca="1" si="47"/>
        <v/>
      </c>
      <c r="AY57" s="450" t="str">
        <f t="shared" ca="1" si="48"/>
        <v/>
      </c>
      <c r="BA57" s="450" t="str">
        <f t="shared" ca="1" si="49"/>
        <v/>
      </c>
      <c r="BB57" s="450" t="str">
        <f t="shared" ca="1" si="50"/>
        <v/>
      </c>
      <c r="BD57" s="450" t="str">
        <f t="shared" ca="1" si="51"/>
        <v/>
      </c>
      <c r="BE57" s="450" t="str">
        <f t="shared" ca="1" si="52"/>
        <v/>
      </c>
      <c r="BG57" s="450" t="str">
        <f t="shared" ca="1" si="53"/>
        <v/>
      </c>
      <c r="BH57" s="450" t="str">
        <f t="shared" ca="1" si="54"/>
        <v/>
      </c>
      <c r="BI57" s="451"/>
      <c r="BJ57" s="450" t="str">
        <f t="shared" ca="1" si="55"/>
        <v/>
      </c>
      <c r="BK57" s="450" t="str">
        <f t="shared" ca="1" si="56"/>
        <v/>
      </c>
      <c r="BM57" s="450" t="str">
        <f t="shared" ca="1" si="57"/>
        <v/>
      </c>
      <c r="BN57" s="450" t="str">
        <f t="shared" ca="1" si="58"/>
        <v/>
      </c>
      <c r="BP57" s="450" t="str">
        <f t="shared" ca="1" si="59"/>
        <v/>
      </c>
      <c r="BQ57" s="450" t="str">
        <f t="shared" ca="1" si="60"/>
        <v/>
      </c>
      <c r="BS57" s="450" t="str">
        <f t="shared" ca="1" si="61"/>
        <v/>
      </c>
      <c r="BT57" s="450" t="str">
        <f t="shared" ca="1" si="62"/>
        <v/>
      </c>
      <c r="BU57" s="452"/>
      <c r="BV57" s="446"/>
      <c r="BW57" s="450" t="str">
        <f t="shared" ca="1" si="63"/>
        <v/>
      </c>
      <c r="BX57" s="450" t="str">
        <f t="shared" ca="1" si="64"/>
        <v/>
      </c>
      <c r="BY57" s="452"/>
      <c r="BZ57" s="450" t="str">
        <f t="shared" ca="1" si="65"/>
        <v/>
      </c>
      <c r="CA57" s="450" t="str">
        <f t="shared" ca="1" si="66"/>
        <v/>
      </c>
      <c r="CC57" s="450" t="str">
        <f t="shared" ca="1" si="67"/>
        <v/>
      </c>
      <c r="CD57" s="450" t="str">
        <f t="shared" ca="1" si="68"/>
        <v/>
      </c>
      <c r="CF57" s="450" t="str">
        <f t="shared" si="69"/>
        <v/>
      </c>
      <c r="CG57" s="450" t="str">
        <f t="shared" si="70"/>
        <v/>
      </c>
      <c r="CI57" s="450" t="str">
        <f t="shared" ca="1" si="71"/>
        <v/>
      </c>
      <c r="CJ57" s="450" t="str">
        <f t="shared" ca="1" si="72"/>
        <v/>
      </c>
      <c r="CL57" s="450" t="str">
        <f t="shared" ca="1" si="73"/>
        <v/>
      </c>
      <c r="CM57" s="450" t="str">
        <f t="shared" ca="1" si="74"/>
        <v/>
      </c>
    </row>
    <row r="58" spans="1:91" s="441" customFormat="1" ht="17.399999999999999" x14ac:dyDescent="0.55000000000000004">
      <c r="A58" s="445">
        <v>51</v>
      </c>
      <c r="B58" s="423" t="str">
        <f t="shared" si="0"/>
        <v>Latin America: FAOSTAT 2017</v>
      </c>
      <c r="C58" s="425" t="s">
        <v>681</v>
      </c>
      <c r="D58" s="425" t="s">
        <v>682</v>
      </c>
      <c r="E58" s="425" t="s">
        <v>245</v>
      </c>
      <c r="F58" s="425" t="s">
        <v>669</v>
      </c>
      <c r="G58" s="425"/>
      <c r="H58" s="305"/>
      <c r="I58" s="424">
        <v>2017</v>
      </c>
      <c r="J58" s="306"/>
      <c r="K58" s="428">
        <v>3.2610000000000001</v>
      </c>
      <c r="L58" s="426" t="s">
        <v>258</v>
      </c>
      <c r="M58" s="427"/>
      <c r="N58" s="426" t="s">
        <v>258</v>
      </c>
      <c r="O58" s="541">
        <f t="shared" si="32"/>
        <v>3.8330183466130048E-2</v>
      </c>
      <c r="P58" s="431" t="s">
        <v>261</v>
      </c>
      <c r="Q58" s="431" t="s">
        <v>0</v>
      </c>
      <c r="S58" s="442">
        <f t="shared" si="42"/>
        <v>3.2610000000000001</v>
      </c>
      <c r="T58" s="443">
        <f t="shared" si="34"/>
        <v>0.1249947282830501</v>
      </c>
      <c r="U58" s="442">
        <f t="shared" si="43"/>
        <v>0.1249947282830501</v>
      </c>
      <c r="V58" s="444" t="str">
        <f t="shared" si="36"/>
        <v>t/ha</v>
      </c>
      <c r="Z58" s="446"/>
      <c r="AA58" s="542" t="s">
        <v>245</v>
      </c>
      <c r="AB58" s="542" t="s">
        <v>669</v>
      </c>
      <c r="AC58" s="542" t="s">
        <v>261</v>
      </c>
      <c r="AD58" s="542">
        <v>2017</v>
      </c>
      <c r="AE58" s="542">
        <v>360140</v>
      </c>
      <c r="AF58" s="542">
        <v>3.2610000000000001</v>
      </c>
      <c r="AG58" s="542">
        <f t="shared" si="41"/>
        <v>0.97829856132564508</v>
      </c>
      <c r="AH58" s="542">
        <f t="shared" si="37"/>
        <v>3.1902316084829287</v>
      </c>
      <c r="AI58" s="542">
        <v>1174400</v>
      </c>
      <c r="AJ58" s="418">
        <f t="shared" si="38"/>
        <v>3.8330183466130048E-2</v>
      </c>
      <c r="AK58" s="418">
        <f t="shared" si="39"/>
        <v>0.1249947282830501</v>
      </c>
      <c r="AP58" s="446"/>
      <c r="AS58" s="449">
        <f t="shared" si="44"/>
        <v>0.1249947282830501</v>
      </c>
      <c r="AU58" s="450" t="str">
        <f t="shared" ca="1" si="45"/>
        <v/>
      </c>
      <c r="AV58" s="450" t="str">
        <f t="shared" ca="1" si="46"/>
        <v/>
      </c>
      <c r="AX58" s="450" t="str">
        <f t="shared" ca="1" si="47"/>
        <v/>
      </c>
      <c r="AY58" s="450" t="str">
        <f t="shared" ca="1" si="48"/>
        <v/>
      </c>
      <c r="BA58" s="450" t="str">
        <f t="shared" ca="1" si="49"/>
        <v/>
      </c>
      <c r="BB58" s="450" t="str">
        <f t="shared" ca="1" si="50"/>
        <v/>
      </c>
      <c r="BD58" s="450" t="str">
        <f t="shared" ca="1" si="51"/>
        <v/>
      </c>
      <c r="BE58" s="450" t="str">
        <f t="shared" ca="1" si="52"/>
        <v/>
      </c>
      <c r="BG58" s="450" t="str">
        <f t="shared" ca="1" si="53"/>
        <v/>
      </c>
      <c r="BH58" s="450" t="str">
        <f t="shared" ca="1" si="54"/>
        <v/>
      </c>
      <c r="BI58" s="451"/>
      <c r="BJ58" s="450" t="str">
        <f t="shared" ca="1" si="55"/>
        <v/>
      </c>
      <c r="BK58" s="450" t="str">
        <f t="shared" ca="1" si="56"/>
        <v/>
      </c>
      <c r="BM58" s="450" t="str">
        <f t="shared" ca="1" si="57"/>
        <v/>
      </c>
      <c r="BN58" s="450" t="str">
        <f t="shared" ca="1" si="58"/>
        <v/>
      </c>
      <c r="BP58" s="450" t="str">
        <f t="shared" ca="1" si="59"/>
        <v/>
      </c>
      <c r="BQ58" s="450" t="str">
        <f t="shared" ca="1" si="60"/>
        <v/>
      </c>
      <c r="BS58" s="450" t="str">
        <f t="shared" ca="1" si="61"/>
        <v/>
      </c>
      <c r="BT58" s="450" t="str">
        <f t="shared" ca="1" si="62"/>
        <v/>
      </c>
      <c r="BU58" s="452"/>
      <c r="BV58" s="446"/>
      <c r="BW58" s="450" t="str">
        <f t="shared" ca="1" si="63"/>
        <v/>
      </c>
      <c r="BX58" s="450" t="str">
        <f t="shared" ca="1" si="64"/>
        <v/>
      </c>
      <c r="BY58" s="452"/>
      <c r="BZ58" s="450" t="str">
        <f t="shared" ca="1" si="65"/>
        <v/>
      </c>
      <c r="CA58" s="450" t="str">
        <f t="shared" ca="1" si="66"/>
        <v/>
      </c>
      <c r="CC58" s="450" t="str">
        <f t="shared" ca="1" si="67"/>
        <v/>
      </c>
      <c r="CD58" s="450" t="str">
        <f t="shared" ca="1" si="68"/>
        <v/>
      </c>
      <c r="CF58" s="450" t="str">
        <f t="shared" si="69"/>
        <v/>
      </c>
      <c r="CG58" s="450" t="str">
        <f t="shared" si="70"/>
        <v/>
      </c>
      <c r="CI58" s="450" t="str">
        <f t="shared" ca="1" si="71"/>
        <v/>
      </c>
      <c r="CJ58" s="450" t="str">
        <f t="shared" ca="1" si="72"/>
        <v/>
      </c>
      <c r="CL58" s="450" t="str">
        <f t="shared" ca="1" si="73"/>
        <v/>
      </c>
      <c r="CM58" s="450" t="str">
        <f t="shared" ca="1" si="74"/>
        <v/>
      </c>
    </row>
    <row r="59" spans="1:91" s="441" customFormat="1" ht="17.399999999999999" x14ac:dyDescent="0.55000000000000004">
      <c r="A59" s="445">
        <v>52</v>
      </c>
      <c r="B59" s="423" t="str">
        <f t="shared" si="0"/>
        <v>Latin America: FAOSTAT 2017</v>
      </c>
      <c r="C59" s="425" t="s">
        <v>681</v>
      </c>
      <c r="D59" s="425" t="s">
        <v>682</v>
      </c>
      <c r="E59" s="425" t="s">
        <v>245</v>
      </c>
      <c r="F59" s="425" t="s">
        <v>283</v>
      </c>
      <c r="G59" s="425"/>
      <c r="H59" s="305"/>
      <c r="I59" s="424">
        <v>2017</v>
      </c>
      <c r="J59" s="306"/>
      <c r="K59" s="428">
        <v>5.6642999999999999</v>
      </c>
      <c r="L59" s="426" t="s">
        <v>258</v>
      </c>
      <c r="M59" s="427"/>
      <c r="N59" s="426" t="s">
        <v>258</v>
      </c>
      <c r="O59" s="541">
        <f t="shared" si="32"/>
        <v>0.81886346706113367</v>
      </c>
      <c r="P59" s="431" t="s">
        <v>261</v>
      </c>
      <c r="Q59" s="431" t="s">
        <v>0</v>
      </c>
      <c r="S59" s="442">
        <f t="shared" si="42"/>
        <v>5.6642999999999999</v>
      </c>
      <c r="T59" s="443">
        <f t="shared" si="34"/>
        <v>4.6382883364743792</v>
      </c>
      <c r="U59" s="442">
        <f t="shared" si="43"/>
        <v>4.6382883364743792</v>
      </c>
      <c r="V59" s="444" t="str">
        <f t="shared" si="36"/>
        <v>t/ha</v>
      </c>
      <c r="Z59" s="446"/>
      <c r="AA59" s="542" t="s">
        <v>245</v>
      </c>
      <c r="AB59" s="542" t="s">
        <v>283</v>
      </c>
      <c r="AC59" s="542" t="s">
        <v>261</v>
      </c>
      <c r="AD59" s="542">
        <v>2017</v>
      </c>
      <c r="AE59" s="542">
        <v>4429376</v>
      </c>
      <c r="AF59" s="542">
        <v>5.6642999999999999</v>
      </c>
      <c r="AG59" s="542">
        <f t="shared" si="41"/>
        <v>1.6992875010477924</v>
      </c>
      <c r="AH59" s="542">
        <f t="shared" si="37"/>
        <v>9.6252741921850102</v>
      </c>
      <c r="AI59" s="542">
        <v>25089190</v>
      </c>
      <c r="AJ59" s="418">
        <f t="shared" si="38"/>
        <v>0.81886346706113367</v>
      </c>
      <c r="AK59" s="418">
        <f t="shared" si="39"/>
        <v>4.6382883364743792</v>
      </c>
      <c r="AP59" s="446"/>
      <c r="AS59" s="449">
        <f t="shared" si="44"/>
        <v>4.6382883364743792</v>
      </c>
      <c r="AU59" s="450" t="str">
        <f t="shared" ca="1" si="45"/>
        <v/>
      </c>
      <c r="AV59" s="450" t="str">
        <f t="shared" ca="1" si="46"/>
        <v/>
      </c>
      <c r="AX59" s="450" t="str">
        <f t="shared" ca="1" si="47"/>
        <v/>
      </c>
      <c r="AY59" s="450" t="str">
        <f t="shared" ca="1" si="48"/>
        <v/>
      </c>
      <c r="BA59" s="450" t="str">
        <f t="shared" ca="1" si="49"/>
        <v/>
      </c>
      <c r="BB59" s="450" t="str">
        <f t="shared" ca="1" si="50"/>
        <v/>
      </c>
      <c r="BD59" s="450" t="str">
        <f t="shared" ca="1" si="51"/>
        <v/>
      </c>
      <c r="BE59" s="450" t="str">
        <f t="shared" ca="1" si="52"/>
        <v/>
      </c>
      <c r="BG59" s="450" t="str">
        <f t="shared" ca="1" si="53"/>
        <v/>
      </c>
      <c r="BH59" s="450" t="str">
        <f t="shared" ca="1" si="54"/>
        <v/>
      </c>
      <c r="BI59" s="451"/>
      <c r="BJ59" s="450" t="str">
        <f t="shared" ca="1" si="55"/>
        <v/>
      </c>
      <c r="BK59" s="450" t="str">
        <f t="shared" ca="1" si="56"/>
        <v/>
      </c>
      <c r="BM59" s="450" t="str">
        <f t="shared" ca="1" si="57"/>
        <v/>
      </c>
      <c r="BN59" s="450" t="str">
        <f t="shared" ca="1" si="58"/>
        <v/>
      </c>
      <c r="BP59" s="450" t="str">
        <f t="shared" ca="1" si="59"/>
        <v/>
      </c>
      <c r="BQ59" s="450" t="str">
        <f t="shared" ca="1" si="60"/>
        <v/>
      </c>
      <c r="BS59" s="450" t="str">
        <f t="shared" ca="1" si="61"/>
        <v/>
      </c>
      <c r="BT59" s="450" t="str">
        <f t="shared" ca="1" si="62"/>
        <v/>
      </c>
      <c r="BU59" s="452"/>
      <c r="BV59" s="446"/>
      <c r="BW59" s="450" t="str">
        <f t="shared" ca="1" si="63"/>
        <v/>
      </c>
      <c r="BX59" s="450" t="str">
        <f t="shared" ca="1" si="64"/>
        <v/>
      </c>
      <c r="BY59" s="452"/>
      <c r="BZ59" s="450" t="str">
        <f t="shared" ca="1" si="65"/>
        <v/>
      </c>
      <c r="CA59" s="450" t="str">
        <f t="shared" ca="1" si="66"/>
        <v/>
      </c>
      <c r="CC59" s="450" t="str">
        <f t="shared" ca="1" si="67"/>
        <v/>
      </c>
      <c r="CD59" s="450" t="str">
        <f t="shared" ca="1" si="68"/>
        <v/>
      </c>
      <c r="CF59" s="450" t="str">
        <f t="shared" si="69"/>
        <v/>
      </c>
      <c r="CG59" s="450" t="str">
        <f t="shared" si="70"/>
        <v/>
      </c>
      <c r="CI59" s="450" t="str">
        <f t="shared" ca="1" si="71"/>
        <v/>
      </c>
      <c r="CJ59" s="450" t="str">
        <f t="shared" ca="1" si="72"/>
        <v/>
      </c>
      <c r="CL59" s="450" t="str">
        <f t="shared" ca="1" si="73"/>
        <v/>
      </c>
      <c r="CM59" s="450" t="str">
        <f t="shared" ca="1" si="74"/>
        <v/>
      </c>
    </row>
    <row r="60" spans="1:91" s="441" customFormat="1" ht="17.399999999999999" x14ac:dyDescent="0.55000000000000004">
      <c r="A60" s="445">
        <v>53</v>
      </c>
      <c r="B60" s="423" t="str">
        <f t="shared" si="0"/>
        <v>OECD90: FAOSTAT 2017</v>
      </c>
      <c r="C60" s="425" t="s">
        <v>681</v>
      </c>
      <c r="D60" s="425" t="s">
        <v>682</v>
      </c>
      <c r="E60" s="425" t="s">
        <v>482</v>
      </c>
      <c r="F60" s="425" t="s">
        <v>670</v>
      </c>
      <c r="G60" s="425"/>
      <c r="H60" s="305"/>
      <c r="I60" s="424">
        <v>2017</v>
      </c>
      <c r="J60" s="306"/>
      <c r="K60" s="428">
        <v>8.4146999999999998</v>
      </c>
      <c r="L60" s="426" t="s">
        <v>258</v>
      </c>
      <c r="M60" s="427"/>
      <c r="N60" s="426" t="s">
        <v>258</v>
      </c>
      <c r="O60" s="541">
        <f t="shared" si="32"/>
        <v>0.26385585736835876</v>
      </c>
      <c r="P60" s="431" t="s">
        <v>261</v>
      </c>
      <c r="Q60" s="431" t="s">
        <v>0</v>
      </c>
      <c r="S60" s="442">
        <f t="shared" si="42"/>
        <v>8.4146999999999998</v>
      </c>
      <c r="T60" s="443">
        <f t="shared" si="34"/>
        <v>2.2202678829975282</v>
      </c>
      <c r="U60" s="442">
        <f t="shared" si="43"/>
        <v>2.2202678829975282</v>
      </c>
      <c r="V60" s="444" t="str">
        <f t="shared" si="36"/>
        <v>t/ha</v>
      </c>
      <c r="Z60" s="446"/>
      <c r="AA60" s="542" t="s">
        <v>482</v>
      </c>
      <c r="AB60" s="542" t="s">
        <v>670</v>
      </c>
      <c r="AC60" s="542" t="s">
        <v>261</v>
      </c>
      <c r="AD60" s="542">
        <v>2017</v>
      </c>
      <c r="AE60" s="542">
        <v>960730</v>
      </c>
      <c r="AF60" s="542">
        <v>8.4146999999999998</v>
      </c>
      <c r="AG60" s="542">
        <f t="shared" si="41"/>
        <v>2.5244062876378122</v>
      </c>
      <c r="AH60" s="542">
        <f t="shared" si="37"/>
        <v>21.242121588585899</v>
      </c>
      <c r="AI60" s="542">
        <v>8084290</v>
      </c>
      <c r="AJ60" s="418">
        <f t="shared" si="38"/>
        <v>0.26385585736835876</v>
      </c>
      <c r="AK60" s="418">
        <f t="shared" si="39"/>
        <v>2.2202678829975282</v>
      </c>
      <c r="AP60" s="446"/>
      <c r="AS60" s="449">
        <f t="shared" si="44"/>
        <v>2.2202678829975282</v>
      </c>
      <c r="AU60" s="450" t="str">
        <f t="shared" ca="1" si="45"/>
        <v/>
      </c>
      <c r="AV60" s="450" t="str">
        <f t="shared" ca="1" si="46"/>
        <v/>
      </c>
      <c r="AX60" s="450" t="str">
        <f t="shared" ca="1" si="47"/>
        <v/>
      </c>
      <c r="AY60" s="450" t="str">
        <f t="shared" ca="1" si="48"/>
        <v/>
      </c>
      <c r="BA60" s="450" t="str">
        <f t="shared" ca="1" si="49"/>
        <v/>
      </c>
      <c r="BB60" s="450" t="str">
        <f t="shared" ca="1" si="50"/>
        <v/>
      </c>
      <c r="BD60" s="450" t="str">
        <f t="shared" ca="1" si="51"/>
        <v/>
      </c>
      <c r="BE60" s="450" t="str">
        <f t="shared" ca="1" si="52"/>
        <v/>
      </c>
      <c r="BG60" s="450" t="str">
        <f t="shared" ca="1" si="53"/>
        <v/>
      </c>
      <c r="BH60" s="450" t="str">
        <f t="shared" ca="1" si="54"/>
        <v/>
      </c>
      <c r="BI60" s="451"/>
      <c r="BJ60" s="450" t="str">
        <f t="shared" ca="1" si="55"/>
        <v/>
      </c>
      <c r="BK60" s="450" t="str">
        <f t="shared" ca="1" si="56"/>
        <v/>
      </c>
      <c r="BM60" s="450" t="str">
        <f t="shared" ca="1" si="57"/>
        <v/>
      </c>
      <c r="BN60" s="450" t="str">
        <f t="shared" ca="1" si="58"/>
        <v/>
      </c>
      <c r="BP60" s="450" t="str">
        <f t="shared" ca="1" si="59"/>
        <v/>
      </c>
      <c r="BQ60" s="450" t="str">
        <f t="shared" ca="1" si="60"/>
        <v/>
      </c>
      <c r="BS60" s="450" t="str">
        <f t="shared" ca="1" si="61"/>
        <v/>
      </c>
      <c r="BT60" s="450" t="str">
        <f t="shared" ca="1" si="62"/>
        <v/>
      </c>
      <c r="BU60" s="452"/>
      <c r="BV60" s="446"/>
      <c r="BW60" s="450" t="str">
        <f t="shared" ca="1" si="63"/>
        <v/>
      </c>
      <c r="BX60" s="450" t="str">
        <f t="shared" ca="1" si="64"/>
        <v/>
      </c>
      <c r="BY60" s="452"/>
      <c r="BZ60" s="450" t="str">
        <f t="shared" ca="1" si="65"/>
        <v/>
      </c>
      <c r="CA60" s="450" t="str">
        <f t="shared" ca="1" si="66"/>
        <v/>
      </c>
      <c r="CC60" s="450" t="str">
        <f t="shared" ca="1" si="67"/>
        <v/>
      </c>
      <c r="CD60" s="450" t="str">
        <f t="shared" ca="1" si="68"/>
        <v/>
      </c>
      <c r="CF60" s="450" t="str">
        <f t="shared" si="69"/>
        <v/>
      </c>
      <c r="CG60" s="450" t="str">
        <f t="shared" si="70"/>
        <v/>
      </c>
      <c r="CI60" s="450" t="str">
        <f t="shared" ca="1" si="71"/>
        <v/>
      </c>
      <c r="CJ60" s="450" t="str">
        <f t="shared" ca="1" si="72"/>
        <v/>
      </c>
      <c r="CL60" s="450" t="str">
        <f t="shared" ca="1" si="73"/>
        <v/>
      </c>
      <c r="CM60" s="450" t="str">
        <f t="shared" ca="1" si="74"/>
        <v/>
      </c>
    </row>
    <row r="61" spans="1:91" s="441" customFormat="1" ht="17.399999999999999" x14ac:dyDescent="0.55000000000000004">
      <c r="A61" s="445">
        <v>54</v>
      </c>
      <c r="B61" s="423" t="str">
        <f t="shared" si="0"/>
        <v>OECD90: FAOSTAT 2017</v>
      </c>
      <c r="C61" s="425" t="s">
        <v>681</v>
      </c>
      <c r="D61" s="425" t="s">
        <v>682</v>
      </c>
      <c r="E61" s="425" t="s">
        <v>482</v>
      </c>
      <c r="F61" s="425" t="s">
        <v>672</v>
      </c>
      <c r="G61" s="425"/>
      <c r="H61" s="305"/>
      <c r="I61" s="424">
        <v>2017</v>
      </c>
      <c r="J61" s="306"/>
      <c r="K61" s="428">
        <v>6.9275000000000002</v>
      </c>
      <c r="L61" s="426" t="s">
        <v>258</v>
      </c>
      <c r="M61" s="427"/>
      <c r="N61" s="426" t="s">
        <v>258</v>
      </c>
      <c r="O61" s="541">
        <f t="shared" si="32"/>
        <v>9.1537824237734836E-2</v>
      </c>
      <c r="P61" s="431" t="s">
        <v>261</v>
      </c>
      <c r="Q61" s="431" t="s">
        <v>0</v>
      </c>
      <c r="S61" s="442">
        <f t="shared" si="42"/>
        <v>6.9275000000000002</v>
      </c>
      <c r="T61" s="443">
        <f t="shared" si="34"/>
        <v>0.63412827740690814</v>
      </c>
      <c r="U61" s="442">
        <f t="shared" si="43"/>
        <v>0.63412827740690814</v>
      </c>
      <c r="V61" s="444" t="str">
        <f t="shared" si="36"/>
        <v>t/ha</v>
      </c>
      <c r="Z61" s="446"/>
      <c r="AA61" s="542" t="s">
        <v>482</v>
      </c>
      <c r="AB61" s="542" t="s">
        <v>672</v>
      </c>
      <c r="AC61" s="542" t="s">
        <v>261</v>
      </c>
      <c r="AD61" s="542">
        <v>2017</v>
      </c>
      <c r="AE61" s="542">
        <v>404855</v>
      </c>
      <c r="AF61" s="542">
        <v>6.9275000000000002</v>
      </c>
      <c r="AG61" s="542">
        <f t="shared" si="41"/>
        <v>2.0782469437544946</v>
      </c>
      <c r="AH61" s="542">
        <f t="shared" si="37"/>
        <v>14.397055702859262</v>
      </c>
      <c r="AI61" s="542">
        <v>2804631</v>
      </c>
      <c r="AJ61" s="418">
        <f t="shared" si="38"/>
        <v>9.1537824237734836E-2</v>
      </c>
      <c r="AK61" s="418">
        <f t="shared" si="39"/>
        <v>0.63412827740690814</v>
      </c>
      <c r="AP61" s="446"/>
      <c r="AS61" s="449">
        <f t="shared" si="44"/>
        <v>0.63412827740690814</v>
      </c>
      <c r="AU61" s="450" t="str">
        <f t="shared" ca="1" si="45"/>
        <v/>
      </c>
      <c r="AV61" s="450" t="str">
        <f t="shared" ca="1" si="46"/>
        <v/>
      </c>
      <c r="AX61" s="450" t="str">
        <f t="shared" ca="1" si="47"/>
        <v/>
      </c>
      <c r="AY61" s="450" t="str">
        <f t="shared" ca="1" si="48"/>
        <v/>
      </c>
      <c r="BA61" s="450" t="str">
        <f t="shared" ca="1" si="49"/>
        <v/>
      </c>
      <c r="BB61" s="450" t="str">
        <f t="shared" ca="1" si="50"/>
        <v/>
      </c>
      <c r="BD61" s="450" t="str">
        <f t="shared" ca="1" si="51"/>
        <v/>
      </c>
      <c r="BE61" s="450" t="str">
        <f t="shared" ca="1" si="52"/>
        <v/>
      </c>
      <c r="BG61" s="450" t="str">
        <f t="shared" ca="1" si="53"/>
        <v/>
      </c>
      <c r="BH61" s="450" t="str">
        <f t="shared" ca="1" si="54"/>
        <v/>
      </c>
      <c r="BI61" s="451"/>
      <c r="BJ61" s="450" t="str">
        <f t="shared" ca="1" si="55"/>
        <v/>
      </c>
      <c r="BK61" s="450" t="str">
        <f t="shared" ca="1" si="56"/>
        <v/>
      </c>
      <c r="BM61" s="450" t="str">
        <f t="shared" ca="1" si="57"/>
        <v/>
      </c>
      <c r="BN61" s="450" t="str">
        <f t="shared" ca="1" si="58"/>
        <v/>
      </c>
      <c r="BP61" s="450" t="str">
        <f t="shared" ca="1" si="59"/>
        <v/>
      </c>
      <c r="BQ61" s="450" t="str">
        <f t="shared" ca="1" si="60"/>
        <v/>
      </c>
      <c r="BS61" s="450" t="str">
        <f t="shared" ca="1" si="61"/>
        <v/>
      </c>
      <c r="BT61" s="450" t="str">
        <f t="shared" ca="1" si="62"/>
        <v/>
      </c>
      <c r="BU61" s="452"/>
      <c r="BV61" s="446"/>
      <c r="BW61" s="450" t="str">
        <f t="shared" ca="1" si="63"/>
        <v/>
      </c>
      <c r="BX61" s="450" t="str">
        <f t="shared" ca="1" si="64"/>
        <v/>
      </c>
      <c r="BY61" s="452"/>
      <c r="BZ61" s="450" t="str">
        <f t="shared" ca="1" si="65"/>
        <v/>
      </c>
      <c r="CA61" s="450" t="str">
        <f t="shared" ca="1" si="66"/>
        <v/>
      </c>
      <c r="CC61" s="450" t="str">
        <f t="shared" ca="1" si="67"/>
        <v/>
      </c>
      <c r="CD61" s="450" t="str">
        <f t="shared" ca="1" si="68"/>
        <v/>
      </c>
      <c r="CF61" s="450" t="str">
        <f t="shared" si="69"/>
        <v/>
      </c>
      <c r="CG61" s="450" t="str">
        <f t="shared" si="70"/>
        <v/>
      </c>
      <c r="CI61" s="450" t="str">
        <f t="shared" ca="1" si="71"/>
        <v/>
      </c>
      <c r="CJ61" s="450" t="str">
        <f t="shared" ca="1" si="72"/>
        <v/>
      </c>
      <c r="CL61" s="450" t="str">
        <f t="shared" ca="1" si="73"/>
        <v/>
      </c>
      <c r="CM61" s="450" t="str">
        <f t="shared" ca="1" si="74"/>
        <v/>
      </c>
    </row>
    <row r="62" spans="1:91" s="441" customFormat="1" ht="17.399999999999999" x14ac:dyDescent="0.55000000000000004">
      <c r="A62" s="445">
        <v>55</v>
      </c>
      <c r="B62" s="423" t="str">
        <f t="shared" si="0"/>
        <v>OECD90: FAOSTAT 2017</v>
      </c>
      <c r="C62" s="425" t="s">
        <v>681</v>
      </c>
      <c r="D62" s="425" t="s">
        <v>682</v>
      </c>
      <c r="E62" s="425" t="s">
        <v>482</v>
      </c>
      <c r="F62" s="425" t="s">
        <v>673</v>
      </c>
      <c r="G62" s="425"/>
      <c r="H62" s="305"/>
      <c r="I62" s="424">
        <v>2017</v>
      </c>
      <c r="J62" s="306"/>
      <c r="K62" s="428">
        <v>4.8937999999999997</v>
      </c>
      <c r="L62" s="426" t="s">
        <v>258</v>
      </c>
      <c r="M62" s="427"/>
      <c r="N62" s="426" t="s">
        <v>258</v>
      </c>
      <c r="O62" s="541">
        <f t="shared" si="32"/>
        <v>2.7875547594305478E-3</v>
      </c>
      <c r="P62" s="431" t="s">
        <v>261</v>
      </c>
      <c r="Q62" s="431" t="s">
        <v>0</v>
      </c>
      <c r="S62" s="442">
        <f t="shared" si="42"/>
        <v>4.8937999999999997</v>
      </c>
      <c r="T62" s="443">
        <f t="shared" si="34"/>
        <v>1.3641735481701214E-2</v>
      </c>
      <c r="U62" s="442">
        <f t="shared" si="43"/>
        <v>1.3641735481701214E-2</v>
      </c>
      <c r="V62" s="444" t="str">
        <f t="shared" si="36"/>
        <v>t/ha</v>
      </c>
      <c r="Z62" s="446"/>
      <c r="AA62" s="542" t="s">
        <v>482</v>
      </c>
      <c r="AB62" s="542" t="s">
        <v>673</v>
      </c>
      <c r="AC62" s="542" t="s">
        <v>261</v>
      </c>
      <c r="AD62" s="542">
        <v>2017</v>
      </c>
      <c r="AE62" s="542">
        <v>17452</v>
      </c>
      <c r="AF62" s="542">
        <v>4.8937999999999997</v>
      </c>
      <c r="AG62" s="542">
        <f t="shared" si="41"/>
        <v>1.4681378409737631</v>
      </c>
      <c r="AH62" s="542">
        <f t="shared" si="37"/>
        <v>7.1847729661574018</v>
      </c>
      <c r="AI62" s="542">
        <v>85408</v>
      </c>
      <c r="AJ62" s="418">
        <f t="shared" si="38"/>
        <v>2.7875547594305478E-3</v>
      </c>
      <c r="AK62" s="418">
        <f t="shared" si="39"/>
        <v>1.3641735481701214E-2</v>
      </c>
      <c r="AP62" s="446"/>
      <c r="AS62" s="449">
        <f t="shared" si="44"/>
        <v>1.3641735481701214E-2</v>
      </c>
      <c r="AU62" s="450" t="str">
        <f t="shared" ca="1" si="45"/>
        <v/>
      </c>
      <c r="AV62" s="450" t="str">
        <f t="shared" ca="1" si="46"/>
        <v/>
      </c>
      <c r="AX62" s="450" t="str">
        <f t="shared" ca="1" si="47"/>
        <v/>
      </c>
      <c r="AY62" s="450" t="str">
        <f t="shared" ca="1" si="48"/>
        <v/>
      </c>
      <c r="BA62" s="450" t="str">
        <f t="shared" ca="1" si="49"/>
        <v/>
      </c>
      <c r="BB62" s="450" t="str">
        <f t="shared" ca="1" si="50"/>
        <v/>
      </c>
      <c r="BD62" s="450" t="str">
        <f t="shared" ca="1" si="51"/>
        <v/>
      </c>
      <c r="BE62" s="450" t="str">
        <f t="shared" ca="1" si="52"/>
        <v/>
      </c>
      <c r="BG62" s="450" t="str">
        <f t="shared" ca="1" si="53"/>
        <v/>
      </c>
      <c r="BH62" s="450" t="str">
        <f t="shared" ca="1" si="54"/>
        <v/>
      </c>
      <c r="BI62" s="451"/>
      <c r="BJ62" s="450" t="str">
        <f t="shared" ca="1" si="55"/>
        <v/>
      </c>
      <c r="BK62" s="450" t="str">
        <f t="shared" ca="1" si="56"/>
        <v/>
      </c>
      <c r="BM62" s="450" t="str">
        <f t="shared" ca="1" si="57"/>
        <v/>
      </c>
      <c r="BN62" s="450" t="str">
        <f t="shared" ca="1" si="58"/>
        <v/>
      </c>
      <c r="BP62" s="450" t="str">
        <f t="shared" ca="1" si="59"/>
        <v/>
      </c>
      <c r="BQ62" s="450" t="str">
        <f t="shared" ca="1" si="60"/>
        <v/>
      </c>
      <c r="BS62" s="450" t="str">
        <f t="shared" ca="1" si="61"/>
        <v/>
      </c>
      <c r="BT62" s="450" t="str">
        <f t="shared" ca="1" si="62"/>
        <v/>
      </c>
      <c r="BU62" s="452"/>
      <c r="BV62" s="446"/>
      <c r="BW62" s="450" t="str">
        <f t="shared" ca="1" si="63"/>
        <v/>
      </c>
      <c r="BX62" s="450" t="str">
        <f t="shared" ca="1" si="64"/>
        <v/>
      </c>
      <c r="BY62" s="452"/>
      <c r="BZ62" s="450" t="str">
        <f t="shared" ca="1" si="65"/>
        <v/>
      </c>
      <c r="CA62" s="450" t="str">
        <f t="shared" ca="1" si="66"/>
        <v/>
      </c>
      <c r="CC62" s="450" t="str">
        <f t="shared" ca="1" si="67"/>
        <v/>
      </c>
      <c r="CD62" s="450" t="str">
        <f t="shared" ca="1" si="68"/>
        <v/>
      </c>
      <c r="CF62" s="450" t="str">
        <f t="shared" si="69"/>
        <v/>
      </c>
      <c r="CG62" s="450" t="str">
        <f t="shared" si="70"/>
        <v/>
      </c>
      <c r="CI62" s="450" t="str">
        <f t="shared" ca="1" si="71"/>
        <v/>
      </c>
      <c r="CJ62" s="450" t="str">
        <f t="shared" ca="1" si="72"/>
        <v/>
      </c>
      <c r="CL62" s="450" t="str">
        <f t="shared" ca="1" si="73"/>
        <v/>
      </c>
      <c r="CM62" s="450" t="str">
        <f t="shared" ca="1" si="74"/>
        <v/>
      </c>
    </row>
    <row r="63" spans="1:91" s="441" customFormat="1" ht="17.399999999999999" x14ac:dyDescent="0.55000000000000004">
      <c r="A63" s="445">
        <v>56</v>
      </c>
      <c r="B63" s="423" t="str">
        <f t="shared" si="0"/>
        <v>OECD90: FAOSTAT 2017</v>
      </c>
      <c r="C63" s="425" t="s">
        <v>681</v>
      </c>
      <c r="D63" s="425" t="s">
        <v>682</v>
      </c>
      <c r="E63" s="425" t="s">
        <v>482</v>
      </c>
      <c r="F63" s="425" t="s">
        <v>674</v>
      </c>
      <c r="G63" s="425"/>
      <c r="H63" s="305"/>
      <c r="I63" s="424">
        <v>2017</v>
      </c>
      <c r="J63" s="306"/>
      <c r="K63" s="428">
        <v>9.8208000000000002</v>
      </c>
      <c r="L63" s="426" t="s">
        <v>258</v>
      </c>
      <c r="M63" s="427"/>
      <c r="N63" s="426" t="s">
        <v>258</v>
      </c>
      <c r="O63" s="541">
        <f t="shared" si="32"/>
        <v>2.6348867875460365E-2</v>
      </c>
      <c r="P63" s="431" t="s">
        <v>261</v>
      </c>
      <c r="Q63" s="431" t="s">
        <v>0</v>
      </c>
      <c r="S63" s="442">
        <f t="shared" si="42"/>
        <v>9.8208000000000002</v>
      </c>
      <c r="T63" s="443">
        <f t="shared" si="34"/>
        <v>0.25876696163132118</v>
      </c>
      <c r="U63" s="442">
        <f t="shared" si="43"/>
        <v>0.25876696163132118</v>
      </c>
      <c r="V63" s="444" t="str">
        <f t="shared" si="36"/>
        <v>t/ha</v>
      </c>
      <c r="Z63" s="446"/>
      <c r="AA63" s="542" t="s">
        <v>482</v>
      </c>
      <c r="AB63" s="542" t="s">
        <v>674</v>
      </c>
      <c r="AC63" s="542" t="s">
        <v>261</v>
      </c>
      <c r="AD63" s="542">
        <v>2017</v>
      </c>
      <c r="AE63" s="542">
        <v>82204</v>
      </c>
      <c r="AF63" s="542">
        <v>9.8208000000000002</v>
      </c>
      <c r="AG63" s="542">
        <f t="shared" si="41"/>
        <v>2.9462356673004892</v>
      </c>
      <c r="AH63" s="542">
        <f t="shared" si="37"/>
        <v>28.934391241424645</v>
      </c>
      <c r="AI63" s="542">
        <v>807304</v>
      </c>
      <c r="AJ63" s="418">
        <f t="shared" si="38"/>
        <v>2.6348867875460365E-2</v>
      </c>
      <c r="AK63" s="418">
        <f t="shared" si="39"/>
        <v>0.25876696163132118</v>
      </c>
      <c r="AP63" s="446"/>
      <c r="AS63" s="449">
        <f t="shared" si="44"/>
        <v>0.25876696163132118</v>
      </c>
      <c r="AU63" s="450" t="str">
        <f t="shared" ca="1" si="45"/>
        <v/>
      </c>
      <c r="AV63" s="450" t="str">
        <f t="shared" ca="1" si="46"/>
        <v/>
      </c>
      <c r="AX63" s="450" t="str">
        <f t="shared" ca="1" si="47"/>
        <v/>
      </c>
      <c r="AY63" s="450" t="str">
        <f t="shared" ca="1" si="48"/>
        <v/>
      </c>
      <c r="BA63" s="450" t="str">
        <f t="shared" ca="1" si="49"/>
        <v/>
      </c>
      <c r="BB63" s="450" t="str">
        <f t="shared" ca="1" si="50"/>
        <v/>
      </c>
      <c r="BD63" s="450" t="str">
        <f t="shared" ca="1" si="51"/>
        <v/>
      </c>
      <c r="BE63" s="450" t="str">
        <f t="shared" ca="1" si="52"/>
        <v/>
      </c>
      <c r="BG63" s="450" t="str">
        <f t="shared" ca="1" si="53"/>
        <v/>
      </c>
      <c r="BH63" s="450" t="str">
        <f t="shared" ca="1" si="54"/>
        <v/>
      </c>
      <c r="BI63" s="451"/>
      <c r="BJ63" s="450" t="str">
        <f t="shared" ca="1" si="55"/>
        <v/>
      </c>
      <c r="BK63" s="450" t="str">
        <f t="shared" ca="1" si="56"/>
        <v/>
      </c>
      <c r="BM63" s="450" t="str">
        <f t="shared" ca="1" si="57"/>
        <v/>
      </c>
      <c r="BN63" s="450" t="str">
        <f t="shared" ca="1" si="58"/>
        <v/>
      </c>
      <c r="BP63" s="450" t="str">
        <f t="shared" ca="1" si="59"/>
        <v/>
      </c>
      <c r="BQ63" s="450" t="str">
        <f t="shared" ca="1" si="60"/>
        <v/>
      </c>
      <c r="BS63" s="450" t="str">
        <f t="shared" ca="1" si="61"/>
        <v/>
      </c>
      <c r="BT63" s="450" t="str">
        <f t="shared" ca="1" si="62"/>
        <v/>
      </c>
      <c r="BU63" s="452"/>
      <c r="BV63" s="446"/>
      <c r="BW63" s="450" t="str">
        <f t="shared" ca="1" si="63"/>
        <v/>
      </c>
      <c r="BX63" s="450" t="str">
        <f t="shared" ca="1" si="64"/>
        <v/>
      </c>
      <c r="BY63" s="452"/>
      <c r="BZ63" s="450" t="str">
        <f t="shared" ca="1" si="65"/>
        <v/>
      </c>
      <c r="CA63" s="450" t="str">
        <f t="shared" ca="1" si="66"/>
        <v/>
      </c>
      <c r="CC63" s="450" t="str">
        <f t="shared" ca="1" si="67"/>
        <v/>
      </c>
      <c r="CD63" s="450" t="str">
        <f t="shared" ca="1" si="68"/>
        <v/>
      </c>
      <c r="CF63" s="450" t="str">
        <f t="shared" si="69"/>
        <v/>
      </c>
      <c r="CG63" s="450" t="str">
        <f t="shared" si="70"/>
        <v/>
      </c>
      <c r="CI63" s="450" t="str">
        <f t="shared" ca="1" si="71"/>
        <v/>
      </c>
      <c r="CJ63" s="450" t="str">
        <f t="shared" ca="1" si="72"/>
        <v/>
      </c>
      <c r="CL63" s="450" t="str">
        <f t="shared" ca="1" si="73"/>
        <v/>
      </c>
      <c r="CM63" s="450" t="str">
        <f t="shared" ca="1" si="74"/>
        <v/>
      </c>
    </row>
    <row r="64" spans="1:91" s="441" customFormat="1" ht="17.399999999999999" x14ac:dyDescent="0.55000000000000004">
      <c r="A64" s="445">
        <v>57</v>
      </c>
      <c r="B64" s="423" t="str">
        <f t="shared" si="0"/>
        <v>Eastern Europe: FAOSTAT 2017</v>
      </c>
      <c r="C64" s="425" t="s">
        <v>681</v>
      </c>
      <c r="D64" s="425" t="s">
        <v>682</v>
      </c>
      <c r="E64" s="425" t="s">
        <v>246</v>
      </c>
      <c r="F64" s="425" t="s">
        <v>675</v>
      </c>
      <c r="G64" s="425"/>
      <c r="H64" s="305"/>
      <c r="I64" s="424">
        <v>2017</v>
      </c>
      <c r="J64" s="306"/>
      <c r="K64" s="428">
        <v>3.4138999999999999</v>
      </c>
      <c r="L64" s="426" t="s">
        <v>258</v>
      </c>
      <c r="M64" s="427"/>
      <c r="N64" s="426" t="s">
        <v>258</v>
      </c>
      <c r="O64" s="541">
        <f t="shared" si="32"/>
        <v>3.7561556234669419E-2</v>
      </c>
      <c r="P64" s="431" t="s">
        <v>261</v>
      </c>
      <c r="Q64" s="431" t="s">
        <v>0</v>
      </c>
      <c r="S64" s="442">
        <f t="shared" si="42"/>
        <v>3.4138999999999999</v>
      </c>
      <c r="T64" s="443">
        <f t="shared" si="34"/>
        <v>0.12823139682953794</v>
      </c>
      <c r="U64" s="442">
        <f t="shared" si="43"/>
        <v>0.12823139682953794</v>
      </c>
      <c r="V64" s="444" t="str">
        <f t="shared" si="36"/>
        <v>t/ha</v>
      </c>
      <c r="Z64" s="446"/>
      <c r="AA64" s="542" t="s">
        <v>246</v>
      </c>
      <c r="AB64" s="542" t="s">
        <v>675</v>
      </c>
      <c r="AC64" s="542" t="s">
        <v>261</v>
      </c>
      <c r="AD64" s="542">
        <v>2017</v>
      </c>
      <c r="AE64" s="542">
        <v>337109</v>
      </c>
      <c r="AF64" s="542">
        <v>3.4138999999999999</v>
      </c>
      <c r="AG64" s="542">
        <f t="shared" si="41"/>
        <v>1.0241684938698619</v>
      </c>
      <c r="AH64" s="542">
        <f t="shared" si="37"/>
        <v>3.4964088212223214</v>
      </c>
      <c r="AI64" s="542">
        <v>1150850</v>
      </c>
      <c r="AJ64" s="418">
        <f t="shared" si="38"/>
        <v>3.7561556234669419E-2</v>
      </c>
      <c r="AK64" s="418">
        <f t="shared" si="39"/>
        <v>0.12823139682953794</v>
      </c>
      <c r="AP64" s="446"/>
      <c r="AS64" s="449">
        <f t="shared" si="44"/>
        <v>0.12823139682953794</v>
      </c>
      <c r="AU64" s="450" t="str">
        <f t="shared" ca="1" si="45"/>
        <v/>
      </c>
      <c r="AV64" s="450" t="str">
        <f t="shared" ca="1" si="46"/>
        <v/>
      </c>
      <c r="AX64" s="450" t="str">
        <f t="shared" ca="1" si="47"/>
        <v/>
      </c>
      <c r="AY64" s="450" t="str">
        <f t="shared" ca="1" si="48"/>
        <v/>
      </c>
      <c r="BA64" s="450" t="str">
        <f t="shared" ca="1" si="49"/>
        <v/>
      </c>
      <c r="BB64" s="450" t="str">
        <f t="shared" ca="1" si="50"/>
        <v/>
      </c>
      <c r="BD64" s="450" t="str">
        <f t="shared" ca="1" si="51"/>
        <v/>
      </c>
      <c r="BE64" s="450" t="str">
        <f t="shared" ca="1" si="52"/>
        <v/>
      </c>
      <c r="BG64" s="450" t="str">
        <f t="shared" ca="1" si="53"/>
        <v/>
      </c>
      <c r="BH64" s="450" t="str">
        <f t="shared" ca="1" si="54"/>
        <v/>
      </c>
      <c r="BI64" s="451"/>
      <c r="BJ64" s="450" t="str">
        <f t="shared" ca="1" si="55"/>
        <v/>
      </c>
      <c r="BK64" s="450" t="str">
        <f t="shared" ca="1" si="56"/>
        <v/>
      </c>
      <c r="BM64" s="450" t="str">
        <f t="shared" ca="1" si="57"/>
        <v/>
      </c>
      <c r="BN64" s="450" t="str">
        <f t="shared" ca="1" si="58"/>
        <v/>
      </c>
      <c r="BP64" s="450" t="str">
        <f t="shared" ca="1" si="59"/>
        <v/>
      </c>
      <c r="BQ64" s="450" t="str">
        <f t="shared" ca="1" si="60"/>
        <v/>
      </c>
      <c r="BS64" s="450" t="str">
        <f t="shared" ca="1" si="61"/>
        <v/>
      </c>
      <c r="BT64" s="450" t="str">
        <f t="shared" ca="1" si="62"/>
        <v/>
      </c>
      <c r="BU64" s="452"/>
      <c r="BV64" s="446"/>
      <c r="BW64" s="450" t="str">
        <f t="shared" ca="1" si="63"/>
        <v/>
      </c>
      <c r="BX64" s="450" t="str">
        <f t="shared" ca="1" si="64"/>
        <v/>
      </c>
      <c r="BY64" s="452"/>
      <c r="BZ64" s="450" t="str">
        <f t="shared" ca="1" si="65"/>
        <v/>
      </c>
      <c r="CA64" s="450" t="str">
        <f t="shared" ca="1" si="66"/>
        <v/>
      </c>
      <c r="CC64" s="450" t="str">
        <f t="shared" ca="1" si="67"/>
        <v/>
      </c>
      <c r="CD64" s="450" t="str">
        <f t="shared" ca="1" si="68"/>
        <v/>
      </c>
      <c r="CF64" s="450" t="str">
        <f t="shared" si="69"/>
        <v/>
      </c>
      <c r="CG64" s="450" t="str">
        <f t="shared" si="70"/>
        <v/>
      </c>
      <c r="CI64" s="450" t="str">
        <f t="shared" ca="1" si="71"/>
        <v/>
      </c>
      <c r="CJ64" s="450" t="str">
        <f t="shared" ca="1" si="72"/>
        <v/>
      </c>
      <c r="CL64" s="450" t="str">
        <f t="shared" ca="1" si="73"/>
        <v/>
      </c>
      <c r="CM64" s="450" t="str">
        <f t="shared" ca="1" si="74"/>
        <v/>
      </c>
    </row>
    <row r="65" spans="1:91" s="441" customFormat="1" ht="17.399999999999999" x14ac:dyDescent="0.55000000000000004">
      <c r="A65" s="445">
        <v>58</v>
      </c>
      <c r="B65" s="423" t="str">
        <f t="shared" si="0"/>
        <v>Eastern Europe: FAOSTAT 2017</v>
      </c>
      <c r="C65" s="425" t="s">
        <v>681</v>
      </c>
      <c r="D65" s="425" t="s">
        <v>682</v>
      </c>
      <c r="E65" s="425" t="s">
        <v>246</v>
      </c>
      <c r="F65" s="425" t="s">
        <v>246</v>
      </c>
      <c r="G65" s="425"/>
      <c r="H65" s="305"/>
      <c r="I65" s="424">
        <v>2017</v>
      </c>
      <c r="J65" s="306"/>
      <c r="K65" s="428">
        <v>5.2629999999999999</v>
      </c>
      <c r="L65" s="426" t="s">
        <v>258</v>
      </c>
      <c r="M65" s="427"/>
      <c r="N65" s="426" t="s">
        <v>258</v>
      </c>
      <c r="O65" s="541">
        <f t="shared" si="32"/>
        <v>3.7906573579203191E-2</v>
      </c>
      <c r="P65" s="431" t="s">
        <v>261</v>
      </c>
      <c r="Q65" s="431" t="s">
        <v>0</v>
      </c>
      <c r="S65" s="442">
        <f t="shared" si="42"/>
        <v>5.2629999999999999</v>
      </c>
      <c r="T65" s="443">
        <f t="shared" si="34"/>
        <v>0.1995022967473464</v>
      </c>
      <c r="U65" s="442">
        <f t="shared" si="43"/>
        <v>0.1995022967473464</v>
      </c>
      <c r="V65" s="444" t="str">
        <f t="shared" si="36"/>
        <v>t/ha</v>
      </c>
      <c r="Z65" s="446"/>
      <c r="AA65" s="542" t="s">
        <v>246</v>
      </c>
      <c r="AB65" s="542" t="s">
        <v>246</v>
      </c>
      <c r="AC65" s="542" t="s">
        <v>261</v>
      </c>
      <c r="AD65" s="542">
        <v>2017</v>
      </c>
      <c r="AE65" s="542">
        <v>220675</v>
      </c>
      <c r="AF65" s="542">
        <v>5.2629999999999999</v>
      </c>
      <c r="AG65" s="542">
        <f t="shared" si="41"/>
        <v>1.5788976780916497</v>
      </c>
      <c r="AH65" s="542">
        <f t="shared" si="37"/>
        <v>8.3097384797963532</v>
      </c>
      <c r="AI65" s="542">
        <v>1161421</v>
      </c>
      <c r="AJ65" s="418">
        <f t="shared" si="38"/>
        <v>3.7906573579203191E-2</v>
      </c>
      <c r="AK65" s="418">
        <f t="shared" si="39"/>
        <v>0.1995022967473464</v>
      </c>
      <c r="AP65" s="446"/>
      <c r="AS65" s="449">
        <f t="shared" si="44"/>
        <v>0.1995022967473464</v>
      </c>
      <c r="AU65" s="450" t="str">
        <f t="shared" ca="1" si="45"/>
        <v/>
      </c>
      <c r="AV65" s="450" t="str">
        <f t="shared" ca="1" si="46"/>
        <v/>
      </c>
      <c r="AX65" s="450" t="str">
        <f t="shared" ca="1" si="47"/>
        <v/>
      </c>
      <c r="AY65" s="450" t="str">
        <f t="shared" ca="1" si="48"/>
        <v/>
      </c>
      <c r="BA65" s="450" t="str">
        <f t="shared" ca="1" si="49"/>
        <v/>
      </c>
      <c r="BB65" s="450" t="str">
        <f t="shared" ca="1" si="50"/>
        <v/>
      </c>
      <c r="BD65" s="450" t="str">
        <f t="shared" ca="1" si="51"/>
        <v/>
      </c>
      <c r="BE65" s="450" t="str">
        <f t="shared" ca="1" si="52"/>
        <v/>
      </c>
      <c r="BG65" s="450" t="str">
        <f t="shared" ca="1" si="53"/>
        <v/>
      </c>
      <c r="BH65" s="450" t="str">
        <f t="shared" ca="1" si="54"/>
        <v/>
      </c>
      <c r="BI65" s="451"/>
      <c r="BJ65" s="450" t="str">
        <f t="shared" ca="1" si="55"/>
        <v/>
      </c>
      <c r="BK65" s="450" t="str">
        <f t="shared" ca="1" si="56"/>
        <v/>
      </c>
      <c r="BM65" s="450" t="str">
        <f t="shared" ca="1" si="57"/>
        <v/>
      </c>
      <c r="BN65" s="450" t="str">
        <f t="shared" ca="1" si="58"/>
        <v/>
      </c>
      <c r="BP65" s="450" t="str">
        <f t="shared" ca="1" si="59"/>
        <v/>
      </c>
      <c r="BQ65" s="450" t="str">
        <f t="shared" ca="1" si="60"/>
        <v/>
      </c>
      <c r="BS65" s="450" t="str">
        <f t="shared" ca="1" si="61"/>
        <v/>
      </c>
      <c r="BT65" s="450" t="str">
        <f t="shared" ca="1" si="62"/>
        <v/>
      </c>
      <c r="BU65" s="452"/>
      <c r="BV65" s="446"/>
      <c r="BW65" s="450" t="str">
        <f t="shared" ca="1" si="63"/>
        <v/>
      </c>
      <c r="BX65" s="450" t="str">
        <f t="shared" ca="1" si="64"/>
        <v/>
      </c>
      <c r="BY65" s="452"/>
      <c r="BZ65" s="450" t="str">
        <f t="shared" ca="1" si="65"/>
        <v/>
      </c>
      <c r="CA65" s="450" t="str">
        <f t="shared" ca="1" si="66"/>
        <v/>
      </c>
      <c r="CC65" s="450" t="str">
        <f t="shared" ca="1" si="67"/>
        <v/>
      </c>
      <c r="CD65" s="450" t="str">
        <f t="shared" ca="1" si="68"/>
        <v/>
      </c>
      <c r="CF65" s="450" t="str">
        <f t="shared" si="69"/>
        <v/>
      </c>
      <c r="CG65" s="450" t="str">
        <f t="shared" si="70"/>
        <v/>
      </c>
      <c r="CI65" s="450" t="str">
        <f t="shared" ca="1" si="71"/>
        <v/>
      </c>
      <c r="CJ65" s="450" t="str">
        <f t="shared" ca="1" si="72"/>
        <v/>
      </c>
      <c r="CL65" s="450" t="str">
        <f t="shared" ca="1" si="73"/>
        <v/>
      </c>
      <c r="CM65" s="450" t="str">
        <f t="shared" ca="1" si="74"/>
        <v/>
      </c>
    </row>
    <row r="66" spans="1:91" s="441" customFormat="1" ht="17.399999999999999" x14ac:dyDescent="0.55000000000000004">
      <c r="A66" s="445">
        <v>59</v>
      </c>
      <c r="B66" s="423" t="str">
        <f t="shared" si="0"/>
        <v>Middle East and Africa: FAOSTAT 2017</v>
      </c>
      <c r="C66" s="425" t="s">
        <v>681</v>
      </c>
      <c r="D66" s="425" t="s">
        <v>682</v>
      </c>
      <c r="E66" s="425" t="s">
        <v>663</v>
      </c>
      <c r="F66" s="425" t="s">
        <v>277</v>
      </c>
      <c r="G66" s="425"/>
      <c r="H66" s="305"/>
      <c r="I66" s="424">
        <v>2017</v>
      </c>
      <c r="J66" s="306"/>
      <c r="K66" s="428">
        <v>1.0043</v>
      </c>
      <c r="L66" s="426" t="s">
        <v>258</v>
      </c>
      <c r="M66" s="427"/>
      <c r="N66" s="426" t="s">
        <v>258</v>
      </c>
      <c r="O66" s="541">
        <f t="shared" si="32"/>
        <v>0.88838023535086796</v>
      </c>
      <c r="P66" s="431" t="s">
        <v>262</v>
      </c>
      <c r="Q66" s="431" t="s">
        <v>0</v>
      </c>
      <c r="S66" s="442">
        <f t="shared" si="42"/>
        <v>1.0043</v>
      </c>
      <c r="T66" s="443">
        <f t="shared" si="34"/>
        <v>0.89220027036287664</v>
      </c>
      <c r="U66" s="442">
        <f t="shared" si="43"/>
        <v>0.89220027036287664</v>
      </c>
      <c r="V66" s="444" t="str">
        <f t="shared" si="36"/>
        <v>t/ha</v>
      </c>
      <c r="Z66" s="446"/>
      <c r="AA66" s="542" t="s">
        <v>663</v>
      </c>
      <c r="AB66" s="542" t="s">
        <v>277</v>
      </c>
      <c r="AC66" s="542" t="s">
        <v>262</v>
      </c>
      <c r="AD66" s="542">
        <v>2017</v>
      </c>
      <c r="AE66" s="542">
        <v>27101236</v>
      </c>
      <c r="AF66" s="542">
        <v>1.0043</v>
      </c>
      <c r="AG66" s="542">
        <f t="shared" si="41"/>
        <v>0.30128955692712212</v>
      </c>
      <c r="AH66" s="542">
        <f t="shared" si="37"/>
        <v>0.30258510202190875</v>
      </c>
      <c r="AI66" s="542">
        <v>27219117</v>
      </c>
      <c r="AJ66" s="418">
        <f t="shared" si="38"/>
        <v>0.88838023535086796</v>
      </c>
      <c r="AK66" s="418">
        <f t="shared" si="39"/>
        <v>0.89220027036287664</v>
      </c>
      <c r="AP66" s="446"/>
      <c r="AS66" s="449">
        <f t="shared" si="44"/>
        <v>0.89220027036287664</v>
      </c>
      <c r="AU66" s="450" t="str">
        <f t="shared" ca="1" si="45"/>
        <v/>
      </c>
      <c r="AV66" s="450" t="str">
        <f t="shared" ca="1" si="46"/>
        <v/>
      </c>
      <c r="AX66" s="450" t="str">
        <f t="shared" ca="1" si="47"/>
        <v/>
      </c>
      <c r="AY66" s="450" t="str">
        <f t="shared" ca="1" si="48"/>
        <v/>
      </c>
      <c r="BA66" s="450" t="str">
        <f t="shared" ca="1" si="49"/>
        <v/>
      </c>
      <c r="BB66" s="450" t="str">
        <f t="shared" ca="1" si="50"/>
        <v/>
      </c>
      <c r="BD66" s="450" t="str">
        <f t="shared" ca="1" si="51"/>
        <v/>
      </c>
      <c r="BE66" s="450" t="str">
        <f t="shared" ca="1" si="52"/>
        <v/>
      </c>
      <c r="BG66" s="450" t="str">
        <f t="shared" ca="1" si="53"/>
        <v/>
      </c>
      <c r="BH66" s="450" t="str">
        <f t="shared" ca="1" si="54"/>
        <v/>
      </c>
      <c r="BI66" s="451"/>
      <c r="BJ66" s="450" t="str">
        <f t="shared" ca="1" si="55"/>
        <v/>
      </c>
      <c r="BK66" s="450" t="str">
        <f t="shared" ca="1" si="56"/>
        <v/>
      </c>
      <c r="BM66" s="450" t="str">
        <f t="shared" ca="1" si="57"/>
        <v/>
      </c>
      <c r="BN66" s="450" t="str">
        <f t="shared" ca="1" si="58"/>
        <v/>
      </c>
      <c r="BP66" s="450" t="str">
        <f t="shared" ca="1" si="59"/>
        <v/>
      </c>
      <c r="BQ66" s="450" t="str">
        <f t="shared" ca="1" si="60"/>
        <v/>
      </c>
      <c r="BS66" s="450" t="str">
        <f t="shared" ca="1" si="61"/>
        <v/>
      </c>
      <c r="BT66" s="450" t="str">
        <f t="shared" ca="1" si="62"/>
        <v/>
      </c>
      <c r="BU66" s="452"/>
      <c r="BV66" s="446"/>
      <c r="BW66" s="450" t="str">
        <f t="shared" ca="1" si="63"/>
        <v/>
      </c>
      <c r="BX66" s="450" t="str">
        <f t="shared" ca="1" si="64"/>
        <v/>
      </c>
      <c r="BY66" s="452"/>
      <c r="BZ66" s="450" t="str">
        <f t="shared" ca="1" si="65"/>
        <v/>
      </c>
      <c r="CA66" s="450" t="str">
        <f t="shared" ca="1" si="66"/>
        <v/>
      </c>
      <c r="CC66" s="450" t="str">
        <f t="shared" ca="1" si="67"/>
        <v/>
      </c>
      <c r="CD66" s="450" t="str">
        <f t="shared" ca="1" si="68"/>
        <v/>
      </c>
      <c r="CF66" s="450" t="str">
        <f t="shared" si="69"/>
        <v/>
      </c>
      <c r="CG66" s="450" t="str">
        <f t="shared" si="70"/>
        <v/>
      </c>
      <c r="CI66" s="450" t="str">
        <f t="shared" ca="1" si="71"/>
        <v/>
      </c>
      <c r="CJ66" s="450" t="str">
        <f t="shared" ca="1" si="72"/>
        <v/>
      </c>
      <c r="CL66" s="450" t="str">
        <f t="shared" ca="1" si="73"/>
        <v/>
      </c>
      <c r="CM66" s="450" t="str">
        <f t="shared" ca="1" si="74"/>
        <v/>
      </c>
    </row>
    <row r="67" spans="1:91" s="441" customFormat="1" ht="17.399999999999999" x14ac:dyDescent="0.55000000000000004">
      <c r="A67" s="445">
        <v>60</v>
      </c>
      <c r="B67" s="423" t="str">
        <f t="shared" si="0"/>
        <v>Middle East and Africa: FAOSTAT 2017</v>
      </c>
      <c r="C67" s="425" t="s">
        <v>681</v>
      </c>
      <c r="D67" s="425" t="s">
        <v>682</v>
      </c>
      <c r="E67" s="425" t="s">
        <v>663</v>
      </c>
      <c r="F67" s="425" t="s">
        <v>664</v>
      </c>
      <c r="G67" s="425"/>
      <c r="H67" s="305"/>
      <c r="I67" s="424">
        <v>2017</v>
      </c>
      <c r="J67" s="306"/>
      <c r="K67" s="428">
        <v>1.0931</v>
      </c>
      <c r="L67" s="426" t="s">
        <v>258</v>
      </c>
      <c r="M67" s="427"/>
      <c r="N67" s="426" t="s">
        <v>258</v>
      </c>
      <c r="O67" s="541">
        <f t="shared" si="32"/>
        <v>1.777261987730977E-2</v>
      </c>
      <c r="P67" s="431" t="s">
        <v>262</v>
      </c>
      <c r="Q67" s="431" t="s">
        <v>0</v>
      </c>
      <c r="S67" s="442">
        <f t="shared" si="42"/>
        <v>1.0931</v>
      </c>
      <c r="T67" s="443">
        <f t="shared" si="34"/>
        <v>1.9427250787887308E-2</v>
      </c>
      <c r="U67" s="442">
        <f t="shared" si="43"/>
        <v>1.9427250787887308E-2</v>
      </c>
      <c r="V67" s="444" t="str">
        <f t="shared" si="36"/>
        <v>t/ha</v>
      </c>
      <c r="Z67" s="446"/>
      <c r="AA67" s="542" t="s">
        <v>663</v>
      </c>
      <c r="AB67" s="542" t="s">
        <v>664</v>
      </c>
      <c r="AC67" s="542" t="s">
        <v>262</v>
      </c>
      <c r="AD67" s="542">
        <v>2017</v>
      </c>
      <c r="AE67" s="542">
        <v>498150</v>
      </c>
      <c r="AF67" s="542">
        <v>1.0931</v>
      </c>
      <c r="AG67" s="542">
        <f t="shared" si="41"/>
        <v>0.32792951775070917</v>
      </c>
      <c r="AH67" s="542">
        <f t="shared" si="37"/>
        <v>0.3584597558533002</v>
      </c>
      <c r="AI67" s="542">
        <v>544536</v>
      </c>
      <c r="AJ67" s="418">
        <f t="shared" si="38"/>
        <v>1.777261987730977E-2</v>
      </c>
      <c r="AK67" s="418">
        <f t="shared" si="39"/>
        <v>1.9427250787887308E-2</v>
      </c>
      <c r="AP67" s="446"/>
      <c r="AS67" s="449">
        <f t="shared" si="44"/>
        <v>1.9427250787887308E-2</v>
      </c>
      <c r="AU67" s="450" t="str">
        <f t="shared" ca="1" si="45"/>
        <v/>
      </c>
      <c r="AV67" s="450" t="str">
        <f t="shared" ca="1" si="46"/>
        <v/>
      </c>
      <c r="AX67" s="450" t="str">
        <f t="shared" ca="1" si="47"/>
        <v/>
      </c>
      <c r="AY67" s="450" t="str">
        <f t="shared" ca="1" si="48"/>
        <v/>
      </c>
      <c r="BA67" s="450" t="str">
        <f t="shared" ca="1" si="49"/>
        <v/>
      </c>
      <c r="BB67" s="450" t="str">
        <f t="shared" ca="1" si="50"/>
        <v/>
      </c>
      <c r="BD67" s="450" t="str">
        <f t="shared" ca="1" si="51"/>
        <v/>
      </c>
      <c r="BE67" s="450" t="str">
        <f t="shared" ca="1" si="52"/>
        <v/>
      </c>
      <c r="BG67" s="450" t="str">
        <f t="shared" ca="1" si="53"/>
        <v/>
      </c>
      <c r="BH67" s="450" t="str">
        <f t="shared" ca="1" si="54"/>
        <v/>
      </c>
      <c r="BI67" s="451"/>
      <c r="BJ67" s="450" t="str">
        <f t="shared" ca="1" si="55"/>
        <v/>
      </c>
      <c r="BK67" s="450" t="str">
        <f t="shared" ca="1" si="56"/>
        <v/>
      </c>
      <c r="BM67" s="450" t="str">
        <f t="shared" ca="1" si="57"/>
        <v/>
      </c>
      <c r="BN67" s="450" t="str">
        <f t="shared" ca="1" si="58"/>
        <v/>
      </c>
      <c r="BP67" s="450" t="str">
        <f t="shared" ca="1" si="59"/>
        <v/>
      </c>
      <c r="BQ67" s="450" t="str">
        <f t="shared" ca="1" si="60"/>
        <v/>
      </c>
      <c r="BS67" s="450" t="str">
        <f t="shared" ca="1" si="61"/>
        <v/>
      </c>
      <c r="BT67" s="450" t="str">
        <f t="shared" ca="1" si="62"/>
        <v/>
      </c>
      <c r="BU67" s="452"/>
      <c r="BV67" s="446"/>
      <c r="BW67" s="450" t="str">
        <f t="shared" ca="1" si="63"/>
        <v/>
      </c>
      <c r="BX67" s="450" t="str">
        <f t="shared" ca="1" si="64"/>
        <v/>
      </c>
      <c r="BY67" s="452"/>
      <c r="BZ67" s="450" t="str">
        <f t="shared" ca="1" si="65"/>
        <v/>
      </c>
      <c r="CA67" s="450" t="str">
        <f t="shared" ca="1" si="66"/>
        <v/>
      </c>
      <c r="CC67" s="450" t="str">
        <f t="shared" ca="1" si="67"/>
        <v/>
      </c>
      <c r="CD67" s="450" t="str">
        <f t="shared" ca="1" si="68"/>
        <v/>
      </c>
      <c r="CF67" s="450" t="str">
        <f t="shared" si="69"/>
        <v/>
      </c>
      <c r="CG67" s="450" t="str">
        <f t="shared" si="70"/>
        <v/>
      </c>
      <c r="CI67" s="450" t="str">
        <f t="shared" ca="1" si="71"/>
        <v/>
      </c>
      <c r="CJ67" s="450" t="str">
        <f t="shared" ca="1" si="72"/>
        <v/>
      </c>
      <c r="CL67" s="450" t="str">
        <f t="shared" ca="1" si="73"/>
        <v/>
      </c>
      <c r="CM67" s="450" t="str">
        <f t="shared" ca="1" si="74"/>
        <v/>
      </c>
    </row>
    <row r="68" spans="1:91" s="441" customFormat="1" ht="17.399999999999999" x14ac:dyDescent="0.55000000000000004">
      <c r="A68" s="445">
        <v>61</v>
      </c>
      <c r="B68" s="423" t="str">
        <f t="shared" si="0"/>
        <v>Asia sans Japan: FAOSTAT 2017</v>
      </c>
      <c r="C68" s="425" t="s">
        <v>681</v>
      </c>
      <c r="D68" s="425" t="s">
        <v>682</v>
      </c>
      <c r="E68" s="425" t="s">
        <v>665</v>
      </c>
      <c r="F68" s="425" t="s">
        <v>666</v>
      </c>
      <c r="G68" s="425"/>
      <c r="H68" s="305"/>
      <c r="I68" s="424">
        <v>2017</v>
      </c>
      <c r="J68" s="306"/>
      <c r="K68" s="428">
        <v>4.3509000000000002</v>
      </c>
      <c r="L68" s="426" t="s">
        <v>258</v>
      </c>
      <c r="M68" s="427"/>
      <c r="N68" s="426" t="s">
        <v>258</v>
      </c>
      <c r="O68" s="541">
        <f t="shared" si="32"/>
        <v>9.2542327010671721E-2</v>
      </c>
      <c r="P68" s="431" t="s">
        <v>262</v>
      </c>
      <c r="Q68" s="431" t="s">
        <v>0</v>
      </c>
      <c r="S68" s="442">
        <f t="shared" si="42"/>
        <v>4.3509000000000002</v>
      </c>
      <c r="T68" s="443">
        <f t="shared" si="34"/>
        <v>0.40264241059073164</v>
      </c>
      <c r="U68" s="442">
        <f t="shared" si="43"/>
        <v>0.40264241059073164</v>
      </c>
      <c r="V68" s="444" t="str">
        <f t="shared" si="36"/>
        <v>t/ha</v>
      </c>
      <c r="Z68" s="446"/>
      <c r="AA68" s="542" t="s">
        <v>665</v>
      </c>
      <c r="AB68" s="542" t="s">
        <v>666</v>
      </c>
      <c r="AC68" s="542" t="s">
        <v>262</v>
      </c>
      <c r="AD68" s="542">
        <v>2017</v>
      </c>
      <c r="AE68" s="542">
        <v>651678</v>
      </c>
      <c r="AF68" s="542">
        <v>4.3509000000000002</v>
      </c>
      <c r="AG68" s="542">
        <f t="shared" si="41"/>
        <v>1.3052680804881169</v>
      </c>
      <c r="AH68" s="542">
        <f t="shared" si="37"/>
        <v>5.6790908913957479</v>
      </c>
      <c r="AI68" s="542">
        <v>2835408</v>
      </c>
      <c r="AJ68" s="418">
        <f t="shared" si="38"/>
        <v>9.2542327010671721E-2</v>
      </c>
      <c r="AK68" s="418">
        <f t="shared" si="39"/>
        <v>0.40264241059073164</v>
      </c>
      <c r="AP68" s="446"/>
      <c r="AS68" s="449">
        <f t="shared" si="44"/>
        <v>0.40264241059073164</v>
      </c>
      <c r="AU68" s="450" t="str">
        <f t="shared" ca="1" si="45"/>
        <v/>
      </c>
      <c r="AV68" s="450" t="str">
        <f t="shared" ca="1" si="46"/>
        <v/>
      </c>
      <c r="AX68" s="450" t="str">
        <f t="shared" ca="1" si="47"/>
        <v/>
      </c>
      <c r="AY68" s="450" t="str">
        <f t="shared" ca="1" si="48"/>
        <v/>
      </c>
      <c r="BA68" s="450" t="str">
        <f t="shared" ca="1" si="49"/>
        <v/>
      </c>
      <c r="BB68" s="450" t="str">
        <f t="shared" ca="1" si="50"/>
        <v/>
      </c>
      <c r="BD68" s="450" t="str">
        <f t="shared" ca="1" si="51"/>
        <v/>
      </c>
      <c r="BE68" s="450" t="str">
        <f t="shared" ca="1" si="52"/>
        <v/>
      </c>
      <c r="BG68" s="450" t="str">
        <f t="shared" ca="1" si="53"/>
        <v/>
      </c>
      <c r="BH68" s="450" t="str">
        <f t="shared" ca="1" si="54"/>
        <v/>
      </c>
      <c r="BI68" s="451"/>
      <c r="BJ68" s="450" t="str">
        <f t="shared" ca="1" si="55"/>
        <v/>
      </c>
      <c r="BK68" s="450" t="str">
        <f t="shared" ca="1" si="56"/>
        <v/>
      </c>
      <c r="BM68" s="450" t="str">
        <f t="shared" ca="1" si="57"/>
        <v/>
      </c>
      <c r="BN68" s="450" t="str">
        <f t="shared" ca="1" si="58"/>
        <v/>
      </c>
      <c r="BP68" s="450" t="str">
        <f t="shared" ca="1" si="59"/>
        <v/>
      </c>
      <c r="BQ68" s="450" t="str">
        <f t="shared" ca="1" si="60"/>
        <v/>
      </c>
      <c r="BS68" s="450" t="str">
        <f t="shared" ca="1" si="61"/>
        <v/>
      </c>
      <c r="BT68" s="450" t="str">
        <f t="shared" ca="1" si="62"/>
        <v/>
      </c>
      <c r="BU68" s="452"/>
      <c r="BV68" s="446"/>
      <c r="BW68" s="450" t="str">
        <f t="shared" ca="1" si="63"/>
        <v/>
      </c>
      <c r="BX68" s="450" t="str">
        <f t="shared" ca="1" si="64"/>
        <v/>
      </c>
      <c r="BY68" s="452"/>
      <c r="BZ68" s="450" t="str">
        <f t="shared" ca="1" si="65"/>
        <v/>
      </c>
      <c r="CA68" s="450" t="str">
        <f t="shared" ca="1" si="66"/>
        <v/>
      </c>
      <c r="CC68" s="450" t="str">
        <f t="shared" ca="1" si="67"/>
        <v/>
      </c>
      <c r="CD68" s="450" t="str">
        <f t="shared" ca="1" si="68"/>
        <v/>
      </c>
      <c r="CF68" s="450" t="str">
        <f t="shared" si="69"/>
        <v/>
      </c>
      <c r="CG68" s="450" t="str">
        <f t="shared" si="70"/>
        <v/>
      </c>
      <c r="CI68" s="450" t="str">
        <f t="shared" ca="1" si="71"/>
        <v/>
      </c>
      <c r="CJ68" s="450" t="str">
        <f t="shared" ca="1" si="72"/>
        <v/>
      </c>
      <c r="CL68" s="450" t="str">
        <f t="shared" ca="1" si="73"/>
        <v/>
      </c>
      <c r="CM68" s="450" t="str">
        <f t="shared" ca="1" si="74"/>
        <v/>
      </c>
    </row>
    <row r="69" spans="1:91" s="441" customFormat="1" ht="17.399999999999999" x14ac:dyDescent="0.55000000000000004">
      <c r="A69" s="445">
        <v>62</v>
      </c>
      <c r="B69" s="423" t="str">
        <f t="shared" si="0"/>
        <v>Asia sans Japan: FAOSTAT 2017</v>
      </c>
      <c r="C69" s="425" t="s">
        <v>681</v>
      </c>
      <c r="D69" s="425" t="s">
        <v>682</v>
      </c>
      <c r="E69" s="425" t="s">
        <v>665</v>
      </c>
      <c r="F69" s="425" t="s">
        <v>667</v>
      </c>
      <c r="G69" s="425"/>
      <c r="H69" s="305"/>
      <c r="I69" s="424">
        <v>2017</v>
      </c>
      <c r="J69" s="306"/>
      <c r="K69" s="428">
        <v>0.77239999999999998</v>
      </c>
      <c r="L69" s="426" t="s">
        <v>258</v>
      </c>
      <c r="M69" s="427"/>
      <c r="N69" s="426" t="s">
        <v>258</v>
      </c>
      <c r="O69" s="541">
        <f t="shared" si="32"/>
        <v>0.15422954173118777</v>
      </c>
      <c r="P69" s="431" t="s">
        <v>262</v>
      </c>
      <c r="Q69" s="431" t="s">
        <v>0</v>
      </c>
      <c r="S69" s="442">
        <f t="shared" si="42"/>
        <v>0.77239999999999998</v>
      </c>
      <c r="T69" s="443">
        <f t="shared" si="34"/>
        <v>0.11912689803316943</v>
      </c>
      <c r="U69" s="442">
        <f t="shared" si="43"/>
        <v>0.11912689803316943</v>
      </c>
      <c r="V69" s="444" t="str">
        <f t="shared" si="36"/>
        <v>t/ha</v>
      </c>
      <c r="Z69" s="446"/>
      <c r="AA69" s="542" t="s">
        <v>665</v>
      </c>
      <c r="AB69" s="542" t="s">
        <v>667</v>
      </c>
      <c r="AC69" s="542" t="s">
        <v>262</v>
      </c>
      <c r="AD69" s="542">
        <v>2017</v>
      </c>
      <c r="AE69" s="542">
        <v>6117963</v>
      </c>
      <c r="AF69" s="542">
        <v>0.77239999999999998</v>
      </c>
      <c r="AG69" s="542">
        <f t="shared" si="41"/>
        <v>0.23171965923579521</v>
      </c>
      <c r="AH69" s="542">
        <f t="shared" si="37"/>
        <v>0.17898026479372822</v>
      </c>
      <c r="AI69" s="542">
        <v>4725445</v>
      </c>
      <c r="AJ69" s="418">
        <f t="shared" si="38"/>
        <v>0.15422954173118777</v>
      </c>
      <c r="AK69" s="418">
        <f t="shared" si="39"/>
        <v>0.11912689803316943</v>
      </c>
      <c r="AP69" s="446"/>
      <c r="AS69" s="449">
        <f t="shared" si="44"/>
        <v>0.11912689803316943</v>
      </c>
      <c r="AU69" s="450" t="str">
        <f t="shared" ca="1" si="45"/>
        <v/>
      </c>
      <c r="AV69" s="450" t="str">
        <f t="shared" ca="1" si="46"/>
        <v/>
      </c>
      <c r="AX69" s="450" t="str">
        <f t="shared" ca="1" si="47"/>
        <v/>
      </c>
      <c r="AY69" s="450" t="str">
        <f t="shared" ca="1" si="48"/>
        <v/>
      </c>
      <c r="BA69" s="450" t="str">
        <f t="shared" ca="1" si="49"/>
        <v/>
      </c>
      <c r="BB69" s="450" t="str">
        <f t="shared" ca="1" si="50"/>
        <v/>
      </c>
      <c r="BD69" s="450" t="str">
        <f t="shared" ca="1" si="51"/>
        <v/>
      </c>
      <c r="BE69" s="450" t="str">
        <f t="shared" ca="1" si="52"/>
        <v/>
      </c>
      <c r="BG69" s="450" t="str">
        <f t="shared" ca="1" si="53"/>
        <v/>
      </c>
      <c r="BH69" s="450" t="str">
        <f t="shared" ca="1" si="54"/>
        <v/>
      </c>
      <c r="BI69" s="451"/>
      <c r="BJ69" s="450" t="str">
        <f t="shared" ca="1" si="55"/>
        <v/>
      </c>
      <c r="BK69" s="450" t="str">
        <f t="shared" ca="1" si="56"/>
        <v/>
      </c>
      <c r="BM69" s="450" t="str">
        <f t="shared" ca="1" si="57"/>
        <v/>
      </c>
      <c r="BN69" s="450" t="str">
        <f t="shared" ca="1" si="58"/>
        <v/>
      </c>
      <c r="BP69" s="450" t="str">
        <f t="shared" ca="1" si="59"/>
        <v/>
      </c>
      <c r="BQ69" s="450" t="str">
        <f t="shared" ca="1" si="60"/>
        <v/>
      </c>
      <c r="BS69" s="450" t="str">
        <f t="shared" ca="1" si="61"/>
        <v/>
      </c>
      <c r="BT69" s="450" t="str">
        <f t="shared" ca="1" si="62"/>
        <v/>
      </c>
      <c r="BU69" s="452"/>
      <c r="BV69" s="446"/>
      <c r="BW69" s="450" t="str">
        <f t="shared" ca="1" si="63"/>
        <v/>
      </c>
      <c r="BX69" s="450" t="str">
        <f t="shared" ca="1" si="64"/>
        <v/>
      </c>
      <c r="BY69" s="452"/>
      <c r="BZ69" s="450" t="str">
        <f t="shared" ca="1" si="65"/>
        <v/>
      </c>
      <c r="CA69" s="450" t="str">
        <f t="shared" ca="1" si="66"/>
        <v/>
      </c>
      <c r="CC69" s="450" t="str">
        <f t="shared" ca="1" si="67"/>
        <v/>
      </c>
      <c r="CD69" s="450" t="str">
        <f t="shared" ca="1" si="68"/>
        <v/>
      </c>
      <c r="CF69" s="450" t="str">
        <f t="shared" si="69"/>
        <v/>
      </c>
      <c r="CG69" s="450" t="str">
        <f t="shared" si="70"/>
        <v/>
      </c>
      <c r="CI69" s="450" t="str">
        <f t="shared" ca="1" si="71"/>
        <v/>
      </c>
      <c r="CJ69" s="450" t="str">
        <f t="shared" ca="1" si="72"/>
        <v/>
      </c>
      <c r="CL69" s="450" t="str">
        <f t="shared" ca="1" si="73"/>
        <v/>
      </c>
      <c r="CM69" s="450" t="str">
        <f t="shared" ca="1" si="74"/>
        <v/>
      </c>
    </row>
    <row r="70" spans="1:91" s="441" customFormat="1" ht="17.399999999999999" x14ac:dyDescent="0.55000000000000004">
      <c r="A70" s="445">
        <v>63</v>
      </c>
      <c r="B70" s="423" t="str">
        <f t="shared" si="0"/>
        <v>Asia sans Japan: FAOSTAT 2017</v>
      </c>
      <c r="C70" s="425" t="s">
        <v>681</v>
      </c>
      <c r="D70" s="425" t="s">
        <v>682</v>
      </c>
      <c r="E70" s="425" t="s">
        <v>665</v>
      </c>
      <c r="F70" s="425" t="s">
        <v>668</v>
      </c>
      <c r="G70" s="425"/>
      <c r="H70" s="305"/>
      <c r="I70" s="424">
        <v>2017</v>
      </c>
      <c r="J70" s="306"/>
      <c r="K70" s="428">
        <v>1.0716000000000001</v>
      </c>
      <c r="L70" s="426" t="s">
        <v>258</v>
      </c>
      <c r="M70" s="427"/>
      <c r="N70" s="426" t="s">
        <v>258</v>
      </c>
      <c r="O70" s="541">
        <f t="shared" si="32"/>
        <v>8.2568515613321795E-3</v>
      </c>
      <c r="P70" s="431" t="s">
        <v>262</v>
      </c>
      <c r="Q70" s="431" t="s">
        <v>0</v>
      </c>
      <c r="S70" s="442">
        <f t="shared" si="42"/>
        <v>1.0716000000000001</v>
      </c>
      <c r="T70" s="443">
        <f t="shared" si="34"/>
        <v>8.8480421331235647E-3</v>
      </c>
      <c r="U70" s="442">
        <f t="shared" si="43"/>
        <v>8.8480421331235647E-3</v>
      </c>
      <c r="V70" s="444" t="str">
        <f t="shared" si="36"/>
        <v>t/ha</v>
      </c>
      <c r="Z70" s="446"/>
      <c r="AA70" s="542" t="s">
        <v>665</v>
      </c>
      <c r="AB70" s="542" t="s">
        <v>668</v>
      </c>
      <c r="AC70" s="542" t="s">
        <v>262</v>
      </c>
      <c r="AD70" s="542">
        <v>2017</v>
      </c>
      <c r="AE70" s="542">
        <v>236087</v>
      </c>
      <c r="AF70" s="542">
        <v>1.0716000000000001</v>
      </c>
      <c r="AG70" s="542">
        <f t="shared" si="41"/>
        <v>0.32147952723598938</v>
      </c>
      <c r="AH70" s="542">
        <f t="shared" si="37"/>
        <v>0.34449746138608628</v>
      </c>
      <c r="AI70" s="542">
        <v>252982</v>
      </c>
      <c r="AJ70" s="418">
        <f t="shared" si="38"/>
        <v>8.2568515613321795E-3</v>
      </c>
      <c r="AK70" s="418">
        <f t="shared" si="39"/>
        <v>8.8480421331235647E-3</v>
      </c>
      <c r="AP70" s="446"/>
      <c r="AS70" s="449">
        <f t="shared" si="44"/>
        <v>8.8480421331235647E-3</v>
      </c>
      <c r="AU70" s="450" t="str">
        <f t="shared" ca="1" si="45"/>
        <v/>
      </c>
      <c r="AV70" s="450" t="str">
        <f t="shared" ca="1" si="46"/>
        <v/>
      </c>
      <c r="AX70" s="450" t="str">
        <f t="shared" ca="1" si="47"/>
        <v/>
      </c>
      <c r="AY70" s="450" t="str">
        <f t="shared" ca="1" si="48"/>
        <v/>
      </c>
      <c r="BA70" s="450" t="str">
        <f t="shared" ca="1" si="49"/>
        <v/>
      </c>
      <c r="BB70" s="450" t="str">
        <f t="shared" ca="1" si="50"/>
        <v/>
      </c>
      <c r="BD70" s="450" t="str">
        <f t="shared" ca="1" si="51"/>
        <v/>
      </c>
      <c r="BE70" s="450" t="str">
        <f t="shared" ca="1" si="52"/>
        <v/>
      </c>
      <c r="BG70" s="450" t="str">
        <f t="shared" ca="1" si="53"/>
        <v/>
      </c>
      <c r="BH70" s="450" t="str">
        <f t="shared" ca="1" si="54"/>
        <v/>
      </c>
      <c r="BI70" s="451"/>
      <c r="BJ70" s="450" t="str">
        <f t="shared" ca="1" si="55"/>
        <v/>
      </c>
      <c r="BK70" s="450" t="str">
        <f t="shared" ca="1" si="56"/>
        <v/>
      </c>
      <c r="BM70" s="450" t="str">
        <f t="shared" ca="1" si="57"/>
        <v/>
      </c>
      <c r="BN70" s="450" t="str">
        <f t="shared" ca="1" si="58"/>
        <v/>
      </c>
      <c r="BP70" s="450" t="str">
        <f t="shared" ca="1" si="59"/>
        <v/>
      </c>
      <c r="BQ70" s="450" t="str">
        <f t="shared" ca="1" si="60"/>
        <v/>
      </c>
      <c r="BS70" s="450" t="str">
        <f t="shared" ca="1" si="61"/>
        <v/>
      </c>
      <c r="BT70" s="450" t="str">
        <f t="shared" ca="1" si="62"/>
        <v/>
      </c>
      <c r="BU70" s="452"/>
      <c r="BV70" s="446"/>
      <c r="BW70" s="450" t="str">
        <f t="shared" ca="1" si="63"/>
        <v/>
      </c>
      <c r="BX70" s="450" t="str">
        <f t="shared" ca="1" si="64"/>
        <v/>
      </c>
      <c r="BY70" s="452"/>
      <c r="BZ70" s="450" t="str">
        <f t="shared" ca="1" si="65"/>
        <v/>
      </c>
      <c r="CA70" s="450" t="str">
        <f t="shared" ca="1" si="66"/>
        <v/>
      </c>
      <c r="CC70" s="450" t="str">
        <f t="shared" ca="1" si="67"/>
        <v/>
      </c>
      <c r="CD70" s="450" t="str">
        <f t="shared" ca="1" si="68"/>
        <v/>
      </c>
      <c r="CF70" s="450" t="str">
        <f t="shared" si="69"/>
        <v/>
      </c>
      <c r="CG70" s="450" t="str">
        <f t="shared" si="70"/>
        <v/>
      </c>
      <c r="CI70" s="450" t="str">
        <f t="shared" ca="1" si="71"/>
        <v/>
      </c>
      <c r="CJ70" s="450" t="str">
        <f t="shared" ca="1" si="72"/>
        <v/>
      </c>
      <c r="CL70" s="450" t="str">
        <f t="shared" ca="1" si="73"/>
        <v/>
      </c>
      <c r="CM70" s="450" t="str">
        <f t="shared" ca="1" si="74"/>
        <v/>
      </c>
    </row>
    <row r="71" spans="1:91" s="441" customFormat="1" ht="17.399999999999999" x14ac:dyDescent="0.55000000000000004">
      <c r="A71" s="445">
        <v>64</v>
      </c>
      <c r="B71" s="423" t="str">
        <f t="shared" si="0"/>
        <v>Asia sans Japan: FAOSTAT 2017</v>
      </c>
      <c r="C71" s="425" t="s">
        <v>681</v>
      </c>
      <c r="D71" s="425" t="s">
        <v>682</v>
      </c>
      <c r="E71" s="425" t="s">
        <v>665</v>
      </c>
      <c r="F71" s="425" t="s">
        <v>677</v>
      </c>
      <c r="G71" s="425"/>
      <c r="H71" s="305"/>
      <c r="I71" s="424">
        <v>2017</v>
      </c>
      <c r="J71" s="306"/>
      <c r="K71" s="428">
        <v>3.8971</v>
      </c>
      <c r="L71" s="426" t="s">
        <v>258</v>
      </c>
      <c r="M71" s="427"/>
      <c r="N71" s="426" t="s">
        <v>258</v>
      </c>
      <c r="O71" s="541">
        <f t="shared" si="32"/>
        <v>1.6674804779330589E-4</v>
      </c>
      <c r="P71" s="431" t="s">
        <v>262</v>
      </c>
      <c r="Q71" s="431" t="s">
        <v>0</v>
      </c>
      <c r="S71" s="442">
        <f t="shared" si="42"/>
        <v>3.8971</v>
      </c>
      <c r="T71" s="443">
        <f t="shared" si="34"/>
        <v>6.498338170552924E-4</v>
      </c>
      <c r="U71" s="442">
        <f t="shared" si="43"/>
        <v>6.498338170552924E-4</v>
      </c>
      <c r="V71" s="444" t="str">
        <f t="shared" si="36"/>
        <v>t/ha</v>
      </c>
      <c r="Z71" s="446"/>
      <c r="AA71" s="542" t="s">
        <v>665</v>
      </c>
      <c r="AB71" s="542" t="s">
        <v>677</v>
      </c>
      <c r="AC71" s="542" t="s">
        <v>262</v>
      </c>
      <c r="AD71" s="542">
        <v>2017</v>
      </c>
      <c r="AE71" s="542">
        <v>1311</v>
      </c>
      <c r="AF71" s="542">
        <v>3.8971</v>
      </c>
      <c r="AG71" s="542">
        <f t="shared" si="41"/>
        <v>1.1691282806937049</v>
      </c>
      <c r="AH71" s="542">
        <f t="shared" si="37"/>
        <v>4.5562098226914376</v>
      </c>
      <c r="AI71" s="542">
        <v>5109</v>
      </c>
      <c r="AJ71" s="418">
        <f t="shared" si="38"/>
        <v>1.6674804779330589E-4</v>
      </c>
      <c r="AK71" s="418">
        <f t="shared" si="39"/>
        <v>6.498338170552924E-4</v>
      </c>
      <c r="AP71" s="446"/>
      <c r="AS71" s="449">
        <f t="shared" si="44"/>
        <v>6.498338170552924E-4</v>
      </c>
      <c r="AU71" s="450" t="str">
        <f t="shared" ca="1" si="45"/>
        <v/>
      </c>
      <c r="AV71" s="450" t="str">
        <f t="shared" ca="1" si="46"/>
        <v/>
      </c>
      <c r="AX71" s="450" t="str">
        <f t="shared" ca="1" si="47"/>
        <v/>
      </c>
      <c r="AY71" s="450" t="str">
        <f t="shared" ca="1" si="48"/>
        <v/>
      </c>
      <c r="BA71" s="450" t="str">
        <f t="shared" ca="1" si="49"/>
        <v/>
      </c>
      <c r="BB71" s="450" t="str">
        <f t="shared" ca="1" si="50"/>
        <v/>
      </c>
      <c r="BD71" s="450" t="str">
        <f t="shared" ca="1" si="51"/>
        <v/>
      </c>
      <c r="BE71" s="450" t="str">
        <f t="shared" ca="1" si="52"/>
        <v/>
      </c>
      <c r="BG71" s="450" t="str">
        <f t="shared" ca="1" si="53"/>
        <v/>
      </c>
      <c r="BH71" s="450" t="str">
        <f t="shared" ca="1" si="54"/>
        <v/>
      </c>
      <c r="BI71" s="451"/>
      <c r="BJ71" s="450" t="str">
        <f t="shared" ca="1" si="55"/>
        <v/>
      </c>
      <c r="BK71" s="450" t="str">
        <f t="shared" ca="1" si="56"/>
        <v/>
      </c>
      <c r="BM71" s="450" t="str">
        <f t="shared" ca="1" si="57"/>
        <v/>
      </c>
      <c r="BN71" s="450" t="str">
        <f t="shared" ca="1" si="58"/>
        <v/>
      </c>
      <c r="BP71" s="450" t="str">
        <f t="shared" ca="1" si="59"/>
        <v/>
      </c>
      <c r="BQ71" s="450" t="str">
        <f t="shared" ca="1" si="60"/>
        <v/>
      </c>
      <c r="BS71" s="450" t="str">
        <f t="shared" ca="1" si="61"/>
        <v/>
      </c>
      <c r="BT71" s="450" t="str">
        <f t="shared" ca="1" si="62"/>
        <v/>
      </c>
      <c r="BU71" s="452"/>
      <c r="BV71" s="446"/>
      <c r="BW71" s="450" t="str">
        <f t="shared" ca="1" si="63"/>
        <v/>
      </c>
      <c r="BX71" s="450" t="str">
        <f t="shared" ca="1" si="64"/>
        <v/>
      </c>
      <c r="BY71" s="452"/>
      <c r="BZ71" s="450" t="str">
        <f t="shared" ca="1" si="65"/>
        <v/>
      </c>
      <c r="CA71" s="450" t="str">
        <f t="shared" ca="1" si="66"/>
        <v/>
      </c>
      <c r="CC71" s="450" t="str">
        <f t="shared" ca="1" si="67"/>
        <v/>
      </c>
      <c r="CD71" s="450" t="str">
        <f t="shared" ca="1" si="68"/>
        <v/>
      </c>
      <c r="CF71" s="450" t="str">
        <f t="shared" si="69"/>
        <v/>
      </c>
      <c r="CG71" s="450" t="str">
        <f t="shared" si="70"/>
        <v/>
      </c>
      <c r="CI71" s="450" t="str">
        <f t="shared" ca="1" si="71"/>
        <v/>
      </c>
      <c r="CJ71" s="450" t="str">
        <f t="shared" ca="1" si="72"/>
        <v/>
      </c>
      <c r="CL71" s="450" t="str">
        <f t="shared" ca="1" si="73"/>
        <v/>
      </c>
      <c r="CM71" s="450" t="str">
        <f t="shared" ca="1" si="74"/>
        <v/>
      </c>
    </row>
    <row r="72" spans="1:91" s="441" customFormat="1" ht="17.399999999999999" x14ac:dyDescent="0.55000000000000004">
      <c r="A72" s="445">
        <v>65</v>
      </c>
      <c r="B72" s="423" t="str">
        <f t="shared" ref="B72:B135" si="75">CONCATENATE(E72,": ",C72)</f>
        <v>Asia sans Japan: FAOSTAT 2017</v>
      </c>
      <c r="C72" s="425" t="s">
        <v>681</v>
      </c>
      <c r="D72" s="425" t="s">
        <v>682</v>
      </c>
      <c r="E72" s="425" t="s">
        <v>665</v>
      </c>
      <c r="F72" s="425" t="s">
        <v>678</v>
      </c>
      <c r="G72" s="425"/>
      <c r="H72" s="305"/>
      <c r="I72" s="424">
        <v>2017</v>
      </c>
      <c r="J72" s="306"/>
      <c r="K72" s="428">
        <v>2.4064000000000001</v>
      </c>
      <c r="L72" s="426" t="s">
        <v>258</v>
      </c>
      <c r="M72" s="427"/>
      <c r="N72" s="426" t="s">
        <v>258</v>
      </c>
      <c r="O72" s="541">
        <f t="shared" si="32"/>
        <v>4.8957148500677007E-7</v>
      </c>
      <c r="P72" s="431" t="s">
        <v>262</v>
      </c>
      <c r="Q72" s="431" t="s">
        <v>0</v>
      </c>
      <c r="S72" s="442">
        <f t="shared" si="42"/>
        <v>2.4064000000000001</v>
      </c>
      <c r="T72" s="443">
        <f t="shared" si="34"/>
        <v>1.1781048215202915E-6</v>
      </c>
      <c r="U72" s="442">
        <f t="shared" si="43"/>
        <v>1.1781048215202915E-6</v>
      </c>
      <c r="V72" s="444" t="str">
        <f t="shared" si="36"/>
        <v>t/ha</v>
      </c>
      <c r="Z72" s="446"/>
      <c r="AA72" s="542" t="s">
        <v>665</v>
      </c>
      <c r="AB72" s="542" t="s">
        <v>678</v>
      </c>
      <c r="AC72" s="542" t="s">
        <v>262</v>
      </c>
      <c r="AD72" s="542">
        <v>2017</v>
      </c>
      <c r="AE72" s="542">
        <v>6</v>
      </c>
      <c r="AF72" s="542">
        <v>2.4064000000000001</v>
      </c>
      <c r="AG72" s="542">
        <f t="shared" ref="AG72:AG103" si="76">AF72/$AN$8</f>
        <v>0.72191893835450238</v>
      </c>
      <c r="AH72" s="542">
        <f t="shared" si="37"/>
        <v>1.7372257332562746</v>
      </c>
      <c r="AI72" s="542">
        <v>15</v>
      </c>
      <c r="AJ72" s="418">
        <f t="shared" si="38"/>
        <v>4.8957148500677007E-7</v>
      </c>
      <c r="AK72" s="418">
        <f t="shared" si="39"/>
        <v>1.1781048215202915E-6</v>
      </c>
      <c r="AP72" s="446"/>
      <c r="AS72" s="449">
        <f t="shared" si="44"/>
        <v>1.1781048215202915E-6</v>
      </c>
      <c r="AU72" s="450" t="str">
        <f t="shared" ca="1" si="45"/>
        <v/>
      </c>
      <c r="AV72" s="450" t="str">
        <f t="shared" ca="1" si="46"/>
        <v/>
      </c>
      <c r="AX72" s="450" t="str">
        <f t="shared" ca="1" si="47"/>
        <v/>
      </c>
      <c r="AY72" s="450" t="str">
        <f t="shared" ca="1" si="48"/>
        <v/>
      </c>
      <c r="BA72" s="450" t="str">
        <f t="shared" ca="1" si="49"/>
        <v/>
      </c>
      <c r="BB72" s="450" t="str">
        <f t="shared" ca="1" si="50"/>
        <v/>
      </c>
      <c r="BD72" s="450" t="str">
        <f t="shared" ca="1" si="51"/>
        <v/>
      </c>
      <c r="BE72" s="450" t="str">
        <f t="shared" ca="1" si="52"/>
        <v/>
      </c>
      <c r="BG72" s="450" t="str">
        <f t="shared" ca="1" si="53"/>
        <v/>
      </c>
      <c r="BH72" s="450" t="str">
        <f t="shared" ca="1" si="54"/>
        <v/>
      </c>
      <c r="BI72" s="451"/>
      <c r="BJ72" s="450" t="str">
        <f t="shared" ca="1" si="55"/>
        <v/>
      </c>
      <c r="BK72" s="450" t="str">
        <f t="shared" ca="1" si="56"/>
        <v/>
      </c>
      <c r="BM72" s="450" t="str">
        <f t="shared" ca="1" si="57"/>
        <v/>
      </c>
      <c r="BN72" s="450" t="str">
        <f t="shared" ca="1" si="58"/>
        <v/>
      </c>
      <c r="BP72" s="450" t="str">
        <f t="shared" ca="1" si="59"/>
        <v/>
      </c>
      <c r="BQ72" s="450" t="str">
        <f t="shared" ca="1" si="60"/>
        <v/>
      </c>
      <c r="BS72" s="450" t="str">
        <f t="shared" ca="1" si="61"/>
        <v/>
      </c>
      <c r="BT72" s="450" t="str">
        <f t="shared" ca="1" si="62"/>
        <v/>
      </c>
      <c r="BU72" s="452"/>
      <c r="BV72" s="446"/>
      <c r="BW72" s="450" t="str">
        <f t="shared" ca="1" si="63"/>
        <v/>
      </c>
      <c r="BX72" s="450" t="str">
        <f t="shared" ca="1" si="64"/>
        <v/>
      </c>
      <c r="BY72" s="452"/>
      <c r="BZ72" s="450" t="str">
        <f t="shared" ca="1" si="65"/>
        <v/>
      </c>
      <c r="CA72" s="450" t="str">
        <f t="shared" ca="1" si="66"/>
        <v/>
      </c>
      <c r="CC72" s="450" t="str">
        <f t="shared" ca="1" si="67"/>
        <v/>
      </c>
      <c r="CD72" s="450" t="str">
        <f t="shared" ca="1" si="68"/>
        <v/>
      </c>
      <c r="CF72" s="450" t="str">
        <f t="shared" si="69"/>
        <v/>
      </c>
      <c r="CG72" s="450" t="str">
        <f t="shared" si="70"/>
        <v/>
      </c>
      <c r="CI72" s="450" t="str">
        <f t="shared" ca="1" si="71"/>
        <v/>
      </c>
      <c r="CJ72" s="450" t="str">
        <f t="shared" ca="1" si="72"/>
        <v/>
      </c>
      <c r="CL72" s="450" t="str">
        <f t="shared" ca="1" si="73"/>
        <v/>
      </c>
      <c r="CM72" s="450" t="str">
        <f t="shared" ca="1" si="74"/>
        <v/>
      </c>
    </row>
    <row r="73" spans="1:91" s="441" customFormat="1" ht="17.399999999999999" x14ac:dyDescent="0.55000000000000004">
      <c r="A73" s="445">
        <v>66</v>
      </c>
      <c r="B73" s="423" t="str">
        <f t="shared" si="75"/>
        <v>Latin America: FAOSTAT 2017</v>
      </c>
      <c r="C73" s="425" t="s">
        <v>681</v>
      </c>
      <c r="D73" s="425" t="s">
        <v>682</v>
      </c>
      <c r="E73" s="425" t="s">
        <v>245</v>
      </c>
      <c r="F73" s="425" t="s">
        <v>282</v>
      </c>
      <c r="G73" s="425"/>
      <c r="H73" s="305"/>
      <c r="I73" s="424">
        <v>2017</v>
      </c>
      <c r="J73" s="306"/>
      <c r="K73" s="428">
        <v>3.2033999999999998</v>
      </c>
      <c r="L73" s="426" t="s">
        <v>258</v>
      </c>
      <c r="M73" s="427"/>
      <c r="N73" s="426" t="s">
        <v>258</v>
      </c>
      <c r="O73" s="541">
        <f t="shared" ref="O73:O136" si="77">IF($O$7="Weight by: Production",AJ73,AG73)</f>
        <v>0.1675727472788493</v>
      </c>
      <c r="P73" s="431" t="s">
        <v>262</v>
      </c>
      <c r="Q73" s="431" t="s">
        <v>0</v>
      </c>
      <c r="S73" s="442">
        <f t="shared" si="42"/>
        <v>3.2033999999999998</v>
      </c>
      <c r="T73" s="443">
        <f t="shared" ref="T73:T136" si="78">IF(S73="","",IF($S$147="Y",U73,IF(S73&gt;=$S$139-$T$5*$S$143,IF(S73&lt;=$S$139+$T$5*$S$143,S73,""),"")))</f>
        <v>0.53680253863306582</v>
      </c>
      <c r="U73" s="442">
        <f t="shared" si="43"/>
        <v>0.53680253863306582</v>
      </c>
      <c r="V73" s="444" t="str">
        <f t="shared" ref="V73:V136" si="79">IF(AND(N73="",L73=""),"",IF(N73="",L73,N73))</f>
        <v>t/ha</v>
      </c>
      <c r="Z73" s="446"/>
      <c r="AA73" s="542" t="s">
        <v>245</v>
      </c>
      <c r="AB73" s="542" t="s">
        <v>282</v>
      </c>
      <c r="AC73" s="542" t="s">
        <v>262</v>
      </c>
      <c r="AD73" s="542">
        <v>2017</v>
      </c>
      <c r="AE73" s="542">
        <v>1602752</v>
      </c>
      <c r="AF73" s="542">
        <v>3.2033999999999998</v>
      </c>
      <c r="AG73" s="542">
        <f t="shared" si="76"/>
        <v>0.96101858673737228</v>
      </c>
      <c r="AH73" s="542">
        <f t="shared" ref="AH73:AH94" si="80">AF73*AG73</f>
        <v>3.0785269407544984</v>
      </c>
      <c r="AI73" s="542">
        <v>5134268</v>
      </c>
      <c r="AJ73" s="418">
        <f t="shared" ref="AJ73:AJ109" si="81">AI73/$AO$8</f>
        <v>0.1675727472788493</v>
      </c>
      <c r="AK73" s="418">
        <f t="shared" ref="AK73:AK109" si="82">AF73*AJ73</f>
        <v>0.53680253863306582</v>
      </c>
      <c r="AP73" s="446"/>
      <c r="AS73" s="449">
        <f t="shared" si="44"/>
        <v>0.53680253863306582</v>
      </c>
      <c r="AU73" s="450" t="str">
        <f t="shared" ca="1" si="45"/>
        <v/>
      </c>
      <c r="AV73" s="450" t="str">
        <f t="shared" ca="1" si="46"/>
        <v/>
      </c>
      <c r="AX73" s="450" t="str">
        <f t="shared" ca="1" si="47"/>
        <v/>
      </c>
      <c r="AY73" s="450" t="str">
        <f t="shared" ca="1" si="48"/>
        <v/>
      </c>
      <c r="BA73" s="450" t="str">
        <f t="shared" ca="1" si="49"/>
        <v/>
      </c>
      <c r="BB73" s="450" t="str">
        <f t="shared" ca="1" si="50"/>
        <v/>
      </c>
      <c r="BD73" s="450" t="str">
        <f t="shared" ca="1" si="51"/>
        <v/>
      </c>
      <c r="BE73" s="450" t="str">
        <f t="shared" ca="1" si="52"/>
        <v/>
      </c>
      <c r="BG73" s="450" t="str">
        <f t="shared" ca="1" si="53"/>
        <v/>
      </c>
      <c r="BH73" s="450" t="str">
        <f t="shared" ca="1" si="54"/>
        <v/>
      </c>
      <c r="BI73" s="451"/>
      <c r="BJ73" s="450" t="str">
        <f t="shared" ca="1" si="55"/>
        <v/>
      </c>
      <c r="BK73" s="450" t="str">
        <f t="shared" ca="1" si="56"/>
        <v/>
      </c>
      <c r="BM73" s="450" t="str">
        <f t="shared" ca="1" si="57"/>
        <v/>
      </c>
      <c r="BN73" s="450" t="str">
        <f t="shared" ca="1" si="58"/>
        <v/>
      </c>
      <c r="BP73" s="450" t="str">
        <f t="shared" ca="1" si="59"/>
        <v/>
      </c>
      <c r="BQ73" s="450" t="str">
        <f t="shared" ca="1" si="60"/>
        <v/>
      </c>
      <c r="BS73" s="450" t="str">
        <f t="shared" ca="1" si="61"/>
        <v/>
      </c>
      <c r="BT73" s="450" t="str">
        <f t="shared" ca="1" si="62"/>
        <v/>
      </c>
      <c r="BU73" s="452"/>
      <c r="BV73" s="446"/>
      <c r="BW73" s="450" t="str">
        <f t="shared" ca="1" si="63"/>
        <v/>
      </c>
      <c r="BX73" s="450" t="str">
        <f t="shared" ca="1" si="64"/>
        <v/>
      </c>
      <c r="BY73" s="452"/>
      <c r="BZ73" s="450" t="str">
        <f t="shared" ca="1" si="65"/>
        <v/>
      </c>
      <c r="CA73" s="450" t="str">
        <f t="shared" ca="1" si="66"/>
        <v/>
      </c>
      <c r="CC73" s="450" t="str">
        <f t="shared" ca="1" si="67"/>
        <v/>
      </c>
      <c r="CD73" s="450" t="str">
        <f t="shared" ca="1" si="68"/>
        <v/>
      </c>
      <c r="CF73" s="450" t="str">
        <f t="shared" si="69"/>
        <v/>
      </c>
      <c r="CG73" s="450" t="str">
        <f t="shared" si="70"/>
        <v/>
      </c>
      <c r="CI73" s="450" t="str">
        <f t="shared" ca="1" si="71"/>
        <v/>
      </c>
      <c r="CJ73" s="450" t="str">
        <f t="shared" ca="1" si="72"/>
        <v/>
      </c>
      <c r="CL73" s="450" t="str">
        <f t="shared" ca="1" si="73"/>
        <v/>
      </c>
      <c r="CM73" s="450" t="str">
        <f t="shared" ca="1" si="74"/>
        <v/>
      </c>
    </row>
    <row r="74" spans="1:91" s="441" customFormat="1" ht="17.399999999999999" x14ac:dyDescent="0.55000000000000004">
      <c r="A74" s="445">
        <v>67</v>
      </c>
      <c r="B74" s="423" t="str">
        <f t="shared" si="75"/>
        <v>Latin America: FAOSTAT 2017</v>
      </c>
      <c r="C74" s="425" t="s">
        <v>681</v>
      </c>
      <c r="D74" s="425" t="s">
        <v>682</v>
      </c>
      <c r="E74" s="425" t="s">
        <v>245</v>
      </c>
      <c r="F74" s="425" t="s">
        <v>669</v>
      </c>
      <c r="G74" s="425"/>
      <c r="H74" s="305"/>
      <c r="I74" s="424">
        <v>2017</v>
      </c>
      <c r="J74" s="306"/>
      <c r="K74" s="428">
        <v>0.98009999999999997</v>
      </c>
      <c r="L74" s="426" t="s">
        <v>258</v>
      </c>
      <c r="M74" s="427"/>
      <c r="N74" s="426" t="s">
        <v>258</v>
      </c>
      <c r="O74" s="541">
        <f t="shared" si="77"/>
        <v>3.0751616878225249E-3</v>
      </c>
      <c r="P74" s="431" t="s">
        <v>262</v>
      </c>
      <c r="Q74" s="431" t="s">
        <v>0</v>
      </c>
      <c r="S74" s="442">
        <f t="shared" si="42"/>
        <v>0.98009999999999997</v>
      </c>
      <c r="T74" s="443">
        <f t="shared" si="78"/>
        <v>3.0139659702348564E-3</v>
      </c>
      <c r="U74" s="442">
        <f t="shared" si="43"/>
        <v>3.0139659702348564E-3</v>
      </c>
      <c r="V74" s="444" t="str">
        <f t="shared" si="79"/>
        <v>t/ha</v>
      </c>
      <c r="Z74" s="446"/>
      <c r="AA74" s="542" t="s">
        <v>245</v>
      </c>
      <c r="AB74" s="542" t="s">
        <v>669</v>
      </c>
      <c r="AC74" s="542" t="s">
        <v>262</v>
      </c>
      <c r="AD74" s="542">
        <v>2017</v>
      </c>
      <c r="AE74" s="542">
        <v>96132</v>
      </c>
      <c r="AF74" s="542">
        <v>0.98009999999999997</v>
      </c>
      <c r="AG74" s="542">
        <f t="shared" si="76"/>
        <v>0.29402956760357701</v>
      </c>
      <c r="AH74" s="542">
        <f t="shared" si="80"/>
        <v>0.28817837920826583</v>
      </c>
      <c r="AI74" s="542">
        <v>94220</v>
      </c>
      <c r="AJ74" s="418">
        <f t="shared" si="81"/>
        <v>3.0751616878225249E-3</v>
      </c>
      <c r="AK74" s="418">
        <f t="shared" si="82"/>
        <v>3.0139659702348564E-3</v>
      </c>
      <c r="AP74" s="446"/>
      <c r="AS74" s="449">
        <f t="shared" si="44"/>
        <v>3.0139659702348564E-3</v>
      </c>
      <c r="AU74" s="450" t="str">
        <f t="shared" ca="1" si="45"/>
        <v/>
      </c>
      <c r="AV74" s="450" t="str">
        <f t="shared" ca="1" si="46"/>
        <v/>
      </c>
      <c r="AX74" s="450" t="str">
        <f t="shared" ca="1" si="47"/>
        <v/>
      </c>
      <c r="AY74" s="450" t="str">
        <f t="shared" ca="1" si="48"/>
        <v/>
      </c>
      <c r="BA74" s="450" t="str">
        <f t="shared" ca="1" si="49"/>
        <v/>
      </c>
      <c r="BB74" s="450" t="str">
        <f t="shared" ca="1" si="50"/>
        <v/>
      </c>
      <c r="BD74" s="450" t="str">
        <f t="shared" ca="1" si="51"/>
        <v/>
      </c>
      <c r="BE74" s="450" t="str">
        <f t="shared" ca="1" si="52"/>
        <v/>
      </c>
      <c r="BG74" s="450" t="str">
        <f t="shared" ca="1" si="53"/>
        <v/>
      </c>
      <c r="BH74" s="450" t="str">
        <f t="shared" ca="1" si="54"/>
        <v/>
      </c>
      <c r="BI74" s="451"/>
      <c r="BJ74" s="450" t="str">
        <f t="shared" ca="1" si="55"/>
        <v/>
      </c>
      <c r="BK74" s="450" t="str">
        <f t="shared" ca="1" si="56"/>
        <v/>
      </c>
      <c r="BM74" s="450" t="str">
        <f t="shared" ca="1" si="57"/>
        <v/>
      </c>
      <c r="BN74" s="450" t="str">
        <f t="shared" ca="1" si="58"/>
        <v/>
      </c>
      <c r="BP74" s="450" t="str">
        <f t="shared" ca="1" si="59"/>
        <v/>
      </c>
      <c r="BQ74" s="450" t="str">
        <f t="shared" ca="1" si="60"/>
        <v/>
      </c>
      <c r="BS74" s="450" t="str">
        <f t="shared" ca="1" si="61"/>
        <v/>
      </c>
      <c r="BT74" s="450" t="str">
        <f t="shared" ca="1" si="62"/>
        <v/>
      </c>
      <c r="BU74" s="452"/>
      <c r="BV74" s="446"/>
      <c r="BW74" s="450" t="str">
        <f t="shared" ca="1" si="63"/>
        <v/>
      </c>
      <c r="BX74" s="450" t="str">
        <f t="shared" ca="1" si="64"/>
        <v/>
      </c>
      <c r="BY74" s="452"/>
      <c r="BZ74" s="450" t="str">
        <f t="shared" ca="1" si="65"/>
        <v/>
      </c>
      <c r="CA74" s="450" t="str">
        <f t="shared" ca="1" si="66"/>
        <v/>
      </c>
      <c r="CC74" s="450" t="str">
        <f t="shared" ca="1" si="67"/>
        <v/>
      </c>
      <c r="CD74" s="450" t="str">
        <f t="shared" ca="1" si="68"/>
        <v/>
      </c>
      <c r="CF74" s="450" t="str">
        <f t="shared" si="69"/>
        <v/>
      </c>
      <c r="CG74" s="450" t="str">
        <f t="shared" si="70"/>
        <v/>
      </c>
      <c r="CI74" s="450" t="str">
        <f t="shared" ca="1" si="71"/>
        <v/>
      </c>
      <c r="CJ74" s="450" t="str">
        <f t="shared" ca="1" si="72"/>
        <v/>
      </c>
      <c r="CL74" s="450" t="str">
        <f t="shared" ca="1" si="73"/>
        <v/>
      </c>
      <c r="CM74" s="450" t="str">
        <f t="shared" ca="1" si="74"/>
        <v/>
      </c>
    </row>
    <row r="75" spans="1:91" s="441" customFormat="1" ht="17.399999999999999" x14ac:dyDescent="0.55000000000000004">
      <c r="A75" s="445">
        <v>68</v>
      </c>
      <c r="B75" s="423" t="str">
        <f t="shared" si="75"/>
        <v>Latin America: FAOSTAT 2017</v>
      </c>
      <c r="C75" s="425" t="s">
        <v>681</v>
      </c>
      <c r="D75" s="425" t="s">
        <v>682</v>
      </c>
      <c r="E75" s="425" t="s">
        <v>245</v>
      </c>
      <c r="F75" s="425" t="s">
        <v>283</v>
      </c>
      <c r="G75" s="425"/>
      <c r="H75" s="305"/>
      <c r="I75" s="424">
        <v>2017</v>
      </c>
      <c r="J75" s="306"/>
      <c r="K75" s="428">
        <v>3.3801000000000001</v>
      </c>
      <c r="L75" s="426" t="s">
        <v>258</v>
      </c>
      <c r="M75" s="427"/>
      <c r="N75" s="426" t="s">
        <v>258</v>
      </c>
      <c r="O75" s="541">
        <f t="shared" si="77"/>
        <v>0.18272912977838188</v>
      </c>
      <c r="P75" s="431" t="s">
        <v>262</v>
      </c>
      <c r="Q75" s="431" t="s">
        <v>0</v>
      </c>
      <c r="S75" s="442">
        <f t="shared" si="42"/>
        <v>3.3801000000000001</v>
      </c>
      <c r="T75" s="443">
        <f t="shared" si="78"/>
        <v>0.61764273156390859</v>
      </c>
      <c r="U75" s="442">
        <f t="shared" si="43"/>
        <v>0.61764273156390859</v>
      </c>
      <c r="V75" s="444" t="str">
        <f t="shared" si="79"/>
        <v>t/ha</v>
      </c>
      <c r="Z75" s="446"/>
      <c r="AA75" s="542" t="s">
        <v>245</v>
      </c>
      <c r="AB75" s="542" t="s">
        <v>283</v>
      </c>
      <c r="AC75" s="542" t="s">
        <v>262</v>
      </c>
      <c r="AD75" s="542">
        <v>2017</v>
      </c>
      <c r="AE75" s="542">
        <v>1656337</v>
      </c>
      <c r="AF75" s="542">
        <v>3.3801000000000001</v>
      </c>
      <c r="AG75" s="542">
        <f t="shared" si="76"/>
        <v>1.0140285087816048</v>
      </c>
      <c r="AH75" s="542">
        <f t="shared" si="80"/>
        <v>3.4275177625327022</v>
      </c>
      <c r="AI75" s="542">
        <v>5598645</v>
      </c>
      <c r="AJ75" s="418">
        <f t="shared" si="81"/>
        <v>0.18272912977838188</v>
      </c>
      <c r="AK75" s="418">
        <f t="shared" si="82"/>
        <v>0.61764273156390859</v>
      </c>
      <c r="AP75" s="446"/>
      <c r="AS75" s="449">
        <f t="shared" si="44"/>
        <v>0.61764273156390859</v>
      </c>
      <c r="AU75" s="450" t="str">
        <f t="shared" ca="1" si="45"/>
        <v/>
      </c>
      <c r="AV75" s="450" t="str">
        <f t="shared" ca="1" si="46"/>
        <v/>
      </c>
      <c r="AX75" s="450" t="str">
        <f t="shared" ca="1" si="47"/>
        <v/>
      </c>
      <c r="AY75" s="450" t="str">
        <f t="shared" ca="1" si="48"/>
        <v/>
      </c>
      <c r="BA75" s="450" t="str">
        <f t="shared" ca="1" si="49"/>
        <v/>
      </c>
      <c r="BB75" s="450" t="str">
        <f t="shared" ca="1" si="50"/>
        <v/>
      </c>
      <c r="BD75" s="450" t="str">
        <f t="shared" ca="1" si="51"/>
        <v/>
      </c>
      <c r="BE75" s="450" t="str">
        <f t="shared" ca="1" si="52"/>
        <v/>
      </c>
      <c r="BG75" s="450" t="str">
        <f t="shared" ca="1" si="53"/>
        <v/>
      </c>
      <c r="BH75" s="450" t="str">
        <f t="shared" ca="1" si="54"/>
        <v/>
      </c>
      <c r="BI75" s="451"/>
      <c r="BJ75" s="450" t="str">
        <f t="shared" ca="1" si="55"/>
        <v/>
      </c>
      <c r="BK75" s="450" t="str">
        <f t="shared" ca="1" si="56"/>
        <v/>
      </c>
      <c r="BM75" s="450" t="str">
        <f t="shared" ca="1" si="57"/>
        <v/>
      </c>
      <c r="BN75" s="450" t="str">
        <f t="shared" ca="1" si="58"/>
        <v/>
      </c>
      <c r="BP75" s="450" t="str">
        <f t="shared" ca="1" si="59"/>
        <v/>
      </c>
      <c r="BQ75" s="450" t="str">
        <f t="shared" ca="1" si="60"/>
        <v/>
      </c>
      <c r="BS75" s="450" t="str">
        <f t="shared" ca="1" si="61"/>
        <v/>
      </c>
      <c r="BT75" s="450" t="str">
        <f t="shared" ca="1" si="62"/>
        <v/>
      </c>
      <c r="BU75" s="452"/>
      <c r="BV75" s="446"/>
      <c r="BW75" s="450" t="str">
        <f t="shared" ca="1" si="63"/>
        <v/>
      </c>
      <c r="BX75" s="450" t="str">
        <f t="shared" ca="1" si="64"/>
        <v/>
      </c>
      <c r="BY75" s="452"/>
      <c r="BZ75" s="450" t="str">
        <f t="shared" ca="1" si="65"/>
        <v/>
      </c>
      <c r="CA75" s="450" t="str">
        <f t="shared" ca="1" si="66"/>
        <v/>
      </c>
      <c r="CC75" s="450" t="str">
        <f t="shared" ca="1" si="67"/>
        <v/>
      </c>
      <c r="CD75" s="450" t="str">
        <f t="shared" ca="1" si="68"/>
        <v/>
      </c>
      <c r="CF75" s="450" t="str">
        <f t="shared" si="69"/>
        <v/>
      </c>
      <c r="CG75" s="450" t="str">
        <f t="shared" si="70"/>
        <v/>
      </c>
      <c r="CI75" s="450" t="str">
        <f t="shared" ca="1" si="71"/>
        <v/>
      </c>
      <c r="CJ75" s="450" t="str">
        <f t="shared" ca="1" si="72"/>
        <v/>
      </c>
      <c r="CL75" s="450" t="str">
        <f t="shared" ca="1" si="73"/>
        <v/>
      </c>
      <c r="CM75" s="450" t="str">
        <f t="shared" ca="1" si="74"/>
        <v/>
      </c>
    </row>
    <row r="76" spans="1:91" s="441" customFormat="1" ht="17.399999999999999" x14ac:dyDescent="0.55000000000000004">
      <c r="A76" s="445">
        <v>69</v>
      </c>
      <c r="B76" s="423" t="str">
        <f t="shared" si="75"/>
        <v>OECD90: FAOSTAT 2017</v>
      </c>
      <c r="C76" s="425" t="s">
        <v>681</v>
      </c>
      <c r="D76" s="425" t="s">
        <v>682</v>
      </c>
      <c r="E76" s="425" t="s">
        <v>482</v>
      </c>
      <c r="F76" s="425" t="s">
        <v>670</v>
      </c>
      <c r="G76" s="425"/>
      <c r="H76" s="305"/>
      <c r="I76" s="424">
        <v>2017</v>
      </c>
      <c r="J76" s="306"/>
      <c r="K76" s="428">
        <v>4.5266000000000002</v>
      </c>
      <c r="L76" s="426" t="s">
        <v>258</v>
      </c>
      <c r="M76" s="427"/>
      <c r="N76" s="426" t="s">
        <v>258</v>
      </c>
      <c r="O76" s="541">
        <f t="shared" si="77"/>
        <v>0.30163347781841116</v>
      </c>
      <c r="P76" s="431" t="s">
        <v>262</v>
      </c>
      <c r="Q76" s="431" t="s">
        <v>0</v>
      </c>
      <c r="S76" s="442">
        <f t="shared" si="42"/>
        <v>4.5266000000000002</v>
      </c>
      <c r="T76" s="443">
        <f t="shared" si="78"/>
        <v>1.3653741006928199</v>
      </c>
      <c r="U76" s="442">
        <f t="shared" si="43"/>
        <v>1.3653741006928199</v>
      </c>
      <c r="V76" s="444" t="str">
        <f t="shared" si="79"/>
        <v>t/ha</v>
      </c>
      <c r="Z76" s="446"/>
      <c r="AA76" s="542" t="s">
        <v>482</v>
      </c>
      <c r="AB76" s="542" t="s">
        <v>670</v>
      </c>
      <c r="AC76" s="542" t="s">
        <v>262</v>
      </c>
      <c r="AD76" s="542">
        <v>2017</v>
      </c>
      <c r="AE76" s="542">
        <v>2041660</v>
      </c>
      <c r="AF76" s="542">
        <v>4.5266000000000002</v>
      </c>
      <c r="AG76" s="542">
        <f t="shared" si="76"/>
        <v>1.3579780029735249</v>
      </c>
      <c r="AH76" s="542">
        <f t="shared" si="80"/>
        <v>6.1470232282599584</v>
      </c>
      <c r="AI76" s="542">
        <v>9241760</v>
      </c>
      <c r="AJ76" s="418">
        <f t="shared" si="81"/>
        <v>0.30163347781841116</v>
      </c>
      <c r="AK76" s="418">
        <f t="shared" si="82"/>
        <v>1.3653741006928199</v>
      </c>
      <c r="AP76" s="446"/>
      <c r="AS76" s="449">
        <f t="shared" si="44"/>
        <v>1.3653741006928199</v>
      </c>
      <c r="AU76" s="450" t="str">
        <f t="shared" ca="1" si="45"/>
        <v/>
      </c>
      <c r="AV76" s="450" t="str">
        <f t="shared" ca="1" si="46"/>
        <v/>
      </c>
      <c r="AX76" s="450" t="str">
        <f t="shared" ca="1" si="47"/>
        <v/>
      </c>
      <c r="AY76" s="450" t="str">
        <f t="shared" ca="1" si="48"/>
        <v/>
      </c>
      <c r="BA76" s="450" t="str">
        <f t="shared" ca="1" si="49"/>
        <v/>
      </c>
      <c r="BB76" s="450" t="str">
        <f t="shared" ca="1" si="50"/>
        <v/>
      </c>
      <c r="BD76" s="450" t="str">
        <f t="shared" ca="1" si="51"/>
        <v/>
      </c>
      <c r="BE76" s="450" t="str">
        <f t="shared" ca="1" si="52"/>
        <v/>
      </c>
      <c r="BG76" s="450" t="str">
        <f t="shared" ca="1" si="53"/>
        <v/>
      </c>
      <c r="BH76" s="450" t="str">
        <f t="shared" ca="1" si="54"/>
        <v/>
      </c>
      <c r="BI76" s="451"/>
      <c r="BJ76" s="450" t="str">
        <f t="shared" ca="1" si="55"/>
        <v/>
      </c>
      <c r="BK76" s="450" t="str">
        <f t="shared" ca="1" si="56"/>
        <v/>
      </c>
      <c r="BM76" s="450" t="str">
        <f t="shared" ca="1" si="57"/>
        <v/>
      </c>
      <c r="BN76" s="450" t="str">
        <f t="shared" ca="1" si="58"/>
        <v/>
      </c>
      <c r="BP76" s="450" t="str">
        <f t="shared" ca="1" si="59"/>
        <v/>
      </c>
      <c r="BQ76" s="450" t="str">
        <f t="shared" ca="1" si="60"/>
        <v/>
      </c>
      <c r="BS76" s="450" t="str">
        <f t="shared" ca="1" si="61"/>
        <v/>
      </c>
      <c r="BT76" s="450" t="str">
        <f t="shared" ca="1" si="62"/>
        <v/>
      </c>
      <c r="BU76" s="452"/>
      <c r="BV76" s="446"/>
      <c r="BW76" s="450" t="str">
        <f t="shared" ca="1" si="63"/>
        <v/>
      </c>
      <c r="BX76" s="450" t="str">
        <f t="shared" ca="1" si="64"/>
        <v/>
      </c>
      <c r="BY76" s="452"/>
      <c r="BZ76" s="450" t="str">
        <f t="shared" ca="1" si="65"/>
        <v/>
      </c>
      <c r="CA76" s="450" t="str">
        <f t="shared" ca="1" si="66"/>
        <v/>
      </c>
      <c r="CC76" s="450" t="str">
        <f t="shared" ca="1" si="67"/>
        <v/>
      </c>
      <c r="CD76" s="450" t="str">
        <f t="shared" ca="1" si="68"/>
        <v/>
      </c>
      <c r="CF76" s="450" t="str">
        <f t="shared" si="69"/>
        <v/>
      </c>
      <c r="CG76" s="450" t="str">
        <f t="shared" si="70"/>
        <v/>
      </c>
      <c r="CI76" s="450" t="str">
        <f t="shared" ca="1" si="71"/>
        <v/>
      </c>
      <c r="CJ76" s="450" t="str">
        <f t="shared" ca="1" si="72"/>
        <v/>
      </c>
      <c r="CL76" s="450" t="str">
        <f t="shared" ca="1" si="73"/>
        <v/>
      </c>
      <c r="CM76" s="450" t="str">
        <f t="shared" ca="1" si="74"/>
        <v/>
      </c>
    </row>
    <row r="77" spans="1:91" s="441" customFormat="1" ht="17.399999999999999" x14ac:dyDescent="0.55000000000000004">
      <c r="A77" s="445">
        <v>70</v>
      </c>
      <c r="B77" s="423" t="str">
        <f t="shared" si="75"/>
        <v>OECD90: FAOSTAT 2017</v>
      </c>
      <c r="C77" s="425" t="s">
        <v>681</v>
      </c>
      <c r="D77" s="425" t="s">
        <v>682</v>
      </c>
      <c r="E77" s="425" t="s">
        <v>482</v>
      </c>
      <c r="F77" s="425" t="s">
        <v>672</v>
      </c>
      <c r="G77" s="425"/>
      <c r="H77" s="305"/>
      <c r="I77" s="424">
        <v>2017</v>
      </c>
      <c r="J77" s="306"/>
      <c r="K77" s="428">
        <v>5.5049999999999999</v>
      </c>
      <c r="L77" s="426" t="s">
        <v>258</v>
      </c>
      <c r="M77" s="427"/>
      <c r="N77" s="426" t="s">
        <v>258</v>
      </c>
      <c r="O77" s="541">
        <f t="shared" si="77"/>
        <v>9.1265263472982069E-3</v>
      </c>
      <c r="P77" s="431" t="s">
        <v>262</v>
      </c>
      <c r="Q77" s="431" t="s">
        <v>0</v>
      </c>
      <c r="S77" s="442">
        <f t="shared" si="42"/>
        <v>5.5049999999999999</v>
      </c>
      <c r="T77" s="443">
        <f t="shared" si="78"/>
        <v>5.0241527541876628E-2</v>
      </c>
      <c r="U77" s="442">
        <f t="shared" si="43"/>
        <v>5.0241527541876628E-2</v>
      </c>
      <c r="V77" s="444" t="str">
        <f t="shared" si="79"/>
        <v>t/ha</v>
      </c>
      <c r="Z77" s="446"/>
      <c r="AA77" s="542" t="s">
        <v>482</v>
      </c>
      <c r="AB77" s="542" t="s">
        <v>672</v>
      </c>
      <c r="AC77" s="542" t="s">
        <v>262</v>
      </c>
      <c r="AD77" s="542">
        <v>2017</v>
      </c>
      <c r="AE77" s="542">
        <v>50796</v>
      </c>
      <c r="AF77" s="542">
        <v>5.5049999999999999</v>
      </c>
      <c r="AG77" s="542">
        <f t="shared" si="76"/>
        <v>1.6514975713271007</v>
      </c>
      <c r="AH77" s="542">
        <f t="shared" si="80"/>
        <v>9.0914941301556897</v>
      </c>
      <c r="AI77" s="542">
        <v>279628</v>
      </c>
      <c r="AJ77" s="418">
        <f t="shared" si="81"/>
        <v>9.1265263472982069E-3</v>
      </c>
      <c r="AK77" s="418">
        <f t="shared" si="82"/>
        <v>5.0241527541876628E-2</v>
      </c>
      <c r="AP77" s="446"/>
      <c r="AS77" s="449">
        <f t="shared" si="44"/>
        <v>5.0241527541876628E-2</v>
      </c>
      <c r="AU77" s="450" t="str">
        <f t="shared" ca="1" si="45"/>
        <v/>
      </c>
      <c r="AV77" s="450" t="str">
        <f t="shared" ca="1" si="46"/>
        <v/>
      </c>
      <c r="AX77" s="450" t="str">
        <f t="shared" ca="1" si="47"/>
        <v/>
      </c>
      <c r="AY77" s="450" t="str">
        <f t="shared" ca="1" si="48"/>
        <v/>
      </c>
      <c r="BA77" s="450" t="str">
        <f t="shared" ca="1" si="49"/>
        <v/>
      </c>
      <c r="BB77" s="450" t="str">
        <f t="shared" ca="1" si="50"/>
        <v/>
      </c>
      <c r="BD77" s="450" t="str">
        <f t="shared" ca="1" si="51"/>
        <v/>
      </c>
      <c r="BE77" s="450" t="str">
        <f t="shared" ca="1" si="52"/>
        <v/>
      </c>
      <c r="BG77" s="450" t="str">
        <f t="shared" ca="1" si="53"/>
        <v/>
      </c>
      <c r="BH77" s="450" t="str">
        <f t="shared" ca="1" si="54"/>
        <v/>
      </c>
      <c r="BI77" s="451"/>
      <c r="BJ77" s="450" t="str">
        <f t="shared" ca="1" si="55"/>
        <v/>
      </c>
      <c r="BK77" s="450" t="str">
        <f t="shared" ca="1" si="56"/>
        <v/>
      </c>
      <c r="BM77" s="450" t="str">
        <f t="shared" ca="1" si="57"/>
        <v/>
      </c>
      <c r="BN77" s="450" t="str">
        <f t="shared" ca="1" si="58"/>
        <v/>
      </c>
      <c r="BP77" s="450" t="str">
        <f t="shared" ca="1" si="59"/>
        <v/>
      </c>
      <c r="BQ77" s="450" t="str">
        <f t="shared" ca="1" si="60"/>
        <v/>
      </c>
      <c r="BS77" s="450" t="str">
        <f t="shared" ca="1" si="61"/>
        <v/>
      </c>
      <c r="BT77" s="450" t="str">
        <f t="shared" ca="1" si="62"/>
        <v/>
      </c>
      <c r="BU77" s="452"/>
      <c r="BV77" s="446"/>
      <c r="BW77" s="450" t="str">
        <f t="shared" ca="1" si="63"/>
        <v/>
      </c>
      <c r="BX77" s="450" t="str">
        <f t="shared" ca="1" si="64"/>
        <v/>
      </c>
      <c r="BY77" s="452"/>
      <c r="BZ77" s="450" t="str">
        <f t="shared" ca="1" si="65"/>
        <v/>
      </c>
      <c r="CA77" s="450" t="str">
        <f t="shared" ca="1" si="66"/>
        <v/>
      </c>
      <c r="CC77" s="450" t="str">
        <f t="shared" ca="1" si="67"/>
        <v/>
      </c>
      <c r="CD77" s="450" t="str">
        <f t="shared" ca="1" si="68"/>
        <v/>
      </c>
      <c r="CF77" s="450" t="str">
        <f t="shared" si="69"/>
        <v/>
      </c>
      <c r="CG77" s="450" t="str">
        <f t="shared" si="70"/>
        <v/>
      </c>
      <c r="CI77" s="450" t="str">
        <f t="shared" ca="1" si="71"/>
        <v/>
      </c>
      <c r="CJ77" s="450" t="str">
        <f t="shared" ca="1" si="72"/>
        <v/>
      </c>
      <c r="CL77" s="450" t="str">
        <f t="shared" ca="1" si="73"/>
        <v/>
      </c>
      <c r="CM77" s="450" t="str">
        <f t="shared" ca="1" si="74"/>
        <v/>
      </c>
    </row>
    <row r="78" spans="1:91" s="441" customFormat="1" ht="17.399999999999999" x14ac:dyDescent="0.55000000000000004">
      <c r="A78" s="445">
        <v>71</v>
      </c>
      <c r="B78" s="423" t="str">
        <f t="shared" si="75"/>
        <v>OECD90: FAOSTAT 2017</v>
      </c>
      <c r="C78" s="425" t="s">
        <v>681</v>
      </c>
      <c r="D78" s="425" t="s">
        <v>682</v>
      </c>
      <c r="E78" s="425" t="s">
        <v>482</v>
      </c>
      <c r="F78" s="425" t="s">
        <v>673</v>
      </c>
      <c r="G78" s="425"/>
      <c r="H78" s="305"/>
      <c r="I78" s="424">
        <v>2017</v>
      </c>
      <c r="J78" s="306"/>
      <c r="K78" s="428">
        <v>5.5891999999999999</v>
      </c>
      <c r="L78" s="426" t="s">
        <v>258</v>
      </c>
      <c r="M78" s="427"/>
      <c r="N78" s="426" t="s">
        <v>258</v>
      </c>
      <c r="O78" s="541">
        <f t="shared" si="77"/>
        <v>9.2513017997769321E-3</v>
      </c>
      <c r="P78" s="431" t="s">
        <v>262</v>
      </c>
      <c r="Q78" s="431" t="s">
        <v>0</v>
      </c>
      <c r="S78" s="442">
        <f t="shared" si="42"/>
        <v>5.5891999999999999</v>
      </c>
      <c r="T78" s="443">
        <f t="shared" si="78"/>
        <v>5.1707376019313231E-2</v>
      </c>
      <c r="U78" s="442">
        <f t="shared" si="43"/>
        <v>5.1707376019313231E-2</v>
      </c>
      <c r="V78" s="444" t="str">
        <f t="shared" si="79"/>
        <v>t/ha</v>
      </c>
      <c r="Z78" s="446"/>
      <c r="AA78" s="542" t="s">
        <v>482</v>
      </c>
      <c r="AB78" s="542" t="s">
        <v>673</v>
      </c>
      <c r="AC78" s="542" t="s">
        <v>262</v>
      </c>
      <c r="AD78" s="542">
        <v>2017</v>
      </c>
      <c r="AE78" s="542">
        <v>50714</v>
      </c>
      <c r="AF78" s="542">
        <v>5.5891999999999999</v>
      </c>
      <c r="AG78" s="542">
        <f t="shared" si="76"/>
        <v>1.6767575341800967</v>
      </c>
      <c r="AH78" s="542">
        <f t="shared" si="80"/>
        <v>9.3717332100393964</v>
      </c>
      <c r="AI78" s="542">
        <v>283451</v>
      </c>
      <c r="AJ78" s="418">
        <f t="shared" si="81"/>
        <v>9.2513017997769321E-3</v>
      </c>
      <c r="AK78" s="418">
        <f t="shared" si="82"/>
        <v>5.1707376019313231E-2</v>
      </c>
      <c r="AP78" s="446"/>
      <c r="AS78" s="449">
        <f t="shared" si="44"/>
        <v>5.1707376019313231E-2</v>
      </c>
      <c r="AU78" s="450" t="str">
        <f t="shared" ca="1" si="45"/>
        <v/>
      </c>
      <c r="AV78" s="450" t="str">
        <f t="shared" ca="1" si="46"/>
        <v/>
      </c>
      <c r="AX78" s="450" t="str">
        <f t="shared" ca="1" si="47"/>
        <v/>
      </c>
      <c r="AY78" s="450" t="str">
        <f t="shared" ca="1" si="48"/>
        <v/>
      </c>
      <c r="BA78" s="450" t="str">
        <f t="shared" ca="1" si="49"/>
        <v/>
      </c>
      <c r="BB78" s="450" t="str">
        <f t="shared" ca="1" si="50"/>
        <v/>
      </c>
      <c r="BD78" s="450" t="str">
        <f t="shared" ca="1" si="51"/>
        <v/>
      </c>
      <c r="BE78" s="450" t="str">
        <f t="shared" ca="1" si="52"/>
        <v/>
      </c>
      <c r="BG78" s="450" t="str">
        <f t="shared" ca="1" si="53"/>
        <v/>
      </c>
      <c r="BH78" s="450" t="str">
        <f t="shared" ca="1" si="54"/>
        <v/>
      </c>
      <c r="BI78" s="451"/>
      <c r="BJ78" s="450" t="str">
        <f t="shared" ca="1" si="55"/>
        <v/>
      </c>
      <c r="BK78" s="450" t="str">
        <f t="shared" ca="1" si="56"/>
        <v/>
      </c>
      <c r="BM78" s="450" t="str">
        <f t="shared" ca="1" si="57"/>
        <v/>
      </c>
      <c r="BN78" s="450" t="str">
        <f t="shared" ca="1" si="58"/>
        <v/>
      </c>
      <c r="BP78" s="450" t="str">
        <f t="shared" ca="1" si="59"/>
        <v/>
      </c>
      <c r="BQ78" s="450" t="str">
        <f t="shared" ca="1" si="60"/>
        <v/>
      </c>
      <c r="BS78" s="450" t="str">
        <f t="shared" ca="1" si="61"/>
        <v/>
      </c>
      <c r="BT78" s="450" t="str">
        <f t="shared" ca="1" si="62"/>
        <v/>
      </c>
      <c r="BU78" s="452"/>
      <c r="BV78" s="446"/>
      <c r="BW78" s="450" t="str">
        <f t="shared" ca="1" si="63"/>
        <v/>
      </c>
      <c r="BX78" s="450" t="str">
        <f t="shared" ca="1" si="64"/>
        <v/>
      </c>
      <c r="BY78" s="452"/>
      <c r="BZ78" s="450" t="str">
        <f t="shared" ca="1" si="65"/>
        <v/>
      </c>
      <c r="CA78" s="450" t="str">
        <f t="shared" ca="1" si="66"/>
        <v/>
      </c>
      <c r="CC78" s="450" t="str">
        <f t="shared" ca="1" si="67"/>
        <v/>
      </c>
      <c r="CD78" s="450" t="str">
        <f t="shared" ca="1" si="68"/>
        <v/>
      </c>
      <c r="CF78" s="450" t="str">
        <f t="shared" si="69"/>
        <v/>
      </c>
      <c r="CG78" s="450" t="str">
        <f t="shared" si="70"/>
        <v/>
      </c>
      <c r="CI78" s="450" t="str">
        <f t="shared" ca="1" si="71"/>
        <v/>
      </c>
      <c r="CJ78" s="450" t="str">
        <f t="shared" ca="1" si="72"/>
        <v/>
      </c>
      <c r="CL78" s="450" t="str">
        <f t="shared" ca="1" si="73"/>
        <v/>
      </c>
      <c r="CM78" s="450" t="str">
        <f t="shared" ca="1" si="74"/>
        <v/>
      </c>
    </row>
    <row r="79" spans="1:91" s="441" customFormat="1" ht="17.399999999999999" x14ac:dyDescent="0.55000000000000004">
      <c r="A79" s="445">
        <v>72</v>
      </c>
      <c r="B79" s="423" t="str">
        <f t="shared" si="75"/>
        <v>OECD90: FAOSTAT 2017</v>
      </c>
      <c r="C79" s="425" t="s">
        <v>681</v>
      </c>
      <c r="D79" s="425" t="s">
        <v>682</v>
      </c>
      <c r="E79" s="425" t="s">
        <v>482</v>
      </c>
      <c r="F79" s="425" t="s">
        <v>674</v>
      </c>
      <c r="G79" s="425"/>
      <c r="H79" s="305"/>
      <c r="I79" s="424">
        <v>2017</v>
      </c>
      <c r="J79" s="306"/>
      <c r="K79" s="428">
        <v>2.7017000000000002</v>
      </c>
      <c r="L79" s="426" t="s">
        <v>258</v>
      </c>
      <c r="M79" s="427"/>
      <c r="N79" s="426" t="s">
        <v>258</v>
      </c>
      <c r="O79" s="541">
        <f t="shared" si="77"/>
        <v>3.2442303044547628E-2</v>
      </c>
      <c r="P79" s="431" t="s">
        <v>262</v>
      </c>
      <c r="Q79" s="431" t="s">
        <v>0</v>
      </c>
      <c r="S79" s="442">
        <f t="shared" si="42"/>
        <v>2.7017000000000002</v>
      </c>
      <c r="T79" s="443">
        <f t="shared" si="78"/>
        <v>8.7649370135454333E-2</v>
      </c>
      <c r="U79" s="442">
        <f t="shared" si="43"/>
        <v>8.7649370135454333E-2</v>
      </c>
      <c r="V79" s="444" t="str">
        <f t="shared" si="79"/>
        <v>t/ha</v>
      </c>
      <c r="Z79" s="446"/>
      <c r="AA79" s="542" t="s">
        <v>482</v>
      </c>
      <c r="AB79" s="542" t="s">
        <v>674</v>
      </c>
      <c r="AC79" s="542" t="s">
        <v>262</v>
      </c>
      <c r="AD79" s="542">
        <v>2017</v>
      </c>
      <c r="AE79" s="542">
        <v>367920</v>
      </c>
      <c r="AF79" s="542">
        <v>2.7017000000000002</v>
      </c>
      <c r="AG79" s="542">
        <f t="shared" si="76"/>
        <v>0.81050880807528225</v>
      </c>
      <c r="AH79" s="542">
        <f t="shared" si="80"/>
        <v>2.1897516467769904</v>
      </c>
      <c r="AI79" s="542">
        <v>994001</v>
      </c>
      <c r="AJ79" s="418">
        <f t="shared" si="81"/>
        <v>3.2442303044547628E-2</v>
      </c>
      <c r="AK79" s="418">
        <f t="shared" si="82"/>
        <v>8.7649370135454333E-2</v>
      </c>
      <c r="AP79" s="446"/>
      <c r="AS79" s="449">
        <f t="shared" si="44"/>
        <v>8.7649370135454333E-2</v>
      </c>
      <c r="AU79" s="450" t="str">
        <f t="shared" ca="1" si="45"/>
        <v/>
      </c>
      <c r="AV79" s="450" t="str">
        <f t="shared" ca="1" si="46"/>
        <v/>
      </c>
      <c r="AX79" s="450" t="str">
        <f t="shared" ca="1" si="47"/>
        <v/>
      </c>
      <c r="AY79" s="450" t="str">
        <f t="shared" ca="1" si="48"/>
        <v/>
      </c>
      <c r="BA79" s="450" t="str">
        <f t="shared" ca="1" si="49"/>
        <v/>
      </c>
      <c r="BB79" s="450" t="str">
        <f t="shared" ca="1" si="50"/>
        <v/>
      </c>
      <c r="BD79" s="450" t="str">
        <f t="shared" ca="1" si="51"/>
        <v/>
      </c>
      <c r="BE79" s="450" t="str">
        <f t="shared" ca="1" si="52"/>
        <v/>
      </c>
      <c r="BG79" s="450" t="str">
        <f t="shared" ca="1" si="53"/>
        <v/>
      </c>
      <c r="BH79" s="450" t="str">
        <f t="shared" ca="1" si="54"/>
        <v/>
      </c>
      <c r="BI79" s="451"/>
      <c r="BJ79" s="450" t="str">
        <f t="shared" ca="1" si="55"/>
        <v/>
      </c>
      <c r="BK79" s="450" t="str">
        <f t="shared" ca="1" si="56"/>
        <v/>
      </c>
      <c r="BM79" s="450" t="str">
        <f t="shared" ca="1" si="57"/>
        <v/>
      </c>
      <c r="BN79" s="450" t="str">
        <f t="shared" ca="1" si="58"/>
        <v/>
      </c>
      <c r="BP79" s="450" t="str">
        <f t="shared" ca="1" si="59"/>
        <v/>
      </c>
      <c r="BQ79" s="450" t="str">
        <f t="shared" ca="1" si="60"/>
        <v/>
      </c>
      <c r="BS79" s="450" t="str">
        <f t="shared" ca="1" si="61"/>
        <v/>
      </c>
      <c r="BT79" s="450" t="str">
        <f t="shared" ca="1" si="62"/>
        <v/>
      </c>
      <c r="BU79" s="452"/>
      <c r="BV79" s="446"/>
      <c r="BW79" s="450" t="str">
        <f t="shared" ca="1" si="63"/>
        <v/>
      </c>
      <c r="BX79" s="450" t="str">
        <f t="shared" ca="1" si="64"/>
        <v/>
      </c>
      <c r="BY79" s="452"/>
      <c r="BZ79" s="450" t="str">
        <f t="shared" ca="1" si="65"/>
        <v/>
      </c>
      <c r="CA79" s="450" t="str">
        <f t="shared" ca="1" si="66"/>
        <v/>
      </c>
      <c r="CC79" s="450" t="str">
        <f t="shared" ca="1" si="67"/>
        <v/>
      </c>
      <c r="CD79" s="450" t="str">
        <f t="shared" ca="1" si="68"/>
        <v/>
      </c>
      <c r="CF79" s="450" t="str">
        <f t="shared" si="69"/>
        <v/>
      </c>
      <c r="CG79" s="450" t="str">
        <f t="shared" si="70"/>
        <v/>
      </c>
      <c r="CI79" s="450" t="str">
        <f t="shared" ca="1" si="71"/>
        <v/>
      </c>
      <c r="CJ79" s="450" t="str">
        <f t="shared" ca="1" si="72"/>
        <v/>
      </c>
      <c r="CL79" s="450" t="str">
        <f t="shared" ca="1" si="73"/>
        <v/>
      </c>
      <c r="CM79" s="450" t="str">
        <f t="shared" ca="1" si="74"/>
        <v/>
      </c>
    </row>
    <row r="80" spans="1:91" s="441" customFormat="1" ht="17.399999999999999" x14ac:dyDescent="0.55000000000000004">
      <c r="A80" s="445">
        <v>73</v>
      </c>
      <c r="B80" s="423" t="str">
        <f t="shared" si="75"/>
        <v>Eastern Europe: FAOSTAT 2017</v>
      </c>
      <c r="C80" s="425" t="s">
        <v>681</v>
      </c>
      <c r="D80" s="425" t="s">
        <v>682</v>
      </c>
      <c r="E80" s="425" t="s">
        <v>246</v>
      </c>
      <c r="F80" s="425" t="s">
        <v>675</v>
      </c>
      <c r="G80" s="425"/>
      <c r="H80" s="305"/>
      <c r="I80" s="424">
        <v>2017</v>
      </c>
      <c r="J80" s="306"/>
      <c r="K80" s="428">
        <v>1.6493</v>
      </c>
      <c r="L80" s="426" t="s">
        <v>258</v>
      </c>
      <c r="M80" s="427"/>
      <c r="N80" s="426" t="s">
        <v>258</v>
      </c>
      <c r="O80" s="541">
        <f t="shared" si="77"/>
        <v>3.7834084361323191E-4</v>
      </c>
      <c r="P80" s="431" t="s">
        <v>262</v>
      </c>
      <c r="Q80" s="431" t="s">
        <v>0</v>
      </c>
      <c r="S80" s="442">
        <f t="shared" si="42"/>
        <v>1.6493</v>
      </c>
      <c r="T80" s="443">
        <f t="shared" si="78"/>
        <v>6.2399755337130337E-4</v>
      </c>
      <c r="U80" s="442">
        <f t="shared" si="43"/>
        <v>6.2399755337130337E-4</v>
      </c>
      <c r="V80" s="444" t="str">
        <f t="shared" si="79"/>
        <v>t/ha</v>
      </c>
      <c r="Z80" s="446"/>
      <c r="AA80" s="542" t="s">
        <v>246</v>
      </c>
      <c r="AB80" s="542" t="s">
        <v>675</v>
      </c>
      <c r="AC80" s="542" t="s">
        <v>262</v>
      </c>
      <c r="AD80" s="542">
        <v>2017</v>
      </c>
      <c r="AE80" s="542">
        <v>7029</v>
      </c>
      <c r="AF80" s="542">
        <v>1.6493</v>
      </c>
      <c r="AG80" s="542">
        <f t="shared" si="76"/>
        <v>0.49478927236871706</v>
      </c>
      <c r="AH80" s="542">
        <f t="shared" si="80"/>
        <v>0.81605594691772509</v>
      </c>
      <c r="AI80" s="542">
        <v>11592</v>
      </c>
      <c r="AJ80" s="418">
        <f t="shared" si="81"/>
        <v>3.7834084361323191E-4</v>
      </c>
      <c r="AK80" s="418">
        <f t="shared" si="82"/>
        <v>6.2399755337130337E-4</v>
      </c>
      <c r="AP80" s="446"/>
      <c r="AS80" s="449">
        <f t="shared" si="44"/>
        <v>6.2399755337130337E-4</v>
      </c>
      <c r="AU80" s="450" t="str">
        <f t="shared" ca="1" si="45"/>
        <v/>
      </c>
      <c r="AV80" s="450" t="str">
        <f t="shared" ca="1" si="46"/>
        <v/>
      </c>
      <c r="AX80" s="450" t="str">
        <f t="shared" ca="1" si="47"/>
        <v/>
      </c>
      <c r="AY80" s="450" t="str">
        <f t="shared" ca="1" si="48"/>
        <v/>
      </c>
      <c r="BA80" s="450" t="str">
        <f t="shared" ca="1" si="49"/>
        <v/>
      </c>
      <c r="BB80" s="450" t="str">
        <f t="shared" ca="1" si="50"/>
        <v/>
      </c>
      <c r="BD80" s="450" t="str">
        <f t="shared" ca="1" si="51"/>
        <v/>
      </c>
      <c r="BE80" s="450" t="str">
        <f t="shared" ca="1" si="52"/>
        <v/>
      </c>
      <c r="BG80" s="450" t="str">
        <f t="shared" ca="1" si="53"/>
        <v/>
      </c>
      <c r="BH80" s="450" t="str">
        <f t="shared" ca="1" si="54"/>
        <v/>
      </c>
      <c r="BI80" s="451"/>
      <c r="BJ80" s="450" t="str">
        <f t="shared" ca="1" si="55"/>
        <v/>
      </c>
      <c r="BK80" s="450" t="str">
        <f t="shared" ca="1" si="56"/>
        <v/>
      </c>
      <c r="BM80" s="450" t="str">
        <f t="shared" ca="1" si="57"/>
        <v/>
      </c>
      <c r="BN80" s="450" t="str">
        <f t="shared" ca="1" si="58"/>
        <v/>
      </c>
      <c r="BP80" s="450" t="str">
        <f t="shared" ca="1" si="59"/>
        <v/>
      </c>
      <c r="BQ80" s="450" t="str">
        <f t="shared" ca="1" si="60"/>
        <v/>
      </c>
      <c r="BS80" s="450" t="str">
        <f t="shared" ca="1" si="61"/>
        <v/>
      </c>
      <c r="BT80" s="450" t="str">
        <f t="shared" ca="1" si="62"/>
        <v/>
      </c>
      <c r="BU80" s="452"/>
      <c r="BV80" s="446"/>
      <c r="BW80" s="450" t="str">
        <f t="shared" ca="1" si="63"/>
        <v/>
      </c>
      <c r="BX80" s="450" t="str">
        <f t="shared" ca="1" si="64"/>
        <v/>
      </c>
      <c r="BY80" s="452"/>
      <c r="BZ80" s="450" t="str">
        <f t="shared" ca="1" si="65"/>
        <v/>
      </c>
      <c r="CA80" s="450" t="str">
        <f t="shared" ca="1" si="66"/>
        <v/>
      </c>
      <c r="CC80" s="450" t="str">
        <f t="shared" ca="1" si="67"/>
        <v/>
      </c>
      <c r="CD80" s="450" t="str">
        <f t="shared" ca="1" si="68"/>
        <v/>
      </c>
      <c r="CF80" s="450" t="str">
        <f t="shared" si="69"/>
        <v/>
      </c>
      <c r="CG80" s="450" t="str">
        <f t="shared" si="70"/>
        <v/>
      </c>
      <c r="CI80" s="450" t="str">
        <f t="shared" ca="1" si="71"/>
        <v/>
      </c>
      <c r="CJ80" s="450" t="str">
        <f t="shared" ca="1" si="72"/>
        <v/>
      </c>
      <c r="CL80" s="450" t="str">
        <f t="shared" ca="1" si="73"/>
        <v/>
      </c>
      <c r="CM80" s="450" t="str">
        <f t="shared" ca="1" si="74"/>
        <v/>
      </c>
    </row>
    <row r="81" spans="1:91" s="441" customFormat="1" ht="17.399999999999999" x14ac:dyDescent="0.55000000000000004">
      <c r="A81" s="445">
        <v>74</v>
      </c>
      <c r="B81" s="423" t="str">
        <f t="shared" si="75"/>
        <v>Eastern Europe: FAOSTAT 2017</v>
      </c>
      <c r="C81" s="425" t="s">
        <v>681</v>
      </c>
      <c r="D81" s="425" t="s">
        <v>682</v>
      </c>
      <c r="E81" s="425" t="s">
        <v>246</v>
      </c>
      <c r="F81" s="425" t="s">
        <v>246</v>
      </c>
      <c r="G81" s="425"/>
      <c r="H81" s="305"/>
      <c r="I81" s="424">
        <v>2017</v>
      </c>
      <c r="J81" s="306"/>
      <c r="K81" s="428">
        <v>1.9625999999999999</v>
      </c>
      <c r="L81" s="426" t="s">
        <v>258</v>
      </c>
      <c r="M81" s="427"/>
      <c r="N81" s="426" t="s">
        <v>258</v>
      </c>
      <c r="O81" s="541">
        <f t="shared" si="77"/>
        <v>1.2448529977861144E-2</v>
      </c>
      <c r="P81" s="431" t="s">
        <v>262</v>
      </c>
      <c r="Q81" s="431" t="s">
        <v>0</v>
      </c>
      <c r="S81" s="442">
        <f t="shared" si="42"/>
        <v>1.9625999999999999</v>
      </c>
      <c r="T81" s="443">
        <f t="shared" si="78"/>
        <v>2.4431484934550281E-2</v>
      </c>
      <c r="U81" s="442">
        <f t="shared" si="43"/>
        <v>2.4431484934550281E-2</v>
      </c>
      <c r="V81" s="444" t="str">
        <f t="shared" si="79"/>
        <v>t/ha</v>
      </c>
      <c r="Z81" s="446"/>
      <c r="AA81" s="542" t="s">
        <v>246</v>
      </c>
      <c r="AB81" s="542" t="s">
        <v>246</v>
      </c>
      <c r="AC81" s="542" t="s">
        <v>262</v>
      </c>
      <c r="AD81" s="542">
        <v>2017</v>
      </c>
      <c r="AE81" s="542">
        <v>194343</v>
      </c>
      <c r="AF81" s="542">
        <v>1.9625999999999999</v>
      </c>
      <c r="AG81" s="542">
        <f t="shared" si="76"/>
        <v>0.58877913414833205</v>
      </c>
      <c r="AH81" s="542">
        <f t="shared" si="80"/>
        <v>1.1555379286795164</v>
      </c>
      <c r="AI81" s="542">
        <v>381411</v>
      </c>
      <c r="AJ81" s="418">
        <f t="shared" si="81"/>
        <v>1.2448529977861144E-2</v>
      </c>
      <c r="AK81" s="418">
        <f t="shared" si="82"/>
        <v>2.4431484934550281E-2</v>
      </c>
      <c r="AP81" s="446"/>
      <c r="AS81" s="449">
        <f t="shared" si="44"/>
        <v>2.4431484934550281E-2</v>
      </c>
      <c r="AU81" s="450" t="str">
        <f t="shared" ca="1" si="45"/>
        <v/>
      </c>
      <c r="AV81" s="450" t="str">
        <f t="shared" ca="1" si="46"/>
        <v/>
      </c>
      <c r="AX81" s="450" t="str">
        <f t="shared" ca="1" si="47"/>
        <v/>
      </c>
      <c r="AY81" s="450" t="str">
        <f t="shared" ca="1" si="48"/>
        <v/>
      </c>
      <c r="BA81" s="450" t="str">
        <f t="shared" ca="1" si="49"/>
        <v/>
      </c>
      <c r="BB81" s="450" t="str">
        <f t="shared" ca="1" si="50"/>
        <v/>
      </c>
      <c r="BD81" s="450" t="str">
        <f t="shared" ca="1" si="51"/>
        <v/>
      </c>
      <c r="BE81" s="450" t="str">
        <f t="shared" ca="1" si="52"/>
        <v/>
      </c>
      <c r="BG81" s="450" t="str">
        <f t="shared" ca="1" si="53"/>
        <v/>
      </c>
      <c r="BH81" s="450" t="str">
        <f t="shared" ca="1" si="54"/>
        <v/>
      </c>
      <c r="BI81" s="451"/>
      <c r="BJ81" s="450" t="str">
        <f t="shared" ca="1" si="55"/>
        <v/>
      </c>
      <c r="BK81" s="450" t="str">
        <f t="shared" ca="1" si="56"/>
        <v/>
      </c>
      <c r="BM81" s="450" t="str">
        <f t="shared" ca="1" si="57"/>
        <v/>
      </c>
      <c r="BN81" s="450" t="str">
        <f t="shared" ca="1" si="58"/>
        <v/>
      </c>
      <c r="BP81" s="450" t="str">
        <f t="shared" ca="1" si="59"/>
        <v/>
      </c>
      <c r="BQ81" s="450" t="str">
        <f t="shared" ca="1" si="60"/>
        <v/>
      </c>
      <c r="BS81" s="450" t="str">
        <f t="shared" ca="1" si="61"/>
        <v/>
      </c>
      <c r="BT81" s="450" t="str">
        <f t="shared" ca="1" si="62"/>
        <v/>
      </c>
      <c r="BU81" s="452"/>
      <c r="BV81" s="446"/>
      <c r="BW81" s="450" t="str">
        <f t="shared" ca="1" si="63"/>
        <v/>
      </c>
      <c r="BX81" s="450" t="str">
        <f t="shared" ca="1" si="64"/>
        <v/>
      </c>
      <c r="BY81" s="452"/>
      <c r="BZ81" s="450" t="str">
        <f t="shared" ca="1" si="65"/>
        <v/>
      </c>
      <c r="CA81" s="450" t="str">
        <f t="shared" ca="1" si="66"/>
        <v/>
      </c>
      <c r="CC81" s="450" t="str">
        <f t="shared" ca="1" si="67"/>
        <v/>
      </c>
      <c r="CD81" s="450" t="str">
        <f t="shared" ca="1" si="68"/>
        <v/>
      </c>
      <c r="CF81" s="450" t="str">
        <f t="shared" si="69"/>
        <v/>
      </c>
      <c r="CG81" s="450" t="str">
        <f t="shared" si="70"/>
        <v/>
      </c>
      <c r="CI81" s="450" t="str">
        <f t="shared" ca="1" si="71"/>
        <v/>
      </c>
      <c r="CJ81" s="450" t="str">
        <f t="shared" ca="1" si="72"/>
        <v/>
      </c>
      <c r="CL81" s="450" t="str">
        <f t="shared" ca="1" si="73"/>
        <v/>
      </c>
      <c r="CM81" s="450" t="str">
        <f t="shared" ca="1" si="74"/>
        <v/>
      </c>
    </row>
    <row r="82" spans="1:91" s="441" customFormat="1" ht="17.399999999999999" x14ac:dyDescent="0.55000000000000004">
      <c r="A82" s="445">
        <v>75</v>
      </c>
      <c r="B82" s="423" t="str">
        <f t="shared" si="75"/>
        <v>Middle East and Africa: FAOSTAT 2017</v>
      </c>
      <c r="C82" s="425" t="s">
        <v>681</v>
      </c>
      <c r="D82" s="425" t="s">
        <v>682</v>
      </c>
      <c r="E82" s="425" t="s">
        <v>663</v>
      </c>
      <c r="F82" s="425" t="s">
        <v>277</v>
      </c>
      <c r="G82" s="425"/>
      <c r="H82" s="305"/>
      <c r="I82" s="424">
        <v>2017</v>
      </c>
      <c r="J82" s="306"/>
      <c r="K82" s="428">
        <v>1.3794</v>
      </c>
      <c r="L82" s="426" t="s">
        <v>258</v>
      </c>
      <c r="M82" s="427"/>
      <c r="N82" s="426" t="s">
        <v>258</v>
      </c>
      <c r="O82" s="541">
        <f t="shared" si="77"/>
        <v>0.1020206267889968</v>
      </c>
      <c r="P82" s="431" t="s">
        <v>263</v>
      </c>
      <c r="Q82" s="431" t="s">
        <v>0</v>
      </c>
      <c r="S82" s="442">
        <f t="shared" si="42"/>
        <v>1.3794</v>
      </c>
      <c r="T82" s="443">
        <f t="shared" si="78"/>
        <v>0.14072725259274219</v>
      </c>
      <c r="U82" s="442">
        <f t="shared" si="43"/>
        <v>0.14072725259274219</v>
      </c>
      <c r="V82" s="444" t="str">
        <f t="shared" si="79"/>
        <v>t/ha</v>
      </c>
      <c r="Z82" s="446"/>
      <c r="AA82" s="542" t="s">
        <v>663</v>
      </c>
      <c r="AB82" s="542" t="s">
        <v>277</v>
      </c>
      <c r="AC82" s="542" t="s">
        <v>263</v>
      </c>
      <c r="AD82" s="542">
        <v>2017</v>
      </c>
      <c r="AE82" s="542">
        <v>2266130</v>
      </c>
      <c r="AF82" s="542">
        <v>1.3794</v>
      </c>
      <c r="AG82" s="542">
        <f t="shared" si="76"/>
        <v>0.41381939144207136</v>
      </c>
      <c r="AH82" s="542">
        <f t="shared" si="80"/>
        <v>0.57082246855519325</v>
      </c>
      <c r="AI82" s="542">
        <v>3125814</v>
      </c>
      <c r="AJ82" s="418">
        <f t="shared" si="81"/>
        <v>0.1020206267889968</v>
      </c>
      <c r="AK82" s="418">
        <f t="shared" si="82"/>
        <v>0.14072725259274219</v>
      </c>
      <c r="AP82" s="446"/>
      <c r="AS82" s="449">
        <f t="shared" si="44"/>
        <v>0.14072725259274219</v>
      </c>
      <c r="AU82" s="450" t="str">
        <f t="shared" ca="1" si="45"/>
        <v/>
      </c>
      <c r="AV82" s="450" t="str">
        <f t="shared" ca="1" si="46"/>
        <v/>
      </c>
      <c r="AX82" s="450" t="str">
        <f t="shared" ca="1" si="47"/>
        <v/>
      </c>
      <c r="AY82" s="450" t="str">
        <f t="shared" ca="1" si="48"/>
        <v/>
      </c>
      <c r="BA82" s="450" t="str">
        <f t="shared" ca="1" si="49"/>
        <v/>
      </c>
      <c r="BB82" s="450" t="str">
        <f t="shared" ca="1" si="50"/>
        <v/>
      </c>
      <c r="BD82" s="450" t="str">
        <f t="shared" ca="1" si="51"/>
        <v/>
      </c>
      <c r="BE82" s="450" t="str">
        <f t="shared" ca="1" si="52"/>
        <v/>
      </c>
      <c r="BG82" s="450" t="str">
        <f t="shared" ca="1" si="53"/>
        <v/>
      </c>
      <c r="BH82" s="450" t="str">
        <f t="shared" ca="1" si="54"/>
        <v/>
      </c>
      <c r="BI82" s="451"/>
      <c r="BJ82" s="450" t="str">
        <f t="shared" ca="1" si="55"/>
        <v/>
      </c>
      <c r="BK82" s="450" t="str">
        <f t="shared" ca="1" si="56"/>
        <v/>
      </c>
      <c r="BM82" s="450" t="str">
        <f t="shared" ca="1" si="57"/>
        <v/>
      </c>
      <c r="BN82" s="450" t="str">
        <f t="shared" ca="1" si="58"/>
        <v/>
      </c>
      <c r="BP82" s="450" t="str">
        <f t="shared" ca="1" si="59"/>
        <v/>
      </c>
      <c r="BQ82" s="450" t="str">
        <f t="shared" ca="1" si="60"/>
        <v/>
      </c>
      <c r="BS82" s="450" t="str">
        <f t="shared" ca="1" si="61"/>
        <v/>
      </c>
      <c r="BT82" s="450" t="str">
        <f t="shared" ca="1" si="62"/>
        <v/>
      </c>
      <c r="BU82" s="452"/>
      <c r="BV82" s="446"/>
      <c r="BW82" s="450" t="str">
        <f t="shared" ca="1" si="63"/>
        <v/>
      </c>
      <c r="BX82" s="450" t="str">
        <f t="shared" ca="1" si="64"/>
        <v/>
      </c>
      <c r="BY82" s="452"/>
      <c r="BZ82" s="450" t="str">
        <f t="shared" ca="1" si="65"/>
        <v/>
      </c>
      <c r="CA82" s="450" t="str">
        <f t="shared" ca="1" si="66"/>
        <v/>
      </c>
      <c r="CC82" s="450" t="str">
        <f t="shared" ca="1" si="67"/>
        <v/>
      </c>
      <c r="CD82" s="450" t="str">
        <f t="shared" ca="1" si="68"/>
        <v/>
      </c>
      <c r="CF82" s="450" t="str">
        <f t="shared" si="69"/>
        <v/>
      </c>
      <c r="CG82" s="450" t="str">
        <f t="shared" si="70"/>
        <v/>
      </c>
      <c r="CI82" s="450" t="str">
        <f t="shared" ca="1" si="71"/>
        <v/>
      </c>
      <c r="CJ82" s="450" t="str">
        <f t="shared" ca="1" si="72"/>
        <v/>
      </c>
      <c r="CL82" s="450" t="str">
        <f t="shared" ca="1" si="73"/>
        <v/>
      </c>
      <c r="CM82" s="450" t="str">
        <f t="shared" ca="1" si="74"/>
        <v/>
      </c>
    </row>
    <row r="83" spans="1:91" s="441" customFormat="1" ht="17.399999999999999" x14ac:dyDescent="0.55000000000000004">
      <c r="A83" s="445">
        <v>76</v>
      </c>
      <c r="B83" s="423" t="str">
        <f t="shared" si="75"/>
        <v>Middle East and Africa: FAOSTAT 2017</v>
      </c>
      <c r="C83" s="425" t="s">
        <v>681</v>
      </c>
      <c r="D83" s="425" t="s">
        <v>682</v>
      </c>
      <c r="E83" s="425" t="s">
        <v>663</v>
      </c>
      <c r="F83" s="425" t="s">
        <v>664</v>
      </c>
      <c r="G83" s="425"/>
      <c r="H83" s="305"/>
      <c r="I83" s="424">
        <v>2017</v>
      </c>
      <c r="J83" s="306"/>
      <c r="K83" s="428">
        <v>4.3781999999999996</v>
      </c>
      <c r="L83" s="426" t="s">
        <v>258</v>
      </c>
      <c r="M83" s="427"/>
      <c r="N83" s="426" t="s">
        <v>258</v>
      </c>
      <c r="O83" s="541">
        <f t="shared" si="77"/>
        <v>4.6406154682801732E-3</v>
      </c>
      <c r="P83" s="431" t="s">
        <v>263</v>
      </c>
      <c r="Q83" s="431" t="s">
        <v>0</v>
      </c>
      <c r="S83" s="442">
        <f t="shared" si="42"/>
        <v>4.3781999999999996</v>
      </c>
      <c r="T83" s="443">
        <f t="shared" si="78"/>
        <v>2.0317542643224253E-2</v>
      </c>
      <c r="U83" s="442">
        <f t="shared" si="43"/>
        <v>2.0317542643224253E-2</v>
      </c>
      <c r="V83" s="444" t="str">
        <f t="shared" si="79"/>
        <v>t/ha</v>
      </c>
      <c r="Z83" s="446"/>
      <c r="AA83" s="542" t="s">
        <v>663</v>
      </c>
      <c r="AB83" s="542" t="s">
        <v>664</v>
      </c>
      <c r="AC83" s="542" t="s">
        <v>263</v>
      </c>
      <c r="AD83" s="542">
        <v>2017</v>
      </c>
      <c r="AE83" s="542">
        <v>32475</v>
      </c>
      <c r="AF83" s="542">
        <v>4.3781999999999996</v>
      </c>
      <c r="AG83" s="542">
        <f t="shared" si="76"/>
        <v>1.3134580684440167</v>
      </c>
      <c r="AH83" s="542">
        <f t="shared" si="80"/>
        <v>5.7505821152615937</v>
      </c>
      <c r="AI83" s="542">
        <v>142184</v>
      </c>
      <c r="AJ83" s="418">
        <f t="shared" si="81"/>
        <v>4.6406154682801732E-3</v>
      </c>
      <c r="AK83" s="418">
        <f t="shared" si="82"/>
        <v>2.0317542643224253E-2</v>
      </c>
      <c r="AP83" s="446"/>
      <c r="AS83" s="449">
        <f t="shared" si="44"/>
        <v>2.0317542643224253E-2</v>
      </c>
      <c r="AU83" s="450" t="str">
        <f t="shared" ca="1" si="45"/>
        <v/>
      </c>
      <c r="AV83" s="450" t="str">
        <f t="shared" ca="1" si="46"/>
        <v/>
      </c>
      <c r="AX83" s="450" t="str">
        <f t="shared" ca="1" si="47"/>
        <v/>
      </c>
      <c r="AY83" s="450" t="str">
        <f t="shared" ca="1" si="48"/>
        <v/>
      </c>
      <c r="BA83" s="450" t="str">
        <f t="shared" ca="1" si="49"/>
        <v/>
      </c>
      <c r="BB83" s="450" t="str">
        <f t="shared" ca="1" si="50"/>
        <v/>
      </c>
      <c r="BD83" s="450" t="str">
        <f t="shared" ca="1" si="51"/>
        <v/>
      </c>
      <c r="BE83" s="450" t="str">
        <f t="shared" ca="1" si="52"/>
        <v/>
      </c>
      <c r="BG83" s="450" t="str">
        <f t="shared" ca="1" si="53"/>
        <v/>
      </c>
      <c r="BH83" s="450" t="str">
        <f t="shared" ca="1" si="54"/>
        <v/>
      </c>
      <c r="BI83" s="451"/>
      <c r="BJ83" s="450" t="str">
        <f t="shared" ca="1" si="55"/>
        <v/>
      </c>
      <c r="BK83" s="450" t="str">
        <f t="shared" ca="1" si="56"/>
        <v/>
      </c>
      <c r="BM83" s="450" t="str">
        <f t="shared" ca="1" si="57"/>
        <v/>
      </c>
      <c r="BN83" s="450" t="str">
        <f t="shared" ca="1" si="58"/>
        <v/>
      </c>
      <c r="BP83" s="450" t="str">
        <f t="shared" ca="1" si="59"/>
        <v/>
      </c>
      <c r="BQ83" s="450" t="str">
        <f t="shared" ca="1" si="60"/>
        <v/>
      </c>
      <c r="BS83" s="450" t="str">
        <f t="shared" ca="1" si="61"/>
        <v/>
      </c>
      <c r="BT83" s="450" t="str">
        <f t="shared" ca="1" si="62"/>
        <v/>
      </c>
      <c r="BU83" s="452"/>
      <c r="BV83" s="446"/>
      <c r="BW83" s="450" t="str">
        <f t="shared" ca="1" si="63"/>
        <v/>
      </c>
      <c r="BX83" s="450" t="str">
        <f t="shared" ca="1" si="64"/>
        <v/>
      </c>
      <c r="BY83" s="452"/>
      <c r="BZ83" s="450" t="str">
        <f t="shared" ca="1" si="65"/>
        <v/>
      </c>
      <c r="CA83" s="450" t="str">
        <f t="shared" ca="1" si="66"/>
        <v/>
      </c>
      <c r="CC83" s="450" t="str">
        <f t="shared" ca="1" si="67"/>
        <v/>
      </c>
      <c r="CD83" s="450" t="str">
        <f t="shared" ca="1" si="68"/>
        <v/>
      </c>
      <c r="CF83" s="450" t="str">
        <f t="shared" si="69"/>
        <v/>
      </c>
      <c r="CG83" s="450" t="str">
        <f t="shared" si="70"/>
        <v/>
      </c>
      <c r="CI83" s="450" t="str">
        <f t="shared" ca="1" si="71"/>
        <v/>
      </c>
      <c r="CJ83" s="450" t="str">
        <f t="shared" ca="1" si="72"/>
        <v/>
      </c>
      <c r="CL83" s="450" t="str">
        <f t="shared" ca="1" si="73"/>
        <v/>
      </c>
      <c r="CM83" s="450" t="str">
        <f t="shared" ca="1" si="74"/>
        <v/>
      </c>
    </row>
    <row r="84" spans="1:91" s="441" customFormat="1" ht="17.399999999999999" x14ac:dyDescent="0.55000000000000004">
      <c r="A84" s="445">
        <v>77</v>
      </c>
      <c r="B84" s="423" t="str">
        <f t="shared" si="75"/>
        <v>Asia sans Japan: FAOSTAT 2017</v>
      </c>
      <c r="C84" s="425" t="s">
        <v>681</v>
      </c>
      <c r="D84" s="425" t="s">
        <v>682</v>
      </c>
      <c r="E84" s="425" t="s">
        <v>665</v>
      </c>
      <c r="F84" s="425" t="s">
        <v>666</v>
      </c>
      <c r="G84" s="425"/>
      <c r="H84" s="305"/>
      <c r="I84" s="424">
        <v>2017</v>
      </c>
      <c r="J84" s="306"/>
      <c r="K84" s="428">
        <v>1.7825</v>
      </c>
      <c r="L84" s="426" t="s">
        <v>258</v>
      </c>
      <c r="M84" s="427"/>
      <c r="N84" s="426" t="s">
        <v>258</v>
      </c>
      <c r="O84" s="541">
        <f t="shared" si="77"/>
        <v>0.44707684329867742</v>
      </c>
      <c r="P84" s="431" t="s">
        <v>263</v>
      </c>
      <c r="Q84" s="431" t="s">
        <v>0</v>
      </c>
      <c r="S84" s="442">
        <f t="shared" si="42"/>
        <v>1.7825</v>
      </c>
      <c r="T84" s="443">
        <f t="shared" si="78"/>
        <v>0.7969144731798925</v>
      </c>
      <c r="U84" s="442">
        <f t="shared" si="43"/>
        <v>0.7969144731798925</v>
      </c>
      <c r="V84" s="444" t="str">
        <f t="shared" si="79"/>
        <v>t/ha</v>
      </c>
      <c r="Z84" s="446"/>
      <c r="AA84" s="542" t="s">
        <v>665</v>
      </c>
      <c r="AB84" s="542" t="s">
        <v>666</v>
      </c>
      <c r="AC84" s="542" t="s">
        <v>263</v>
      </c>
      <c r="AD84" s="542">
        <v>2017</v>
      </c>
      <c r="AE84" s="542">
        <v>7684811</v>
      </c>
      <c r="AF84" s="542">
        <v>1.7825</v>
      </c>
      <c r="AG84" s="542">
        <f t="shared" si="76"/>
        <v>0.53474921360409755</v>
      </c>
      <c r="AH84" s="542">
        <f t="shared" si="80"/>
        <v>0.95319047324930384</v>
      </c>
      <c r="AI84" s="542">
        <v>13698005</v>
      </c>
      <c r="AJ84" s="418">
        <f t="shared" si="81"/>
        <v>0.44707684329867742</v>
      </c>
      <c r="AK84" s="418">
        <f t="shared" si="82"/>
        <v>0.7969144731798925</v>
      </c>
      <c r="AP84" s="446"/>
      <c r="AS84" s="449">
        <f t="shared" si="44"/>
        <v>0.7969144731798925</v>
      </c>
      <c r="AU84" s="450" t="str">
        <f t="shared" ca="1" si="45"/>
        <v/>
      </c>
      <c r="AV84" s="450" t="str">
        <f t="shared" ca="1" si="46"/>
        <v/>
      </c>
      <c r="AX84" s="450" t="str">
        <f t="shared" ca="1" si="47"/>
        <v/>
      </c>
      <c r="AY84" s="450" t="str">
        <f t="shared" ca="1" si="48"/>
        <v/>
      </c>
      <c r="BA84" s="450" t="str">
        <f t="shared" ca="1" si="49"/>
        <v/>
      </c>
      <c r="BB84" s="450" t="str">
        <f t="shared" ca="1" si="50"/>
        <v/>
      </c>
      <c r="BD84" s="450" t="str">
        <f t="shared" ca="1" si="51"/>
        <v/>
      </c>
      <c r="BE84" s="450" t="str">
        <f t="shared" ca="1" si="52"/>
        <v/>
      </c>
      <c r="BG84" s="450" t="str">
        <f t="shared" ca="1" si="53"/>
        <v/>
      </c>
      <c r="BH84" s="450" t="str">
        <f t="shared" ca="1" si="54"/>
        <v/>
      </c>
      <c r="BI84" s="451"/>
      <c r="BJ84" s="450" t="str">
        <f t="shared" ca="1" si="55"/>
        <v/>
      </c>
      <c r="BK84" s="450" t="str">
        <f t="shared" ca="1" si="56"/>
        <v/>
      </c>
      <c r="BM84" s="450" t="str">
        <f t="shared" ca="1" si="57"/>
        <v/>
      </c>
      <c r="BN84" s="450" t="str">
        <f t="shared" ca="1" si="58"/>
        <v/>
      </c>
      <c r="BP84" s="450" t="str">
        <f t="shared" ca="1" si="59"/>
        <v/>
      </c>
      <c r="BQ84" s="450" t="str">
        <f t="shared" ca="1" si="60"/>
        <v/>
      </c>
      <c r="BS84" s="450" t="str">
        <f t="shared" ca="1" si="61"/>
        <v/>
      </c>
      <c r="BT84" s="450" t="str">
        <f t="shared" ca="1" si="62"/>
        <v/>
      </c>
      <c r="BU84" s="452"/>
      <c r="BV84" s="446"/>
      <c r="BW84" s="450" t="str">
        <f t="shared" ca="1" si="63"/>
        <v/>
      </c>
      <c r="BX84" s="450" t="str">
        <f t="shared" ca="1" si="64"/>
        <v/>
      </c>
      <c r="BY84" s="452"/>
      <c r="BZ84" s="450" t="str">
        <f t="shared" ca="1" si="65"/>
        <v/>
      </c>
      <c r="CA84" s="450" t="str">
        <f t="shared" ca="1" si="66"/>
        <v/>
      </c>
      <c r="CC84" s="450" t="str">
        <f t="shared" ca="1" si="67"/>
        <v/>
      </c>
      <c r="CD84" s="450" t="str">
        <f t="shared" ca="1" si="68"/>
        <v/>
      </c>
      <c r="CF84" s="450" t="str">
        <f t="shared" si="69"/>
        <v/>
      </c>
      <c r="CG84" s="450" t="str">
        <f t="shared" si="70"/>
        <v/>
      </c>
      <c r="CI84" s="450" t="str">
        <f t="shared" ca="1" si="71"/>
        <v/>
      </c>
      <c r="CJ84" s="450" t="str">
        <f t="shared" ca="1" si="72"/>
        <v/>
      </c>
      <c r="CL84" s="450" t="str">
        <f t="shared" ca="1" si="73"/>
        <v/>
      </c>
      <c r="CM84" s="450" t="str">
        <f t="shared" ca="1" si="74"/>
        <v/>
      </c>
    </row>
    <row r="85" spans="1:91" s="441" customFormat="1" ht="17.399999999999999" x14ac:dyDescent="0.55000000000000004">
      <c r="A85" s="445">
        <v>78</v>
      </c>
      <c r="B85" s="423" t="str">
        <f t="shared" si="75"/>
        <v>Asia sans Japan: FAOSTAT 2017</v>
      </c>
      <c r="C85" s="425" t="s">
        <v>681</v>
      </c>
      <c r="D85" s="425" t="s">
        <v>682</v>
      </c>
      <c r="E85" s="425" t="s">
        <v>665</v>
      </c>
      <c r="F85" s="425" t="s">
        <v>667</v>
      </c>
      <c r="G85" s="425"/>
      <c r="H85" s="305"/>
      <c r="I85" s="424">
        <v>2017</v>
      </c>
      <c r="J85" s="306"/>
      <c r="K85" s="428">
        <v>1.0504</v>
      </c>
      <c r="L85" s="426" t="s">
        <v>258</v>
      </c>
      <c r="M85" s="427"/>
      <c r="N85" s="426" t="s">
        <v>258</v>
      </c>
      <c r="O85" s="541">
        <f t="shared" si="77"/>
        <v>0.3695190265582019</v>
      </c>
      <c r="P85" s="431" t="s">
        <v>263</v>
      </c>
      <c r="Q85" s="431" t="s">
        <v>0</v>
      </c>
      <c r="S85" s="442">
        <f t="shared" si="42"/>
        <v>1.0504</v>
      </c>
      <c r="T85" s="443">
        <f t="shared" si="78"/>
        <v>0.38814278549673525</v>
      </c>
      <c r="U85" s="442">
        <f t="shared" si="43"/>
        <v>0.38814278549673525</v>
      </c>
      <c r="V85" s="444" t="str">
        <f t="shared" si="79"/>
        <v>t/ha</v>
      </c>
      <c r="Z85" s="446"/>
      <c r="AA85" s="542" t="s">
        <v>665</v>
      </c>
      <c r="AB85" s="542" t="s">
        <v>667</v>
      </c>
      <c r="AC85" s="542" t="s">
        <v>263</v>
      </c>
      <c r="AD85" s="542">
        <v>2017</v>
      </c>
      <c r="AE85" s="542">
        <v>10778409</v>
      </c>
      <c r="AF85" s="542">
        <v>1.0504</v>
      </c>
      <c r="AG85" s="542">
        <f t="shared" si="76"/>
        <v>0.31511953658891678</v>
      </c>
      <c r="AH85" s="542">
        <f t="shared" si="80"/>
        <v>0.33100156123299818</v>
      </c>
      <c r="AI85" s="542">
        <v>11321708</v>
      </c>
      <c r="AJ85" s="418">
        <f t="shared" si="81"/>
        <v>0.3695190265582019</v>
      </c>
      <c r="AK85" s="418">
        <f t="shared" si="82"/>
        <v>0.38814278549673525</v>
      </c>
      <c r="AP85" s="446"/>
      <c r="AS85" s="449">
        <f t="shared" si="44"/>
        <v>0.38814278549673525</v>
      </c>
      <c r="AU85" s="450" t="str">
        <f t="shared" ca="1" si="45"/>
        <v/>
      </c>
      <c r="AV85" s="450" t="str">
        <f t="shared" ca="1" si="46"/>
        <v/>
      </c>
      <c r="AX85" s="450" t="str">
        <f t="shared" ca="1" si="47"/>
        <v/>
      </c>
      <c r="AY85" s="450" t="str">
        <f t="shared" ca="1" si="48"/>
        <v/>
      </c>
      <c r="BA85" s="450" t="str">
        <f t="shared" ca="1" si="49"/>
        <v/>
      </c>
      <c r="BB85" s="450" t="str">
        <f t="shared" ca="1" si="50"/>
        <v/>
      </c>
      <c r="BD85" s="450" t="str">
        <f t="shared" ca="1" si="51"/>
        <v/>
      </c>
      <c r="BE85" s="450" t="str">
        <f t="shared" ca="1" si="52"/>
        <v/>
      </c>
      <c r="BG85" s="450" t="str">
        <f t="shared" ca="1" si="53"/>
        <v/>
      </c>
      <c r="BH85" s="450" t="str">
        <f t="shared" ca="1" si="54"/>
        <v/>
      </c>
      <c r="BI85" s="451"/>
      <c r="BJ85" s="450" t="str">
        <f t="shared" ca="1" si="55"/>
        <v/>
      </c>
      <c r="BK85" s="450" t="str">
        <f t="shared" ca="1" si="56"/>
        <v/>
      </c>
      <c r="BM85" s="450" t="str">
        <f t="shared" ca="1" si="57"/>
        <v/>
      </c>
      <c r="BN85" s="450" t="str">
        <f t="shared" ca="1" si="58"/>
        <v/>
      </c>
      <c r="BP85" s="450" t="str">
        <f t="shared" ca="1" si="59"/>
        <v/>
      </c>
      <c r="BQ85" s="450" t="str">
        <f t="shared" ca="1" si="60"/>
        <v/>
      </c>
      <c r="BS85" s="450" t="str">
        <f t="shared" ca="1" si="61"/>
        <v/>
      </c>
      <c r="BT85" s="450" t="str">
        <f t="shared" ca="1" si="62"/>
        <v/>
      </c>
      <c r="BU85" s="452"/>
      <c r="BV85" s="446"/>
      <c r="BW85" s="450" t="str">
        <f t="shared" ca="1" si="63"/>
        <v/>
      </c>
      <c r="BX85" s="450" t="str">
        <f t="shared" ca="1" si="64"/>
        <v/>
      </c>
      <c r="BY85" s="452"/>
      <c r="BZ85" s="450" t="str">
        <f t="shared" ca="1" si="65"/>
        <v/>
      </c>
      <c r="CA85" s="450" t="str">
        <f t="shared" ca="1" si="66"/>
        <v/>
      </c>
      <c r="CC85" s="450" t="str">
        <f t="shared" ca="1" si="67"/>
        <v/>
      </c>
      <c r="CD85" s="450" t="str">
        <f t="shared" ca="1" si="68"/>
        <v/>
      </c>
      <c r="CF85" s="450" t="str">
        <f t="shared" si="69"/>
        <v/>
      </c>
      <c r="CG85" s="450" t="str">
        <f t="shared" si="70"/>
        <v/>
      </c>
      <c r="CI85" s="450" t="str">
        <f t="shared" ca="1" si="71"/>
        <v/>
      </c>
      <c r="CJ85" s="450" t="str">
        <f t="shared" ca="1" si="72"/>
        <v/>
      </c>
      <c r="CL85" s="450" t="str">
        <f t="shared" ca="1" si="73"/>
        <v/>
      </c>
      <c r="CM85" s="450" t="str">
        <f t="shared" ca="1" si="74"/>
        <v/>
      </c>
    </row>
    <row r="86" spans="1:91" s="441" customFormat="1" ht="17.399999999999999" x14ac:dyDescent="0.55000000000000004">
      <c r="A86" s="445">
        <v>79</v>
      </c>
      <c r="B86" s="423" t="str">
        <f t="shared" si="75"/>
        <v>Asia sans Japan: FAOSTAT 2017</v>
      </c>
      <c r="C86" s="425" t="s">
        <v>681</v>
      </c>
      <c r="D86" s="425" t="s">
        <v>682</v>
      </c>
      <c r="E86" s="425" t="s">
        <v>665</v>
      </c>
      <c r="F86" s="425" t="s">
        <v>668</v>
      </c>
      <c r="G86" s="425"/>
      <c r="H86" s="305"/>
      <c r="I86" s="424">
        <v>2017</v>
      </c>
      <c r="J86" s="306"/>
      <c r="K86" s="428">
        <v>1.5383</v>
      </c>
      <c r="L86" s="426" t="s">
        <v>258</v>
      </c>
      <c r="M86" s="427"/>
      <c r="N86" s="426" t="s">
        <v>258</v>
      </c>
      <c r="O86" s="541">
        <f t="shared" si="77"/>
        <v>3.5411880482103697E-2</v>
      </c>
      <c r="P86" s="431" t="s">
        <v>263</v>
      </c>
      <c r="Q86" s="431" t="s">
        <v>0</v>
      </c>
      <c r="S86" s="442">
        <f t="shared" si="42"/>
        <v>1.5383</v>
      </c>
      <c r="T86" s="443">
        <f t="shared" si="78"/>
        <v>5.4474095745620114E-2</v>
      </c>
      <c r="U86" s="442">
        <f t="shared" si="43"/>
        <v>5.4474095745620114E-2</v>
      </c>
      <c r="V86" s="444" t="str">
        <f t="shared" si="79"/>
        <v>t/ha</v>
      </c>
      <c r="Z86" s="446"/>
      <c r="AA86" s="542" t="s">
        <v>665</v>
      </c>
      <c r="AB86" s="542" t="s">
        <v>668</v>
      </c>
      <c r="AC86" s="542" t="s">
        <v>263</v>
      </c>
      <c r="AD86" s="542">
        <v>2017</v>
      </c>
      <c r="AE86" s="542">
        <v>705297</v>
      </c>
      <c r="AF86" s="542">
        <v>1.5383</v>
      </c>
      <c r="AG86" s="542">
        <f t="shared" si="76"/>
        <v>0.46148932133923332</v>
      </c>
      <c r="AH86" s="542">
        <f t="shared" si="80"/>
        <v>0.70990902301614256</v>
      </c>
      <c r="AI86" s="542">
        <v>1084986</v>
      </c>
      <c r="AJ86" s="418">
        <f t="shared" si="81"/>
        <v>3.5411880482103697E-2</v>
      </c>
      <c r="AK86" s="418">
        <f t="shared" si="82"/>
        <v>5.4474095745620114E-2</v>
      </c>
      <c r="AP86" s="446"/>
      <c r="AS86" s="449">
        <f t="shared" si="44"/>
        <v>5.4474095745620114E-2</v>
      </c>
      <c r="AU86" s="450" t="str">
        <f t="shared" ca="1" si="45"/>
        <v/>
      </c>
      <c r="AV86" s="450" t="str">
        <f t="shared" ca="1" si="46"/>
        <v/>
      </c>
      <c r="AX86" s="450" t="str">
        <f t="shared" ca="1" si="47"/>
        <v/>
      </c>
      <c r="AY86" s="450" t="str">
        <f t="shared" ca="1" si="48"/>
        <v/>
      </c>
      <c r="BA86" s="450" t="str">
        <f t="shared" ca="1" si="49"/>
        <v/>
      </c>
      <c r="BB86" s="450" t="str">
        <f t="shared" ca="1" si="50"/>
        <v/>
      </c>
      <c r="BD86" s="450" t="str">
        <f t="shared" ca="1" si="51"/>
        <v/>
      </c>
      <c r="BE86" s="450" t="str">
        <f t="shared" ca="1" si="52"/>
        <v/>
      </c>
      <c r="BG86" s="450" t="str">
        <f t="shared" ca="1" si="53"/>
        <v/>
      </c>
      <c r="BH86" s="450" t="str">
        <f t="shared" ca="1" si="54"/>
        <v/>
      </c>
      <c r="BI86" s="451"/>
      <c r="BJ86" s="450" t="str">
        <f t="shared" ca="1" si="55"/>
        <v/>
      </c>
      <c r="BK86" s="450" t="str">
        <f t="shared" ca="1" si="56"/>
        <v/>
      </c>
      <c r="BM86" s="450" t="str">
        <f t="shared" ca="1" si="57"/>
        <v/>
      </c>
      <c r="BN86" s="450" t="str">
        <f t="shared" ca="1" si="58"/>
        <v/>
      </c>
      <c r="BP86" s="450" t="str">
        <f t="shared" ca="1" si="59"/>
        <v/>
      </c>
      <c r="BQ86" s="450" t="str">
        <f t="shared" ca="1" si="60"/>
        <v/>
      </c>
      <c r="BS86" s="450" t="str">
        <f t="shared" ca="1" si="61"/>
        <v/>
      </c>
      <c r="BT86" s="450" t="str">
        <f t="shared" ca="1" si="62"/>
        <v/>
      </c>
      <c r="BU86" s="452"/>
      <c r="BV86" s="446"/>
      <c r="BW86" s="450" t="str">
        <f t="shared" ca="1" si="63"/>
        <v/>
      </c>
      <c r="BX86" s="450" t="str">
        <f t="shared" ca="1" si="64"/>
        <v/>
      </c>
      <c r="BY86" s="452"/>
      <c r="BZ86" s="450" t="str">
        <f t="shared" ca="1" si="65"/>
        <v/>
      </c>
      <c r="CA86" s="450" t="str">
        <f t="shared" ca="1" si="66"/>
        <v/>
      </c>
      <c r="CC86" s="450" t="str">
        <f t="shared" ca="1" si="67"/>
        <v/>
      </c>
      <c r="CD86" s="450" t="str">
        <f t="shared" ca="1" si="68"/>
        <v/>
      </c>
      <c r="CF86" s="450" t="str">
        <f t="shared" si="69"/>
        <v/>
      </c>
      <c r="CG86" s="450" t="str">
        <f t="shared" si="70"/>
        <v/>
      </c>
      <c r="CI86" s="450" t="str">
        <f t="shared" ca="1" si="71"/>
        <v/>
      </c>
      <c r="CJ86" s="450" t="str">
        <f t="shared" ca="1" si="72"/>
        <v/>
      </c>
      <c r="CL86" s="450" t="str">
        <f t="shared" ca="1" si="73"/>
        <v/>
      </c>
      <c r="CM86" s="450" t="str">
        <f t="shared" ca="1" si="74"/>
        <v/>
      </c>
    </row>
    <row r="87" spans="1:91" s="441" customFormat="1" ht="17.399999999999999" x14ac:dyDescent="0.55000000000000004">
      <c r="A87" s="445">
        <v>80</v>
      </c>
      <c r="B87" s="423" t="str">
        <f t="shared" si="75"/>
        <v>Latin America: FAOSTAT 2017</v>
      </c>
      <c r="C87" s="425" t="s">
        <v>681</v>
      </c>
      <c r="D87" s="425" t="s">
        <v>682</v>
      </c>
      <c r="E87" s="425" t="s">
        <v>245</v>
      </c>
      <c r="F87" s="425" t="s">
        <v>282</v>
      </c>
      <c r="G87" s="425"/>
      <c r="H87" s="305"/>
      <c r="I87" s="424">
        <v>2017</v>
      </c>
      <c r="J87" s="306"/>
      <c r="K87" s="428">
        <v>1.7218</v>
      </c>
      <c r="L87" s="426" t="s">
        <v>258</v>
      </c>
      <c r="M87" s="427"/>
      <c r="N87" s="426" t="s">
        <v>258</v>
      </c>
      <c r="O87" s="541">
        <f t="shared" si="77"/>
        <v>1.6212877764177201E-2</v>
      </c>
      <c r="P87" s="431" t="s">
        <v>263</v>
      </c>
      <c r="Q87" s="431" t="s">
        <v>0</v>
      </c>
      <c r="S87" s="442">
        <f t="shared" si="42"/>
        <v>1.7218</v>
      </c>
      <c r="T87" s="443">
        <f t="shared" si="78"/>
        <v>2.7915332934360305E-2</v>
      </c>
      <c r="U87" s="442">
        <f t="shared" si="43"/>
        <v>2.7915332934360305E-2</v>
      </c>
      <c r="V87" s="444" t="str">
        <f t="shared" si="79"/>
        <v>t/ha</v>
      </c>
      <c r="Z87" s="446"/>
      <c r="AA87" s="542" t="s">
        <v>245</v>
      </c>
      <c r="AB87" s="542" t="s">
        <v>282</v>
      </c>
      <c r="AC87" s="542" t="s">
        <v>263</v>
      </c>
      <c r="AD87" s="542">
        <v>2017</v>
      </c>
      <c r="AE87" s="542">
        <v>288499</v>
      </c>
      <c r="AF87" s="542">
        <v>1.7218</v>
      </c>
      <c r="AG87" s="542">
        <f t="shared" si="76"/>
        <v>0.51653924038346999</v>
      </c>
      <c r="AH87" s="542">
        <f t="shared" si="80"/>
        <v>0.88937726409225859</v>
      </c>
      <c r="AI87" s="542">
        <v>496747</v>
      </c>
      <c r="AJ87" s="418">
        <f t="shared" si="81"/>
        <v>1.6212877764177201E-2</v>
      </c>
      <c r="AK87" s="418">
        <f t="shared" si="82"/>
        <v>2.7915332934360305E-2</v>
      </c>
      <c r="AP87" s="446"/>
      <c r="AS87" s="449">
        <f t="shared" si="44"/>
        <v>2.7915332934360305E-2</v>
      </c>
      <c r="AU87" s="450" t="str">
        <f t="shared" ca="1" si="45"/>
        <v/>
      </c>
      <c r="AV87" s="450" t="str">
        <f t="shared" ca="1" si="46"/>
        <v/>
      </c>
      <c r="AX87" s="450" t="str">
        <f t="shared" ca="1" si="47"/>
        <v/>
      </c>
      <c r="AY87" s="450" t="str">
        <f t="shared" ca="1" si="48"/>
        <v/>
      </c>
      <c r="BA87" s="450" t="str">
        <f t="shared" ca="1" si="49"/>
        <v/>
      </c>
      <c r="BB87" s="450" t="str">
        <f t="shared" ca="1" si="50"/>
        <v/>
      </c>
      <c r="BD87" s="450" t="str">
        <f t="shared" ca="1" si="51"/>
        <v/>
      </c>
      <c r="BE87" s="450" t="str">
        <f t="shared" ca="1" si="52"/>
        <v/>
      </c>
      <c r="BG87" s="450" t="str">
        <f t="shared" ca="1" si="53"/>
        <v/>
      </c>
      <c r="BH87" s="450" t="str">
        <f t="shared" ca="1" si="54"/>
        <v/>
      </c>
      <c r="BI87" s="451"/>
      <c r="BJ87" s="450" t="str">
        <f t="shared" ca="1" si="55"/>
        <v/>
      </c>
      <c r="BK87" s="450" t="str">
        <f t="shared" ca="1" si="56"/>
        <v/>
      </c>
      <c r="BM87" s="450" t="str">
        <f t="shared" ca="1" si="57"/>
        <v/>
      </c>
      <c r="BN87" s="450" t="str">
        <f t="shared" ca="1" si="58"/>
        <v/>
      </c>
      <c r="BP87" s="450" t="str">
        <f t="shared" ca="1" si="59"/>
        <v/>
      </c>
      <c r="BQ87" s="450" t="str">
        <f t="shared" ca="1" si="60"/>
        <v/>
      </c>
      <c r="BS87" s="450" t="str">
        <f t="shared" ca="1" si="61"/>
        <v/>
      </c>
      <c r="BT87" s="450" t="str">
        <f t="shared" ca="1" si="62"/>
        <v/>
      </c>
      <c r="BU87" s="452"/>
      <c r="BV87" s="446"/>
      <c r="BW87" s="450" t="str">
        <f t="shared" ca="1" si="63"/>
        <v/>
      </c>
      <c r="BX87" s="450" t="str">
        <f t="shared" ca="1" si="64"/>
        <v/>
      </c>
      <c r="BY87" s="452"/>
      <c r="BZ87" s="450" t="str">
        <f t="shared" ca="1" si="65"/>
        <v/>
      </c>
      <c r="CA87" s="450" t="str">
        <f t="shared" ca="1" si="66"/>
        <v/>
      </c>
      <c r="CC87" s="450" t="str">
        <f t="shared" ca="1" si="67"/>
        <v/>
      </c>
      <c r="CD87" s="450" t="str">
        <f t="shared" ca="1" si="68"/>
        <v/>
      </c>
      <c r="CF87" s="450" t="str">
        <f t="shared" si="69"/>
        <v/>
      </c>
      <c r="CG87" s="450" t="str">
        <f t="shared" si="70"/>
        <v/>
      </c>
      <c r="CI87" s="450" t="str">
        <f t="shared" ca="1" si="71"/>
        <v/>
      </c>
      <c r="CJ87" s="450" t="str">
        <f t="shared" ca="1" si="72"/>
        <v/>
      </c>
      <c r="CL87" s="450" t="str">
        <f t="shared" ca="1" si="73"/>
        <v/>
      </c>
      <c r="CM87" s="450" t="str">
        <f t="shared" ca="1" si="74"/>
        <v/>
      </c>
    </row>
    <row r="88" spans="1:91" s="441" customFormat="1" ht="17.399999999999999" x14ac:dyDescent="0.55000000000000004">
      <c r="A88" s="445">
        <v>81</v>
      </c>
      <c r="B88" s="423" t="str">
        <f t="shared" si="75"/>
        <v>Latin America: FAOSTAT 2017</v>
      </c>
      <c r="C88" s="425" t="s">
        <v>681</v>
      </c>
      <c r="D88" s="425" t="s">
        <v>682</v>
      </c>
      <c r="E88" s="425" t="s">
        <v>245</v>
      </c>
      <c r="F88" s="425" t="s">
        <v>283</v>
      </c>
      <c r="G88" s="425"/>
      <c r="H88" s="305"/>
      <c r="I88" s="424">
        <v>2017</v>
      </c>
      <c r="J88" s="306"/>
      <c r="K88" s="428">
        <v>3.2321</v>
      </c>
      <c r="L88" s="426" t="s">
        <v>258</v>
      </c>
      <c r="M88" s="427"/>
      <c r="N88" s="426" t="s">
        <v>258</v>
      </c>
      <c r="O88" s="541">
        <f t="shared" si="77"/>
        <v>6.0218579902457297</v>
      </c>
      <c r="P88" s="431" t="s">
        <v>263</v>
      </c>
      <c r="Q88" s="431" t="s">
        <v>0</v>
      </c>
      <c r="S88" s="442">
        <f t="shared" si="42"/>
        <v>3.2321</v>
      </c>
      <c r="T88" s="443">
        <f t="shared" si="78"/>
        <v>19.463247210273224</v>
      </c>
      <c r="U88" s="442">
        <f t="shared" si="43"/>
        <v>19.463247210273224</v>
      </c>
      <c r="V88" s="444" t="str">
        <f t="shared" si="79"/>
        <v>t/ha</v>
      </c>
      <c r="Z88" s="446"/>
      <c r="AA88" s="542" t="s">
        <v>245</v>
      </c>
      <c r="AB88" s="542" t="s">
        <v>283</v>
      </c>
      <c r="AC88" s="542" t="s">
        <v>263</v>
      </c>
      <c r="AD88" s="542">
        <v>2017</v>
      </c>
      <c r="AE88" s="542">
        <v>57085366</v>
      </c>
      <c r="AF88" s="542">
        <v>3.2321</v>
      </c>
      <c r="AG88" s="542">
        <f t="shared" si="76"/>
        <v>0.9696285740756263</v>
      </c>
      <c r="AH88" s="542">
        <f t="shared" si="80"/>
        <v>3.1339365142698319</v>
      </c>
      <c r="AI88" s="542">
        <v>184503944</v>
      </c>
      <c r="AJ88" s="418">
        <f t="shared" si="81"/>
        <v>6.0218579902457297</v>
      </c>
      <c r="AK88" s="418">
        <f t="shared" si="82"/>
        <v>19.463247210273224</v>
      </c>
      <c r="AP88" s="446"/>
      <c r="AS88" s="449">
        <f t="shared" si="44"/>
        <v>19.463247210273224</v>
      </c>
      <c r="AU88" s="450" t="str">
        <f t="shared" ca="1" si="45"/>
        <v/>
      </c>
      <c r="AV88" s="450" t="str">
        <f t="shared" ca="1" si="46"/>
        <v/>
      </c>
      <c r="AX88" s="450" t="str">
        <f t="shared" ca="1" si="47"/>
        <v/>
      </c>
      <c r="AY88" s="450" t="str">
        <f t="shared" ca="1" si="48"/>
        <v/>
      </c>
      <c r="BA88" s="450" t="str">
        <f t="shared" ca="1" si="49"/>
        <v/>
      </c>
      <c r="BB88" s="450" t="str">
        <f t="shared" ca="1" si="50"/>
        <v/>
      </c>
      <c r="BD88" s="450" t="str">
        <f t="shared" ca="1" si="51"/>
        <v/>
      </c>
      <c r="BE88" s="450" t="str">
        <f t="shared" ca="1" si="52"/>
        <v/>
      </c>
      <c r="BG88" s="450" t="str">
        <f t="shared" ca="1" si="53"/>
        <v/>
      </c>
      <c r="BH88" s="450" t="str">
        <f t="shared" ca="1" si="54"/>
        <v/>
      </c>
      <c r="BI88" s="451"/>
      <c r="BJ88" s="450" t="str">
        <f t="shared" ca="1" si="55"/>
        <v/>
      </c>
      <c r="BK88" s="450" t="str">
        <f t="shared" ca="1" si="56"/>
        <v/>
      </c>
      <c r="BM88" s="450" t="str">
        <f t="shared" ca="1" si="57"/>
        <v/>
      </c>
      <c r="BN88" s="450" t="str">
        <f t="shared" ca="1" si="58"/>
        <v/>
      </c>
      <c r="BP88" s="450" t="str">
        <f t="shared" ca="1" si="59"/>
        <v/>
      </c>
      <c r="BQ88" s="450" t="str">
        <f t="shared" ca="1" si="60"/>
        <v/>
      </c>
      <c r="BS88" s="450" t="str">
        <f t="shared" ca="1" si="61"/>
        <v/>
      </c>
      <c r="BT88" s="450" t="str">
        <f t="shared" ca="1" si="62"/>
        <v/>
      </c>
      <c r="BU88" s="452"/>
      <c r="BV88" s="446"/>
      <c r="BW88" s="450" t="str">
        <f t="shared" ca="1" si="63"/>
        <v/>
      </c>
      <c r="BX88" s="450" t="str">
        <f t="shared" ca="1" si="64"/>
        <v/>
      </c>
      <c r="BY88" s="452"/>
      <c r="BZ88" s="450" t="str">
        <f t="shared" ca="1" si="65"/>
        <v/>
      </c>
      <c r="CA88" s="450" t="str">
        <f t="shared" ca="1" si="66"/>
        <v/>
      </c>
      <c r="CC88" s="450" t="str">
        <f t="shared" ca="1" si="67"/>
        <v/>
      </c>
      <c r="CD88" s="450" t="str">
        <f t="shared" ca="1" si="68"/>
        <v/>
      </c>
      <c r="CF88" s="450" t="str">
        <f t="shared" si="69"/>
        <v/>
      </c>
      <c r="CG88" s="450" t="str">
        <f t="shared" si="70"/>
        <v/>
      </c>
      <c r="CI88" s="450" t="str">
        <f t="shared" ca="1" si="71"/>
        <v/>
      </c>
      <c r="CJ88" s="450" t="str">
        <f t="shared" ca="1" si="72"/>
        <v/>
      </c>
      <c r="CL88" s="450" t="str">
        <f t="shared" ca="1" si="73"/>
        <v/>
      </c>
      <c r="CM88" s="450" t="str">
        <f t="shared" ca="1" si="74"/>
        <v/>
      </c>
    </row>
    <row r="89" spans="1:91" s="441" customFormat="1" ht="17.399999999999999" x14ac:dyDescent="0.55000000000000004">
      <c r="A89" s="445">
        <v>82</v>
      </c>
      <c r="B89" s="423" t="str">
        <f t="shared" si="75"/>
        <v>OECD90: FAOSTAT 2017</v>
      </c>
      <c r="C89" s="425" t="s">
        <v>681</v>
      </c>
      <c r="D89" s="425" t="s">
        <v>682</v>
      </c>
      <c r="E89" s="425" t="s">
        <v>482</v>
      </c>
      <c r="F89" s="425" t="s">
        <v>670</v>
      </c>
      <c r="G89" s="425"/>
      <c r="H89" s="305"/>
      <c r="I89" s="424">
        <v>2017</v>
      </c>
      <c r="J89" s="306"/>
      <c r="K89" s="428">
        <v>3.2740999999999998</v>
      </c>
      <c r="L89" s="426" t="s">
        <v>258</v>
      </c>
      <c r="M89" s="427"/>
      <c r="N89" s="426" t="s">
        <v>258</v>
      </c>
      <c r="O89" s="541">
        <f t="shared" si="77"/>
        <v>4.152711463751336</v>
      </c>
      <c r="P89" s="431" t="s">
        <v>263</v>
      </c>
      <c r="Q89" s="431" t="s">
        <v>0</v>
      </c>
      <c r="S89" s="442">
        <f t="shared" si="42"/>
        <v>3.2740999999999998</v>
      </c>
      <c r="T89" s="443">
        <f t="shared" si="78"/>
        <v>13.596392603468248</v>
      </c>
      <c r="U89" s="442">
        <f t="shared" si="43"/>
        <v>13.596392603468248</v>
      </c>
      <c r="V89" s="444" t="str">
        <f t="shared" si="79"/>
        <v>t/ha</v>
      </c>
      <c r="Z89" s="446"/>
      <c r="AA89" s="542" t="s">
        <v>482</v>
      </c>
      <c r="AB89" s="542" t="s">
        <v>670</v>
      </c>
      <c r="AC89" s="542" t="s">
        <v>263</v>
      </c>
      <c r="AD89" s="542">
        <v>2017</v>
      </c>
      <c r="AE89" s="542">
        <v>38861456</v>
      </c>
      <c r="AF89" s="542">
        <v>3.2740999999999998</v>
      </c>
      <c r="AG89" s="542">
        <f t="shared" si="76"/>
        <v>0.98222855554624167</v>
      </c>
      <c r="AH89" s="542">
        <f t="shared" si="80"/>
        <v>3.2159145137139498</v>
      </c>
      <c r="AI89" s="542">
        <v>127235090</v>
      </c>
      <c r="AJ89" s="418">
        <f t="shared" si="81"/>
        <v>4.152711463751336</v>
      </c>
      <c r="AK89" s="418">
        <f t="shared" si="82"/>
        <v>13.596392603468248</v>
      </c>
      <c r="AP89" s="446"/>
      <c r="AS89" s="449">
        <f t="shared" si="44"/>
        <v>13.596392603468248</v>
      </c>
      <c r="AU89" s="450" t="str">
        <f t="shared" ca="1" si="45"/>
        <v/>
      </c>
      <c r="AV89" s="450" t="str">
        <f t="shared" ca="1" si="46"/>
        <v/>
      </c>
      <c r="AX89" s="450" t="str">
        <f t="shared" ca="1" si="47"/>
        <v/>
      </c>
      <c r="AY89" s="450" t="str">
        <f t="shared" ca="1" si="48"/>
        <v/>
      </c>
      <c r="BA89" s="450" t="str">
        <f t="shared" ca="1" si="49"/>
        <v/>
      </c>
      <c r="BB89" s="450" t="str">
        <f t="shared" ca="1" si="50"/>
        <v/>
      </c>
      <c r="BD89" s="450" t="str">
        <f t="shared" ca="1" si="51"/>
        <v/>
      </c>
      <c r="BE89" s="450" t="str">
        <f t="shared" ca="1" si="52"/>
        <v/>
      </c>
      <c r="BG89" s="450" t="str">
        <f t="shared" ca="1" si="53"/>
        <v/>
      </c>
      <c r="BH89" s="450" t="str">
        <f t="shared" ca="1" si="54"/>
        <v/>
      </c>
      <c r="BI89" s="451"/>
      <c r="BJ89" s="450" t="str">
        <f t="shared" ca="1" si="55"/>
        <v/>
      </c>
      <c r="BK89" s="450" t="str">
        <f t="shared" ca="1" si="56"/>
        <v/>
      </c>
      <c r="BM89" s="450" t="str">
        <f t="shared" ca="1" si="57"/>
        <v/>
      </c>
      <c r="BN89" s="450" t="str">
        <f t="shared" ca="1" si="58"/>
        <v/>
      </c>
      <c r="BP89" s="450" t="str">
        <f t="shared" ca="1" si="59"/>
        <v/>
      </c>
      <c r="BQ89" s="450" t="str">
        <f t="shared" ca="1" si="60"/>
        <v/>
      </c>
      <c r="BS89" s="450" t="str">
        <f t="shared" ca="1" si="61"/>
        <v/>
      </c>
      <c r="BT89" s="450" t="str">
        <f t="shared" ca="1" si="62"/>
        <v/>
      </c>
      <c r="BU89" s="452"/>
      <c r="BV89" s="446"/>
      <c r="BW89" s="450" t="str">
        <f t="shared" ca="1" si="63"/>
        <v/>
      </c>
      <c r="BX89" s="450" t="str">
        <f t="shared" ca="1" si="64"/>
        <v/>
      </c>
      <c r="BY89" s="452"/>
      <c r="BZ89" s="450" t="str">
        <f t="shared" ca="1" si="65"/>
        <v/>
      </c>
      <c r="CA89" s="450" t="str">
        <f t="shared" ca="1" si="66"/>
        <v/>
      </c>
      <c r="CC89" s="450" t="str">
        <f t="shared" ca="1" si="67"/>
        <v/>
      </c>
      <c r="CD89" s="450" t="str">
        <f t="shared" ca="1" si="68"/>
        <v/>
      </c>
      <c r="CF89" s="450" t="str">
        <f t="shared" si="69"/>
        <v/>
      </c>
      <c r="CG89" s="450" t="str">
        <f t="shared" si="70"/>
        <v/>
      </c>
      <c r="CI89" s="450" t="str">
        <f t="shared" ca="1" si="71"/>
        <v/>
      </c>
      <c r="CJ89" s="450" t="str">
        <f t="shared" ca="1" si="72"/>
        <v/>
      </c>
      <c r="CL89" s="450" t="str">
        <f t="shared" ca="1" si="73"/>
        <v/>
      </c>
      <c r="CM89" s="450" t="str">
        <f t="shared" ca="1" si="74"/>
        <v/>
      </c>
    </row>
    <row r="90" spans="1:91" s="441" customFormat="1" ht="17.399999999999999" x14ac:dyDescent="0.55000000000000004">
      <c r="A90" s="445">
        <v>83</v>
      </c>
      <c r="B90" s="423" t="str">
        <f t="shared" si="75"/>
        <v>OECD90: FAOSTAT 2017</v>
      </c>
      <c r="C90" s="425" t="s">
        <v>681</v>
      </c>
      <c r="D90" s="425" t="s">
        <v>682</v>
      </c>
      <c r="E90" s="425" t="s">
        <v>482</v>
      </c>
      <c r="F90" s="425" t="s">
        <v>672</v>
      </c>
      <c r="G90" s="425"/>
      <c r="H90" s="305"/>
      <c r="I90" s="424">
        <v>2017</v>
      </c>
      <c r="J90" s="306"/>
      <c r="K90" s="428">
        <v>2.7551999999999999</v>
      </c>
      <c r="L90" s="426" t="s">
        <v>258</v>
      </c>
      <c r="M90" s="427"/>
      <c r="N90" s="426" t="s">
        <v>258</v>
      </c>
      <c r="O90" s="541">
        <f t="shared" si="77"/>
        <v>5.6029955106470811E-2</v>
      </c>
      <c r="P90" s="431" t="s">
        <v>263</v>
      </c>
      <c r="Q90" s="431" t="s">
        <v>0</v>
      </c>
      <c r="S90" s="442">
        <f t="shared" si="42"/>
        <v>2.7551999999999999</v>
      </c>
      <c r="T90" s="443">
        <f t="shared" si="78"/>
        <v>0.15437373230934837</v>
      </c>
      <c r="U90" s="442">
        <f t="shared" si="43"/>
        <v>0.15437373230934837</v>
      </c>
      <c r="V90" s="444" t="str">
        <f t="shared" si="79"/>
        <v>t/ha</v>
      </c>
      <c r="Z90" s="446"/>
      <c r="AA90" s="542" t="s">
        <v>482</v>
      </c>
      <c r="AB90" s="542" t="s">
        <v>672</v>
      </c>
      <c r="AC90" s="542" t="s">
        <v>263</v>
      </c>
      <c r="AD90" s="542">
        <v>2017</v>
      </c>
      <c r="AE90" s="542">
        <v>623083</v>
      </c>
      <c r="AF90" s="542">
        <v>2.7551999999999999</v>
      </c>
      <c r="AG90" s="542">
        <f t="shared" si="76"/>
        <v>0.82655878447237563</v>
      </c>
      <c r="AH90" s="542">
        <f t="shared" si="80"/>
        <v>2.2773347629782892</v>
      </c>
      <c r="AI90" s="542">
        <v>1716704</v>
      </c>
      <c r="AJ90" s="418">
        <f t="shared" si="81"/>
        <v>5.6029955106470811E-2</v>
      </c>
      <c r="AK90" s="418">
        <f t="shared" si="82"/>
        <v>0.15437373230934837</v>
      </c>
      <c r="AP90" s="446"/>
      <c r="AS90" s="449">
        <f t="shared" si="44"/>
        <v>0.15437373230934837</v>
      </c>
      <c r="AU90" s="450" t="str">
        <f t="shared" ca="1" si="45"/>
        <v/>
      </c>
      <c r="AV90" s="450" t="str">
        <f t="shared" ca="1" si="46"/>
        <v/>
      </c>
      <c r="AX90" s="450" t="str">
        <f t="shared" ca="1" si="47"/>
        <v/>
      </c>
      <c r="AY90" s="450" t="str">
        <f t="shared" ca="1" si="48"/>
        <v/>
      </c>
      <c r="BA90" s="450" t="str">
        <f t="shared" ca="1" si="49"/>
        <v/>
      </c>
      <c r="BB90" s="450" t="str">
        <f t="shared" ca="1" si="50"/>
        <v/>
      </c>
      <c r="BD90" s="450" t="str">
        <f t="shared" ca="1" si="51"/>
        <v/>
      </c>
      <c r="BE90" s="450" t="str">
        <f t="shared" ca="1" si="52"/>
        <v/>
      </c>
      <c r="BG90" s="450" t="str">
        <f t="shared" ca="1" si="53"/>
        <v/>
      </c>
      <c r="BH90" s="450" t="str">
        <f t="shared" ca="1" si="54"/>
        <v/>
      </c>
      <c r="BI90" s="451"/>
      <c r="BJ90" s="450" t="str">
        <f t="shared" ca="1" si="55"/>
        <v/>
      </c>
      <c r="BK90" s="450" t="str">
        <f t="shared" ca="1" si="56"/>
        <v/>
      </c>
      <c r="BM90" s="450" t="str">
        <f t="shared" ca="1" si="57"/>
        <v/>
      </c>
      <c r="BN90" s="450" t="str">
        <f t="shared" ca="1" si="58"/>
        <v/>
      </c>
      <c r="BP90" s="450" t="str">
        <f t="shared" ca="1" si="59"/>
        <v/>
      </c>
      <c r="BQ90" s="450" t="str">
        <f t="shared" ca="1" si="60"/>
        <v/>
      </c>
      <c r="BS90" s="450" t="str">
        <f t="shared" ca="1" si="61"/>
        <v/>
      </c>
      <c r="BT90" s="450" t="str">
        <f t="shared" ca="1" si="62"/>
        <v/>
      </c>
      <c r="BU90" s="452"/>
      <c r="BV90" s="446"/>
      <c r="BW90" s="450" t="str">
        <f t="shared" ca="1" si="63"/>
        <v/>
      </c>
      <c r="BX90" s="450" t="str">
        <f t="shared" ca="1" si="64"/>
        <v/>
      </c>
      <c r="BY90" s="452"/>
      <c r="BZ90" s="450" t="str">
        <f t="shared" ca="1" si="65"/>
        <v/>
      </c>
      <c r="CA90" s="450" t="str">
        <f t="shared" ca="1" si="66"/>
        <v/>
      </c>
      <c r="CC90" s="450" t="str">
        <f t="shared" ca="1" si="67"/>
        <v/>
      </c>
      <c r="CD90" s="450" t="str">
        <f t="shared" ca="1" si="68"/>
        <v/>
      </c>
      <c r="CF90" s="450" t="str">
        <f t="shared" si="69"/>
        <v/>
      </c>
      <c r="CG90" s="450" t="str">
        <f t="shared" si="70"/>
        <v/>
      </c>
      <c r="CI90" s="450" t="str">
        <f t="shared" ca="1" si="71"/>
        <v/>
      </c>
      <c r="CJ90" s="450" t="str">
        <f t="shared" ca="1" si="72"/>
        <v/>
      </c>
      <c r="CL90" s="450" t="str">
        <f t="shared" ca="1" si="73"/>
        <v/>
      </c>
      <c r="CM90" s="450" t="str">
        <f t="shared" ca="1" si="74"/>
        <v/>
      </c>
    </row>
    <row r="91" spans="1:91" s="441" customFormat="1" ht="17.399999999999999" x14ac:dyDescent="0.55000000000000004">
      <c r="A91" s="445">
        <v>84</v>
      </c>
      <c r="B91" s="423" t="str">
        <f t="shared" si="75"/>
        <v>OECD90: FAOSTAT 2017</v>
      </c>
      <c r="C91" s="425" t="s">
        <v>681</v>
      </c>
      <c r="D91" s="425" t="s">
        <v>682</v>
      </c>
      <c r="E91" s="425" t="s">
        <v>482</v>
      </c>
      <c r="F91" s="425" t="s">
        <v>673</v>
      </c>
      <c r="G91" s="425"/>
      <c r="H91" s="305"/>
      <c r="I91" s="424">
        <v>2017</v>
      </c>
      <c r="J91" s="306"/>
      <c r="K91" s="428">
        <v>2.9716</v>
      </c>
      <c r="L91" s="426" t="s">
        <v>258</v>
      </c>
      <c r="M91" s="427"/>
      <c r="N91" s="426" t="s">
        <v>258</v>
      </c>
      <c r="O91" s="541">
        <f t="shared" si="77"/>
        <v>2.1934695538045324E-2</v>
      </c>
      <c r="P91" s="431" t="s">
        <v>263</v>
      </c>
      <c r="Q91" s="431" t="s">
        <v>0</v>
      </c>
      <c r="S91" s="442">
        <f t="shared" si="42"/>
        <v>2.9716</v>
      </c>
      <c r="T91" s="443">
        <f t="shared" si="78"/>
        <v>6.5181141260855488E-2</v>
      </c>
      <c r="U91" s="442">
        <f t="shared" si="43"/>
        <v>6.5181141260855488E-2</v>
      </c>
      <c r="V91" s="444" t="str">
        <f t="shared" si="79"/>
        <v>t/ha</v>
      </c>
      <c r="Z91" s="446"/>
      <c r="AA91" s="542" t="s">
        <v>482</v>
      </c>
      <c r="AB91" s="542" t="s">
        <v>673</v>
      </c>
      <c r="AC91" s="542" t="s">
        <v>263</v>
      </c>
      <c r="AD91" s="542">
        <v>2017</v>
      </c>
      <c r="AE91" s="542">
        <v>226162</v>
      </c>
      <c r="AF91" s="542">
        <v>2.9716</v>
      </c>
      <c r="AG91" s="542">
        <f t="shared" si="76"/>
        <v>0.89147868900192784</v>
      </c>
      <c r="AH91" s="542">
        <f t="shared" si="80"/>
        <v>2.6491180722381289</v>
      </c>
      <c r="AI91" s="542">
        <v>672058</v>
      </c>
      <c r="AJ91" s="418">
        <f t="shared" si="81"/>
        <v>2.1934695538045324E-2</v>
      </c>
      <c r="AK91" s="418">
        <f t="shared" si="82"/>
        <v>6.5181141260855488E-2</v>
      </c>
      <c r="AP91" s="446"/>
      <c r="AS91" s="449">
        <f t="shared" si="44"/>
        <v>6.5181141260855488E-2</v>
      </c>
      <c r="AU91" s="450" t="str">
        <f t="shared" ca="1" si="45"/>
        <v/>
      </c>
      <c r="AV91" s="450" t="str">
        <f t="shared" ca="1" si="46"/>
        <v/>
      </c>
      <c r="AX91" s="450" t="str">
        <f t="shared" ca="1" si="47"/>
        <v/>
      </c>
      <c r="AY91" s="450" t="str">
        <f t="shared" ca="1" si="48"/>
        <v/>
      </c>
      <c r="BA91" s="450" t="str">
        <f t="shared" ca="1" si="49"/>
        <v/>
      </c>
      <c r="BB91" s="450" t="str">
        <f t="shared" ca="1" si="50"/>
        <v/>
      </c>
      <c r="BD91" s="450" t="str">
        <f t="shared" ca="1" si="51"/>
        <v/>
      </c>
      <c r="BE91" s="450" t="str">
        <f t="shared" ca="1" si="52"/>
        <v/>
      </c>
      <c r="BG91" s="450" t="str">
        <f t="shared" ca="1" si="53"/>
        <v/>
      </c>
      <c r="BH91" s="450" t="str">
        <f t="shared" ca="1" si="54"/>
        <v/>
      </c>
      <c r="BI91" s="451"/>
      <c r="BJ91" s="450" t="str">
        <f t="shared" ca="1" si="55"/>
        <v/>
      </c>
      <c r="BK91" s="450" t="str">
        <f t="shared" ca="1" si="56"/>
        <v/>
      </c>
      <c r="BM91" s="450" t="str">
        <f t="shared" ca="1" si="57"/>
        <v/>
      </c>
      <c r="BN91" s="450" t="str">
        <f t="shared" ca="1" si="58"/>
        <v/>
      </c>
      <c r="BP91" s="450" t="str">
        <f t="shared" ca="1" si="59"/>
        <v/>
      </c>
      <c r="BQ91" s="450" t="str">
        <f t="shared" ca="1" si="60"/>
        <v/>
      </c>
      <c r="BS91" s="450" t="str">
        <f t="shared" ca="1" si="61"/>
        <v/>
      </c>
      <c r="BT91" s="450" t="str">
        <f t="shared" ca="1" si="62"/>
        <v/>
      </c>
      <c r="BU91" s="452"/>
      <c r="BV91" s="446"/>
      <c r="BW91" s="450" t="str">
        <f t="shared" ca="1" si="63"/>
        <v/>
      </c>
      <c r="BX91" s="450" t="str">
        <f t="shared" ca="1" si="64"/>
        <v/>
      </c>
      <c r="BY91" s="452"/>
      <c r="BZ91" s="450" t="str">
        <f t="shared" ca="1" si="65"/>
        <v/>
      </c>
      <c r="CA91" s="450" t="str">
        <f t="shared" ca="1" si="66"/>
        <v/>
      </c>
      <c r="CC91" s="450" t="str">
        <f t="shared" ca="1" si="67"/>
        <v/>
      </c>
      <c r="CD91" s="450" t="str">
        <f t="shared" ca="1" si="68"/>
        <v/>
      </c>
      <c r="CF91" s="450" t="str">
        <f t="shared" si="69"/>
        <v/>
      </c>
      <c r="CG91" s="450" t="str">
        <f t="shared" si="70"/>
        <v/>
      </c>
      <c r="CI91" s="450" t="str">
        <f t="shared" ca="1" si="71"/>
        <v/>
      </c>
      <c r="CJ91" s="450" t="str">
        <f t="shared" ca="1" si="72"/>
        <v/>
      </c>
      <c r="CL91" s="450" t="str">
        <f t="shared" ca="1" si="73"/>
        <v/>
      </c>
      <c r="CM91" s="450" t="str">
        <f t="shared" ca="1" si="74"/>
        <v/>
      </c>
    </row>
    <row r="92" spans="1:91" s="441" customFormat="1" ht="17.399999999999999" x14ac:dyDescent="0.55000000000000004">
      <c r="A92" s="445">
        <v>85</v>
      </c>
      <c r="B92" s="423" t="str">
        <f t="shared" si="75"/>
        <v>OECD90: FAOSTAT 2017</v>
      </c>
      <c r="C92" s="425" t="s">
        <v>681</v>
      </c>
      <c r="D92" s="425" t="s">
        <v>682</v>
      </c>
      <c r="E92" s="425" t="s">
        <v>482</v>
      </c>
      <c r="F92" s="425" t="s">
        <v>674</v>
      </c>
      <c r="G92" s="425"/>
      <c r="H92" s="305"/>
      <c r="I92" s="424">
        <v>2017</v>
      </c>
      <c r="J92" s="306"/>
      <c r="K92" s="428">
        <v>2.149</v>
      </c>
      <c r="L92" s="426" t="s">
        <v>258</v>
      </c>
      <c r="M92" s="427"/>
      <c r="N92" s="426" t="s">
        <v>258</v>
      </c>
      <c r="O92" s="541">
        <f t="shared" si="77"/>
        <v>2.1066587380831319E-3</v>
      </c>
      <c r="P92" s="431" t="s">
        <v>263</v>
      </c>
      <c r="Q92" s="431" t="s">
        <v>0</v>
      </c>
      <c r="S92" s="442">
        <f t="shared" si="42"/>
        <v>2.149</v>
      </c>
      <c r="T92" s="443">
        <f t="shared" si="78"/>
        <v>4.5272096281406505E-3</v>
      </c>
      <c r="U92" s="442">
        <f t="shared" si="43"/>
        <v>4.5272096281406505E-3</v>
      </c>
      <c r="V92" s="444" t="str">
        <f t="shared" si="79"/>
        <v>t/ha</v>
      </c>
      <c r="Z92" s="446"/>
      <c r="AA92" s="542" t="s">
        <v>482</v>
      </c>
      <c r="AB92" s="542" t="s">
        <v>674</v>
      </c>
      <c r="AC92" s="542" t="s">
        <v>263</v>
      </c>
      <c r="AD92" s="542">
        <v>2017</v>
      </c>
      <c r="AE92" s="542">
        <v>30035</v>
      </c>
      <c r="AF92" s="542">
        <v>2.149</v>
      </c>
      <c r="AG92" s="542">
        <f t="shared" si="76"/>
        <v>0.6446990519131589</v>
      </c>
      <c r="AH92" s="542">
        <f t="shared" si="80"/>
        <v>1.3854582625613785</v>
      </c>
      <c r="AI92" s="542">
        <v>64546</v>
      </c>
      <c r="AJ92" s="418">
        <f t="shared" si="81"/>
        <v>2.1066587380831319E-3</v>
      </c>
      <c r="AK92" s="418">
        <f t="shared" si="82"/>
        <v>4.5272096281406505E-3</v>
      </c>
      <c r="AP92" s="446"/>
      <c r="AS92" s="449">
        <f t="shared" si="44"/>
        <v>4.5272096281406505E-3</v>
      </c>
      <c r="AU92" s="450" t="str">
        <f t="shared" ca="1" si="45"/>
        <v/>
      </c>
      <c r="AV92" s="450" t="str">
        <f t="shared" ca="1" si="46"/>
        <v/>
      </c>
      <c r="AX92" s="450" t="str">
        <f t="shared" ca="1" si="47"/>
        <v/>
      </c>
      <c r="AY92" s="450" t="str">
        <f t="shared" ca="1" si="48"/>
        <v/>
      </c>
      <c r="BA92" s="450" t="str">
        <f t="shared" ca="1" si="49"/>
        <v/>
      </c>
      <c r="BB92" s="450" t="str">
        <f t="shared" ca="1" si="50"/>
        <v/>
      </c>
      <c r="BD92" s="450" t="str">
        <f t="shared" ca="1" si="51"/>
        <v/>
      </c>
      <c r="BE92" s="450" t="str">
        <f t="shared" ca="1" si="52"/>
        <v/>
      </c>
      <c r="BG92" s="450" t="str">
        <f t="shared" ca="1" si="53"/>
        <v/>
      </c>
      <c r="BH92" s="450" t="str">
        <f t="shared" ca="1" si="54"/>
        <v/>
      </c>
      <c r="BI92" s="451"/>
      <c r="BJ92" s="450" t="str">
        <f t="shared" ca="1" si="55"/>
        <v/>
      </c>
      <c r="BK92" s="450" t="str">
        <f t="shared" ca="1" si="56"/>
        <v/>
      </c>
      <c r="BM92" s="450" t="str">
        <f t="shared" ca="1" si="57"/>
        <v/>
      </c>
      <c r="BN92" s="450" t="str">
        <f t="shared" ca="1" si="58"/>
        <v/>
      </c>
      <c r="BP92" s="450" t="str">
        <f t="shared" ca="1" si="59"/>
        <v/>
      </c>
      <c r="BQ92" s="450" t="str">
        <f t="shared" ca="1" si="60"/>
        <v/>
      </c>
      <c r="BS92" s="450" t="str">
        <f t="shared" ca="1" si="61"/>
        <v/>
      </c>
      <c r="BT92" s="450" t="str">
        <f t="shared" ca="1" si="62"/>
        <v/>
      </c>
      <c r="BU92" s="452"/>
      <c r="BV92" s="446"/>
      <c r="BW92" s="450" t="str">
        <f t="shared" ca="1" si="63"/>
        <v/>
      </c>
      <c r="BX92" s="450" t="str">
        <f t="shared" ca="1" si="64"/>
        <v/>
      </c>
      <c r="BY92" s="452"/>
      <c r="BZ92" s="450" t="str">
        <f t="shared" ca="1" si="65"/>
        <v/>
      </c>
      <c r="CA92" s="450" t="str">
        <f t="shared" ca="1" si="66"/>
        <v/>
      </c>
      <c r="CC92" s="450" t="str">
        <f t="shared" ca="1" si="67"/>
        <v/>
      </c>
      <c r="CD92" s="450" t="str">
        <f t="shared" ca="1" si="68"/>
        <v/>
      </c>
      <c r="CF92" s="450" t="str">
        <f t="shared" si="69"/>
        <v/>
      </c>
      <c r="CG92" s="450" t="str">
        <f t="shared" si="70"/>
        <v/>
      </c>
      <c r="CI92" s="450" t="str">
        <f t="shared" ca="1" si="71"/>
        <v/>
      </c>
      <c r="CJ92" s="450" t="str">
        <f t="shared" ca="1" si="72"/>
        <v/>
      </c>
      <c r="CL92" s="450" t="str">
        <f t="shared" ca="1" si="73"/>
        <v/>
      </c>
      <c r="CM92" s="450" t="str">
        <f t="shared" ca="1" si="74"/>
        <v/>
      </c>
    </row>
    <row r="93" spans="1:91" s="441" customFormat="1" ht="17.399999999999999" x14ac:dyDescent="0.55000000000000004">
      <c r="A93" s="445">
        <v>86</v>
      </c>
      <c r="B93" s="423" t="str">
        <f t="shared" si="75"/>
        <v>Eastern Europe: FAOSTAT 2017</v>
      </c>
      <c r="C93" s="425" t="s">
        <v>681</v>
      </c>
      <c r="D93" s="425" t="s">
        <v>682</v>
      </c>
      <c r="E93" s="425" t="s">
        <v>246</v>
      </c>
      <c r="F93" s="425" t="s">
        <v>675</v>
      </c>
      <c r="G93" s="425"/>
      <c r="H93" s="305"/>
      <c r="I93" s="424">
        <v>2017</v>
      </c>
      <c r="J93" s="306"/>
      <c r="K93" s="428">
        <v>2.0104000000000002</v>
      </c>
      <c r="L93" s="426" t="s">
        <v>258</v>
      </c>
      <c r="M93" s="427"/>
      <c r="N93" s="426" t="s">
        <v>258</v>
      </c>
      <c r="O93" s="541">
        <f t="shared" si="77"/>
        <v>8.3505881816614766E-3</v>
      </c>
      <c r="P93" s="431" t="s">
        <v>263</v>
      </c>
      <c r="Q93" s="431" t="s">
        <v>0</v>
      </c>
      <c r="S93" s="442">
        <f t="shared" si="42"/>
        <v>2.0104000000000002</v>
      </c>
      <c r="T93" s="443">
        <f t="shared" si="78"/>
        <v>1.6788022480412234E-2</v>
      </c>
      <c r="U93" s="442">
        <f t="shared" si="43"/>
        <v>1.6788022480412234E-2</v>
      </c>
      <c r="V93" s="444" t="str">
        <f t="shared" si="79"/>
        <v>t/ha</v>
      </c>
      <c r="Z93" s="446"/>
      <c r="AA93" s="542" t="s">
        <v>246</v>
      </c>
      <c r="AB93" s="542" t="s">
        <v>675</v>
      </c>
      <c r="AC93" s="542" t="s">
        <v>263</v>
      </c>
      <c r="AD93" s="542">
        <v>2017</v>
      </c>
      <c r="AE93" s="542">
        <v>127262</v>
      </c>
      <c r="AF93" s="542">
        <v>2.0104000000000002</v>
      </c>
      <c r="AG93" s="542">
        <f t="shared" si="76"/>
        <v>0.60311911306012789</v>
      </c>
      <c r="AH93" s="542">
        <f t="shared" si="80"/>
        <v>1.2125106648960813</v>
      </c>
      <c r="AI93" s="542">
        <v>255854</v>
      </c>
      <c r="AJ93" s="418">
        <f t="shared" si="81"/>
        <v>8.3505881816614766E-3</v>
      </c>
      <c r="AK93" s="418">
        <f t="shared" si="82"/>
        <v>1.6788022480412234E-2</v>
      </c>
      <c r="AP93" s="446"/>
      <c r="AS93" s="449">
        <f t="shared" si="44"/>
        <v>1.6788022480412234E-2</v>
      </c>
      <c r="AU93" s="450" t="str">
        <f t="shared" ca="1" si="45"/>
        <v/>
      </c>
      <c r="AV93" s="450" t="str">
        <f t="shared" ca="1" si="46"/>
        <v/>
      </c>
      <c r="AX93" s="450" t="str">
        <f t="shared" ca="1" si="47"/>
        <v/>
      </c>
      <c r="AY93" s="450" t="str">
        <f t="shared" ca="1" si="48"/>
        <v/>
      </c>
      <c r="BA93" s="450" t="str">
        <f t="shared" ca="1" si="49"/>
        <v/>
      </c>
      <c r="BB93" s="450" t="str">
        <f t="shared" ca="1" si="50"/>
        <v/>
      </c>
      <c r="BD93" s="450" t="str">
        <f t="shared" ca="1" si="51"/>
        <v/>
      </c>
      <c r="BE93" s="450" t="str">
        <f t="shared" ca="1" si="52"/>
        <v/>
      </c>
      <c r="BG93" s="450" t="str">
        <f t="shared" ca="1" si="53"/>
        <v/>
      </c>
      <c r="BH93" s="450" t="str">
        <f t="shared" ca="1" si="54"/>
        <v/>
      </c>
      <c r="BI93" s="451"/>
      <c r="BJ93" s="450" t="str">
        <f t="shared" ca="1" si="55"/>
        <v/>
      </c>
      <c r="BK93" s="450" t="str">
        <f t="shared" ca="1" si="56"/>
        <v/>
      </c>
      <c r="BM93" s="450" t="str">
        <f t="shared" ca="1" si="57"/>
        <v/>
      </c>
      <c r="BN93" s="450" t="str">
        <f t="shared" ca="1" si="58"/>
        <v/>
      </c>
      <c r="BP93" s="450" t="str">
        <f t="shared" ca="1" si="59"/>
        <v/>
      </c>
      <c r="BQ93" s="450" t="str">
        <f t="shared" ca="1" si="60"/>
        <v/>
      </c>
      <c r="BS93" s="450" t="str">
        <f t="shared" ca="1" si="61"/>
        <v/>
      </c>
      <c r="BT93" s="450" t="str">
        <f t="shared" ca="1" si="62"/>
        <v/>
      </c>
      <c r="BU93" s="452"/>
      <c r="BV93" s="446"/>
      <c r="BW93" s="450" t="str">
        <f t="shared" ca="1" si="63"/>
        <v/>
      </c>
      <c r="BX93" s="450" t="str">
        <f t="shared" ca="1" si="64"/>
        <v/>
      </c>
      <c r="BY93" s="452"/>
      <c r="BZ93" s="450" t="str">
        <f t="shared" ca="1" si="65"/>
        <v/>
      </c>
      <c r="CA93" s="450" t="str">
        <f t="shared" ca="1" si="66"/>
        <v/>
      </c>
      <c r="CC93" s="450" t="str">
        <f t="shared" ca="1" si="67"/>
        <v/>
      </c>
      <c r="CD93" s="450" t="str">
        <f t="shared" ca="1" si="68"/>
        <v/>
      </c>
      <c r="CF93" s="450" t="str">
        <f t="shared" si="69"/>
        <v/>
      </c>
      <c r="CG93" s="450" t="str">
        <f t="shared" si="70"/>
        <v/>
      </c>
      <c r="CI93" s="450" t="str">
        <f t="shared" ca="1" si="71"/>
        <v/>
      </c>
      <c r="CJ93" s="450" t="str">
        <f t="shared" ca="1" si="72"/>
        <v/>
      </c>
      <c r="CL93" s="450" t="str">
        <f t="shared" ca="1" si="73"/>
        <v/>
      </c>
      <c r="CM93" s="450" t="str">
        <f t="shared" ca="1" si="74"/>
        <v/>
      </c>
    </row>
    <row r="94" spans="1:91" s="441" customFormat="1" ht="17.399999999999999" x14ac:dyDescent="0.55000000000000004">
      <c r="A94" s="445">
        <v>87</v>
      </c>
      <c r="B94" s="423" t="str">
        <f t="shared" si="75"/>
        <v>Eastern Europe: FAOSTAT 2017</v>
      </c>
      <c r="C94" s="425" t="s">
        <v>681</v>
      </c>
      <c r="D94" s="425" t="s">
        <v>682</v>
      </c>
      <c r="E94" s="425" t="s">
        <v>246</v>
      </c>
      <c r="F94" s="425" t="s">
        <v>246</v>
      </c>
      <c r="G94" s="425"/>
      <c r="H94" s="305"/>
      <c r="I94" s="424">
        <v>2017</v>
      </c>
      <c r="J94" s="306"/>
      <c r="K94" s="428">
        <v>1.7195</v>
      </c>
      <c r="L94" s="426" t="s">
        <v>258</v>
      </c>
      <c r="M94" s="427"/>
      <c r="N94" s="426" t="s">
        <v>258</v>
      </c>
      <c r="O94" s="541">
        <f t="shared" si="77"/>
        <v>0.27174184221074882</v>
      </c>
      <c r="P94" s="431" t="s">
        <v>263</v>
      </c>
      <c r="Q94" s="431" t="s">
        <v>0</v>
      </c>
      <c r="S94" s="442">
        <f t="shared" si="42"/>
        <v>1.7195</v>
      </c>
      <c r="T94" s="443">
        <f t="shared" si="78"/>
        <v>0.4672600976813826</v>
      </c>
      <c r="U94" s="442">
        <f t="shared" si="43"/>
        <v>0.4672600976813826</v>
      </c>
      <c r="V94" s="444" t="str">
        <f t="shared" si="79"/>
        <v>t/ha</v>
      </c>
      <c r="Z94" s="446"/>
      <c r="AA94" s="542" t="s">
        <v>246</v>
      </c>
      <c r="AB94" s="542" t="s">
        <v>246</v>
      </c>
      <c r="AC94" s="542" t="s">
        <v>263</v>
      </c>
      <c r="AD94" s="542">
        <v>2017</v>
      </c>
      <c r="AE94" s="542">
        <v>4842160</v>
      </c>
      <c r="AF94" s="542">
        <v>1.7195</v>
      </c>
      <c r="AG94" s="542">
        <f t="shared" si="76"/>
        <v>0.51584924139817434</v>
      </c>
      <c r="AH94" s="542">
        <f t="shared" si="80"/>
        <v>0.88700277058416077</v>
      </c>
      <c r="AI94" s="542">
        <v>8325909</v>
      </c>
      <c r="AJ94" s="418">
        <f t="shared" si="81"/>
        <v>0.27174184221074882</v>
      </c>
      <c r="AK94" s="418">
        <f t="shared" si="82"/>
        <v>0.4672600976813826</v>
      </c>
      <c r="AP94" s="446"/>
      <c r="AS94" s="449">
        <f t="shared" si="44"/>
        <v>0.4672600976813826</v>
      </c>
      <c r="AU94" s="450" t="str">
        <f t="shared" ca="1" si="45"/>
        <v/>
      </c>
      <c r="AV94" s="450" t="str">
        <f t="shared" ca="1" si="46"/>
        <v/>
      </c>
      <c r="AX94" s="450" t="str">
        <f t="shared" ca="1" si="47"/>
        <v/>
      </c>
      <c r="AY94" s="450" t="str">
        <f t="shared" ca="1" si="48"/>
        <v/>
      </c>
      <c r="BA94" s="450" t="str">
        <f t="shared" ca="1" si="49"/>
        <v/>
      </c>
      <c r="BB94" s="450" t="str">
        <f t="shared" ca="1" si="50"/>
        <v/>
      </c>
      <c r="BD94" s="450" t="str">
        <f t="shared" ca="1" si="51"/>
        <v/>
      </c>
      <c r="BE94" s="450" t="str">
        <f t="shared" ca="1" si="52"/>
        <v/>
      </c>
      <c r="BG94" s="450" t="str">
        <f t="shared" ca="1" si="53"/>
        <v/>
      </c>
      <c r="BH94" s="450" t="str">
        <f t="shared" ca="1" si="54"/>
        <v/>
      </c>
      <c r="BI94" s="451"/>
      <c r="BJ94" s="450" t="str">
        <f t="shared" ca="1" si="55"/>
        <v/>
      </c>
      <c r="BK94" s="450" t="str">
        <f t="shared" ca="1" si="56"/>
        <v/>
      </c>
      <c r="BM94" s="450" t="str">
        <f t="shared" ca="1" si="57"/>
        <v/>
      </c>
      <c r="BN94" s="450" t="str">
        <f t="shared" ca="1" si="58"/>
        <v/>
      </c>
      <c r="BP94" s="450" t="str">
        <f t="shared" ca="1" si="59"/>
        <v/>
      </c>
      <c r="BQ94" s="450" t="str">
        <f t="shared" ca="1" si="60"/>
        <v/>
      </c>
      <c r="BS94" s="450" t="str">
        <f t="shared" ca="1" si="61"/>
        <v/>
      </c>
      <c r="BT94" s="450" t="str">
        <f t="shared" ca="1" si="62"/>
        <v/>
      </c>
      <c r="BU94" s="452"/>
      <c r="BV94" s="446"/>
      <c r="BW94" s="450" t="str">
        <f t="shared" ca="1" si="63"/>
        <v/>
      </c>
      <c r="BX94" s="450" t="str">
        <f t="shared" ca="1" si="64"/>
        <v/>
      </c>
      <c r="BY94" s="452"/>
      <c r="BZ94" s="450" t="str">
        <f t="shared" ca="1" si="65"/>
        <v/>
      </c>
      <c r="CA94" s="450" t="str">
        <f t="shared" ca="1" si="66"/>
        <v/>
      </c>
      <c r="CC94" s="450" t="str">
        <f t="shared" ca="1" si="67"/>
        <v/>
      </c>
      <c r="CD94" s="450" t="str">
        <f t="shared" ca="1" si="68"/>
        <v/>
      </c>
      <c r="CF94" s="450" t="str">
        <f t="shared" si="69"/>
        <v/>
      </c>
      <c r="CG94" s="450" t="str">
        <f t="shared" si="70"/>
        <v/>
      </c>
      <c r="CI94" s="450" t="str">
        <f t="shared" ca="1" si="71"/>
        <v/>
      </c>
      <c r="CJ94" s="450" t="str">
        <f t="shared" ca="1" si="72"/>
        <v/>
      </c>
      <c r="CL94" s="450" t="str">
        <f t="shared" ca="1" si="73"/>
        <v/>
      </c>
      <c r="CM94" s="450" t="str">
        <f t="shared" ca="1" si="74"/>
        <v/>
      </c>
    </row>
    <row r="95" spans="1:91" s="441" customFormat="1" ht="17.399999999999999" x14ac:dyDescent="0.55000000000000004">
      <c r="A95" s="445">
        <v>88</v>
      </c>
      <c r="B95" s="423" t="str">
        <f t="shared" si="75"/>
        <v>Middle East and Africa: FAOSTAT 2017</v>
      </c>
      <c r="C95" s="425" t="s">
        <v>681</v>
      </c>
      <c r="D95" s="425" t="s">
        <v>682</v>
      </c>
      <c r="E95" s="425" t="s">
        <v>663</v>
      </c>
      <c r="F95" s="425" t="s">
        <v>277</v>
      </c>
      <c r="G95" s="425"/>
      <c r="H95" s="305"/>
      <c r="I95" s="424">
        <v>2017</v>
      </c>
      <c r="J95" s="306"/>
      <c r="K95" s="428">
        <v>2.6042999999999998</v>
      </c>
      <c r="L95" s="426" t="s">
        <v>258</v>
      </c>
      <c r="M95" s="427"/>
      <c r="N95" s="426" t="s">
        <v>258</v>
      </c>
      <c r="O95" s="541">
        <f t="shared" si="77"/>
        <v>0.88623956771362644</v>
      </c>
      <c r="P95" s="431" t="s">
        <v>264</v>
      </c>
      <c r="Q95" s="431" t="s">
        <v>0</v>
      </c>
      <c r="S95" s="442">
        <f t="shared" si="42"/>
        <v>2.6042999999999998</v>
      </c>
      <c r="T95" s="443">
        <f t="shared" si="78"/>
        <v>2.3080337061965972</v>
      </c>
      <c r="U95" s="442">
        <f t="shared" si="43"/>
        <v>2.3080337061965972</v>
      </c>
      <c r="V95" s="444" t="str">
        <f t="shared" si="79"/>
        <v>t/ha</v>
      </c>
      <c r="Z95" s="446"/>
      <c r="AA95" s="542" t="s">
        <v>663</v>
      </c>
      <c r="AB95" s="542" t="s">
        <v>277</v>
      </c>
      <c r="AC95" s="542" t="s">
        <v>264</v>
      </c>
      <c r="AD95" s="542">
        <v>2017</v>
      </c>
      <c r="AE95" s="542">
        <v>10426558</v>
      </c>
      <c r="AF95" s="542">
        <v>2.6042999999999998</v>
      </c>
      <c r="AG95" s="542">
        <f t="shared" si="76"/>
        <v>0.78128885104580714</v>
      </c>
      <c r="AH95" s="542">
        <f>AF95*AG95</f>
        <v>2.0347105547785955</v>
      </c>
      <c r="AI95" s="542">
        <v>27153529</v>
      </c>
      <c r="AJ95" s="418">
        <f t="shared" si="81"/>
        <v>0.88623956771362644</v>
      </c>
      <c r="AK95" s="418">
        <f t="shared" si="82"/>
        <v>2.3080337061965972</v>
      </c>
      <c r="AP95" s="446"/>
      <c r="AS95" s="449">
        <f t="shared" si="44"/>
        <v>2.3080337061965972</v>
      </c>
      <c r="AU95" s="450" t="str">
        <f t="shared" ca="1" si="45"/>
        <v/>
      </c>
      <c r="AV95" s="450" t="str">
        <f t="shared" ca="1" si="46"/>
        <v/>
      </c>
      <c r="AX95" s="450" t="str">
        <f t="shared" ca="1" si="47"/>
        <v/>
      </c>
      <c r="AY95" s="450" t="str">
        <f t="shared" ca="1" si="48"/>
        <v/>
      </c>
      <c r="BA95" s="450" t="str">
        <f t="shared" ca="1" si="49"/>
        <v/>
      </c>
      <c r="BB95" s="450" t="str">
        <f t="shared" ca="1" si="50"/>
        <v/>
      </c>
      <c r="BD95" s="450" t="str">
        <f t="shared" ca="1" si="51"/>
        <v/>
      </c>
      <c r="BE95" s="450" t="str">
        <f t="shared" ca="1" si="52"/>
        <v/>
      </c>
      <c r="BG95" s="450" t="str">
        <f t="shared" ca="1" si="53"/>
        <v/>
      </c>
      <c r="BH95" s="450" t="str">
        <f t="shared" ca="1" si="54"/>
        <v/>
      </c>
      <c r="BI95" s="451"/>
      <c r="BJ95" s="450" t="str">
        <f t="shared" ca="1" si="55"/>
        <v/>
      </c>
      <c r="BK95" s="450" t="str">
        <f t="shared" ca="1" si="56"/>
        <v/>
      </c>
      <c r="BM95" s="450" t="str">
        <f t="shared" ca="1" si="57"/>
        <v/>
      </c>
      <c r="BN95" s="450" t="str">
        <f t="shared" ca="1" si="58"/>
        <v/>
      </c>
      <c r="BP95" s="450" t="str">
        <f t="shared" ca="1" si="59"/>
        <v/>
      </c>
      <c r="BQ95" s="450" t="str">
        <f t="shared" ca="1" si="60"/>
        <v/>
      </c>
      <c r="BS95" s="450" t="str">
        <f t="shared" ca="1" si="61"/>
        <v/>
      </c>
      <c r="BT95" s="450" t="str">
        <f t="shared" ca="1" si="62"/>
        <v/>
      </c>
      <c r="BU95" s="452"/>
      <c r="BV95" s="446"/>
      <c r="BW95" s="450" t="str">
        <f t="shared" ca="1" si="63"/>
        <v/>
      </c>
      <c r="BX95" s="450" t="str">
        <f t="shared" ca="1" si="64"/>
        <v/>
      </c>
      <c r="BY95" s="452"/>
      <c r="BZ95" s="450" t="str">
        <f t="shared" ca="1" si="65"/>
        <v/>
      </c>
      <c r="CA95" s="450" t="str">
        <f t="shared" ca="1" si="66"/>
        <v/>
      </c>
      <c r="CC95" s="450" t="str">
        <f t="shared" ca="1" si="67"/>
        <v/>
      </c>
      <c r="CD95" s="450" t="str">
        <f t="shared" ca="1" si="68"/>
        <v/>
      </c>
      <c r="CF95" s="450" t="str">
        <f t="shared" si="69"/>
        <v/>
      </c>
      <c r="CG95" s="450" t="str">
        <f t="shared" si="70"/>
        <v/>
      </c>
      <c r="CI95" s="450" t="str">
        <f t="shared" ca="1" si="71"/>
        <v/>
      </c>
      <c r="CJ95" s="450" t="str">
        <f t="shared" ca="1" si="72"/>
        <v/>
      </c>
      <c r="CL95" s="450" t="str">
        <f t="shared" ca="1" si="73"/>
        <v/>
      </c>
      <c r="CM95" s="450" t="str">
        <f t="shared" ca="1" si="74"/>
        <v/>
      </c>
    </row>
    <row r="96" spans="1:91" s="441" customFormat="1" ht="17.399999999999999" x14ac:dyDescent="0.55000000000000004">
      <c r="A96" s="445">
        <v>89</v>
      </c>
      <c r="B96" s="423" t="str">
        <f t="shared" si="75"/>
        <v>Middle East and Africa: FAOSTAT 2017</v>
      </c>
      <c r="C96" s="425" t="s">
        <v>681</v>
      </c>
      <c r="D96" s="425" t="s">
        <v>682</v>
      </c>
      <c r="E96" s="425" t="s">
        <v>663</v>
      </c>
      <c r="F96" s="425" t="s">
        <v>664</v>
      </c>
      <c r="G96" s="425"/>
      <c r="H96" s="305"/>
      <c r="I96" s="424">
        <v>2017</v>
      </c>
      <c r="J96" s="306"/>
      <c r="K96" s="428">
        <v>2.7444999999999999</v>
      </c>
      <c r="L96" s="426" t="s">
        <v>258</v>
      </c>
      <c r="M96" s="427"/>
      <c r="N96" s="426" t="s">
        <v>258</v>
      </c>
      <c r="O96" s="541">
        <f t="shared" si="77"/>
        <v>0.96992717846547571</v>
      </c>
      <c r="P96" s="431" t="s">
        <v>264</v>
      </c>
      <c r="Q96" s="431" t="s">
        <v>0</v>
      </c>
      <c r="S96" s="442">
        <f t="shared" si="42"/>
        <v>2.7444999999999999</v>
      </c>
      <c r="T96" s="443">
        <f t="shared" si="78"/>
        <v>2.6619651412984981</v>
      </c>
      <c r="U96" s="442">
        <f t="shared" si="43"/>
        <v>2.6619651412984981</v>
      </c>
      <c r="V96" s="444" t="str">
        <f t="shared" si="79"/>
        <v>t/ha</v>
      </c>
      <c r="Z96" s="446"/>
      <c r="AA96" s="542" t="s">
        <v>663</v>
      </c>
      <c r="AB96" s="542" t="s">
        <v>664</v>
      </c>
      <c r="AC96" s="542" t="s">
        <v>264</v>
      </c>
      <c r="AD96" s="542">
        <v>2017</v>
      </c>
      <c r="AE96" s="542">
        <v>10828128</v>
      </c>
      <c r="AF96" s="542">
        <v>2.7444999999999999</v>
      </c>
      <c r="AG96" s="542">
        <f t="shared" si="76"/>
        <v>0.82334878919295695</v>
      </c>
      <c r="AH96" s="542">
        <f t="shared" ref="AH96:AH109" si="83">AF96*AG96</f>
        <v>2.2596807519400701</v>
      </c>
      <c r="AI96" s="542">
        <v>29717637</v>
      </c>
      <c r="AJ96" s="418">
        <f t="shared" si="81"/>
        <v>0.96992717846547571</v>
      </c>
      <c r="AK96" s="418">
        <f t="shared" si="82"/>
        <v>2.6619651412984981</v>
      </c>
      <c r="AP96" s="446"/>
      <c r="AS96" s="449">
        <f t="shared" si="44"/>
        <v>2.6619651412984981</v>
      </c>
      <c r="AU96" s="450" t="str">
        <f t="shared" ca="1" si="45"/>
        <v/>
      </c>
      <c r="AV96" s="450" t="str">
        <f t="shared" ca="1" si="46"/>
        <v/>
      </c>
      <c r="AX96" s="450" t="str">
        <f t="shared" ca="1" si="47"/>
        <v/>
      </c>
      <c r="AY96" s="450" t="str">
        <f t="shared" ca="1" si="48"/>
        <v/>
      </c>
      <c r="BA96" s="450" t="str">
        <f t="shared" ca="1" si="49"/>
        <v/>
      </c>
      <c r="BB96" s="450" t="str">
        <f t="shared" ca="1" si="50"/>
        <v/>
      </c>
      <c r="BD96" s="450" t="str">
        <f t="shared" ca="1" si="51"/>
        <v/>
      </c>
      <c r="BE96" s="450" t="str">
        <f t="shared" ca="1" si="52"/>
        <v/>
      </c>
      <c r="BG96" s="450" t="str">
        <f t="shared" ca="1" si="53"/>
        <v/>
      </c>
      <c r="BH96" s="450" t="str">
        <f t="shared" ca="1" si="54"/>
        <v/>
      </c>
      <c r="BI96" s="451"/>
      <c r="BJ96" s="450" t="str">
        <f t="shared" ca="1" si="55"/>
        <v/>
      </c>
      <c r="BK96" s="450" t="str">
        <f t="shared" ca="1" si="56"/>
        <v/>
      </c>
      <c r="BM96" s="450" t="str">
        <f t="shared" ca="1" si="57"/>
        <v/>
      </c>
      <c r="BN96" s="450" t="str">
        <f t="shared" ca="1" si="58"/>
        <v/>
      </c>
      <c r="BP96" s="450" t="str">
        <f t="shared" ca="1" si="59"/>
        <v/>
      </c>
      <c r="BQ96" s="450" t="str">
        <f t="shared" ca="1" si="60"/>
        <v/>
      </c>
      <c r="BS96" s="450" t="str">
        <f t="shared" ca="1" si="61"/>
        <v/>
      </c>
      <c r="BT96" s="450" t="str">
        <f t="shared" ca="1" si="62"/>
        <v/>
      </c>
      <c r="BU96" s="452"/>
      <c r="BV96" s="446"/>
      <c r="BW96" s="450" t="str">
        <f t="shared" ca="1" si="63"/>
        <v/>
      </c>
      <c r="BX96" s="450" t="str">
        <f t="shared" ca="1" si="64"/>
        <v/>
      </c>
      <c r="BY96" s="452"/>
      <c r="BZ96" s="450" t="str">
        <f t="shared" ca="1" si="65"/>
        <v/>
      </c>
      <c r="CA96" s="450" t="str">
        <f t="shared" ca="1" si="66"/>
        <v/>
      </c>
      <c r="CC96" s="450" t="str">
        <f t="shared" ca="1" si="67"/>
        <v/>
      </c>
      <c r="CD96" s="450" t="str">
        <f t="shared" ca="1" si="68"/>
        <v/>
      </c>
      <c r="CF96" s="450" t="str">
        <f t="shared" si="69"/>
        <v/>
      </c>
      <c r="CG96" s="450" t="str">
        <f t="shared" si="70"/>
        <v/>
      </c>
      <c r="CI96" s="450" t="str">
        <f t="shared" ca="1" si="71"/>
        <v/>
      </c>
      <c r="CJ96" s="450" t="str">
        <f t="shared" ca="1" si="72"/>
        <v/>
      </c>
      <c r="CL96" s="450" t="str">
        <f t="shared" ca="1" si="73"/>
        <v/>
      </c>
      <c r="CM96" s="450" t="str">
        <f t="shared" ca="1" si="74"/>
        <v/>
      </c>
    </row>
    <row r="97" spans="1:91" s="441" customFormat="1" ht="17.399999999999999" x14ac:dyDescent="0.55000000000000004">
      <c r="A97" s="445">
        <v>90</v>
      </c>
      <c r="B97" s="423" t="str">
        <f t="shared" si="75"/>
        <v>Asia sans Japan: FAOSTAT 2017</v>
      </c>
      <c r="C97" s="425" t="s">
        <v>681</v>
      </c>
      <c r="D97" s="425" t="s">
        <v>682</v>
      </c>
      <c r="E97" s="425" t="s">
        <v>665</v>
      </c>
      <c r="F97" s="425" t="s">
        <v>666</v>
      </c>
      <c r="G97" s="425"/>
      <c r="H97" s="305"/>
      <c r="I97" s="424">
        <v>2017</v>
      </c>
      <c r="J97" s="306"/>
      <c r="K97" s="428">
        <v>5.3937999999999997</v>
      </c>
      <c r="L97" s="426" t="s">
        <v>258</v>
      </c>
      <c r="M97" s="427"/>
      <c r="N97" s="426" t="s">
        <v>258</v>
      </c>
      <c r="O97" s="541">
        <f t="shared" si="77"/>
        <v>4.4244270322923898</v>
      </c>
      <c r="P97" s="431" t="s">
        <v>264</v>
      </c>
      <c r="Q97" s="431" t="s">
        <v>0</v>
      </c>
      <c r="S97" s="442">
        <f t="shared" si="42"/>
        <v>5.3937999999999997</v>
      </c>
      <c r="T97" s="443">
        <f t="shared" si="78"/>
        <v>23.86447452677869</v>
      </c>
      <c r="U97" s="442">
        <f t="shared" si="43"/>
        <v>23.86447452677869</v>
      </c>
      <c r="V97" s="444" t="str">
        <f t="shared" si="79"/>
        <v>t/ha</v>
      </c>
      <c r="Z97" s="446"/>
      <c r="AA97" s="542" t="s">
        <v>665</v>
      </c>
      <c r="AB97" s="542" t="s">
        <v>666</v>
      </c>
      <c r="AC97" s="542" t="s">
        <v>264</v>
      </c>
      <c r="AD97" s="542">
        <v>2017</v>
      </c>
      <c r="AE97" s="542">
        <v>25132635</v>
      </c>
      <c r="AF97" s="542">
        <v>5.3937999999999997</v>
      </c>
      <c r="AG97" s="542">
        <f t="shared" si="76"/>
        <v>1.6181376203858522</v>
      </c>
      <c r="AH97" s="542">
        <f t="shared" si="83"/>
        <v>8.7279106968372098</v>
      </c>
      <c r="AI97" s="542">
        <v>135560194</v>
      </c>
      <c r="AJ97" s="418">
        <f t="shared" si="81"/>
        <v>4.4244270322923898</v>
      </c>
      <c r="AK97" s="418">
        <f t="shared" si="82"/>
        <v>23.86447452677869</v>
      </c>
      <c r="AP97" s="446"/>
      <c r="AS97" s="449">
        <f t="shared" si="44"/>
        <v>23.86447452677869</v>
      </c>
      <c r="AU97" s="450" t="str">
        <f t="shared" ca="1" si="45"/>
        <v/>
      </c>
      <c r="AV97" s="450" t="str">
        <f t="shared" ca="1" si="46"/>
        <v/>
      </c>
      <c r="AX97" s="450" t="str">
        <f t="shared" ca="1" si="47"/>
        <v/>
      </c>
      <c r="AY97" s="450" t="str">
        <f t="shared" ca="1" si="48"/>
        <v/>
      </c>
      <c r="BA97" s="450" t="str">
        <f t="shared" ca="1" si="49"/>
        <v/>
      </c>
      <c r="BB97" s="450" t="str">
        <f t="shared" ca="1" si="50"/>
        <v/>
      </c>
      <c r="BD97" s="450" t="str">
        <f t="shared" ca="1" si="51"/>
        <v/>
      </c>
      <c r="BE97" s="450" t="str">
        <f t="shared" ca="1" si="52"/>
        <v/>
      </c>
      <c r="BG97" s="450" t="str">
        <f t="shared" ca="1" si="53"/>
        <v/>
      </c>
      <c r="BH97" s="450" t="str">
        <f t="shared" ca="1" si="54"/>
        <v/>
      </c>
      <c r="BI97" s="451"/>
      <c r="BJ97" s="450" t="str">
        <f t="shared" ca="1" si="55"/>
        <v/>
      </c>
      <c r="BK97" s="450" t="str">
        <f t="shared" ca="1" si="56"/>
        <v/>
      </c>
      <c r="BM97" s="450" t="str">
        <f t="shared" ca="1" si="57"/>
        <v/>
      </c>
      <c r="BN97" s="450" t="str">
        <f t="shared" ca="1" si="58"/>
        <v/>
      </c>
      <c r="BP97" s="450" t="str">
        <f t="shared" ca="1" si="59"/>
        <v/>
      </c>
      <c r="BQ97" s="450" t="str">
        <f t="shared" ca="1" si="60"/>
        <v/>
      </c>
      <c r="BS97" s="450" t="str">
        <f t="shared" ca="1" si="61"/>
        <v/>
      </c>
      <c r="BT97" s="450" t="str">
        <f t="shared" ca="1" si="62"/>
        <v/>
      </c>
      <c r="BU97" s="452"/>
      <c r="BV97" s="446"/>
      <c r="BW97" s="450" t="str">
        <f t="shared" ca="1" si="63"/>
        <v/>
      </c>
      <c r="BX97" s="450" t="str">
        <f t="shared" ca="1" si="64"/>
        <v/>
      </c>
      <c r="BY97" s="452"/>
      <c r="BZ97" s="450" t="str">
        <f t="shared" ca="1" si="65"/>
        <v/>
      </c>
      <c r="CA97" s="450" t="str">
        <f t="shared" ca="1" si="66"/>
        <v/>
      </c>
      <c r="CC97" s="450" t="str">
        <f t="shared" ca="1" si="67"/>
        <v/>
      </c>
      <c r="CD97" s="450" t="str">
        <f t="shared" ca="1" si="68"/>
        <v/>
      </c>
      <c r="CF97" s="450" t="str">
        <f t="shared" si="69"/>
        <v/>
      </c>
      <c r="CG97" s="450" t="str">
        <f t="shared" si="70"/>
        <v/>
      </c>
      <c r="CI97" s="450" t="str">
        <f t="shared" ca="1" si="71"/>
        <v/>
      </c>
      <c r="CJ97" s="450" t="str">
        <f t="shared" ca="1" si="72"/>
        <v/>
      </c>
      <c r="CL97" s="450" t="str">
        <f t="shared" ca="1" si="73"/>
        <v/>
      </c>
      <c r="CM97" s="450" t="str">
        <f t="shared" ca="1" si="74"/>
        <v/>
      </c>
    </row>
    <row r="98" spans="1:91" s="441" customFormat="1" ht="17.399999999999999" x14ac:dyDescent="0.55000000000000004">
      <c r="A98" s="445">
        <v>91</v>
      </c>
      <c r="B98" s="423" t="str">
        <f t="shared" si="75"/>
        <v>Asia sans Japan: FAOSTAT 2017</v>
      </c>
      <c r="C98" s="425" t="s">
        <v>681</v>
      </c>
      <c r="D98" s="425" t="s">
        <v>682</v>
      </c>
      <c r="E98" s="425" t="s">
        <v>665</v>
      </c>
      <c r="F98" s="425" t="s">
        <v>667</v>
      </c>
      <c r="G98" s="425"/>
      <c r="H98" s="305"/>
      <c r="I98" s="424">
        <v>2017</v>
      </c>
      <c r="J98" s="306"/>
      <c r="K98" s="428">
        <v>2.9609999999999999</v>
      </c>
      <c r="L98" s="426" t="s">
        <v>258</v>
      </c>
      <c r="M98" s="427"/>
      <c r="N98" s="426" t="s">
        <v>258</v>
      </c>
      <c r="O98" s="541">
        <f t="shared" si="77"/>
        <v>4.786679381936735</v>
      </c>
      <c r="P98" s="431" t="s">
        <v>264</v>
      </c>
      <c r="Q98" s="431" t="s">
        <v>0</v>
      </c>
      <c r="S98" s="442">
        <f t="shared" si="42"/>
        <v>2.9609999999999999</v>
      </c>
      <c r="T98" s="443">
        <f t="shared" si="78"/>
        <v>14.173357649914673</v>
      </c>
      <c r="U98" s="442">
        <f t="shared" si="43"/>
        <v>14.173357649914673</v>
      </c>
      <c r="V98" s="444" t="str">
        <f t="shared" si="79"/>
        <v>t/ha</v>
      </c>
      <c r="Z98" s="446"/>
      <c r="AA98" s="542" t="s">
        <v>665</v>
      </c>
      <c r="AB98" s="542" t="s">
        <v>667</v>
      </c>
      <c r="AC98" s="542" t="s">
        <v>264</v>
      </c>
      <c r="AD98" s="542">
        <v>2017</v>
      </c>
      <c r="AE98" s="542">
        <v>49529695</v>
      </c>
      <c r="AF98" s="542">
        <v>2.9609999999999999</v>
      </c>
      <c r="AG98" s="542">
        <f t="shared" si="76"/>
        <v>0.88829869367839154</v>
      </c>
      <c r="AH98" s="542">
        <f t="shared" si="83"/>
        <v>2.6302524319817171</v>
      </c>
      <c r="AI98" s="542">
        <v>146659258</v>
      </c>
      <c r="AJ98" s="418">
        <f t="shared" si="81"/>
        <v>4.786679381936735</v>
      </c>
      <c r="AK98" s="418">
        <f t="shared" si="82"/>
        <v>14.173357649914673</v>
      </c>
      <c r="AP98" s="446"/>
      <c r="AS98" s="449">
        <f t="shared" si="44"/>
        <v>14.173357649914673</v>
      </c>
      <c r="AU98" s="450" t="str">
        <f t="shared" ca="1" si="45"/>
        <v/>
      </c>
      <c r="AV98" s="450" t="str">
        <f t="shared" ca="1" si="46"/>
        <v/>
      </c>
      <c r="AX98" s="450" t="str">
        <f t="shared" ca="1" si="47"/>
        <v/>
      </c>
      <c r="AY98" s="450" t="str">
        <f t="shared" ca="1" si="48"/>
        <v/>
      </c>
      <c r="BA98" s="450" t="str">
        <f t="shared" ca="1" si="49"/>
        <v/>
      </c>
      <c r="BB98" s="450" t="str">
        <f t="shared" ca="1" si="50"/>
        <v/>
      </c>
      <c r="BD98" s="450" t="str">
        <f t="shared" ca="1" si="51"/>
        <v/>
      </c>
      <c r="BE98" s="450" t="str">
        <f t="shared" ca="1" si="52"/>
        <v/>
      </c>
      <c r="BG98" s="450" t="str">
        <f t="shared" ca="1" si="53"/>
        <v/>
      </c>
      <c r="BH98" s="450" t="str">
        <f t="shared" ca="1" si="54"/>
        <v/>
      </c>
      <c r="BI98" s="451"/>
      <c r="BJ98" s="450" t="str">
        <f t="shared" ca="1" si="55"/>
        <v/>
      </c>
      <c r="BK98" s="450" t="str">
        <f t="shared" ca="1" si="56"/>
        <v/>
      </c>
      <c r="BM98" s="450" t="str">
        <f t="shared" ca="1" si="57"/>
        <v/>
      </c>
      <c r="BN98" s="450" t="str">
        <f t="shared" ca="1" si="58"/>
        <v/>
      </c>
      <c r="BP98" s="450" t="str">
        <f t="shared" ca="1" si="59"/>
        <v/>
      </c>
      <c r="BQ98" s="450" t="str">
        <f t="shared" ca="1" si="60"/>
        <v/>
      </c>
      <c r="BS98" s="450" t="str">
        <f t="shared" ca="1" si="61"/>
        <v/>
      </c>
      <c r="BT98" s="450" t="str">
        <f t="shared" ca="1" si="62"/>
        <v/>
      </c>
      <c r="BU98" s="452"/>
      <c r="BV98" s="446"/>
      <c r="BW98" s="450" t="str">
        <f t="shared" ca="1" si="63"/>
        <v/>
      </c>
      <c r="BX98" s="450" t="str">
        <f t="shared" ca="1" si="64"/>
        <v/>
      </c>
      <c r="BY98" s="452"/>
      <c r="BZ98" s="450" t="str">
        <f t="shared" ca="1" si="65"/>
        <v/>
      </c>
      <c r="CA98" s="450" t="str">
        <f t="shared" ca="1" si="66"/>
        <v/>
      </c>
      <c r="CC98" s="450" t="str">
        <f t="shared" ca="1" si="67"/>
        <v/>
      </c>
      <c r="CD98" s="450" t="str">
        <f t="shared" ca="1" si="68"/>
        <v/>
      </c>
      <c r="CF98" s="450" t="str">
        <f t="shared" si="69"/>
        <v/>
      </c>
      <c r="CG98" s="450" t="str">
        <f t="shared" si="70"/>
        <v/>
      </c>
      <c r="CI98" s="450" t="str">
        <f t="shared" ca="1" si="71"/>
        <v/>
      </c>
      <c r="CJ98" s="450" t="str">
        <f t="shared" ca="1" si="72"/>
        <v/>
      </c>
      <c r="CL98" s="450" t="str">
        <f t="shared" ca="1" si="73"/>
        <v/>
      </c>
      <c r="CM98" s="450" t="str">
        <f t="shared" ca="1" si="74"/>
        <v/>
      </c>
    </row>
    <row r="99" spans="1:91" s="441" customFormat="1" ht="17.399999999999999" x14ac:dyDescent="0.55000000000000004">
      <c r="A99" s="445">
        <v>92</v>
      </c>
      <c r="B99" s="423" t="str">
        <f t="shared" si="75"/>
        <v>Asia sans Japan: FAOSTAT 2017</v>
      </c>
      <c r="C99" s="425" t="s">
        <v>681</v>
      </c>
      <c r="D99" s="425" t="s">
        <v>682</v>
      </c>
      <c r="E99" s="425" t="s">
        <v>665</v>
      </c>
      <c r="F99" s="425" t="s">
        <v>668</v>
      </c>
      <c r="G99" s="425"/>
      <c r="H99" s="305"/>
      <c r="I99" s="424">
        <v>2017</v>
      </c>
      <c r="J99" s="306"/>
      <c r="K99" s="428">
        <v>1.8678999999999999</v>
      </c>
      <c r="L99" s="426" t="s">
        <v>258</v>
      </c>
      <c r="M99" s="427"/>
      <c r="N99" s="426" t="s">
        <v>258</v>
      </c>
      <c r="O99" s="541">
        <f t="shared" si="77"/>
        <v>4.0643898304272043E-3</v>
      </c>
      <c r="P99" s="431" t="s">
        <v>264</v>
      </c>
      <c r="Q99" s="431" t="s">
        <v>0</v>
      </c>
      <c r="S99" s="442">
        <f t="shared" si="42"/>
        <v>1.8678999999999999</v>
      </c>
      <c r="T99" s="443">
        <f t="shared" si="78"/>
        <v>7.5918737642549743E-3</v>
      </c>
      <c r="U99" s="442">
        <f t="shared" si="43"/>
        <v>7.5918737642549743E-3</v>
      </c>
      <c r="V99" s="444" t="str">
        <f t="shared" si="79"/>
        <v>t/ha</v>
      </c>
      <c r="Z99" s="446"/>
      <c r="AA99" s="542" t="s">
        <v>665</v>
      </c>
      <c r="AB99" s="542" t="s">
        <v>668</v>
      </c>
      <c r="AC99" s="542" t="s">
        <v>264</v>
      </c>
      <c r="AD99" s="542">
        <v>2017</v>
      </c>
      <c r="AE99" s="542">
        <v>66669</v>
      </c>
      <c r="AF99" s="542">
        <v>1.8678999999999999</v>
      </c>
      <c r="AG99" s="542">
        <f t="shared" si="76"/>
        <v>0.56036917592768243</v>
      </c>
      <c r="AH99" s="542">
        <f t="shared" si="83"/>
        <v>1.0467135837153179</v>
      </c>
      <c r="AI99" s="542">
        <v>124529</v>
      </c>
      <c r="AJ99" s="418">
        <f t="shared" si="81"/>
        <v>4.0643898304272043E-3</v>
      </c>
      <c r="AK99" s="418">
        <f t="shared" si="82"/>
        <v>7.5918737642549743E-3</v>
      </c>
      <c r="AP99" s="446"/>
      <c r="AS99" s="449">
        <f t="shared" si="44"/>
        <v>7.5918737642549743E-3</v>
      </c>
      <c r="AU99" s="450" t="str">
        <f t="shared" ca="1" si="45"/>
        <v/>
      </c>
      <c r="AV99" s="450" t="str">
        <f t="shared" ca="1" si="46"/>
        <v/>
      </c>
      <c r="AX99" s="450" t="str">
        <f t="shared" ca="1" si="47"/>
        <v/>
      </c>
      <c r="AY99" s="450" t="str">
        <f t="shared" ca="1" si="48"/>
        <v/>
      </c>
      <c r="BA99" s="450" t="str">
        <f t="shared" ca="1" si="49"/>
        <v/>
      </c>
      <c r="BB99" s="450" t="str">
        <f t="shared" ca="1" si="50"/>
        <v/>
      </c>
      <c r="BD99" s="450" t="str">
        <f t="shared" ca="1" si="51"/>
        <v/>
      </c>
      <c r="BE99" s="450" t="str">
        <f t="shared" ca="1" si="52"/>
        <v/>
      </c>
      <c r="BG99" s="450" t="str">
        <f t="shared" ca="1" si="53"/>
        <v/>
      </c>
      <c r="BH99" s="450" t="str">
        <f t="shared" ca="1" si="54"/>
        <v/>
      </c>
      <c r="BI99" s="451"/>
      <c r="BJ99" s="450" t="str">
        <f t="shared" ca="1" si="55"/>
        <v/>
      </c>
      <c r="BK99" s="450" t="str">
        <f t="shared" ca="1" si="56"/>
        <v/>
      </c>
      <c r="BM99" s="450" t="str">
        <f t="shared" ca="1" si="57"/>
        <v/>
      </c>
      <c r="BN99" s="450" t="str">
        <f t="shared" ca="1" si="58"/>
        <v/>
      </c>
      <c r="BP99" s="450" t="str">
        <f t="shared" ca="1" si="59"/>
        <v/>
      </c>
      <c r="BQ99" s="450" t="str">
        <f t="shared" ca="1" si="60"/>
        <v/>
      </c>
      <c r="BS99" s="450" t="str">
        <f t="shared" ca="1" si="61"/>
        <v/>
      </c>
      <c r="BT99" s="450" t="str">
        <f t="shared" ca="1" si="62"/>
        <v/>
      </c>
      <c r="BU99" s="452"/>
      <c r="BV99" s="446"/>
      <c r="BW99" s="450" t="str">
        <f t="shared" ca="1" si="63"/>
        <v/>
      </c>
      <c r="BX99" s="450" t="str">
        <f t="shared" ca="1" si="64"/>
        <v/>
      </c>
      <c r="BY99" s="452"/>
      <c r="BZ99" s="450" t="str">
        <f t="shared" ca="1" si="65"/>
        <v/>
      </c>
      <c r="CA99" s="450" t="str">
        <f t="shared" ca="1" si="66"/>
        <v/>
      </c>
      <c r="CC99" s="450" t="str">
        <f t="shared" ca="1" si="67"/>
        <v/>
      </c>
      <c r="CD99" s="450" t="str">
        <f t="shared" ca="1" si="68"/>
        <v/>
      </c>
      <c r="CF99" s="450" t="str">
        <f t="shared" si="69"/>
        <v/>
      </c>
      <c r="CG99" s="450" t="str">
        <f t="shared" si="70"/>
        <v/>
      </c>
      <c r="CI99" s="450" t="str">
        <f t="shared" ca="1" si="71"/>
        <v/>
      </c>
      <c r="CJ99" s="450" t="str">
        <f t="shared" ca="1" si="72"/>
        <v/>
      </c>
      <c r="CL99" s="450" t="str">
        <f t="shared" ca="1" si="73"/>
        <v/>
      </c>
      <c r="CM99" s="450" t="str">
        <f t="shared" ca="1" si="74"/>
        <v/>
      </c>
    </row>
    <row r="100" spans="1:91" s="441" customFormat="1" ht="17.399999999999999" x14ac:dyDescent="0.55000000000000004">
      <c r="A100" s="445">
        <v>93</v>
      </c>
      <c r="B100" s="423" t="str">
        <f t="shared" si="75"/>
        <v>Asia sans Japan: FAOSTAT 2017</v>
      </c>
      <c r="C100" s="425" t="s">
        <v>681</v>
      </c>
      <c r="D100" s="425" t="s">
        <v>682</v>
      </c>
      <c r="E100" s="425" t="s">
        <v>665</v>
      </c>
      <c r="F100" s="425" t="s">
        <v>677</v>
      </c>
      <c r="G100" s="425"/>
      <c r="H100" s="305"/>
      <c r="I100" s="424">
        <v>2017</v>
      </c>
      <c r="J100" s="306"/>
      <c r="K100" s="428">
        <v>1.7334000000000001</v>
      </c>
      <c r="L100" s="426" t="s">
        <v>258</v>
      </c>
      <c r="M100" s="427"/>
      <c r="N100" s="426" t="s">
        <v>258</v>
      </c>
      <c r="O100" s="541">
        <f t="shared" si="77"/>
        <v>3.590190890049647E-7</v>
      </c>
      <c r="P100" s="431" t="s">
        <v>264</v>
      </c>
      <c r="Q100" s="431" t="s">
        <v>0</v>
      </c>
      <c r="S100" s="442">
        <f t="shared" si="42"/>
        <v>1.7334000000000001</v>
      </c>
      <c r="T100" s="443">
        <f t="shared" si="78"/>
        <v>6.2232368888120587E-7</v>
      </c>
      <c r="U100" s="442">
        <f t="shared" si="43"/>
        <v>6.2232368888120587E-7</v>
      </c>
      <c r="V100" s="444" t="str">
        <f t="shared" si="79"/>
        <v>t/ha</v>
      </c>
      <c r="Z100" s="446"/>
      <c r="AA100" s="542" t="s">
        <v>665</v>
      </c>
      <c r="AB100" s="542" t="s">
        <v>677</v>
      </c>
      <c r="AC100" s="542" t="s">
        <v>264</v>
      </c>
      <c r="AD100" s="542">
        <v>2017</v>
      </c>
      <c r="AE100" s="542">
        <v>6</v>
      </c>
      <c r="AF100" s="542">
        <v>1.7334000000000001</v>
      </c>
      <c r="AG100" s="542">
        <f t="shared" si="76"/>
        <v>0.52001923526583049</v>
      </c>
      <c r="AH100" s="542">
        <f t="shared" si="83"/>
        <v>0.90140134240979064</v>
      </c>
      <c r="AI100" s="542">
        <v>11</v>
      </c>
      <c r="AJ100" s="418">
        <f t="shared" si="81"/>
        <v>3.590190890049647E-7</v>
      </c>
      <c r="AK100" s="418">
        <f t="shared" si="82"/>
        <v>6.2232368888120587E-7</v>
      </c>
      <c r="AP100" s="446"/>
      <c r="AS100" s="449">
        <f t="shared" si="44"/>
        <v>6.2232368888120587E-7</v>
      </c>
      <c r="AU100" s="450" t="str">
        <f t="shared" ca="1" si="45"/>
        <v/>
      </c>
      <c r="AV100" s="450" t="str">
        <f t="shared" ca="1" si="46"/>
        <v/>
      </c>
      <c r="AX100" s="450" t="str">
        <f t="shared" ca="1" si="47"/>
        <v/>
      </c>
      <c r="AY100" s="450" t="str">
        <f t="shared" ca="1" si="48"/>
        <v/>
      </c>
      <c r="BA100" s="450" t="str">
        <f t="shared" ca="1" si="49"/>
        <v/>
      </c>
      <c r="BB100" s="450" t="str">
        <f t="shared" ca="1" si="50"/>
        <v/>
      </c>
      <c r="BD100" s="450" t="str">
        <f t="shared" ca="1" si="51"/>
        <v/>
      </c>
      <c r="BE100" s="450" t="str">
        <f t="shared" ca="1" si="52"/>
        <v/>
      </c>
      <c r="BG100" s="450" t="str">
        <f t="shared" ca="1" si="53"/>
        <v/>
      </c>
      <c r="BH100" s="450" t="str">
        <f t="shared" ca="1" si="54"/>
        <v/>
      </c>
      <c r="BI100" s="451"/>
      <c r="BJ100" s="450" t="str">
        <f t="shared" ca="1" si="55"/>
        <v/>
      </c>
      <c r="BK100" s="450" t="str">
        <f t="shared" ca="1" si="56"/>
        <v/>
      </c>
      <c r="BM100" s="450" t="str">
        <f t="shared" ca="1" si="57"/>
        <v/>
      </c>
      <c r="BN100" s="450" t="str">
        <f t="shared" ca="1" si="58"/>
        <v/>
      </c>
      <c r="BP100" s="450" t="str">
        <f t="shared" ca="1" si="59"/>
        <v/>
      </c>
      <c r="BQ100" s="450" t="str">
        <f t="shared" ca="1" si="60"/>
        <v/>
      </c>
      <c r="BS100" s="450" t="str">
        <f t="shared" ca="1" si="61"/>
        <v/>
      </c>
      <c r="BT100" s="450" t="str">
        <f t="shared" ca="1" si="62"/>
        <v/>
      </c>
      <c r="BU100" s="452"/>
      <c r="BV100" s="446"/>
      <c r="BW100" s="450" t="str">
        <f t="shared" ca="1" si="63"/>
        <v/>
      </c>
      <c r="BX100" s="450" t="str">
        <f t="shared" ca="1" si="64"/>
        <v/>
      </c>
      <c r="BY100" s="452"/>
      <c r="BZ100" s="450" t="str">
        <f t="shared" ca="1" si="65"/>
        <v/>
      </c>
      <c r="CA100" s="450" t="str">
        <f t="shared" ca="1" si="66"/>
        <v/>
      </c>
      <c r="CC100" s="450" t="str">
        <f t="shared" ca="1" si="67"/>
        <v/>
      </c>
      <c r="CD100" s="450" t="str">
        <f t="shared" ca="1" si="68"/>
        <v/>
      </c>
      <c r="CF100" s="450" t="str">
        <f t="shared" si="69"/>
        <v/>
      </c>
      <c r="CG100" s="450" t="str">
        <f t="shared" si="70"/>
        <v/>
      </c>
      <c r="CI100" s="450" t="str">
        <f t="shared" ca="1" si="71"/>
        <v/>
      </c>
      <c r="CJ100" s="450" t="str">
        <f t="shared" ca="1" si="72"/>
        <v/>
      </c>
      <c r="CL100" s="450" t="str">
        <f t="shared" ca="1" si="73"/>
        <v/>
      </c>
      <c r="CM100" s="450" t="str">
        <f t="shared" ca="1" si="74"/>
        <v/>
      </c>
    </row>
    <row r="101" spans="1:91" s="441" customFormat="1" ht="17.399999999999999" x14ac:dyDescent="0.55000000000000004">
      <c r="A101" s="445">
        <v>94</v>
      </c>
      <c r="B101" s="423" t="str">
        <f t="shared" si="75"/>
        <v>Latin America: FAOSTAT 2017</v>
      </c>
      <c r="C101" s="425" t="s">
        <v>681</v>
      </c>
      <c r="D101" s="425" t="s">
        <v>682</v>
      </c>
      <c r="E101" s="425" t="s">
        <v>245</v>
      </c>
      <c r="F101" s="425" t="s">
        <v>282</v>
      </c>
      <c r="G101" s="425"/>
      <c r="H101" s="305"/>
      <c r="I101" s="424">
        <v>2017</v>
      </c>
      <c r="J101" s="306"/>
      <c r="K101" s="428">
        <v>5.2789000000000001</v>
      </c>
      <c r="L101" s="426" t="s">
        <v>258</v>
      </c>
      <c r="M101" s="427"/>
      <c r="N101" s="426" t="s">
        <v>258</v>
      </c>
      <c r="O101" s="541">
        <f t="shared" si="77"/>
        <v>0.11441762120853623</v>
      </c>
      <c r="P101" s="431" t="s">
        <v>264</v>
      </c>
      <c r="Q101" s="431" t="s">
        <v>0</v>
      </c>
      <c r="S101" s="442">
        <f t="shared" si="42"/>
        <v>5.2789000000000001</v>
      </c>
      <c r="T101" s="443">
        <f t="shared" si="78"/>
        <v>0.60399918059774194</v>
      </c>
      <c r="U101" s="442">
        <f t="shared" si="43"/>
        <v>0.60399918059774194</v>
      </c>
      <c r="V101" s="444" t="str">
        <f t="shared" si="79"/>
        <v>t/ha</v>
      </c>
      <c r="Z101" s="446"/>
      <c r="AA101" s="542" t="s">
        <v>245</v>
      </c>
      <c r="AB101" s="542" t="s">
        <v>282</v>
      </c>
      <c r="AC101" s="542" t="s">
        <v>264</v>
      </c>
      <c r="AD101" s="542">
        <v>2017</v>
      </c>
      <c r="AE101" s="542">
        <v>664090</v>
      </c>
      <c r="AF101" s="542">
        <v>5.2789000000000001</v>
      </c>
      <c r="AG101" s="542">
        <f t="shared" si="76"/>
        <v>1.5836676710769542</v>
      </c>
      <c r="AH101" s="542">
        <f t="shared" si="83"/>
        <v>8.3600232688481331</v>
      </c>
      <c r="AI101" s="542">
        <v>3505646</v>
      </c>
      <c r="AJ101" s="418">
        <f t="shared" si="81"/>
        <v>0.11441762120853623</v>
      </c>
      <c r="AK101" s="418">
        <f t="shared" si="82"/>
        <v>0.60399918059774194</v>
      </c>
      <c r="AP101" s="446"/>
      <c r="AS101" s="449">
        <f t="shared" si="44"/>
        <v>0.60399918059774194</v>
      </c>
      <c r="AU101" s="450" t="str">
        <f t="shared" ca="1" si="45"/>
        <v/>
      </c>
      <c r="AV101" s="450" t="str">
        <f t="shared" ca="1" si="46"/>
        <v/>
      </c>
      <c r="AX101" s="450" t="str">
        <f t="shared" ca="1" si="47"/>
        <v/>
      </c>
      <c r="AY101" s="450" t="str">
        <f t="shared" ca="1" si="48"/>
        <v/>
      </c>
      <c r="BA101" s="450" t="str">
        <f t="shared" ca="1" si="49"/>
        <v/>
      </c>
      <c r="BB101" s="450" t="str">
        <f t="shared" ca="1" si="50"/>
        <v/>
      </c>
      <c r="BD101" s="450" t="str">
        <f t="shared" ca="1" si="51"/>
        <v/>
      </c>
      <c r="BE101" s="450" t="str">
        <f t="shared" ca="1" si="52"/>
        <v/>
      </c>
      <c r="BG101" s="450" t="str">
        <f t="shared" ca="1" si="53"/>
        <v/>
      </c>
      <c r="BH101" s="450" t="str">
        <f t="shared" ca="1" si="54"/>
        <v/>
      </c>
      <c r="BI101" s="451"/>
      <c r="BJ101" s="450" t="str">
        <f t="shared" ca="1" si="55"/>
        <v/>
      </c>
      <c r="BK101" s="450" t="str">
        <f t="shared" ca="1" si="56"/>
        <v/>
      </c>
      <c r="BM101" s="450" t="str">
        <f t="shared" ca="1" si="57"/>
        <v/>
      </c>
      <c r="BN101" s="450" t="str">
        <f t="shared" ca="1" si="58"/>
        <v/>
      </c>
      <c r="BP101" s="450" t="str">
        <f t="shared" ca="1" si="59"/>
        <v/>
      </c>
      <c r="BQ101" s="450" t="str">
        <f t="shared" ca="1" si="60"/>
        <v/>
      </c>
      <c r="BS101" s="450" t="str">
        <f t="shared" ca="1" si="61"/>
        <v/>
      </c>
      <c r="BT101" s="450" t="str">
        <f t="shared" ca="1" si="62"/>
        <v/>
      </c>
      <c r="BU101" s="452"/>
      <c r="BV101" s="446"/>
      <c r="BW101" s="450" t="str">
        <f t="shared" ca="1" si="63"/>
        <v/>
      </c>
      <c r="BX101" s="450" t="str">
        <f t="shared" ca="1" si="64"/>
        <v/>
      </c>
      <c r="BY101" s="452"/>
      <c r="BZ101" s="450" t="str">
        <f t="shared" ca="1" si="65"/>
        <v/>
      </c>
      <c r="CA101" s="450" t="str">
        <f t="shared" ca="1" si="66"/>
        <v/>
      </c>
      <c r="CC101" s="450" t="str">
        <f t="shared" ca="1" si="67"/>
        <v/>
      </c>
      <c r="CD101" s="450" t="str">
        <f t="shared" ca="1" si="68"/>
        <v/>
      </c>
      <c r="CF101" s="450" t="str">
        <f t="shared" si="69"/>
        <v/>
      </c>
      <c r="CG101" s="450" t="str">
        <f t="shared" si="70"/>
        <v/>
      </c>
      <c r="CI101" s="450" t="str">
        <f t="shared" ca="1" si="71"/>
        <v/>
      </c>
      <c r="CJ101" s="450" t="str">
        <f t="shared" ca="1" si="72"/>
        <v/>
      </c>
      <c r="CL101" s="450" t="str">
        <f t="shared" ca="1" si="73"/>
        <v/>
      </c>
      <c r="CM101" s="450" t="str">
        <f t="shared" ca="1" si="74"/>
        <v/>
      </c>
    </row>
    <row r="102" spans="1:91" s="441" customFormat="1" ht="43" customHeight="1" x14ac:dyDescent="0.55000000000000004">
      <c r="A102" s="445">
        <v>95</v>
      </c>
      <c r="B102" s="423" t="str">
        <f t="shared" si="75"/>
        <v>Latin America: FAOSTAT 2017</v>
      </c>
      <c r="C102" s="425" t="s">
        <v>681</v>
      </c>
      <c r="D102" s="425" t="s">
        <v>682</v>
      </c>
      <c r="E102" s="425" t="s">
        <v>245</v>
      </c>
      <c r="F102" s="425" t="s">
        <v>283</v>
      </c>
      <c r="G102" s="425"/>
      <c r="H102" s="305"/>
      <c r="I102" s="424">
        <v>2017</v>
      </c>
      <c r="J102" s="306"/>
      <c r="K102" s="428">
        <v>2.9769000000000001</v>
      </c>
      <c r="L102" s="426" t="s">
        <v>258</v>
      </c>
      <c r="M102" s="427"/>
      <c r="N102" s="426" t="s">
        <v>258</v>
      </c>
      <c r="O102" s="541">
        <f t="shared" si="77"/>
        <v>0.8451131803918307</v>
      </c>
      <c r="P102" s="431" t="s">
        <v>264</v>
      </c>
      <c r="Q102" s="431" t="s">
        <v>0</v>
      </c>
      <c r="S102" s="442">
        <f t="shared" si="42"/>
        <v>2.9769000000000001</v>
      </c>
      <c r="T102" s="443">
        <f t="shared" si="78"/>
        <v>2.5158174267084408</v>
      </c>
      <c r="U102" s="442">
        <f t="shared" si="43"/>
        <v>2.5158174267084408</v>
      </c>
      <c r="V102" s="444" t="str">
        <f t="shared" si="79"/>
        <v>t/ha</v>
      </c>
      <c r="Z102" s="446"/>
      <c r="AA102" s="542" t="s">
        <v>245</v>
      </c>
      <c r="AB102" s="542" t="s">
        <v>283</v>
      </c>
      <c r="AC102" s="542" t="s">
        <v>264</v>
      </c>
      <c r="AD102" s="542">
        <v>2017</v>
      </c>
      <c r="AE102" s="542">
        <v>8698173</v>
      </c>
      <c r="AF102" s="542">
        <v>2.9769000000000001</v>
      </c>
      <c r="AG102" s="542">
        <f t="shared" si="76"/>
        <v>0.8930686866636961</v>
      </c>
      <c r="AH102" s="542">
        <f t="shared" si="83"/>
        <v>2.6585761733291569</v>
      </c>
      <c r="AI102" s="542">
        <v>25893456</v>
      </c>
      <c r="AJ102" s="418">
        <f t="shared" si="81"/>
        <v>0.8451131803918307</v>
      </c>
      <c r="AK102" s="418">
        <f t="shared" si="82"/>
        <v>2.5158174267084408</v>
      </c>
      <c r="AP102" s="446"/>
      <c r="AS102" s="449">
        <f t="shared" si="44"/>
        <v>2.5158174267084408</v>
      </c>
      <c r="AU102" s="450" t="str">
        <f t="shared" ca="1" si="45"/>
        <v/>
      </c>
      <c r="AV102" s="450" t="str">
        <f t="shared" ca="1" si="46"/>
        <v/>
      </c>
      <c r="AX102" s="450" t="str">
        <f t="shared" ca="1" si="47"/>
        <v/>
      </c>
      <c r="AY102" s="450" t="str">
        <f t="shared" ca="1" si="48"/>
        <v/>
      </c>
      <c r="BA102" s="450" t="str">
        <f t="shared" ca="1" si="49"/>
        <v/>
      </c>
      <c r="BB102" s="450" t="str">
        <f t="shared" ca="1" si="50"/>
        <v/>
      </c>
      <c r="BD102" s="450" t="str">
        <f t="shared" ca="1" si="51"/>
        <v/>
      </c>
      <c r="BE102" s="450" t="str">
        <f t="shared" ca="1" si="52"/>
        <v/>
      </c>
      <c r="BG102" s="450" t="str">
        <f t="shared" ca="1" si="53"/>
        <v/>
      </c>
      <c r="BH102" s="450" t="str">
        <f t="shared" ca="1" si="54"/>
        <v/>
      </c>
      <c r="BI102" s="451"/>
      <c r="BJ102" s="450" t="str">
        <f t="shared" ca="1" si="55"/>
        <v/>
      </c>
      <c r="BK102" s="450" t="str">
        <f t="shared" ca="1" si="56"/>
        <v/>
      </c>
      <c r="BM102" s="450" t="str">
        <f t="shared" ca="1" si="57"/>
        <v/>
      </c>
      <c r="BN102" s="450" t="str">
        <f t="shared" ca="1" si="58"/>
        <v/>
      </c>
      <c r="BP102" s="450" t="str">
        <f t="shared" ca="1" si="59"/>
        <v/>
      </c>
      <c r="BQ102" s="450" t="str">
        <f t="shared" ca="1" si="60"/>
        <v/>
      </c>
      <c r="BS102" s="450" t="str">
        <f t="shared" ca="1" si="61"/>
        <v/>
      </c>
      <c r="BT102" s="450" t="str">
        <f t="shared" ca="1" si="62"/>
        <v/>
      </c>
      <c r="BU102" s="452"/>
      <c r="BV102" s="446"/>
      <c r="BW102" s="450" t="str">
        <f t="shared" ca="1" si="63"/>
        <v/>
      </c>
      <c r="BX102" s="450" t="str">
        <f t="shared" ca="1" si="64"/>
        <v/>
      </c>
      <c r="BY102" s="452"/>
      <c r="BZ102" s="450" t="str">
        <f t="shared" ca="1" si="65"/>
        <v/>
      </c>
      <c r="CA102" s="450" t="str">
        <f t="shared" ca="1" si="66"/>
        <v/>
      </c>
      <c r="CC102" s="450" t="str">
        <f t="shared" ca="1" si="67"/>
        <v/>
      </c>
      <c r="CD102" s="450" t="str">
        <f t="shared" ca="1" si="68"/>
        <v/>
      </c>
      <c r="CF102" s="450" t="str">
        <f t="shared" si="69"/>
        <v/>
      </c>
      <c r="CG102" s="450" t="str">
        <f t="shared" si="70"/>
        <v/>
      </c>
      <c r="CI102" s="450" t="str">
        <f t="shared" ca="1" si="71"/>
        <v/>
      </c>
      <c r="CJ102" s="450" t="str">
        <f t="shared" ca="1" si="72"/>
        <v/>
      </c>
      <c r="CL102" s="450" t="str">
        <f t="shared" ca="1" si="73"/>
        <v/>
      </c>
      <c r="CM102" s="450" t="str">
        <f t="shared" ca="1" si="74"/>
        <v/>
      </c>
    </row>
    <row r="103" spans="1:91" s="441" customFormat="1" ht="17.399999999999999" x14ac:dyDescent="0.55000000000000004">
      <c r="A103" s="445">
        <v>96</v>
      </c>
      <c r="B103" s="423" t="str">
        <f t="shared" si="75"/>
        <v>OECD90: FAOSTAT 2017</v>
      </c>
      <c r="C103" s="425" t="s">
        <v>681</v>
      </c>
      <c r="D103" s="425" t="s">
        <v>682</v>
      </c>
      <c r="E103" s="425" t="s">
        <v>482</v>
      </c>
      <c r="F103" s="425" t="s">
        <v>670</v>
      </c>
      <c r="G103" s="425"/>
      <c r="H103" s="305"/>
      <c r="I103" s="424">
        <v>2017</v>
      </c>
      <c r="J103" s="306"/>
      <c r="K103" s="428">
        <v>3.1903000000000001</v>
      </c>
      <c r="L103" s="426" t="s">
        <v>258</v>
      </c>
      <c r="M103" s="427"/>
      <c r="N103" s="426" t="s">
        <v>258</v>
      </c>
      <c r="O103" s="541">
        <f t="shared" si="77"/>
        <v>2.5247227592278332</v>
      </c>
      <c r="P103" s="431" t="s">
        <v>264</v>
      </c>
      <c r="Q103" s="431" t="s">
        <v>0</v>
      </c>
      <c r="S103" s="442">
        <f t="shared" si="42"/>
        <v>3.1903000000000001</v>
      </c>
      <c r="T103" s="443">
        <f t="shared" si="78"/>
        <v>8.0546230187645573</v>
      </c>
      <c r="U103" s="442">
        <f t="shared" si="43"/>
        <v>8.0546230187645573</v>
      </c>
      <c r="V103" s="444" t="str">
        <f t="shared" si="79"/>
        <v>t/ha</v>
      </c>
      <c r="Z103" s="446"/>
      <c r="AA103" s="542" t="s">
        <v>482</v>
      </c>
      <c r="AB103" s="542" t="s">
        <v>670</v>
      </c>
      <c r="AC103" s="542" t="s">
        <v>264</v>
      </c>
      <c r="AD103" s="542">
        <v>2017</v>
      </c>
      <c r="AE103" s="542">
        <v>24246673</v>
      </c>
      <c r="AF103" s="542">
        <v>3.1903000000000001</v>
      </c>
      <c r="AG103" s="542">
        <f t="shared" si="76"/>
        <v>0.95708859251677569</v>
      </c>
      <c r="AH103" s="542">
        <f t="shared" si="83"/>
        <v>3.0533997367062695</v>
      </c>
      <c r="AI103" s="542">
        <v>77355080</v>
      </c>
      <c r="AJ103" s="418">
        <f t="shared" si="81"/>
        <v>2.5247227592278332</v>
      </c>
      <c r="AK103" s="418">
        <f t="shared" si="82"/>
        <v>8.0546230187645573</v>
      </c>
      <c r="AP103" s="446"/>
      <c r="AS103" s="449">
        <f t="shared" si="44"/>
        <v>8.0546230187645573</v>
      </c>
      <c r="AU103" s="450" t="str">
        <f t="shared" ca="1" si="45"/>
        <v/>
      </c>
      <c r="AV103" s="450" t="str">
        <f t="shared" ca="1" si="46"/>
        <v/>
      </c>
      <c r="AX103" s="450" t="str">
        <f t="shared" ca="1" si="47"/>
        <v/>
      </c>
      <c r="AY103" s="450" t="str">
        <f t="shared" ca="1" si="48"/>
        <v/>
      </c>
      <c r="BA103" s="450" t="str">
        <f t="shared" ca="1" si="49"/>
        <v/>
      </c>
      <c r="BB103" s="450" t="str">
        <f t="shared" ca="1" si="50"/>
        <v/>
      </c>
      <c r="BD103" s="450" t="str">
        <f t="shared" ca="1" si="51"/>
        <v/>
      </c>
      <c r="BE103" s="450" t="str">
        <f t="shared" ca="1" si="52"/>
        <v/>
      </c>
      <c r="BG103" s="450" t="str">
        <f t="shared" ca="1" si="53"/>
        <v/>
      </c>
      <c r="BH103" s="450" t="str">
        <f t="shared" ca="1" si="54"/>
        <v/>
      </c>
      <c r="BI103" s="451"/>
      <c r="BJ103" s="450" t="str">
        <f t="shared" ca="1" si="55"/>
        <v/>
      </c>
      <c r="BK103" s="450" t="str">
        <f t="shared" ca="1" si="56"/>
        <v/>
      </c>
      <c r="BM103" s="450" t="str">
        <f t="shared" ca="1" si="57"/>
        <v/>
      </c>
      <c r="BN103" s="450" t="str">
        <f t="shared" ca="1" si="58"/>
        <v/>
      </c>
      <c r="BP103" s="450" t="str">
        <f t="shared" ca="1" si="59"/>
        <v/>
      </c>
      <c r="BQ103" s="450" t="str">
        <f t="shared" ca="1" si="60"/>
        <v/>
      </c>
      <c r="BS103" s="450" t="str">
        <f t="shared" ca="1" si="61"/>
        <v/>
      </c>
      <c r="BT103" s="450" t="str">
        <f t="shared" ca="1" si="62"/>
        <v/>
      </c>
      <c r="BU103" s="452"/>
      <c r="BV103" s="446"/>
      <c r="BW103" s="450" t="str">
        <f t="shared" ca="1" si="63"/>
        <v/>
      </c>
      <c r="BX103" s="450" t="str">
        <f t="shared" ca="1" si="64"/>
        <v/>
      </c>
      <c r="BY103" s="452"/>
      <c r="BZ103" s="450" t="str">
        <f t="shared" ca="1" si="65"/>
        <v/>
      </c>
      <c r="CA103" s="450" t="str">
        <f t="shared" ca="1" si="66"/>
        <v/>
      </c>
      <c r="CC103" s="450" t="str">
        <f t="shared" ca="1" si="67"/>
        <v/>
      </c>
      <c r="CD103" s="450" t="str">
        <f t="shared" ca="1" si="68"/>
        <v/>
      </c>
      <c r="CF103" s="450" t="str">
        <f t="shared" si="69"/>
        <v/>
      </c>
      <c r="CG103" s="450" t="str">
        <f t="shared" si="70"/>
        <v/>
      </c>
      <c r="CI103" s="450" t="str">
        <f t="shared" ca="1" si="71"/>
        <v/>
      </c>
      <c r="CJ103" s="450" t="str">
        <f t="shared" ca="1" si="72"/>
        <v/>
      </c>
      <c r="CL103" s="450" t="str">
        <f t="shared" ca="1" si="73"/>
        <v/>
      </c>
      <c r="CM103" s="450" t="str">
        <f t="shared" ca="1" si="74"/>
        <v/>
      </c>
    </row>
    <row r="104" spans="1:91" s="441" customFormat="1" ht="17.399999999999999" x14ac:dyDescent="0.55000000000000004">
      <c r="A104" s="445">
        <v>97</v>
      </c>
      <c r="B104" s="423" t="str">
        <f t="shared" si="75"/>
        <v>OECD90: FAOSTAT 2017</v>
      </c>
      <c r="C104" s="425" t="s">
        <v>681</v>
      </c>
      <c r="D104" s="425" t="s">
        <v>682</v>
      </c>
      <c r="E104" s="425" t="s">
        <v>482</v>
      </c>
      <c r="F104" s="425" t="s">
        <v>671</v>
      </c>
      <c r="G104" s="425"/>
      <c r="H104" s="305"/>
      <c r="I104" s="424">
        <v>2017</v>
      </c>
      <c r="J104" s="306"/>
      <c r="K104" s="428">
        <v>6.8498999999999999</v>
      </c>
      <c r="L104" s="426" t="s">
        <v>258</v>
      </c>
      <c r="M104" s="427"/>
      <c r="N104" s="426" t="s">
        <v>258</v>
      </c>
      <c r="O104" s="541">
        <f t="shared" si="77"/>
        <v>1.0319786670089357</v>
      </c>
      <c r="P104" s="431" t="s">
        <v>264</v>
      </c>
      <c r="Q104" s="431" t="s">
        <v>0</v>
      </c>
      <c r="S104" s="442">
        <f t="shared" si="42"/>
        <v>6.8498999999999999</v>
      </c>
      <c r="T104" s="443">
        <f t="shared" si="78"/>
        <v>7.0689506711445089</v>
      </c>
      <c r="U104" s="442">
        <f t="shared" si="43"/>
        <v>7.0689506711445089</v>
      </c>
      <c r="V104" s="444" t="str">
        <f t="shared" si="79"/>
        <v>t/ha</v>
      </c>
      <c r="Z104" s="446"/>
      <c r="AA104" s="542" t="s">
        <v>482</v>
      </c>
      <c r="AB104" s="542" t="s">
        <v>671</v>
      </c>
      <c r="AC104" s="542" t="s">
        <v>264</v>
      </c>
      <c r="AD104" s="542">
        <v>2017</v>
      </c>
      <c r="AE104" s="542">
        <v>4615950</v>
      </c>
      <c r="AF104" s="542">
        <v>6.8498999999999999</v>
      </c>
      <c r="AG104" s="542">
        <f t="shared" ref="AG104:AG109" si="84">AF104/$AN$8</f>
        <v>2.0549669779897379</v>
      </c>
      <c r="AH104" s="542">
        <f t="shared" si="83"/>
        <v>14.076318302531906</v>
      </c>
      <c r="AI104" s="542">
        <v>31618835</v>
      </c>
      <c r="AJ104" s="418">
        <f t="shared" si="81"/>
        <v>1.0319786670089357</v>
      </c>
      <c r="AK104" s="418">
        <f t="shared" si="82"/>
        <v>7.0689506711445089</v>
      </c>
      <c r="AP104" s="446"/>
      <c r="AS104" s="449">
        <f t="shared" si="44"/>
        <v>7.0689506711445089</v>
      </c>
      <c r="AU104" s="450" t="str">
        <f t="shared" ca="1" si="45"/>
        <v/>
      </c>
      <c r="AV104" s="450" t="str">
        <f t="shared" ca="1" si="46"/>
        <v/>
      </c>
      <c r="AX104" s="450" t="str">
        <f t="shared" ca="1" si="47"/>
        <v/>
      </c>
      <c r="AY104" s="450" t="str">
        <f t="shared" ca="1" si="48"/>
        <v/>
      </c>
      <c r="BA104" s="450" t="str">
        <f t="shared" ca="1" si="49"/>
        <v/>
      </c>
      <c r="BB104" s="450" t="str">
        <f t="shared" ca="1" si="50"/>
        <v/>
      </c>
      <c r="BD104" s="450" t="str">
        <f t="shared" ca="1" si="51"/>
        <v/>
      </c>
      <c r="BE104" s="450" t="str">
        <f t="shared" ca="1" si="52"/>
        <v/>
      </c>
      <c r="BG104" s="450" t="str">
        <f t="shared" ca="1" si="53"/>
        <v/>
      </c>
      <c r="BH104" s="450" t="str">
        <f t="shared" ca="1" si="54"/>
        <v/>
      </c>
      <c r="BI104" s="451"/>
      <c r="BJ104" s="450" t="str">
        <f t="shared" ca="1" si="55"/>
        <v/>
      </c>
      <c r="BK104" s="450" t="str">
        <f t="shared" ca="1" si="56"/>
        <v/>
      </c>
      <c r="BM104" s="450" t="str">
        <f t="shared" ca="1" si="57"/>
        <v/>
      </c>
      <c r="BN104" s="450" t="str">
        <f t="shared" ca="1" si="58"/>
        <v/>
      </c>
      <c r="BP104" s="450" t="str">
        <f t="shared" ca="1" si="59"/>
        <v/>
      </c>
      <c r="BQ104" s="450" t="str">
        <f t="shared" ca="1" si="60"/>
        <v/>
      </c>
      <c r="BS104" s="450" t="str">
        <f t="shared" ca="1" si="61"/>
        <v/>
      </c>
      <c r="BT104" s="450" t="str">
        <f t="shared" ca="1" si="62"/>
        <v/>
      </c>
      <c r="BU104" s="452"/>
      <c r="BV104" s="446"/>
      <c r="BW104" s="450" t="str">
        <f t="shared" ca="1" si="63"/>
        <v/>
      </c>
      <c r="BX104" s="450" t="str">
        <f t="shared" ca="1" si="64"/>
        <v/>
      </c>
      <c r="BY104" s="452"/>
      <c r="BZ104" s="450" t="str">
        <f t="shared" ca="1" si="65"/>
        <v/>
      </c>
      <c r="CA104" s="450" t="str">
        <f t="shared" ca="1" si="66"/>
        <v/>
      </c>
      <c r="CC104" s="450" t="str">
        <f t="shared" ca="1" si="67"/>
        <v/>
      </c>
      <c r="CD104" s="450" t="str">
        <f t="shared" ca="1" si="68"/>
        <v/>
      </c>
      <c r="CF104" s="450" t="str">
        <f t="shared" si="69"/>
        <v/>
      </c>
      <c r="CG104" s="450" t="str">
        <f t="shared" si="70"/>
        <v/>
      </c>
      <c r="CI104" s="450" t="str">
        <f t="shared" ca="1" si="71"/>
        <v/>
      </c>
      <c r="CJ104" s="450" t="str">
        <f t="shared" ca="1" si="72"/>
        <v/>
      </c>
      <c r="CL104" s="450" t="str">
        <f t="shared" ca="1" si="73"/>
        <v/>
      </c>
      <c r="CM104" s="450" t="str">
        <f t="shared" ca="1" si="74"/>
        <v/>
      </c>
    </row>
    <row r="105" spans="1:91" s="441" customFormat="1" ht="17.399999999999999" x14ac:dyDescent="0.55000000000000004">
      <c r="A105" s="445">
        <v>98</v>
      </c>
      <c r="B105" s="423" t="str">
        <f t="shared" si="75"/>
        <v>OECD90: FAOSTAT 2017</v>
      </c>
      <c r="C105" s="425" t="s">
        <v>681</v>
      </c>
      <c r="D105" s="425" t="s">
        <v>682</v>
      </c>
      <c r="E105" s="425" t="s">
        <v>482</v>
      </c>
      <c r="F105" s="425" t="s">
        <v>672</v>
      </c>
      <c r="G105" s="425"/>
      <c r="H105" s="305"/>
      <c r="I105" s="424">
        <v>2017</v>
      </c>
      <c r="J105" s="306"/>
      <c r="K105" s="428">
        <v>3.2159</v>
      </c>
      <c r="L105" s="426" t="s">
        <v>258</v>
      </c>
      <c r="M105" s="427"/>
      <c r="N105" s="426" t="s">
        <v>258</v>
      </c>
      <c r="O105" s="541">
        <f t="shared" si="77"/>
        <v>0.54869624993666166</v>
      </c>
      <c r="P105" s="431" t="s">
        <v>264</v>
      </c>
      <c r="Q105" s="431" t="s">
        <v>0</v>
      </c>
      <c r="S105" s="442">
        <f t="shared" si="42"/>
        <v>3.2159</v>
      </c>
      <c r="T105" s="443">
        <f t="shared" si="78"/>
        <v>1.7645522701713103</v>
      </c>
      <c r="U105" s="442">
        <f t="shared" si="43"/>
        <v>1.7645522701713103</v>
      </c>
      <c r="V105" s="444" t="str">
        <f t="shared" si="79"/>
        <v>t/ha</v>
      </c>
      <c r="Z105" s="446"/>
      <c r="AA105" s="542" t="s">
        <v>482</v>
      </c>
      <c r="AB105" s="542" t="s">
        <v>672</v>
      </c>
      <c r="AC105" s="542" t="s">
        <v>264</v>
      </c>
      <c r="AD105" s="542">
        <v>2017</v>
      </c>
      <c r="AE105" s="542">
        <v>5227681</v>
      </c>
      <c r="AF105" s="542">
        <v>3.2159</v>
      </c>
      <c r="AG105" s="542">
        <f t="shared" si="84"/>
        <v>0.96476858122267461</v>
      </c>
      <c r="AH105" s="542">
        <f t="shared" si="83"/>
        <v>3.1025992803539992</v>
      </c>
      <c r="AI105" s="542">
        <v>16811526</v>
      </c>
      <c r="AJ105" s="418">
        <f t="shared" si="81"/>
        <v>0.54869624993666166</v>
      </c>
      <c r="AK105" s="418">
        <f t="shared" si="82"/>
        <v>1.7645522701713103</v>
      </c>
      <c r="AP105" s="446"/>
      <c r="AS105" s="449">
        <f t="shared" si="44"/>
        <v>1.7645522701713103</v>
      </c>
      <c r="AU105" s="450" t="str">
        <f t="shared" ca="1" si="45"/>
        <v/>
      </c>
      <c r="AV105" s="450" t="str">
        <f t="shared" ca="1" si="46"/>
        <v/>
      </c>
      <c r="AX105" s="450" t="str">
        <f t="shared" ca="1" si="47"/>
        <v/>
      </c>
      <c r="AY105" s="450" t="str">
        <f t="shared" ca="1" si="48"/>
        <v/>
      </c>
      <c r="BA105" s="450" t="str">
        <f t="shared" ca="1" si="49"/>
        <v/>
      </c>
      <c r="BB105" s="450" t="str">
        <f t="shared" ca="1" si="50"/>
        <v/>
      </c>
      <c r="BD105" s="450" t="str">
        <f t="shared" ca="1" si="51"/>
        <v/>
      </c>
      <c r="BE105" s="450" t="str">
        <f t="shared" ca="1" si="52"/>
        <v/>
      </c>
      <c r="BG105" s="450" t="str">
        <f t="shared" ca="1" si="53"/>
        <v/>
      </c>
      <c r="BH105" s="450" t="str">
        <f t="shared" ca="1" si="54"/>
        <v/>
      </c>
      <c r="BI105" s="451"/>
      <c r="BJ105" s="450" t="str">
        <f t="shared" ca="1" si="55"/>
        <v/>
      </c>
      <c r="BK105" s="450" t="str">
        <f t="shared" ca="1" si="56"/>
        <v/>
      </c>
      <c r="BM105" s="450" t="str">
        <f t="shared" ca="1" si="57"/>
        <v/>
      </c>
      <c r="BN105" s="450" t="str">
        <f t="shared" ca="1" si="58"/>
        <v/>
      </c>
      <c r="BP105" s="450" t="str">
        <f t="shared" ca="1" si="59"/>
        <v/>
      </c>
      <c r="BQ105" s="450" t="str">
        <f t="shared" ca="1" si="60"/>
        <v/>
      </c>
      <c r="BS105" s="450" t="str">
        <f t="shared" ca="1" si="61"/>
        <v/>
      </c>
      <c r="BT105" s="450" t="str">
        <f t="shared" ca="1" si="62"/>
        <v/>
      </c>
      <c r="BU105" s="452"/>
      <c r="BV105" s="446"/>
      <c r="BW105" s="450" t="str">
        <f t="shared" ca="1" si="63"/>
        <v/>
      </c>
      <c r="BX105" s="450" t="str">
        <f t="shared" ca="1" si="64"/>
        <v/>
      </c>
      <c r="BY105" s="452"/>
      <c r="BZ105" s="450" t="str">
        <f t="shared" ca="1" si="65"/>
        <v/>
      </c>
      <c r="CA105" s="450" t="str">
        <f t="shared" ca="1" si="66"/>
        <v/>
      </c>
      <c r="CC105" s="450" t="str">
        <f t="shared" ca="1" si="67"/>
        <v/>
      </c>
      <c r="CD105" s="450" t="str">
        <f t="shared" ca="1" si="68"/>
        <v/>
      </c>
      <c r="CF105" s="450" t="str">
        <f t="shared" si="69"/>
        <v/>
      </c>
      <c r="CG105" s="450" t="str">
        <f t="shared" si="70"/>
        <v/>
      </c>
      <c r="CI105" s="450" t="str">
        <f t="shared" ca="1" si="71"/>
        <v/>
      </c>
      <c r="CJ105" s="450" t="str">
        <f t="shared" ca="1" si="72"/>
        <v/>
      </c>
      <c r="CL105" s="450" t="str">
        <f t="shared" ca="1" si="73"/>
        <v/>
      </c>
      <c r="CM105" s="450" t="str">
        <f t="shared" ca="1" si="74"/>
        <v/>
      </c>
    </row>
    <row r="106" spans="1:91" s="441" customFormat="1" ht="17.399999999999999" x14ac:dyDescent="0.55000000000000004">
      <c r="A106" s="445">
        <v>99</v>
      </c>
      <c r="B106" s="423" t="str">
        <f t="shared" si="75"/>
        <v>OECD90: FAOSTAT 2017</v>
      </c>
      <c r="C106" s="425" t="s">
        <v>681</v>
      </c>
      <c r="D106" s="425" t="s">
        <v>682</v>
      </c>
      <c r="E106" s="425" t="s">
        <v>482</v>
      </c>
      <c r="F106" s="425" t="s">
        <v>673</v>
      </c>
      <c r="G106" s="425"/>
      <c r="H106" s="305"/>
      <c r="I106" s="424">
        <v>2017</v>
      </c>
      <c r="J106" s="306"/>
      <c r="K106" s="428">
        <v>7.0606999999999998</v>
      </c>
      <c r="L106" s="426" t="s">
        <v>258</v>
      </c>
      <c r="M106" s="427"/>
      <c r="N106" s="426" t="s">
        <v>258</v>
      </c>
      <c r="O106" s="541">
        <f t="shared" si="77"/>
        <v>2.1609539455896298</v>
      </c>
      <c r="P106" s="431" t="s">
        <v>264</v>
      </c>
      <c r="Q106" s="431" t="s">
        <v>0</v>
      </c>
      <c r="S106" s="442">
        <f t="shared" si="42"/>
        <v>7.0606999999999998</v>
      </c>
      <c r="T106" s="443">
        <f t="shared" si="78"/>
        <v>15.257847523624699</v>
      </c>
      <c r="U106" s="442">
        <f t="shared" si="43"/>
        <v>15.257847523624699</v>
      </c>
      <c r="V106" s="444" t="str">
        <f t="shared" si="79"/>
        <v>t/ha</v>
      </c>
      <c r="Z106" s="446"/>
      <c r="AA106" s="542" t="s">
        <v>482</v>
      </c>
      <c r="AB106" s="542" t="s">
        <v>673</v>
      </c>
      <c r="AC106" s="542" t="s">
        <v>264</v>
      </c>
      <c r="AD106" s="542">
        <v>2017</v>
      </c>
      <c r="AE106" s="542">
        <v>9377152</v>
      </c>
      <c r="AF106" s="542">
        <v>7.0606999999999998</v>
      </c>
      <c r="AG106" s="542">
        <f t="shared" si="84"/>
        <v>2.118206884989875</v>
      </c>
      <c r="AH106" s="542">
        <f t="shared" si="83"/>
        <v>14.95602335284801</v>
      </c>
      <c r="AI106" s="542">
        <v>66209553</v>
      </c>
      <c r="AJ106" s="418">
        <f t="shared" si="81"/>
        <v>2.1609539455896298</v>
      </c>
      <c r="AK106" s="418">
        <f t="shared" si="82"/>
        <v>15.257847523624699</v>
      </c>
      <c r="AP106" s="446"/>
      <c r="AS106" s="449">
        <f t="shared" si="44"/>
        <v>15.257847523624699</v>
      </c>
      <c r="AU106" s="450" t="str">
        <f t="shared" ca="1" si="45"/>
        <v/>
      </c>
      <c r="AV106" s="450" t="str">
        <f t="shared" ca="1" si="46"/>
        <v/>
      </c>
      <c r="AX106" s="450" t="str">
        <f t="shared" ca="1" si="47"/>
        <v/>
      </c>
      <c r="AY106" s="450" t="str">
        <f t="shared" ca="1" si="48"/>
        <v/>
      </c>
      <c r="BA106" s="450" t="str">
        <f t="shared" ca="1" si="49"/>
        <v/>
      </c>
      <c r="BB106" s="450" t="str">
        <f t="shared" ca="1" si="50"/>
        <v/>
      </c>
      <c r="BD106" s="450" t="str">
        <f t="shared" ca="1" si="51"/>
        <v/>
      </c>
      <c r="BE106" s="450" t="str">
        <f t="shared" ca="1" si="52"/>
        <v/>
      </c>
      <c r="BG106" s="450" t="str">
        <f t="shared" ca="1" si="53"/>
        <v/>
      </c>
      <c r="BH106" s="450" t="str">
        <f t="shared" ca="1" si="54"/>
        <v/>
      </c>
      <c r="BI106" s="451"/>
      <c r="BJ106" s="450" t="str">
        <f t="shared" ca="1" si="55"/>
        <v/>
      </c>
      <c r="BK106" s="450" t="str">
        <f t="shared" ca="1" si="56"/>
        <v/>
      </c>
      <c r="BM106" s="450" t="str">
        <f t="shared" ca="1" si="57"/>
        <v/>
      </c>
      <c r="BN106" s="450" t="str">
        <f t="shared" ca="1" si="58"/>
        <v/>
      </c>
      <c r="BP106" s="450" t="str">
        <f t="shared" ca="1" si="59"/>
        <v/>
      </c>
      <c r="BQ106" s="450" t="str">
        <f t="shared" ca="1" si="60"/>
        <v/>
      </c>
      <c r="BS106" s="450" t="str">
        <f t="shared" ca="1" si="61"/>
        <v/>
      </c>
      <c r="BT106" s="450" t="str">
        <f t="shared" ca="1" si="62"/>
        <v/>
      </c>
      <c r="BU106" s="452"/>
      <c r="BV106" s="446"/>
      <c r="BW106" s="450" t="str">
        <f t="shared" ca="1" si="63"/>
        <v/>
      </c>
      <c r="BX106" s="450" t="str">
        <f t="shared" ca="1" si="64"/>
        <v/>
      </c>
      <c r="BY106" s="452"/>
      <c r="BZ106" s="450" t="str">
        <f t="shared" ca="1" si="65"/>
        <v/>
      </c>
      <c r="CA106" s="450" t="str">
        <f t="shared" ca="1" si="66"/>
        <v/>
      </c>
      <c r="CC106" s="450" t="str">
        <f t="shared" ca="1" si="67"/>
        <v/>
      </c>
      <c r="CD106" s="450" t="str">
        <f t="shared" ca="1" si="68"/>
        <v/>
      </c>
      <c r="CF106" s="450" t="str">
        <f t="shared" si="69"/>
        <v/>
      </c>
      <c r="CG106" s="450" t="str">
        <f t="shared" si="70"/>
        <v/>
      </c>
      <c r="CI106" s="450" t="str">
        <f t="shared" ca="1" si="71"/>
        <v/>
      </c>
      <c r="CJ106" s="450" t="str">
        <f t="shared" ca="1" si="72"/>
        <v/>
      </c>
      <c r="CL106" s="450" t="str">
        <f t="shared" ca="1" si="73"/>
        <v/>
      </c>
      <c r="CM106" s="450" t="str">
        <f t="shared" ca="1" si="74"/>
        <v/>
      </c>
    </row>
    <row r="107" spans="1:91" s="441" customFormat="1" ht="17.399999999999999" x14ac:dyDescent="0.55000000000000004">
      <c r="A107" s="445">
        <v>100</v>
      </c>
      <c r="B107" s="423" t="str">
        <f t="shared" si="75"/>
        <v>OECD90: FAOSTAT 2017</v>
      </c>
      <c r="C107" s="425" t="s">
        <v>681</v>
      </c>
      <c r="D107" s="425" t="s">
        <v>682</v>
      </c>
      <c r="E107" s="425" t="s">
        <v>482</v>
      </c>
      <c r="F107" s="425" t="s">
        <v>674</v>
      </c>
      <c r="G107" s="425"/>
      <c r="H107" s="305"/>
      <c r="I107" s="424">
        <v>2017</v>
      </c>
      <c r="J107" s="306"/>
      <c r="K107" s="428">
        <v>2.6343000000000001</v>
      </c>
      <c r="L107" s="426" t="s">
        <v>258</v>
      </c>
      <c r="M107" s="427"/>
      <c r="N107" s="426" t="s">
        <v>258</v>
      </c>
      <c r="O107" s="541">
        <f t="shared" si="77"/>
        <v>1.0517276869712178</v>
      </c>
      <c r="P107" s="431" t="s">
        <v>264</v>
      </c>
      <c r="Q107" s="431" t="s">
        <v>0</v>
      </c>
      <c r="S107" s="442">
        <f t="shared" si="42"/>
        <v>2.6343000000000001</v>
      </c>
      <c r="T107" s="443">
        <f t="shared" si="78"/>
        <v>2.7705662457882791</v>
      </c>
      <c r="U107" s="442">
        <f t="shared" si="43"/>
        <v>2.7705662457882791</v>
      </c>
      <c r="V107" s="444" t="str">
        <f t="shared" si="79"/>
        <v>t/ha</v>
      </c>
      <c r="Z107" s="446"/>
      <c r="AA107" s="542" t="s">
        <v>482</v>
      </c>
      <c r="AB107" s="542" t="s">
        <v>674</v>
      </c>
      <c r="AC107" s="542" t="s">
        <v>264</v>
      </c>
      <c r="AD107" s="542">
        <v>2017</v>
      </c>
      <c r="AE107" s="542">
        <v>12232228</v>
      </c>
      <c r="AF107" s="542">
        <v>2.6343000000000001</v>
      </c>
      <c r="AG107" s="542">
        <f t="shared" si="84"/>
        <v>0.79028883781053261</v>
      </c>
      <c r="AH107" s="542">
        <f t="shared" si="83"/>
        <v>2.0818578854442862</v>
      </c>
      <c r="AI107" s="542">
        <v>32223926</v>
      </c>
      <c r="AJ107" s="418">
        <f t="shared" si="81"/>
        <v>1.0517276869712178</v>
      </c>
      <c r="AK107" s="418">
        <f t="shared" si="82"/>
        <v>2.7705662457882791</v>
      </c>
      <c r="AP107" s="446"/>
      <c r="AS107" s="449">
        <f t="shared" si="44"/>
        <v>2.7705662457882791</v>
      </c>
      <c r="AU107" s="450" t="str">
        <f t="shared" ca="1" si="45"/>
        <v/>
      </c>
      <c r="AV107" s="450" t="str">
        <f t="shared" ca="1" si="46"/>
        <v/>
      </c>
      <c r="AX107" s="450" t="str">
        <f t="shared" ca="1" si="47"/>
        <v/>
      </c>
      <c r="AY107" s="450" t="str">
        <f t="shared" ca="1" si="48"/>
        <v/>
      </c>
      <c r="BA107" s="450" t="str">
        <f t="shared" ca="1" si="49"/>
        <v/>
      </c>
      <c r="BB107" s="450" t="str">
        <f t="shared" ca="1" si="50"/>
        <v/>
      </c>
      <c r="BD107" s="450" t="str">
        <f t="shared" ca="1" si="51"/>
        <v/>
      </c>
      <c r="BE107" s="450" t="str">
        <f t="shared" ca="1" si="52"/>
        <v/>
      </c>
      <c r="BG107" s="450" t="str">
        <f t="shared" ca="1" si="53"/>
        <v/>
      </c>
      <c r="BH107" s="450" t="str">
        <f t="shared" ca="1" si="54"/>
        <v/>
      </c>
      <c r="BI107" s="451"/>
      <c r="BJ107" s="450" t="str">
        <f t="shared" ca="1" si="55"/>
        <v/>
      </c>
      <c r="BK107" s="450" t="str">
        <f t="shared" ca="1" si="56"/>
        <v/>
      </c>
      <c r="BM107" s="450" t="str">
        <f t="shared" ca="1" si="57"/>
        <v/>
      </c>
      <c r="BN107" s="450" t="str">
        <f t="shared" ca="1" si="58"/>
        <v/>
      </c>
      <c r="BP107" s="450" t="str">
        <f t="shared" ca="1" si="59"/>
        <v/>
      </c>
      <c r="BQ107" s="450" t="str">
        <f t="shared" ca="1" si="60"/>
        <v/>
      </c>
      <c r="BS107" s="450" t="str">
        <f t="shared" ca="1" si="61"/>
        <v/>
      </c>
      <c r="BT107" s="450" t="str">
        <f t="shared" ca="1" si="62"/>
        <v/>
      </c>
      <c r="BU107" s="452"/>
      <c r="BV107" s="446"/>
      <c r="BW107" s="450" t="str">
        <f t="shared" ca="1" si="63"/>
        <v/>
      </c>
      <c r="BX107" s="450" t="str">
        <f t="shared" ca="1" si="64"/>
        <v/>
      </c>
      <c r="BY107" s="452"/>
      <c r="BZ107" s="450" t="str">
        <f t="shared" ca="1" si="65"/>
        <v/>
      </c>
      <c r="CA107" s="450" t="str">
        <f t="shared" ca="1" si="66"/>
        <v/>
      </c>
      <c r="CC107" s="450" t="str">
        <f t="shared" ca="1" si="67"/>
        <v/>
      </c>
      <c r="CD107" s="450" t="str">
        <f t="shared" ca="1" si="68"/>
        <v/>
      </c>
      <c r="CF107" s="450" t="str">
        <f t="shared" si="69"/>
        <v/>
      </c>
      <c r="CG107" s="450" t="str">
        <f t="shared" si="70"/>
        <v/>
      </c>
      <c r="CI107" s="450" t="str">
        <f t="shared" ca="1" si="71"/>
        <v/>
      </c>
      <c r="CJ107" s="450" t="str">
        <f t="shared" ca="1" si="72"/>
        <v/>
      </c>
      <c r="CL107" s="450" t="str">
        <f t="shared" ca="1" si="73"/>
        <v/>
      </c>
      <c r="CM107" s="450" t="str">
        <f t="shared" ca="1" si="74"/>
        <v/>
      </c>
    </row>
    <row r="108" spans="1:91" s="441" customFormat="1" ht="43" customHeight="1" x14ac:dyDescent="0.55000000000000004">
      <c r="A108" s="445">
        <v>101</v>
      </c>
      <c r="B108" s="423" t="str">
        <f t="shared" si="75"/>
        <v>Eastern Europe: FAOSTAT 2017</v>
      </c>
      <c r="C108" s="425" t="s">
        <v>681</v>
      </c>
      <c r="D108" s="425" t="s">
        <v>682</v>
      </c>
      <c r="E108" s="425" t="s">
        <v>246</v>
      </c>
      <c r="F108" s="425" t="s">
        <v>675</v>
      </c>
      <c r="G108" s="425"/>
      <c r="H108" s="305"/>
      <c r="I108" s="424">
        <v>2017</v>
      </c>
      <c r="J108" s="306"/>
      <c r="K108" s="428">
        <v>1.5845</v>
      </c>
      <c r="L108" s="426" t="s">
        <v>258</v>
      </c>
      <c r="M108" s="427"/>
      <c r="N108" s="426" t="s">
        <v>258</v>
      </c>
      <c r="O108" s="541">
        <f t="shared" si="77"/>
        <v>0.76316619209777448</v>
      </c>
      <c r="P108" s="431" t="s">
        <v>264</v>
      </c>
      <c r="Q108" s="431" t="s">
        <v>0</v>
      </c>
      <c r="S108" s="442">
        <f t="shared" si="42"/>
        <v>1.5845</v>
      </c>
      <c r="T108" s="443">
        <f t="shared" si="78"/>
        <v>1.2092368313789237</v>
      </c>
      <c r="U108" s="442">
        <f t="shared" si="43"/>
        <v>1.2092368313789237</v>
      </c>
      <c r="V108" s="444" t="str">
        <f t="shared" si="79"/>
        <v>t/ha</v>
      </c>
      <c r="Z108" s="446"/>
      <c r="AA108" s="542" t="s">
        <v>246</v>
      </c>
      <c r="AB108" s="542" t="s">
        <v>675</v>
      </c>
      <c r="AC108" s="542" t="s">
        <v>264</v>
      </c>
      <c r="AD108" s="542">
        <v>2017</v>
      </c>
      <c r="AE108" s="542">
        <v>14756959</v>
      </c>
      <c r="AF108" s="542">
        <v>1.5845</v>
      </c>
      <c r="AG108" s="542">
        <f t="shared" si="84"/>
        <v>0.4753493009569103</v>
      </c>
      <c r="AH108" s="542">
        <f t="shared" si="83"/>
        <v>0.75319096736622437</v>
      </c>
      <c r="AI108" s="542">
        <v>23382679</v>
      </c>
      <c r="AJ108" s="418">
        <f t="shared" si="81"/>
        <v>0.76316619209777448</v>
      </c>
      <c r="AK108" s="418">
        <f t="shared" si="82"/>
        <v>1.2092368313789237</v>
      </c>
      <c r="AP108" s="446"/>
      <c r="AS108" s="449">
        <f t="shared" si="44"/>
        <v>1.2092368313789237</v>
      </c>
      <c r="AU108" s="450" t="str">
        <f t="shared" ca="1" si="45"/>
        <v/>
      </c>
      <c r="AV108" s="450" t="str">
        <f t="shared" ca="1" si="46"/>
        <v/>
      </c>
      <c r="AX108" s="450" t="str">
        <f t="shared" ca="1" si="47"/>
        <v/>
      </c>
      <c r="AY108" s="450" t="str">
        <f t="shared" ca="1" si="48"/>
        <v/>
      </c>
      <c r="BA108" s="450" t="str">
        <f t="shared" ca="1" si="49"/>
        <v/>
      </c>
      <c r="BB108" s="450" t="str">
        <f t="shared" ca="1" si="50"/>
        <v/>
      </c>
      <c r="BD108" s="450" t="str">
        <f t="shared" ca="1" si="51"/>
        <v/>
      </c>
      <c r="BE108" s="450" t="str">
        <f t="shared" ca="1" si="52"/>
        <v/>
      </c>
      <c r="BG108" s="450" t="str">
        <f t="shared" ca="1" si="53"/>
        <v/>
      </c>
      <c r="BH108" s="450" t="str">
        <f t="shared" ca="1" si="54"/>
        <v/>
      </c>
      <c r="BI108" s="451"/>
      <c r="BJ108" s="450" t="str">
        <f t="shared" ca="1" si="55"/>
        <v/>
      </c>
      <c r="BK108" s="450" t="str">
        <f t="shared" ca="1" si="56"/>
        <v/>
      </c>
      <c r="BM108" s="450" t="str">
        <f t="shared" ca="1" si="57"/>
        <v/>
      </c>
      <c r="BN108" s="450" t="str">
        <f t="shared" ca="1" si="58"/>
        <v/>
      </c>
      <c r="BP108" s="450" t="str">
        <f t="shared" ca="1" si="59"/>
        <v/>
      </c>
      <c r="BQ108" s="450" t="str">
        <f t="shared" ca="1" si="60"/>
        <v/>
      </c>
      <c r="BS108" s="450" t="str">
        <f t="shared" ca="1" si="61"/>
        <v/>
      </c>
      <c r="BT108" s="450" t="str">
        <f t="shared" ca="1" si="62"/>
        <v/>
      </c>
      <c r="BU108" s="452"/>
      <c r="BV108" s="446"/>
      <c r="BW108" s="450" t="str">
        <f t="shared" ca="1" si="63"/>
        <v/>
      </c>
      <c r="BX108" s="450" t="str">
        <f t="shared" ca="1" si="64"/>
        <v/>
      </c>
      <c r="BY108" s="452"/>
      <c r="BZ108" s="450" t="str">
        <f t="shared" ca="1" si="65"/>
        <v/>
      </c>
      <c r="CA108" s="450" t="str">
        <f t="shared" ca="1" si="66"/>
        <v/>
      </c>
      <c r="CC108" s="450" t="str">
        <f t="shared" ca="1" si="67"/>
        <v/>
      </c>
      <c r="CD108" s="450" t="str">
        <f t="shared" ca="1" si="68"/>
        <v/>
      </c>
      <c r="CF108" s="450" t="str">
        <f t="shared" si="69"/>
        <v/>
      </c>
      <c r="CG108" s="450" t="str">
        <f t="shared" si="70"/>
        <v/>
      </c>
      <c r="CI108" s="450" t="str">
        <f t="shared" ca="1" si="71"/>
        <v/>
      </c>
      <c r="CJ108" s="450" t="str">
        <f t="shared" ca="1" si="72"/>
        <v/>
      </c>
      <c r="CL108" s="450" t="str">
        <f t="shared" ca="1" si="73"/>
        <v/>
      </c>
      <c r="CM108" s="450" t="str">
        <f t="shared" ca="1" si="74"/>
        <v/>
      </c>
    </row>
    <row r="109" spans="1:91" s="441" customFormat="1" ht="17.399999999999999" x14ac:dyDescent="0.55000000000000004">
      <c r="A109" s="445">
        <v>102</v>
      </c>
      <c r="B109" s="423" t="str">
        <f t="shared" si="75"/>
        <v>Eastern Europe: FAOSTAT 2017</v>
      </c>
      <c r="C109" s="425" t="s">
        <v>681</v>
      </c>
      <c r="D109" s="425" t="s">
        <v>682</v>
      </c>
      <c r="E109" s="425" t="s">
        <v>246</v>
      </c>
      <c r="F109" s="425" t="s">
        <v>246</v>
      </c>
      <c r="G109" s="425"/>
      <c r="H109" s="305"/>
      <c r="I109" s="424">
        <v>2017</v>
      </c>
      <c r="J109" s="306"/>
      <c r="K109" s="428">
        <v>3.6383000000000001</v>
      </c>
      <c r="L109" s="426" t="s">
        <v>258</v>
      </c>
      <c r="M109" s="427"/>
      <c r="N109" s="426" t="s">
        <v>258</v>
      </c>
      <c r="O109" s="541">
        <f t="shared" si="77"/>
        <v>5.0753131701994638</v>
      </c>
      <c r="P109" s="431" t="s">
        <v>264</v>
      </c>
      <c r="Q109" s="431" t="s">
        <v>0</v>
      </c>
      <c r="S109" s="442">
        <f t="shared" si="42"/>
        <v>3.6383000000000001</v>
      </c>
      <c r="T109" s="443">
        <f t="shared" si="78"/>
        <v>18.465511907136708</v>
      </c>
      <c r="U109" s="442">
        <f t="shared" si="43"/>
        <v>18.465511907136708</v>
      </c>
      <c r="V109" s="444" t="str">
        <f t="shared" si="79"/>
        <v>t/ha</v>
      </c>
      <c r="Z109" s="446"/>
      <c r="AA109" s="542" t="s">
        <v>246</v>
      </c>
      <c r="AB109" s="542" t="s">
        <v>246</v>
      </c>
      <c r="AC109" s="542" t="s">
        <v>264</v>
      </c>
      <c r="AD109" s="542">
        <v>2017</v>
      </c>
      <c r="AE109" s="542">
        <v>42740474</v>
      </c>
      <c r="AF109" s="542">
        <v>3.6383000000000001</v>
      </c>
      <c r="AG109" s="542">
        <f t="shared" si="84"/>
        <v>1.0914883948700076</v>
      </c>
      <c r="AH109" s="542">
        <f t="shared" si="83"/>
        <v>3.9711622270555487</v>
      </c>
      <c r="AI109" s="542">
        <v>155502720</v>
      </c>
      <c r="AJ109" s="418">
        <f t="shared" si="81"/>
        <v>5.0753131701994638</v>
      </c>
      <c r="AK109" s="418">
        <f t="shared" si="82"/>
        <v>18.465511907136708</v>
      </c>
      <c r="AP109" s="446"/>
      <c r="AS109" s="449">
        <f t="shared" si="44"/>
        <v>18.465511907136708</v>
      </c>
      <c r="AU109" s="450" t="str">
        <f t="shared" ca="1" si="45"/>
        <v/>
      </c>
      <c r="AV109" s="450" t="str">
        <f t="shared" ca="1" si="46"/>
        <v/>
      </c>
      <c r="AX109" s="450" t="str">
        <f t="shared" ca="1" si="47"/>
        <v/>
      </c>
      <c r="AY109" s="450" t="str">
        <f t="shared" ca="1" si="48"/>
        <v/>
      </c>
      <c r="BA109" s="450" t="str">
        <f t="shared" ca="1" si="49"/>
        <v/>
      </c>
      <c r="BB109" s="450" t="str">
        <f t="shared" ca="1" si="50"/>
        <v/>
      </c>
      <c r="BD109" s="450" t="str">
        <f t="shared" ca="1" si="51"/>
        <v/>
      </c>
      <c r="BE109" s="450" t="str">
        <f t="shared" ca="1" si="52"/>
        <v/>
      </c>
      <c r="BG109" s="450" t="str">
        <f t="shared" ca="1" si="53"/>
        <v/>
      </c>
      <c r="BH109" s="450" t="str">
        <f t="shared" ca="1" si="54"/>
        <v/>
      </c>
      <c r="BI109" s="451"/>
      <c r="BJ109" s="450" t="str">
        <f t="shared" ca="1" si="55"/>
        <v/>
      </c>
      <c r="BK109" s="450" t="str">
        <f t="shared" ca="1" si="56"/>
        <v/>
      </c>
      <c r="BM109" s="450" t="str">
        <f t="shared" ca="1" si="57"/>
        <v/>
      </c>
      <c r="BN109" s="450" t="str">
        <f t="shared" ca="1" si="58"/>
        <v/>
      </c>
      <c r="BP109" s="450" t="str">
        <f t="shared" ca="1" si="59"/>
        <v/>
      </c>
      <c r="BQ109" s="450" t="str">
        <f t="shared" ca="1" si="60"/>
        <v/>
      </c>
      <c r="BS109" s="450" t="str">
        <f t="shared" ca="1" si="61"/>
        <v/>
      </c>
      <c r="BT109" s="450" t="str">
        <f t="shared" ca="1" si="62"/>
        <v/>
      </c>
      <c r="BU109" s="452"/>
      <c r="BV109" s="446"/>
      <c r="BW109" s="450" t="str">
        <f t="shared" ca="1" si="63"/>
        <v/>
      </c>
      <c r="BX109" s="450" t="str">
        <f t="shared" ca="1" si="64"/>
        <v/>
      </c>
      <c r="BY109" s="452"/>
      <c r="BZ109" s="450" t="str">
        <f t="shared" ca="1" si="65"/>
        <v/>
      </c>
      <c r="CA109" s="450" t="str">
        <f t="shared" ca="1" si="66"/>
        <v/>
      </c>
      <c r="CC109" s="450" t="str">
        <f t="shared" ca="1" si="67"/>
        <v/>
      </c>
      <c r="CD109" s="450" t="str">
        <f t="shared" ca="1" si="68"/>
        <v/>
      </c>
      <c r="CF109" s="450" t="str">
        <f t="shared" si="69"/>
        <v/>
      </c>
      <c r="CG109" s="450" t="str">
        <f t="shared" si="70"/>
        <v/>
      </c>
      <c r="CI109" s="450" t="str">
        <f t="shared" ca="1" si="71"/>
        <v/>
      </c>
      <c r="CJ109" s="450" t="str">
        <f t="shared" ca="1" si="72"/>
        <v/>
      </c>
      <c r="CL109" s="450" t="str">
        <f t="shared" ca="1" si="73"/>
        <v/>
      </c>
      <c r="CM109" s="450" t="str">
        <f t="shared" ca="1" si="74"/>
        <v/>
      </c>
    </row>
    <row r="110" spans="1:91" s="441" customFormat="1" ht="17.399999999999999" x14ac:dyDescent="0.55000000000000004">
      <c r="A110" s="445">
        <v>103</v>
      </c>
      <c r="B110" s="423" t="str">
        <f t="shared" si="75"/>
        <v xml:space="preserve">: </v>
      </c>
      <c r="C110" s="425"/>
      <c r="D110" s="425"/>
      <c r="E110" s="425"/>
      <c r="F110" s="425"/>
      <c r="G110" s="425"/>
      <c r="H110" s="305"/>
      <c r="I110" s="424"/>
      <c r="J110" s="306"/>
      <c r="K110" s="428"/>
      <c r="L110" s="426" t="s">
        <v>258</v>
      </c>
      <c r="M110" s="427"/>
      <c r="N110" s="426" t="s">
        <v>258</v>
      </c>
      <c r="O110" s="541">
        <f t="shared" si="77"/>
        <v>0</v>
      </c>
      <c r="P110" s="431"/>
      <c r="Q110" s="431" t="s">
        <v>0</v>
      </c>
      <c r="S110" s="442" t="str">
        <f t="shared" si="42"/>
        <v/>
      </c>
      <c r="T110" s="443" t="str">
        <f t="shared" si="78"/>
        <v/>
      </c>
      <c r="U110" s="442" t="str">
        <f t="shared" si="43"/>
        <v/>
      </c>
      <c r="V110" s="444" t="str">
        <f t="shared" si="79"/>
        <v>t/ha</v>
      </c>
      <c r="Z110" s="446"/>
      <c r="AP110" s="446"/>
      <c r="AS110" s="449" t="str">
        <f t="shared" si="44"/>
        <v/>
      </c>
      <c r="AU110" s="450" t="str">
        <f t="shared" ca="1" si="45"/>
        <v/>
      </c>
      <c r="AV110" s="450" t="str">
        <f t="shared" ca="1" si="46"/>
        <v/>
      </c>
      <c r="AX110" s="450" t="str">
        <f t="shared" ca="1" si="47"/>
        <v/>
      </c>
      <c r="AY110" s="450" t="str">
        <f t="shared" ca="1" si="48"/>
        <v/>
      </c>
      <c r="BA110" s="450" t="str">
        <f t="shared" ca="1" si="49"/>
        <v/>
      </c>
      <c r="BB110" s="450" t="str">
        <f t="shared" ca="1" si="50"/>
        <v/>
      </c>
      <c r="BD110" s="450" t="str">
        <f t="shared" ca="1" si="51"/>
        <v/>
      </c>
      <c r="BE110" s="450" t="str">
        <f t="shared" ca="1" si="52"/>
        <v/>
      </c>
      <c r="BG110" s="450" t="str">
        <f t="shared" ca="1" si="53"/>
        <v/>
      </c>
      <c r="BH110" s="450" t="str">
        <f t="shared" ca="1" si="54"/>
        <v/>
      </c>
      <c r="BI110" s="451"/>
      <c r="BJ110" s="450" t="str">
        <f t="shared" ca="1" si="55"/>
        <v/>
      </c>
      <c r="BK110" s="450" t="str">
        <f t="shared" ca="1" si="56"/>
        <v/>
      </c>
      <c r="BM110" s="450" t="str">
        <f t="shared" ca="1" si="57"/>
        <v/>
      </c>
      <c r="BN110" s="450" t="str">
        <f t="shared" ca="1" si="58"/>
        <v/>
      </c>
      <c r="BP110" s="450" t="str">
        <f t="shared" ca="1" si="59"/>
        <v/>
      </c>
      <c r="BQ110" s="450" t="str">
        <f t="shared" ca="1" si="60"/>
        <v/>
      </c>
      <c r="BS110" s="450" t="str">
        <f t="shared" ca="1" si="61"/>
        <v/>
      </c>
      <c r="BT110" s="450" t="str">
        <f t="shared" ca="1" si="62"/>
        <v/>
      </c>
      <c r="BU110" s="452"/>
      <c r="BV110" s="446"/>
      <c r="BW110" s="450" t="str">
        <f t="shared" ca="1" si="63"/>
        <v/>
      </c>
      <c r="BX110" s="450" t="str">
        <f t="shared" ca="1" si="64"/>
        <v/>
      </c>
      <c r="BY110" s="452"/>
      <c r="BZ110" s="450" t="str">
        <f t="shared" ca="1" si="65"/>
        <v/>
      </c>
      <c r="CA110" s="450" t="str">
        <f t="shared" ca="1" si="66"/>
        <v/>
      </c>
      <c r="CC110" s="450" t="str">
        <f t="shared" ca="1" si="67"/>
        <v/>
      </c>
      <c r="CD110" s="450" t="str">
        <f t="shared" ca="1" si="68"/>
        <v/>
      </c>
      <c r="CF110" s="450" t="str">
        <f t="shared" si="69"/>
        <v/>
      </c>
      <c r="CG110" s="450" t="str">
        <f t="shared" si="70"/>
        <v/>
      </c>
      <c r="CI110" s="450" t="str">
        <f t="shared" ca="1" si="71"/>
        <v/>
      </c>
      <c r="CJ110" s="450" t="str">
        <f t="shared" ca="1" si="72"/>
        <v/>
      </c>
      <c r="CL110" s="450" t="str">
        <f t="shared" ca="1" si="73"/>
        <v/>
      </c>
      <c r="CM110" s="450" t="str">
        <f t="shared" ca="1" si="74"/>
        <v/>
      </c>
    </row>
    <row r="111" spans="1:91" s="441" customFormat="1" ht="17.399999999999999" x14ac:dyDescent="0.55000000000000004">
      <c r="A111" s="445">
        <v>104</v>
      </c>
      <c r="B111" s="423" t="str">
        <f t="shared" si="75"/>
        <v xml:space="preserve">: </v>
      </c>
      <c r="C111" s="425"/>
      <c r="D111" s="425"/>
      <c r="E111" s="425"/>
      <c r="F111" s="425"/>
      <c r="G111" s="425"/>
      <c r="H111" s="305"/>
      <c r="I111" s="424"/>
      <c r="J111" s="306"/>
      <c r="K111" s="428"/>
      <c r="L111" s="426" t="s">
        <v>258</v>
      </c>
      <c r="M111" s="427"/>
      <c r="N111" s="426" t="s">
        <v>258</v>
      </c>
      <c r="O111" s="541">
        <f t="shared" si="77"/>
        <v>0</v>
      </c>
      <c r="P111" s="431"/>
      <c r="Q111" s="431" t="s">
        <v>0</v>
      </c>
      <c r="S111" s="442" t="str">
        <f t="shared" si="42"/>
        <v/>
      </c>
      <c r="T111" s="443" t="str">
        <f t="shared" si="78"/>
        <v/>
      </c>
      <c r="U111" s="442" t="str">
        <f t="shared" si="43"/>
        <v/>
      </c>
      <c r="V111" s="444" t="str">
        <f t="shared" si="79"/>
        <v>t/ha</v>
      </c>
      <c r="Z111" s="446"/>
      <c r="AP111" s="446"/>
      <c r="AS111" s="449" t="str">
        <f t="shared" si="44"/>
        <v/>
      </c>
      <c r="AU111" s="450" t="str">
        <f t="shared" ca="1" si="45"/>
        <v/>
      </c>
      <c r="AV111" s="450" t="str">
        <f t="shared" ca="1" si="46"/>
        <v/>
      </c>
      <c r="AX111" s="450" t="str">
        <f t="shared" ca="1" si="47"/>
        <v/>
      </c>
      <c r="AY111" s="450" t="str">
        <f t="shared" ca="1" si="48"/>
        <v/>
      </c>
      <c r="BA111" s="450" t="str">
        <f t="shared" ca="1" si="49"/>
        <v/>
      </c>
      <c r="BB111" s="450" t="str">
        <f t="shared" ca="1" si="50"/>
        <v/>
      </c>
      <c r="BD111" s="450" t="str">
        <f t="shared" ca="1" si="51"/>
        <v/>
      </c>
      <c r="BE111" s="450" t="str">
        <f t="shared" ca="1" si="52"/>
        <v/>
      </c>
      <c r="BG111" s="450" t="str">
        <f t="shared" ca="1" si="53"/>
        <v/>
      </c>
      <c r="BH111" s="450" t="str">
        <f t="shared" ca="1" si="54"/>
        <v/>
      </c>
      <c r="BI111" s="451"/>
      <c r="BJ111" s="450" t="str">
        <f t="shared" ca="1" si="55"/>
        <v/>
      </c>
      <c r="BK111" s="450" t="str">
        <f t="shared" ca="1" si="56"/>
        <v/>
      </c>
      <c r="BM111" s="450" t="str">
        <f t="shared" ca="1" si="57"/>
        <v/>
      </c>
      <c r="BN111" s="450" t="str">
        <f t="shared" ca="1" si="58"/>
        <v/>
      </c>
      <c r="BP111" s="450" t="str">
        <f t="shared" ca="1" si="59"/>
        <v/>
      </c>
      <c r="BQ111" s="450" t="str">
        <f t="shared" ca="1" si="60"/>
        <v/>
      </c>
      <c r="BS111" s="450" t="str">
        <f t="shared" ca="1" si="61"/>
        <v/>
      </c>
      <c r="BT111" s="450" t="str">
        <f t="shared" ca="1" si="62"/>
        <v/>
      </c>
      <c r="BU111" s="452"/>
      <c r="BV111" s="446"/>
      <c r="BW111" s="450" t="str">
        <f t="shared" ca="1" si="63"/>
        <v/>
      </c>
      <c r="BX111" s="450" t="str">
        <f t="shared" ca="1" si="64"/>
        <v/>
      </c>
      <c r="BY111" s="452"/>
      <c r="BZ111" s="450" t="str">
        <f t="shared" ca="1" si="65"/>
        <v/>
      </c>
      <c r="CA111" s="450" t="str">
        <f t="shared" ca="1" si="66"/>
        <v/>
      </c>
      <c r="CC111" s="450" t="str">
        <f t="shared" ca="1" si="67"/>
        <v/>
      </c>
      <c r="CD111" s="450" t="str">
        <f t="shared" ca="1" si="68"/>
        <v/>
      </c>
      <c r="CF111" s="450" t="str">
        <f t="shared" si="69"/>
        <v/>
      </c>
      <c r="CG111" s="450" t="str">
        <f t="shared" si="70"/>
        <v/>
      </c>
      <c r="CI111" s="450" t="str">
        <f t="shared" ca="1" si="71"/>
        <v/>
      </c>
      <c r="CJ111" s="450" t="str">
        <f t="shared" ca="1" si="72"/>
        <v/>
      </c>
      <c r="CL111" s="450" t="str">
        <f t="shared" ca="1" si="73"/>
        <v/>
      </c>
      <c r="CM111" s="450" t="str">
        <f t="shared" ca="1" si="74"/>
        <v/>
      </c>
    </row>
    <row r="112" spans="1:91" s="441" customFormat="1" ht="17.399999999999999" x14ac:dyDescent="0.55000000000000004">
      <c r="A112" s="445">
        <v>105</v>
      </c>
      <c r="B112" s="423" t="str">
        <f t="shared" si="75"/>
        <v xml:space="preserve">: </v>
      </c>
      <c r="C112" s="425"/>
      <c r="D112" s="425"/>
      <c r="E112" s="425"/>
      <c r="F112" s="425"/>
      <c r="G112" s="425"/>
      <c r="H112" s="305"/>
      <c r="I112" s="424"/>
      <c r="J112" s="306"/>
      <c r="K112" s="428"/>
      <c r="L112" s="426" t="s">
        <v>258</v>
      </c>
      <c r="M112" s="427"/>
      <c r="N112" s="426" t="s">
        <v>258</v>
      </c>
      <c r="O112" s="541">
        <f t="shared" si="77"/>
        <v>0</v>
      </c>
      <c r="P112" s="431"/>
      <c r="Q112" s="431" t="s">
        <v>0</v>
      </c>
      <c r="S112" s="442" t="str">
        <f t="shared" si="42"/>
        <v/>
      </c>
      <c r="T112" s="443" t="str">
        <f t="shared" si="78"/>
        <v/>
      </c>
      <c r="U112" s="442" t="str">
        <f t="shared" si="43"/>
        <v/>
      </c>
      <c r="V112" s="444" t="str">
        <f t="shared" si="79"/>
        <v>t/ha</v>
      </c>
      <c r="Z112" s="446"/>
      <c r="AP112" s="446"/>
      <c r="AS112" s="449" t="str">
        <f t="shared" si="44"/>
        <v/>
      </c>
      <c r="AU112" s="450" t="str">
        <f t="shared" ca="1" si="45"/>
        <v/>
      </c>
      <c r="AV112" s="450" t="str">
        <f t="shared" ca="1" si="46"/>
        <v/>
      </c>
      <c r="AX112" s="450" t="str">
        <f t="shared" ca="1" si="47"/>
        <v/>
      </c>
      <c r="AY112" s="450" t="str">
        <f t="shared" ca="1" si="48"/>
        <v/>
      </c>
      <c r="BA112" s="450" t="str">
        <f t="shared" ca="1" si="49"/>
        <v/>
      </c>
      <c r="BB112" s="450" t="str">
        <f t="shared" ca="1" si="50"/>
        <v/>
      </c>
      <c r="BD112" s="450" t="str">
        <f t="shared" ca="1" si="51"/>
        <v/>
      </c>
      <c r="BE112" s="450" t="str">
        <f t="shared" ca="1" si="52"/>
        <v/>
      </c>
      <c r="BG112" s="450" t="str">
        <f t="shared" ca="1" si="53"/>
        <v/>
      </c>
      <c r="BH112" s="450" t="str">
        <f t="shared" ca="1" si="54"/>
        <v/>
      </c>
      <c r="BI112" s="451"/>
      <c r="BJ112" s="450" t="str">
        <f t="shared" ca="1" si="55"/>
        <v/>
      </c>
      <c r="BK112" s="450" t="str">
        <f t="shared" ca="1" si="56"/>
        <v/>
      </c>
      <c r="BM112" s="450" t="str">
        <f t="shared" ca="1" si="57"/>
        <v/>
      </c>
      <c r="BN112" s="450" t="str">
        <f t="shared" ca="1" si="58"/>
        <v/>
      </c>
      <c r="BP112" s="450" t="str">
        <f t="shared" ca="1" si="59"/>
        <v/>
      </c>
      <c r="BQ112" s="450" t="str">
        <f t="shared" ca="1" si="60"/>
        <v/>
      </c>
      <c r="BS112" s="450" t="str">
        <f t="shared" ca="1" si="61"/>
        <v/>
      </c>
      <c r="BT112" s="450" t="str">
        <f t="shared" ca="1" si="62"/>
        <v/>
      </c>
      <c r="BU112" s="452"/>
      <c r="BV112" s="446"/>
      <c r="BW112" s="450" t="str">
        <f t="shared" ca="1" si="63"/>
        <v/>
      </c>
      <c r="BX112" s="450" t="str">
        <f t="shared" ca="1" si="64"/>
        <v/>
      </c>
      <c r="BY112" s="452"/>
      <c r="BZ112" s="450" t="str">
        <f t="shared" ca="1" si="65"/>
        <v/>
      </c>
      <c r="CA112" s="450" t="str">
        <f t="shared" ca="1" si="66"/>
        <v/>
      </c>
      <c r="CC112" s="450" t="str">
        <f t="shared" ca="1" si="67"/>
        <v/>
      </c>
      <c r="CD112" s="450" t="str">
        <f t="shared" ca="1" si="68"/>
        <v/>
      </c>
      <c r="CF112" s="450" t="str">
        <f t="shared" si="69"/>
        <v/>
      </c>
      <c r="CG112" s="450" t="str">
        <f t="shared" si="70"/>
        <v/>
      </c>
      <c r="CI112" s="450" t="str">
        <f t="shared" ca="1" si="71"/>
        <v/>
      </c>
      <c r="CJ112" s="450" t="str">
        <f t="shared" ca="1" si="72"/>
        <v/>
      </c>
      <c r="CL112" s="450" t="str">
        <f t="shared" ca="1" si="73"/>
        <v/>
      </c>
      <c r="CM112" s="450" t="str">
        <f t="shared" ca="1" si="74"/>
        <v/>
      </c>
    </row>
    <row r="113" spans="1:91" s="441" customFormat="1" ht="17.399999999999999" x14ac:dyDescent="0.55000000000000004">
      <c r="A113" s="445">
        <v>106</v>
      </c>
      <c r="B113" s="423" t="str">
        <f t="shared" si="75"/>
        <v xml:space="preserve">: </v>
      </c>
      <c r="C113" s="425"/>
      <c r="D113" s="425"/>
      <c r="E113" s="425"/>
      <c r="F113" s="425"/>
      <c r="G113" s="425"/>
      <c r="H113" s="305"/>
      <c r="I113" s="424"/>
      <c r="J113" s="306"/>
      <c r="K113" s="428"/>
      <c r="L113" s="426" t="s">
        <v>258</v>
      </c>
      <c r="M113" s="427"/>
      <c r="N113" s="426" t="s">
        <v>258</v>
      </c>
      <c r="O113" s="541">
        <f t="shared" si="77"/>
        <v>0</v>
      </c>
      <c r="P113" s="431"/>
      <c r="Q113" s="431" t="s">
        <v>0</v>
      </c>
      <c r="S113" s="442" t="str">
        <f t="shared" si="42"/>
        <v/>
      </c>
      <c r="T113" s="443" t="str">
        <f t="shared" si="78"/>
        <v/>
      </c>
      <c r="U113" s="442" t="str">
        <f t="shared" si="43"/>
        <v/>
      </c>
      <c r="V113" s="444" t="str">
        <f t="shared" si="79"/>
        <v>t/ha</v>
      </c>
      <c r="Z113" s="446"/>
      <c r="AP113" s="446"/>
      <c r="AS113" s="449" t="str">
        <f t="shared" si="44"/>
        <v/>
      </c>
      <c r="AU113" s="450" t="str">
        <f t="shared" ca="1" si="45"/>
        <v/>
      </c>
      <c r="AV113" s="450" t="str">
        <f t="shared" ca="1" si="46"/>
        <v/>
      </c>
      <c r="AX113" s="450" t="str">
        <f t="shared" ca="1" si="47"/>
        <v/>
      </c>
      <c r="AY113" s="450" t="str">
        <f t="shared" ca="1" si="48"/>
        <v/>
      </c>
      <c r="BA113" s="450" t="str">
        <f t="shared" ca="1" si="49"/>
        <v/>
      </c>
      <c r="BB113" s="450" t="str">
        <f t="shared" ca="1" si="50"/>
        <v/>
      </c>
      <c r="BD113" s="450" t="str">
        <f t="shared" ca="1" si="51"/>
        <v/>
      </c>
      <c r="BE113" s="450" t="str">
        <f t="shared" ca="1" si="52"/>
        <v/>
      </c>
      <c r="BG113" s="450" t="str">
        <f t="shared" ca="1" si="53"/>
        <v/>
      </c>
      <c r="BH113" s="450" t="str">
        <f t="shared" ca="1" si="54"/>
        <v/>
      </c>
      <c r="BI113" s="451"/>
      <c r="BJ113" s="450" t="str">
        <f t="shared" ca="1" si="55"/>
        <v/>
      </c>
      <c r="BK113" s="450" t="str">
        <f t="shared" ca="1" si="56"/>
        <v/>
      </c>
      <c r="BM113" s="450" t="str">
        <f t="shared" ca="1" si="57"/>
        <v/>
      </c>
      <c r="BN113" s="450" t="str">
        <f t="shared" ca="1" si="58"/>
        <v/>
      </c>
      <c r="BP113" s="450" t="str">
        <f t="shared" ca="1" si="59"/>
        <v/>
      </c>
      <c r="BQ113" s="450" t="str">
        <f t="shared" ca="1" si="60"/>
        <v/>
      </c>
      <c r="BS113" s="450" t="str">
        <f t="shared" ca="1" si="61"/>
        <v/>
      </c>
      <c r="BT113" s="450" t="str">
        <f t="shared" ca="1" si="62"/>
        <v/>
      </c>
      <c r="BU113" s="452"/>
      <c r="BV113" s="446"/>
      <c r="BW113" s="450" t="str">
        <f t="shared" ca="1" si="63"/>
        <v/>
      </c>
      <c r="BX113" s="450" t="str">
        <f t="shared" ca="1" si="64"/>
        <v/>
      </c>
      <c r="BY113" s="452"/>
      <c r="BZ113" s="450" t="str">
        <f t="shared" ca="1" si="65"/>
        <v/>
      </c>
      <c r="CA113" s="450" t="str">
        <f t="shared" ca="1" si="66"/>
        <v/>
      </c>
      <c r="CC113" s="450" t="str">
        <f t="shared" ca="1" si="67"/>
        <v/>
      </c>
      <c r="CD113" s="450" t="str">
        <f t="shared" ca="1" si="68"/>
        <v/>
      </c>
      <c r="CF113" s="450" t="str">
        <f t="shared" si="69"/>
        <v/>
      </c>
      <c r="CG113" s="450" t="str">
        <f t="shared" si="70"/>
        <v/>
      </c>
      <c r="CI113" s="450" t="str">
        <f t="shared" ca="1" si="71"/>
        <v/>
      </c>
      <c r="CJ113" s="450" t="str">
        <f t="shared" ca="1" si="72"/>
        <v/>
      </c>
      <c r="CL113" s="450" t="str">
        <f t="shared" ca="1" si="73"/>
        <v/>
      </c>
      <c r="CM113" s="450" t="str">
        <f t="shared" ca="1" si="74"/>
        <v/>
      </c>
    </row>
    <row r="114" spans="1:91" s="441" customFormat="1" ht="17.399999999999999" x14ac:dyDescent="0.55000000000000004">
      <c r="A114" s="445">
        <v>107</v>
      </c>
      <c r="B114" s="423" t="str">
        <f t="shared" si="75"/>
        <v xml:space="preserve">: </v>
      </c>
      <c r="C114" s="425"/>
      <c r="D114" s="425"/>
      <c r="E114" s="425"/>
      <c r="F114" s="425"/>
      <c r="G114" s="425"/>
      <c r="H114" s="305"/>
      <c r="I114" s="424"/>
      <c r="J114" s="306"/>
      <c r="K114" s="428"/>
      <c r="L114" s="426" t="s">
        <v>258</v>
      </c>
      <c r="M114" s="427"/>
      <c r="N114" s="426" t="s">
        <v>258</v>
      </c>
      <c r="O114" s="541">
        <f t="shared" si="77"/>
        <v>0</v>
      </c>
      <c r="P114" s="431"/>
      <c r="Q114" s="431" t="s">
        <v>0</v>
      </c>
      <c r="S114" s="442" t="str">
        <f t="shared" si="42"/>
        <v/>
      </c>
      <c r="T114" s="443" t="str">
        <f t="shared" si="78"/>
        <v/>
      </c>
      <c r="U114" s="442" t="str">
        <f t="shared" si="43"/>
        <v/>
      </c>
      <c r="V114" s="444" t="str">
        <f t="shared" si="79"/>
        <v>t/ha</v>
      </c>
      <c r="Z114" s="446"/>
      <c r="AP114" s="446"/>
      <c r="AS114" s="449" t="str">
        <f t="shared" si="44"/>
        <v/>
      </c>
      <c r="AU114" s="450" t="str">
        <f t="shared" ca="1" si="45"/>
        <v/>
      </c>
      <c r="AV114" s="450" t="str">
        <f t="shared" ca="1" si="46"/>
        <v/>
      </c>
      <c r="AX114" s="450" t="str">
        <f t="shared" ca="1" si="47"/>
        <v/>
      </c>
      <c r="AY114" s="450" t="str">
        <f t="shared" ca="1" si="48"/>
        <v/>
      </c>
      <c r="BA114" s="450" t="str">
        <f t="shared" ca="1" si="49"/>
        <v/>
      </c>
      <c r="BB114" s="450" t="str">
        <f t="shared" ca="1" si="50"/>
        <v/>
      </c>
      <c r="BD114" s="450" t="str">
        <f t="shared" ca="1" si="51"/>
        <v/>
      </c>
      <c r="BE114" s="450" t="str">
        <f t="shared" ca="1" si="52"/>
        <v/>
      </c>
      <c r="BG114" s="450" t="str">
        <f t="shared" ca="1" si="53"/>
        <v/>
      </c>
      <c r="BH114" s="450" t="str">
        <f t="shared" ca="1" si="54"/>
        <v/>
      </c>
      <c r="BI114" s="451"/>
      <c r="BJ114" s="450" t="str">
        <f t="shared" ca="1" si="55"/>
        <v/>
      </c>
      <c r="BK114" s="450" t="str">
        <f t="shared" ca="1" si="56"/>
        <v/>
      </c>
      <c r="BM114" s="450" t="str">
        <f t="shared" ca="1" si="57"/>
        <v/>
      </c>
      <c r="BN114" s="450" t="str">
        <f t="shared" ca="1" si="58"/>
        <v/>
      </c>
      <c r="BP114" s="450" t="str">
        <f t="shared" ca="1" si="59"/>
        <v/>
      </c>
      <c r="BQ114" s="450" t="str">
        <f t="shared" ca="1" si="60"/>
        <v/>
      </c>
      <c r="BS114" s="450" t="str">
        <f t="shared" ca="1" si="61"/>
        <v/>
      </c>
      <c r="BT114" s="450" t="str">
        <f t="shared" ca="1" si="62"/>
        <v/>
      </c>
      <c r="BU114" s="452"/>
      <c r="BV114" s="446"/>
      <c r="BW114" s="450" t="str">
        <f t="shared" ca="1" si="63"/>
        <v/>
      </c>
      <c r="BX114" s="450" t="str">
        <f t="shared" ca="1" si="64"/>
        <v/>
      </c>
      <c r="BY114" s="452"/>
      <c r="BZ114" s="450" t="str">
        <f t="shared" ca="1" si="65"/>
        <v/>
      </c>
      <c r="CA114" s="450" t="str">
        <f t="shared" ca="1" si="66"/>
        <v/>
      </c>
      <c r="CC114" s="450" t="str">
        <f t="shared" ca="1" si="67"/>
        <v/>
      </c>
      <c r="CD114" s="450" t="str">
        <f t="shared" ca="1" si="68"/>
        <v/>
      </c>
      <c r="CF114" s="450" t="str">
        <f t="shared" si="69"/>
        <v/>
      </c>
      <c r="CG114" s="450" t="str">
        <f t="shared" si="70"/>
        <v/>
      </c>
      <c r="CI114" s="450" t="str">
        <f t="shared" ca="1" si="71"/>
        <v/>
      </c>
      <c r="CJ114" s="450" t="str">
        <f t="shared" ca="1" si="72"/>
        <v/>
      </c>
      <c r="CL114" s="450" t="str">
        <f t="shared" ca="1" si="73"/>
        <v/>
      </c>
      <c r="CM114" s="450" t="str">
        <f t="shared" ca="1" si="74"/>
        <v/>
      </c>
    </row>
    <row r="115" spans="1:91" s="441" customFormat="1" ht="17.399999999999999" x14ac:dyDescent="0.55000000000000004">
      <c r="A115" s="445">
        <v>108</v>
      </c>
      <c r="B115" s="423" t="str">
        <f t="shared" si="75"/>
        <v xml:space="preserve">: </v>
      </c>
      <c r="C115" s="425"/>
      <c r="D115" s="425"/>
      <c r="E115" s="425"/>
      <c r="F115" s="425"/>
      <c r="G115" s="425"/>
      <c r="H115" s="305"/>
      <c r="I115" s="424"/>
      <c r="J115" s="306"/>
      <c r="K115" s="428"/>
      <c r="L115" s="426" t="s">
        <v>258</v>
      </c>
      <c r="M115" s="427"/>
      <c r="N115" s="426" t="s">
        <v>258</v>
      </c>
      <c r="O115" s="541">
        <f t="shared" si="77"/>
        <v>0</v>
      </c>
      <c r="P115" s="431"/>
      <c r="Q115" s="431" t="s">
        <v>0</v>
      </c>
      <c r="S115" s="442" t="str">
        <f t="shared" si="42"/>
        <v/>
      </c>
      <c r="T115" s="443" t="str">
        <f t="shared" si="78"/>
        <v/>
      </c>
      <c r="U115" s="442" t="str">
        <f t="shared" si="43"/>
        <v/>
      </c>
      <c r="V115" s="444" t="str">
        <f t="shared" si="79"/>
        <v>t/ha</v>
      </c>
      <c r="Z115" s="446"/>
      <c r="AP115" s="446"/>
      <c r="AS115" s="449" t="str">
        <f t="shared" si="44"/>
        <v/>
      </c>
      <c r="AU115" s="450" t="str">
        <f t="shared" ca="1" si="45"/>
        <v/>
      </c>
      <c r="AV115" s="450" t="str">
        <f t="shared" ca="1" si="46"/>
        <v/>
      </c>
      <c r="AX115" s="450" t="str">
        <f t="shared" ca="1" si="47"/>
        <v/>
      </c>
      <c r="AY115" s="450" t="str">
        <f t="shared" ca="1" si="48"/>
        <v/>
      </c>
      <c r="BA115" s="450" t="str">
        <f t="shared" ca="1" si="49"/>
        <v/>
      </c>
      <c r="BB115" s="450" t="str">
        <f t="shared" ca="1" si="50"/>
        <v/>
      </c>
      <c r="BD115" s="450" t="str">
        <f t="shared" ca="1" si="51"/>
        <v/>
      </c>
      <c r="BE115" s="450" t="str">
        <f t="shared" ca="1" si="52"/>
        <v/>
      </c>
      <c r="BG115" s="450" t="str">
        <f t="shared" ca="1" si="53"/>
        <v/>
      </c>
      <c r="BH115" s="450" t="str">
        <f t="shared" ca="1" si="54"/>
        <v/>
      </c>
      <c r="BI115" s="451"/>
      <c r="BJ115" s="450" t="str">
        <f t="shared" ca="1" si="55"/>
        <v/>
      </c>
      <c r="BK115" s="450" t="str">
        <f t="shared" ca="1" si="56"/>
        <v/>
      </c>
      <c r="BM115" s="450" t="str">
        <f t="shared" ca="1" si="57"/>
        <v/>
      </c>
      <c r="BN115" s="450" t="str">
        <f t="shared" ca="1" si="58"/>
        <v/>
      </c>
      <c r="BP115" s="450" t="str">
        <f t="shared" ca="1" si="59"/>
        <v/>
      </c>
      <c r="BQ115" s="450" t="str">
        <f t="shared" ca="1" si="60"/>
        <v/>
      </c>
      <c r="BS115" s="450" t="str">
        <f t="shared" ca="1" si="61"/>
        <v/>
      </c>
      <c r="BT115" s="450" t="str">
        <f t="shared" ca="1" si="62"/>
        <v/>
      </c>
      <c r="BU115" s="452"/>
      <c r="BV115" s="446"/>
      <c r="BW115" s="450" t="str">
        <f t="shared" ca="1" si="63"/>
        <v/>
      </c>
      <c r="BX115" s="450" t="str">
        <f t="shared" ca="1" si="64"/>
        <v/>
      </c>
      <c r="BY115" s="452"/>
      <c r="BZ115" s="450" t="str">
        <f t="shared" ca="1" si="65"/>
        <v/>
      </c>
      <c r="CA115" s="450" t="str">
        <f t="shared" ca="1" si="66"/>
        <v/>
      </c>
      <c r="CC115" s="450" t="str">
        <f t="shared" ca="1" si="67"/>
        <v/>
      </c>
      <c r="CD115" s="450" t="str">
        <f t="shared" ca="1" si="68"/>
        <v/>
      </c>
      <c r="CF115" s="450" t="str">
        <f t="shared" si="69"/>
        <v/>
      </c>
      <c r="CG115" s="450" t="str">
        <f t="shared" si="70"/>
        <v/>
      </c>
      <c r="CI115" s="450" t="str">
        <f t="shared" ca="1" si="71"/>
        <v/>
      </c>
      <c r="CJ115" s="450" t="str">
        <f t="shared" ca="1" si="72"/>
        <v/>
      </c>
      <c r="CL115" s="450" t="str">
        <f t="shared" ca="1" si="73"/>
        <v/>
      </c>
      <c r="CM115" s="450" t="str">
        <f t="shared" ca="1" si="74"/>
        <v/>
      </c>
    </row>
    <row r="116" spans="1:91" s="441" customFormat="1" ht="17.399999999999999" x14ac:dyDescent="0.55000000000000004">
      <c r="A116" s="445">
        <v>109</v>
      </c>
      <c r="B116" s="423" t="str">
        <f t="shared" si="75"/>
        <v xml:space="preserve">: </v>
      </c>
      <c r="C116" s="425"/>
      <c r="D116" s="425"/>
      <c r="E116" s="425"/>
      <c r="F116" s="425"/>
      <c r="G116" s="425"/>
      <c r="H116" s="305"/>
      <c r="I116" s="424"/>
      <c r="J116" s="306"/>
      <c r="K116" s="428"/>
      <c r="L116" s="426" t="s">
        <v>258</v>
      </c>
      <c r="M116" s="427"/>
      <c r="N116" s="426" t="s">
        <v>258</v>
      </c>
      <c r="O116" s="541">
        <f t="shared" si="77"/>
        <v>0</v>
      </c>
      <c r="P116" s="431"/>
      <c r="Q116" s="431" t="s">
        <v>0</v>
      </c>
      <c r="S116" s="442" t="str">
        <f t="shared" si="42"/>
        <v/>
      </c>
      <c r="T116" s="443" t="str">
        <f t="shared" si="78"/>
        <v/>
      </c>
      <c r="U116" s="442" t="str">
        <f t="shared" si="43"/>
        <v/>
      </c>
      <c r="V116" s="444" t="str">
        <f t="shared" si="79"/>
        <v>t/ha</v>
      </c>
      <c r="Z116" s="446"/>
      <c r="AP116" s="446"/>
      <c r="AS116" s="449" t="str">
        <f t="shared" si="44"/>
        <v/>
      </c>
      <c r="AU116" s="450" t="str">
        <f t="shared" ca="1" si="45"/>
        <v/>
      </c>
      <c r="AV116" s="450" t="str">
        <f t="shared" ca="1" si="46"/>
        <v/>
      </c>
      <c r="AX116" s="450" t="str">
        <f t="shared" ca="1" si="47"/>
        <v/>
      </c>
      <c r="AY116" s="450" t="str">
        <f t="shared" ca="1" si="48"/>
        <v/>
      </c>
      <c r="BA116" s="450" t="str">
        <f t="shared" ca="1" si="49"/>
        <v/>
      </c>
      <c r="BB116" s="450" t="str">
        <f t="shared" ca="1" si="50"/>
        <v/>
      </c>
      <c r="BD116" s="450" t="str">
        <f t="shared" ca="1" si="51"/>
        <v/>
      </c>
      <c r="BE116" s="450" t="str">
        <f t="shared" ca="1" si="52"/>
        <v/>
      </c>
      <c r="BG116" s="450" t="str">
        <f t="shared" ca="1" si="53"/>
        <v/>
      </c>
      <c r="BH116" s="450" t="str">
        <f t="shared" ca="1" si="54"/>
        <v/>
      </c>
      <c r="BI116" s="451"/>
      <c r="BJ116" s="450" t="str">
        <f t="shared" ca="1" si="55"/>
        <v/>
      </c>
      <c r="BK116" s="450" t="str">
        <f t="shared" ca="1" si="56"/>
        <v/>
      </c>
      <c r="BM116" s="450" t="str">
        <f t="shared" ca="1" si="57"/>
        <v/>
      </c>
      <c r="BN116" s="450" t="str">
        <f t="shared" ca="1" si="58"/>
        <v/>
      </c>
      <c r="BP116" s="450" t="str">
        <f t="shared" ca="1" si="59"/>
        <v/>
      </c>
      <c r="BQ116" s="450" t="str">
        <f t="shared" ca="1" si="60"/>
        <v/>
      </c>
      <c r="BS116" s="450" t="str">
        <f t="shared" ca="1" si="61"/>
        <v/>
      </c>
      <c r="BT116" s="450" t="str">
        <f t="shared" ca="1" si="62"/>
        <v/>
      </c>
      <c r="BU116" s="452"/>
      <c r="BV116" s="446"/>
      <c r="BW116" s="450" t="str">
        <f t="shared" ca="1" si="63"/>
        <v/>
      </c>
      <c r="BX116" s="450" t="str">
        <f t="shared" ca="1" si="64"/>
        <v/>
      </c>
      <c r="BY116" s="452"/>
      <c r="BZ116" s="450" t="str">
        <f t="shared" ca="1" si="65"/>
        <v/>
      </c>
      <c r="CA116" s="450" t="str">
        <f t="shared" ca="1" si="66"/>
        <v/>
      </c>
      <c r="CC116" s="450" t="str">
        <f t="shared" ca="1" si="67"/>
        <v/>
      </c>
      <c r="CD116" s="450" t="str">
        <f t="shared" ca="1" si="68"/>
        <v/>
      </c>
      <c r="CF116" s="450" t="str">
        <f t="shared" si="69"/>
        <v/>
      </c>
      <c r="CG116" s="450" t="str">
        <f t="shared" si="70"/>
        <v/>
      </c>
      <c r="CI116" s="450" t="str">
        <f t="shared" ca="1" si="71"/>
        <v/>
      </c>
      <c r="CJ116" s="450" t="str">
        <f t="shared" ca="1" si="72"/>
        <v/>
      </c>
      <c r="CL116" s="450" t="str">
        <f t="shared" ca="1" si="73"/>
        <v/>
      </c>
      <c r="CM116" s="450" t="str">
        <f t="shared" ca="1" si="74"/>
        <v/>
      </c>
    </row>
    <row r="117" spans="1:91" s="441" customFormat="1" ht="17.399999999999999" x14ac:dyDescent="0.55000000000000004">
      <c r="A117" s="445">
        <v>110</v>
      </c>
      <c r="B117" s="423" t="str">
        <f t="shared" si="75"/>
        <v xml:space="preserve">: </v>
      </c>
      <c r="C117" s="425"/>
      <c r="D117" s="425"/>
      <c r="E117" s="425"/>
      <c r="F117" s="425"/>
      <c r="G117" s="425"/>
      <c r="H117" s="305"/>
      <c r="I117" s="424"/>
      <c r="J117" s="306"/>
      <c r="K117" s="428"/>
      <c r="L117" s="426" t="s">
        <v>258</v>
      </c>
      <c r="M117" s="427"/>
      <c r="N117" s="426" t="s">
        <v>258</v>
      </c>
      <c r="O117" s="541">
        <f t="shared" si="77"/>
        <v>0</v>
      </c>
      <c r="P117" s="431"/>
      <c r="Q117" s="431" t="s">
        <v>0</v>
      </c>
      <c r="S117" s="442" t="str">
        <f t="shared" si="42"/>
        <v/>
      </c>
      <c r="T117" s="443" t="str">
        <f t="shared" si="78"/>
        <v/>
      </c>
      <c r="U117" s="442" t="str">
        <f t="shared" si="43"/>
        <v/>
      </c>
      <c r="V117" s="444" t="str">
        <f t="shared" si="79"/>
        <v>t/ha</v>
      </c>
      <c r="Z117" s="446"/>
      <c r="AP117" s="446"/>
      <c r="AS117" s="449" t="str">
        <f t="shared" si="44"/>
        <v/>
      </c>
      <c r="AU117" s="450" t="str">
        <f t="shared" ca="1" si="45"/>
        <v/>
      </c>
      <c r="AV117" s="450" t="str">
        <f t="shared" ca="1" si="46"/>
        <v/>
      </c>
      <c r="AX117" s="450" t="str">
        <f t="shared" ca="1" si="47"/>
        <v/>
      </c>
      <c r="AY117" s="450" t="str">
        <f t="shared" ca="1" si="48"/>
        <v/>
      </c>
      <c r="BA117" s="450" t="str">
        <f t="shared" ca="1" si="49"/>
        <v/>
      </c>
      <c r="BB117" s="450" t="str">
        <f t="shared" ca="1" si="50"/>
        <v/>
      </c>
      <c r="BD117" s="450" t="str">
        <f t="shared" ca="1" si="51"/>
        <v/>
      </c>
      <c r="BE117" s="450" t="str">
        <f t="shared" ca="1" si="52"/>
        <v/>
      </c>
      <c r="BG117" s="450" t="str">
        <f t="shared" ca="1" si="53"/>
        <v/>
      </c>
      <c r="BH117" s="450" t="str">
        <f t="shared" ca="1" si="54"/>
        <v/>
      </c>
      <c r="BI117" s="451"/>
      <c r="BJ117" s="450" t="str">
        <f t="shared" ca="1" si="55"/>
        <v/>
      </c>
      <c r="BK117" s="450" t="str">
        <f t="shared" ca="1" si="56"/>
        <v/>
      </c>
      <c r="BM117" s="450" t="str">
        <f t="shared" ca="1" si="57"/>
        <v/>
      </c>
      <c r="BN117" s="450" t="str">
        <f t="shared" ca="1" si="58"/>
        <v/>
      </c>
      <c r="BP117" s="450" t="str">
        <f t="shared" ca="1" si="59"/>
        <v/>
      </c>
      <c r="BQ117" s="450" t="str">
        <f t="shared" ca="1" si="60"/>
        <v/>
      </c>
      <c r="BS117" s="450" t="str">
        <f t="shared" ca="1" si="61"/>
        <v/>
      </c>
      <c r="BT117" s="450" t="str">
        <f t="shared" ca="1" si="62"/>
        <v/>
      </c>
      <c r="BU117" s="452"/>
      <c r="BV117" s="446"/>
      <c r="BW117" s="450" t="str">
        <f t="shared" ca="1" si="63"/>
        <v/>
      </c>
      <c r="BX117" s="450" t="str">
        <f t="shared" ca="1" si="64"/>
        <v/>
      </c>
      <c r="BY117" s="452"/>
      <c r="BZ117" s="450" t="str">
        <f t="shared" ca="1" si="65"/>
        <v/>
      </c>
      <c r="CA117" s="450" t="str">
        <f t="shared" ca="1" si="66"/>
        <v/>
      </c>
      <c r="CC117" s="450" t="str">
        <f t="shared" ca="1" si="67"/>
        <v/>
      </c>
      <c r="CD117" s="450" t="str">
        <f t="shared" ca="1" si="68"/>
        <v/>
      </c>
      <c r="CF117" s="450" t="str">
        <f t="shared" si="69"/>
        <v/>
      </c>
      <c r="CG117" s="450" t="str">
        <f t="shared" si="70"/>
        <v/>
      </c>
      <c r="CI117" s="450" t="str">
        <f t="shared" ca="1" si="71"/>
        <v/>
      </c>
      <c r="CJ117" s="450" t="str">
        <f t="shared" ca="1" si="72"/>
        <v/>
      </c>
      <c r="CL117" s="450" t="str">
        <f t="shared" ca="1" si="73"/>
        <v/>
      </c>
      <c r="CM117" s="450" t="str">
        <f t="shared" ca="1" si="74"/>
        <v/>
      </c>
    </row>
    <row r="118" spans="1:91" s="441" customFormat="1" ht="17.399999999999999" x14ac:dyDescent="0.55000000000000004">
      <c r="A118" s="445">
        <v>111</v>
      </c>
      <c r="B118" s="423" t="str">
        <f t="shared" si="75"/>
        <v xml:space="preserve">: </v>
      </c>
      <c r="C118" s="425"/>
      <c r="D118" s="425"/>
      <c r="E118" s="425"/>
      <c r="F118" s="425"/>
      <c r="G118" s="425"/>
      <c r="H118" s="305"/>
      <c r="I118" s="424"/>
      <c r="J118" s="306"/>
      <c r="K118" s="428"/>
      <c r="L118" s="426" t="s">
        <v>258</v>
      </c>
      <c r="M118" s="427"/>
      <c r="N118" s="426" t="s">
        <v>258</v>
      </c>
      <c r="O118" s="541">
        <f t="shared" si="77"/>
        <v>0</v>
      </c>
      <c r="P118" s="431"/>
      <c r="Q118" s="431" t="s">
        <v>0</v>
      </c>
      <c r="S118" s="442" t="str">
        <f t="shared" si="42"/>
        <v/>
      </c>
      <c r="T118" s="443" t="str">
        <f t="shared" si="78"/>
        <v/>
      </c>
      <c r="U118" s="442" t="str">
        <f t="shared" si="43"/>
        <v/>
      </c>
      <c r="V118" s="444" t="str">
        <f t="shared" si="79"/>
        <v>t/ha</v>
      </c>
      <c r="Z118" s="446"/>
      <c r="AP118" s="446"/>
      <c r="AS118" s="449" t="str">
        <f t="shared" si="44"/>
        <v/>
      </c>
      <c r="AU118" s="450" t="str">
        <f t="shared" ca="1" si="45"/>
        <v/>
      </c>
      <c r="AV118" s="450" t="str">
        <f t="shared" ca="1" si="46"/>
        <v/>
      </c>
      <c r="AX118" s="450" t="str">
        <f t="shared" ca="1" si="47"/>
        <v/>
      </c>
      <c r="AY118" s="450" t="str">
        <f t="shared" ca="1" si="48"/>
        <v/>
      </c>
      <c r="BA118" s="450" t="str">
        <f t="shared" ca="1" si="49"/>
        <v/>
      </c>
      <c r="BB118" s="450" t="str">
        <f t="shared" ca="1" si="50"/>
        <v/>
      </c>
      <c r="BD118" s="450" t="str">
        <f t="shared" ca="1" si="51"/>
        <v/>
      </c>
      <c r="BE118" s="450" t="str">
        <f t="shared" ca="1" si="52"/>
        <v/>
      </c>
      <c r="BG118" s="450" t="str">
        <f t="shared" ca="1" si="53"/>
        <v/>
      </c>
      <c r="BH118" s="450" t="str">
        <f t="shared" ca="1" si="54"/>
        <v/>
      </c>
      <c r="BI118" s="451"/>
      <c r="BJ118" s="450" t="str">
        <f t="shared" ca="1" si="55"/>
        <v/>
      </c>
      <c r="BK118" s="450" t="str">
        <f t="shared" ca="1" si="56"/>
        <v/>
      </c>
      <c r="BM118" s="450" t="str">
        <f t="shared" ca="1" si="57"/>
        <v/>
      </c>
      <c r="BN118" s="450" t="str">
        <f t="shared" ca="1" si="58"/>
        <v/>
      </c>
      <c r="BP118" s="450" t="str">
        <f t="shared" ca="1" si="59"/>
        <v/>
      </c>
      <c r="BQ118" s="450" t="str">
        <f t="shared" ca="1" si="60"/>
        <v/>
      </c>
      <c r="BS118" s="450" t="str">
        <f t="shared" ca="1" si="61"/>
        <v/>
      </c>
      <c r="BT118" s="450" t="str">
        <f t="shared" ca="1" si="62"/>
        <v/>
      </c>
      <c r="BU118" s="452"/>
      <c r="BV118" s="446"/>
      <c r="BW118" s="450" t="str">
        <f t="shared" ca="1" si="63"/>
        <v/>
      </c>
      <c r="BX118" s="450" t="str">
        <f t="shared" ca="1" si="64"/>
        <v/>
      </c>
      <c r="BY118" s="452"/>
      <c r="BZ118" s="450" t="str">
        <f t="shared" ca="1" si="65"/>
        <v/>
      </c>
      <c r="CA118" s="450" t="str">
        <f t="shared" ca="1" si="66"/>
        <v/>
      </c>
      <c r="CC118" s="450" t="str">
        <f t="shared" ca="1" si="67"/>
        <v/>
      </c>
      <c r="CD118" s="450" t="str">
        <f t="shared" ca="1" si="68"/>
        <v/>
      </c>
      <c r="CF118" s="450" t="str">
        <f t="shared" si="69"/>
        <v/>
      </c>
      <c r="CG118" s="450" t="str">
        <f t="shared" si="70"/>
        <v/>
      </c>
      <c r="CI118" s="450" t="str">
        <f t="shared" ca="1" si="71"/>
        <v/>
      </c>
      <c r="CJ118" s="450" t="str">
        <f t="shared" ca="1" si="72"/>
        <v/>
      </c>
      <c r="CL118" s="450" t="str">
        <f t="shared" ca="1" si="73"/>
        <v/>
      </c>
      <c r="CM118" s="450" t="str">
        <f t="shared" ca="1" si="74"/>
        <v/>
      </c>
    </row>
    <row r="119" spans="1:91" s="441" customFormat="1" ht="17.399999999999999" x14ac:dyDescent="0.55000000000000004">
      <c r="A119" s="445">
        <v>112</v>
      </c>
      <c r="B119" s="423" t="str">
        <f t="shared" si="75"/>
        <v xml:space="preserve">: </v>
      </c>
      <c r="C119" s="425"/>
      <c r="D119" s="425"/>
      <c r="E119" s="425"/>
      <c r="F119" s="425"/>
      <c r="G119" s="425"/>
      <c r="H119" s="305"/>
      <c r="I119" s="424"/>
      <c r="J119" s="306"/>
      <c r="K119" s="428"/>
      <c r="L119" s="426" t="s">
        <v>258</v>
      </c>
      <c r="M119" s="427"/>
      <c r="N119" s="426" t="s">
        <v>258</v>
      </c>
      <c r="O119" s="541">
        <f t="shared" si="77"/>
        <v>0</v>
      </c>
      <c r="P119" s="431"/>
      <c r="Q119" s="431" t="s">
        <v>0</v>
      </c>
      <c r="S119" s="442" t="str">
        <f t="shared" ref="S119:S137" si="85">IF(AND(M119="",K119=""),"",IF(M119="",K119,M119))</f>
        <v/>
      </c>
      <c r="T119" s="443" t="str">
        <f t="shared" si="78"/>
        <v/>
      </c>
      <c r="U119" s="442" t="str">
        <f t="shared" ref="U119:U137" si="86">IF(AND(M119="",K119=""),"",IF(M119="",K119*O119,M119*O119))</f>
        <v/>
      </c>
      <c r="V119" s="444" t="str">
        <f t="shared" si="79"/>
        <v>t/ha</v>
      </c>
      <c r="Z119" s="446"/>
      <c r="AP119" s="446"/>
      <c r="AS119" s="449" t="str">
        <f t="shared" ref="AS119:AS137" si="87">$U119</f>
        <v/>
      </c>
      <c r="AU119" s="450" t="str">
        <f t="shared" ref="AU119:AU137" ca="1" si="88">IF($AT$155="region",IF($E119=AU$159,$S119,""),IF($G119=AU$159,$S119,""))</f>
        <v/>
      </c>
      <c r="AV119" s="450" t="str">
        <f t="shared" ref="AV119:AV137" ca="1" si="89">IF($AT$155="Region",IF($E119=AU$159,$T119,""),IF($G119=AU$159,$T119,""))</f>
        <v/>
      </c>
      <c r="AX119" s="450" t="str">
        <f t="shared" ref="AX119:AX137" ca="1" si="90">IF($AT$155="region",IF($E119=AX$159,$S119,""),IF($G119=AX$159,$S119,""))</f>
        <v/>
      </c>
      <c r="AY119" s="450" t="str">
        <f t="shared" ref="AY119:AY137" ca="1" si="91">IF($AT$155="Region",IF($E119=AX$159,$T119,""),IF($G119=AX$159,$T119,""))</f>
        <v/>
      </c>
      <c r="BA119" s="450" t="str">
        <f t="shared" ref="BA119:BA137" ca="1" si="92">IF($AT$155="region",IF($E119=BA$159,$S119,""),IF($G119=BA$159,$S119,""))</f>
        <v/>
      </c>
      <c r="BB119" s="450" t="str">
        <f t="shared" ref="BB119:BB137" ca="1" si="93">IF($AT$155="Region",IF($E119=BA$159,$T119,""),IF($G119=BA$159,$T119,""))</f>
        <v/>
      </c>
      <c r="BD119" s="450" t="str">
        <f t="shared" ref="BD119:BD137" ca="1" si="94">IF($AT$155="region",IF($E119=BD$159,$S119,""),IF($G119=BD$159,$S119,""))</f>
        <v/>
      </c>
      <c r="BE119" s="450" t="str">
        <f t="shared" ref="BE119:BE137" ca="1" si="95">IF($AT$155="Region",IF($E119=BD$159,$T119,""),IF($G119=BD$159,$T119,""))</f>
        <v/>
      </c>
      <c r="BG119" s="450" t="str">
        <f t="shared" ref="BG119:BG137" ca="1" si="96">IF($AT$155="region",IF($E119=BG$159,$S119,""),IF($G119=BG$159,$S119,""))</f>
        <v/>
      </c>
      <c r="BH119" s="450" t="str">
        <f t="shared" ref="BH119:BH137" ca="1" si="97">IF($AT$155="Region",IF($E119=BG$159,$T119,""),IF($G119=BG$159,$T119,""))</f>
        <v/>
      </c>
      <c r="BI119" s="451"/>
      <c r="BJ119" s="450" t="str">
        <f t="shared" ref="BJ119:BJ137" ca="1" si="98">IF($E119=$BJ$159,S119,"")</f>
        <v/>
      </c>
      <c r="BK119" s="450" t="str">
        <f t="shared" ref="BK119:BK137" ca="1" si="99">IF($E119=$BJ$159,T119,"")</f>
        <v/>
      </c>
      <c r="BM119" s="450" t="str">
        <f t="shared" ref="BM119:BM137" ca="1" si="100">IF($E119=$BM$159,S119,"")</f>
        <v/>
      </c>
      <c r="BN119" s="450" t="str">
        <f t="shared" ref="BN119:BN137" ca="1" si="101">IF($E119=$BM$159,T119,"")</f>
        <v/>
      </c>
      <c r="BP119" s="450" t="str">
        <f t="shared" ref="BP119:BP137" ca="1" si="102">IF($E119=$BP$159,S119,"")</f>
        <v/>
      </c>
      <c r="BQ119" s="450" t="str">
        <f t="shared" ref="BQ119:BQ137" ca="1" si="103">IF($E119=$BP$159,T119,"")</f>
        <v/>
      </c>
      <c r="BS119" s="450" t="str">
        <f t="shared" ref="BS119:BS137" ca="1" si="104">IF($E119=$BS$159,S119,"")</f>
        <v/>
      </c>
      <c r="BT119" s="450" t="str">
        <f t="shared" ref="BT119:BT137" ca="1" si="105">IF($E119=$BS$159,T119,"")</f>
        <v/>
      </c>
      <c r="BU119" s="452"/>
      <c r="BV119" s="446"/>
      <c r="BW119" s="450" t="str">
        <f t="shared" ref="BW119:BW137" ca="1" si="106">IF($AT$155="Thermal-Moisture Regime",IF($E119=BW$159,$S119,""),IF($G119=BW$159,$S119,""))</f>
        <v/>
      </c>
      <c r="BX119" s="450" t="str">
        <f t="shared" ref="BX119:BX137" ca="1" si="107">IF($AT$155="Thermal-Moisture Regime",IF($E119=BW$159,$T119,""),IF($G119=BW$159,$T119,""))</f>
        <v/>
      </c>
      <c r="BY119" s="452"/>
      <c r="BZ119" s="450" t="str">
        <f t="shared" ref="BZ119:BZ137" ca="1" si="108">IF($AT$155="Thermal-Moisture Regime",IF($E119=BZ$159,$S119,""),IF($G119=BZ$159,$S119,""))</f>
        <v/>
      </c>
      <c r="CA119" s="450" t="str">
        <f t="shared" ref="CA119:CA137" ca="1" si="109">IF($AT$155="Thermal-Moisture Regime",IF($E119=BZ$159,$T119,""),IF($G119=BZ$159,$T119,""))</f>
        <v/>
      </c>
      <c r="CC119" s="450" t="str">
        <f t="shared" ref="CC119:CC137" ca="1" si="110">IF($AT$155="Thermal-Moisture Regime",IF($E119=CC$159,$S119,""),IF($G119=CC$159,$S119,""))</f>
        <v/>
      </c>
      <c r="CD119" s="450" t="str">
        <f t="shared" ref="CD119:CD137" ca="1" si="111">IF($AT$155="Thermal-Moisture Regime",IF($E119=CC$159,$T119,""),IF($G119=CC$159,$T119,""))</f>
        <v/>
      </c>
      <c r="CF119" s="450" t="str">
        <f t="shared" ref="CF119:CF137" si="112">IF($AT$155="Thermal-Moisture Regime",IF($E119=CF$159,$S119,""),IF($G119=CF$159,$S119,""))</f>
        <v/>
      </c>
      <c r="CG119" s="450" t="str">
        <f t="shared" ref="CG119:CG137" si="113">IF($AT$155="Thermal-Moisture Regime",IF($E119=CF$159,$T119,""),IF($G119=CF$159,$T119,""))</f>
        <v/>
      </c>
      <c r="CI119" s="450" t="str">
        <f t="shared" ref="CI119:CI137" ca="1" si="114">IF($AT$155="Thermal-Moisture Regime",IF($E119=CI$159,$S119,""),IF($G119=CI$159,$S119,""))</f>
        <v/>
      </c>
      <c r="CJ119" s="450" t="str">
        <f t="shared" ref="CJ119:CJ137" ca="1" si="115">IF($AT$155="Thermal-Moisture Regime",IF($E119=CI$159,$T119,""),IF($G119=CI$159,$T119,""))</f>
        <v/>
      </c>
      <c r="CL119" s="450" t="str">
        <f t="shared" ref="CL119:CL137" ca="1" si="116">IF($AT$155="Thermal-Moisture Regime",IF($E119=CL$159,$S119,""),IF($G119=CL$159,$S119,""))</f>
        <v/>
      </c>
      <c r="CM119" s="450" t="str">
        <f t="shared" ref="CM119:CM137" ca="1" si="117">IF($AT$155="Thermal-Moisture Regime",IF($E119=CL$159,$T119,""),IF($G119=CL$159,$T119,""))</f>
        <v/>
      </c>
    </row>
    <row r="120" spans="1:91" s="441" customFormat="1" ht="17.399999999999999" x14ac:dyDescent="0.55000000000000004">
      <c r="A120" s="445">
        <v>113</v>
      </c>
      <c r="B120" s="423" t="str">
        <f t="shared" si="75"/>
        <v xml:space="preserve">: </v>
      </c>
      <c r="C120" s="425"/>
      <c r="D120" s="425"/>
      <c r="E120" s="425"/>
      <c r="F120" s="425"/>
      <c r="G120" s="425"/>
      <c r="H120" s="305"/>
      <c r="I120" s="424"/>
      <c r="J120" s="306"/>
      <c r="K120" s="428"/>
      <c r="L120" s="426" t="s">
        <v>258</v>
      </c>
      <c r="M120" s="427"/>
      <c r="N120" s="426" t="s">
        <v>258</v>
      </c>
      <c r="O120" s="541">
        <f t="shared" si="77"/>
        <v>0</v>
      </c>
      <c r="P120" s="431"/>
      <c r="Q120" s="431" t="s">
        <v>0</v>
      </c>
      <c r="S120" s="442" t="str">
        <f t="shared" si="85"/>
        <v/>
      </c>
      <c r="T120" s="443" t="str">
        <f t="shared" si="78"/>
        <v/>
      </c>
      <c r="U120" s="442" t="str">
        <f t="shared" si="86"/>
        <v/>
      </c>
      <c r="V120" s="444" t="str">
        <f t="shared" si="79"/>
        <v>t/ha</v>
      </c>
      <c r="Z120" s="446"/>
      <c r="AP120" s="446"/>
      <c r="AS120" s="449" t="str">
        <f t="shared" si="87"/>
        <v/>
      </c>
      <c r="AU120" s="450" t="str">
        <f t="shared" ca="1" si="88"/>
        <v/>
      </c>
      <c r="AV120" s="450" t="str">
        <f t="shared" ca="1" si="89"/>
        <v/>
      </c>
      <c r="AX120" s="450" t="str">
        <f t="shared" ca="1" si="90"/>
        <v/>
      </c>
      <c r="AY120" s="450" t="str">
        <f t="shared" ca="1" si="91"/>
        <v/>
      </c>
      <c r="BA120" s="450" t="str">
        <f t="shared" ca="1" si="92"/>
        <v/>
      </c>
      <c r="BB120" s="450" t="str">
        <f t="shared" ca="1" si="93"/>
        <v/>
      </c>
      <c r="BD120" s="450" t="str">
        <f t="shared" ca="1" si="94"/>
        <v/>
      </c>
      <c r="BE120" s="450" t="str">
        <f t="shared" ca="1" si="95"/>
        <v/>
      </c>
      <c r="BG120" s="450" t="str">
        <f t="shared" ca="1" si="96"/>
        <v/>
      </c>
      <c r="BH120" s="450" t="str">
        <f t="shared" ca="1" si="97"/>
        <v/>
      </c>
      <c r="BI120" s="451"/>
      <c r="BJ120" s="450" t="str">
        <f t="shared" ca="1" si="98"/>
        <v/>
      </c>
      <c r="BK120" s="450" t="str">
        <f t="shared" ca="1" si="99"/>
        <v/>
      </c>
      <c r="BM120" s="450" t="str">
        <f t="shared" ca="1" si="100"/>
        <v/>
      </c>
      <c r="BN120" s="450" t="str">
        <f t="shared" ca="1" si="101"/>
        <v/>
      </c>
      <c r="BP120" s="450" t="str">
        <f t="shared" ca="1" si="102"/>
        <v/>
      </c>
      <c r="BQ120" s="450" t="str">
        <f t="shared" ca="1" si="103"/>
        <v/>
      </c>
      <c r="BS120" s="450" t="str">
        <f t="shared" ca="1" si="104"/>
        <v/>
      </c>
      <c r="BT120" s="450" t="str">
        <f t="shared" ca="1" si="105"/>
        <v/>
      </c>
      <c r="BU120" s="452"/>
      <c r="BV120" s="446"/>
      <c r="BW120" s="450" t="str">
        <f t="shared" ca="1" si="106"/>
        <v/>
      </c>
      <c r="BX120" s="450" t="str">
        <f t="shared" ca="1" si="107"/>
        <v/>
      </c>
      <c r="BY120" s="452"/>
      <c r="BZ120" s="450" t="str">
        <f t="shared" ca="1" si="108"/>
        <v/>
      </c>
      <c r="CA120" s="450" t="str">
        <f t="shared" ca="1" si="109"/>
        <v/>
      </c>
      <c r="CC120" s="450" t="str">
        <f t="shared" ca="1" si="110"/>
        <v/>
      </c>
      <c r="CD120" s="450" t="str">
        <f t="shared" ca="1" si="111"/>
        <v/>
      </c>
      <c r="CF120" s="450" t="str">
        <f t="shared" si="112"/>
        <v/>
      </c>
      <c r="CG120" s="450" t="str">
        <f t="shared" si="113"/>
        <v/>
      </c>
      <c r="CI120" s="450" t="str">
        <f t="shared" ca="1" si="114"/>
        <v/>
      </c>
      <c r="CJ120" s="450" t="str">
        <f t="shared" ca="1" si="115"/>
        <v/>
      </c>
      <c r="CL120" s="450" t="str">
        <f t="shared" ca="1" si="116"/>
        <v/>
      </c>
      <c r="CM120" s="450" t="str">
        <f t="shared" ca="1" si="117"/>
        <v/>
      </c>
    </row>
    <row r="121" spans="1:91" s="441" customFormat="1" ht="17.399999999999999" x14ac:dyDescent="0.55000000000000004">
      <c r="A121" s="445">
        <v>114</v>
      </c>
      <c r="B121" s="423" t="str">
        <f t="shared" si="75"/>
        <v xml:space="preserve">: </v>
      </c>
      <c r="C121" s="425"/>
      <c r="D121" s="425"/>
      <c r="E121" s="425"/>
      <c r="F121" s="425"/>
      <c r="G121" s="425"/>
      <c r="H121" s="305"/>
      <c r="I121" s="424"/>
      <c r="J121" s="306"/>
      <c r="K121" s="428"/>
      <c r="L121" s="426" t="s">
        <v>258</v>
      </c>
      <c r="M121" s="427"/>
      <c r="N121" s="426" t="s">
        <v>258</v>
      </c>
      <c r="O121" s="541">
        <f t="shared" si="77"/>
        <v>0</v>
      </c>
      <c r="P121" s="431"/>
      <c r="Q121" s="431" t="s">
        <v>0</v>
      </c>
      <c r="S121" s="442" t="str">
        <f t="shared" si="85"/>
        <v/>
      </c>
      <c r="T121" s="443" t="str">
        <f t="shared" si="78"/>
        <v/>
      </c>
      <c r="U121" s="442" t="str">
        <f t="shared" si="86"/>
        <v/>
      </c>
      <c r="V121" s="444" t="str">
        <f t="shared" si="79"/>
        <v>t/ha</v>
      </c>
      <c r="Z121" s="446"/>
      <c r="AP121" s="446"/>
      <c r="AS121" s="449" t="str">
        <f t="shared" si="87"/>
        <v/>
      </c>
      <c r="AU121" s="450" t="str">
        <f t="shared" ca="1" si="88"/>
        <v/>
      </c>
      <c r="AV121" s="450" t="str">
        <f t="shared" ca="1" si="89"/>
        <v/>
      </c>
      <c r="AX121" s="450" t="str">
        <f t="shared" ca="1" si="90"/>
        <v/>
      </c>
      <c r="AY121" s="450" t="str">
        <f t="shared" ca="1" si="91"/>
        <v/>
      </c>
      <c r="BA121" s="450" t="str">
        <f t="shared" ca="1" si="92"/>
        <v/>
      </c>
      <c r="BB121" s="450" t="str">
        <f t="shared" ca="1" si="93"/>
        <v/>
      </c>
      <c r="BD121" s="450" t="str">
        <f t="shared" ca="1" si="94"/>
        <v/>
      </c>
      <c r="BE121" s="450" t="str">
        <f t="shared" ca="1" si="95"/>
        <v/>
      </c>
      <c r="BG121" s="450" t="str">
        <f t="shared" ca="1" si="96"/>
        <v/>
      </c>
      <c r="BH121" s="450" t="str">
        <f t="shared" ca="1" si="97"/>
        <v/>
      </c>
      <c r="BI121" s="451"/>
      <c r="BJ121" s="450" t="str">
        <f t="shared" ca="1" si="98"/>
        <v/>
      </c>
      <c r="BK121" s="450" t="str">
        <f t="shared" ca="1" si="99"/>
        <v/>
      </c>
      <c r="BM121" s="450" t="str">
        <f t="shared" ca="1" si="100"/>
        <v/>
      </c>
      <c r="BN121" s="450" t="str">
        <f t="shared" ca="1" si="101"/>
        <v/>
      </c>
      <c r="BP121" s="450" t="str">
        <f t="shared" ca="1" si="102"/>
        <v/>
      </c>
      <c r="BQ121" s="450" t="str">
        <f t="shared" ca="1" si="103"/>
        <v/>
      </c>
      <c r="BS121" s="450" t="str">
        <f t="shared" ca="1" si="104"/>
        <v/>
      </c>
      <c r="BT121" s="450" t="str">
        <f t="shared" ca="1" si="105"/>
        <v/>
      </c>
      <c r="BU121" s="452"/>
      <c r="BV121" s="446"/>
      <c r="BW121" s="450" t="str">
        <f t="shared" ca="1" si="106"/>
        <v/>
      </c>
      <c r="BX121" s="450" t="str">
        <f t="shared" ca="1" si="107"/>
        <v/>
      </c>
      <c r="BY121" s="452"/>
      <c r="BZ121" s="450" t="str">
        <f t="shared" ca="1" si="108"/>
        <v/>
      </c>
      <c r="CA121" s="450" t="str">
        <f t="shared" ca="1" si="109"/>
        <v/>
      </c>
      <c r="CC121" s="450" t="str">
        <f t="shared" ca="1" si="110"/>
        <v/>
      </c>
      <c r="CD121" s="450" t="str">
        <f t="shared" ca="1" si="111"/>
        <v/>
      </c>
      <c r="CF121" s="450" t="str">
        <f t="shared" si="112"/>
        <v/>
      </c>
      <c r="CG121" s="450" t="str">
        <f t="shared" si="113"/>
        <v/>
      </c>
      <c r="CI121" s="450" t="str">
        <f t="shared" ca="1" si="114"/>
        <v/>
      </c>
      <c r="CJ121" s="450" t="str">
        <f t="shared" ca="1" si="115"/>
        <v/>
      </c>
      <c r="CL121" s="450" t="str">
        <f t="shared" ca="1" si="116"/>
        <v/>
      </c>
      <c r="CM121" s="450" t="str">
        <f t="shared" ca="1" si="117"/>
        <v/>
      </c>
    </row>
    <row r="122" spans="1:91" s="441" customFormat="1" ht="17.399999999999999" x14ac:dyDescent="0.55000000000000004">
      <c r="A122" s="445">
        <v>115</v>
      </c>
      <c r="B122" s="423" t="str">
        <f t="shared" si="75"/>
        <v xml:space="preserve">: </v>
      </c>
      <c r="C122" s="425"/>
      <c r="D122" s="425"/>
      <c r="E122" s="425"/>
      <c r="F122" s="425"/>
      <c r="G122" s="425"/>
      <c r="H122" s="305"/>
      <c r="I122" s="424"/>
      <c r="J122" s="306"/>
      <c r="K122" s="428"/>
      <c r="L122" s="426" t="s">
        <v>258</v>
      </c>
      <c r="M122" s="427"/>
      <c r="N122" s="426" t="s">
        <v>258</v>
      </c>
      <c r="O122" s="541">
        <f t="shared" si="77"/>
        <v>0</v>
      </c>
      <c r="P122" s="431"/>
      <c r="Q122" s="431" t="s">
        <v>0</v>
      </c>
      <c r="S122" s="442" t="str">
        <f t="shared" si="85"/>
        <v/>
      </c>
      <c r="T122" s="443" t="str">
        <f t="shared" si="78"/>
        <v/>
      </c>
      <c r="U122" s="442" t="str">
        <f t="shared" si="86"/>
        <v/>
      </c>
      <c r="V122" s="444" t="str">
        <f t="shared" si="79"/>
        <v>t/ha</v>
      </c>
      <c r="Z122" s="446"/>
      <c r="AP122" s="446"/>
      <c r="AS122" s="449" t="str">
        <f t="shared" si="87"/>
        <v/>
      </c>
      <c r="AU122" s="450" t="str">
        <f t="shared" ca="1" si="88"/>
        <v/>
      </c>
      <c r="AV122" s="450" t="str">
        <f t="shared" ca="1" si="89"/>
        <v/>
      </c>
      <c r="AX122" s="450" t="str">
        <f t="shared" ca="1" si="90"/>
        <v/>
      </c>
      <c r="AY122" s="450" t="str">
        <f t="shared" ca="1" si="91"/>
        <v/>
      </c>
      <c r="BA122" s="450" t="str">
        <f t="shared" ca="1" si="92"/>
        <v/>
      </c>
      <c r="BB122" s="450" t="str">
        <f t="shared" ca="1" si="93"/>
        <v/>
      </c>
      <c r="BD122" s="450" t="str">
        <f t="shared" ca="1" si="94"/>
        <v/>
      </c>
      <c r="BE122" s="450" t="str">
        <f t="shared" ca="1" si="95"/>
        <v/>
      </c>
      <c r="BG122" s="450" t="str">
        <f t="shared" ca="1" si="96"/>
        <v/>
      </c>
      <c r="BH122" s="450" t="str">
        <f t="shared" ca="1" si="97"/>
        <v/>
      </c>
      <c r="BI122" s="451"/>
      <c r="BJ122" s="450" t="str">
        <f t="shared" ca="1" si="98"/>
        <v/>
      </c>
      <c r="BK122" s="450" t="str">
        <f t="shared" ca="1" si="99"/>
        <v/>
      </c>
      <c r="BM122" s="450" t="str">
        <f t="shared" ca="1" si="100"/>
        <v/>
      </c>
      <c r="BN122" s="450" t="str">
        <f t="shared" ca="1" si="101"/>
        <v/>
      </c>
      <c r="BP122" s="450" t="str">
        <f t="shared" ca="1" si="102"/>
        <v/>
      </c>
      <c r="BQ122" s="450" t="str">
        <f t="shared" ca="1" si="103"/>
        <v/>
      </c>
      <c r="BS122" s="450" t="str">
        <f t="shared" ca="1" si="104"/>
        <v/>
      </c>
      <c r="BT122" s="450" t="str">
        <f t="shared" ca="1" si="105"/>
        <v/>
      </c>
      <c r="BU122" s="452"/>
      <c r="BV122" s="446"/>
      <c r="BW122" s="450" t="str">
        <f t="shared" ca="1" si="106"/>
        <v/>
      </c>
      <c r="BX122" s="450" t="str">
        <f t="shared" ca="1" si="107"/>
        <v/>
      </c>
      <c r="BY122" s="452"/>
      <c r="BZ122" s="450" t="str">
        <f t="shared" ca="1" si="108"/>
        <v/>
      </c>
      <c r="CA122" s="450" t="str">
        <f t="shared" ca="1" si="109"/>
        <v/>
      </c>
      <c r="CC122" s="450" t="str">
        <f t="shared" ca="1" si="110"/>
        <v/>
      </c>
      <c r="CD122" s="450" t="str">
        <f t="shared" ca="1" si="111"/>
        <v/>
      </c>
      <c r="CF122" s="450" t="str">
        <f t="shared" si="112"/>
        <v/>
      </c>
      <c r="CG122" s="450" t="str">
        <f t="shared" si="113"/>
        <v/>
      </c>
      <c r="CI122" s="450" t="str">
        <f t="shared" ca="1" si="114"/>
        <v/>
      </c>
      <c r="CJ122" s="450" t="str">
        <f t="shared" ca="1" si="115"/>
        <v/>
      </c>
      <c r="CL122" s="450" t="str">
        <f t="shared" ca="1" si="116"/>
        <v/>
      </c>
      <c r="CM122" s="450" t="str">
        <f t="shared" ca="1" si="117"/>
        <v/>
      </c>
    </row>
    <row r="123" spans="1:91" s="441" customFormat="1" ht="17.399999999999999" x14ac:dyDescent="0.55000000000000004">
      <c r="A123" s="445">
        <v>116</v>
      </c>
      <c r="B123" s="423" t="str">
        <f t="shared" si="75"/>
        <v xml:space="preserve">: </v>
      </c>
      <c r="C123" s="425"/>
      <c r="D123" s="425"/>
      <c r="E123" s="425"/>
      <c r="F123" s="425"/>
      <c r="G123" s="425"/>
      <c r="H123" s="305"/>
      <c r="I123" s="424"/>
      <c r="J123" s="306"/>
      <c r="K123" s="428"/>
      <c r="L123" s="426" t="s">
        <v>258</v>
      </c>
      <c r="M123" s="427"/>
      <c r="N123" s="426" t="s">
        <v>258</v>
      </c>
      <c r="O123" s="541">
        <f t="shared" si="77"/>
        <v>0</v>
      </c>
      <c r="P123" s="431"/>
      <c r="Q123" s="431" t="s">
        <v>0</v>
      </c>
      <c r="S123" s="442" t="str">
        <f t="shared" si="85"/>
        <v/>
      </c>
      <c r="T123" s="443" t="str">
        <f t="shared" si="78"/>
        <v/>
      </c>
      <c r="U123" s="442" t="str">
        <f t="shared" si="86"/>
        <v/>
      </c>
      <c r="V123" s="444" t="str">
        <f t="shared" si="79"/>
        <v>t/ha</v>
      </c>
      <c r="Z123" s="446"/>
      <c r="AP123" s="446"/>
      <c r="AS123" s="449" t="str">
        <f t="shared" si="87"/>
        <v/>
      </c>
      <c r="AU123" s="450" t="str">
        <f t="shared" ca="1" si="88"/>
        <v/>
      </c>
      <c r="AV123" s="450" t="str">
        <f t="shared" ca="1" si="89"/>
        <v/>
      </c>
      <c r="AX123" s="450" t="str">
        <f t="shared" ca="1" si="90"/>
        <v/>
      </c>
      <c r="AY123" s="450" t="str">
        <f t="shared" ca="1" si="91"/>
        <v/>
      </c>
      <c r="BA123" s="450" t="str">
        <f t="shared" ca="1" si="92"/>
        <v/>
      </c>
      <c r="BB123" s="450" t="str">
        <f t="shared" ca="1" si="93"/>
        <v/>
      </c>
      <c r="BD123" s="450" t="str">
        <f t="shared" ca="1" si="94"/>
        <v/>
      </c>
      <c r="BE123" s="450" t="str">
        <f t="shared" ca="1" si="95"/>
        <v/>
      </c>
      <c r="BG123" s="450" t="str">
        <f t="shared" ca="1" si="96"/>
        <v/>
      </c>
      <c r="BH123" s="450" t="str">
        <f t="shared" ca="1" si="97"/>
        <v/>
      </c>
      <c r="BI123" s="451"/>
      <c r="BJ123" s="450" t="str">
        <f t="shared" ca="1" si="98"/>
        <v/>
      </c>
      <c r="BK123" s="450" t="str">
        <f t="shared" ca="1" si="99"/>
        <v/>
      </c>
      <c r="BM123" s="450" t="str">
        <f t="shared" ca="1" si="100"/>
        <v/>
      </c>
      <c r="BN123" s="450" t="str">
        <f t="shared" ca="1" si="101"/>
        <v/>
      </c>
      <c r="BP123" s="450" t="str">
        <f t="shared" ca="1" si="102"/>
        <v/>
      </c>
      <c r="BQ123" s="450" t="str">
        <f t="shared" ca="1" si="103"/>
        <v/>
      </c>
      <c r="BS123" s="450" t="str">
        <f t="shared" ca="1" si="104"/>
        <v/>
      </c>
      <c r="BT123" s="450" t="str">
        <f t="shared" ca="1" si="105"/>
        <v/>
      </c>
      <c r="BU123" s="452"/>
      <c r="BV123" s="446"/>
      <c r="BW123" s="450" t="str">
        <f t="shared" ca="1" si="106"/>
        <v/>
      </c>
      <c r="BX123" s="450" t="str">
        <f t="shared" ca="1" si="107"/>
        <v/>
      </c>
      <c r="BY123" s="452"/>
      <c r="BZ123" s="450" t="str">
        <f t="shared" ca="1" si="108"/>
        <v/>
      </c>
      <c r="CA123" s="450" t="str">
        <f t="shared" ca="1" si="109"/>
        <v/>
      </c>
      <c r="CC123" s="450" t="str">
        <f t="shared" ca="1" si="110"/>
        <v/>
      </c>
      <c r="CD123" s="450" t="str">
        <f t="shared" ca="1" si="111"/>
        <v/>
      </c>
      <c r="CF123" s="450" t="str">
        <f t="shared" si="112"/>
        <v/>
      </c>
      <c r="CG123" s="450" t="str">
        <f t="shared" si="113"/>
        <v/>
      </c>
      <c r="CI123" s="450" t="str">
        <f t="shared" ca="1" si="114"/>
        <v/>
      </c>
      <c r="CJ123" s="450" t="str">
        <f t="shared" ca="1" si="115"/>
        <v/>
      </c>
      <c r="CL123" s="450" t="str">
        <f t="shared" ca="1" si="116"/>
        <v/>
      </c>
      <c r="CM123" s="450" t="str">
        <f t="shared" ca="1" si="117"/>
        <v/>
      </c>
    </row>
    <row r="124" spans="1:91" s="441" customFormat="1" ht="17.399999999999999" x14ac:dyDescent="0.55000000000000004">
      <c r="A124" s="445">
        <v>117</v>
      </c>
      <c r="B124" s="423" t="str">
        <f t="shared" si="75"/>
        <v xml:space="preserve">: </v>
      </c>
      <c r="C124" s="425"/>
      <c r="D124" s="425"/>
      <c r="E124" s="425"/>
      <c r="F124" s="425"/>
      <c r="G124" s="425"/>
      <c r="H124" s="305"/>
      <c r="I124" s="424"/>
      <c r="J124" s="306"/>
      <c r="K124" s="428"/>
      <c r="L124" s="426" t="s">
        <v>258</v>
      </c>
      <c r="M124" s="427"/>
      <c r="N124" s="426" t="s">
        <v>258</v>
      </c>
      <c r="O124" s="541">
        <f t="shared" si="77"/>
        <v>0</v>
      </c>
      <c r="P124" s="431"/>
      <c r="Q124" s="431" t="s">
        <v>0</v>
      </c>
      <c r="S124" s="442" t="str">
        <f t="shared" si="85"/>
        <v/>
      </c>
      <c r="T124" s="443" t="str">
        <f t="shared" si="78"/>
        <v/>
      </c>
      <c r="U124" s="442" t="str">
        <f t="shared" si="86"/>
        <v/>
      </c>
      <c r="V124" s="444" t="str">
        <f t="shared" si="79"/>
        <v>t/ha</v>
      </c>
      <c r="Z124" s="446"/>
      <c r="AP124" s="446"/>
      <c r="AS124" s="449" t="str">
        <f t="shared" si="87"/>
        <v/>
      </c>
      <c r="AU124" s="450" t="str">
        <f t="shared" ca="1" si="88"/>
        <v/>
      </c>
      <c r="AV124" s="450" t="str">
        <f t="shared" ca="1" si="89"/>
        <v/>
      </c>
      <c r="AX124" s="450" t="str">
        <f t="shared" ca="1" si="90"/>
        <v/>
      </c>
      <c r="AY124" s="450" t="str">
        <f t="shared" ca="1" si="91"/>
        <v/>
      </c>
      <c r="BA124" s="450" t="str">
        <f t="shared" ca="1" si="92"/>
        <v/>
      </c>
      <c r="BB124" s="450" t="str">
        <f t="shared" ca="1" si="93"/>
        <v/>
      </c>
      <c r="BD124" s="450" t="str">
        <f t="shared" ca="1" si="94"/>
        <v/>
      </c>
      <c r="BE124" s="450" t="str">
        <f t="shared" ca="1" si="95"/>
        <v/>
      </c>
      <c r="BG124" s="450" t="str">
        <f t="shared" ca="1" si="96"/>
        <v/>
      </c>
      <c r="BH124" s="450" t="str">
        <f t="shared" ca="1" si="97"/>
        <v/>
      </c>
      <c r="BI124" s="451"/>
      <c r="BJ124" s="450" t="str">
        <f t="shared" ca="1" si="98"/>
        <v/>
      </c>
      <c r="BK124" s="450" t="str">
        <f t="shared" ca="1" si="99"/>
        <v/>
      </c>
      <c r="BM124" s="450" t="str">
        <f t="shared" ca="1" si="100"/>
        <v/>
      </c>
      <c r="BN124" s="450" t="str">
        <f t="shared" ca="1" si="101"/>
        <v/>
      </c>
      <c r="BP124" s="450" t="str">
        <f t="shared" ca="1" si="102"/>
        <v/>
      </c>
      <c r="BQ124" s="450" t="str">
        <f t="shared" ca="1" si="103"/>
        <v/>
      </c>
      <c r="BS124" s="450" t="str">
        <f t="shared" ca="1" si="104"/>
        <v/>
      </c>
      <c r="BT124" s="450" t="str">
        <f t="shared" ca="1" si="105"/>
        <v/>
      </c>
      <c r="BU124" s="452"/>
      <c r="BV124" s="446"/>
      <c r="BW124" s="450" t="str">
        <f t="shared" ca="1" si="106"/>
        <v/>
      </c>
      <c r="BX124" s="450" t="str">
        <f t="shared" ca="1" si="107"/>
        <v/>
      </c>
      <c r="BY124" s="452"/>
      <c r="BZ124" s="450" t="str">
        <f t="shared" ca="1" si="108"/>
        <v/>
      </c>
      <c r="CA124" s="450" t="str">
        <f t="shared" ca="1" si="109"/>
        <v/>
      </c>
      <c r="CC124" s="450" t="str">
        <f t="shared" ca="1" si="110"/>
        <v/>
      </c>
      <c r="CD124" s="450" t="str">
        <f t="shared" ca="1" si="111"/>
        <v/>
      </c>
      <c r="CF124" s="450" t="str">
        <f t="shared" si="112"/>
        <v/>
      </c>
      <c r="CG124" s="450" t="str">
        <f t="shared" si="113"/>
        <v/>
      </c>
      <c r="CI124" s="450" t="str">
        <f t="shared" ca="1" si="114"/>
        <v/>
      </c>
      <c r="CJ124" s="450" t="str">
        <f t="shared" ca="1" si="115"/>
        <v/>
      </c>
      <c r="CL124" s="450" t="str">
        <f t="shared" ca="1" si="116"/>
        <v/>
      </c>
      <c r="CM124" s="450" t="str">
        <f t="shared" ca="1" si="117"/>
        <v/>
      </c>
    </row>
    <row r="125" spans="1:91" s="441" customFormat="1" ht="17.399999999999999" x14ac:dyDescent="0.55000000000000004">
      <c r="A125" s="445">
        <v>118</v>
      </c>
      <c r="B125" s="423" t="str">
        <f t="shared" si="75"/>
        <v xml:space="preserve">: </v>
      </c>
      <c r="C125" s="425"/>
      <c r="D125" s="425"/>
      <c r="E125" s="425"/>
      <c r="F125" s="425"/>
      <c r="G125" s="425"/>
      <c r="H125" s="305"/>
      <c r="I125" s="424"/>
      <c r="J125" s="306"/>
      <c r="K125" s="428"/>
      <c r="L125" s="426" t="s">
        <v>258</v>
      </c>
      <c r="M125" s="427"/>
      <c r="N125" s="426" t="s">
        <v>258</v>
      </c>
      <c r="O125" s="541">
        <f t="shared" si="77"/>
        <v>0</v>
      </c>
      <c r="P125" s="431"/>
      <c r="Q125" s="431" t="s">
        <v>0</v>
      </c>
      <c r="S125" s="442" t="str">
        <f t="shared" si="85"/>
        <v/>
      </c>
      <c r="T125" s="443" t="str">
        <f t="shared" si="78"/>
        <v/>
      </c>
      <c r="U125" s="442" t="str">
        <f t="shared" si="86"/>
        <v/>
      </c>
      <c r="V125" s="444" t="str">
        <f t="shared" si="79"/>
        <v>t/ha</v>
      </c>
      <c r="Z125" s="446"/>
      <c r="AP125" s="446"/>
      <c r="AS125" s="449" t="str">
        <f t="shared" si="87"/>
        <v/>
      </c>
      <c r="AU125" s="450" t="str">
        <f t="shared" ca="1" si="88"/>
        <v/>
      </c>
      <c r="AV125" s="450" t="str">
        <f t="shared" ca="1" si="89"/>
        <v/>
      </c>
      <c r="AX125" s="450" t="str">
        <f t="shared" ca="1" si="90"/>
        <v/>
      </c>
      <c r="AY125" s="450" t="str">
        <f t="shared" ca="1" si="91"/>
        <v/>
      </c>
      <c r="BA125" s="450" t="str">
        <f t="shared" ca="1" si="92"/>
        <v/>
      </c>
      <c r="BB125" s="450" t="str">
        <f t="shared" ca="1" si="93"/>
        <v/>
      </c>
      <c r="BD125" s="450" t="str">
        <f t="shared" ca="1" si="94"/>
        <v/>
      </c>
      <c r="BE125" s="450" t="str">
        <f t="shared" ca="1" si="95"/>
        <v/>
      </c>
      <c r="BG125" s="450" t="str">
        <f t="shared" ca="1" si="96"/>
        <v/>
      </c>
      <c r="BH125" s="450" t="str">
        <f t="shared" ca="1" si="97"/>
        <v/>
      </c>
      <c r="BI125" s="451"/>
      <c r="BJ125" s="450" t="str">
        <f t="shared" ca="1" si="98"/>
        <v/>
      </c>
      <c r="BK125" s="450" t="str">
        <f t="shared" ca="1" si="99"/>
        <v/>
      </c>
      <c r="BM125" s="450" t="str">
        <f t="shared" ca="1" si="100"/>
        <v/>
      </c>
      <c r="BN125" s="450" t="str">
        <f t="shared" ca="1" si="101"/>
        <v/>
      </c>
      <c r="BP125" s="450" t="str">
        <f t="shared" ca="1" si="102"/>
        <v/>
      </c>
      <c r="BQ125" s="450" t="str">
        <f t="shared" ca="1" si="103"/>
        <v/>
      </c>
      <c r="BS125" s="450" t="str">
        <f t="shared" ca="1" si="104"/>
        <v/>
      </c>
      <c r="BT125" s="450" t="str">
        <f t="shared" ca="1" si="105"/>
        <v/>
      </c>
      <c r="BU125" s="452"/>
      <c r="BV125" s="446"/>
      <c r="BW125" s="450" t="str">
        <f t="shared" ca="1" si="106"/>
        <v/>
      </c>
      <c r="BX125" s="450" t="str">
        <f t="shared" ca="1" si="107"/>
        <v/>
      </c>
      <c r="BY125" s="452"/>
      <c r="BZ125" s="450" t="str">
        <f t="shared" ca="1" si="108"/>
        <v/>
      </c>
      <c r="CA125" s="450" t="str">
        <f t="shared" ca="1" si="109"/>
        <v/>
      </c>
      <c r="CC125" s="450" t="str">
        <f t="shared" ca="1" si="110"/>
        <v/>
      </c>
      <c r="CD125" s="450" t="str">
        <f t="shared" ca="1" si="111"/>
        <v/>
      </c>
      <c r="CF125" s="450" t="str">
        <f t="shared" si="112"/>
        <v/>
      </c>
      <c r="CG125" s="450" t="str">
        <f t="shared" si="113"/>
        <v/>
      </c>
      <c r="CI125" s="450" t="str">
        <f t="shared" ca="1" si="114"/>
        <v/>
      </c>
      <c r="CJ125" s="450" t="str">
        <f t="shared" ca="1" si="115"/>
        <v/>
      </c>
      <c r="CL125" s="450" t="str">
        <f t="shared" ca="1" si="116"/>
        <v/>
      </c>
      <c r="CM125" s="450" t="str">
        <f t="shared" ca="1" si="117"/>
        <v/>
      </c>
    </row>
    <row r="126" spans="1:91" s="441" customFormat="1" ht="17.399999999999999" x14ac:dyDescent="0.55000000000000004">
      <c r="A126" s="445">
        <v>119</v>
      </c>
      <c r="B126" s="423" t="str">
        <f t="shared" si="75"/>
        <v xml:space="preserve">: </v>
      </c>
      <c r="C126" s="425"/>
      <c r="D126" s="425"/>
      <c r="E126" s="425"/>
      <c r="F126" s="425"/>
      <c r="G126" s="425"/>
      <c r="H126" s="305"/>
      <c r="I126" s="424"/>
      <c r="J126" s="306"/>
      <c r="K126" s="428"/>
      <c r="L126" s="426" t="s">
        <v>258</v>
      </c>
      <c r="M126" s="427"/>
      <c r="N126" s="426" t="s">
        <v>258</v>
      </c>
      <c r="O126" s="541">
        <f t="shared" si="77"/>
        <v>0</v>
      </c>
      <c r="P126" s="431"/>
      <c r="Q126" s="431" t="s">
        <v>0</v>
      </c>
      <c r="S126" s="442" t="str">
        <f t="shared" si="85"/>
        <v/>
      </c>
      <c r="T126" s="443" t="str">
        <f t="shared" si="78"/>
        <v/>
      </c>
      <c r="U126" s="442" t="str">
        <f t="shared" si="86"/>
        <v/>
      </c>
      <c r="V126" s="444" t="str">
        <f t="shared" si="79"/>
        <v>t/ha</v>
      </c>
      <c r="Z126" s="446"/>
      <c r="AP126" s="446"/>
      <c r="AS126" s="449" t="str">
        <f t="shared" si="87"/>
        <v/>
      </c>
      <c r="AU126" s="450" t="str">
        <f t="shared" ca="1" si="88"/>
        <v/>
      </c>
      <c r="AV126" s="450" t="str">
        <f t="shared" ca="1" si="89"/>
        <v/>
      </c>
      <c r="AX126" s="450" t="str">
        <f t="shared" ca="1" si="90"/>
        <v/>
      </c>
      <c r="AY126" s="450" t="str">
        <f t="shared" ca="1" si="91"/>
        <v/>
      </c>
      <c r="BA126" s="450" t="str">
        <f t="shared" ca="1" si="92"/>
        <v/>
      </c>
      <c r="BB126" s="450" t="str">
        <f t="shared" ca="1" si="93"/>
        <v/>
      </c>
      <c r="BD126" s="450" t="str">
        <f t="shared" ca="1" si="94"/>
        <v/>
      </c>
      <c r="BE126" s="450" t="str">
        <f t="shared" ca="1" si="95"/>
        <v/>
      </c>
      <c r="BG126" s="450" t="str">
        <f t="shared" ca="1" si="96"/>
        <v/>
      </c>
      <c r="BH126" s="450" t="str">
        <f t="shared" ca="1" si="97"/>
        <v/>
      </c>
      <c r="BI126" s="451"/>
      <c r="BJ126" s="450" t="str">
        <f t="shared" ca="1" si="98"/>
        <v/>
      </c>
      <c r="BK126" s="450" t="str">
        <f t="shared" ca="1" si="99"/>
        <v/>
      </c>
      <c r="BM126" s="450" t="str">
        <f t="shared" ca="1" si="100"/>
        <v/>
      </c>
      <c r="BN126" s="450" t="str">
        <f t="shared" ca="1" si="101"/>
        <v/>
      </c>
      <c r="BP126" s="450" t="str">
        <f t="shared" ca="1" si="102"/>
        <v/>
      </c>
      <c r="BQ126" s="450" t="str">
        <f t="shared" ca="1" si="103"/>
        <v/>
      </c>
      <c r="BS126" s="450" t="str">
        <f t="shared" ca="1" si="104"/>
        <v/>
      </c>
      <c r="BT126" s="450" t="str">
        <f t="shared" ca="1" si="105"/>
        <v/>
      </c>
      <c r="BU126" s="452"/>
      <c r="BV126" s="446"/>
      <c r="BW126" s="450" t="str">
        <f t="shared" ca="1" si="106"/>
        <v/>
      </c>
      <c r="BX126" s="450" t="str">
        <f t="shared" ca="1" si="107"/>
        <v/>
      </c>
      <c r="BY126" s="452"/>
      <c r="BZ126" s="450" t="str">
        <f t="shared" ca="1" si="108"/>
        <v/>
      </c>
      <c r="CA126" s="450" t="str">
        <f t="shared" ca="1" si="109"/>
        <v/>
      </c>
      <c r="CC126" s="450" t="str">
        <f t="shared" ca="1" si="110"/>
        <v/>
      </c>
      <c r="CD126" s="450" t="str">
        <f t="shared" ca="1" si="111"/>
        <v/>
      </c>
      <c r="CF126" s="450" t="str">
        <f t="shared" si="112"/>
        <v/>
      </c>
      <c r="CG126" s="450" t="str">
        <f t="shared" si="113"/>
        <v/>
      </c>
      <c r="CI126" s="450" t="str">
        <f t="shared" ca="1" si="114"/>
        <v/>
      </c>
      <c r="CJ126" s="450" t="str">
        <f t="shared" ca="1" si="115"/>
        <v/>
      </c>
      <c r="CL126" s="450" t="str">
        <f t="shared" ca="1" si="116"/>
        <v/>
      </c>
      <c r="CM126" s="450" t="str">
        <f t="shared" ca="1" si="117"/>
        <v/>
      </c>
    </row>
    <row r="127" spans="1:91" s="441" customFormat="1" ht="17.399999999999999" x14ac:dyDescent="0.55000000000000004">
      <c r="A127" s="445">
        <v>120</v>
      </c>
      <c r="B127" s="423" t="str">
        <f t="shared" si="75"/>
        <v xml:space="preserve">: </v>
      </c>
      <c r="C127" s="425"/>
      <c r="D127" s="425"/>
      <c r="E127" s="425"/>
      <c r="F127" s="425"/>
      <c r="G127" s="425"/>
      <c r="H127" s="305"/>
      <c r="I127" s="424"/>
      <c r="J127" s="306"/>
      <c r="K127" s="428"/>
      <c r="L127" s="426" t="s">
        <v>258</v>
      </c>
      <c r="M127" s="427"/>
      <c r="N127" s="426" t="s">
        <v>258</v>
      </c>
      <c r="O127" s="541">
        <f t="shared" si="77"/>
        <v>0</v>
      </c>
      <c r="P127" s="431"/>
      <c r="Q127" s="431" t="s">
        <v>0</v>
      </c>
      <c r="S127" s="442" t="str">
        <f t="shared" si="85"/>
        <v/>
      </c>
      <c r="T127" s="443" t="str">
        <f t="shared" si="78"/>
        <v/>
      </c>
      <c r="U127" s="442" t="str">
        <f t="shared" si="86"/>
        <v/>
      </c>
      <c r="V127" s="444" t="str">
        <f t="shared" si="79"/>
        <v>t/ha</v>
      </c>
      <c r="Z127" s="446"/>
      <c r="AP127" s="446"/>
      <c r="AS127" s="449" t="str">
        <f t="shared" si="87"/>
        <v/>
      </c>
      <c r="AU127" s="450" t="str">
        <f t="shared" ca="1" si="88"/>
        <v/>
      </c>
      <c r="AV127" s="450" t="str">
        <f t="shared" ca="1" si="89"/>
        <v/>
      </c>
      <c r="AX127" s="450" t="str">
        <f t="shared" ca="1" si="90"/>
        <v/>
      </c>
      <c r="AY127" s="450" t="str">
        <f t="shared" ca="1" si="91"/>
        <v/>
      </c>
      <c r="BA127" s="450" t="str">
        <f t="shared" ca="1" si="92"/>
        <v/>
      </c>
      <c r="BB127" s="450" t="str">
        <f t="shared" ca="1" si="93"/>
        <v/>
      </c>
      <c r="BD127" s="450" t="str">
        <f t="shared" ca="1" si="94"/>
        <v/>
      </c>
      <c r="BE127" s="450" t="str">
        <f t="shared" ca="1" si="95"/>
        <v/>
      </c>
      <c r="BG127" s="450" t="str">
        <f t="shared" ca="1" si="96"/>
        <v/>
      </c>
      <c r="BH127" s="450" t="str">
        <f t="shared" ca="1" si="97"/>
        <v/>
      </c>
      <c r="BI127" s="451"/>
      <c r="BJ127" s="450" t="str">
        <f t="shared" ca="1" si="98"/>
        <v/>
      </c>
      <c r="BK127" s="450" t="str">
        <f t="shared" ca="1" si="99"/>
        <v/>
      </c>
      <c r="BM127" s="450" t="str">
        <f t="shared" ca="1" si="100"/>
        <v/>
      </c>
      <c r="BN127" s="450" t="str">
        <f t="shared" ca="1" si="101"/>
        <v/>
      </c>
      <c r="BP127" s="450" t="str">
        <f t="shared" ca="1" si="102"/>
        <v/>
      </c>
      <c r="BQ127" s="450" t="str">
        <f t="shared" ca="1" si="103"/>
        <v/>
      </c>
      <c r="BS127" s="450" t="str">
        <f t="shared" ca="1" si="104"/>
        <v/>
      </c>
      <c r="BT127" s="450" t="str">
        <f t="shared" ca="1" si="105"/>
        <v/>
      </c>
      <c r="BU127" s="452"/>
      <c r="BV127" s="446"/>
      <c r="BW127" s="450" t="str">
        <f t="shared" ca="1" si="106"/>
        <v/>
      </c>
      <c r="BX127" s="450" t="str">
        <f t="shared" ca="1" si="107"/>
        <v/>
      </c>
      <c r="BY127" s="452"/>
      <c r="BZ127" s="450" t="str">
        <f t="shared" ca="1" si="108"/>
        <v/>
      </c>
      <c r="CA127" s="450" t="str">
        <f t="shared" ca="1" si="109"/>
        <v/>
      </c>
      <c r="CC127" s="450" t="str">
        <f t="shared" ca="1" si="110"/>
        <v/>
      </c>
      <c r="CD127" s="450" t="str">
        <f t="shared" ca="1" si="111"/>
        <v/>
      </c>
      <c r="CF127" s="450" t="str">
        <f t="shared" si="112"/>
        <v/>
      </c>
      <c r="CG127" s="450" t="str">
        <f t="shared" si="113"/>
        <v/>
      </c>
      <c r="CI127" s="450" t="str">
        <f t="shared" ca="1" si="114"/>
        <v/>
      </c>
      <c r="CJ127" s="450" t="str">
        <f t="shared" ca="1" si="115"/>
        <v/>
      </c>
      <c r="CL127" s="450" t="str">
        <f t="shared" ca="1" si="116"/>
        <v/>
      </c>
      <c r="CM127" s="450" t="str">
        <f t="shared" ca="1" si="117"/>
        <v/>
      </c>
    </row>
    <row r="128" spans="1:91" s="441" customFormat="1" ht="17.399999999999999" x14ac:dyDescent="0.55000000000000004">
      <c r="A128" s="445">
        <v>121</v>
      </c>
      <c r="B128" s="423" t="str">
        <f t="shared" si="75"/>
        <v xml:space="preserve">: </v>
      </c>
      <c r="C128" s="425"/>
      <c r="D128" s="425"/>
      <c r="E128" s="425"/>
      <c r="F128" s="425"/>
      <c r="G128" s="425"/>
      <c r="H128" s="305"/>
      <c r="I128" s="424"/>
      <c r="J128" s="306"/>
      <c r="K128" s="428"/>
      <c r="L128" s="426" t="s">
        <v>258</v>
      </c>
      <c r="M128" s="427"/>
      <c r="N128" s="426" t="s">
        <v>258</v>
      </c>
      <c r="O128" s="541">
        <f t="shared" si="77"/>
        <v>0</v>
      </c>
      <c r="P128" s="431"/>
      <c r="Q128" s="431" t="s">
        <v>0</v>
      </c>
      <c r="S128" s="442" t="str">
        <f t="shared" si="85"/>
        <v/>
      </c>
      <c r="T128" s="443" t="str">
        <f t="shared" si="78"/>
        <v/>
      </c>
      <c r="U128" s="442" t="str">
        <f t="shared" si="86"/>
        <v/>
      </c>
      <c r="V128" s="444" t="str">
        <f t="shared" si="79"/>
        <v>t/ha</v>
      </c>
      <c r="Z128" s="446"/>
      <c r="AP128" s="446"/>
      <c r="AS128" s="449" t="str">
        <f t="shared" si="87"/>
        <v/>
      </c>
      <c r="AU128" s="450" t="str">
        <f t="shared" ca="1" si="88"/>
        <v/>
      </c>
      <c r="AV128" s="450" t="str">
        <f t="shared" ca="1" si="89"/>
        <v/>
      </c>
      <c r="AX128" s="450" t="str">
        <f t="shared" ca="1" si="90"/>
        <v/>
      </c>
      <c r="AY128" s="450" t="str">
        <f t="shared" ca="1" si="91"/>
        <v/>
      </c>
      <c r="BA128" s="450" t="str">
        <f t="shared" ca="1" si="92"/>
        <v/>
      </c>
      <c r="BB128" s="450" t="str">
        <f t="shared" ca="1" si="93"/>
        <v/>
      </c>
      <c r="BD128" s="450" t="str">
        <f t="shared" ca="1" si="94"/>
        <v/>
      </c>
      <c r="BE128" s="450" t="str">
        <f t="shared" ca="1" si="95"/>
        <v/>
      </c>
      <c r="BG128" s="450" t="str">
        <f t="shared" ca="1" si="96"/>
        <v/>
      </c>
      <c r="BH128" s="450" t="str">
        <f t="shared" ca="1" si="97"/>
        <v/>
      </c>
      <c r="BI128" s="451"/>
      <c r="BJ128" s="450" t="str">
        <f t="shared" ca="1" si="98"/>
        <v/>
      </c>
      <c r="BK128" s="450" t="str">
        <f t="shared" ca="1" si="99"/>
        <v/>
      </c>
      <c r="BM128" s="450" t="str">
        <f t="shared" ca="1" si="100"/>
        <v/>
      </c>
      <c r="BN128" s="450" t="str">
        <f t="shared" ca="1" si="101"/>
        <v/>
      </c>
      <c r="BP128" s="450" t="str">
        <f t="shared" ca="1" si="102"/>
        <v/>
      </c>
      <c r="BQ128" s="450" t="str">
        <f t="shared" ca="1" si="103"/>
        <v/>
      </c>
      <c r="BS128" s="450" t="str">
        <f t="shared" ca="1" si="104"/>
        <v/>
      </c>
      <c r="BT128" s="450" t="str">
        <f t="shared" ca="1" si="105"/>
        <v/>
      </c>
      <c r="BU128" s="452"/>
      <c r="BV128" s="446"/>
      <c r="BW128" s="450" t="str">
        <f t="shared" ca="1" si="106"/>
        <v/>
      </c>
      <c r="BX128" s="450" t="str">
        <f t="shared" ca="1" si="107"/>
        <v/>
      </c>
      <c r="BY128" s="452"/>
      <c r="BZ128" s="450" t="str">
        <f t="shared" ca="1" si="108"/>
        <v/>
      </c>
      <c r="CA128" s="450" t="str">
        <f t="shared" ca="1" si="109"/>
        <v/>
      </c>
      <c r="CC128" s="450" t="str">
        <f t="shared" ca="1" si="110"/>
        <v/>
      </c>
      <c r="CD128" s="450" t="str">
        <f t="shared" ca="1" si="111"/>
        <v/>
      </c>
      <c r="CF128" s="450" t="str">
        <f t="shared" si="112"/>
        <v/>
      </c>
      <c r="CG128" s="450" t="str">
        <f t="shared" si="113"/>
        <v/>
      </c>
      <c r="CI128" s="450" t="str">
        <f t="shared" ca="1" si="114"/>
        <v/>
      </c>
      <c r="CJ128" s="450" t="str">
        <f t="shared" ca="1" si="115"/>
        <v/>
      </c>
      <c r="CL128" s="450" t="str">
        <f t="shared" ca="1" si="116"/>
        <v/>
      </c>
      <c r="CM128" s="450" t="str">
        <f t="shared" ca="1" si="117"/>
        <v/>
      </c>
    </row>
    <row r="129" spans="1:92" s="441" customFormat="1" ht="17.399999999999999" x14ac:dyDescent="0.55000000000000004">
      <c r="A129" s="445">
        <v>122</v>
      </c>
      <c r="B129" s="423" t="str">
        <f t="shared" si="75"/>
        <v xml:space="preserve">: </v>
      </c>
      <c r="C129" s="425"/>
      <c r="D129" s="425"/>
      <c r="E129" s="425"/>
      <c r="F129" s="425"/>
      <c r="G129" s="425"/>
      <c r="H129" s="305"/>
      <c r="I129" s="424"/>
      <c r="J129" s="306"/>
      <c r="K129" s="428"/>
      <c r="L129" s="426" t="s">
        <v>258</v>
      </c>
      <c r="M129" s="427"/>
      <c r="N129" s="426" t="s">
        <v>258</v>
      </c>
      <c r="O129" s="541">
        <f t="shared" si="77"/>
        <v>0</v>
      </c>
      <c r="P129" s="431"/>
      <c r="Q129" s="431" t="s">
        <v>0</v>
      </c>
      <c r="S129" s="442" t="str">
        <f t="shared" si="85"/>
        <v/>
      </c>
      <c r="T129" s="443" t="str">
        <f t="shared" si="78"/>
        <v/>
      </c>
      <c r="U129" s="442" t="str">
        <f t="shared" si="86"/>
        <v/>
      </c>
      <c r="V129" s="444" t="str">
        <f t="shared" si="79"/>
        <v>t/ha</v>
      </c>
      <c r="Z129" s="446"/>
      <c r="AP129" s="446"/>
      <c r="AS129" s="449" t="str">
        <f t="shared" si="87"/>
        <v/>
      </c>
      <c r="AU129" s="450" t="str">
        <f t="shared" ca="1" si="88"/>
        <v/>
      </c>
      <c r="AV129" s="450" t="str">
        <f t="shared" ca="1" si="89"/>
        <v/>
      </c>
      <c r="AX129" s="450" t="str">
        <f t="shared" ca="1" si="90"/>
        <v/>
      </c>
      <c r="AY129" s="450" t="str">
        <f t="shared" ca="1" si="91"/>
        <v/>
      </c>
      <c r="BA129" s="450" t="str">
        <f t="shared" ca="1" si="92"/>
        <v/>
      </c>
      <c r="BB129" s="450" t="str">
        <f t="shared" ca="1" si="93"/>
        <v/>
      </c>
      <c r="BD129" s="450" t="str">
        <f t="shared" ca="1" si="94"/>
        <v/>
      </c>
      <c r="BE129" s="450" t="str">
        <f t="shared" ca="1" si="95"/>
        <v/>
      </c>
      <c r="BG129" s="450" t="str">
        <f t="shared" ca="1" si="96"/>
        <v/>
      </c>
      <c r="BH129" s="450" t="str">
        <f t="shared" ca="1" si="97"/>
        <v/>
      </c>
      <c r="BI129" s="451"/>
      <c r="BJ129" s="450" t="str">
        <f t="shared" ca="1" si="98"/>
        <v/>
      </c>
      <c r="BK129" s="450" t="str">
        <f t="shared" ca="1" si="99"/>
        <v/>
      </c>
      <c r="BM129" s="450" t="str">
        <f t="shared" ca="1" si="100"/>
        <v/>
      </c>
      <c r="BN129" s="450" t="str">
        <f t="shared" ca="1" si="101"/>
        <v/>
      </c>
      <c r="BP129" s="450" t="str">
        <f t="shared" ca="1" si="102"/>
        <v/>
      </c>
      <c r="BQ129" s="450" t="str">
        <f t="shared" ca="1" si="103"/>
        <v/>
      </c>
      <c r="BS129" s="450" t="str">
        <f t="shared" ca="1" si="104"/>
        <v/>
      </c>
      <c r="BT129" s="450" t="str">
        <f t="shared" ca="1" si="105"/>
        <v/>
      </c>
      <c r="BU129" s="452"/>
      <c r="BV129" s="446"/>
      <c r="BW129" s="450" t="str">
        <f t="shared" ca="1" si="106"/>
        <v/>
      </c>
      <c r="BX129" s="450" t="str">
        <f t="shared" ca="1" si="107"/>
        <v/>
      </c>
      <c r="BY129" s="452"/>
      <c r="BZ129" s="450" t="str">
        <f t="shared" ca="1" si="108"/>
        <v/>
      </c>
      <c r="CA129" s="450" t="str">
        <f t="shared" ca="1" si="109"/>
        <v/>
      </c>
      <c r="CC129" s="450" t="str">
        <f t="shared" ca="1" si="110"/>
        <v/>
      </c>
      <c r="CD129" s="450" t="str">
        <f t="shared" ca="1" si="111"/>
        <v/>
      </c>
      <c r="CF129" s="450" t="str">
        <f t="shared" si="112"/>
        <v/>
      </c>
      <c r="CG129" s="450" t="str">
        <f t="shared" si="113"/>
        <v/>
      </c>
      <c r="CI129" s="450" t="str">
        <f t="shared" ca="1" si="114"/>
        <v/>
      </c>
      <c r="CJ129" s="450" t="str">
        <f t="shared" ca="1" si="115"/>
        <v/>
      </c>
      <c r="CL129" s="450" t="str">
        <f t="shared" ca="1" si="116"/>
        <v/>
      </c>
      <c r="CM129" s="450" t="str">
        <f t="shared" ca="1" si="117"/>
        <v/>
      </c>
    </row>
    <row r="130" spans="1:92" s="441" customFormat="1" ht="17.399999999999999" x14ac:dyDescent="0.55000000000000004">
      <c r="A130" s="445">
        <v>123</v>
      </c>
      <c r="B130" s="423" t="str">
        <f t="shared" si="75"/>
        <v xml:space="preserve">: </v>
      </c>
      <c r="C130" s="425"/>
      <c r="D130" s="425"/>
      <c r="E130" s="425"/>
      <c r="F130" s="425"/>
      <c r="G130" s="425"/>
      <c r="H130" s="305"/>
      <c r="I130" s="424"/>
      <c r="J130" s="306"/>
      <c r="K130" s="428"/>
      <c r="L130" s="426" t="s">
        <v>258</v>
      </c>
      <c r="M130" s="427"/>
      <c r="N130" s="426" t="s">
        <v>258</v>
      </c>
      <c r="O130" s="541">
        <f t="shared" si="77"/>
        <v>0</v>
      </c>
      <c r="P130" s="431"/>
      <c r="Q130" s="431" t="s">
        <v>0</v>
      </c>
      <c r="S130" s="442" t="str">
        <f t="shared" si="85"/>
        <v/>
      </c>
      <c r="T130" s="443" t="str">
        <f t="shared" si="78"/>
        <v/>
      </c>
      <c r="U130" s="442" t="str">
        <f t="shared" si="86"/>
        <v/>
      </c>
      <c r="V130" s="444" t="str">
        <f t="shared" si="79"/>
        <v>t/ha</v>
      </c>
      <c r="Z130" s="446"/>
      <c r="AP130" s="446"/>
      <c r="AS130" s="449" t="str">
        <f t="shared" si="87"/>
        <v/>
      </c>
      <c r="AU130" s="450" t="str">
        <f t="shared" ca="1" si="88"/>
        <v/>
      </c>
      <c r="AV130" s="450" t="str">
        <f t="shared" ca="1" si="89"/>
        <v/>
      </c>
      <c r="AX130" s="450" t="str">
        <f t="shared" ca="1" si="90"/>
        <v/>
      </c>
      <c r="AY130" s="450" t="str">
        <f t="shared" ca="1" si="91"/>
        <v/>
      </c>
      <c r="BA130" s="450" t="str">
        <f t="shared" ca="1" si="92"/>
        <v/>
      </c>
      <c r="BB130" s="450" t="str">
        <f t="shared" ca="1" si="93"/>
        <v/>
      </c>
      <c r="BD130" s="450" t="str">
        <f t="shared" ca="1" si="94"/>
        <v/>
      </c>
      <c r="BE130" s="450" t="str">
        <f t="shared" ca="1" si="95"/>
        <v/>
      </c>
      <c r="BG130" s="450" t="str">
        <f t="shared" ca="1" si="96"/>
        <v/>
      </c>
      <c r="BH130" s="450" t="str">
        <f t="shared" ca="1" si="97"/>
        <v/>
      </c>
      <c r="BI130" s="451"/>
      <c r="BJ130" s="450" t="str">
        <f t="shared" ca="1" si="98"/>
        <v/>
      </c>
      <c r="BK130" s="450" t="str">
        <f t="shared" ca="1" si="99"/>
        <v/>
      </c>
      <c r="BM130" s="450" t="str">
        <f t="shared" ca="1" si="100"/>
        <v/>
      </c>
      <c r="BN130" s="450" t="str">
        <f t="shared" ca="1" si="101"/>
        <v/>
      </c>
      <c r="BP130" s="450" t="str">
        <f t="shared" ca="1" si="102"/>
        <v/>
      </c>
      <c r="BQ130" s="450" t="str">
        <f t="shared" ca="1" si="103"/>
        <v/>
      </c>
      <c r="BS130" s="450" t="str">
        <f t="shared" ca="1" si="104"/>
        <v/>
      </c>
      <c r="BT130" s="450" t="str">
        <f t="shared" ca="1" si="105"/>
        <v/>
      </c>
      <c r="BU130" s="452"/>
      <c r="BV130" s="446"/>
      <c r="BW130" s="450" t="str">
        <f t="shared" ca="1" si="106"/>
        <v/>
      </c>
      <c r="BX130" s="450" t="str">
        <f t="shared" ca="1" si="107"/>
        <v/>
      </c>
      <c r="BY130" s="452"/>
      <c r="BZ130" s="450" t="str">
        <f t="shared" ca="1" si="108"/>
        <v/>
      </c>
      <c r="CA130" s="450" t="str">
        <f t="shared" ca="1" si="109"/>
        <v/>
      </c>
      <c r="CC130" s="450" t="str">
        <f t="shared" ca="1" si="110"/>
        <v/>
      </c>
      <c r="CD130" s="450" t="str">
        <f t="shared" ca="1" si="111"/>
        <v/>
      </c>
      <c r="CF130" s="450" t="str">
        <f t="shared" si="112"/>
        <v/>
      </c>
      <c r="CG130" s="450" t="str">
        <f t="shared" si="113"/>
        <v/>
      </c>
      <c r="CI130" s="450" t="str">
        <f t="shared" ca="1" si="114"/>
        <v/>
      </c>
      <c r="CJ130" s="450" t="str">
        <f t="shared" ca="1" si="115"/>
        <v/>
      </c>
      <c r="CL130" s="450" t="str">
        <f t="shared" ca="1" si="116"/>
        <v/>
      </c>
      <c r="CM130" s="450" t="str">
        <f t="shared" ca="1" si="117"/>
        <v/>
      </c>
    </row>
    <row r="131" spans="1:92" s="441" customFormat="1" ht="17.399999999999999" x14ac:dyDescent="0.55000000000000004">
      <c r="A131" s="445">
        <v>124</v>
      </c>
      <c r="B131" s="423" t="str">
        <f t="shared" si="75"/>
        <v xml:space="preserve">: </v>
      </c>
      <c r="C131" s="425"/>
      <c r="D131" s="425"/>
      <c r="E131" s="425"/>
      <c r="F131" s="425"/>
      <c r="G131" s="425"/>
      <c r="H131" s="305"/>
      <c r="I131" s="424"/>
      <c r="J131" s="306"/>
      <c r="K131" s="428"/>
      <c r="L131" s="426" t="s">
        <v>258</v>
      </c>
      <c r="M131" s="427"/>
      <c r="N131" s="426" t="s">
        <v>258</v>
      </c>
      <c r="O131" s="541">
        <f t="shared" si="77"/>
        <v>0</v>
      </c>
      <c r="P131" s="431"/>
      <c r="Q131" s="431" t="s">
        <v>0</v>
      </c>
      <c r="S131" s="442" t="str">
        <f t="shared" si="85"/>
        <v/>
      </c>
      <c r="T131" s="443" t="str">
        <f t="shared" si="78"/>
        <v/>
      </c>
      <c r="U131" s="442" t="str">
        <f t="shared" si="86"/>
        <v/>
      </c>
      <c r="V131" s="444" t="str">
        <f t="shared" si="79"/>
        <v>t/ha</v>
      </c>
      <c r="Z131" s="446"/>
      <c r="AP131" s="446"/>
      <c r="AS131" s="449" t="str">
        <f t="shared" si="87"/>
        <v/>
      </c>
      <c r="AU131" s="450" t="str">
        <f t="shared" ca="1" si="88"/>
        <v/>
      </c>
      <c r="AV131" s="450" t="str">
        <f t="shared" ca="1" si="89"/>
        <v/>
      </c>
      <c r="AX131" s="450" t="str">
        <f t="shared" ca="1" si="90"/>
        <v/>
      </c>
      <c r="AY131" s="450" t="str">
        <f t="shared" ca="1" si="91"/>
        <v/>
      </c>
      <c r="BA131" s="450" t="str">
        <f t="shared" ca="1" si="92"/>
        <v/>
      </c>
      <c r="BB131" s="450" t="str">
        <f t="shared" ca="1" si="93"/>
        <v/>
      </c>
      <c r="BD131" s="450" t="str">
        <f t="shared" ca="1" si="94"/>
        <v/>
      </c>
      <c r="BE131" s="450" t="str">
        <f t="shared" ca="1" si="95"/>
        <v/>
      </c>
      <c r="BG131" s="450" t="str">
        <f t="shared" ca="1" si="96"/>
        <v/>
      </c>
      <c r="BH131" s="450" t="str">
        <f t="shared" ca="1" si="97"/>
        <v/>
      </c>
      <c r="BI131" s="451"/>
      <c r="BJ131" s="450" t="str">
        <f t="shared" ca="1" si="98"/>
        <v/>
      </c>
      <c r="BK131" s="450" t="str">
        <f t="shared" ca="1" si="99"/>
        <v/>
      </c>
      <c r="BM131" s="450" t="str">
        <f t="shared" ca="1" si="100"/>
        <v/>
      </c>
      <c r="BN131" s="450" t="str">
        <f t="shared" ca="1" si="101"/>
        <v/>
      </c>
      <c r="BP131" s="450" t="str">
        <f t="shared" ca="1" si="102"/>
        <v/>
      </c>
      <c r="BQ131" s="450" t="str">
        <f t="shared" ca="1" si="103"/>
        <v/>
      </c>
      <c r="BS131" s="450" t="str">
        <f t="shared" ca="1" si="104"/>
        <v/>
      </c>
      <c r="BT131" s="450" t="str">
        <f t="shared" ca="1" si="105"/>
        <v/>
      </c>
      <c r="BU131" s="452"/>
      <c r="BV131" s="446"/>
      <c r="BW131" s="450" t="str">
        <f t="shared" ca="1" si="106"/>
        <v/>
      </c>
      <c r="BX131" s="450" t="str">
        <f t="shared" ca="1" si="107"/>
        <v/>
      </c>
      <c r="BY131" s="452"/>
      <c r="BZ131" s="450" t="str">
        <f t="shared" ca="1" si="108"/>
        <v/>
      </c>
      <c r="CA131" s="450" t="str">
        <f t="shared" ca="1" si="109"/>
        <v/>
      </c>
      <c r="CC131" s="450" t="str">
        <f t="shared" ca="1" si="110"/>
        <v/>
      </c>
      <c r="CD131" s="450" t="str">
        <f t="shared" ca="1" si="111"/>
        <v/>
      </c>
      <c r="CF131" s="450" t="str">
        <f t="shared" si="112"/>
        <v/>
      </c>
      <c r="CG131" s="450" t="str">
        <f t="shared" si="113"/>
        <v/>
      </c>
      <c r="CI131" s="450" t="str">
        <f t="shared" ca="1" si="114"/>
        <v/>
      </c>
      <c r="CJ131" s="450" t="str">
        <f t="shared" ca="1" si="115"/>
        <v/>
      </c>
      <c r="CL131" s="450" t="str">
        <f t="shared" ca="1" si="116"/>
        <v/>
      </c>
      <c r="CM131" s="450" t="str">
        <f t="shared" ca="1" si="117"/>
        <v/>
      </c>
    </row>
    <row r="132" spans="1:92" s="441" customFormat="1" ht="17.399999999999999" x14ac:dyDescent="0.55000000000000004">
      <c r="A132" s="445">
        <v>125</v>
      </c>
      <c r="B132" s="423" t="str">
        <f t="shared" si="75"/>
        <v xml:space="preserve">: </v>
      </c>
      <c r="C132" s="425"/>
      <c r="D132" s="425"/>
      <c r="E132" s="425"/>
      <c r="F132" s="425"/>
      <c r="G132" s="425"/>
      <c r="H132" s="305"/>
      <c r="I132" s="424"/>
      <c r="J132" s="306"/>
      <c r="K132" s="428"/>
      <c r="L132" s="426" t="s">
        <v>258</v>
      </c>
      <c r="M132" s="427"/>
      <c r="N132" s="426" t="s">
        <v>258</v>
      </c>
      <c r="O132" s="541">
        <f t="shared" si="77"/>
        <v>0</v>
      </c>
      <c r="P132" s="431"/>
      <c r="Q132" s="431" t="s">
        <v>0</v>
      </c>
      <c r="S132" s="442" t="str">
        <f t="shared" si="85"/>
        <v/>
      </c>
      <c r="T132" s="443" t="str">
        <f t="shared" si="78"/>
        <v/>
      </c>
      <c r="U132" s="442" t="str">
        <f t="shared" si="86"/>
        <v/>
      </c>
      <c r="V132" s="444" t="str">
        <f t="shared" si="79"/>
        <v>t/ha</v>
      </c>
      <c r="Z132" s="446"/>
      <c r="AP132" s="446"/>
      <c r="AS132" s="449" t="str">
        <f t="shared" si="87"/>
        <v/>
      </c>
      <c r="AU132" s="450" t="str">
        <f t="shared" ca="1" si="88"/>
        <v/>
      </c>
      <c r="AV132" s="450" t="str">
        <f t="shared" ca="1" si="89"/>
        <v/>
      </c>
      <c r="AX132" s="450" t="str">
        <f t="shared" ca="1" si="90"/>
        <v/>
      </c>
      <c r="AY132" s="450" t="str">
        <f t="shared" ca="1" si="91"/>
        <v/>
      </c>
      <c r="BA132" s="450" t="str">
        <f t="shared" ca="1" si="92"/>
        <v/>
      </c>
      <c r="BB132" s="450" t="str">
        <f t="shared" ca="1" si="93"/>
        <v/>
      </c>
      <c r="BD132" s="450" t="str">
        <f t="shared" ca="1" si="94"/>
        <v/>
      </c>
      <c r="BE132" s="450" t="str">
        <f t="shared" ca="1" si="95"/>
        <v/>
      </c>
      <c r="BG132" s="450" t="str">
        <f t="shared" ca="1" si="96"/>
        <v/>
      </c>
      <c r="BH132" s="450" t="str">
        <f t="shared" ca="1" si="97"/>
        <v/>
      </c>
      <c r="BI132" s="451"/>
      <c r="BJ132" s="450" t="str">
        <f t="shared" ca="1" si="98"/>
        <v/>
      </c>
      <c r="BK132" s="450" t="str">
        <f t="shared" ca="1" si="99"/>
        <v/>
      </c>
      <c r="BM132" s="450" t="str">
        <f t="shared" ca="1" si="100"/>
        <v/>
      </c>
      <c r="BN132" s="450" t="str">
        <f t="shared" ca="1" si="101"/>
        <v/>
      </c>
      <c r="BP132" s="450" t="str">
        <f t="shared" ca="1" si="102"/>
        <v/>
      </c>
      <c r="BQ132" s="450" t="str">
        <f t="shared" ca="1" si="103"/>
        <v/>
      </c>
      <c r="BS132" s="450" t="str">
        <f t="shared" ca="1" si="104"/>
        <v/>
      </c>
      <c r="BT132" s="450" t="str">
        <f t="shared" ca="1" si="105"/>
        <v/>
      </c>
      <c r="BU132" s="452"/>
      <c r="BV132" s="446"/>
      <c r="BW132" s="450" t="str">
        <f t="shared" ca="1" si="106"/>
        <v/>
      </c>
      <c r="BX132" s="450" t="str">
        <f t="shared" ca="1" si="107"/>
        <v/>
      </c>
      <c r="BY132" s="452"/>
      <c r="BZ132" s="450" t="str">
        <f t="shared" ca="1" si="108"/>
        <v/>
      </c>
      <c r="CA132" s="450" t="str">
        <f t="shared" ca="1" si="109"/>
        <v/>
      </c>
      <c r="CC132" s="450" t="str">
        <f t="shared" ca="1" si="110"/>
        <v/>
      </c>
      <c r="CD132" s="450" t="str">
        <f t="shared" ca="1" si="111"/>
        <v/>
      </c>
      <c r="CF132" s="450" t="str">
        <f t="shared" si="112"/>
        <v/>
      </c>
      <c r="CG132" s="450" t="str">
        <f t="shared" si="113"/>
        <v/>
      </c>
      <c r="CI132" s="450" t="str">
        <f t="shared" ca="1" si="114"/>
        <v/>
      </c>
      <c r="CJ132" s="450" t="str">
        <f t="shared" ca="1" si="115"/>
        <v/>
      </c>
      <c r="CL132" s="450" t="str">
        <f t="shared" ca="1" si="116"/>
        <v/>
      </c>
      <c r="CM132" s="450" t="str">
        <f t="shared" ca="1" si="117"/>
        <v/>
      </c>
    </row>
    <row r="133" spans="1:92" s="441" customFormat="1" ht="17.399999999999999" x14ac:dyDescent="0.55000000000000004">
      <c r="A133" s="445">
        <v>126</v>
      </c>
      <c r="B133" s="423" t="str">
        <f t="shared" si="75"/>
        <v xml:space="preserve">: </v>
      </c>
      <c r="C133" s="425"/>
      <c r="D133" s="425"/>
      <c r="E133" s="425"/>
      <c r="F133" s="425"/>
      <c r="G133" s="425"/>
      <c r="H133" s="305"/>
      <c r="I133" s="424"/>
      <c r="J133" s="306"/>
      <c r="K133" s="428"/>
      <c r="L133" s="426" t="s">
        <v>258</v>
      </c>
      <c r="M133" s="427"/>
      <c r="N133" s="426" t="s">
        <v>258</v>
      </c>
      <c r="O133" s="541">
        <f t="shared" si="77"/>
        <v>0</v>
      </c>
      <c r="P133" s="431"/>
      <c r="Q133" s="431" t="s">
        <v>0</v>
      </c>
      <c r="S133" s="442" t="str">
        <f t="shared" si="85"/>
        <v/>
      </c>
      <c r="T133" s="443" t="str">
        <f t="shared" si="78"/>
        <v/>
      </c>
      <c r="U133" s="442" t="str">
        <f t="shared" si="86"/>
        <v/>
      </c>
      <c r="V133" s="444" t="str">
        <f t="shared" si="79"/>
        <v>t/ha</v>
      </c>
      <c r="Z133" s="446"/>
      <c r="AP133" s="446"/>
      <c r="AS133" s="449" t="str">
        <f t="shared" si="87"/>
        <v/>
      </c>
      <c r="AU133" s="450" t="str">
        <f t="shared" ca="1" si="88"/>
        <v/>
      </c>
      <c r="AV133" s="450" t="str">
        <f t="shared" ca="1" si="89"/>
        <v/>
      </c>
      <c r="AX133" s="450" t="str">
        <f t="shared" ca="1" si="90"/>
        <v/>
      </c>
      <c r="AY133" s="450" t="str">
        <f t="shared" ca="1" si="91"/>
        <v/>
      </c>
      <c r="BA133" s="450" t="str">
        <f t="shared" ca="1" si="92"/>
        <v/>
      </c>
      <c r="BB133" s="450" t="str">
        <f t="shared" ca="1" si="93"/>
        <v/>
      </c>
      <c r="BD133" s="450" t="str">
        <f t="shared" ca="1" si="94"/>
        <v/>
      </c>
      <c r="BE133" s="450" t="str">
        <f t="shared" ca="1" si="95"/>
        <v/>
      </c>
      <c r="BG133" s="450" t="str">
        <f t="shared" ca="1" si="96"/>
        <v/>
      </c>
      <c r="BH133" s="450" t="str">
        <f t="shared" ca="1" si="97"/>
        <v/>
      </c>
      <c r="BI133" s="451"/>
      <c r="BJ133" s="450" t="str">
        <f t="shared" ca="1" si="98"/>
        <v/>
      </c>
      <c r="BK133" s="450" t="str">
        <f t="shared" ca="1" si="99"/>
        <v/>
      </c>
      <c r="BM133" s="450" t="str">
        <f t="shared" ca="1" si="100"/>
        <v/>
      </c>
      <c r="BN133" s="450" t="str">
        <f t="shared" ca="1" si="101"/>
        <v/>
      </c>
      <c r="BP133" s="450" t="str">
        <f t="shared" ca="1" si="102"/>
        <v/>
      </c>
      <c r="BQ133" s="450" t="str">
        <f t="shared" ca="1" si="103"/>
        <v/>
      </c>
      <c r="BS133" s="450" t="str">
        <f t="shared" ca="1" si="104"/>
        <v/>
      </c>
      <c r="BT133" s="450" t="str">
        <f t="shared" ca="1" si="105"/>
        <v/>
      </c>
      <c r="BU133" s="452"/>
      <c r="BV133" s="446"/>
      <c r="BW133" s="450" t="str">
        <f t="shared" ca="1" si="106"/>
        <v/>
      </c>
      <c r="BX133" s="450" t="str">
        <f t="shared" ca="1" si="107"/>
        <v/>
      </c>
      <c r="BY133" s="452"/>
      <c r="BZ133" s="450" t="str">
        <f t="shared" ca="1" si="108"/>
        <v/>
      </c>
      <c r="CA133" s="450" t="str">
        <f t="shared" ca="1" si="109"/>
        <v/>
      </c>
      <c r="CC133" s="450" t="str">
        <f t="shared" ca="1" si="110"/>
        <v/>
      </c>
      <c r="CD133" s="450" t="str">
        <f t="shared" ca="1" si="111"/>
        <v/>
      </c>
      <c r="CF133" s="450" t="str">
        <f t="shared" si="112"/>
        <v/>
      </c>
      <c r="CG133" s="450" t="str">
        <f t="shared" si="113"/>
        <v/>
      </c>
      <c r="CI133" s="450" t="str">
        <f t="shared" ca="1" si="114"/>
        <v/>
      </c>
      <c r="CJ133" s="450" t="str">
        <f t="shared" ca="1" si="115"/>
        <v/>
      </c>
      <c r="CL133" s="450" t="str">
        <f t="shared" ca="1" si="116"/>
        <v/>
      </c>
      <c r="CM133" s="450" t="str">
        <f t="shared" ca="1" si="117"/>
        <v/>
      </c>
    </row>
    <row r="134" spans="1:92" s="441" customFormat="1" ht="17.399999999999999" x14ac:dyDescent="0.55000000000000004">
      <c r="A134" s="445">
        <v>127</v>
      </c>
      <c r="B134" s="423" t="str">
        <f t="shared" si="75"/>
        <v xml:space="preserve">: </v>
      </c>
      <c r="C134" s="425"/>
      <c r="D134" s="425"/>
      <c r="E134" s="425"/>
      <c r="F134" s="425"/>
      <c r="G134" s="425"/>
      <c r="H134" s="305"/>
      <c r="I134" s="424"/>
      <c r="J134" s="306"/>
      <c r="K134" s="428"/>
      <c r="L134" s="426" t="s">
        <v>258</v>
      </c>
      <c r="M134" s="427"/>
      <c r="N134" s="426" t="s">
        <v>258</v>
      </c>
      <c r="O134" s="541">
        <f t="shared" si="77"/>
        <v>0</v>
      </c>
      <c r="P134" s="431"/>
      <c r="Q134" s="431" t="s">
        <v>0</v>
      </c>
      <c r="S134" s="442" t="str">
        <f t="shared" si="85"/>
        <v/>
      </c>
      <c r="T134" s="443" t="str">
        <f t="shared" si="78"/>
        <v/>
      </c>
      <c r="U134" s="442" t="str">
        <f t="shared" si="86"/>
        <v/>
      </c>
      <c r="V134" s="444" t="str">
        <f t="shared" si="79"/>
        <v>t/ha</v>
      </c>
      <c r="Z134" s="446"/>
      <c r="AP134" s="446"/>
      <c r="AS134" s="449" t="str">
        <f t="shared" si="87"/>
        <v/>
      </c>
      <c r="AU134" s="450" t="str">
        <f t="shared" ca="1" si="88"/>
        <v/>
      </c>
      <c r="AV134" s="450" t="str">
        <f t="shared" ca="1" si="89"/>
        <v/>
      </c>
      <c r="AX134" s="450" t="str">
        <f t="shared" ca="1" si="90"/>
        <v/>
      </c>
      <c r="AY134" s="450" t="str">
        <f t="shared" ca="1" si="91"/>
        <v/>
      </c>
      <c r="BA134" s="450" t="str">
        <f t="shared" ca="1" si="92"/>
        <v/>
      </c>
      <c r="BB134" s="450" t="str">
        <f t="shared" ca="1" si="93"/>
        <v/>
      </c>
      <c r="BD134" s="450" t="str">
        <f t="shared" ca="1" si="94"/>
        <v/>
      </c>
      <c r="BE134" s="450" t="str">
        <f t="shared" ca="1" si="95"/>
        <v/>
      </c>
      <c r="BG134" s="450" t="str">
        <f t="shared" ca="1" si="96"/>
        <v/>
      </c>
      <c r="BH134" s="450" t="str">
        <f t="shared" ca="1" si="97"/>
        <v/>
      </c>
      <c r="BI134" s="451"/>
      <c r="BJ134" s="450" t="str">
        <f t="shared" ca="1" si="98"/>
        <v/>
      </c>
      <c r="BK134" s="450" t="str">
        <f t="shared" ca="1" si="99"/>
        <v/>
      </c>
      <c r="BM134" s="450" t="str">
        <f t="shared" ca="1" si="100"/>
        <v/>
      </c>
      <c r="BN134" s="450" t="str">
        <f t="shared" ca="1" si="101"/>
        <v/>
      </c>
      <c r="BP134" s="450" t="str">
        <f t="shared" ca="1" si="102"/>
        <v/>
      </c>
      <c r="BQ134" s="450" t="str">
        <f t="shared" ca="1" si="103"/>
        <v/>
      </c>
      <c r="BS134" s="450" t="str">
        <f t="shared" ca="1" si="104"/>
        <v/>
      </c>
      <c r="BT134" s="450" t="str">
        <f t="shared" ca="1" si="105"/>
        <v/>
      </c>
      <c r="BU134" s="452"/>
      <c r="BV134" s="446"/>
      <c r="BW134" s="450" t="str">
        <f t="shared" ca="1" si="106"/>
        <v/>
      </c>
      <c r="BX134" s="450" t="str">
        <f t="shared" ca="1" si="107"/>
        <v/>
      </c>
      <c r="BY134" s="452"/>
      <c r="BZ134" s="450" t="str">
        <f t="shared" ca="1" si="108"/>
        <v/>
      </c>
      <c r="CA134" s="450" t="str">
        <f t="shared" ca="1" si="109"/>
        <v/>
      </c>
      <c r="CC134" s="450" t="str">
        <f t="shared" ca="1" si="110"/>
        <v/>
      </c>
      <c r="CD134" s="450" t="str">
        <f t="shared" ca="1" si="111"/>
        <v/>
      </c>
      <c r="CF134" s="450" t="str">
        <f t="shared" si="112"/>
        <v/>
      </c>
      <c r="CG134" s="450" t="str">
        <f t="shared" si="113"/>
        <v/>
      </c>
      <c r="CI134" s="450" t="str">
        <f t="shared" ca="1" si="114"/>
        <v/>
      </c>
      <c r="CJ134" s="450" t="str">
        <f t="shared" ca="1" si="115"/>
        <v/>
      </c>
      <c r="CL134" s="450" t="str">
        <f t="shared" ca="1" si="116"/>
        <v/>
      </c>
      <c r="CM134" s="450" t="str">
        <f t="shared" ca="1" si="117"/>
        <v/>
      </c>
    </row>
    <row r="135" spans="1:92" s="441" customFormat="1" ht="17.399999999999999" x14ac:dyDescent="0.55000000000000004">
      <c r="A135" s="445">
        <v>128</v>
      </c>
      <c r="B135" s="423" t="str">
        <f t="shared" si="75"/>
        <v xml:space="preserve">: </v>
      </c>
      <c r="C135" s="425"/>
      <c r="D135" s="425"/>
      <c r="E135" s="425"/>
      <c r="F135" s="425"/>
      <c r="G135" s="425"/>
      <c r="H135" s="305"/>
      <c r="I135" s="424"/>
      <c r="J135" s="306"/>
      <c r="K135" s="428"/>
      <c r="L135" s="426" t="s">
        <v>258</v>
      </c>
      <c r="M135" s="427"/>
      <c r="N135" s="426" t="s">
        <v>258</v>
      </c>
      <c r="O135" s="541">
        <f t="shared" si="77"/>
        <v>0</v>
      </c>
      <c r="P135" s="431"/>
      <c r="Q135" s="431" t="s">
        <v>0</v>
      </c>
      <c r="S135" s="442" t="str">
        <f t="shared" si="85"/>
        <v/>
      </c>
      <c r="T135" s="443" t="str">
        <f t="shared" si="78"/>
        <v/>
      </c>
      <c r="U135" s="442" t="str">
        <f t="shared" si="86"/>
        <v/>
      </c>
      <c r="V135" s="444" t="str">
        <f t="shared" si="79"/>
        <v>t/ha</v>
      </c>
      <c r="Z135" s="446"/>
      <c r="AP135" s="446"/>
      <c r="AS135" s="449" t="str">
        <f t="shared" si="87"/>
        <v/>
      </c>
      <c r="AU135" s="450" t="str">
        <f t="shared" ca="1" si="88"/>
        <v/>
      </c>
      <c r="AV135" s="450" t="str">
        <f t="shared" ca="1" si="89"/>
        <v/>
      </c>
      <c r="AX135" s="450" t="str">
        <f t="shared" ca="1" si="90"/>
        <v/>
      </c>
      <c r="AY135" s="450" t="str">
        <f t="shared" ca="1" si="91"/>
        <v/>
      </c>
      <c r="BA135" s="450" t="str">
        <f t="shared" ca="1" si="92"/>
        <v/>
      </c>
      <c r="BB135" s="450" t="str">
        <f t="shared" ca="1" si="93"/>
        <v/>
      </c>
      <c r="BD135" s="450" t="str">
        <f t="shared" ca="1" si="94"/>
        <v/>
      </c>
      <c r="BE135" s="450" t="str">
        <f t="shared" ca="1" si="95"/>
        <v/>
      </c>
      <c r="BG135" s="450" t="str">
        <f t="shared" ca="1" si="96"/>
        <v/>
      </c>
      <c r="BH135" s="450" t="str">
        <f t="shared" ca="1" si="97"/>
        <v/>
      </c>
      <c r="BI135" s="451"/>
      <c r="BJ135" s="450" t="str">
        <f t="shared" ca="1" si="98"/>
        <v/>
      </c>
      <c r="BK135" s="450" t="str">
        <f t="shared" ca="1" si="99"/>
        <v/>
      </c>
      <c r="BM135" s="450" t="str">
        <f t="shared" ca="1" si="100"/>
        <v/>
      </c>
      <c r="BN135" s="450" t="str">
        <f t="shared" ca="1" si="101"/>
        <v/>
      </c>
      <c r="BP135" s="450" t="str">
        <f t="shared" ca="1" si="102"/>
        <v/>
      </c>
      <c r="BQ135" s="450" t="str">
        <f t="shared" ca="1" si="103"/>
        <v/>
      </c>
      <c r="BS135" s="450" t="str">
        <f t="shared" ca="1" si="104"/>
        <v/>
      </c>
      <c r="BT135" s="450" t="str">
        <f t="shared" ca="1" si="105"/>
        <v/>
      </c>
      <c r="BU135" s="452"/>
      <c r="BV135" s="446"/>
      <c r="BW135" s="450" t="str">
        <f t="shared" ca="1" si="106"/>
        <v/>
      </c>
      <c r="BX135" s="450" t="str">
        <f t="shared" ca="1" si="107"/>
        <v/>
      </c>
      <c r="BY135" s="452"/>
      <c r="BZ135" s="450" t="str">
        <f t="shared" ca="1" si="108"/>
        <v/>
      </c>
      <c r="CA135" s="450" t="str">
        <f t="shared" ca="1" si="109"/>
        <v/>
      </c>
      <c r="CC135" s="450" t="str">
        <f t="shared" ca="1" si="110"/>
        <v/>
      </c>
      <c r="CD135" s="450" t="str">
        <f t="shared" ca="1" si="111"/>
        <v/>
      </c>
      <c r="CF135" s="450" t="str">
        <f t="shared" si="112"/>
        <v/>
      </c>
      <c r="CG135" s="450" t="str">
        <f t="shared" si="113"/>
        <v/>
      </c>
      <c r="CI135" s="450" t="str">
        <f t="shared" ca="1" si="114"/>
        <v/>
      </c>
      <c r="CJ135" s="450" t="str">
        <f t="shared" ca="1" si="115"/>
        <v/>
      </c>
      <c r="CL135" s="450" t="str">
        <f t="shared" ca="1" si="116"/>
        <v/>
      </c>
      <c r="CM135" s="450" t="str">
        <f t="shared" ca="1" si="117"/>
        <v/>
      </c>
    </row>
    <row r="136" spans="1:92" s="441" customFormat="1" ht="17.399999999999999" x14ac:dyDescent="0.55000000000000004">
      <c r="A136" s="445">
        <v>129</v>
      </c>
      <c r="B136" s="423" t="str">
        <f t="shared" ref="B136:B138" si="118">CONCATENATE(E136,": ",C136)</f>
        <v xml:space="preserve">: </v>
      </c>
      <c r="C136" s="425"/>
      <c r="D136" s="425"/>
      <c r="E136" s="425"/>
      <c r="F136" s="425"/>
      <c r="G136" s="425"/>
      <c r="H136" s="305"/>
      <c r="I136" s="424"/>
      <c r="J136" s="306"/>
      <c r="K136" s="428"/>
      <c r="L136" s="426" t="s">
        <v>258</v>
      </c>
      <c r="M136" s="427"/>
      <c r="N136" s="426" t="s">
        <v>258</v>
      </c>
      <c r="O136" s="541">
        <f t="shared" si="77"/>
        <v>0</v>
      </c>
      <c r="P136" s="431"/>
      <c r="Q136" s="431" t="s">
        <v>0</v>
      </c>
      <c r="S136" s="442" t="str">
        <f t="shared" si="85"/>
        <v/>
      </c>
      <c r="T136" s="443" t="str">
        <f t="shared" si="78"/>
        <v/>
      </c>
      <c r="U136" s="442" t="str">
        <f t="shared" si="86"/>
        <v/>
      </c>
      <c r="V136" s="444" t="str">
        <f t="shared" si="79"/>
        <v>t/ha</v>
      </c>
      <c r="Z136" s="446"/>
      <c r="AP136" s="446"/>
      <c r="AS136" s="449" t="str">
        <f t="shared" si="87"/>
        <v/>
      </c>
      <c r="AU136" s="450" t="str">
        <f t="shared" ca="1" si="88"/>
        <v/>
      </c>
      <c r="AV136" s="450" t="str">
        <f t="shared" ca="1" si="89"/>
        <v/>
      </c>
      <c r="AX136" s="450" t="str">
        <f t="shared" ca="1" si="90"/>
        <v/>
      </c>
      <c r="AY136" s="450" t="str">
        <f t="shared" ca="1" si="91"/>
        <v/>
      </c>
      <c r="BA136" s="450" t="str">
        <f t="shared" ca="1" si="92"/>
        <v/>
      </c>
      <c r="BB136" s="450" t="str">
        <f t="shared" ca="1" si="93"/>
        <v/>
      </c>
      <c r="BD136" s="450" t="str">
        <f t="shared" ca="1" si="94"/>
        <v/>
      </c>
      <c r="BE136" s="450" t="str">
        <f t="shared" ca="1" si="95"/>
        <v/>
      </c>
      <c r="BG136" s="450" t="str">
        <f t="shared" ca="1" si="96"/>
        <v/>
      </c>
      <c r="BH136" s="450" t="str">
        <f t="shared" ca="1" si="97"/>
        <v/>
      </c>
      <c r="BI136" s="451"/>
      <c r="BJ136" s="450" t="str">
        <f t="shared" ca="1" si="98"/>
        <v/>
      </c>
      <c r="BK136" s="450" t="str">
        <f t="shared" ca="1" si="99"/>
        <v/>
      </c>
      <c r="BM136" s="450" t="str">
        <f t="shared" ca="1" si="100"/>
        <v/>
      </c>
      <c r="BN136" s="450" t="str">
        <f t="shared" ca="1" si="101"/>
        <v/>
      </c>
      <c r="BP136" s="450" t="str">
        <f t="shared" ca="1" si="102"/>
        <v/>
      </c>
      <c r="BQ136" s="450" t="str">
        <f t="shared" ca="1" si="103"/>
        <v/>
      </c>
      <c r="BS136" s="450" t="str">
        <f t="shared" ca="1" si="104"/>
        <v/>
      </c>
      <c r="BT136" s="450" t="str">
        <f t="shared" ca="1" si="105"/>
        <v/>
      </c>
      <c r="BU136" s="452"/>
      <c r="BV136" s="446"/>
      <c r="BW136" s="450" t="str">
        <f t="shared" ca="1" si="106"/>
        <v/>
      </c>
      <c r="BX136" s="450" t="str">
        <f t="shared" ca="1" si="107"/>
        <v/>
      </c>
      <c r="BY136" s="452"/>
      <c r="BZ136" s="450" t="str">
        <f t="shared" ca="1" si="108"/>
        <v/>
      </c>
      <c r="CA136" s="450" t="str">
        <f t="shared" ca="1" si="109"/>
        <v/>
      </c>
      <c r="CC136" s="450" t="str">
        <f t="shared" ca="1" si="110"/>
        <v/>
      </c>
      <c r="CD136" s="450" t="str">
        <f t="shared" ca="1" si="111"/>
        <v/>
      </c>
      <c r="CF136" s="450" t="str">
        <f t="shared" si="112"/>
        <v/>
      </c>
      <c r="CG136" s="450" t="str">
        <f t="shared" si="113"/>
        <v/>
      </c>
      <c r="CI136" s="450" t="str">
        <f t="shared" ca="1" si="114"/>
        <v/>
      </c>
      <c r="CJ136" s="450" t="str">
        <f t="shared" ca="1" si="115"/>
        <v/>
      </c>
      <c r="CL136" s="450" t="str">
        <f t="shared" ca="1" si="116"/>
        <v/>
      </c>
      <c r="CM136" s="450" t="str">
        <f t="shared" ca="1" si="117"/>
        <v/>
      </c>
    </row>
    <row r="137" spans="1:92" s="441" customFormat="1" ht="17.399999999999999" x14ac:dyDescent="0.55000000000000004">
      <c r="A137" s="445">
        <v>130</v>
      </c>
      <c r="B137" s="423" t="str">
        <f t="shared" si="118"/>
        <v xml:space="preserve">: </v>
      </c>
      <c r="C137" s="425"/>
      <c r="D137" s="425"/>
      <c r="E137" s="425"/>
      <c r="F137" s="425"/>
      <c r="G137" s="425"/>
      <c r="H137" s="305"/>
      <c r="I137" s="424"/>
      <c r="J137" s="306"/>
      <c r="K137" s="428"/>
      <c r="L137" s="426" t="s">
        <v>258</v>
      </c>
      <c r="M137" s="427"/>
      <c r="N137" s="426" t="s">
        <v>258</v>
      </c>
      <c r="O137" s="541">
        <f t="shared" ref="O137:O138" si="119">IF($O$7="Weight by: Production",AJ137,AG137)</f>
        <v>0</v>
      </c>
      <c r="P137" s="431"/>
      <c r="Q137" s="431" t="s">
        <v>0</v>
      </c>
      <c r="S137" s="442" t="str">
        <f t="shared" si="85"/>
        <v/>
      </c>
      <c r="T137" s="443" t="str">
        <f t="shared" ref="T137:T138" si="120">IF(S137="","",IF($S$147="Y",U137,IF(S137&gt;=$S$139-$T$5*$S$143,IF(S137&lt;=$S$139+$T$5*$S$143,S137,""),"")))</f>
        <v/>
      </c>
      <c r="U137" s="442" t="str">
        <f t="shared" si="86"/>
        <v/>
      </c>
      <c r="V137" s="444" t="str">
        <f t="shared" ref="V137:V138" si="121">IF(AND(N137="",L137=""),"",IF(N137="",L137,N137))</f>
        <v>t/ha</v>
      </c>
      <c r="Z137" s="446"/>
      <c r="AP137" s="446"/>
      <c r="AS137" s="449" t="str">
        <f t="shared" si="87"/>
        <v/>
      </c>
      <c r="AU137" s="450" t="str">
        <f t="shared" ca="1" si="88"/>
        <v/>
      </c>
      <c r="AV137" s="450" t="str">
        <f t="shared" ca="1" si="89"/>
        <v/>
      </c>
      <c r="AX137" s="450" t="str">
        <f t="shared" ca="1" si="90"/>
        <v/>
      </c>
      <c r="AY137" s="450" t="str">
        <f t="shared" ca="1" si="91"/>
        <v/>
      </c>
      <c r="BA137" s="450" t="str">
        <f t="shared" ca="1" si="92"/>
        <v/>
      </c>
      <c r="BB137" s="450" t="str">
        <f t="shared" ca="1" si="93"/>
        <v/>
      </c>
      <c r="BD137" s="450" t="str">
        <f t="shared" ca="1" si="94"/>
        <v/>
      </c>
      <c r="BE137" s="450" t="str">
        <f t="shared" ca="1" si="95"/>
        <v/>
      </c>
      <c r="BG137" s="450" t="str">
        <f t="shared" ca="1" si="96"/>
        <v/>
      </c>
      <c r="BH137" s="450" t="str">
        <f t="shared" ca="1" si="97"/>
        <v/>
      </c>
      <c r="BI137" s="451"/>
      <c r="BJ137" s="450" t="str">
        <f t="shared" ca="1" si="98"/>
        <v/>
      </c>
      <c r="BK137" s="450" t="str">
        <f t="shared" ca="1" si="99"/>
        <v/>
      </c>
      <c r="BM137" s="450" t="str">
        <f t="shared" ca="1" si="100"/>
        <v/>
      </c>
      <c r="BN137" s="450" t="str">
        <f t="shared" ca="1" si="101"/>
        <v/>
      </c>
      <c r="BP137" s="450" t="str">
        <f t="shared" ca="1" si="102"/>
        <v/>
      </c>
      <c r="BQ137" s="450" t="str">
        <f t="shared" ca="1" si="103"/>
        <v/>
      </c>
      <c r="BS137" s="450" t="str">
        <f t="shared" ca="1" si="104"/>
        <v/>
      </c>
      <c r="BT137" s="450" t="str">
        <f t="shared" ca="1" si="105"/>
        <v/>
      </c>
      <c r="BU137" s="452"/>
      <c r="BV137" s="446"/>
      <c r="BW137" s="450" t="str">
        <f t="shared" ca="1" si="106"/>
        <v/>
      </c>
      <c r="BX137" s="450" t="str">
        <f t="shared" ca="1" si="107"/>
        <v/>
      </c>
      <c r="BY137" s="452"/>
      <c r="BZ137" s="450" t="str">
        <f t="shared" ca="1" si="108"/>
        <v/>
      </c>
      <c r="CA137" s="450" t="str">
        <f t="shared" ca="1" si="109"/>
        <v/>
      </c>
      <c r="CC137" s="450" t="str">
        <f t="shared" ca="1" si="110"/>
        <v/>
      </c>
      <c r="CD137" s="450" t="str">
        <f t="shared" ca="1" si="111"/>
        <v/>
      </c>
      <c r="CF137" s="450" t="str">
        <f t="shared" si="112"/>
        <v/>
      </c>
      <c r="CG137" s="450" t="str">
        <f t="shared" si="113"/>
        <v/>
      </c>
      <c r="CI137" s="450" t="str">
        <f t="shared" ca="1" si="114"/>
        <v/>
      </c>
      <c r="CJ137" s="450" t="str">
        <f t="shared" ca="1" si="115"/>
        <v/>
      </c>
      <c r="CL137" s="450" t="str">
        <f t="shared" ca="1" si="116"/>
        <v/>
      </c>
      <c r="CM137" s="450" t="str">
        <f t="shared" ca="1" si="117"/>
        <v/>
      </c>
    </row>
    <row r="138" spans="1:92" s="441" customFormat="1" ht="17.399999999999999" x14ac:dyDescent="0.55000000000000004">
      <c r="B138" s="423" t="str">
        <f t="shared" si="118"/>
        <v xml:space="preserve">: </v>
      </c>
      <c r="C138" s="424"/>
      <c r="D138" s="424"/>
      <c r="E138" s="425"/>
      <c r="F138" s="424"/>
      <c r="G138" s="425"/>
      <c r="H138" s="305"/>
      <c r="I138" s="424"/>
      <c r="J138" s="306"/>
      <c r="K138" s="529"/>
      <c r="L138" s="426" t="s">
        <v>258</v>
      </c>
      <c r="M138" s="468"/>
      <c r="N138" s="426" t="s">
        <v>258</v>
      </c>
      <c r="O138" s="541">
        <f t="shared" si="119"/>
        <v>0</v>
      </c>
      <c r="P138" s="431"/>
      <c r="Q138" s="431"/>
      <c r="S138" s="442" t="str">
        <f t="shared" ref="S138" si="122">IF(AND(M138="",K138=""),"",IF(M138="",K138,M138))</f>
        <v/>
      </c>
      <c r="T138" s="443" t="str">
        <f t="shared" si="120"/>
        <v/>
      </c>
      <c r="U138" s="442" t="str">
        <f t="shared" ref="U138" si="123">IF(AND(M138="",K138=""),"",IF(M138="",K138*O138,M138*O138))</f>
        <v/>
      </c>
      <c r="V138" s="444" t="str">
        <f t="shared" si="121"/>
        <v>t/ha</v>
      </c>
      <c r="Z138" s="446"/>
      <c r="AP138" s="446"/>
      <c r="AS138" s="453"/>
      <c r="AU138" s="450" t="str">
        <f ca="1">IF($AT$155="region",IF($E138=AU$159,$S138,""),IF($G138=AU$159,$S138,""))</f>
        <v/>
      </c>
      <c r="AV138" s="450" t="str">
        <f ca="1">IF($AT$155="Region",IF($E138=AU$159,$T138,""),IF($G138=AU$159,$T138,""))</f>
        <v/>
      </c>
      <c r="AX138" s="450" t="str">
        <f ca="1">IF($AT$155="region",IF($E138=AX$159,$S138,""),IF($G138=AX$159,$S138,""))</f>
        <v/>
      </c>
      <c r="AY138" s="450" t="str">
        <f ca="1">IF($AT$155="Region",IF($E138=AX$159,$T138,""),IF($G138=AX$159,$T138,""))</f>
        <v/>
      </c>
      <c r="BA138" s="450" t="str">
        <f ca="1">IF($AT$155="region",IF($E138=BA$159,$S138,""),IF($G138=BA$159,$S138,""))</f>
        <v/>
      </c>
      <c r="BB138" s="450" t="str">
        <f ca="1">IF($AT$155="Region",IF($E138=BA$159,$T138,""),IF($G138=BA$159,$T138,""))</f>
        <v/>
      </c>
      <c r="BD138" s="450" t="str">
        <f ca="1">IF($AT$155="region",IF($E138=BD$159,$S138,""),IF($G138=BD$159,$S138,""))</f>
        <v/>
      </c>
      <c r="BE138" s="450" t="str">
        <f ca="1">IF($AT$155="Region",IF($E138=BD$159,$T138,""),IF($G138=BD$159,$T138,""))</f>
        <v/>
      </c>
      <c r="BG138" s="450" t="str">
        <f ca="1">IF($AT$155="region",IF($E138=BG$159,$S138,""),IF($G138=BG$159,$S138,""))</f>
        <v/>
      </c>
      <c r="BH138" s="450" t="str">
        <f ca="1">IF($AT$155="Region",IF($E138=BG$159,$T138,""),IF($G138=BG$159,$T138,""))</f>
        <v/>
      </c>
      <c r="BI138" s="451"/>
      <c r="BJ138" s="450" t="str">
        <f ca="1">IF($E138=$BJ$159,S138,"")</f>
        <v/>
      </c>
      <c r="BK138" s="450" t="str">
        <f ca="1">IF($E138=$BJ$159,T138,"")</f>
        <v/>
      </c>
      <c r="BM138" s="450" t="str">
        <f ca="1">IF($E138=$BM$159,S138,"")</f>
        <v/>
      </c>
      <c r="BN138" s="450" t="str">
        <f ca="1">IF($E138=$BM$159,T138,"")</f>
        <v/>
      </c>
      <c r="BP138" s="450" t="str">
        <f ca="1">IF($E138=$BP$159,S138,"")</f>
        <v/>
      </c>
      <c r="BQ138" s="450" t="str">
        <f ca="1">IF($E138=$BP$159,T138,"")</f>
        <v/>
      </c>
      <c r="BS138" s="450" t="str">
        <f ca="1">IF($E138=$BS$159,S138,"")</f>
        <v/>
      </c>
      <c r="BT138" s="450" t="str">
        <f ca="1">IF($E138=$BS$159,T138,"")</f>
        <v/>
      </c>
      <c r="BU138" s="452"/>
      <c r="BV138" s="446"/>
      <c r="BW138" s="450" t="str">
        <f ca="1">IF($AT$155="Thermal-Moisture Regime",IF($E138=BW$159,$S138,""),IF($G138=BW$159,$S138,""))</f>
        <v/>
      </c>
      <c r="BX138" s="450" t="str">
        <f ca="1">IF($AT$155="Thermal-Moisture Regime",IF($E138=BW$159,$T138,""),IF($G138=BW$159,$T138,""))</f>
        <v/>
      </c>
      <c r="BY138" s="452"/>
      <c r="BZ138" s="450" t="str">
        <f ca="1">IF($AT$155="Thermal-Moisture Regime",IF($E138=BZ$159,$S138,""),IF($G138=BZ$159,$S138,""))</f>
        <v/>
      </c>
      <c r="CA138" s="450" t="str">
        <f ca="1">IF($AT$155="Thermal-Moisture Regime",IF($E138=BZ$159,$T138,""),IF($G138=BZ$159,$T138,""))</f>
        <v/>
      </c>
      <c r="CC138" s="450" t="str">
        <f ca="1">IF($AT$155="Thermal-Moisture Regime",IF($E138=CC$159,$S138,""),IF($G138=CC$159,$S138,""))</f>
        <v/>
      </c>
      <c r="CD138" s="450" t="str">
        <f ca="1">IF($AT$155="Thermal-Moisture Regime",IF($E138=CC$159,$T138,""),IF($G138=CC$159,$T138,""))</f>
        <v/>
      </c>
      <c r="CF138" s="450" t="str">
        <f>IF($AT$155="Thermal-Moisture Regime",IF($E138=CF$159,$S138,""),IF($G138=CF$159,$S138,""))</f>
        <v/>
      </c>
      <c r="CG138" s="450" t="str">
        <f>IF($AT$155="Thermal-Moisture Regime",IF($E138=CF$159,$T138,""),IF($G138=CF$159,$T138,""))</f>
        <v/>
      </c>
      <c r="CI138" s="450" t="str">
        <f ca="1">IF($AT$155="Thermal-Moisture Regime",IF($E138=CI$159,$S138,""),IF($G138=CI$159,$S138,""))</f>
        <v/>
      </c>
      <c r="CJ138" s="450" t="str">
        <f ca="1">IF($AT$155="Thermal-Moisture Regime",IF($E138=CI$159,$T138,""),IF($G138=CI$159,$T138,""))</f>
        <v/>
      </c>
      <c r="CL138" s="450" t="str">
        <f ca="1">IF($AT$155="Thermal-Moisture Regime",IF($E138=CL$159,$S138,""),IF($G138=CL$159,$S138,""))</f>
        <v/>
      </c>
      <c r="CM138" s="450" t="str">
        <f ca="1">IF($AT$155="Thermal-Moisture Regime",IF($E138=CL$159,$T138,""),IF($G138=CL$159,$T138,""))</f>
        <v/>
      </c>
    </row>
    <row r="139" spans="1:92" s="239" customFormat="1" ht="28.5" x14ac:dyDescent="0.55000000000000004">
      <c r="A139" s="241"/>
      <c r="B139" s="287"/>
      <c r="C139" s="272"/>
      <c r="D139" s="272"/>
      <c r="E139" s="272"/>
      <c r="F139" s="272"/>
      <c r="G139" s="272"/>
      <c r="H139" s="241"/>
      <c r="J139" s="273"/>
      <c r="K139" s="560"/>
      <c r="L139" s="241"/>
      <c r="M139" s="241" t="s">
        <v>211</v>
      </c>
      <c r="N139" s="241"/>
      <c r="P139" s="262"/>
      <c r="Q139" s="262"/>
      <c r="R139" s="273" t="s">
        <v>302</v>
      </c>
      <c r="S139" s="274">
        <f>AVERAGE(S8:S138)</f>
        <v>3.3333382352941179</v>
      </c>
      <c r="T139" s="274">
        <f>IF(S147="Y",SUM(T8:T138)/SUM(O8:O138),AVERAGE(T8:T138))</f>
        <v>5.2544477113779875</v>
      </c>
      <c r="U139" s="275">
        <f>SUM(U8:U138)/SUM(O8:O138)</f>
        <v>5.2544477113779875</v>
      </c>
      <c r="Z139" s="232"/>
      <c r="AP139" s="232"/>
      <c r="AT139" s="273" t="s">
        <v>212</v>
      </c>
      <c r="AU139" s="276">
        <f ca="1">AVERAGE(AU8:AU138)</f>
        <v>3.3333382352941179</v>
      </c>
      <c r="AV139" s="276">
        <f ca="1">SUM(AV8:AV138)/COUNTIF(AV8:AV138,"&gt;0")</f>
        <v>5.2544477113779857</v>
      </c>
      <c r="AX139" s="276">
        <f ca="1">AVERAGE(AX8:AX138)</f>
        <v>3.3333382352941179</v>
      </c>
      <c r="AY139" s="276">
        <f ca="1">SUM(AY8:AY138)/COUNTIF(AY8:AY138,"&gt;0")</f>
        <v>5.2544477113779857</v>
      </c>
      <c r="BA139" s="276" t="e">
        <f ca="1">AVERAGE(BA8:BA138)</f>
        <v>#DIV/0!</v>
      </c>
      <c r="BB139" s="276">
        <f ca="1">SUM(BB8:BB138)/COUNTIF(BB8:BB138,"&gt;0")</f>
        <v>5.2544477113779857</v>
      </c>
      <c r="BD139" s="276" t="e">
        <f ca="1">AVERAGE(BD8:BD138)</f>
        <v>#DIV/0!</v>
      </c>
      <c r="BE139" s="276">
        <f ca="1">SUM(BE8:BE138)/COUNTIF(BE8:BE138,"&gt;0")</f>
        <v>5.2544477113779857</v>
      </c>
      <c r="BG139" s="276">
        <f ca="1">AVERAGE(BG8:BG138)</f>
        <v>3.3333382352941179</v>
      </c>
      <c r="BH139" s="276">
        <f ca="1">SUM(BH8:BH138)/COUNTIF(BH8:BH138,"&gt;0")</f>
        <v>5.2544477113779857</v>
      </c>
      <c r="BI139" s="235"/>
      <c r="BJ139" s="276" t="e">
        <f ca="1">AVERAGE(BJ8:BJ138)</f>
        <v>#DIV/0!</v>
      </c>
      <c r="BK139" s="276" t="e">
        <f ca="1">SUM(BK8:BK138)/COUNTIF(BK8:BK138,"&gt;0")</f>
        <v>#DIV/0!</v>
      </c>
      <c r="BM139" s="276" t="e">
        <f ca="1">AVERAGE(BM8:BM138)</f>
        <v>#DIV/0!</v>
      </c>
      <c r="BN139" s="276" t="e">
        <f ca="1">SUM(BN8:BN138)/COUNTIF(BN8:BN138,"&gt;0")</f>
        <v>#DIV/0!</v>
      </c>
      <c r="BP139" s="276" t="e">
        <f ca="1">AVERAGE(BP8:BP138)</f>
        <v>#DIV/0!</v>
      </c>
      <c r="BQ139" s="276" t="e">
        <f ca="1">SUM(BQ8:BQ138)/COUNTIF(BQ8:BQ138,"&gt;0")</f>
        <v>#DIV/0!</v>
      </c>
      <c r="BS139" s="276" t="e">
        <f ca="1">AVERAGE(BS8:BS138)</f>
        <v>#DIV/0!</v>
      </c>
      <c r="BT139" s="276" t="e">
        <f ca="1">SUM(BT8:BT138)/COUNTIF(BT8:BT138,"&gt;0")</f>
        <v>#DIV/0!</v>
      </c>
      <c r="BU139" s="241"/>
      <c r="BV139" s="232"/>
      <c r="BW139" s="276" t="e">
        <f ca="1">AVERAGE(BW8:BW138)</f>
        <v>#DIV/0!</v>
      </c>
      <c r="BX139" s="276">
        <f ca="1">SUM(BX8:BX138)/COUNTIF(BX8:BX138,"&gt;0")</f>
        <v>5.2544477113779857</v>
      </c>
      <c r="BY139" s="241"/>
      <c r="BZ139" s="276">
        <f ca="1">AVERAGE(BZ8:BZ138)</f>
        <v>3.3570059405940595</v>
      </c>
      <c r="CA139" s="276">
        <f ca="1">SUM(CA8:CA138)/COUNTIF(CA8:CA138,"&gt;0")</f>
        <v>5.2544477113779857</v>
      </c>
      <c r="CC139" s="276">
        <f ca="1">AVERAGE(CC8:CC138)</f>
        <v>3.3333382352941179</v>
      </c>
      <c r="CD139" s="276">
        <f ca="1">SUM(CD8:CD138)/COUNTIF(CD8:CD138,"&gt;0")</f>
        <v>0.21085914603300313</v>
      </c>
      <c r="CF139" s="276" t="e">
        <f>AVERAGE(CF8:CF138)</f>
        <v>#DIV/0!</v>
      </c>
      <c r="CG139" s="276" t="e">
        <f>SUM(CG8:CG138)/COUNTIF(CG8:CG138,"&gt;0")</f>
        <v>#DIV/0!</v>
      </c>
      <c r="CI139" s="276">
        <f ca="1">AVERAGE(CI8:CI138)</f>
        <v>3.3333382352941179</v>
      </c>
      <c r="CJ139" s="276">
        <f ca="1">SUM(CJ8:CJ138)/COUNTIF(CJ8:CJ138,"&gt;0")</f>
        <v>5.2544477113779857</v>
      </c>
      <c r="CL139" s="276">
        <f ca="1">AVERAGE(CL8:CL138)</f>
        <v>3.3333382352941179</v>
      </c>
      <c r="CM139" s="276">
        <f ca="1">SUM(CM8:CM138)/COUNTIF(CM8:CM138,"&gt;0")</f>
        <v>5.2544477113779857</v>
      </c>
    </row>
    <row r="140" spans="1:92" s="239" customFormat="1" ht="28.5" x14ac:dyDescent="0.55000000000000004">
      <c r="A140" s="241"/>
      <c r="B140" s="241"/>
      <c r="C140" s="272" t="s">
        <v>214</v>
      </c>
      <c r="D140" s="277" t="s">
        <v>272</v>
      </c>
      <c r="E140" s="278"/>
      <c r="F140" s="278"/>
      <c r="G140" s="278"/>
      <c r="H140" s="278"/>
      <c r="I140" s="278"/>
      <c r="J140" s="278"/>
      <c r="K140" s="561"/>
      <c r="L140" s="241"/>
      <c r="M140" s="241"/>
      <c r="N140" s="241"/>
      <c r="P140" s="262"/>
      <c r="Q140" s="262"/>
      <c r="R140" s="279" t="s">
        <v>215</v>
      </c>
      <c r="S140" s="280">
        <f>S139+V140*S143</f>
        <v>5.6114314682518636</v>
      </c>
      <c r="T140" s="280">
        <f>T139+V140*T143</f>
        <v>10.534843470495709</v>
      </c>
      <c r="U140" s="280">
        <f>U139+V140*U143</f>
        <v>10.534843470495709</v>
      </c>
      <c r="V140" s="281">
        <v>1</v>
      </c>
      <c r="W140" s="282" t="s">
        <v>216</v>
      </c>
      <c r="Z140" s="232"/>
      <c r="AP140" s="232"/>
      <c r="AT140" s="279" t="s">
        <v>215</v>
      </c>
      <c r="AU140" s="283" t="e">
        <f ca="1">AU139+(AU145*AU142)</f>
        <v>#DIV/0!</v>
      </c>
      <c r="AV140" s="283" t="e">
        <f ca="1">AV139+(AV145*AU142)</f>
        <v>#DIV/0!</v>
      </c>
      <c r="AX140" s="283">
        <f ca="1">AX139+(AX145*AX142)</f>
        <v>5.6114314682518636</v>
      </c>
      <c r="AY140" s="283" t="e">
        <f ca="1">AY139+(AY145*AX142)</f>
        <v>#DIV/0!</v>
      </c>
      <c r="BA140" s="283" t="e">
        <f ca="1">BA139+(BA145*BA142)</f>
        <v>#DIV/0!</v>
      </c>
      <c r="BB140" s="283" t="e">
        <f ca="1">BB139+(BB145*BA142)</f>
        <v>#DIV/0!</v>
      </c>
      <c r="BD140" s="283" t="e">
        <f ca="1">BD139+(BD145*BD142)</f>
        <v>#DIV/0!</v>
      </c>
      <c r="BE140" s="283" t="e">
        <f ca="1">BE139+(BE145*BD142)</f>
        <v>#DIV/0!</v>
      </c>
      <c r="BG140" s="283" t="e">
        <f ca="1">BG139+(BG145*BG142)</f>
        <v>#DIV/0!</v>
      </c>
      <c r="BH140" s="283" t="e">
        <f ca="1">BH139+(BH145*BG142)</f>
        <v>#DIV/0!</v>
      </c>
      <c r="BI140" s="235"/>
      <c r="BJ140" s="283" t="e">
        <f ca="1">BJ139+(BJ145*BJ142)</f>
        <v>#DIV/0!</v>
      </c>
      <c r="BK140" s="283" t="e">
        <f ca="1">BK139+(BK145*BJ142)</f>
        <v>#DIV/0!</v>
      </c>
      <c r="BM140" s="283" t="e">
        <f ca="1">BM139+(BM145*BM142)</f>
        <v>#DIV/0!</v>
      </c>
      <c r="BN140" s="283" t="e">
        <f ca="1">BN139+(BN145*BM142)</f>
        <v>#DIV/0!</v>
      </c>
      <c r="BP140" s="283" t="e">
        <f ca="1">BP139+(BP145*BP142)</f>
        <v>#DIV/0!</v>
      </c>
      <c r="BQ140" s="283" t="e">
        <f ca="1">BQ139+(BQ145*BP142)</f>
        <v>#DIV/0!</v>
      </c>
      <c r="BS140" s="283" t="e">
        <f ca="1">BS139+(BS145*BS142)</f>
        <v>#DIV/0!</v>
      </c>
      <c r="BT140" s="283" t="e">
        <f ca="1">BT139+(BT145*BS142)</f>
        <v>#DIV/0!</v>
      </c>
      <c r="BU140" s="241"/>
      <c r="BV140" s="232"/>
      <c r="BW140" s="283" t="e">
        <f ca="1">BW139+(BW145*BW142)</f>
        <v>#DIV/0!</v>
      </c>
      <c r="BX140" s="283" t="e">
        <f ca="1">BX139+(BX145*BW142)</f>
        <v>#DIV/0!</v>
      </c>
      <c r="BY140" s="241"/>
      <c r="BZ140" s="283">
        <f ca="1">BZ139+(BZ145*BZ142)</f>
        <v>5.6338361242729498</v>
      </c>
      <c r="CA140" s="283" t="e">
        <f ca="1">CA139+(CA145*BZ142)</f>
        <v>#DIV/0!</v>
      </c>
      <c r="CC140" s="283" t="e">
        <f ca="1">CC139+(CC145*CC142)</f>
        <v>#DIV/0!</v>
      </c>
      <c r="CD140" s="283">
        <f ca="1">CD139+(CD145*CC142)</f>
        <v>16.549398535720961</v>
      </c>
      <c r="CF140" s="283" t="e">
        <f>CF139+(CF145*CF142)</f>
        <v>#DIV/0!</v>
      </c>
      <c r="CG140" s="283" t="e">
        <f>CG139+(CG145*CF142)</f>
        <v>#DIV/0!</v>
      </c>
      <c r="CI140" s="283" t="e">
        <f ca="1">CI139+(CI145*CI142)</f>
        <v>#DIV/0!</v>
      </c>
      <c r="CJ140" s="283">
        <f ca="1">CJ139+(CJ145*CI142)</f>
        <v>21.592987101065944</v>
      </c>
      <c r="CL140" s="283" t="e">
        <f ca="1">CL139+(CL145*CL142)</f>
        <v>#DIV/0!</v>
      </c>
      <c r="CM140" s="283" t="e">
        <f ca="1">CM139+(CM145*CL142)</f>
        <v>#DIV/0!</v>
      </c>
    </row>
    <row r="141" spans="1:92" s="241" customFormat="1" ht="13" customHeight="1" x14ac:dyDescent="0.55000000000000004">
      <c r="C141" s="262"/>
      <c r="D141" s="284"/>
      <c r="E141" s="285"/>
      <c r="F141" s="285"/>
      <c r="G141" s="285"/>
      <c r="H141" s="285"/>
      <c r="I141" s="285"/>
      <c r="J141" s="285"/>
      <c r="K141" s="562"/>
      <c r="L141" s="239"/>
      <c r="M141" s="239"/>
      <c r="R141" s="279" t="s">
        <v>218</v>
      </c>
      <c r="S141" s="280">
        <f>S139-V141*S143</f>
        <v>1.0552450023363726</v>
      </c>
      <c r="T141" s="280">
        <f>T139-V141*T143</f>
        <v>-2.5948047739732694E-2</v>
      </c>
      <c r="U141" s="280">
        <f>U139-V141*U143</f>
        <v>-2.5948047739732694E-2</v>
      </c>
      <c r="V141" s="281">
        <v>1</v>
      </c>
      <c r="W141" s="282" t="s">
        <v>219</v>
      </c>
      <c r="X141" s="239"/>
      <c r="Z141" s="286"/>
      <c r="AP141" s="286"/>
      <c r="AQ141" s="239"/>
      <c r="AR141" s="239"/>
      <c r="AS141" s="239"/>
      <c r="AT141" s="279" t="s">
        <v>218</v>
      </c>
      <c r="AU141" s="283" t="e">
        <f ca="1">AU139-(AU145*AU143)</f>
        <v>#DIV/0!</v>
      </c>
      <c r="AV141" s="283" t="e">
        <f ca="1">AV139-(AV145*AU143)</f>
        <v>#DIV/0!</v>
      </c>
      <c r="AW141" s="239"/>
      <c r="AX141" s="283">
        <f ca="1">AX139-(AX145*AX143)</f>
        <v>1.0552450023363726</v>
      </c>
      <c r="AY141" s="283" t="e">
        <f ca="1">AY139-(AY145*AX143)</f>
        <v>#DIV/0!</v>
      </c>
      <c r="AZ141" s="239"/>
      <c r="BA141" s="283" t="e">
        <f ca="1">BA139-(BA145*BA143)</f>
        <v>#DIV/0!</v>
      </c>
      <c r="BB141" s="283">
        <f ca="1">BB139-(BB145*BA143)</f>
        <v>-11.084091678309974</v>
      </c>
      <c r="BC141" s="239"/>
      <c r="BD141" s="283" t="e">
        <f ca="1">BD139-(BD145*BD143)</f>
        <v>#DIV/0!</v>
      </c>
      <c r="BE141" s="283" t="e">
        <f ca="1">BE139-(BE145*BD143)</f>
        <v>#DIV/0!</v>
      </c>
      <c r="BF141" s="239"/>
      <c r="BG141" s="283" t="e">
        <f ca="1">BG139-(BG145*BG143)</f>
        <v>#DIV/0!</v>
      </c>
      <c r="BH141" s="283" t="e">
        <f ca="1">BH139-(BH145*BG143)</f>
        <v>#DIV/0!</v>
      </c>
      <c r="BI141" s="235"/>
      <c r="BJ141" s="283" t="e">
        <f ca="1">BJ139-(BJ145*BJ143)</f>
        <v>#DIV/0!</v>
      </c>
      <c r="BK141" s="283" t="e">
        <f ca="1">BK139-(BK145*BJ143)</f>
        <v>#DIV/0!</v>
      </c>
      <c r="BL141" s="239"/>
      <c r="BM141" s="283" t="e">
        <f ca="1">BM139-(BM145*BM143)</f>
        <v>#DIV/0!</v>
      </c>
      <c r="BN141" s="283" t="e">
        <f ca="1">BN139-(BN145*BM143)</f>
        <v>#DIV/0!</v>
      </c>
      <c r="BO141" s="239"/>
      <c r="BP141" s="283" t="e">
        <f ca="1">BP139-(BP145*BP143)</f>
        <v>#DIV/0!</v>
      </c>
      <c r="BQ141" s="283" t="e">
        <f ca="1">BQ139-(BQ145*BP143)</f>
        <v>#DIV/0!</v>
      </c>
      <c r="BR141" s="239"/>
      <c r="BS141" s="283" t="e">
        <f ca="1">BS139-(BS145*BS143)</f>
        <v>#DIV/0!</v>
      </c>
      <c r="BT141" s="283" t="e">
        <f ca="1">BT139-(BT145*BS143)</f>
        <v>#DIV/0!</v>
      </c>
      <c r="BV141" s="232"/>
      <c r="BW141" s="283" t="e">
        <f ca="1">BW139-(BW145*BW143)</f>
        <v>#DIV/0!</v>
      </c>
      <c r="BX141" s="283" t="e">
        <f ca="1">BX139-(BX145*BW143)</f>
        <v>#DIV/0!</v>
      </c>
      <c r="BZ141" s="283">
        <f ca="1">BZ139-(BZ145*BZ143)</f>
        <v>1.0801757569151698</v>
      </c>
      <c r="CA141" s="283" t="e">
        <f ca="1">CA139-(CA145*BZ143)</f>
        <v>#DIV/0!</v>
      </c>
      <c r="CB141" s="239"/>
      <c r="CC141" s="283" t="e">
        <f ca="1">CC139-(CC145*CC143)</f>
        <v>#DIV/0!</v>
      </c>
      <c r="CD141" s="283" t="e">
        <f ca="1">CD139-(CD145*CC143)</f>
        <v>#DIV/0!</v>
      </c>
      <c r="CE141" s="239"/>
      <c r="CF141" s="283" t="e">
        <f>CF139-(CF145*CF143)</f>
        <v>#DIV/0!</v>
      </c>
      <c r="CG141" s="283" t="e">
        <f>CG139-(CG145*CF143)</f>
        <v>#DIV/0!</v>
      </c>
      <c r="CH141" s="239"/>
      <c r="CI141" s="283" t="e">
        <f ca="1">CI139-(CI145*CI143)</f>
        <v>#DIV/0!</v>
      </c>
      <c r="CJ141" s="283">
        <f ca="1">CJ139-(CJ145*CI143)</f>
        <v>-11.034155157861013</v>
      </c>
      <c r="CK141" s="239"/>
      <c r="CL141" s="283" t="e">
        <f ca="1">CL139-(CL145*CL143)</f>
        <v>#DIV/0!</v>
      </c>
      <c r="CM141" s="283" t="e">
        <f ca="1">CM139-(CM145*CL143)</f>
        <v>#DIV/0!</v>
      </c>
      <c r="CN141" s="239"/>
    </row>
    <row r="142" spans="1:92" s="241" customFormat="1" ht="28.2" x14ac:dyDescent="0.55000000000000004">
      <c r="C142" s="262"/>
      <c r="D142" s="284" t="s">
        <v>0</v>
      </c>
      <c r="E142" s="285"/>
      <c r="F142" s="285"/>
      <c r="G142" s="285"/>
      <c r="H142" s="285"/>
      <c r="I142" s="285"/>
      <c r="J142" s="285"/>
      <c r="K142" s="562"/>
      <c r="R142" s="279" t="s">
        <v>220</v>
      </c>
      <c r="S142" s="280" t="str">
        <f>IF((0.67*S143)&gt;S139,"no","yes")</f>
        <v>yes</v>
      </c>
      <c r="T142" s="280" t="str">
        <f>IF((0.67*T143)&gt;T139,"no","yes")</f>
        <v>yes</v>
      </c>
      <c r="U142" s="280" t="str">
        <f>IF((0.67*U143)&gt;U139,"no","yes")</f>
        <v>yes</v>
      </c>
      <c r="Z142" s="286"/>
      <c r="AP142" s="286"/>
      <c r="AS142" s="757" t="s">
        <v>221</v>
      </c>
      <c r="AT142" s="758"/>
      <c r="AU142" s="281">
        <v>1</v>
      </c>
      <c r="AX142" s="281">
        <v>1</v>
      </c>
      <c r="BA142" s="281">
        <v>1</v>
      </c>
      <c r="BD142" s="281">
        <v>1</v>
      </c>
      <c r="BG142" s="281">
        <v>1</v>
      </c>
      <c r="BI142" s="235"/>
      <c r="BJ142" s="281">
        <v>1</v>
      </c>
      <c r="BM142" s="281">
        <v>1</v>
      </c>
      <c r="BP142" s="281">
        <v>1</v>
      </c>
      <c r="BS142" s="281">
        <v>1</v>
      </c>
      <c r="BV142" s="286"/>
      <c r="BW142" s="281">
        <v>1</v>
      </c>
      <c r="BZ142" s="281">
        <v>1</v>
      </c>
      <c r="CC142" s="281">
        <v>1</v>
      </c>
      <c r="CF142" s="281">
        <v>1</v>
      </c>
      <c r="CI142" s="281">
        <v>1</v>
      </c>
      <c r="CL142" s="281">
        <v>1</v>
      </c>
    </row>
    <row r="143" spans="1:92" s="241" customFormat="1" ht="28.2" x14ac:dyDescent="0.55000000000000004">
      <c r="A143" s="287" t="str">
        <f>HYPERLINK("#"&amp;"'"&amp;A$1&amp;"'!a1","Back to top")</f>
        <v>Back to top</v>
      </c>
      <c r="B143" s="287"/>
      <c r="C143" s="262"/>
      <c r="D143" s="284"/>
      <c r="E143" s="285"/>
      <c r="F143" s="285"/>
      <c r="G143" s="285"/>
      <c r="H143" s="285"/>
      <c r="I143" s="285"/>
      <c r="J143" s="285"/>
      <c r="K143" s="562"/>
      <c r="N143" s="282"/>
      <c r="O143" s="282"/>
      <c r="R143" s="279" t="s">
        <v>222</v>
      </c>
      <c r="S143" s="280">
        <f>_xlfn.STDEV.P(S8:S138)</f>
        <v>2.2780932329577452</v>
      </c>
      <c r="T143" s="280">
        <f t="array" ref="T143">IF(S147="Y",SQRT(SUM(O8:O138*(M8:M138-(T139))^2)/((COUNTIFS(O8:O138,"&lt;&gt;0")-1)/COUNTIFS(O8:O138,"&lt;&gt;0")*SUM(O8:O138))),_xlfn.STDEV.P(T8:T138))</f>
        <v>5.2803957591177202</v>
      </c>
      <c r="U143" s="280">
        <f t="array" ref="U143">SQRT(SUM(O8:O138*(M8:M138-(U139))^2)/((COUNTIFS(O8:O138,"&lt;&gt;0")-1)/COUNTIFS(O8:O138,"&lt;&gt;0")*SUM(O8:O138)))</f>
        <v>5.2803957591177202</v>
      </c>
      <c r="Z143" s="286"/>
      <c r="AP143" s="286"/>
      <c r="AS143" s="757"/>
      <c r="AT143" s="758"/>
      <c r="AU143" s="281">
        <v>1</v>
      </c>
      <c r="AX143" s="281">
        <v>1</v>
      </c>
      <c r="BA143" s="281">
        <v>1</v>
      </c>
      <c r="BD143" s="281">
        <v>1</v>
      </c>
      <c r="BG143" s="281">
        <v>1</v>
      </c>
      <c r="BI143" s="235"/>
      <c r="BJ143" s="281">
        <v>1</v>
      </c>
      <c r="BM143" s="281">
        <v>1</v>
      </c>
      <c r="BP143" s="281">
        <v>1</v>
      </c>
      <c r="BS143" s="281">
        <v>1</v>
      </c>
      <c r="BV143" s="286"/>
      <c r="BW143" s="281">
        <v>1</v>
      </c>
      <c r="BZ143" s="281">
        <v>1</v>
      </c>
      <c r="CC143" s="281">
        <v>1</v>
      </c>
      <c r="CF143" s="281">
        <v>1</v>
      </c>
      <c r="CI143" s="281">
        <v>1</v>
      </c>
      <c r="CL143" s="281">
        <v>1</v>
      </c>
    </row>
    <row r="144" spans="1:92" s="241" customFormat="1" ht="28.2" x14ac:dyDescent="0.55000000000000004">
      <c r="C144" s="254"/>
      <c r="D144" s="284"/>
      <c r="E144" s="285"/>
      <c r="F144" s="285"/>
      <c r="G144" s="285"/>
      <c r="H144" s="285"/>
      <c r="I144" s="285"/>
      <c r="J144" s="285"/>
      <c r="K144" s="562"/>
      <c r="R144" s="288" t="s">
        <v>223</v>
      </c>
      <c r="S144" s="289">
        <f>COUNTIF(S8:S138,"&gt;0")</f>
        <v>102</v>
      </c>
      <c r="T144" s="289">
        <f>COUNTIF(T8:T138,"&gt;0")</f>
        <v>102</v>
      </c>
      <c r="U144" s="290"/>
      <c r="V144" s="291" t="s">
        <v>224</v>
      </c>
      <c r="Z144" s="286"/>
      <c r="AP144" s="286"/>
      <c r="AT144" s="279" t="s">
        <v>220</v>
      </c>
      <c r="AU144" s="283" t="str">
        <f ca="1">IF((0.67*AU145)&gt;AU139,"no","yes")</f>
        <v>yes</v>
      </c>
      <c r="AV144" s="283" t="str">
        <f ca="1">IF((0.67*AV145)&gt;AV139,"no","yes")</f>
        <v>no</v>
      </c>
      <c r="AX144" s="283" t="e">
        <f ca="1">IF((0.67*AX145)&gt;AX139,"no","yes")</f>
        <v>#DIV/0!</v>
      </c>
      <c r="AY144" s="283" t="str">
        <f ca="1">IF((0.67*AY145)&gt;AY139,"no","yes")</f>
        <v>no</v>
      </c>
      <c r="BA144" s="283" t="e">
        <f ca="1">IF((0.67*BA145)&gt;BA139,"no","yes")</f>
        <v>#DIV/0!</v>
      </c>
      <c r="BB144" s="283" t="e">
        <f ca="1">IF((0.67*BB145)&gt;BB139,"no","yes")</f>
        <v>#DIV/0!</v>
      </c>
      <c r="BD144" s="283" t="e">
        <f ca="1">IF((0.67*BD145)&gt;BD139,"no","yes")</f>
        <v>#DIV/0!</v>
      </c>
      <c r="BE144" s="283" t="str">
        <f ca="1">IF((0.67*BE145)&gt;BE139,"no","yes")</f>
        <v>no</v>
      </c>
      <c r="BG144" s="283" t="e">
        <f ca="1">IF((0.67*BG145)&gt;BG139,"no","yes")</f>
        <v>#DIV/0!</v>
      </c>
      <c r="BH144" s="283" t="str">
        <f ca="1">IF((0.67*BH145)&gt;BH139,"no","yes")</f>
        <v>no</v>
      </c>
      <c r="BI144" s="235"/>
      <c r="BJ144" s="283" t="e">
        <f ca="1">IF((0.67*BJ145)&gt;BJ139,"no","yes")</f>
        <v>#DIV/0!</v>
      </c>
      <c r="BK144" s="283" t="e">
        <f ca="1">IF((0.67*BK145)&gt;BK139,"no","yes")</f>
        <v>#DIV/0!</v>
      </c>
      <c r="BM144" s="283" t="e">
        <f ca="1">IF((0.67*BM145)&gt;BM139,"no","yes")</f>
        <v>#DIV/0!</v>
      </c>
      <c r="BN144" s="283" t="e">
        <f ca="1">IF((0.67*BN145)&gt;BN139,"no","yes")</f>
        <v>#DIV/0!</v>
      </c>
      <c r="BP144" s="283" t="e">
        <f ca="1">IF((0.67*BP145)&gt;BP139,"no","yes")</f>
        <v>#DIV/0!</v>
      </c>
      <c r="BQ144" s="283" t="e">
        <f ca="1">IF((0.67*BQ145)&gt;BQ139,"no","yes")</f>
        <v>#DIV/0!</v>
      </c>
      <c r="BS144" s="283" t="e">
        <f ca="1">IF((0.67*BS145)&gt;BS139,"no","yes")</f>
        <v>#DIV/0!</v>
      </c>
      <c r="BT144" s="283" t="e">
        <f ca="1">IF((0.67*BT145)&gt;BT139,"no","yes")</f>
        <v>#DIV/0!</v>
      </c>
      <c r="BV144" s="286"/>
      <c r="BW144" s="283" t="e">
        <f ca="1">IF((0.67*BW145)&gt;BW139,"no","yes")</f>
        <v>#DIV/0!</v>
      </c>
      <c r="BX144" s="283" t="e">
        <f ca="1">IF((0.67*BX145)&gt;BX139,"no","yes")</f>
        <v>#DIV/0!</v>
      </c>
      <c r="BZ144" s="283" t="e">
        <f ca="1">IF((0.67*BZ145)&gt;BZ139,"no","yes")</f>
        <v>#DIV/0!</v>
      </c>
      <c r="CA144" s="283" t="str">
        <f ca="1">IF((0.67*CA145)&gt;CA139,"no","yes")</f>
        <v>no</v>
      </c>
      <c r="CC144" s="283" t="str">
        <f ca="1">IF((0.67*CC145)&gt;CC139,"no","yes")</f>
        <v>yes</v>
      </c>
      <c r="CD144" s="283" t="e">
        <f ca="1">IF((0.67*CD145)&gt;CD139,"no","yes")</f>
        <v>#DIV/0!</v>
      </c>
      <c r="CF144" s="283" t="e">
        <f>IF((0.67*CF145)&gt;CF139,"no","yes")</f>
        <v>#DIV/0!</v>
      </c>
      <c r="CG144" s="283" t="e">
        <f>IF((0.67*CG145)&gt;CG139,"no","yes")</f>
        <v>#DIV/0!</v>
      </c>
      <c r="CI144" s="283" t="e">
        <f ca="1">IF((0.67*CI145)&gt;CI139,"no","yes")</f>
        <v>#DIV/0!</v>
      </c>
      <c r="CJ144" s="283" t="e">
        <f ca="1">IF((0.67*CJ145)&gt;CJ139,"no","yes")</f>
        <v>#DIV/0!</v>
      </c>
      <c r="CL144" s="283" t="e">
        <f ca="1">IF((0.67*CL145)&gt;CL139,"no","yes")</f>
        <v>#DIV/0!</v>
      </c>
      <c r="CM144" s="283" t="str">
        <f ca="1">IF((0.67*CM145)&gt;CM139,"no","yes")</f>
        <v>no</v>
      </c>
    </row>
    <row r="145" spans="1:92" s="241" customFormat="1" ht="28.2" x14ac:dyDescent="0.55000000000000004">
      <c r="D145" s="284"/>
      <c r="E145" s="285"/>
      <c r="F145" s="285"/>
      <c r="G145" s="285"/>
      <c r="H145" s="285"/>
      <c r="I145" s="285"/>
      <c r="J145" s="285"/>
      <c r="K145" s="562"/>
      <c r="T145" s="262"/>
      <c r="V145" s="105"/>
      <c r="W145" s="105"/>
      <c r="X145" s="105"/>
      <c r="Z145" s="286"/>
      <c r="AP145" s="286"/>
      <c r="AT145" s="279" t="s">
        <v>222</v>
      </c>
      <c r="AU145" s="283">
        <f ca="1">_xlfn.STDEV.P(AU8:AU138)</f>
        <v>2.2768301836788898</v>
      </c>
      <c r="AV145" s="283">
        <f ca="1">_xlfn.STDEV.P(AV8:AV138)</f>
        <v>16.411476614873724</v>
      </c>
      <c r="AX145" s="283">
        <f ca="1">_xlfn.STDEV.P(AX8:AX138)</f>
        <v>2.2780932329577452</v>
      </c>
      <c r="AY145" s="283">
        <f ca="1">_xlfn.STDEV.P(AY8:AY138)</f>
        <v>16.411476614873724</v>
      </c>
      <c r="BA145" s="283">
        <f ca="1">_xlfn.STDEV.P(BA8:BA138)</f>
        <v>2.2780932329577452</v>
      </c>
      <c r="BB145" s="283">
        <f ca="1">_xlfn.STDEV.P(BB8:BB138)</f>
        <v>16.338539389687959</v>
      </c>
      <c r="BD145" s="283">
        <f ca="1">_xlfn.STDEV.P(BD8:BD138)</f>
        <v>2.2780932329577452</v>
      </c>
      <c r="BE145" s="283">
        <f ca="1">_xlfn.STDEV.P(BE8:BE138)</f>
        <v>16.411476614873724</v>
      </c>
      <c r="BG145" s="283">
        <f ca="1">_xlfn.STDEV.P(BG8:BG138)</f>
        <v>2.2780932329577452</v>
      </c>
      <c r="BH145" s="283">
        <f ca="1">_xlfn.STDEV.P(BH8:BH138)</f>
        <v>16.411476614873724</v>
      </c>
      <c r="BI145" s="235"/>
      <c r="BJ145" s="283" t="e">
        <f ca="1">_xlfn.STDEV.P(BJ8:BJ138)</f>
        <v>#DIV/0!</v>
      </c>
      <c r="BK145" s="283" t="e">
        <f ca="1">_xlfn.STDEV.P(BK8:BK138)</f>
        <v>#DIV/0!</v>
      </c>
      <c r="BM145" s="283" t="e">
        <f ca="1">_xlfn.STDEV.P(BM8:BM138)</f>
        <v>#DIV/0!</v>
      </c>
      <c r="BN145" s="283" t="e">
        <f ca="1">_xlfn.STDEV.P(BN8:BN138)</f>
        <v>#DIV/0!</v>
      </c>
      <c r="BP145" s="283" t="e">
        <f ca="1">_xlfn.STDEV.P(BP8:BP138)</f>
        <v>#DIV/0!</v>
      </c>
      <c r="BQ145" s="283" t="e">
        <f ca="1">_xlfn.STDEV.P(BQ8:BQ138)</f>
        <v>#DIV/0!</v>
      </c>
      <c r="BS145" s="283" t="e">
        <f ca="1">_xlfn.STDEV.P(BS8:BS138)</f>
        <v>#DIV/0!</v>
      </c>
      <c r="BT145" s="283" t="e">
        <f ca="1">_xlfn.STDEV.P(BT8:BT138)</f>
        <v>#DIV/0!</v>
      </c>
      <c r="BV145" s="286"/>
      <c r="BW145" s="283">
        <f ca="1">_xlfn.STDEV.P(BW8:BW138)</f>
        <v>2.2780932329577452</v>
      </c>
      <c r="BX145" s="283">
        <f ca="1">_xlfn.STDEV.P(BX8:BX138)</f>
        <v>16.338539389687959</v>
      </c>
      <c r="BZ145" s="283">
        <f ca="1">_xlfn.STDEV.P(BZ8:BZ138)</f>
        <v>2.2768301836788898</v>
      </c>
      <c r="CA145" s="283">
        <f ca="1">_xlfn.STDEV.P(CA8:CA138)</f>
        <v>16.411476614873724</v>
      </c>
      <c r="CC145" s="283">
        <f ca="1">_xlfn.STDEV.P(CC8:CC138)</f>
        <v>2.2768301836788898</v>
      </c>
      <c r="CD145" s="283">
        <f ca="1">_xlfn.STDEV.P(CD8:CD138)</f>
        <v>16.338539389687959</v>
      </c>
      <c r="CF145" s="283" t="e">
        <f>_xlfn.STDEV.P(CF8:CF138)</f>
        <v>#DIV/0!</v>
      </c>
      <c r="CG145" s="283" t="e">
        <f>_xlfn.STDEV.P(CG8:CG138)</f>
        <v>#DIV/0!</v>
      </c>
      <c r="CI145" s="283">
        <f ca="1">_xlfn.STDEV.P(CI8:CI138)</f>
        <v>2.2780932329577452</v>
      </c>
      <c r="CJ145" s="283">
        <f ca="1">_xlfn.STDEV.P(CJ8:CJ138)</f>
        <v>16.338539389687959</v>
      </c>
      <c r="CL145" s="283">
        <f ca="1">_xlfn.STDEV.P(CL8:CL138)</f>
        <v>2.2780932329577452</v>
      </c>
      <c r="CM145" s="283">
        <f ca="1">_xlfn.STDEV.P(CM8:CM138)</f>
        <v>16.411476614873724</v>
      </c>
    </row>
    <row r="146" spans="1:92" s="241" customFormat="1" ht="28.2" x14ac:dyDescent="0.55000000000000004">
      <c r="D146" s="292"/>
      <c r="E146" s="293"/>
      <c r="F146" s="293"/>
      <c r="G146" s="293"/>
      <c r="H146" s="293"/>
      <c r="I146" s="293"/>
      <c r="J146" s="293"/>
      <c r="K146" s="563"/>
      <c r="S146" s="244" t="s">
        <v>225</v>
      </c>
      <c r="V146" s="105"/>
      <c r="W146" s="105"/>
      <c r="X146" s="105"/>
      <c r="Z146" s="286"/>
      <c r="AP146" s="235"/>
      <c r="AT146" s="288" t="s">
        <v>223</v>
      </c>
      <c r="AU146" s="294">
        <f ca="1">COUNTIF(AU8:AU138,"&gt;0")</f>
        <v>102</v>
      </c>
      <c r="AV146" s="294">
        <f ca="1">COUNTIF(AV8:AV138,"&gt;0")</f>
        <v>102</v>
      </c>
      <c r="AX146" s="294">
        <f ca="1">COUNTIF(AX8:AX138,"&gt;0")</f>
        <v>101</v>
      </c>
      <c r="AY146" s="294">
        <f ca="1">COUNTIF(AY8:AY138,"&gt;0")</f>
        <v>102</v>
      </c>
      <c r="BA146" s="294">
        <f ca="1">COUNTIF(BA8:BA138,"&gt;0")</f>
        <v>1</v>
      </c>
      <c r="BB146" s="294">
        <f ca="1">COUNTIF(BB8:BB138,"&gt;0")</f>
        <v>101</v>
      </c>
      <c r="BD146" s="294">
        <f ca="1">COUNTIF(BD8:BD138,"&gt;0")</f>
        <v>1</v>
      </c>
      <c r="BE146" s="294">
        <f ca="1">COUNTIF(BE8:BE138,"&gt;0")</f>
        <v>102</v>
      </c>
      <c r="BG146" s="294">
        <f ca="1">COUNTIF(BG8:BG138,"&gt;0")</f>
        <v>101</v>
      </c>
      <c r="BH146" s="294">
        <f ca="1">COUNTIF(BH8:BH138,"&gt;0")</f>
        <v>102</v>
      </c>
      <c r="BI146" s="235"/>
      <c r="BJ146" s="294">
        <f ca="1">COUNTIF(BJ8:BJ138,"&gt;0")</f>
        <v>0</v>
      </c>
      <c r="BK146" s="294">
        <f ca="1">COUNTIF(BK8:BK138,"&gt;0")</f>
        <v>0</v>
      </c>
      <c r="BM146" s="294">
        <f ca="1">COUNTIF(BM8:BM138,"&gt;0")</f>
        <v>0</v>
      </c>
      <c r="BN146" s="294">
        <f ca="1">COUNTIF(BN8:BN138,"&gt;0")</f>
        <v>0</v>
      </c>
      <c r="BP146" s="294">
        <f ca="1">COUNTIF(BP8:BP138,"&gt;0")</f>
        <v>0</v>
      </c>
      <c r="BQ146" s="294">
        <f ca="1">COUNTIF(BQ8:BQ138,"&gt;0")</f>
        <v>0</v>
      </c>
      <c r="BS146" s="294">
        <f ca="1">COUNTIF(BS8:BS138,"&gt;0")</f>
        <v>0</v>
      </c>
      <c r="BT146" s="294">
        <f ca="1">COUNTIF(BT8:BT138,"&gt;0")</f>
        <v>0</v>
      </c>
      <c r="BV146" s="286"/>
      <c r="BW146" s="294">
        <f ca="1">COUNTIF(BW8:BW138,"&gt;0")</f>
        <v>1</v>
      </c>
      <c r="BX146" s="294">
        <f ca="1">COUNTIF(BX8:BX138,"&gt;0")</f>
        <v>0</v>
      </c>
      <c r="BZ146" s="294">
        <f ca="1">COUNTIF(BZ8:BZ138,"&gt;0")</f>
        <v>101</v>
      </c>
      <c r="CA146" s="294">
        <f ca="1">COUNTIF(CA8:CA138,"&gt;0")</f>
        <v>102</v>
      </c>
      <c r="CC146" s="294">
        <f ca="1">COUNTIF(CC8:CC138,"&gt;0")</f>
        <v>102</v>
      </c>
      <c r="CD146" s="294">
        <f ca="1">COUNTIF(CD8:CD138,"&gt;0")</f>
        <v>0</v>
      </c>
      <c r="CF146" s="294">
        <f>COUNTIF(CF8:CF138,"&gt;0")</f>
        <v>0</v>
      </c>
      <c r="CG146" s="294">
        <f>COUNTIF(CG8:CG138,"&gt;0")</f>
        <v>0</v>
      </c>
      <c r="CI146" s="294">
        <f ca="1">COUNTIF(CI8:CI138,"&gt;0")</f>
        <v>101</v>
      </c>
      <c r="CJ146" s="294">
        <f ca="1">COUNTIF(CJ8:CJ138,"&gt;0")</f>
        <v>101</v>
      </c>
      <c r="CL146" s="294">
        <f ca="1">COUNTIF(CL8:CL138,"&gt;0")</f>
        <v>101</v>
      </c>
      <c r="CM146" s="294">
        <f ca="1">COUNTIF(CM8:CM138,"&gt;0")</f>
        <v>102</v>
      </c>
    </row>
    <row r="147" spans="1:92" x14ac:dyDescent="0.4">
      <c r="S147" s="419" t="s">
        <v>680</v>
      </c>
    </row>
    <row r="148" spans="1:92" s="239" customFormat="1" ht="13" customHeight="1" x14ac:dyDescent="0.6">
      <c r="C148" s="295"/>
      <c r="D148" s="296"/>
      <c r="E148" s="296"/>
      <c r="F148" s="296"/>
      <c r="G148" s="296"/>
      <c r="H148" s="296"/>
      <c r="K148" s="565"/>
      <c r="L148" s="296"/>
      <c r="R148" s="297"/>
      <c r="S148" s="298"/>
      <c r="T148" s="298"/>
      <c r="U148" s="298"/>
      <c r="Z148" s="232"/>
      <c r="AP148" s="232"/>
      <c r="AS148" s="299" t="s">
        <v>183</v>
      </c>
      <c r="AT148" s="268"/>
      <c r="BV148" s="232"/>
    </row>
    <row r="149" spans="1:92" s="232" customFormat="1" ht="60.6" x14ac:dyDescent="0.6">
      <c r="A149" s="230">
        <v>2</v>
      </c>
      <c r="B149" s="230" t="s">
        <v>227</v>
      </c>
      <c r="C149" s="231" t="s">
        <v>0</v>
      </c>
      <c r="D149" s="231" t="s">
        <v>273</v>
      </c>
      <c r="E149" s="233" t="s">
        <v>0</v>
      </c>
      <c r="F149" s="233"/>
      <c r="G149" s="233"/>
      <c r="H149" s="231"/>
      <c r="I149" s="233"/>
      <c r="J149" s="233"/>
      <c r="K149" s="557"/>
      <c r="L149" s="233"/>
      <c r="M149" s="233"/>
      <c r="N149" s="233"/>
      <c r="O149" s="233"/>
      <c r="P149" s="233"/>
      <c r="Q149" s="233"/>
      <c r="R149" s="233"/>
      <c r="S149" s="233"/>
      <c r="T149" s="231"/>
      <c r="U149" s="231"/>
      <c r="V149" s="231"/>
      <c r="W149" s="231"/>
      <c r="X149" s="231"/>
      <c r="Y149" s="231"/>
      <c r="AQ149" s="234">
        <f>A149</f>
        <v>2</v>
      </c>
      <c r="AR149" s="234" t="str">
        <f>C149</f>
        <v xml:space="preserve"> </v>
      </c>
      <c r="AS149" s="235"/>
      <c r="AT149" s="236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</row>
    <row r="150" spans="1:92" s="232" customFormat="1" ht="17.7" x14ac:dyDescent="0.6">
      <c r="A150" s="230"/>
      <c r="B150" s="230"/>
      <c r="C150" s="231"/>
      <c r="D150" s="233"/>
      <c r="E150" s="233"/>
      <c r="F150" s="233"/>
      <c r="G150" s="233"/>
      <c r="H150" s="231"/>
      <c r="I150" s="233"/>
      <c r="J150" s="233"/>
      <c r="K150" s="557"/>
      <c r="L150" s="233"/>
      <c r="M150" s="233"/>
      <c r="N150" s="233"/>
      <c r="O150" s="233"/>
      <c r="P150" s="233"/>
      <c r="Q150" s="233"/>
      <c r="R150" s="233"/>
      <c r="S150" s="233"/>
      <c r="T150" s="231"/>
      <c r="U150" s="231"/>
      <c r="V150" s="231"/>
      <c r="W150" s="231"/>
      <c r="X150" s="231"/>
      <c r="Y150" s="231"/>
      <c r="AQ150" s="234"/>
      <c r="AR150" s="234"/>
      <c r="AS150" s="235"/>
      <c r="AT150" s="236"/>
      <c r="AU150" s="235"/>
      <c r="AV150" s="235"/>
      <c r="AW150" s="235"/>
      <c r="AX150" s="235"/>
      <c r="AY150" s="235"/>
      <c r="AZ150" s="235"/>
      <c r="BA150" s="235"/>
      <c r="BB150" s="235"/>
      <c r="BC150" s="235"/>
      <c r="BD150" s="235"/>
      <c r="BE150" s="235"/>
      <c r="BF150" s="235"/>
      <c r="BG150" s="235"/>
      <c r="BH150" s="235"/>
      <c r="BI150" s="235"/>
      <c r="BJ150" s="235"/>
      <c r="BK150" s="235"/>
      <c r="BL150" s="235"/>
      <c r="BM150" s="235"/>
      <c r="BN150" s="235"/>
      <c r="BO150" s="235"/>
      <c r="BP150" s="235"/>
      <c r="BQ150" s="235"/>
      <c r="BR150" s="235"/>
      <c r="BS150" s="235"/>
      <c r="BU150" s="235"/>
    </row>
    <row r="151" spans="1:92" s="237" customFormat="1" ht="17.399999999999999" x14ac:dyDescent="0.55000000000000004">
      <c r="K151" s="558"/>
      <c r="Z151" s="238"/>
      <c r="AP151" s="238"/>
      <c r="AQ151" s="239"/>
      <c r="AR151" s="239"/>
      <c r="AS151" s="239"/>
      <c r="AT151" s="239"/>
      <c r="AU151" s="240" t="e">
        <v>#REF!</v>
      </c>
      <c r="AV151" s="240"/>
      <c r="AW151" s="239"/>
      <c r="AX151" s="240" t="e">
        <v>#REF!</v>
      </c>
      <c r="AY151" s="240"/>
      <c r="AZ151" s="239"/>
      <c r="BA151" s="240" t="e">
        <v>#REF!</v>
      </c>
      <c r="BB151" s="240"/>
      <c r="BC151" s="239"/>
      <c r="BD151" s="240" t="e">
        <v>#REF!</v>
      </c>
      <c r="BE151" s="240"/>
      <c r="BF151" s="239"/>
      <c r="BG151" s="240" t="e">
        <v>#REF!</v>
      </c>
      <c r="BH151" s="240"/>
      <c r="BI151" s="235"/>
      <c r="BJ151" s="240" t="s">
        <v>184</v>
      </c>
      <c r="BK151" s="240"/>
      <c r="BL151" s="239"/>
      <c r="BM151" s="240" t="s">
        <v>185</v>
      </c>
      <c r="BN151" s="240"/>
      <c r="BO151" s="239"/>
      <c r="BP151" s="240" t="s">
        <v>186</v>
      </c>
      <c r="BQ151" s="240"/>
      <c r="BR151" s="239"/>
      <c r="BS151" s="240" t="s">
        <v>187</v>
      </c>
      <c r="BT151" s="239"/>
      <c r="BU151" s="241"/>
      <c r="BV151" s="232"/>
      <c r="BW151" s="240" t="e">
        <v>#REF!</v>
      </c>
      <c r="BX151" s="240"/>
      <c r="BY151" s="241"/>
      <c r="BZ151" s="240" t="e">
        <v>#REF!</v>
      </c>
      <c r="CA151" s="240"/>
      <c r="CB151" s="239"/>
      <c r="CC151" s="240" t="e">
        <v>#REF!</v>
      </c>
      <c r="CD151" s="240"/>
      <c r="CE151" s="239"/>
      <c r="CF151" s="240" t="e">
        <v>#REF!</v>
      </c>
      <c r="CG151" s="240"/>
      <c r="CH151" s="239"/>
      <c r="CI151" s="240" t="e">
        <v>#REF!</v>
      </c>
      <c r="CJ151" s="240"/>
      <c r="CK151" s="239"/>
      <c r="CL151" s="240" t="e">
        <v>#REF!</v>
      </c>
      <c r="CM151" s="240"/>
      <c r="CN151" s="239"/>
    </row>
    <row r="152" spans="1:92" s="239" customFormat="1" ht="70.8" thickBot="1" x14ac:dyDescent="0.6">
      <c r="A152" s="242" t="s">
        <v>188</v>
      </c>
      <c r="B152" s="243" t="s">
        <v>189</v>
      </c>
      <c r="C152" s="244" t="s">
        <v>190</v>
      </c>
      <c r="D152" s="245" t="s">
        <v>191</v>
      </c>
      <c r="E152" s="245" t="s">
        <v>192</v>
      </c>
      <c r="F152" s="246" t="s">
        <v>193</v>
      </c>
      <c r="G152" s="246" t="s">
        <v>194</v>
      </c>
      <c r="H152" s="246" t="s">
        <v>195</v>
      </c>
      <c r="I152" s="247" t="s">
        <v>196</v>
      </c>
      <c r="J152" s="247" t="s">
        <v>197</v>
      </c>
      <c r="K152" s="559" t="s">
        <v>198</v>
      </c>
      <c r="L152" s="248" t="s">
        <v>199</v>
      </c>
      <c r="M152" s="249" t="s">
        <v>200</v>
      </c>
      <c r="N152" s="248" t="s">
        <v>201</v>
      </c>
      <c r="O152" s="250" t="s">
        <v>202</v>
      </c>
      <c r="P152" s="250" t="s">
        <v>203</v>
      </c>
      <c r="Q152" s="237"/>
      <c r="R152" s="237"/>
      <c r="S152" s="251" t="s">
        <v>204</v>
      </c>
      <c r="T152" s="252" t="s">
        <v>205</v>
      </c>
      <c r="U152" s="251" t="s">
        <v>206</v>
      </c>
      <c r="V152" s="253" t="s">
        <v>207</v>
      </c>
      <c r="W152" s="237"/>
      <c r="X152" s="237"/>
      <c r="Z152" s="232"/>
      <c r="AA152" s="760" t="s">
        <v>719</v>
      </c>
      <c r="AB152" s="760"/>
      <c r="AC152" s="760"/>
      <c r="AD152" s="760"/>
      <c r="AE152" s="760"/>
      <c r="AP152" s="232"/>
      <c r="AQ152" s="237"/>
      <c r="AR152" s="237"/>
      <c r="AS152" s="253" t="s">
        <v>208</v>
      </c>
      <c r="AT152" s="237"/>
      <c r="AU152" s="253" t="s">
        <v>204</v>
      </c>
      <c r="AV152" s="245" t="s">
        <v>205</v>
      </c>
      <c r="AW152" s="237"/>
      <c r="AX152" s="253" t="s">
        <v>204</v>
      </c>
      <c r="AY152" s="245" t="s">
        <v>205</v>
      </c>
      <c r="AZ152" s="237"/>
      <c r="BA152" s="253" t="s">
        <v>204</v>
      </c>
      <c r="BB152" s="245" t="s">
        <v>205</v>
      </c>
      <c r="BC152" s="237"/>
      <c r="BD152" s="253" t="s">
        <v>204</v>
      </c>
      <c r="BE152" s="245" t="s">
        <v>205</v>
      </c>
      <c r="BF152" s="237"/>
      <c r="BG152" s="253" t="s">
        <v>204</v>
      </c>
      <c r="BH152" s="245" t="s">
        <v>205</v>
      </c>
      <c r="BI152" s="235"/>
      <c r="BJ152" s="253" t="s">
        <v>204</v>
      </c>
      <c r="BK152" s="245" t="s">
        <v>205</v>
      </c>
      <c r="BL152" s="237"/>
      <c r="BM152" s="253" t="s">
        <v>204</v>
      </c>
      <c r="BN152" s="245" t="s">
        <v>205</v>
      </c>
      <c r="BO152" s="237"/>
      <c r="BP152" s="253" t="s">
        <v>204</v>
      </c>
      <c r="BQ152" s="245" t="s">
        <v>205</v>
      </c>
      <c r="BR152" s="237"/>
      <c r="BS152" s="253" t="s">
        <v>204</v>
      </c>
      <c r="BT152" s="245" t="s">
        <v>205</v>
      </c>
      <c r="BU152" s="241"/>
      <c r="BV152" s="238"/>
      <c r="BW152" s="253" t="s">
        <v>204</v>
      </c>
      <c r="BX152" s="245" t="s">
        <v>205</v>
      </c>
      <c r="BY152" s="241"/>
      <c r="BZ152" s="253" t="s">
        <v>204</v>
      </c>
      <c r="CA152" s="245" t="s">
        <v>205</v>
      </c>
      <c r="CB152" s="237"/>
      <c r="CC152" s="253" t="s">
        <v>204</v>
      </c>
      <c r="CD152" s="245" t="s">
        <v>205</v>
      </c>
      <c r="CE152" s="237"/>
      <c r="CF152" s="253" t="s">
        <v>204</v>
      </c>
      <c r="CG152" s="245" t="s">
        <v>205</v>
      </c>
      <c r="CH152" s="237"/>
      <c r="CI152" s="253" t="s">
        <v>204</v>
      </c>
      <c r="CJ152" s="245" t="s">
        <v>205</v>
      </c>
      <c r="CK152" s="237"/>
      <c r="CL152" s="253" t="s">
        <v>204</v>
      </c>
      <c r="CM152" s="245" t="s">
        <v>205</v>
      </c>
      <c r="CN152" s="237"/>
    </row>
    <row r="153" spans="1:92" s="441" customFormat="1" ht="17.399999999999999" x14ac:dyDescent="0.55000000000000004">
      <c r="A153" s="445">
        <v>1</v>
      </c>
      <c r="B153" s="423" t="str">
        <f t="shared" ref="B153:B172" si="124">CONCATENATE(E153,": ",C153)</f>
        <v>: Huang 2007</v>
      </c>
      <c r="C153" s="424" t="s">
        <v>369</v>
      </c>
      <c r="D153" s="424" t="s">
        <v>370</v>
      </c>
      <c r="E153" s="425"/>
      <c r="F153" s="424" t="s">
        <v>184</v>
      </c>
      <c r="G153" s="425"/>
      <c r="H153" s="305"/>
      <c r="I153" s="424">
        <v>2007</v>
      </c>
      <c r="J153" s="306"/>
      <c r="K153" s="529">
        <v>1.31</v>
      </c>
      <c r="L153" s="426" t="s">
        <v>371</v>
      </c>
      <c r="M153" s="427">
        <f>(K153*10)*$AD$156</f>
        <v>47.998400000000004</v>
      </c>
      <c r="N153" s="426" t="s">
        <v>265</v>
      </c>
      <c r="O153" s="432"/>
      <c r="P153" s="431" t="s">
        <v>372</v>
      </c>
      <c r="Q153" s="431"/>
      <c r="S153" s="442">
        <f>IF(AND(M153="",K153=""),"",IF(M153="",K153,M153))</f>
        <v>47.998400000000004</v>
      </c>
      <c r="T153" s="443">
        <f>IF(S153="","",IF($S$181="Y",U153,IF(S153&gt;=$S$173-$T$5*$S$177,IF(S153&lt;=$S$173+$T$5*$S$177,S153,""),"")))</f>
        <v>47.998400000000004</v>
      </c>
      <c r="U153" s="442">
        <f>IF(AND(M153="",K153=""),"",IF(M153="",K153*O153,M153*O153))</f>
        <v>0</v>
      </c>
      <c r="V153" s="444" t="str">
        <f>IF(AND(N153="",L153=""),"",IF(N153="",L153,N153))</f>
        <v>tCO2-eq/ha</v>
      </c>
      <c r="Z153" s="446"/>
      <c r="AA153" s="433" t="s">
        <v>720</v>
      </c>
      <c r="AB153" s="447"/>
      <c r="AC153" s="434"/>
      <c r="AD153" s="435">
        <v>2.13</v>
      </c>
      <c r="AE153" s="448" t="s">
        <v>721</v>
      </c>
      <c r="AP153" s="446"/>
      <c r="AS153" s="449">
        <f>$U153</f>
        <v>0</v>
      </c>
      <c r="AU153" s="450" t="str">
        <f t="shared" ref="AU153:AU172" ca="1" si="125">IF($AT$155="region",IF($E153=AU$159,$S153,""),IF($G153=AU$159,$S153,""))</f>
        <v/>
      </c>
      <c r="AV153" s="450">
        <f t="shared" ref="AV153:AV172" ca="1" si="126">IF($AT$155="Region",IF($E153=AU$159,$T153,""),IF($G153=AU$159,$T153,""))</f>
        <v>47.998400000000004</v>
      </c>
      <c r="AX153" s="450" t="str">
        <f t="shared" ref="AX153:AX172" ca="1" si="127">IF($AT$155="region",IF($E153=AX$159,$S153,""),IF($G153=AX$159,$S153,""))</f>
        <v/>
      </c>
      <c r="AY153" s="450" t="str">
        <f t="shared" ref="AY153:AY172" ca="1" si="128">IF($AT$155="Region",IF($E153=AX$159,$T153,""),IF($G153=AX$159,$T153,""))</f>
        <v/>
      </c>
      <c r="BA153" s="450" t="str">
        <f t="shared" ref="BA153:BA172" ca="1" si="129">IF($AT$155="region",IF($E153=BA$159,$S153,""),IF($G153=BA$159,$S153,""))</f>
        <v/>
      </c>
      <c r="BB153" s="450" t="str">
        <f t="shared" ref="BB153:BB172" ca="1" si="130">IF($AT$155="Region",IF($E153=BA$159,$T153,""),IF($G153=BA$159,$T153,""))</f>
        <v/>
      </c>
      <c r="BD153" s="450" t="str">
        <f t="shared" ref="BD153:BD172" ca="1" si="131">IF($AT$155="region",IF($E153=BD$159,$S153,""),IF($G153=BD$159,$S153,""))</f>
        <v/>
      </c>
      <c r="BE153" s="450" t="str">
        <f t="shared" ref="BE153:BE172" ca="1" si="132">IF($AT$155="Region",IF($E153=BD$159,$T153,""),IF($G153=BD$159,$T153,""))</f>
        <v/>
      </c>
      <c r="BG153" s="450" t="str">
        <f t="shared" ref="BG153:BG172" ca="1" si="133">IF($AT$155="region",IF($E153=BG$159,$S153,""),IF($G153=BG$159,$S153,""))</f>
        <v/>
      </c>
      <c r="BH153" s="450" t="str">
        <f t="shared" ref="BH153:BH172" ca="1" si="134">IF($AT$155="Region",IF($E153=BG$159,$T153,""),IF($G153=BG$159,$T153,""))</f>
        <v/>
      </c>
      <c r="BI153" s="451"/>
      <c r="BJ153" s="450" t="str">
        <f t="shared" ref="BJ153:BK172" ca="1" si="135">IF($E153=$BJ$159,S153,"")</f>
        <v/>
      </c>
      <c r="BK153" s="450" t="str">
        <f t="shared" ca="1" si="135"/>
        <v/>
      </c>
      <c r="BM153" s="450" t="str">
        <f t="shared" ref="BM153:BN172" ca="1" si="136">IF($E153=$BM$159,S153,"")</f>
        <v/>
      </c>
      <c r="BN153" s="450" t="str">
        <f t="shared" ca="1" si="136"/>
        <v/>
      </c>
      <c r="BP153" s="450" t="str">
        <f t="shared" ref="BP153:BQ172" ca="1" si="137">IF($E153=$BP$159,S153,"")</f>
        <v/>
      </c>
      <c r="BQ153" s="450" t="str">
        <f t="shared" ca="1" si="137"/>
        <v/>
      </c>
      <c r="BS153" s="450" t="str">
        <f t="shared" ref="BS153:BT172" ca="1" si="138">IF($E153=$BS$159,S153,"")</f>
        <v/>
      </c>
      <c r="BT153" s="450">
        <f t="shared" ca="1" si="138"/>
        <v>47.998400000000004</v>
      </c>
      <c r="BU153" s="452"/>
      <c r="BV153" s="446"/>
      <c r="BW153" s="450" t="str">
        <f t="shared" ref="BW153:BW172" ca="1" si="139">IF($AT$155="Thermal-Moisture Regime",IF($E153=BW$159,$S153,""),IF($G153=BW$159,$S153,""))</f>
        <v/>
      </c>
      <c r="BX153" s="450" t="str">
        <f t="shared" ref="BX153:BX172" ca="1" si="140">IF($AT$155="Thermal-Moisture Regime",IF($E153=BW$159,$T153,""),IF($G153=BW$159,$T153,""))</f>
        <v/>
      </c>
      <c r="BY153" s="452"/>
      <c r="BZ153" s="450" t="str">
        <f t="shared" ref="BZ153:BZ172" ca="1" si="141">IF($AT$155="Thermal-Moisture Regime",IF($E153=BZ$159,$S153,""),IF($G153=BZ$159,$S153,""))</f>
        <v/>
      </c>
      <c r="CA153" s="450" t="str">
        <f t="shared" ref="CA153:CA172" ca="1" si="142">IF($AT$155="Thermal-Moisture Regime",IF($E153=BZ$159,$T153,""),IF($G153=BZ$159,$T153,""))</f>
        <v/>
      </c>
      <c r="CC153" s="450" t="str">
        <f t="shared" ref="CC153:CC172" ca="1" si="143">IF($AT$155="Thermal-Moisture Regime",IF($E153=CC$159,$S153,""),IF($G153=CC$159,$S153,""))</f>
        <v/>
      </c>
      <c r="CD153" s="450" t="str">
        <f t="shared" ref="CD153:CD172" ca="1" si="144">IF($AT$155="Thermal-Moisture Regime",IF($E153=CC$159,$T153,""),IF($G153=CC$159,$T153,""))</f>
        <v/>
      </c>
      <c r="CF153" s="450" t="str">
        <f t="shared" ref="CF153:CF172" si="145">IF($AT$155="Thermal-Moisture Regime",IF($E153=CF$159,$S153,""),IF($G153=CF$159,$S153,""))</f>
        <v/>
      </c>
      <c r="CG153" s="450" t="str">
        <f t="shared" ref="CG153:CG172" si="146">IF($AT$155="Thermal-Moisture Regime",IF($E153=CF$159,$T153,""),IF($G153=CF$159,$T153,""))</f>
        <v/>
      </c>
      <c r="CI153" s="450" t="str">
        <f t="shared" ref="CI153:CI172" ca="1" si="147">IF($AT$155="Thermal-Moisture Regime",IF($E153=CI$159,$S153,""),IF($G153=CI$159,$S153,""))</f>
        <v/>
      </c>
      <c r="CJ153" s="450" t="str">
        <f t="shared" ref="CJ153:CJ172" ca="1" si="148">IF($AT$155="Thermal-Moisture Regime",IF($E153=CI$159,$T153,""),IF($G153=CI$159,$T153,""))</f>
        <v/>
      </c>
      <c r="CL153" s="450" t="str">
        <f t="shared" ref="CL153:CL172" ca="1" si="149">IF($AT$155="Thermal-Moisture Regime",IF($E153=CL$159,$S153,""),IF($G153=CL$159,$S153,""))</f>
        <v/>
      </c>
      <c r="CM153" s="450" t="str">
        <f t="shared" ref="CM153:CM172" ca="1" si="150">IF($AT$155="Thermal-Moisture Regime",IF($E153=CL$159,$T153,""),IF($G153=CL$159,$T153,""))</f>
        <v/>
      </c>
    </row>
    <row r="154" spans="1:92" s="441" customFormat="1" ht="17.399999999999999" x14ac:dyDescent="0.55000000000000004">
      <c r="A154" s="445">
        <v>2</v>
      </c>
      <c r="B154" s="423" t="str">
        <f t="shared" si="124"/>
        <v>: Berthrong 2009</v>
      </c>
      <c r="C154" s="424" t="s">
        <v>373</v>
      </c>
      <c r="D154" s="424" t="s">
        <v>374</v>
      </c>
      <c r="E154" s="425"/>
      <c r="F154" s="424" t="s">
        <v>266</v>
      </c>
      <c r="G154" s="425"/>
      <c r="H154" s="305"/>
      <c r="I154" s="424">
        <v>2009</v>
      </c>
      <c r="J154" s="306"/>
      <c r="K154" s="529">
        <v>4.08</v>
      </c>
      <c r="L154" s="426" t="s">
        <v>375</v>
      </c>
      <c r="M154" s="427">
        <f>(K154)*$AD$156</f>
        <v>14.949120000000001</v>
      </c>
      <c r="N154" s="426" t="s">
        <v>265</v>
      </c>
      <c r="O154" s="432"/>
      <c r="P154" s="431" t="s">
        <v>376</v>
      </c>
      <c r="Q154" s="431"/>
      <c r="S154" s="442">
        <f>IF(AND(M154="",K154=""),"",IF(M154="",K154,M154))</f>
        <v>14.949120000000001</v>
      </c>
      <c r="T154" s="443">
        <f t="shared" ref="T154:T172" si="151">IF(S154="","",IF($S$181="Y",U154,IF(S154&gt;=$S$173-$T$5*$S$177,IF(S154&lt;=$S$173+$T$5*$S$177,S154,""),"")))</f>
        <v>14.949120000000001</v>
      </c>
      <c r="U154" s="442">
        <f t="shared" ref="U154:U172" si="152">IF(AND(M154="",K154=""),"",IF(M154="",K154*O154,M154*O154))</f>
        <v>0</v>
      </c>
      <c r="V154" s="444" t="str">
        <f t="shared" ref="V154:V172" si="153">IF(AND(N154="",L154=""),"",IF(N154="",L154,N154))</f>
        <v>tCO2-eq/ha</v>
      </c>
      <c r="Z154" s="446"/>
      <c r="AA154" s="436" t="s">
        <v>722</v>
      </c>
      <c r="AB154" s="437"/>
      <c r="AC154" s="438"/>
      <c r="AD154" s="435">
        <v>12.010999999999999</v>
      </c>
      <c r="AE154" s="448" t="s">
        <v>723</v>
      </c>
      <c r="AP154" s="446"/>
      <c r="AS154" s="453"/>
      <c r="AU154" s="450" t="e">
        <f ca="1">IF($AT$155="region",IF(#REF!=AU$159,$S154,""),IF(#REF!=AU$159,$S154,""))</f>
        <v>#REF!</v>
      </c>
      <c r="AV154" s="450" t="e">
        <f ca="1">IF($AT$155="Region",IF(#REF!=AU$159,$T154,""),IF(#REF!=AU$159,$T154,""))</f>
        <v>#REF!</v>
      </c>
      <c r="AX154" s="450" t="e">
        <f ca="1">IF($AT$155="region",IF(#REF!=AX$159,$S154,""),IF(#REF!=AX$159,$S154,""))</f>
        <v>#REF!</v>
      </c>
      <c r="AY154" s="450" t="e">
        <f ca="1">IF($AT$155="Region",IF(#REF!=AX$159,$T154,""),IF(#REF!=AX$159,$T154,""))</f>
        <v>#REF!</v>
      </c>
      <c r="BA154" s="450" t="e">
        <f ca="1">IF($AT$155="region",IF(#REF!=BA$159,$S154,""),IF(#REF!=BA$159,$S154,""))</f>
        <v>#REF!</v>
      </c>
      <c r="BB154" s="450" t="e">
        <f ca="1">IF($AT$155="Region",IF(#REF!=BA$159,$T154,""),IF(#REF!=BA$159,$T154,""))</f>
        <v>#REF!</v>
      </c>
      <c r="BD154" s="450" t="e">
        <f ca="1">IF($AT$155="region",IF(#REF!=BD$159,$S154,""),IF(#REF!=BD$159,$S154,""))</f>
        <v>#REF!</v>
      </c>
      <c r="BE154" s="450" t="e">
        <f ca="1">IF($AT$155="Region",IF(#REF!=BD$159,$T154,""),IF(#REF!=BD$159,$T154,""))</f>
        <v>#REF!</v>
      </c>
      <c r="BG154" s="450" t="e">
        <f ca="1">IF($AT$155="region",IF(#REF!=BG$159,$S154,""),IF(#REF!=BG$159,$S154,""))</f>
        <v>#REF!</v>
      </c>
      <c r="BH154" s="450" t="e">
        <f ca="1">IF($AT$155="Region",IF(#REF!=BG$159,$T154,""),IF(#REF!=BG$159,$T154,""))</f>
        <v>#REF!</v>
      </c>
      <c r="BI154" s="451"/>
      <c r="BJ154" s="450" t="e">
        <f ca="1">IF(#REF!=$BJ$159,S154,"")</f>
        <v>#REF!</v>
      </c>
      <c r="BK154" s="450" t="e">
        <f ca="1">IF(#REF!=$BJ$159,T154,"")</f>
        <v>#REF!</v>
      </c>
      <c r="BM154" s="450" t="e">
        <f ca="1">IF(#REF!=$BM$159,S154,"")</f>
        <v>#REF!</v>
      </c>
      <c r="BN154" s="450" t="e">
        <f ca="1">IF(#REF!=$BM$159,T154,"")</f>
        <v>#REF!</v>
      </c>
      <c r="BP154" s="450" t="e">
        <f ca="1">IF(#REF!=$BP$159,S154,"")</f>
        <v>#REF!</v>
      </c>
      <c r="BQ154" s="450" t="e">
        <f ca="1">IF(#REF!=$BP$159,T154,"")</f>
        <v>#REF!</v>
      </c>
      <c r="BS154" s="450" t="e">
        <f ca="1">IF(#REF!=$BS$159,S154,"")</f>
        <v>#REF!</v>
      </c>
      <c r="BT154" s="450" t="e">
        <f ca="1">IF(#REF!=$BS$159,T154,"")</f>
        <v>#REF!</v>
      </c>
      <c r="BU154" s="452"/>
      <c r="BV154" s="446"/>
      <c r="BW154" s="450" t="e">
        <f ca="1">IF($AT$155="Thermal-Moisture Regime",IF(#REF!=BW$159,$S154,""),IF(#REF!=BW$159,$S154,""))</f>
        <v>#REF!</v>
      </c>
      <c r="BX154" s="450" t="e">
        <f ca="1">IF($AT$155="Thermal-Moisture Regime",IF(#REF!=BW$159,$T154,""),IF(#REF!=BW$159,$T154,""))</f>
        <v>#REF!</v>
      </c>
      <c r="BY154" s="452"/>
      <c r="BZ154" s="450" t="e">
        <f ca="1">IF($AT$155="Thermal-Moisture Regime",IF(#REF!=BZ$159,$S154,""),IF(#REF!=BZ$159,$S154,""))</f>
        <v>#REF!</v>
      </c>
      <c r="CA154" s="450" t="e">
        <f ca="1">IF($AT$155="Thermal-Moisture Regime",IF(#REF!=BZ$159,$T154,""),IF(#REF!=BZ$159,$T154,""))</f>
        <v>#REF!</v>
      </c>
      <c r="CC154" s="450" t="e">
        <f ca="1">IF($AT$155="Thermal-Moisture Regime",IF(#REF!=CC$159,$S154,""),IF(#REF!=CC$159,$S154,""))</f>
        <v>#REF!</v>
      </c>
      <c r="CD154" s="450" t="e">
        <f ca="1">IF($AT$155="Thermal-Moisture Regime",IF(#REF!=CC$159,$T154,""),IF(#REF!=CC$159,$T154,""))</f>
        <v>#REF!</v>
      </c>
      <c r="CF154" s="450" t="str">
        <f>IF($AT$155="Thermal-Moisture Regime",IF($E153=CF$159,$S154,""),IF($G153=CF$159,$S154,""))</f>
        <v/>
      </c>
      <c r="CG154" s="450" t="str">
        <f>IF($AT$155="Thermal-Moisture Regime",IF($E153=CF$159,$T154,""),IF($G153=CF$159,$T154,""))</f>
        <v/>
      </c>
      <c r="CI154" s="450" t="e">
        <f ca="1">IF($AT$155="Thermal-Moisture Regime",IF(#REF!=CI$159,$S154,""),IF(#REF!=CI$159,$S154,""))</f>
        <v>#REF!</v>
      </c>
      <c r="CJ154" s="450" t="e">
        <f ca="1">IF($AT$155="Thermal-Moisture Regime",IF(#REF!=CI$159,$T154,""),IF(#REF!=CI$159,$T154,""))</f>
        <v>#REF!</v>
      </c>
      <c r="CL154" s="450" t="e">
        <f ca="1">IF($AT$155="Thermal-Moisture Regime",IF(#REF!=CL$159,$S154,""),IF(#REF!=CL$159,$S154,""))</f>
        <v>#REF!</v>
      </c>
      <c r="CM154" s="450" t="e">
        <f ca="1">IF($AT$155="Thermal-Moisture Regime",IF(#REF!=CL$159,$T154,""),IF(#REF!=CL$159,$T154,""))</f>
        <v>#REF!</v>
      </c>
    </row>
    <row r="155" spans="1:92" s="441" customFormat="1" ht="17.399999999999999" x14ac:dyDescent="0.55000000000000004">
      <c r="A155" s="445">
        <v>3</v>
      </c>
      <c r="B155" s="423" t="str">
        <f t="shared" si="124"/>
        <v>: Davis &amp; Condron 2002</v>
      </c>
      <c r="C155" s="424" t="s">
        <v>378</v>
      </c>
      <c r="D155" s="424" t="s">
        <v>377</v>
      </c>
      <c r="E155" s="425"/>
      <c r="F155" s="424" t="s">
        <v>379</v>
      </c>
      <c r="G155" s="425"/>
      <c r="H155" s="305"/>
      <c r="I155" s="424">
        <v>2002</v>
      </c>
      <c r="J155" s="306"/>
      <c r="K155" s="529">
        <v>4.5</v>
      </c>
      <c r="L155" s="426" t="s">
        <v>375</v>
      </c>
      <c r="M155" s="427">
        <f>(K155)*$AD$156</f>
        <v>16.488</v>
      </c>
      <c r="N155" s="426" t="s">
        <v>265</v>
      </c>
      <c r="O155" s="432"/>
      <c r="P155" s="431" t="s">
        <v>0</v>
      </c>
      <c r="Q155" s="431"/>
      <c r="S155" s="442">
        <f>IF(AND(M155="",K154=""),"",IF(M155="",K154,M155))</f>
        <v>16.488</v>
      </c>
      <c r="T155" s="443">
        <f t="shared" si="151"/>
        <v>16.488</v>
      </c>
      <c r="U155" s="442">
        <f t="shared" si="152"/>
        <v>0</v>
      </c>
      <c r="V155" s="444" t="str">
        <f t="shared" si="153"/>
        <v>tCO2-eq/ha</v>
      </c>
      <c r="Z155" s="446"/>
      <c r="AA155" s="436" t="s">
        <v>724</v>
      </c>
      <c r="AB155" s="437"/>
      <c r="AC155" s="438"/>
      <c r="AD155" s="435">
        <v>8.3000000000000004E-2</v>
      </c>
      <c r="AE155" s="448" t="s">
        <v>725</v>
      </c>
      <c r="AP155" s="446"/>
      <c r="AS155" s="453"/>
      <c r="AU155" s="450" t="str">
        <f ca="1">IF($AT$155="region",IF($E154=AU$159,$S155,""),IF($G154=AU$159,$S155,""))</f>
        <v/>
      </c>
      <c r="AV155" s="450" t="str">
        <f ca="1">IF($AT$155="Region",IF($E154=AU$159,$T155,""),IF($G154=AU$159,$T155,""))</f>
        <v/>
      </c>
      <c r="AX155" s="450" t="str">
        <f ca="1">IF($AT$155="region",IF($E154=AX$159,$S155,""),IF($G154=AX$159,$S155,""))</f>
        <v/>
      </c>
      <c r="AY155" s="450" t="str">
        <f ca="1">IF($AT$155="Region",IF($E154=AX$159,$T155,""),IF($G154=AX$159,$T155,""))</f>
        <v/>
      </c>
      <c r="BA155" s="450" t="str">
        <f ca="1">IF($AT$155="region",IF($E154=BA$159,$S155,""),IF($G154=BA$159,$S155,""))</f>
        <v/>
      </c>
      <c r="BB155" s="450" t="str">
        <f ca="1">IF($AT$155="Region",IF($E154=BA$159,$T155,""),IF($G154=BA$159,$T155,""))</f>
        <v/>
      </c>
      <c r="BD155" s="450" t="str">
        <f ca="1">IF($AT$155="region",IF($E154=BD$159,$S155,""),IF($G154=BD$159,$S155,""))</f>
        <v/>
      </c>
      <c r="BE155" s="450" t="str">
        <f ca="1">IF($AT$155="Region",IF($E154=BD$159,$T155,""),IF($G154=BD$159,$T155,""))</f>
        <v/>
      </c>
      <c r="BG155" s="450" t="str">
        <f ca="1">IF($AT$155="region",IF($E154=BG$159,$S155,""),IF($G154=BG$159,$S155,""))</f>
        <v/>
      </c>
      <c r="BH155" s="450" t="str">
        <f ca="1">IF($AT$155="Region",IF($E154=BG$159,$T155,""),IF($G154=BG$159,$T155,""))</f>
        <v/>
      </c>
      <c r="BI155" s="451"/>
      <c r="BJ155" s="450" t="str">
        <f t="shared" ref="BJ155:BK158" ca="1" si="154">IF($E154=$BJ$159,S155,"")</f>
        <v/>
      </c>
      <c r="BK155" s="450" t="str">
        <f t="shared" ca="1" si="154"/>
        <v/>
      </c>
      <c r="BM155" s="450" t="str">
        <f t="shared" ref="BM155:BN158" ca="1" si="155">IF($E154=$BM$159,S155,"")</f>
        <v/>
      </c>
      <c r="BN155" s="450" t="str">
        <f t="shared" ca="1" si="155"/>
        <v/>
      </c>
      <c r="BP155" s="450" t="str">
        <f t="shared" ref="BP155:BQ158" ca="1" si="156">IF($E154=$BP$159,S155,"")</f>
        <v/>
      </c>
      <c r="BQ155" s="450" t="str">
        <f t="shared" ca="1" si="156"/>
        <v/>
      </c>
      <c r="BS155" s="450" t="str">
        <f t="shared" ref="BS155:BT158" ca="1" si="157">IF($E154=$BS$159,S155,"")</f>
        <v/>
      </c>
      <c r="BT155" s="450" t="str">
        <f t="shared" ca="1" si="157"/>
        <v/>
      </c>
      <c r="BU155" s="452"/>
      <c r="BV155" s="446"/>
      <c r="BW155" s="450" t="str">
        <f ca="1">IF($AT$155="Thermal-Moisture Regime",IF($E154=BW$159,$S155,""),IF($G154=BW$159,$S155,""))</f>
        <v/>
      </c>
      <c r="BX155" s="450" t="str">
        <f ca="1">IF($AT$155="Thermal-Moisture Regime",IF($E154=BW$159,$T155,""),IF($G154=BW$159,$T155,""))</f>
        <v/>
      </c>
      <c r="BY155" s="452"/>
      <c r="BZ155" s="450" t="str">
        <f ca="1">IF($AT$155="Thermal-Moisture Regime",IF($E154=BZ$159,$S155,""),IF($G154=BZ$159,$S155,""))</f>
        <v/>
      </c>
      <c r="CA155" s="450" t="str">
        <f ca="1">IF($AT$155="Thermal-Moisture Regime",IF($E154=BZ$159,$T155,""),IF($G154=BZ$159,$T155,""))</f>
        <v/>
      </c>
      <c r="CC155" s="450" t="str">
        <f ca="1">IF($AT$155="Thermal-Moisture Regime",IF($E154=CC$159,$S155,""),IF($G154=CC$159,$S155,""))</f>
        <v/>
      </c>
      <c r="CD155" s="450" t="str">
        <f ca="1">IF($AT$155="Thermal-Moisture Regime",IF($E154=CC$159,$T155,""),IF($G154=CC$159,$T155,""))</f>
        <v/>
      </c>
      <c r="CF155" s="450" t="str">
        <f>IF($AT$155="Thermal-Moisture Regime",IF($E154=CF$159,$S155,""),IF($G154=CF$159,$S155,""))</f>
        <v/>
      </c>
      <c r="CG155" s="450" t="str">
        <f>IF($AT$155="Thermal-Moisture Regime",IF($E154=CF$159,$T155,""),IF($G154=CF$159,$T155,""))</f>
        <v/>
      </c>
      <c r="CI155" s="450" t="str">
        <f ca="1">IF($AT$155="Thermal-Moisture Regime",IF($E154=CI$159,$S155,""),IF($G154=CI$159,$S155,""))</f>
        <v/>
      </c>
      <c r="CJ155" s="450" t="str">
        <f ca="1">IF($AT$155="Thermal-Moisture Regime",IF($E154=CI$159,$T155,""),IF($G154=CI$159,$T155,""))</f>
        <v/>
      </c>
      <c r="CL155" s="450" t="str">
        <f ca="1">IF($AT$155="Thermal-Moisture Regime",IF($E154=CL$159,$S155,""),IF($G154=CL$159,$S155,""))</f>
        <v/>
      </c>
      <c r="CM155" s="450" t="str">
        <f ca="1">IF($AT$155="Thermal-Moisture Regime",IF($E154=CL$159,$T155,""),IF($G154=CL$159,$T155,""))</f>
        <v/>
      </c>
    </row>
    <row r="156" spans="1:92" s="441" customFormat="1" ht="17.399999999999999" x14ac:dyDescent="0.55000000000000004">
      <c r="A156" s="445">
        <v>4</v>
      </c>
      <c r="B156" s="423" t="str">
        <f t="shared" si="124"/>
        <v>: Rowe 2016</v>
      </c>
      <c r="C156" s="424" t="s">
        <v>384</v>
      </c>
      <c r="D156" s="424" t="s">
        <v>383</v>
      </c>
      <c r="E156" s="425"/>
      <c r="F156" s="424" t="s">
        <v>382</v>
      </c>
      <c r="G156" s="425"/>
      <c r="H156" s="305"/>
      <c r="I156" s="424">
        <v>2016</v>
      </c>
      <c r="J156" s="306"/>
      <c r="K156" s="529">
        <v>33.549999999999997</v>
      </c>
      <c r="L156" s="426" t="s">
        <v>375</v>
      </c>
      <c r="M156" s="427">
        <f>(K156)*$AD$156</f>
        <v>122.9272</v>
      </c>
      <c r="N156" s="426" t="s">
        <v>265</v>
      </c>
      <c r="O156" s="432"/>
      <c r="P156" s="431" t="s">
        <v>380</v>
      </c>
      <c r="Q156" s="431"/>
      <c r="S156" s="442">
        <f>IF(AND(M156="",K155=""),"",IF(M156="",K155,M156))</f>
        <v>122.9272</v>
      </c>
      <c r="T156" s="443">
        <f t="shared" si="151"/>
        <v>122.9272</v>
      </c>
      <c r="U156" s="442">
        <f t="shared" si="152"/>
        <v>0</v>
      </c>
      <c r="V156" s="444" t="str">
        <f t="shared" si="153"/>
        <v>tCO2-eq/ha</v>
      </c>
      <c r="Z156" s="446"/>
      <c r="AA156" s="436" t="s">
        <v>724</v>
      </c>
      <c r="AB156" s="437"/>
      <c r="AC156" s="438"/>
      <c r="AD156" s="435">
        <v>3.6640000000000001</v>
      </c>
      <c r="AE156" s="448" t="s">
        <v>726</v>
      </c>
      <c r="AP156" s="446"/>
      <c r="AS156" s="452"/>
      <c r="AU156" s="450" t="str">
        <f ca="1">IF($AT$155="region",IF($E155=AU$159,$S156,""),IF($G155=AU$159,$S156,""))</f>
        <v/>
      </c>
      <c r="AV156" s="450" t="str">
        <f ca="1">IF($AT$155="Region",IF($E155=AU$159,$T156,""),IF($G155=AU$159,$T156,""))</f>
        <v/>
      </c>
      <c r="AX156" s="450" t="str">
        <f ca="1">IF($AT$155="region",IF($E155=AX$159,$S156,""),IF($G155=AX$159,$S156,""))</f>
        <v/>
      </c>
      <c r="AY156" s="450" t="str">
        <f ca="1">IF($AT$155="Region",IF($E155=AX$159,$T156,""),IF($G155=AX$159,$T156,""))</f>
        <v/>
      </c>
      <c r="BA156" s="450" t="str">
        <f ca="1">IF($AT$155="region",IF($E155=BA$159,$S156,""),IF($G155=BA$159,$S156,""))</f>
        <v/>
      </c>
      <c r="BB156" s="450" t="str">
        <f ca="1">IF($AT$155="Region",IF($E155=BA$159,$T156,""),IF($G155=BA$159,$T156,""))</f>
        <v/>
      </c>
      <c r="BD156" s="450" t="str">
        <f ca="1">IF($AT$155="region",IF($E155=BD$159,$S156,""),IF($G155=BD$159,$S156,""))</f>
        <v/>
      </c>
      <c r="BE156" s="450" t="str">
        <f ca="1">IF($AT$155="Region",IF($E155=BD$159,$T156,""),IF($G155=BD$159,$T156,""))</f>
        <v/>
      </c>
      <c r="BG156" s="450" t="str">
        <f ca="1">IF($AT$155="region",IF($E155=BG$159,$S156,""),IF($G155=BG$159,$S156,""))</f>
        <v/>
      </c>
      <c r="BH156" s="450" t="str">
        <f ca="1">IF($AT$155="Region",IF($E155=BG$159,$T156,""),IF($G155=BG$159,$T156,""))</f>
        <v/>
      </c>
      <c r="BI156" s="451"/>
      <c r="BJ156" s="450" t="str">
        <f t="shared" ca="1" si="154"/>
        <v/>
      </c>
      <c r="BK156" s="450" t="str">
        <f t="shared" ca="1" si="154"/>
        <v/>
      </c>
      <c r="BM156" s="450" t="str">
        <f t="shared" ca="1" si="155"/>
        <v/>
      </c>
      <c r="BN156" s="450" t="str">
        <f t="shared" ca="1" si="155"/>
        <v/>
      </c>
      <c r="BP156" s="450" t="str">
        <f t="shared" ca="1" si="156"/>
        <v/>
      </c>
      <c r="BQ156" s="450" t="str">
        <f t="shared" ca="1" si="156"/>
        <v/>
      </c>
      <c r="BS156" s="450" t="str">
        <f t="shared" ca="1" si="157"/>
        <v/>
      </c>
      <c r="BT156" s="450" t="str">
        <f t="shared" ca="1" si="157"/>
        <v/>
      </c>
      <c r="BU156" s="452"/>
      <c r="BV156" s="446"/>
      <c r="BW156" s="450" t="str">
        <f ca="1">IF($AT$155="Thermal-Moisture Regime",IF($E155=BW$159,$S156,""),IF($G155=BW$159,$S156,""))</f>
        <v/>
      </c>
      <c r="BX156" s="450" t="str">
        <f ca="1">IF($AT$155="Thermal-Moisture Regime",IF($E155=BW$159,$T156,""),IF($G155=BW$159,$T156,""))</f>
        <v/>
      </c>
      <c r="BY156" s="452"/>
      <c r="BZ156" s="450" t="str">
        <f ca="1">IF($AT$155="Thermal-Moisture Regime",IF($E155=BZ$159,$S156,""),IF($G155=BZ$159,$S156,""))</f>
        <v/>
      </c>
      <c r="CA156" s="450" t="str">
        <f ca="1">IF($AT$155="Thermal-Moisture Regime",IF($E155=BZ$159,$T156,""),IF($G155=BZ$159,$T156,""))</f>
        <v/>
      </c>
      <c r="CC156" s="450" t="str">
        <f ca="1">IF($AT$155="Thermal-Moisture Regime",IF($E155=CC$159,$S156,""),IF($G155=CC$159,$S156,""))</f>
        <v/>
      </c>
      <c r="CD156" s="450" t="str">
        <f ca="1">IF($AT$155="Thermal-Moisture Regime",IF($E155=CC$159,$T156,""),IF($G155=CC$159,$T156,""))</f>
        <v/>
      </c>
      <c r="CF156" s="450" t="str">
        <f>IF($AT$155="Thermal-Moisture Regime",IF($E155=CF$159,$S156,""),IF($G155=CF$159,$S156,""))</f>
        <v/>
      </c>
      <c r="CG156" s="450" t="str">
        <f>IF($AT$155="Thermal-Moisture Regime",IF($E155=CF$159,$T156,""),IF($G155=CF$159,$T156,""))</f>
        <v/>
      </c>
      <c r="CI156" s="450" t="str">
        <f ca="1">IF($AT$155="Thermal-Moisture Regime",IF($E155=CI$159,$S156,""),IF($G155=CI$159,$S156,""))</f>
        <v/>
      </c>
      <c r="CJ156" s="450" t="str">
        <f ca="1">IF($AT$155="Thermal-Moisture Regime",IF($E155=CI$159,$T156,""),IF($G155=CI$159,$T156,""))</f>
        <v/>
      </c>
      <c r="CL156" s="450" t="str">
        <f ca="1">IF($AT$155="Thermal-Moisture Regime",IF($E155=CL$159,$S156,""),IF($G155=CL$159,$S156,""))</f>
        <v/>
      </c>
      <c r="CM156" s="450" t="str">
        <f ca="1">IF($AT$155="Thermal-Moisture Regime",IF($E155=CL$159,$T156,""),IF($G155=CL$159,$T156,""))</f>
        <v/>
      </c>
    </row>
    <row r="157" spans="1:92" s="441" customFormat="1" ht="17.399999999999999" x14ac:dyDescent="0.55000000000000004">
      <c r="A157" s="445">
        <v>5</v>
      </c>
      <c r="B157" s="423" t="str">
        <f t="shared" si="124"/>
        <v>: Rowe 2016</v>
      </c>
      <c r="C157" s="424" t="s">
        <v>384</v>
      </c>
      <c r="D157" s="424" t="s">
        <v>383</v>
      </c>
      <c r="E157" s="425"/>
      <c r="F157" s="424" t="s">
        <v>382</v>
      </c>
      <c r="G157" s="425"/>
      <c r="H157" s="305"/>
      <c r="I157" s="424">
        <v>2016</v>
      </c>
      <c r="J157" s="306"/>
      <c r="K157" s="529">
        <v>26.83</v>
      </c>
      <c r="L157" s="426" t="s">
        <v>375</v>
      </c>
      <c r="M157" s="427">
        <f>(K157)*$AD$156</f>
        <v>98.305120000000002</v>
      </c>
      <c r="N157" s="426" t="s">
        <v>265</v>
      </c>
      <c r="O157" s="432"/>
      <c r="P157" s="431" t="s">
        <v>381</v>
      </c>
      <c r="Q157" s="431"/>
      <c r="S157" s="442">
        <f>IF(AND(M157="",K156=""),"",IF(M157="",K156,M157))</f>
        <v>98.305120000000002</v>
      </c>
      <c r="T157" s="443">
        <f t="shared" si="151"/>
        <v>98.305120000000002</v>
      </c>
      <c r="U157" s="442">
        <f t="shared" si="152"/>
        <v>0</v>
      </c>
      <c r="V157" s="444" t="str">
        <f t="shared" si="153"/>
        <v>tCO2-eq/ha</v>
      </c>
      <c r="Z157" s="446"/>
      <c r="AA157" s="436" t="s">
        <v>727</v>
      </c>
      <c r="AB157" s="454"/>
      <c r="AC157" s="455"/>
      <c r="AD157" s="439">
        <v>25</v>
      </c>
      <c r="AE157" s="456" t="s">
        <v>726</v>
      </c>
      <c r="AP157" s="446"/>
      <c r="AS157" s="453"/>
      <c r="AU157" s="450" t="str">
        <f ca="1">IF($AT$155="region",IF($E156=AU$159,$S157,""),IF($G156=AU$159,$S157,""))</f>
        <v/>
      </c>
      <c r="AV157" s="450" t="str">
        <f ca="1">IF($AT$155="Region",IF($E156=AU$159,$T157,""),IF($G156=AU$159,$T157,""))</f>
        <v/>
      </c>
      <c r="AX157" s="450" t="str">
        <f ca="1">IF($AT$155="region",IF($E156=AX$159,$S157,""),IF($G156=AX$159,$S157,""))</f>
        <v/>
      </c>
      <c r="AY157" s="450" t="str">
        <f ca="1">IF($AT$155="Region",IF($E156=AX$159,$T157,""),IF($G156=AX$159,$T157,""))</f>
        <v/>
      </c>
      <c r="BA157" s="450" t="str">
        <f ca="1">IF($AT$155="region",IF($E156=BA$159,$S157,""),IF($G156=BA$159,$S157,""))</f>
        <v/>
      </c>
      <c r="BB157" s="450" t="str">
        <f ca="1">IF($AT$155="Region",IF($E156=BA$159,$T157,""),IF($G156=BA$159,$T157,""))</f>
        <v/>
      </c>
      <c r="BD157" s="450" t="str">
        <f ca="1">IF($AT$155="region",IF($E156=BD$159,$S157,""),IF($G156=BD$159,$S157,""))</f>
        <v/>
      </c>
      <c r="BE157" s="450" t="str">
        <f ca="1">IF($AT$155="Region",IF($E156=BD$159,$T157,""),IF($G156=BD$159,$T157,""))</f>
        <v/>
      </c>
      <c r="BG157" s="450" t="str">
        <f ca="1">IF($AT$155="region",IF($E156=BG$159,$S157,""),IF($G156=BG$159,$S157,""))</f>
        <v/>
      </c>
      <c r="BH157" s="450" t="str">
        <f ca="1">IF($AT$155="Region",IF($E156=BG$159,$T157,""),IF($G156=BG$159,$T157,""))</f>
        <v/>
      </c>
      <c r="BI157" s="451"/>
      <c r="BJ157" s="450" t="str">
        <f t="shared" ca="1" si="154"/>
        <v/>
      </c>
      <c r="BK157" s="450" t="str">
        <f t="shared" ca="1" si="154"/>
        <v/>
      </c>
      <c r="BM157" s="450" t="str">
        <f t="shared" ca="1" si="155"/>
        <v/>
      </c>
      <c r="BN157" s="450" t="str">
        <f t="shared" ca="1" si="155"/>
        <v/>
      </c>
      <c r="BP157" s="450" t="str">
        <f t="shared" ca="1" si="156"/>
        <v/>
      </c>
      <c r="BQ157" s="450" t="str">
        <f t="shared" ca="1" si="156"/>
        <v/>
      </c>
      <c r="BS157" s="450" t="str">
        <f t="shared" ca="1" si="157"/>
        <v/>
      </c>
      <c r="BT157" s="450" t="str">
        <f t="shared" ca="1" si="157"/>
        <v/>
      </c>
      <c r="BU157" s="452"/>
      <c r="BV157" s="446"/>
      <c r="BW157" s="450" t="str">
        <f ca="1">IF($AT$155="Thermal-Moisture Regime",IF($E156=BW$159,$S157,""),IF($G156=BW$159,$S157,""))</f>
        <v/>
      </c>
      <c r="BX157" s="450" t="str">
        <f ca="1">IF($AT$155="Thermal-Moisture Regime",IF($E156=BW$159,$T157,""),IF($G156=BW$159,$T157,""))</f>
        <v/>
      </c>
      <c r="BY157" s="452"/>
      <c r="BZ157" s="450" t="str">
        <f ca="1">IF($AT$155="Thermal-Moisture Regime",IF($E156=BZ$159,$S157,""),IF($G156=BZ$159,$S157,""))</f>
        <v/>
      </c>
      <c r="CA157" s="450" t="str">
        <f ca="1">IF($AT$155="Thermal-Moisture Regime",IF($E156=BZ$159,$T157,""),IF($G156=BZ$159,$T157,""))</f>
        <v/>
      </c>
      <c r="CC157" s="450" t="str">
        <f ca="1">IF($AT$155="Thermal-Moisture Regime",IF($E156=CC$159,$S157,""),IF($G156=CC$159,$S157,""))</f>
        <v/>
      </c>
      <c r="CD157" s="450" t="str">
        <f ca="1">IF($AT$155="Thermal-Moisture Regime",IF($E156=CC$159,$T157,""),IF($G156=CC$159,$T157,""))</f>
        <v/>
      </c>
      <c r="CF157" s="450" t="str">
        <f>IF($AT$155="Thermal-Moisture Regime",IF($E156=CF$159,$S157,""),IF($G156=CF$159,$S157,""))</f>
        <v/>
      </c>
      <c r="CG157" s="450" t="str">
        <f>IF($AT$155="Thermal-Moisture Regime",IF($E156=CF$159,$T157,""),IF($G156=CF$159,$T157,""))</f>
        <v/>
      </c>
      <c r="CI157" s="450" t="str">
        <f ca="1">IF($AT$155="Thermal-Moisture Regime",IF($E156=CI$159,$S157,""),IF($G156=CI$159,$S157,""))</f>
        <v/>
      </c>
      <c r="CJ157" s="450" t="str">
        <f ca="1">IF($AT$155="Thermal-Moisture Regime",IF($E156=CI$159,$T157,""),IF($G156=CI$159,$T157,""))</f>
        <v/>
      </c>
      <c r="CL157" s="450" t="str">
        <f ca="1">IF($AT$155="Thermal-Moisture Regime",IF($E156=CL$159,$S157,""),IF($G156=CL$159,$S157,""))</f>
        <v/>
      </c>
      <c r="CM157" s="450" t="str">
        <f ca="1">IF($AT$155="Thermal-Moisture Regime",IF($E156=CL$159,$T157,""),IF($G156=CL$159,$T157,""))</f>
        <v/>
      </c>
    </row>
    <row r="158" spans="1:92" s="441" customFormat="1" ht="17.399999999999999" x14ac:dyDescent="0.55000000000000004">
      <c r="A158" s="445">
        <v>6</v>
      </c>
      <c r="B158" s="423" t="str">
        <f t="shared" si="124"/>
        <v>: Paul 2002</v>
      </c>
      <c r="C158" s="424" t="s">
        <v>388</v>
      </c>
      <c r="D158" s="424" t="s">
        <v>387</v>
      </c>
      <c r="E158" s="424"/>
      <c r="F158" s="424" t="s">
        <v>266</v>
      </c>
      <c r="G158" s="424"/>
      <c r="H158" s="424"/>
      <c r="I158" s="424">
        <v>2002</v>
      </c>
      <c r="J158" s="424"/>
      <c r="K158" s="529">
        <v>7.0000000000000007E-2</v>
      </c>
      <c r="L158" s="426" t="s">
        <v>385</v>
      </c>
      <c r="M158" s="427">
        <f>(((K158*10000)*3.6777)/1000)*10</f>
        <v>25.743900000000004</v>
      </c>
      <c r="N158" s="426" t="s">
        <v>265</v>
      </c>
      <c r="O158" s="432"/>
      <c r="P158" s="457" t="s">
        <v>386</v>
      </c>
      <c r="Q158" s="431"/>
      <c r="S158" s="442">
        <f>IF(AND(M158="",K157=""),"",IF(M158="",K157,M158))</f>
        <v>25.743900000000004</v>
      </c>
      <c r="T158" s="443">
        <f t="shared" si="151"/>
        <v>25.743900000000004</v>
      </c>
      <c r="U158" s="442">
        <f t="shared" si="152"/>
        <v>0</v>
      </c>
      <c r="V158" s="444" t="str">
        <f t="shared" si="153"/>
        <v>tCO2-eq/ha</v>
      </c>
      <c r="Z158" s="446"/>
      <c r="AA158" s="440" t="s">
        <v>729</v>
      </c>
      <c r="AB158" s="458"/>
      <c r="AC158" s="459"/>
      <c r="AD158" s="439">
        <v>298</v>
      </c>
      <c r="AE158" s="456" t="s">
        <v>726</v>
      </c>
      <c r="AP158" s="446"/>
      <c r="AS158" s="453"/>
      <c r="AU158" s="450" t="str">
        <f ca="1">IF($AT$155="region",IF($E157=AU$159,$S158,""),IF($G157=AU$159,$S158,""))</f>
        <v/>
      </c>
      <c r="AV158" s="450" t="str">
        <f ca="1">IF($AT$155="Region",IF($E157=AU$159,$T158,""),IF($G157=AU$159,$T158,""))</f>
        <v/>
      </c>
      <c r="AX158" s="450" t="str">
        <f ca="1">IF($AT$155="region",IF($E157=AX$159,$S158,""),IF($G157=AX$159,$S158,""))</f>
        <v/>
      </c>
      <c r="AY158" s="450" t="str">
        <f ca="1">IF($AT$155="Region",IF($E157=AX$159,$T158,""),IF($G157=AX$159,$T158,""))</f>
        <v/>
      </c>
      <c r="BA158" s="450" t="str">
        <f ca="1">IF($AT$155="region",IF($E157=BA$159,$S158,""),IF($G157=BA$159,$S158,""))</f>
        <v/>
      </c>
      <c r="BB158" s="450" t="str">
        <f ca="1">IF($AT$155="Region",IF($E157=BA$159,$T158,""),IF($G157=BA$159,$T158,""))</f>
        <v/>
      </c>
      <c r="BD158" s="450" t="str">
        <f ca="1">IF($AT$155="region",IF($E157=BD$159,$S158,""),IF($G157=BD$159,$S158,""))</f>
        <v/>
      </c>
      <c r="BE158" s="450" t="str">
        <f ca="1">IF($AT$155="Region",IF($E157=BD$159,$T158,""),IF($G157=BD$159,$T158,""))</f>
        <v/>
      </c>
      <c r="BG158" s="450" t="str">
        <f ca="1">IF($AT$155="region",IF($E157=BG$159,$S158,""),IF($G157=BG$159,$S158,""))</f>
        <v/>
      </c>
      <c r="BH158" s="450" t="str">
        <f ca="1">IF($AT$155="Region",IF($E157=BG$159,$T158,""),IF($G157=BG$159,$T158,""))</f>
        <v/>
      </c>
      <c r="BI158" s="451"/>
      <c r="BJ158" s="450" t="str">
        <f t="shared" ca="1" si="154"/>
        <v/>
      </c>
      <c r="BK158" s="450" t="str">
        <f t="shared" ca="1" si="154"/>
        <v/>
      </c>
      <c r="BM158" s="450" t="str">
        <f t="shared" ca="1" si="155"/>
        <v/>
      </c>
      <c r="BN158" s="450" t="str">
        <f t="shared" ca="1" si="155"/>
        <v/>
      </c>
      <c r="BP158" s="450" t="str">
        <f t="shared" ca="1" si="156"/>
        <v/>
      </c>
      <c r="BQ158" s="450" t="str">
        <f t="shared" ca="1" si="156"/>
        <v/>
      </c>
      <c r="BS158" s="450" t="str">
        <f t="shared" ca="1" si="157"/>
        <v/>
      </c>
      <c r="BT158" s="450" t="str">
        <f t="shared" ca="1" si="157"/>
        <v/>
      </c>
      <c r="BU158" s="452"/>
      <c r="BV158" s="446"/>
      <c r="BW158" s="450" t="str">
        <f ca="1">IF($AT$155="Thermal-Moisture Regime",IF($E157=BW$159,$S158,""),IF($G157=BW$159,$S158,""))</f>
        <v/>
      </c>
      <c r="BX158" s="450" t="str">
        <f ca="1">IF($AT$155="Thermal-Moisture Regime",IF($E157=BW$159,$T158,""),IF($G157=BW$159,$T158,""))</f>
        <v/>
      </c>
      <c r="BY158" s="452"/>
      <c r="BZ158" s="450" t="str">
        <f ca="1">IF($AT$155="Thermal-Moisture Regime",IF($E157=BZ$159,$S158,""),IF($G157=BZ$159,$S158,""))</f>
        <v/>
      </c>
      <c r="CA158" s="450" t="str">
        <f ca="1">IF($AT$155="Thermal-Moisture Regime",IF($E157=BZ$159,$T158,""),IF($G157=BZ$159,$T158,""))</f>
        <v/>
      </c>
      <c r="CC158" s="450" t="str">
        <f ca="1">IF($AT$155="Thermal-Moisture Regime",IF($E157=CC$159,$S158,""),IF($G157=CC$159,$S158,""))</f>
        <v/>
      </c>
      <c r="CD158" s="450" t="str">
        <f ca="1">IF($AT$155="Thermal-Moisture Regime",IF($E157=CC$159,$T158,""),IF($G157=CC$159,$T158,""))</f>
        <v/>
      </c>
      <c r="CF158" s="450" t="str">
        <f>IF($AT$155="Thermal-Moisture Regime",IF($E157=CF$159,$S158,""),IF($G157=CF$159,$S158,""))</f>
        <v/>
      </c>
      <c r="CG158" s="450" t="str">
        <f>IF($AT$155="Thermal-Moisture Regime",IF($E157=CF$159,$T158,""),IF($G157=CF$159,$T158,""))</f>
        <v/>
      </c>
      <c r="CI158" s="450" t="str">
        <f ca="1">IF($AT$155="Thermal-Moisture Regime",IF($E157=CI$159,$S158,""),IF($G157=CI$159,$S158,""))</f>
        <v/>
      </c>
      <c r="CJ158" s="450" t="str">
        <f ca="1">IF($AT$155="Thermal-Moisture Regime",IF($E157=CI$159,$T158,""),IF($G157=CI$159,$T158,""))</f>
        <v/>
      </c>
      <c r="CL158" s="450" t="str">
        <f ca="1">IF($AT$155="Thermal-Moisture Regime",IF($E157=CL$159,$S158,""),IF($G157=CL$159,$S158,""))</f>
        <v/>
      </c>
      <c r="CM158" s="450" t="str">
        <f ca="1">IF($AT$155="Thermal-Moisture Regime",IF($E157=CL$159,$T158,""),IF($G157=CL$159,$T158,""))</f>
        <v/>
      </c>
    </row>
    <row r="159" spans="1:92" s="441" customFormat="1" ht="17.399999999999999" x14ac:dyDescent="0.55000000000000004">
      <c r="A159" s="445">
        <v>7</v>
      </c>
      <c r="B159" s="423" t="str">
        <f t="shared" si="124"/>
        <v>: Paul 2002</v>
      </c>
      <c r="C159" s="424" t="s">
        <v>388</v>
      </c>
      <c r="D159" s="424" t="s">
        <v>387</v>
      </c>
      <c r="E159" s="424"/>
      <c r="F159" s="424" t="s">
        <v>266</v>
      </c>
      <c r="G159" s="424"/>
      <c r="H159" s="424"/>
      <c r="I159" s="424">
        <v>2002</v>
      </c>
      <c r="J159" s="306"/>
      <c r="K159" s="529">
        <v>0.13</v>
      </c>
      <c r="L159" s="426" t="s">
        <v>385</v>
      </c>
      <c r="M159" s="427">
        <f>(((K159*10000)*3.6777)/1000)*10</f>
        <v>47.810100000000006</v>
      </c>
      <c r="N159" s="426" t="s">
        <v>265</v>
      </c>
      <c r="O159" s="432"/>
      <c r="P159" s="457" t="s">
        <v>386</v>
      </c>
      <c r="Q159" s="431"/>
      <c r="S159" s="442">
        <f t="shared" ref="S159:S172" si="158">IF(AND(M159="",K159=""),"",IF(M159="",K159,M159))</f>
        <v>47.810100000000006</v>
      </c>
      <c r="T159" s="443">
        <f t="shared" si="151"/>
        <v>47.810100000000006</v>
      </c>
      <c r="U159" s="442">
        <f t="shared" si="152"/>
        <v>0</v>
      </c>
      <c r="V159" s="444" t="str">
        <f t="shared" si="153"/>
        <v>tCO2-eq/ha</v>
      </c>
      <c r="Z159" s="446"/>
      <c r="AA159" s="456" t="s">
        <v>728</v>
      </c>
      <c r="AP159" s="446"/>
      <c r="AS159" s="453"/>
      <c r="AU159" s="450" t="str">
        <f t="shared" ca="1" si="125"/>
        <v/>
      </c>
      <c r="AV159" s="450" t="str">
        <f t="shared" ca="1" si="126"/>
        <v/>
      </c>
      <c r="AX159" s="450" t="str">
        <f t="shared" ca="1" si="127"/>
        <v/>
      </c>
      <c r="AY159" s="450" t="str">
        <f t="shared" ca="1" si="128"/>
        <v/>
      </c>
      <c r="BA159" s="450" t="str">
        <f t="shared" ca="1" si="129"/>
        <v/>
      </c>
      <c r="BB159" s="450" t="str">
        <f t="shared" ca="1" si="130"/>
        <v/>
      </c>
      <c r="BD159" s="450" t="str">
        <f t="shared" ca="1" si="131"/>
        <v/>
      </c>
      <c r="BE159" s="450" t="str">
        <f t="shared" ca="1" si="132"/>
        <v/>
      </c>
      <c r="BG159" s="450" t="str">
        <f t="shared" ca="1" si="133"/>
        <v/>
      </c>
      <c r="BH159" s="450" t="str">
        <f t="shared" ca="1" si="134"/>
        <v/>
      </c>
      <c r="BI159" s="451"/>
      <c r="BJ159" s="450" t="str">
        <f t="shared" ca="1" si="135"/>
        <v/>
      </c>
      <c r="BK159" s="450" t="str">
        <f t="shared" ca="1" si="135"/>
        <v/>
      </c>
      <c r="BM159" s="450" t="str">
        <f t="shared" ca="1" si="136"/>
        <v/>
      </c>
      <c r="BN159" s="450" t="str">
        <f t="shared" ca="1" si="136"/>
        <v/>
      </c>
      <c r="BP159" s="450" t="str">
        <f t="shared" ca="1" si="137"/>
        <v/>
      </c>
      <c r="BQ159" s="450" t="str">
        <f t="shared" ca="1" si="137"/>
        <v/>
      </c>
      <c r="BS159" s="450" t="str">
        <f t="shared" ca="1" si="138"/>
        <v/>
      </c>
      <c r="BT159" s="450" t="str">
        <f t="shared" ca="1" si="138"/>
        <v/>
      </c>
      <c r="BU159" s="452"/>
      <c r="BV159" s="446"/>
      <c r="BW159" s="450" t="str">
        <f t="shared" ca="1" si="139"/>
        <v/>
      </c>
      <c r="BX159" s="450" t="str">
        <f t="shared" ca="1" si="140"/>
        <v/>
      </c>
      <c r="BY159" s="452"/>
      <c r="BZ159" s="450" t="str">
        <f t="shared" ca="1" si="141"/>
        <v/>
      </c>
      <c r="CA159" s="450" t="str">
        <f t="shared" ca="1" si="142"/>
        <v/>
      </c>
      <c r="CC159" s="450" t="str">
        <f t="shared" ca="1" si="143"/>
        <v/>
      </c>
      <c r="CD159" s="450" t="str">
        <f t="shared" ca="1" si="144"/>
        <v/>
      </c>
      <c r="CF159" s="450" t="s">
        <v>0</v>
      </c>
      <c r="CG159" s="450" t="s">
        <v>0</v>
      </c>
      <c r="CI159" s="450" t="str">
        <f t="shared" ca="1" si="147"/>
        <v/>
      </c>
      <c r="CJ159" s="450" t="str">
        <f t="shared" ca="1" si="148"/>
        <v/>
      </c>
      <c r="CL159" s="450" t="str">
        <f t="shared" ca="1" si="149"/>
        <v/>
      </c>
      <c r="CM159" s="450" t="str">
        <f t="shared" ca="1" si="150"/>
        <v/>
      </c>
    </row>
    <row r="160" spans="1:92" s="441" customFormat="1" ht="17.399999999999999" x14ac:dyDescent="0.55000000000000004">
      <c r="A160" s="445">
        <v>8</v>
      </c>
      <c r="B160" s="423" t="str">
        <f t="shared" si="124"/>
        <v>: Paul 2002</v>
      </c>
      <c r="C160" s="424" t="s">
        <v>388</v>
      </c>
      <c r="D160" s="424" t="s">
        <v>387</v>
      </c>
      <c r="E160" s="425"/>
      <c r="F160" s="424" t="s">
        <v>266</v>
      </c>
      <c r="G160" s="425"/>
      <c r="H160" s="305"/>
      <c r="I160" s="424">
        <v>2002</v>
      </c>
      <c r="J160" s="306"/>
      <c r="K160" s="529">
        <v>0.2</v>
      </c>
      <c r="L160" s="426" t="s">
        <v>385</v>
      </c>
      <c r="M160" s="427">
        <f>(((K160*10000)*3.6777)/1000)*10</f>
        <v>73.554000000000002</v>
      </c>
      <c r="N160" s="426" t="s">
        <v>265</v>
      </c>
      <c r="O160" s="432"/>
      <c r="P160" s="457" t="s">
        <v>386</v>
      </c>
      <c r="Q160" s="431"/>
      <c r="S160" s="442">
        <f t="shared" si="158"/>
        <v>73.554000000000002</v>
      </c>
      <c r="T160" s="443">
        <f t="shared" si="151"/>
        <v>73.554000000000002</v>
      </c>
      <c r="U160" s="442">
        <f t="shared" si="152"/>
        <v>0</v>
      </c>
      <c r="V160" s="444" t="str">
        <f t="shared" si="153"/>
        <v>tCO2-eq/ha</v>
      </c>
      <c r="Z160" s="446"/>
      <c r="AA160" s="460" t="s">
        <v>730</v>
      </c>
      <c r="AP160" s="446"/>
      <c r="AS160" s="453"/>
      <c r="AU160" s="450" t="str">
        <f t="shared" ca="1" si="125"/>
        <v/>
      </c>
      <c r="AV160" s="450" t="str">
        <f t="shared" ca="1" si="126"/>
        <v/>
      </c>
      <c r="AX160" s="450" t="str">
        <f t="shared" ca="1" si="127"/>
        <v/>
      </c>
      <c r="AY160" s="450" t="str">
        <f t="shared" ca="1" si="128"/>
        <v/>
      </c>
      <c r="BA160" s="450" t="str">
        <f t="shared" ca="1" si="129"/>
        <v/>
      </c>
      <c r="BB160" s="450" t="str">
        <f t="shared" ca="1" si="130"/>
        <v/>
      </c>
      <c r="BD160" s="450" t="str">
        <f t="shared" ca="1" si="131"/>
        <v/>
      </c>
      <c r="BE160" s="450" t="str">
        <f t="shared" ca="1" si="132"/>
        <v/>
      </c>
      <c r="BG160" s="450" t="str">
        <f t="shared" ca="1" si="133"/>
        <v/>
      </c>
      <c r="BH160" s="450" t="str">
        <f t="shared" ca="1" si="134"/>
        <v/>
      </c>
      <c r="BI160" s="451"/>
      <c r="BJ160" s="450" t="str">
        <f t="shared" ca="1" si="135"/>
        <v/>
      </c>
      <c r="BK160" s="450" t="str">
        <f t="shared" ca="1" si="135"/>
        <v/>
      </c>
      <c r="BM160" s="450" t="str">
        <f t="shared" ca="1" si="136"/>
        <v/>
      </c>
      <c r="BN160" s="450" t="str">
        <f t="shared" ca="1" si="136"/>
        <v/>
      </c>
      <c r="BP160" s="450" t="str">
        <f t="shared" ca="1" si="137"/>
        <v/>
      </c>
      <c r="BQ160" s="450" t="str">
        <f t="shared" ca="1" si="137"/>
        <v/>
      </c>
      <c r="BS160" s="450" t="str">
        <f t="shared" ca="1" si="138"/>
        <v/>
      </c>
      <c r="BT160" s="450" t="str">
        <f t="shared" ca="1" si="138"/>
        <v/>
      </c>
      <c r="BU160" s="452"/>
      <c r="BV160" s="446"/>
      <c r="BW160" s="450" t="str">
        <f t="shared" ca="1" si="139"/>
        <v/>
      </c>
      <c r="BX160" s="450" t="str">
        <f t="shared" ca="1" si="140"/>
        <v/>
      </c>
      <c r="BY160" s="452"/>
      <c r="BZ160" s="450" t="str">
        <f t="shared" ca="1" si="141"/>
        <v/>
      </c>
      <c r="CA160" s="450" t="str">
        <f t="shared" ca="1" si="142"/>
        <v/>
      </c>
      <c r="CC160" s="450" t="str">
        <f t="shared" ca="1" si="143"/>
        <v/>
      </c>
      <c r="CD160" s="450" t="str">
        <f t="shared" ca="1" si="144"/>
        <v/>
      </c>
      <c r="CF160" s="450" t="s">
        <v>0</v>
      </c>
      <c r="CG160" s="450" t="s">
        <v>0</v>
      </c>
      <c r="CI160" s="450" t="str">
        <f t="shared" ca="1" si="147"/>
        <v/>
      </c>
      <c r="CJ160" s="450" t="str">
        <f t="shared" ca="1" si="148"/>
        <v/>
      </c>
      <c r="CL160" s="450" t="str">
        <f t="shared" ca="1" si="149"/>
        <v/>
      </c>
      <c r="CM160" s="450" t="str">
        <f t="shared" ca="1" si="150"/>
        <v/>
      </c>
    </row>
    <row r="161" spans="1:92" s="239" customFormat="1" ht="21.25" customHeight="1" x14ac:dyDescent="0.55000000000000004">
      <c r="A161" s="254">
        <v>9</v>
      </c>
      <c r="B161" s="255" t="str">
        <f t="shared" si="124"/>
        <v>USA: Ahlering et al 2016, Ahlering, M., J. Fargione, and W. Parton. 2016. Potential carbon dioxide emission reductions from avoidedgrassland conversion in the northern Great Plains. Ecosphere 7(12):e01625. 10.1002/ecs2.1625</v>
      </c>
      <c r="C161" s="424" t="s">
        <v>686</v>
      </c>
      <c r="D161" s="424" t="s">
        <v>687</v>
      </c>
      <c r="E161" s="425" t="s">
        <v>187</v>
      </c>
      <c r="F161" s="424" t="s">
        <v>688</v>
      </c>
      <c r="G161" s="425"/>
      <c r="H161" s="305"/>
      <c r="I161" s="424"/>
      <c r="J161" s="306"/>
      <c r="K161" s="529">
        <v>35.6</v>
      </c>
      <c r="L161" s="426" t="s">
        <v>689</v>
      </c>
      <c r="M161" s="427">
        <f>K161</f>
        <v>35.6</v>
      </c>
      <c r="N161" s="426" t="s">
        <v>265</v>
      </c>
      <c r="O161" s="432"/>
      <c r="P161" s="431" t="s">
        <v>701</v>
      </c>
      <c r="Q161" s="431"/>
      <c r="R161" s="441"/>
      <c r="S161" s="442">
        <f t="shared" si="158"/>
        <v>35.6</v>
      </c>
      <c r="T161" s="443">
        <f t="shared" si="151"/>
        <v>35.6</v>
      </c>
      <c r="U161" s="442">
        <f t="shared" si="152"/>
        <v>0</v>
      </c>
      <c r="V161" s="444" t="str">
        <f t="shared" si="153"/>
        <v>tCO2-eq/ha</v>
      </c>
      <c r="Z161" s="232"/>
      <c r="AP161" s="232"/>
      <c r="AS161" s="268"/>
      <c r="AU161" s="266" t="str">
        <f t="shared" ca="1" si="125"/>
        <v/>
      </c>
      <c r="AV161" s="266" t="str">
        <f t="shared" ca="1" si="126"/>
        <v/>
      </c>
      <c r="AX161" s="266" t="str">
        <f t="shared" ca="1" si="127"/>
        <v/>
      </c>
      <c r="AY161" s="266" t="str">
        <f t="shared" ca="1" si="128"/>
        <v/>
      </c>
      <c r="BA161" s="266" t="str">
        <f t="shared" ca="1" si="129"/>
        <v/>
      </c>
      <c r="BB161" s="266" t="str">
        <f t="shared" ca="1" si="130"/>
        <v/>
      </c>
      <c r="BD161" s="266" t="str">
        <f t="shared" ca="1" si="131"/>
        <v/>
      </c>
      <c r="BE161" s="266" t="str">
        <f t="shared" ca="1" si="132"/>
        <v/>
      </c>
      <c r="BG161" s="266" t="str">
        <f t="shared" ca="1" si="133"/>
        <v/>
      </c>
      <c r="BH161" s="266" t="str">
        <f t="shared" ca="1" si="134"/>
        <v/>
      </c>
      <c r="BI161" s="235"/>
      <c r="BJ161" s="266" t="str">
        <f t="shared" ca="1" si="135"/>
        <v/>
      </c>
      <c r="BK161" s="266" t="str">
        <f t="shared" ca="1" si="135"/>
        <v/>
      </c>
      <c r="BM161" s="266" t="str">
        <f t="shared" ca="1" si="136"/>
        <v/>
      </c>
      <c r="BN161" s="266" t="str">
        <f t="shared" ca="1" si="136"/>
        <v/>
      </c>
      <c r="BP161" s="266" t="str">
        <f t="shared" ca="1" si="137"/>
        <v/>
      </c>
      <c r="BQ161" s="266" t="str">
        <f t="shared" ca="1" si="137"/>
        <v/>
      </c>
      <c r="BS161" s="266" t="str">
        <f t="shared" ca="1" si="138"/>
        <v/>
      </c>
      <c r="BT161" s="266" t="str">
        <f t="shared" ca="1" si="138"/>
        <v/>
      </c>
      <c r="BU161" s="241"/>
      <c r="BV161" s="232"/>
      <c r="BW161" s="266" t="str">
        <f t="shared" ca="1" si="139"/>
        <v/>
      </c>
      <c r="BX161" s="266" t="str">
        <f t="shared" ca="1" si="140"/>
        <v/>
      </c>
      <c r="BY161" s="241"/>
      <c r="BZ161" s="266" t="str">
        <f t="shared" ca="1" si="141"/>
        <v/>
      </c>
      <c r="CA161" s="266" t="str">
        <f t="shared" ca="1" si="142"/>
        <v/>
      </c>
      <c r="CC161" s="266" t="str">
        <f t="shared" ca="1" si="143"/>
        <v/>
      </c>
      <c r="CD161" s="266" t="str">
        <f t="shared" ca="1" si="144"/>
        <v/>
      </c>
      <c r="CF161" s="266" t="str">
        <f t="shared" si="145"/>
        <v/>
      </c>
      <c r="CG161" s="266" t="str">
        <f t="shared" si="146"/>
        <v/>
      </c>
      <c r="CI161" s="266" t="str">
        <f t="shared" ca="1" si="147"/>
        <v/>
      </c>
      <c r="CJ161" s="266" t="str">
        <f t="shared" ca="1" si="148"/>
        <v/>
      </c>
      <c r="CL161" s="266" t="str">
        <f t="shared" ca="1" si="149"/>
        <v/>
      </c>
      <c r="CM161" s="266" t="str">
        <f t="shared" ca="1" si="150"/>
        <v/>
      </c>
    </row>
    <row r="162" spans="1:92" s="239" customFormat="1" ht="21.25" customHeight="1" x14ac:dyDescent="0.55000000000000004">
      <c r="A162" s="254">
        <v>10</v>
      </c>
      <c r="B162" s="255" t="str">
        <f t="shared" si="124"/>
        <v>USA: Spawn et al 2019, Spawn, S. A., Lark, T. J., &amp; Gibbs, H. K. (2019). Carbon emissions from cropland expansion in the United States. Environmental Research Letters, 14(4), 045009.</v>
      </c>
      <c r="C162" s="424" t="s">
        <v>690</v>
      </c>
      <c r="D162" s="424" t="s">
        <v>691</v>
      </c>
      <c r="E162" s="425" t="s">
        <v>187</v>
      </c>
      <c r="F162" s="424"/>
      <c r="G162" s="425"/>
      <c r="H162" s="305"/>
      <c r="I162" s="424"/>
      <c r="J162" s="306"/>
      <c r="K162" s="529">
        <v>51.9</v>
      </c>
      <c r="L162" s="426" t="s">
        <v>692</v>
      </c>
      <c r="M162" s="427">
        <f>(K162*$AD$156)</f>
        <v>190.16159999999999</v>
      </c>
      <c r="N162" s="426" t="s">
        <v>265</v>
      </c>
      <c r="O162" s="432"/>
      <c r="P162" s="431" t="s">
        <v>702</v>
      </c>
      <c r="Q162" s="431"/>
      <c r="R162" s="441"/>
      <c r="S162" s="442">
        <f t="shared" si="158"/>
        <v>190.16159999999999</v>
      </c>
      <c r="T162" s="443">
        <f t="shared" si="151"/>
        <v>190.16159999999999</v>
      </c>
      <c r="U162" s="442">
        <f t="shared" si="152"/>
        <v>0</v>
      </c>
      <c r="V162" s="444" t="str">
        <f t="shared" si="153"/>
        <v>tCO2-eq/ha</v>
      </c>
      <c r="Z162" s="232"/>
      <c r="AP162" s="232"/>
      <c r="AS162" s="268"/>
      <c r="AU162" s="266" t="str">
        <f t="shared" ca="1" si="125"/>
        <v/>
      </c>
      <c r="AV162" s="266" t="str">
        <f t="shared" ca="1" si="126"/>
        <v/>
      </c>
      <c r="AX162" s="266" t="str">
        <f t="shared" ca="1" si="127"/>
        <v/>
      </c>
      <c r="AY162" s="266" t="str">
        <f t="shared" ca="1" si="128"/>
        <v/>
      </c>
      <c r="BA162" s="266" t="str">
        <f t="shared" ca="1" si="129"/>
        <v/>
      </c>
      <c r="BB162" s="266" t="str">
        <f t="shared" ca="1" si="130"/>
        <v/>
      </c>
      <c r="BD162" s="266" t="str">
        <f t="shared" ca="1" si="131"/>
        <v/>
      </c>
      <c r="BE162" s="266" t="str">
        <f t="shared" ca="1" si="132"/>
        <v/>
      </c>
      <c r="BG162" s="266" t="str">
        <f t="shared" ca="1" si="133"/>
        <v/>
      </c>
      <c r="BH162" s="266" t="str">
        <f t="shared" ca="1" si="134"/>
        <v/>
      </c>
      <c r="BI162" s="235"/>
      <c r="BJ162" s="266" t="str">
        <f t="shared" ca="1" si="135"/>
        <v/>
      </c>
      <c r="BK162" s="266" t="str">
        <f t="shared" ca="1" si="135"/>
        <v/>
      </c>
      <c r="BM162" s="266" t="str">
        <f t="shared" ca="1" si="136"/>
        <v/>
      </c>
      <c r="BN162" s="266" t="str">
        <f t="shared" ca="1" si="136"/>
        <v/>
      </c>
      <c r="BP162" s="266" t="str">
        <f t="shared" ca="1" si="137"/>
        <v/>
      </c>
      <c r="BQ162" s="266" t="str">
        <f t="shared" ca="1" si="137"/>
        <v/>
      </c>
      <c r="BS162" s="266" t="str">
        <f t="shared" ca="1" si="138"/>
        <v/>
      </c>
      <c r="BT162" s="266" t="str">
        <f t="shared" ca="1" si="138"/>
        <v/>
      </c>
      <c r="BU162" s="241"/>
      <c r="BV162" s="232"/>
      <c r="BW162" s="266" t="str">
        <f t="shared" ca="1" si="139"/>
        <v/>
      </c>
      <c r="BX162" s="266" t="str">
        <f t="shared" ca="1" si="140"/>
        <v/>
      </c>
      <c r="BY162" s="241"/>
      <c r="BZ162" s="266" t="str">
        <f t="shared" ca="1" si="141"/>
        <v/>
      </c>
      <c r="CA162" s="266" t="str">
        <f t="shared" ca="1" si="142"/>
        <v/>
      </c>
      <c r="CC162" s="266" t="str">
        <f t="shared" ca="1" si="143"/>
        <v/>
      </c>
      <c r="CD162" s="266" t="str">
        <f t="shared" ca="1" si="144"/>
        <v/>
      </c>
      <c r="CF162" s="266" t="str">
        <f t="shared" si="145"/>
        <v/>
      </c>
      <c r="CG162" s="266" t="str">
        <f t="shared" si="146"/>
        <v/>
      </c>
      <c r="CI162" s="266" t="str">
        <f t="shared" ca="1" si="147"/>
        <v/>
      </c>
      <c r="CJ162" s="266" t="str">
        <f t="shared" ca="1" si="148"/>
        <v/>
      </c>
      <c r="CL162" s="266" t="str">
        <f t="shared" ca="1" si="149"/>
        <v/>
      </c>
      <c r="CM162" s="266" t="str">
        <f t="shared" ca="1" si="150"/>
        <v/>
      </c>
    </row>
    <row r="163" spans="1:92" s="239" customFormat="1" ht="21.25" customHeight="1" x14ac:dyDescent="0.55000000000000004">
      <c r="A163" s="254">
        <v>11</v>
      </c>
      <c r="B163" s="255" t="str">
        <f t="shared" si="124"/>
        <v>OECD90: Vellinga et al 2004, N2O emission arable rotation, Vellinga, T. V., Van den Pol-van Dasselaar, A., &amp; Kuikman, P. J. (2004). The impact of grassland ploughing on CO 2 and N 2 O emissions in the Netherlands. Nutrient Cycling in Agroecosystems, 70(1), 33-45.</v>
      </c>
      <c r="C163" s="424" t="s">
        <v>693</v>
      </c>
      <c r="D163" s="424" t="s">
        <v>694</v>
      </c>
      <c r="E163" s="425" t="s">
        <v>482</v>
      </c>
      <c r="F163" s="424" t="s">
        <v>695</v>
      </c>
      <c r="G163" s="425"/>
      <c r="H163" s="305"/>
      <c r="I163" s="424"/>
      <c r="J163" s="306"/>
      <c r="K163" s="529">
        <v>2.1</v>
      </c>
      <c r="L163" s="426" t="s">
        <v>696</v>
      </c>
      <c r="M163" s="427">
        <f>K163*10</f>
        <v>21</v>
      </c>
      <c r="N163" s="426" t="s">
        <v>265</v>
      </c>
      <c r="O163" s="432"/>
      <c r="P163" s="431" t="s">
        <v>761</v>
      </c>
      <c r="Q163" s="431"/>
      <c r="R163" s="441"/>
      <c r="S163" s="442">
        <f t="shared" si="158"/>
        <v>21</v>
      </c>
      <c r="T163" s="443">
        <f t="shared" si="151"/>
        <v>21</v>
      </c>
      <c r="U163" s="442">
        <f t="shared" si="152"/>
        <v>0</v>
      </c>
      <c r="V163" s="444" t="str">
        <f t="shared" si="153"/>
        <v>tCO2-eq/ha</v>
      </c>
      <c r="Z163" s="232"/>
      <c r="AP163" s="232"/>
      <c r="AS163" s="268"/>
      <c r="AU163" s="266" t="str">
        <f t="shared" ca="1" si="125"/>
        <v/>
      </c>
      <c r="AV163" s="266" t="str">
        <f t="shared" ca="1" si="126"/>
        <v/>
      </c>
      <c r="AX163" s="266" t="str">
        <f t="shared" ca="1" si="127"/>
        <v/>
      </c>
      <c r="AY163" s="266" t="str">
        <f t="shared" ca="1" si="128"/>
        <v/>
      </c>
      <c r="BA163" s="266" t="str">
        <f t="shared" ca="1" si="129"/>
        <v/>
      </c>
      <c r="BB163" s="266" t="str">
        <f t="shared" ca="1" si="130"/>
        <v/>
      </c>
      <c r="BD163" s="266" t="str">
        <f t="shared" ca="1" si="131"/>
        <v/>
      </c>
      <c r="BE163" s="266" t="str">
        <f t="shared" ca="1" si="132"/>
        <v/>
      </c>
      <c r="BG163" s="266" t="str">
        <f t="shared" ca="1" si="133"/>
        <v/>
      </c>
      <c r="BH163" s="266" t="str">
        <f t="shared" ca="1" si="134"/>
        <v/>
      </c>
      <c r="BI163" s="235"/>
      <c r="BJ163" s="266" t="str">
        <f t="shared" ca="1" si="135"/>
        <v/>
      </c>
      <c r="BK163" s="266" t="str">
        <f t="shared" ca="1" si="135"/>
        <v/>
      </c>
      <c r="BM163" s="266" t="str">
        <f t="shared" ca="1" si="136"/>
        <v/>
      </c>
      <c r="BN163" s="266" t="str">
        <f t="shared" ca="1" si="136"/>
        <v/>
      </c>
      <c r="BP163" s="266" t="str">
        <f t="shared" ca="1" si="137"/>
        <v/>
      </c>
      <c r="BQ163" s="266" t="str">
        <f t="shared" ca="1" si="137"/>
        <v/>
      </c>
      <c r="BS163" s="266" t="str">
        <f t="shared" ca="1" si="138"/>
        <v/>
      </c>
      <c r="BT163" s="266" t="str">
        <f t="shared" ca="1" si="138"/>
        <v/>
      </c>
      <c r="BU163" s="241"/>
      <c r="BV163" s="232"/>
      <c r="BW163" s="266" t="str">
        <f t="shared" ca="1" si="139"/>
        <v/>
      </c>
      <c r="BX163" s="266" t="str">
        <f t="shared" ca="1" si="140"/>
        <v/>
      </c>
      <c r="BY163" s="241"/>
      <c r="BZ163" s="266" t="str">
        <f t="shared" ca="1" si="141"/>
        <v/>
      </c>
      <c r="CA163" s="266" t="str">
        <f t="shared" ca="1" si="142"/>
        <v/>
      </c>
      <c r="CC163" s="266" t="str">
        <f t="shared" ca="1" si="143"/>
        <v/>
      </c>
      <c r="CD163" s="266" t="str">
        <f t="shared" ca="1" si="144"/>
        <v/>
      </c>
      <c r="CF163" s="266" t="str">
        <f t="shared" si="145"/>
        <v/>
      </c>
      <c r="CG163" s="266" t="str">
        <f t="shared" si="146"/>
        <v/>
      </c>
      <c r="CI163" s="266" t="str">
        <f t="shared" ca="1" si="147"/>
        <v/>
      </c>
      <c r="CJ163" s="266" t="str">
        <f t="shared" ca="1" si="148"/>
        <v/>
      </c>
      <c r="CL163" s="266" t="str">
        <f t="shared" ca="1" si="149"/>
        <v/>
      </c>
      <c r="CM163" s="266" t="str">
        <f t="shared" ca="1" si="150"/>
        <v/>
      </c>
    </row>
    <row r="164" spans="1:92" s="239" customFormat="1" ht="21.25" customHeight="1" x14ac:dyDescent="0.55000000000000004">
      <c r="A164" s="254">
        <v>12</v>
      </c>
      <c r="B164" s="255" t="str">
        <f t="shared" si="124"/>
        <v>OECD90: Vellinga et al 2004, N2O emission bulb rotation, Vellinga, T. V., Van den Pol-van Dasselaar, A., &amp; Kuikman, P. J. (2004). The impact of grassland ploughing on CO 2 and N 2 O emissions in the Netherlands. Nutrient Cycling in Agroecosystems, 70(1), 33-45.</v>
      </c>
      <c r="C164" s="424" t="s">
        <v>697</v>
      </c>
      <c r="D164" s="424" t="s">
        <v>694</v>
      </c>
      <c r="E164" s="425" t="s">
        <v>482</v>
      </c>
      <c r="F164" s="424" t="s">
        <v>695</v>
      </c>
      <c r="G164" s="425"/>
      <c r="H164" s="305"/>
      <c r="I164" s="424"/>
      <c r="J164" s="306"/>
      <c r="K164" s="529">
        <v>11</v>
      </c>
      <c r="L164" s="426" t="s">
        <v>696</v>
      </c>
      <c r="M164" s="427">
        <f>K164*10</f>
        <v>110</v>
      </c>
      <c r="N164" s="426" t="s">
        <v>265</v>
      </c>
      <c r="O164" s="432"/>
      <c r="P164" s="431" t="s">
        <v>761</v>
      </c>
      <c r="Q164" s="431"/>
      <c r="R164" s="441"/>
      <c r="S164" s="442">
        <f t="shared" si="158"/>
        <v>110</v>
      </c>
      <c r="T164" s="443">
        <f t="shared" si="151"/>
        <v>110</v>
      </c>
      <c r="U164" s="442">
        <f t="shared" si="152"/>
        <v>0</v>
      </c>
      <c r="V164" s="444" t="str">
        <f t="shared" si="153"/>
        <v>tCO2-eq/ha</v>
      </c>
      <c r="Z164" s="232"/>
      <c r="AP164" s="232"/>
      <c r="AS164" s="268"/>
      <c r="AU164" s="266" t="str">
        <f t="shared" ca="1" si="125"/>
        <v/>
      </c>
      <c r="AV164" s="266" t="str">
        <f t="shared" ca="1" si="126"/>
        <v/>
      </c>
      <c r="AX164" s="266" t="str">
        <f t="shared" ca="1" si="127"/>
        <v/>
      </c>
      <c r="AY164" s="266" t="str">
        <f t="shared" ca="1" si="128"/>
        <v/>
      </c>
      <c r="BA164" s="266" t="str">
        <f t="shared" ca="1" si="129"/>
        <v/>
      </c>
      <c r="BB164" s="266" t="str">
        <f t="shared" ca="1" si="130"/>
        <v/>
      </c>
      <c r="BD164" s="266" t="str">
        <f t="shared" ca="1" si="131"/>
        <v/>
      </c>
      <c r="BE164" s="266" t="str">
        <f t="shared" ca="1" si="132"/>
        <v/>
      </c>
      <c r="BG164" s="266" t="str">
        <f t="shared" ca="1" si="133"/>
        <v/>
      </c>
      <c r="BH164" s="266" t="str">
        <f t="shared" ca="1" si="134"/>
        <v/>
      </c>
      <c r="BI164" s="235"/>
      <c r="BJ164" s="266" t="str">
        <f t="shared" ca="1" si="135"/>
        <v/>
      </c>
      <c r="BK164" s="266" t="str">
        <f t="shared" ca="1" si="135"/>
        <v/>
      </c>
      <c r="BM164" s="266" t="str">
        <f t="shared" ca="1" si="136"/>
        <v/>
      </c>
      <c r="BN164" s="266" t="str">
        <f t="shared" ca="1" si="136"/>
        <v/>
      </c>
      <c r="BP164" s="266" t="str">
        <f t="shared" ca="1" si="137"/>
        <v/>
      </c>
      <c r="BQ164" s="266" t="str">
        <f t="shared" ca="1" si="137"/>
        <v/>
      </c>
      <c r="BS164" s="266" t="str">
        <f t="shared" ca="1" si="138"/>
        <v/>
      </c>
      <c r="BT164" s="266" t="str">
        <f t="shared" ca="1" si="138"/>
        <v/>
      </c>
      <c r="BU164" s="241"/>
      <c r="BV164" s="232"/>
      <c r="BW164" s="266" t="str">
        <f t="shared" ca="1" si="139"/>
        <v/>
      </c>
      <c r="BX164" s="266" t="str">
        <f t="shared" ca="1" si="140"/>
        <v/>
      </c>
      <c r="BY164" s="241"/>
      <c r="BZ164" s="266" t="str">
        <f t="shared" ca="1" si="141"/>
        <v/>
      </c>
      <c r="CA164" s="266" t="str">
        <f t="shared" ca="1" si="142"/>
        <v/>
      </c>
      <c r="CC164" s="266" t="str">
        <f t="shared" ca="1" si="143"/>
        <v/>
      </c>
      <c r="CD164" s="266" t="str">
        <f t="shared" ca="1" si="144"/>
        <v/>
      </c>
      <c r="CF164" s="266" t="str">
        <f t="shared" si="145"/>
        <v/>
      </c>
      <c r="CG164" s="266" t="str">
        <f t="shared" si="146"/>
        <v/>
      </c>
      <c r="CI164" s="266" t="str">
        <f t="shared" ca="1" si="147"/>
        <v/>
      </c>
      <c r="CJ164" s="266" t="str">
        <f t="shared" ca="1" si="148"/>
        <v/>
      </c>
      <c r="CL164" s="266" t="str">
        <f t="shared" ca="1" si="149"/>
        <v/>
      </c>
      <c r="CM164" s="266" t="str">
        <f t="shared" ca="1" si="150"/>
        <v/>
      </c>
    </row>
    <row r="165" spans="1:92" s="239" customFormat="1" ht="21.25" customHeight="1" x14ac:dyDescent="0.55000000000000004">
      <c r="A165" s="254">
        <v>13</v>
      </c>
      <c r="B165" s="255" t="str">
        <f t="shared" si="124"/>
        <v>World: Ravindranath et al 2009, grassland to soybean conversion, Ravindranath, N. H., Mauvie, R., Fargione, J., Canadell, J. G., Berndes, G., Woods, J., ... &amp; Sathaye, J. (2009). Greenhouse gas implications of land use change and land conversion to biofuel crops. Cornell University Library's Initiatives in Publishing (CIP).</v>
      </c>
      <c r="C165" s="424" t="s">
        <v>698</v>
      </c>
      <c r="D165" s="424" t="s">
        <v>699</v>
      </c>
      <c r="E165" s="425" t="s">
        <v>700</v>
      </c>
      <c r="F165" s="424"/>
      <c r="G165" s="425"/>
      <c r="H165" s="305"/>
      <c r="I165" s="424"/>
      <c r="J165" s="306"/>
      <c r="K165" s="529">
        <v>3.1</v>
      </c>
      <c r="L165" s="426" t="s">
        <v>696</v>
      </c>
      <c r="M165" s="427">
        <f>K165*10</f>
        <v>31</v>
      </c>
      <c r="N165" s="426" t="s">
        <v>265</v>
      </c>
      <c r="O165" s="432"/>
      <c r="P165" s="431" t="s">
        <v>760</v>
      </c>
      <c r="Q165" s="431"/>
      <c r="R165" s="441"/>
      <c r="S165" s="442">
        <f t="shared" si="158"/>
        <v>31</v>
      </c>
      <c r="T165" s="443">
        <f t="shared" si="151"/>
        <v>31</v>
      </c>
      <c r="U165" s="442">
        <f t="shared" si="152"/>
        <v>0</v>
      </c>
      <c r="V165" s="444" t="str">
        <f t="shared" si="153"/>
        <v>tCO2-eq/ha</v>
      </c>
      <c r="Z165" s="232"/>
      <c r="AP165" s="232"/>
      <c r="AS165" s="268"/>
      <c r="AU165" s="266" t="str">
        <f t="shared" ca="1" si="125"/>
        <v/>
      </c>
      <c r="AV165" s="266" t="str">
        <f t="shared" ca="1" si="126"/>
        <v/>
      </c>
      <c r="AX165" s="266" t="str">
        <f t="shared" ca="1" si="127"/>
        <v/>
      </c>
      <c r="AY165" s="266" t="str">
        <f t="shared" ca="1" si="128"/>
        <v/>
      </c>
      <c r="BA165" s="266" t="str">
        <f t="shared" ca="1" si="129"/>
        <v/>
      </c>
      <c r="BB165" s="266" t="str">
        <f t="shared" ca="1" si="130"/>
        <v/>
      </c>
      <c r="BD165" s="266" t="str">
        <f t="shared" ca="1" si="131"/>
        <v/>
      </c>
      <c r="BE165" s="266" t="str">
        <f t="shared" ca="1" si="132"/>
        <v/>
      </c>
      <c r="BG165" s="266" t="str">
        <f t="shared" ca="1" si="133"/>
        <v/>
      </c>
      <c r="BH165" s="266" t="str">
        <f t="shared" ca="1" si="134"/>
        <v/>
      </c>
      <c r="BI165" s="235"/>
      <c r="BJ165" s="266" t="str">
        <f t="shared" ca="1" si="135"/>
        <v/>
      </c>
      <c r="BK165" s="266" t="str">
        <f t="shared" ca="1" si="135"/>
        <v/>
      </c>
      <c r="BM165" s="266" t="str">
        <f t="shared" ca="1" si="136"/>
        <v/>
      </c>
      <c r="BN165" s="266" t="str">
        <f t="shared" ca="1" si="136"/>
        <v/>
      </c>
      <c r="BP165" s="266" t="str">
        <f t="shared" ca="1" si="137"/>
        <v/>
      </c>
      <c r="BQ165" s="266" t="str">
        <f t="shared" ca="1" si="137"/>
        <v/>
      </c>
      <c r="BS165" s="266" t="str">
        <f t="shared" ca="1" si="138"/>
        <v/>
      </c>
      <c r="BT165" s="266" t="str">
        <f t="shared" ca="1" si="138"/>
        <v/>
      </c>
      <c r="BU165" s="241"/>
      <c r="BV165" s="232"/>
      <c r="BW165" s="266" t="str">
        <f t="shared" ca="1" si="139"/>
        <v/>
      </c>
      <c r="BX165" s="266" t="str">
        <f t="shared" ca="1" si="140"/>
        <v/>
      </c>
      <c r="BY165" s="241"/>
      <c r="BZ165" s="266" t="str">
        <f t="shared" ca="1" si="141"/>
        <v/>
      </c>
      <c r="CA165" s="266" t="str">
        <f t="shared" ca="1" si="142"/>
        <v/>
      </c>
      <c r="CC165" s="266" t="str">
        <f t="shared" ca="1" si="143"/>
        <v/>
      </c>
      <c r="CD165" s="266" t="str">
        <f t="shared" ca="1" si="144"/>
        <v/>
      </c>
      <c r="CF165" s="266" t="str">
        <f t="shared" si="145"/>
        <v/>
      </c>
      <c r="CG165" s="266" t="str">
        <f t="shared" si="146"/>
        <v/>
      </c>
      <c r="CI165" s="266" t="str">
        <f t="shared" ca="1" si="147"/>
        <v/>
      </c>
      <c r="CJ165" s="266" t="str">
        <f t="shared" ca="1" si="148"/>
        <v/>
      </c>
      <c r="CL165" s="266" t="str">
        <f t="shared" ca="1" si="149"/>
        <v/>
      </c>
      <c r="CM165" s="266" t="str">
        <f t="shared" ca="1" si="150"/>
        <v/>
      </c>
    </row>
    <row r="166" spans="1:92" s="239" customFormat="1" ht="28.2" x14ac:dyDescent="0.55000000000000004">
      <c r="A166" s="254">
        <v>14</v>
      </c>
      <c r="B166" s="255" t="str">
        <f t="shared" si="124"/>
        <v xml:space="preserve">: </v>
      </c>
      <c r="C166" s="258"/>
      <c r="D166" s="258"/>
      <c r="E166" s="256"/>
      <c r="F166" s="258"/>
      <c r="G166" s="256"/>
      <c r="H166" s="257"/>
      <c r="I166" s="258"/>
      <c r="J166" s="259"/>
      <c r="K166" s="566"/>
      <c r="L166" s="260"/>
      <c r="M166" s="261"/>
      <c r="N166" s="260" t="s">
        <v>265</v>
      </c>
      <c r="O166" s="270"/>
      <c r="P166" s="262"/>
      <c r="Q166" s="262"/>
      <c r="S166" s="263" t="str">
        <f t="shared" si="158"/>
        <v/>
      </c>
      <c r="T166" s="267" t="str">
        <f t="shared" si="151"/>
        <v/>
      </c>
      <c r="U166" s="263" t="str">
        <f t="shared" si="152"/>
        <v/>
      </c>
      <c r="V166" s="264" t="str">
        <f t="shared" si="153"/>
        <v>tCO2-eq/ha</v>
      </c>
      <c r="Z166" s="232"/>
      <c r="AP166" s="232"/>
      <c r="AS166" s="268"/>
      <c r="AU166" s="266" t="str">
        <f t="shared" ca="1" si="125"/>
        <v/>
      </c>
      <c r="AV166" s="266" t="str">
        <f t="shared" ca="1" si="126"/>
        <v/>
      </c>
      <c r="AX166" s="266" t="str">
        <f t="shared" ca="1" si="127"/>
        <v/>
      </c>
      <c r="AY166" s="266" t="str">
        <f t="shared" ca="1" si="128"/>
        <v/>
      </c>
      <c r="BA166" s="266" t="str">
        <f t="shared" ca="1" si="129"/>
        <v/>
      </c>
      <c r="BB166" s="266" t="str">
        <f t="shared" ca="1" si="130"/>
        <v/>
      </c>
      <c r="BD166" s="266" t="str">
        <f t="shared" ca="1" si="131"/>
        <v/>
      </c>
      <c r="BE166" s="266" t="str">
        <f t="shared" ca="1" si="132"/>
        <v/>
      </c>
      <c r="BG166" s="266" t="str">
        <f t="shared" ca="1" si="133"/>
        <v/>
      </c>
      <c r="BH166" s="266" t="str">
        <f t="shared" ca="1" si="134"/>
        <v/>
      </c>
      <c r="BI166" s="235"/>
      <c r="BJ166" s="266" t="str">
        <f t="shared" ca="1" si="135"/>
        <v/>
      </c>
      <c r="BK166" s="266" t="str">
        <f t="shared" ca="1" si="135"/>
        <v/>
      </c>
      <c r="BM166" s="266" t="str">
        <f t="shared" ca="1" si="136"/>
        <v/>
      </c>
      <c r="BN166" s="266" t="str">
        <f t="shared" ca="1" si="136"/>
        <v/>
      </c>
      <c r="BP166" s="266" t="str">
        <f t="shared" ca="1" si="137"/>
        <v/>
      </c>
      <c r="BQ166" s="266" t="str">
        <f t="shared" ca="1" si="137"/>
        <v/>
      </c>
      <c r="BS166" s="266" t="str">
        <f t="shared" ca="1" si="138"/>
        <v/>
      </c>
      <c r="BT166" s="266" t="str">
        <f t="shared" ca="1" si="138"/>
        <v/>
      </c>
      <c r="BU166" s="241"/>
      <c r="BV166" s="232"/>
      <c r="BW166" s="266" t="str">
        <f t="shared" ca="1" si="139"/>
        <v/>
      </c>
      <c r="BX166" s="266" t="str">
        <f t="shared" ca="1" si="140"/>
        <v/>
      </c>
      <c r="BY166" s="241"/>
      <c r="BZ166" s="266" t="str">
        <f t="shared" ca="1" si="141"/>
        <v/>
      </c>
      <c r="CA166" s="266" t="str">
        <f t="shared" ca="1" si="142"/>
        <v/>
      </c>
      <c r="CC166" s="266" t="str">
        <f t="shared" ca="1" si="143"/>
        <v/>
      </c>
      <c r="CD166" s="266" t="str">
        <f t="shared" ca="1" si="144"/>
        <v/>
      </c>
      <c r="CF166" s="266" t="str">
        <f t="shared" si="145"/>
        <v/>
      </c>
      <c r="CG166" s="266" t="str">
        <f t="shared" si="146"/>
        <v/>
      </c>
      <c r="CI166" s="266" t="str">
        <f t="shared" ca="1" si="147"/>
        <v/>
      </c>
      <c r="CJ166" s="266" t="str">
        <f t="shared" ca="1" si="148"/>
        <v/>
      </c>
      <c r="CL166" s="266" t="str">
        <f t="shared" ca="1" si="149"/>
        <v/>
      </c>
      <c r="CM166" s="266" t="str">
        <f t="shared" ca="1" si="150"/>
        <v/>
      </c>
    </row>
    <row r="167" spans="1:92" s="239" customFormat="1" ht="28.2" x14ac:dyDescent="0.55000000000000004">
      <c r="A167" s="254">
        <v>15</v>
      </c>
      <c r="B167" s="255" t="str">
        <f t="shared" si="124"/>
        <v xml:space="preserve">: </v>
      </c>
      <c r="C167" s="258"/>
      <c r="D167" s="258"/>
      <c r="E167" s="256"/>
      <c r="F167" s="258"/>
      <c r="G167" s="256"/>
      <c r="H167" s="257"/>
      <c r="I167" s="258"/>
      <c r="J167" s="259"/>
      <c r="K167" s="566"/>
      <c r="L167" s="260"/>
      <c r="M167" s="261"/>
      <c r="N167" s="260" t="s">
        <v>265</v>
      </c>
      <c r="O167" s="270"/>
      <c r="P167" s="262"/>
      <c r="Q167" s="262"/>
      <c r="S167" s="263" t="str">
        <f t="shared" si="158"/>
        <v/>
      </c>
      <c r="T167" s="267" t="str">
        <f t="shared" si="151"/>
        <v/>
      </c>
      <c r="U167" s="263" t="str">
        <f t="shared" si="152"/>
        <v/>
      </c>
      <c r="V167" s="264" t="str">
        <f t="shared" si="153"/>
        <v>tCO2-eq/ha</v>
      </c>
      <c r="Z167" s="232"/>
      <c r="AP167" s="232"/>
      <c r="AS167" s="268"/>
      <c r="AU167" s="266" t="str">
        <f t="shared" ca="1" si="125"/>
        <v/>
      </c>
      <c r="AV167" s="266" t="str">
        <f t="shared" ca="1" si="126"/>
        <v/>
      </c>
      <c r="AX167" s="266" t="str">
        <f t="shared" ca="1" si="127"/>
        <v/>
      </c>
      <c r="AY167" s="266" t="str">
        <f t="shared" ca="1" si="128"/>
        <v/>
      </c>
      <c r="BA167" s="266" t="str">
        <f t="shared" ca="1" si="129"/>
        <v/>
      </c>
      <c r="BB167" s="266" t="str">
        <f t="shared" ca="1" si="130"/>
        <v/>
      </c>
      <c r="BD167" s="266" t="str">
        <f t="shared" ca="1" si="131"/>
        <v/>
      </c>
      <c r="BE167" s="266" t="str">
        <f t="shared" ca="1" si="132"/>
        <v/>
      </c>
      <c r="BG167" s="266" t="str">
        <f t="shared" ca="1" si="133"/>
        <v/>
      </c>
      <c r="BH167" s="266" t="str">
        <f t="shared" ca="1" si="134"/>
        <v/>
      </c>
      <c r="BI167" s="235"/>
      <c r="BJ167" s="266" t="str">
        <f t="shared" ca="1" si="135"/>
        <v/>
      </c>
      <c r="BK167" s="266" t="str">
        <f t="shared" ca="1" si="135"/>
        <v/>
      </c>
      <c r="BM167" s="266" t="str">
        <f t="shared" ca="1" si="136"/>
        <v/>
      </c>
      <c r="BN167" s="266" t="str">
        <f t="shared" ca="1" si="136"/>
        <v/>
      </c>
      <c r="BP167" s="266" t="str">
        <f t="shared" ca="1" si="137"/>
        <v/>
      </c>
      <c r="BQ167" s="266" t="str">
        <f t="shared" ca="1" si="137"/>
        <v/>
      </c>
      <c r="BS167" s="266" t="str">
        <f t="shared" ca="1" si="138"/>
        <v/>
      </c>
      <c r="BT167" s="266" t="str">
        <f t="shared" ca="1" si="138"/>
        <v/>
      </c>
      <c r="BU167" s="241"/>
      <c r="BV167" s="232"/>
      <c r="BW167" s="266" t="str">
        <f t="shared" ca="1" si="139"/>
        <v/>
      </c>
      <c r="BX167" s="266" t="str">
        <f t="shared" ca="1" si="140"/>
        <v/>
      </c>
      <c r="BY167" s="241"/>
      <c r="BZ167" s="266" t="str">
        <f t="shared" ca="1" si="141"/>
        <v/>
      </c>
      <c r="CA167" s="266" t="str">
        <f t="shared" ca="1" si="142"/>
        <v/>
      </c>
      <c r="CC167" s="266" t="str">
        <f t="shared" ca="1" si="143"/>
        <v/>
      </c>
      <c r="CD167" s="266" t="str">
        <f t="shared" ca="1" si="144"/>
        <v/>
      </c>
      <c r="CF167" s="266" t="str">
        <f t="shared" si="145"/>
        <v/>
      </c>
      <c r="CG167" s="266" t="str">
        <f t="shared" si="146"/>
        <v/>
      </c>
      <c r="CI167" s="266" t="str">
        <f t="shared" ca="1" si="147"/>
        <v/>
      </c>
      <c r="CJ167" s="266" t="str">
        <f t="shared" ca="1" si="148"/>
        <v/>
      </c>
      <c r="CL167" s="266" t="str">
        <f t="shared" ca="1" si="149"/>
        <v/>
      </c>
      <c r="CM167" s="266" t="str">
        <f t="shared" ca="1" si="150"/>
        <v/>
      </c>
    </row>
    <row r="168" spans="1:92" s="239" customFormat="1" ht="28.2" x14ac:dyDescent="0.55000000000000004">
      <c r="A168" s="254">
        <v>16</v>
      </c>
      <c r="B168" s="255" t="str">
        <f t="shared" si="124"/>
        <v xml:space="preserve">: </v>
      </c>
      <c r="C168" s="258"/>
      <c r="D168" s="258"/>
      <c r="E168" s="256"/>
      <c r="F168" s="258"/>
      <c r="G168" s="256"/>
      <c r="H168" s="257"/>
      <c r="I168" s="258"/>
      <c r="J168" s="259"/>
      <c r="K168" s="566"/>
      <c r="L168" s="260"/>
      <c r="M168" s="261"/>
      <c r="N168" s="260" t="s">
        <v>265</v>
      </c>
      <c r="O168" s="270"/>
      <c r="P168" s="262"/>
      <c r="Q168" s="262"/>
      <c r="S168" s="263" t="str">
        <f t="shared" si="158"/>
        <v/>
      </c>
      <c r="T168" s="267" t="str">
        <f t="shared" si="151"/>
        <v/>
      </c>
      <c r="U168" s="263" t="str">
        <f t="shared" si="152"/>
        <v/>
      </c>
      <c r="V168" s="264" t="str">
        <f t="shared" si="153"/>
        <v>tCO2-eq/ha</v>
      </c>
      <c r="Z168" s="232"/>
      <c r="AP168" s="232"/>
      <c r="AS168" s="268"/>
      <c r="AU168" s="266" t="str">
        <f t="shared" ca="1" si="125"/>
        <v/>
      </c>
      <c r="AV168" s="266" t="str">
        <f t="shared" ca="1" si="126"/>
        <v/>
      </c>
      <c r="AX168" s="266" t="str">
        <f t="shared" ca="1" si="127"/>
        <v/>
      </c>
      <c r="AY168" s="266" t="str">
        <f t="shared" ca="1" si="128"/>
        <v/>
      </c>
      <c r="BA168" s="266" t="str">
        <f t="shared" ca="1" si="129"/>
        <v/>
      </c>
      <c r="BB168" s="266" t="str">
        <f t="shared" ca="1" si="130"/>
        <v/>
      </c>
      <c r="BD168" s="266" t="str">
        <f t="shared" ca="1" si="131"/>
        <v/>
      </c>
      <c r="BE168" s="266" t="str">
        <f t="shared" ca="1" si="132"/>
        <v/>
      </c>
      <c r="BG168" s="266" t="str">
        <f t="shared" ca="1" si="133"/>
        <v/>
      </c>
      <c r="BH168" s="266" t="str">
        <f t="shared" ca="1" si="134"/>
        <v/>
      </c>
      <c r="BI168" s="235"/>
      <c r="BJ168" s="266" t="str">
        <f t="shared" ca="1" si="135"/>
        <v/>
      </c>
      <c r="BK168" s="266" t="str">
        <f t="shared" ca="1" si="135"/>
        <v/>
      </c>
      <c r="BM168" s="266" t="str">
        <f t="shared" ca="1" si="136"/>
        <v/>
      </c>
      <c r="BN168" s="266" t="str">
        <f t="shared" ca="1" si="136"/>
        <v/>
      </c>
      <c r="BP168" s="266" t="str">
        <f t="shared" ca="1" si="137"/>
        <v/>
      </c>
      <c r="BQ168" s="266" t="str">
        <f t="shared" ca="1" si="137"/>
        <v/>
      </c>
      <c r="BS168" s="266" t="str">
        <f t="shared" ca="1" si="138"/>
        <v/>
      </c>
      <c r="BT168" s="266" t="str">
        <f t="shared" ca="1" si="138"/>
        <v/>
      </c>
      <c r="BU168" s="241"/>
      <c r="BV168" s="232"/>
      <c r="BW168" s="266" t="str">
        <f t="shared" ca="1" si="139"/>
        <v/>
      </c>
      <c r="BX168" s="266" t="str">
        <f t="shared" ca="1" si="140"/>
        <v/>
      </c>
      <c r="BY168" s="241"/>
      <c r="BZ168" s="266" t="str">
        <f t="shared" ca="1" si="141"/>
        <v/>
      </c>
      <c r="CA168" s="266" t="str">
        <f t="shared" ca="1" si="142"/>
        <v/>
      </c>
      <c r="CC168" s="266" t="str">
        <f t="shared" ca="1" si="143"/>
        <v/>
      </c>
      <c r="CD168" s="266" t="str">
        <f t="shared" ca="1" si="144"/>
        <v/>
      </c>
      <c r="CF168" s="266" t="str">
        <f t="shared" si="145"/>
        <v/>
      </c>
      <c r="CG168" s="266" t="str">
        <f t="shared" si="146"/>
        <v/>
      </c>
      <c r="CI168" s="266" t="str">
        <f t="shared" ca="1" si="147"/>
        <v/>
      </c>
      <c r="CJ168" s="266" t="str">
        <f t="shared" ca="1" si="148"/>
        <v/>
      </c>
      <c r="CL168" s="266" t="str">
        <f t="shared" ca="1" si="149"/>
        <v/>
      </c>
      <c r="CM168" s="266" t="str">
        <f t="shared" ca="1" si="150"/>
        <v/>
      </c>
    </row>
    <row r="169" spans="1:92" s="239" customFormat="1" ht="28.2" x14ac:dyDescent="0.55000000000000004">
      <c r="A169" s="254">
        <v>17</v>
      </c>
      <c r="B169" s="255" t="str">
        <f t="shared" si="124"/>
        <v xml:space="preserve">: </v>
      </c>
      <c r="C169" s="258"/>
      <c r="D169" s="258"/>
      <c r="E169" s="256"/>
      <c r="F169" s="258"/>
      <c r="G169" s="256"/>
      <c r="H169" s="257"/>
      <c r="I169" s="258"/>
      <c r="J169" s="259"/>
      <c r="K169" s="566"/>
      <c r="L169" s="260"/>
      <c r="M169" s="261"/>
      <c r="N169" s="260" t="s">
        <v>265</v>
      </c>
      <c r="O169" s="270"/>
      <c r="P169" s="262"/>
      <c r="Q169" s="262"/>
      <c r="S169" s="263" t="str">
        <f t="shared" si="158"/>
        <v/>
      </c>
      <c r="T169" s="267" t="str">
        <f t="shared" si="151"/>
        <v/>
      </c>
      <c r="U169" s="263" t="str">
        <f t="shared" si="152"/>
        <v/>
      </c>
      <c r="V169" s="264" t="str">
        <f t="shared" si="153"/>
        <v>tCO2-eq/ha</v>
      </c>
      <c r="Z169" s="232"/>
      <c r="AP169" s="232"/>
      <c r="AS169" s="268"/>
      <c r="AU169" s="266" t="str">
        <f t="shared" ca="1" si="125"/>
        <v/>
      </c>
      <c r="AV169" s="266" t="str">
        <f t="shared" ca="1" si="126"/>
        <v/>
      </c>
      <c r="AX169" s="266" t="str">
        <f t="shared" ca="1" si="127"/>
        <v/>
      </c>
      <c r="AY169" s="266" t="str">
        <f t="shared" ca="1" si="128"/>
        <v/>
      </c>
      <c r="BA169" s="266" t="str">
        <f t="shared" ca="1" si="129"/>
        <v/>
      </c>
      <c r="BB169" s="266" t="str">
        <f t="shared" ca="1" si="130"/>
        <v/>
      </c>
      <c r="BD169" s="266" t="str">
        <f t="shared" ca="1" si="131"/>
        <v/>
      </c>
      <c r="BE169" s="266" t="str">
        <f t="shared" ca="1" si="132"/>
        <v/>
      </c>
      <c r="BG169" s="266" t="str">
        <f t="shared" ca="1" si="133"/>
        <v/>
      </c>
      <c r="BH169" s="266" t="str">
        <f t="shared" ca="1" si="134"/>
        <v/>
      </c>
      <c r="BI169" s="235"/>
      <c r="BJ169" s="266" t="str">
        <f t="shared" ca="1" si="135"/>
        <v/>
      </c>
      <c r="BK169" s="266" t="str">
        <f t="shared" ca="1" si="135"/>
        <v/>
      </c>
      <c r="BM169" s="266" t="str">
        <f t="shared" ca="1" si="136"/>
        <v/>
      </c>
      <c r="BN169" s="266" t="str">
        <f t="shared" ca="1" si="136"/>
        <v/>
      </c>
      <c r="BP169" s="266" t="str">
        <f t="shared" ca="1" si="137"/>
        <v/>
      </c>
      <c r="BQ169" s="266" t="str">
        <f t="shared" ca="1" si="137"/>
        <v/>
      </c>
      <c r="BS169" s="266" t="str">
        <f t="shared" ca="1" si="138"/>
        <v/>
      </c>
      <c r="BT169" s="266" t="str">
        <f t="shared" ca="1" si="138"/>
        <v/>
      </c>
      <c r="BU169" s="241"/>
      <c r="BV169" s="232"/>
      <c r="BW169" s="266" t="str">
        <f t="shared" ca="1" si="139"/>
        <v/>
      </c>
      <c r="BX169" s="266" t="str">
        <f t="shared" ca="1" si="140"/>
        <v/>
      </c>
      <c r="BY169" s="241"/>
      <c r="BZ169" s="266" t="str">
        <f t="shared" ca="1" si="141"/>
        <v/>
      </c>
      <c r="CA169" s="266" t="str">
        <f t="shared" ca="1" si="142"/>
        <v/>
      </c>
      <c r="CC169" s="266" t="str">
        <f t="shared" ca="1" si="143"/>
        <v/>
      </c>
      <c r="CD169" s="266" t="str">
        <f t="shared" ca="1" si="144"/>
        <v/>
      </c>
      <c r="CF169" s="266" t="str">
        <f t="shared" si="145"/>
        <v/>
      </c>
      <c r="CG169" s="266" t="str">
        <f t="shared" si="146"/>
        <v/>
      </c>
      <c r="CI169" s="266" t="str">
        <f t="shared" ca="1" si="147"/>
        <v/>
      </c>
      <c r="CJ169" s="266" t="str">
        <f t="shared" ca="1" si="148"/>
        <v/>
      </c>
      <c r="CL169" s="266" t="str">
        <f t="shared" ca="1" si="149"/>
        <v/>
      </c>
      <c r="CM169" s="266" t="str">
        <f t="shared" ca="1" si="150"/>
        <v/>
      </c>
    </row>
    <row r="170" spans="1:92" s="239" customFormat="1" ht="28.2" x14ac:dyDescent="0.55000000000000004">
      <c r="A170" s="254">
        <v>18</v>
      </c>
      <c r="B170" s="255" t="str">
        <f t="shared" si="124"/>
        <v xml:space="preserve">: </v>
      </c>
      <c r="C170" s="258"/>
      <c r="D170" s="258"/>
      <c r="E170" s="256"/>
      <c r="F170" s="258"/>
      <c r="G170" s="256"/>
      <c r="H170" s="257"/>
      <c r="I170" s="258"/>
      <c r="J170" s="259"/>
      <c r="K170" s="566"/>
      <c r="L170" s="258"/>
      <c r="M170" s="269"/>
      <c r="N170" s="260" t="s">
        <v>265</v>
      </c>
      <c r="O170" s="270"/>
      <c r="P170" s="262"/>
      <c r="Q170" s="262"/>
      <c r="S170" s="263" t="str">
        <f t="shared" si="158"/>
        <v/>
      </c>
      <c r="T170" s="267" t="str">
        <f t="shared" si="151"/>
        <v/>
      </c>
      <c r="U170" s="263" t="str">
        <f t="shared" si="152"/>
        <v/>
      </c>
      <c r="V170" s="264" t="str">
        <f t="shared" si="153"/>
        <v>tCO2-eq/ha</v>
      </c>
      <c r="Z170" s="232"/>
      <c r="AP170" s="232"/>
      <c r="AS170" s="268"/>
      <c r="AU170" s="266" t="str">
        <f t="shared" ca="1" si="125"/>
        <v/>
      </c>
      <c r="AV170" s="266" t="str">
        <f t="shared" ca="1" si="126"/>
        <v/>
      </c>
      <c r="AX170" s="266" t="str">
        <f t="shared" ca="1" si="127"/>
        <v/>
      </c>
      <c r="AY170" s="266" t="str">
        <f t="shared" ca="1" si="128"/>
        <v/>
      </c>
      <c r="BA170" s="266" t="str">
        <f t="shared" ca="1" si="129"/>
        <v/>
      </c>
      <c r="BB170" s="266" t="str">
        <f t="shared" ca="1" si="130"/>
        <v/>
      </c>
      <c r="BD170" s="266" t="str">
        <f t="shared" ca="1" si="131"/>
        <v/>
      </c>
      <c r="BE170" s="266" t="str">
        <f t="shared" ca="1" si="132"/>
        <v/>
      </c>
      <c r="BG170" s="266" t="str">
        <f t="shared" ca="1" si="133"/>
        <v/>
      </c>
      <c r="BH170" s="266" t="str">
        <f t="shared" ca="1" si="134"/>
        <v/>
      </c>
      <c r="BI170" s="235"/>
      <c r="BJ170" s="266" t="str">
        <f t="shared" ca="1" si="135"/>
        <v/>
      </c>
      <c r="BK170" s="266" t="str">
        <f t="shared" ca="1" si="135"/>
        <v/>
      </c>
      <c r="BM170" s="266" t="str">
        <f t="shared" ca="1" si="136"/>
        <v/>
      </c>
      <c r="BN170" s="266" t="str">
        <f t="shared" ca="1" si="136"/>
        <v/>
      </c>
      <c r="BP170" s="266" t="str">
        <f t="shared" ca="1" si="137"/>
        <v/>
      </c>
      <c r="BQ170" s="266" t="str">
        <f t="shared" ca="1" si="137"/>
        <v/>
      </c>
      <c r="BS170" s="266" t="str">
        <f t="shared" ca="1" si="138"/>
        <v/>
      </c>
      <c r="BT170" s="266" t="str">
        <f t="shared" ca="1" si="138"/>
        <v/>
      </c>
      <c r="BU170" s="241"/>
      <c r="BV170" s="232"/>
      <c r="BW170" s="266" t="str">
        <f t="shared" ca="1" si="139"/>
        <v/>
      </c>
      <c r="BX170" s="266" t="str">
        <f t="shared" ca="1" si="140"/>
        <v/>
      </c>
      <c r="BY170" s="241"/>
      <c r="BZ170" s="266" t="str">
        <f t="shared" ca="1" si="141"/>
        <v/>
      </c>
      <c r="CA170" s="266" t="str">
        <f t="shared" ca="1" si="142"/>
        <v/>
      </c>
      <c r="CC170" s="266" t="str">
        <f t="shared" ca="1" si="143"/>
        <v/>
      </c>
      <c r="CD170" s="266" t="str">
        <f t="shared" ca="1" si="144"/>
        <v/>
      </c>
      <c r="CF170" s="266" t="str">
        <f t="shared" si="145"/>
        <v/>
      </c>
      <c r="CG170" s="266" t="str">
        <f t="shared" si="146"/>
        <v/>
      </c>
      <c r="CI170" s="266" t="str">
        <f t="shared" ca="1" si="147"/>
        <v/>
      </c>
      <c r="CJ170" s="266" t="str">
        <f t="shared" ca="1" si="148"/>
        <v/>
      </c>
      <c r="CL170" s="266" t="str">
        <f t="shared" ca="1" si="149"/>
        <v/>
      </c>
      <c r="CM170" s="266" t="str">
        <f t="shared" ca="1" si="150"/>
        <v/>
      </c>
    </row>
    <row r="171" spans="1:92" s="239" customFormat="1" ht="28.2" x14ac:dyDescent="0.55000000000000004">
      <c r="A171" s="254">
        <v>19</v>
      </c>
      <c r="B171" s="255" t="str">
        <f t="shared" si="124"/>
        <v xml:space="preserve">: </v>
      </c>
      <c r="C171" s="258"/>
      <c r="D171" s="258"/>
      <c r="E171" s="256"/>
      <c r="F171" s="258"/>
      <c r="G171" s="256"/>
      <c r="H171" s="257"/>
      <c r="I171" s="258"/>
      <c r="J171" s="259"/>
      <c r="K171" s="566"/>
      <c r="L171" s="258"/>
      <c r="M171" s="269"/>
      <c r="N171" s="260" t="s">
        <v>265</v>
      </c>
      <c r="O171" s="270"/>
      <c r="P171" s="262"/>
      <c r="Q171" s="262"/>
      <c r="S171" s="263" t="str">
        <f t="shared" si="158"/>
        <v/>
      </c>
      <c r="T171" s="267" t="str">
        <f t="shared" si="151"/>
        <v/>
      </c>
      <c r="U171" s="263" t="str">
        <f t="shared" si="152"/>
        <v/>
      </c>
      <c r="V171" s="264" t="str">
        <f t="shared" si="153"/>
        <v>tCO2-eq/ha</v>
      </c>
      <c r="Z171" s="232"/>
      <c r="AP171" s="232"/>
      <c r="AS171" s="268"/>
      <c r="AU171" s="266" t="str">
        <f t="shared" ca="1" si="125"/>
        <v/>
      </c>
      <c r="AV171" s="266" t="str">
        <f t="shared" ca="1" si="126"/>
        <v/>
      </c>
      <c r="AX171" s="266" t="str">
        <f t="shared" ca="1" si="127"/>
        <v/>
      </c>
      <c r="AY171" s="266" t="str">
        <f t="shared" ca="1" si="128"/>
        <v/>
      </c>
      <c r="BA171" s="266" t="str">
        <f t="shared" ca="1" si="129"/>
        <v/>
      </c>
      <c r="BB171" s="266" t="str">
        <f t="shared" ca="1" si="130"/>
        <v/>
      </c>
      <c r="BD171" s="266" t="str">
        <f t="shared" ca="1" si="131"/>
        <v/>
      </c>
      <c r="BE171" s="266" t="str">
        <f t="shared" ca="1" si="132"/>
        <v/>
      </c>
      <c r="BG171" s="266" t="str">
        <f t="shared" ca="1" si="133"/>
        <v/>
      </c>
      <c r="BH171" s="266" t="str">
        <f t="shared" ca="1" si="134"/>
        <v/>
      </c>
      <c r="BI171" s="235"/>
      <c r="BJ171" s="266" t="str">
        <f t="shared" ca="1" si="135"/>
        <v/>
      </c>
      <c r="BK171" s="266" t="str">
        <f t="shared" ca="1" si="135"/>
        <v/>
      </c>
      <c r="BM171" s="266" t="str">
        <f t="shared" ca="1" si="136"/>
        <v/>
      </c>
      <c r="BN171" s="266" t="str">
        <f t="shared" ca="1" si="136"/>
        <v/>
      </c>
      <c r="BP171" s="266" t="str">
        <f t="shared" ca="1" si="137"/>
        <v/>
      </c>
      <c r="BQ171" s="266" t="str">
        <f t="shared" ca="1" si="137"/>
        <v/>
      </c>
      <c r="BS171" s="266" t="str">
        <f t="shared" ca="1" si="138"/>
        <v/>
      </c>
      <c r="BT171" s="266" t="str">
        <f t="shared" ca="1" si="138"/>
        <v/>
      </c>
      <c r="BU171" s="241"/>
      <c r="BV171" s="232"/>
      <c r="BW171" s="266" t="str">
        <f t="shared" ca="1" si="139"/>
        <v/>
      </c>
      <c r="BX171" s="266" t="str">
        <f t="shared" ca="1" si="140"/>
        <v/>
      </c>
      <c r="BY171" s="241"/>
      <c r="BZ171" s="266" t="str">
        <f t="shared" ca="1" si="141"/>
        <v/>
      </c>
      <c r="CA171" s="266" t="str">
        <f t="shared" ca="1" si="142"/>
        <v/>
      </c>
      <c r="CC171" s="266" t="str">
        <f t="shared" ca="1" si="143"/>
        <v/>
      </c>
      <c r="CD171" s="266" t="str">
        <f t="shared" ca="1" si="144"/>
        <v/>
      </c>
      <c r="CF171" s="266" t="str">
        <f t="shared" si="145"/>
        <v/>
      </c>
      <c r="CG171" s="266" t="str">
        <f t="shared" si="146"/>
        <v/>
      </c>
      <c r="CI171" s="266" t="str">
        <f t="shared" ca="1" si="147"/>
        <v/>
      </c>
      <c r="CJ171" s="266" t="str">
        <f t="shared" ca="1" si="148"/>
        <v/>
      </c>
      <c r="CL171" s="266" t="str">
        <f t="shared" ca="1" si="149"/>
        <v/>
      </c>
      <c r="CM171" s="266" t="str">
        <f t="shared" ca="1" si="150"/>
        <v/>
      </c>
    </row>
    <row r="172" spans="1:92" s="239" customFormat="1" ht="28.2" x14ac:dyDescent="0.55000000000000004">
      <c r="A172" s="254">
        <v>20</v>
      </c>
      <c r="B172" s="255" t="str">
        <f t="shared" si="124"/>
        <v xml:space="preserve">: </v>
      </c>
      <c r="C172" s="258"/>
      <c r="D172" s="258"/>
      <c r="E172" s="256"/>
      <c r="F172" s="258"/>
      <c r="G172" s="256"/>
      <c r="H172" s="257"/>
      <c r="I172" s="258"/>
      <c r="J172" s="259"/>
      <c r="K172" s="566"/>
      <c r="L172" s="258"/>
      <c r="M172" s="269"/>
      <c r="N172" s="260" t="s">
        <v>265</v>
      </c>
      <c r="O172" s="270"/>
      <c r="P172" s="262"/>
      <c r="Q172" s="262"/>
      <c r="S172" s="263" t="str">
        <f t="shared" si="158"/>
        <v/>
      </c>
      <c r="T172" s="267" t="str">
        <f t="shared" si="151"/>
        <v/>
      </c>
      <c r="U172" s="263" t="str">
        <f t="shared" si="152"/>
        <v/>
      </c>
      <c r="V172" s="264" t="str">
        <f t="shared" si="153"/>
        <v>tCO2-eq/ha</v>
      </c>
      <c r="Z172" s="232"/>
      <c r="AP172" s="232"/>
      <c r="AS172" s="268"/>
      <c r="AU172" s="266" t="str">
        <f t="shared" ca="1" si="125"/>
        <v/>
      </c>
      <c r="AV172" s="266" t="str">
        <f t="shared" ca="1" si="126"/>
        <v/>
      </c>
      <c r="AX172" s="266" t="str">
        <f t="shared" ca="1" si="127"/>
        <v/>
      </c>
      <c r="AY172" s="266" t="str">
        <f t="shared" ca="1" si="128"/>
        <v/>
      </c>
      <c r="BA172" s="266" t="str">
        <f t="shared" ca="1" si="129"/>
        <v/>
      </c>
      <c r="BB172" s="266" t="str">
        <f t="shared" ca="1" si="130"/>
        <v/>
      </c>
      <c r="BD172" s="266" t="str">
        <f t="shared" ca="1" si="131"/>
        <v/>
      </c>
      <c r="BE172" s="266" t="str">
        <f t="shared" ca="1" si="132"/>
        <v/>
      </c>
      <c r="BG172" s="266" t="str">
        <f t="shared" ca="1" si="133"/>
        <v/>
      </c>
      <c r="BH172" s="266" t="str">
        <f t="shared" ca="1" si="134"/>
        <v/>
      </c>
      <c r="BI172" s="235"/>
      <c r="BJ172" s="266" t="str">
        <f t="shared" ca="1" si="135"/>
        <v/>
      </c>
      <c r="BK172" s="266" t="str">
        <f t="shared" ca="1" si="135"/>
        <v/>
      </c>
      <c r="BM172" s="266" t="str">
        <f t="shared" ca="1" si="136"/>
        <v/>
      </c>
      <c r="BN172" s="266" t="str">
        <f t="shared" ca="1" si="136"/>
        <v/>
      </c>
      <c r="BP172" s="266" t="str">
        <f t="shared" ca="1" si="137"/>
        <v/>
      </c>
      <c r="BQ172" s="266" t="str">
        <f t="shared" ca="1" si="137"/>
        <v/>
      </c>
      <c r="BS172" s="266" t="str">
        <f t="shared" ca="1" si="138"/>
        <v/>
      </c>
      <c r="BT172" s="266" t="str">
        <f t="shared" ca="1" si="138"/>
        <v/>
      </c>
      <c r="BU172" s="241"/>
      <c r="BV172" s="232"/>
      <c r="BW172" s="266" t="str">
        <f t="shared" ca="1" si="139"/>
        <v/>
      </c>
      <c r="BX172" s="266" t="str">
        <f t="shared" ca="1" si="140"/>
        <v/>
      </c>
      <c r="BY172" s="241"/>
      <c r="BZ172" s="266" t="str">
        <f t="shared" ca="1" si="141"/>
        <v/>
      </c>
      <c r="CA172" s="266" t="str">
        <f t="shared" ca="1" si="142"/>
        <v/>
      </c>
      <c r="CC172" s="266" t="str">
        <f t="shared" ca="1" si="143"/>
        <v/>
      </c>
      <c r="CD172" s="266" t="str">
        <f t="shared" ca="1" si="144"/>
        <v/>
      </c>
      <c r="CF172" s="266" t="str">
        <f t="shared" si="145"/>
        <v/>
      </c>
      <c r="CG172" s="266" t="str">
        <f t="shared" si="146"/>
        <v/>
      </c>
      <c r="CI172" s="266" t="str">
        <f t="shared" ca="1" si="147"/>
        <v/>
      </c>
      <c r="CJ172" s="266" t="str">
        <f t="shared" ca="1" si="148"/>
        <v/>
      </c>
      <c r="CL172" s="266" t="str">
        <f t="shared" ca="1" si="149"/>
        <v/>
      </c>
      <c r="CM172" s="266" t="str">
        <f t="shared" ca="1" si="150"/>
        <v/>
      </c>
    </row>
    <row r="173" spans="1:92" s="239" customFormat="1" ht="42" x14ac:dyDescent="0.55000000000000004">
      <c r="A173" s="241"/>
      <c r="B173" s="271" t="s">
        <v>210</v>
      </c>
      <c r="C173" s="272"/>
      <c r="D173" s="272"/>
      <c r="E173" s="272"/>
      <c r="F173" s="272"/>
      <c r="G173" s="272"/>
      <c r="H173" s="241"/>
      <c r="J173" s="273"/>
      <c r="K173" s="560"/>
      <c r="L173" s="241"/>
      <c r="M173" s="241" t="s">
        <v>211</v>
      </c>
      <c r="N173" s="241"/>
      <c r="P173" s="262"/>
      <c r="Q173" s="262"/>
      <c r="R173" s="273" t="s">
        <v>302</v>
      </c>
      <c r="S173" s="274">
        <f>AVERAGE(S153:S172)</f>
        <v>64.272110769230778</v>
      </c>
      <c r="T173" s="274">
        <f>IF(S183="Y",SUM(T153:T172)/SUM(O153:O172),AVERAGE(T153:T172))</f>
        <v>64.272110769230778</v>
      </c>
      <c r="U173" s="275" t="e">
        <f>SUM(U153:U172)/SUM(O153:O172)</f>
        <v>#DIV/0!</v>
      </c>
      <c r="Z173" s="232"/>
      <c r="AP173" s="232"/>
      <c r="AT173" s="273" t="s">
        <v>212</v>
      </c>
      <c r="AU173" s="276" t="e">
        <f ca="1">AVERAGE(AU153:AU172)</f>
        <v>#REF!</v>
      </c>
      <c r="AV173" s="276" t="e">
        <f ca="1">SUM(AV153:AV172)/COUNTIF(AV153:AV172,"&gt;0")</f>
        <v>#REF!</v>
      </c>
      <c r="AX173" s="276" t="e">
        <f ca="1">AVERAGE(AX153:AX172)</f>
        <v>#REF!</v>
      </c>
      <c r="AY173" s="276" t="e">
        <f ca="1">SUM(AY153:AY172)/COUNTIF(AY153:AY172,"&gt;0")</f>
        <v>#REF!</v>
      </c>
      <c r="BA173" s="276" t="e">
        <f ca="1">AVERAGE(BA153:BA172)</f>
        <v>#REF!</v>
      </c>
      <c r="BB173" s="276" t="e">
        <f ca="1">SUM(BB153:BB172)/COUNTIF(BB153:BB172,"&gt;0")</f>
        <v>#REF!</v>
      </c>
      <c r="BD173" s="276" t="e">
        <f ca="1">AVERAGE(BD153:BD172)</f>
        <v>#REF!</v>
      </c>
      <c r="BE173" s="276" t="e">
        <f ca="1">SUM(BE153:BE172)/COUNTIF(BE153:BE172,"&gt;0")</f>
        <v>#REF!</v>
      </c>
      <c r="BG173" s="276" t="e">
        <f ca="1">AVERAGE(BG153:BG172)</f>
        <v>#REF!</v>
      </c>
      <c r="BH173" s="276" t="e">
        <f ca="1">SUM(BH153:BH172)/COUNTIF(BH153:BH172,"&gt;0")</f>
        <v>#REF!</v>
      </c>
      <c r="BI173" s="235"/>
      <c r="BJ173" s="276" t="e">
        <f ca="1">AVERAGE(BJ153:BJ172)</f>
        <v>#REF!</v>
      </c>
      <c r="BK173" s="276" t="e">
        <f ca="1">SUM(BK153:BK172)/COUNTIF(BK153:BK172,"&gt;0")</f>
        <v>#REF!</v>
      </c>
      <c r="BM173" s="276" t="e">
        <f ca="1">AVERAGE(BM153:BM172)</f>
        <v>#REF!</v>
      </c>
      <c r="BN173" s="276" t="e">
        <f ca="1">SUM(BN153:BN172)/COUNTIF(BN153:BN172,"&gt;0")</f>
        <v>#REF!</v>
      </c>
      <c r="BP173" s="276" t="e">
        <f ca="1">AVERAGE(BP153:BP172)</f>
        <v>#REF!</v>
      </c>
      <c r="BQ173" s="276" t="e">
        <f ca="1">SUM(BQ153:BQ172)/COUNTIF(BQ153:BQ172,"&gt;0")</f>
        <v>#REF!</v>
      </c>
      <c r="BS173" s="276" t="e">
        <f ca="1">AVERAGE(BS153:BS172)</f>
        <v>#REF!</v>
      </c>
      <c r="BT173" s="276" t="e">
        <f ca="1">SUM(BT153:BT172)/COUNTIF(BT153:BT172,"&gt;0")</f>
        <v>#REF!</v>
      </c>
      <c r="BU173" s="241"/>
      <c r="BV173" s="232"/>
      <c r="BW173" s="276" t="e">
        <f ca="1">AVERAGE(BW153:BW172)</f>
        <v>#REF!</v>
      </c>
      <c r="BX173" s="276" t="e">
        <f ca="1">SUM(BX153:BX172)/COUNTIF(BX153:BX172,"&gt;0")</f>
        <v>#REF!</v>
      </c>
      <c r="BY173" s="241"/>
      <c r="BZ173" s="276" t="e">
        <f ca="1">AVERAGE(BZ153:BZ172)</f>
        <v>#REF!</v>
      </c>
      <c r="CA173" s="276" t="e">
        <f ca="1">SUM(CA153:CA172)/COUNTIF(CA153:CA172,"&gt;0")</f>
        <v>#REF!</v>
      </c>
      <c r="CC173" s="276" t="e">
        <f ca="1">AVERAGE(CC153:CC172)</f>
        <v>#REF!</v>
      </c>
      <c r="CD173" s="276" t="e">
        <f ca="1">SUM(CD153:CD172)/COUNTIF(CD153:CD172,"&gt;0")</f>
        <v>#REF!</v>
      </c>
      <c r="CF173" s="276" t="e">
        <f>AVERAGE(CF153:CF172)</f>
        <v>#DIV/0!</v>
      </c>
      <c r="CG173" s="276" t="e">
        <f>SUM(CG153:CG172)/COUNTIF(CG153:CG172,"&gt;0")</f>
        <v>#DIV/0!</v>
      </c>
      <c r="CI173" s="276" t="e">
        <f ca="1">AVERAGE(CI153:CI172)</f>
        <v>#REF!</v>
      </c>
      <c r="CJ173" s="276" t="e">
        <f ca="1">SUM(CJ153:CJ172)/COUNTIF(CJ153:CJ172,"&gt;0")</f>
        <v>#REF!</v>
      </c>
      <c r="CL173" s="276" t="e">
        <f ca="1">AVERAGE(CL153:CL172)</f>
        <v>#REF!</v>
      </c>
      <c r="CM173" s="276" t="e">
        <f ca="1">SUM(CM153:CM172)/COUNTIF(CM153:CM172,"&gt;0")</f>
        <v>#REF!</v>
      </c>
    </row>
    <row r="174" spans="1:92" s="239" customFormat="1" ht="42" x14ac:dyDescent="0.55000000000000004">
      <c r="A174" s="241"/>
      <c r="B174" s="271" t="s">
        <v>213</v>
      </c>
      <c r="C174" s="272" t="s">
        <v>214</v>
      </c>
      <c r="D174" s="277" t="s">
        <v>303</v>
      </c>
      <c r="E174" s="278"/>
      <c r="F174" s="278"/>
      <c r="G174" s="278"/>
      <c r="H174" s="278"/>
      <c r="I174" s="278"/>
      <c r="J174" s="278"/>
      <c r="K174" s="561"/>
      <c r="L174" s="241"/>
      <c r="M174" s="241"/>
      <c r="N174" s="241"/>
      <c r="P174" s="262"/>
      <c r="Q174" s="262"/>
      <c r="R174" s="279" t="s">
        <v>215</v>
      </c>
      <c r="S174" s="280">
        <f>S173+V174*S177</f>
        <v>114.77873945653911</v>
      </c>
      <c r="T174" s="280">
        <f>T173+V174*T177</f>
        <v>114.77873945653911</v>
      </c>
      <c r="U174" s="280" t="e">
        <f>U173+V174*U177</f>
        <v>#DIV/0!</v>
      </c>
      <c r="V174" s="281">
        <v>1</v>
      </c>
      <c r="W174" s="282" t="s">
        <v>216</v>
      </c>
      <c r="Z174" s="232"/>
      <c r="AP174" s="232"/>
      <c r="AT174" s="279" t="s">
        <v>215</v>
      </c>
      <c r="AU174" s="283" t="e">
        <f ca="1">AU173+(AU179*AU176)</f>
        <v>#REF!</v>
      </c>
      <c r="AV174" s="283" t="e">
        <f ca="1">AV173+(AV179*AU176)</f>
        <v>#REF!</v>
      </c>
      <c r="AX174" s="283" t="e">
        <f ca="1">AX173+(AX179*AX176)</f>
        <v>#REF!</v>
      </c>
      <c r="AY174" s="283" t="e">
        <f ca="1">AY173+(AY179*AX176)</f>
        <v>#DIV/0!</v>
      </c>
      <c r="BA174" s="283" t="e">
        <f ca="1">BA173+(BA179*BA176)</f>
        <v>#REF!</v>
      </c>
      <c r="BB174" s="283" t="e">
        <f ca="1">BB173+(BB179*BA176)</f>
        <v>#REF!</v>
      </c>
      <c r="BD174" s="283" t="e">
        <f ca="1">BD173+(BD179*BD176)</f>
        <v>#REF!</v>
      </c>
      <c r="BE174" s="283" t="e">
        <f ca="1">BE173+(BE179*BD176)</f>
        <v>#REF!</v>
      </c>
      <c r="BG174" s="283" t="e">
        <f ca="1">BG173+(BG179*BG176)</f>
        <v>#REF!</v>
      </c>
      <c r="BH174" s="283" t="e">
        <f ca="1">BH173+(BH179*BG176)</f>
        <v>#REF!</v>
      </c>
      <c r="BI174" s="235"/>
      <c r="BJ174" s="283" t="e">
        <f ca="1">BJ173+(BJ179*BJ176)</f>
        <v>#REF!</v>
      </c>
      <c r="BK174" s="283" t="e">
        <f ca="1">BK173+(BK179*BJ176)</f>
        <v>#REF!</v>
      </c>
      <c r="BM174" s="283" t="e">
        <f ca="1">BM173+(BM179*BM176)</f>
        <v>#REF!</v>
      </c>
      <c r="BN174" s="283" t="e">
        <f ca="1">BN173+(BN179*BM176)</f>
        <v>#REF!</v>
      </c>
      <c r="BP174" s="283" t="e">
        <f ca="1">BP173+(BP179*BP176)</f>
        <v>#REF!</v>
      </c>
      <c r="BQ174" s="283" t="e">
        <f ca="1">BQ173+(BQ179*BP176)</f>
        <v>#DIV/0!</v>
      </c>
      <c r="BS174" s="283" t="e">
        <f ca="1">BS173+(BS179*BS176)</f>
        <v>#REF!</v>
      </c>
      <c r="BT174" s="283" t="e">
        <f ca="1">BT173+(BT179*BS176)</f>
        <v>#REF!</v>
      </c>
      <c r="BU174" s="241"/>
      <c r="BV174" s="232"/>
      <c r="BW174" s="283" t="e">
        <f ca="1">BW173+(BW179*BW176)</f>
        <v>#DIV/0!</v>
      </c>
      <c r="BX174" s="283" t="e">
        <f ca="1">BX173+(BX179*BW176)</f>
        <v>#DIV/0!</v>
      </c>
      <c r="BY174" s="241"/>
      <c r="BZ174" s="283" t="e">
        <f ca="1">BZ173+(BZ179*BZ176)</f>
        <v>#DIV/0!</v>
      </c>
      <c r="CA174" s="283" t="e">
        <f ca="1">CA173+(CA179*BZ176)</f>
        <v>#DIV/0!</v>
      </c>
      <c r="CC174" s="283" t="e">
        <f ca="1">CC173+(CC179*CC176)</f>
        <v>#REF!</v>
      </c>
      <c r="CD174" s="283" t="e">
        <f ca="1">CD173+(CD179*CC176)</f>
        <v>#REF!</v>
      </c>
      <c r="CF174" s="283" t="e">
        <f>CF173+(CF179*CF176)</f>
        <v>#DIV/0!</v>
      </c>
      <c r="CG174" s="283" t="e">
        <f>CG173+(CG179*CF176)</f>
        <v>#DIV/0!</v>
      </c>
      <c r="CI174" s="283" t="e">
        <f ca="1">CI173+(CI179*CI176)</f>
        <v>#REF!</v>
      </c>
      <c r="CJ174" s="283" t="e">
        <f ca="1">CJ173+(CJ179*CI176)</f>
        <v>#REF!</v>
      </c>
      <c r="CL174" s="283" t="e">
        <f ca="1">CL173+(CL179*CL176)</f>
        <v>#REF!</v>
      </c>
      <c r="CM174" s="283" t="e">
        <f ca="1">CM173+(CM179*CL176)</f>
        <v>#REF!</v>
      </c>
    </row>
    <row r="175" spans="1:92" s="241" customFormat="1" ht="13" customHeight="1" x14ac:dyDescent="0.55000000000000004">
      <c r="B175" s="271" t="s">
        <v>217</v>
      </c>
      <c r="C175" s="262"/>
      <c r="D175" s="300" t="s">
        <v>389</v>
      </c>
      <c r="E175" s="285"/>
      <c r="F175" s="285"/>
      <c r="G175" s="285"/>
      <c r="H175" s="285"/>
      <c r="I175" s="285"/>
      <c r="J175" s="285"/>
      <c r="K175" s="562"/>
      <c r="L175" s="239"/>
      <c r="M175" s="239"/>
      <c r="R175" s="279" t="s">
        <v>218</v>
      </c>
      <c r="S175" s="280">
        <f>S173-V175*S177</f>
        <v>13.76548208192245</v>
      </c>
      <c r="T175" s="280">
        <f>T173-V175*T177</f>
        <v>13.76548208192245</v>
      </c>
      <c r="U175" s="280" t="e">
        <f>U173-V175*U177</f>
        <v>#DIV/0!</v>
      </c>
      <c r="V175" s="281">
        <v>1</v>
      </c>
      <c r="W175" s="282" t="s">
        <v>219</v>
      </c>
      <c r="X175" s="239"/>
      <c r="Z175" s="286"/>
      <c r="AP175" s="286"/>
      <c r="AQ175" s="239"/>
      <c r="AR175" s="239"/>
      <c r="AS175" s="239"/>
      <c r="AT175" s="279" t="s">
        <v>218</v>
      </c>
      <c r="AU175" s="283" t="e">
        <f ca="1">AU173-(AU179*AU177)</f>
        <v>#DIV/0!</v>
      </c>
      <c r="AV175" s="283" t="e">
        <f ca="1">AV173-(AV179*AU177)</f>
        <v>#DIV/0!</v>
      </c>
      <c r="AW175" s="239"/>
      <c r="AX175" s="283" t="e">
        <f ca="1">AX173-(AX179*AX177)</f>
        <v>#REF!</v>
      </c>
      <c r="AY175" s="283" t="e">
        <f ca="1">AY173-(AY179*AX177)</f>
        <v>#REF!</v>
      </c>
      <c r="AZ175" s="239"/>
      <c r="BA175" s="283" t="e">
        <f ca="1">BA173-(BA179*BA177)</f>
        <v>#REF!</v>
      </c>
      <c r="BB175" s="283" t="e">
        <f ca="1">BB173-(BB179*BA177)</f>
        <v>#REF!</v>
      </c>
      <c r="BC175" s="239"/>
      <c r="BD175" s="283" t="e">
        <f ca="1">BD173-(BD179*BD177)</f>
        <v>#REF!</v>
      </c>
      <c r="BE175" s="283" t="e">
        <f ca="1">BE173-(BE179*BD177)</f>
        <v>#DIV/0!</v>
      </c>
      <c r="BF175" s="239"/>
      <c r="BG175" s="283" t="e">
        <f ca="1">BG173-(BG179*BG177)</f>
        <v>#DIV/0!</v>
      </c>
      <c r="BH175" s="283" t="e">
        <f ca="1">BH173-(BH179*BG177)</f>
        <v>#REF!</v>
      </c>
      <c r="BI175" s="235"/>
      <c r="BJ175" s="283" t="e">
        <f ca="1">BJ173-(BJ179*BJ177)</f>
        <v>#REF!</v>
      </c>
      <c r="BK175" s="283" t="e">
        <f ca="1">BK173-(BK179*BJ177)</f>
        <v>#REF!</v>
      </c>
      <c r="BL175" s="239"/>
      <c r="BM175" s="283" t="e">
        <f ca="1">BM173-(BM179*BM177)</f>
        <v>#DIV/0!</v>
      </c>
      <c r="BN175" s="283" t="e">
        <f ca="1">BN173-(BN179*BM177)</f>
        <v>#REF!</v>
      </c>
      <c r="BO175" s="239"/>
      <c r="BP175" s="283" t="e">
        <f ca="1">BP173-(BP179*BP177)</f>
        <v>#REF!</v>
      </c>
      <c r="BQ175" s="283" t="e">
        <f ca="1">BQ173-(BQ179*BP177)</f>
        <v>#REF!</v>
      </c>
      <c r="BR175" s="239"/>
      <c r="BS175" s="283" t="e">
        <f ca="1">BS173-(BS179*BS177)</f>
        <v>#REF!</v>
      </c>
      <c r="BT175" s="283" t="e">
        <f ca="1">BT173-(BT179*BS177)</f>
        <v>#DIV/0!</v>
      </c>
      <c r="BV175" s="232"/>
      <c r="BW175" s="283" t="e">
        <f ca="1">BW173-(BW179*BW177)</f>
        <v>#REF!</v>
      </c>
      <c r="BX175" s="283" t="e">
        <f ca="1">BX173-(BX179*BW177)</f>
        <v>#REF!</v>
      </c>
      <c r="BZ175" s="283" t="e">
        <f ca="1">BZ173-(BZ179*BZ177)</f>
        <v>#REF!</v>
      </c>
      <c r="CA175" s="283" t="e">
        <f ca="1">CA173-(CA179*BZ177)</f>
        <v>#REF!</v>
      </c>
      <c r="CB175" s="239"/>
      <c r="CC175" s="283" t="e">
        <f ca="1">CC173-(CC179*CC177)</f>
        <v>#REF!</v>
      </c>
      <c r="CD175" s="283" t="e">
        <f ca="1">CD173-(CD179*CC177)</f>
        <v>#REF!</v>
      </c>
      <c r="CE175" s="239"/>
      <c r="CF175" s="283" t="e">
        <f>CF173-(CF179*CF177)</f>
        <v>#DIV/0!</v>
      </c>
      <c r="CG175" s="283" t="e">
        <f>CG173-(CG179*CF177)</f>
        <v>#DIV/0!</v>
      </c>
      <c r="CH175" s="239"/>
      <c r="CI175" s="283" t="e">
        <f ca="1">CI173-(CI179*CI177)</f>
        <v>#REF!</v>
      </c>
      <c r="CJ175" s="283" t="e">
        <f ca="1">CJ173-(CJ179*CI177)</f>
        <v>#DIV/0!</v>
      </c>
      <c r="CK175" s="239"/>
      <c r="CL175" s="283" t="e">
        <f ca="1">CL173-(CL179*CL177)</f>
        <v>#DIV/0!</v>
      </c>
      <c r="CM175" s="283" t="e">
        <f ca="1">CM173-(CM179*CL177)</f>
        <v>#REF!</v>
      </c>
      <c r="CN175" s="239"/>
    </row>
    <row r="176" spans="1:92" s="241" customFormat="1" ht="28.2" x14ac:dyDescent="0.55000000000000004">
      <c r="C176" s="262"/>
      <c r="D176" s="300" t="s">
        <v>0</v>
      </c>
      <c r="E176" s="285"/>
      <c r="F176" s="285"/>
      <c r="G176" s="285"/>
      <c r="H176" s="285"/>
      <c r="I176" s="285"/>
      <c r="J176" s="285"/>
      <c r="K176" s="562"/>
      <c r="R176" s="279" t="s">
        <v>220</v>
      </c>
      <c r="S176" s="280" t="str">
        <f>IF((0.67*S177)&gt;S173,"no","yes")</f>
        <v>yes</v>
      </c>
      <c r="T176" s="280" t="str">
        <f>IF((0.67*T177)&gt;T173,"no","yes")</f>
        <v>yes</v>
      </c>
      <c r="U176" s="280" t="e">
        <f>IF((0.67*U177)&gt;U173,"no","yes")</f>
        <v>#DIV/0!</v>
      </c>
      <c r="Z176" s="286"/>
      <c r="AP176" s="286"/>
      <c r="AS176" s="757" t="s">
        <v>221</v>
      </c>
      <c r="AT176" s="758"/>
      <c r="AU176" s="281">
        <v>1</v>
      </c>
      <c r="AX176" s="281">
        <v>1</v>
      </c>
      <c r="BA176" s="281">
        <v>1</v>
      </c>
      <c r="BD176" s="281">
        <v>1</v>
      </c>
      <c r="BG176" s="281">
        <v>1</v>
      </c>
      <c r="BI176" s="235"/>
      <c r="BJ176" s="281">
        <v>1</v>
      </c>
      <c r="BM176" s="281">
        <v>1</v>
      </c>
      <c r="BP176" s="281">
        <v>1</v>
      </c>
      <c r="BS176" s="281">
        <v>1</v>
      </c>
      <c r="BV176" s="286"/>
      <c r="BW176" s="281">
        <v>1</v>
      </c>
      <c r="BZ176" s="281">
        <v>1</v>
      </c>
      <c r="CC176" s="281">
        <v>1</v>
      </c>
      <c r="CF176" s="281">
        <v>1</v>
      </c>
      <c r="CI176" s="281">
        <v>1</v>
      </c>
      <c r="CL176" s="281">
        <v>1</v>
      </c>
    </row>
    <row r="177" spans="1:92" s="241" customFormat="1" ht="28.2" x14ac:dyDescent="0.55000000000000004">
      <c r="A177" s="287" t="str">
        <f>HYPERLINK("#"&amp;"'"&amp;A$1&amp;"'!a1","Back to top")</f>
        <v>Back to top</v>
      </c>
      <c r="B177" s="287"/>
      <c r="C177" s="262"/>
      <c r="D177" s="284" t="s">
        <v>0</v>
      </c>
      <c r="E177" s="285"/>
      <c r="F177" s="285"/>
      <c r="G177" s="285"/>
      <c r="H177" s="285"/>
      <c r="I177" s="285"/>
      <c r="J177" s="285"/>
      <c r="K177" s="562"/>
      <c r="N177" s="282"/>
      <c r="O177" s="282"/>
      <c r="R177" s="279" t="s">
        <v>222</v>
      </c>
      <c r="S177" s="280">
        <f>_xlfn.STDEV.P(S153:S172)</f>
        <v>50.506628687308329</v>
      </c>
      <c r="T177" s="280">
        <f t="array" ref="T177">IF(S183="Y",SQRT(SUM(O153:O172*(M153:M172-(T173))^2)/((COUNTIFS(O153:O172,"&lt;&gt;0")-1)/COUNTIFS(O153:O172,"&lt;&gt;0")*SUM(O153:O172))),_xlfn.STDEV.P(T153:T172))</f>
        <v>50.506628687308329</v>
      </c>
      <c r="U177" s="280" t="e">
        <f t="array" ref="U177">SQRT(SUM(O153:O172*(M153:M172-(U173))^2)/((COUNTIFS(O153:O172,"&lt;&gt;0")-1)/COUNTIFS(O153:O172,"&lt;&gt;0")*SUM(O153:O172)))</f>
        <v>#DIV/0!</v>
      </c>
      <c r="Z177" s="286"/>
      <c r="AP177" s="286"/>
      <c r="AS177" s="757"/>
      <c r="AT177" s="758"/>
      <c r="AU177" s="281">
        <v>1</v>
      </c>
      <c r="AX177" s="281">
        <v>1</v>
      </c>
      <c r="BA177" s="281">
        <v>1</v>
      </c>
      <c r="BD177" s="281">
        <v>1</v>
      </c>
      <c r="BG177" s="281">
        <v>1</v>
      </c>
      <c r="BI177" s="235"/>
      <c r="BJ177" s="281">
        <v>1</v>
      </c>
      <c r="BM177" s="281">
        <v>1</v>
      </c>
      <c r="BP177" s="281">
        <v>1</v>
      </c>
      <c r="BS177" s="281">
        <v>1</v>
      </c>
      <c r="BV177" s="286"/>
      <c r="BW177" s="281">
        <v>1</v>
      </c>
      <c r="BZ177" s="281">
        <v>1</v>
      </c>
      <c r="CC177" s="281">
        <v>1</v>
      </c>
      <c r="CF177" s="281">
        <v>1</v>
      </c>
      <c r="CI177" s="281">
        <v>1</v>
      </c>
      <c r="CL177" s="281">
        <v>1</v>
      </c>
    </row>
    <row r="178" spans="1:92" s="241" customFormat="1" ht="28.2" x14ac:dyDescent="0.55000000000000004">
      <c r="C178" s="254"/>
      <c r="D178" s="284" t="s">
        <v>0</v>
      </c>
      <c r="E178" s="285"/>
      <c r="F178" s="285"/>
      <c r="G178" s="285"/>
      <c r="H178" s="285"/>
      <c r="I178" s="285"/>
      <c r="J178" s="285"/>
      <c r="K178" s="562"/>
      <c r="R178" s="288" t="s">
        <v>223</v>
      </c>
      <c r="S178" s="289">
        <f>COUNTIF(S153:S172,"&gt;0")</f>
        <v>13</v>
      </c>
      <c r="T178" s="289">
        <f>COUNTIF(T153:T172,"&gt;0")</f>
        <v>13</v>
      </c>
      <c r="U178" s="290"/>
      <c r="V178" s="291" t="s">
        <v>224</v>
      </c>
      <c r="Z178" s="286"/>
      <c r="AP178" s="286"/>
      <c r="AT178" s="279" t="s">
        <v>220</v>
      </c>
      <c r="AU178" s="283" t="e">
        <f ca="1">IF((0.67*AU179)&gt;AU173,"no","yes")</f>
        <v>#DIV/0!</v>
      </c>
      <c r="AV178" s="283" t="e">
        <f ca="1">IF((0.67*AV179)&gt;AV173,"no","yes")</f>
        <v>#DIV/0!</v>
      </c>
      <c r="AX178" s="283" t="e">
        <f ca="1">IF((0.67*AX179)&gt;AX173,"no","yes")</f>
        <v>#REF!</v>
      </c>
      <c r="AY178" s="283" t="e">
        <f ca="1">IF((0.67*AY179)&gt;AY173,"no","yes")</f>
        <v>#REF!</v>
      </c>
      <c r="BA178" s="283" t="e">
        <f ca="1">IF((0.67*BA179)&gt;BA173,"no","yes")</f>
        <v>#DIV/0!</v>
      </c>
      <c r="BB178" s="283" t="e">
        <f ca="1">IF((0.67*BB179)&gt;BB173,"no","yes")</f>
        <v>#REF!</v>
      </c>
      <c r="BD178" s="283" t="e">
        <f ca="1">IF((0.67*BD179)&gt;BD173,"no","yes")</f>
        <v>#DIV/0!</v>
      </c>
      <c r="BE178" s="283" t="e">
        <f ca="1">IF((0.67*BE179)&gt;BE173,"no","yes")</f>
        <v>#REF!</v>
      </c>
      <c r="BG178" s="283" t="e">
        <f ca="1">IF((0.67*BG179)&gt;BG173,"no","yes")</f>
        <v>#REF!</v>
      </c>
      <c r="BH178" s="283" t="e">
        <f ca="1">IF((0.67*BH179)&gt;BH173,"no","yes")</f>
        <v>#REF!</v>
      </c>
      <c r="BI178" s="235"/>
      <c r="BJ178" s="283" t="e">
        <f ca="1">IF((0.67*BJ179)&gt;BJ173,"no","yes")</f>
        <v>#REF!</v>
      </c>
      <c r="BK178" s="283" t="e">
        <f ca="1">IF((0.67*BK179)&gt;BK173,"no","yes")</f>
        <v>#REF!</v>
      </c>
      <c r="BM178" s="283" t="e">
        <f ca="1">IF((0.67*BM179)&gt;BM173,"no","yes")</f>
        <v>#REF!</v>
      </c>
      <c r="BN178" s="283" t="e">
        <f ca="1">IF((0.67*BN179)&gt;BN173,"no","yes")</f>
        <v>#REF!</v>
      </c>
      <c r="BP178" s="283" t="e">
        <f ca="1">IF((0.67*BP179)&gt;BP173,"no","yes")</f>
        <v>#REF!</v>
      </c>
      <c r="BQ178" s="283" t="e">
        <f ca="1">IF((0.67*BQ179)&gt;BQ173,"no","yes")</f>
        <v>#REF!</v>
      </c>
      <c r="BS178" s="283" t="e">
        <f ca="1">IF((0.67*BS179)&gt;BS173,"no","yes")</f>
        <v>#REF!</v>
      </c>
      <c r="BT178" s="283" t="e">
        <f ca="1">IF((0.67*BT179)&gt;BT173,"no","yes")</f>
        <v>#DIV/0!</v>
      </c>
      <c r="BV178" s="286"/>
      <c r="BW178" s="283" t="e">
        <f ca="1">IF((0.67*BW179)&gt;BW173,"no","yes")</f>
        <v>#DIV/0!</v>
      </c>
      <c r="BX178" s="283" t="e">
        <f ca="1">IF((0.67*BX179)&gt;BX173,"no","yes")</f>
        <v>#DIV/0!</v>
      </c>
      <c r="BZ178" s="283" t="e">
        <f ca="1">IF((0.67*BZ179)&gt;BZ173,"no","yes")</f>
        <v>#REF!</v>
      </c>
      <c r="CA178" s="283" t="e">
        <f ca="1">IF((0.67*CA179)&gt;CA173,"no","yes")</f>
        <v>#DIV/0!</v>
      </c>
      <c r="CC178" s="283" t="e">
        <f ca="1">IF((0.67*CC179)&gt;CC173,"no","yes")</f>
        <v>#DIV/0!</v>
      </c>
      <c r="CD178" s="283" t="e">
        <f ca="1">IF((0.67*CD179)&gt;CD173,"no","yes")</f>
        <v>#REF!</v>
      </c>
      <c r="CF178" s="283" t="e">
        <f>IF((0.67*CF179)&gt;CF173,"no","yes")</f>
        <v>#DIV/0!</v>
      </c>
      <c r="CG178" s="283" t="e">
        <f>IF((0.67*CG179)&gt;CG173,"no","yes")</f>
        <v>#DIV/0!</v>
      </c>
      <c r="CI178" s="283" t="e">
        <f ca="1">IF((0.67*CI179)&gt;CI173,"no","yes")</f>
        <v>#REF!</v>
      </c>
      <c r="CJ178" s="283" t="e">
        <f ca="1">IF((0.67*CJ179)&gt;CJ173,"no","yes")</f>
        <v>#DIV/0!</v>
      </c>
      <c r="CL178" s="283" t="e">
        <f ca="1">IF((0.67*CL179)&gt;CL173,"no","yes")</f>
        <v>#DIV/0!</v>
      </c>
      <c r="CM178" s="283" t="e">
        <f ca="1">IF((0.67*CM179)&gt;CM173,"no","yes")</f>
        <v>#REF!</v>
      </c>
    </row>
    <row r="179" spans="1:92" s="241" customFormat="1" ht="28.2" x14ac:dyDescent="0.55000000000000004">
      <c r="D179" s="284"/>
      <c r="E179" s="285"/>
      <c r="F179" s="285"/>
      <c r="G179" s="285"/>
      <c r="H179" s="285"/>
      <c r="I179" s="285"/>
      <c r="J179" s="285"/>
      <c r="K179" s="562"/>
      <c r="T179" s="262"/>
      <c r="V179" s="105"/>
      <c r="W179" s="105"/>
      <c r="X179" s="105"/>
      <c r="Z179" s="286"/>
      <c r="AP179" s="286"/>
      <c r="AT179" s="279" t="s">
        <v>222</v>
      </c>
      <c r="AU179" s="283" t="e">
        <f ca="1">_xlfn.STDEV.P(AU153:AU172)</f>
        <v>#REF!</v>
      </c>
      <c r="AV179" s="283" t="e">
        <f ca="1">_xlfn.STDEV.P(AV153:AV172)</f>
        <v>#REF!</v>
      </c>
      <c r="AX179" s="283" t="e">
        <f ca="1">_xlfn.STDEV.P(AX153:AX172)</f>
        <v>#REF!</v>
      </c>
      <c r="AY179" s="283" t="e">
        <f ca="1">_xlfn.STDEV.P(AY153:AY172)</f>
        <v>#REF!</v>
      </c>
      <c r="BA179" s="283" t="e">
        <f ca="1">_xlfn.STDEV.P(BA153:BA172)</f>
        <v>#REF!</v>
      </c>
      <c r="BB179" s="283" t="e">
        <f ca="1">_xlfn.STDEV.P(BB153:BB172)</f>
        <v>#REF!</v>
      </c>
      <c r="BD179" s="283" t="e">
        <f ca="1">_xlfn.STDEV.P(BD153:BD172)</f>
        <v>#REF!</v>
      </c>
      <c r="BE179" s="283" t="e">
        <f ca="1">_xlfn.STDEV.P(BE153:BE172)</f>
        <v>#REF!</v>
      </c>
      <c r="BG179" s="283" t="e">
        <f ca="1">_xlfn.STDEV.P(BG153:BG172)</f>
        <v>#REF!</v>
      </c>
      <c r="BH179" s="283" t="e">
        <f ca="1">_xlfn.STDEV.P(BH153:BH172)</f>
        <v>#REF!</v>
      </c>
      <c r="BI179" s="235"/>
      <c r="BJ179" s="283" t="e">
        <f ca="1">_xlfn.STDEV.P(BJ153:BJ172)</f>
        <v>#REF!</v>
      </c>
      <c r="BK179" s="283" t="e">
        <f ca="1">_xlfn.STDEV.P(BK153:BK172)</f>
        <v>#REF!</v>
      </c>
      <c r="BM179" s="283" t="e">
        <f ca="1">_xlfn.STDEV.P(BM153:BM172)</f>
        <v>#REF!</v>
      </c>
      <c r="BN179" s="283" t="e">
        <f ca="1">_xlfn.STDEV.P(BN153:BN172)</f>
        <v>#REF!</v>
      </c>
      <c r="BP179" s="283" t="e">
        <f ca="1">_xlfn.STDEV.P(BP153:BP172)</f>
        <v>#REF!</v>
      </c>
      <c r="BQ179" s="283" t="e">
        <f ca="1">_xlfn.STDEV.P(BQ153:BQ172)</f>
        <v>#REF!</v>
      </c>
      <c r="BS179" s="283" t="e">
        <f ca="1">_xlfn.STDEV.P(BS153:BS172)</f>
        <v>#REF!</v>
      </c>
      <c r="BT179" s="283" t="e">
        <f ca="1">_xlfn.STDEV.P(BT153:BT172)</f>
        <v>#REF!</v>
      </c>
      <c r="BV179" s="286"/>
      <c r="BW179" s="283" t="e">
        <f ca="1">_xlfn.STDEV.P(BW153:BW172)</f>
        <v>#REF!</v>
      </c>
      <c r="BX179" s="283" t="e">
        <f ca="1">_xlfn.STDEV.P(BX153:BX172)</f>
        <v>#REF!</v>
      </c>
      <c r="BZ179" s="283" t="e">
        <f ca="1">_xlfn.STDEV.P(BZ153:BZ172)</f>
        <v>#REF!</v>
      </c>
      <c r="CA179" s="283" t="e">
        <f ca="1">_xlfn.STDEV.P(CA153:CA172)</f>
        <v>#REF!</v>
      </c>
      <c r="CC179" s="283" t="e">
        <f ca="1">_xlfn.STDEV.P(CC153:CC172)</f>
        <v>#REF!</v>
      </c>
      <c r="CD179" s="283" t="e">
        <f ca="1">_xlfn.STDEV.P(CD153:CD172)</f>
        <v>#REF!</v>
      </c>
      <c r="CF179" s="283" t="e">
        <f>_xlfn.STDEV.P(CF153:CF172)</f>
        <v>#DIV/0!</v>
      </c>
      <c r="CG179" s="283" t="e">
        <f>_xlfn.STDEV.P(CG153:CG172)</f>
        <v>#DIV/0!</v>
      </c>
      <c r="CI179" s="283" t="e">
        <f ca="1">_xlfn.STDEV.P(CI153:CI172)</f>
        <v>#REF!</v>
      </c>
      <c r="CJ179" s="283" t="e">
        <f ca="1">_xlfn.STDEV.P(CJ153:CJ172)</f>
        <v>#REF!</v>
      </c>
      <c r="CL179" s="283" t="e">
        <f ca="1">_xlfn.STDEV.P(CL153:CL172)</f>
        <v>#REF!</v>
      </c>
      <c r="CM179" s="283" t="e">
        <f ca="1">_xlfn.STDEV.P(CM153:CM172)</f>
        <v>#REF!</v>
      </c>
    </row>
    <row r="180" spans="1:92" s="241" customFormat="1" ht="28.2" x14ac:dyDescent="0.55000000000000004">
      <c r="D180" s="292"/>
      <c r="E180" s="293"/>
      <c r="F180" s="293"/>
      <c r="G180" s="293"/>
      <c r="H180" s="293"/>
      <c r="I180" s="293"/>
      <c r="J180" s="293"/>
      <c r="K180" s="563"/>
      <c r="S180" s="244" t="s">
        <v>225</v>
      </c>
      <c r="V180" s="105"/>
      <c r="W180" s="105"/>
      <c r="X180" s="105"/>
      <c r="Z180" s="286"/>
      <c r="AP180" s="235"/>
      <c r="AT180" s="288" t="s">
        <v>223</v>
      </c>
      <c r="AU180" s="294">
        <f ca="1">COUNTIF(AU153:AU172,"&gt;0")</f>
        <v>1</v>
      </c>
      <c r="AV180" s="294">
        <f ca="1">COUNTIF(AV153:AV172,"&gt;0")</f>
        <v>1</v>
      </c>
      <c r="AX180" s="294">
        <f ca="1">COUNTIF(AX153:AX172,"&gt;0")</f>
        <v>2</v>
      </c>
      <c r="AY180" s="294">
        <f ca="1">COUNTIF(AY153:AY172,"&gt;0")</f>
        <v>1</v>
      </c>
      <c r="BA180" s="294">
        <f ca="1">COUNTIF(BA153:BA172,"&gt;0")</f>
        <v>11</v>
      </c>
      <c r="BB180" s="294">
        <f ca="1">COUNTIF(BB153:BB172,"&gt;0")</f>
        <v>12</v>
      </c>
      <c r="BD180" s="294">
        <f ca="1">COUNTIF(BD153:BD172,"&gt;0")</f>
        <v>11</v>
      </c>
      <c r="BE180" s="294">
        <f ca="1">COUNTIF(BE153:BE172,"&gt;0")</f>
        <v>12</v>
      </c>
      <c r="BG180" s="294">
        <f ca="1">COUNTIF(BG153:BG172,"&gt;0")</f>
        <v>12</v>
      </c>
      <c r="BH180" s="294">
        <f ca="1">COUNTIF(BH153:BH172,"&gt;0")</f>
        <v>12</v>
      </c>
      <c r="BI180" s="235"/>
      <c r="BJ180" s="294">
        <f ca="1">COUNTIF(BJ153:BJ172,"&gt;0")</f>
        <v>2</v>
      </c>
      <c r="BK180" s="294">
        <f ca="1">COUNTIF(BK153:BK172,"&gt;0")</f>
        <v>6</v>
      </c>
      <c r="BM180" s="294">
        <f ca="1">COUNTIF(BM153:BM172,"&gt;0")</f>
        <v>7</v>
      </c>
      <c r="BN180" s="294">
        <f ca="1">COUNTIF(BN153:BN172,"&gt;0")</f>
        <v>7</v>
      </c>
      <c r="BP180" s="294">
        <f ca="1">COUNTIF(BP153:BP172,"&gt;0")</f>
        <v>7</v>
      </c>
      <c r="BQ180" s="294">
        <f ca="1">COUNTIF(BQ153:BQ172,"&gt;0")</f>
        <v>7</v>
      </c>
      <c r="BS180" s="294">
        <f ca="1">COUNTIF(BS153:BS172,"&gt;0")</f>
        <v>7</v>
      </c>
      <c r="BT180" s="294">
        <f ca="1">COUNTIF(BT153:BT172,"&gt;0")</f>
        <v>1</v>
      </c>
      <c r="BV180" s="286"/>
      <c r="BW180" s="294">
        <f ca="1">COUNTIF(BW153:BW172,"&gt;0")</f>
        <v>2</v>
      </c>
      <c r="BX180" s="294">
        <f ca="1">COUNTIF(BX153:BX172,"&gt;0")</f>
        <v>11</v>
      </c>
      <c r="BZ180" s="294">
        <f ca="1">COUNTIF(BZ153:BZ172,"&gt;0")</f>
        <v>12</v>
      </c>
      <c r="CA180" s="294">
        <f ca="1">COUNTIF(CA153:CA172,"&gt;0")</f>
        <v>1</v>
      </c>
      <c r="CC180" s="294">
        <f ca="1">COUNTIF(CC153:CC172,"&gt;0")</f>
        <v>11</v>
      </c>
      <c r="CD180" s="294">
        <f ca="1">COUNTIF(CD153:CD172,"&gt;0")</f>
        <v>12</v>
      </c>
      <c r="CF180" s="294">
        <f>COUNTIF(CF153:CF172,"&gt;0")</f>
        <v>0</v>
      </c>
      <c r="CG180" s="294">
        <f>COUNTIF(CG153:CG172,"&gt;0")</f>
        <v>0</v>
      </c>
      <c r="CI180" s="294">
        <f ca="1">COUNTIF(CI153:CI172,"&gt;0")</f>
        <v>12</v>
      </c>
      <c r="CJ180" s="294">
        <f ca="1">COUNTIF(CJ153:CJ172,"&gt;0")</f>
        <v>12</v>
      </c>
      <c r="CL180" s="294">
        <f ca="1">COUNTIF(CL153:CL172,"&gt;0")</f>
        <v>2</v>
      </c>
      <c r="CM180" s="294">
        <f ca="1">COUNTIF(CM153:CM172,"&gt;0")</f>
        <v>12</v>
      </c>
    </row>
    <row r="181" spans="1:92" s="282" customFormat="1" ht="17.399999999999999" x14ac:dyDescent="0.55000000000000004">
      <c r="D181" s="301"/>
      <c r="E181" s="301"/>
      <c r="F181" s="301"/>
      <c r="G181" s="301"/>
      <c r="H181" s="301"/>
      <c r="I181" s="301"/>
      <c r="J181" s="301"/>
      <c r="K181" s="567"/>
      <c r="S181" s="419" t="s">
        <v>679</v>
      </c>
      <c r="V181" s="16"/>
      <c r="W181" s="16"/>
      <c r="X181" s="16"/>
      <c r="AP181" s="303"/>
      <c r="AT181" s="304"/>
      <c r="AU181" s="254"/>
      <c r="AV181" s="254"/>
      <c r="AX181" s="254"/>
      <c r="AY181" s="254"/>
      <c r="BA181" s="254"/>
      <c r="BB181" s="254"/>
      <c r="BD181" s="254"/>
      <c r="BE181" s="254"/>
      <c r="BG181" s="254"/>
      <c r="BH181" s="254"/>
      <c r="BI181" s="303"/>
      <c r="BJ181" s="254"/>
      <c r="BK181" s="254"/>
      <c r="BM181" s="254"/>
      <c r="BN181" s="254"/>
      <c r="BP181" s="254"/>
      <c r="BQ181" s="254"/>
      <c r="BS181" s="254"/>
      <c r="BT181" s="254"/>
      <c r="BW181" s="254"/>
      <c r="BX181" s="254"/>
      <c r="BZ181" s="254"/>
      <c r="CA181" s="254"/>
      <c r="CC181" s="254"/>
      <c r="CD181" s="254"/>
      <c r="CF181" s="254"/>
      <c r="CG181" s="254"/>
      <c r="CI181" s="254"/>
      <c r="CJ181" s="254"/>
      <c r="CL181" s="254"/>
      <c r="CM181" s="254"/>
    </row>
    <row r="182" spans="1:92" s="282" customFormat="1" ht="17.399999999999999" x14ac:dyDescent="0.55000000000000004">
      <c r="D182" s="301"/>
      <c r="E182" s="301"/>
      <c r="F182" s="301"/>
      <c r="G182" s="301"/>
      <c r="H182" s="301"/>
      <c r="I182" s="301"/>
      <c r="J182" s="301"/>
      <c r="K182" s="567"/>
      <c r="S182" s="302"/>
      <c r="V182" s="16"/>
      <c r="W182" s="16"/>
      <c r="X182" s="16"/>
      <c r="AP182" s="303"/>
      <c r="AT182" s="304"/>
      <c r="AU182" s="254"/>
      <c r="AV182" s="254"/>
      <c r="AX182" s="254"/>
      <c r="AY182" s="254"/>
      <c r="BA182" s="254"/>
      <c r="BB182" s="254"/>
      <c r="BD182" s="254"/>
      <c r="BE182" s="254"/>
      <c r="BG182" s="254"/>
      <c r="BH182" s="254"/>
      <c r="BI182" s="303"/>
      <c r="BJ182" s="254"/>
      <c r="BK182" s="254"/>
      <c r="BM182" s="254"/>
      <c r="BN182" s="254"/>
      <c r="BP182" s="254"/>
      <c r="BQ182" s="254"/>
      <c r="BS182" s="254"/>
      <c r="BT182" s="254"/>
      <c r="BW182" s="254"/>
      <c r="BX182" s="254"/>
      <c r="BZ182" s="254"/>
      <c r="CA182" s="254"/>
      <c r="CC182" s="254"/>
      <c r="CD182" s="254"/>
      <c r="CF182" s="254"/>
      <c r="CG182" s="254"/>
      <c r="CI182" s="254"/>
      <c r="CJ182" s="254"/>
      <c r="CL182" s="254"/>
      <c r="CM182" s="254"/>
    </row>
    <row r="183" spans="1:92" s="232" customFormat="1" ht="60.6" x14ac:dyDescent="0.6">
      <c r="A183" s="230">
        <v>3</v>
      </c>
      <c r="B183" s="230" t="s">
        <v>227</v>
      </c>
      <c r="C183" s="231" t="s">
        <v>0</v>
      </c>
      <c r="D183" s="231" t="s">
        <v>274</v>
      </c>
      <c r="E183" s="233" t="s">
        <v>0</v>
      </c>
      <c r="F183" s="233"/>
      <c r="G183" s="233"/>
      <c r="H183" s="231"/>
      <c r="I183" s="233"/>
      <c r="J183" s="233"/>
      <c r="K183" s="557"/>
      <c r="L183" s="233"/>
      <c r="M183" s="233"/>
      <c r="N183" s="233"/>
      <c r="O183" s="233"/>
      <c r="P183" s="233"/>
      <c r="Q183" s="233"/>
      <c r="R183" s="233"/>
      <c r="S183" s="233"/>
      <c r="T183" s="231"/>
      <c r="U183" s="231"/>
      <c r="V183" s="231"/>
      <c r="W183" s="231"/>
      <c r="X183" s="231"/>
      <c r="Y183" s="231"/>
      <c r="AQ183" s="234">
        <f>A183</f>
        <v>3</v>
      </c>
      <c r="AR183" s="234" t="str">
        <f>C183</f>
        <v xml:space="preserve"> </v>
      </c>
      <c r="AS183" s="235"/>
      <c r="AT183" s="236"/>
      <c r="AU183" s="235"/>
      <c r="AV183" s="235"/>
      <c r="AW183" s="235"/>
      <c r="AX183" s="235"/>
      <c r="AY183" s="235"/>
      <c r="AZ183" s="235"/>
      <c r="BA183" s="235"/>
      <c r="BB183" s="235"/>
      <c r="BC183" s="235"/>
      <c r="BD183" s="235"/>
      <c r="BE183" s="235"/>
      <c r="BF183" s="235"/>
      <c r="BG183" s="235"/>
      <c r="BH183" s="235"/>
      <c r="BI183" s="235"/>
      <c r="BJ183" s="235"/>
      <c r="BK183" s="235"/>
      <c r="BL183" s="235"/>
      <c r="BM183" s="235"/>
      <c r="BN183" s="235"/>
      <c r="BO183" s="235"/>
      <c r="BP183" s="235"/>
      <c r="BQ183" s="235"/>
      <c r="BR183" s="235"/>
      <c r="BS183" s="235"/>
      <c r="BT183" s="235"/>
      <c r="BU183" s="235"/>
    </row>
    <row r="184" spans="1:92" s="232" customFormat="1" ht="17.7" x14ac:dyDescent="0.6">
      <c r="A184" s="230"/>
      <c r="B184" s="230"/>
      <c r="C184" s="231"/>
      <c r="D184" s="233"/>
      <c r="E184" s="233"/>
      <c r="F184" s="233"/>
      <c r="G184" s="233"/>
      <c r="H184" s="231"/>
      <c r="I184" s="233"/>
      <c r="J184" s="233"/>
      <c r="K184" s="557"/>
      <c r="L184" s="233"/>
      <c r="M184" s="233"/>
      <c r="N184" s="233"/>
      <c r="O184" s="233"/>
      <c r="P184" s="233"/>
      <c r="Q184" s="233"/>
      <c r="R184" s="233"/>
      <c r="S184" s="233"/>
      <c r="T184" s="231"/>
      <c r="U184" s="231"/>
      <c r="V184" s="231"/>
      <c r="W184" s="231"/>
      <c r="X184" s="231"/>
      <c r="Y184" s="231"/>
      <c r="AQ184" s="234"/>
      <c r="AR184" s="234"/>
      <c r="AS184" s="235"/>
      <c r="AT184" s="236"/>
      <c r="AU184" s="235"/>
      <c r="AV184" s="235"/>
      <c r="AW184" s="235"/>
      <c r="AX184" s="235"/>
      <c r="AY184" s="235"/>
      <c r="AZ184" s="235"/>
      <c r="BA184" s="235"/>
      <c r="BB184" s="235"/>
      <c r="BC184" s="235"/>
      <c r="BD184" s="235"/>
      <c r="BE184" s="235"/>
      <c r="BF184" s="235"/>
      <c r="BG184" s="235"/>
      <c r="BH184" s="235"/>
      <c r="BI184" s="235"/>
      <c r="BJ184" s="235"/>
      <c r="BK184" s="235"/>
      <c r="BL184" s="235"/>
      <c r="BM184" s="235"/>
      <c r="BN184" s="235"/>
      <c r="BO184" s="235"/>
      <c r="BP184" s="235"/>
      <c r="BQ184" s="235"/>
      <c r="BR184" s="235"/>
      <c r="BS184" s="235"/>
      <c r="BU184" s="235"/>
    </row>
    <row r="185" spans="1:92" s="237" customFormat="1" ht="17.399999999999999" x14ac:dyDescent="0.55000000000000004">
      <c r="K185" s="558"/>
      <c r="Z185" s="238"/>
      <c r="AP185" s="238"/>
      <c r="AQ185" s="239"/>
      <c r="AR185" s="239"/>
      <c r="AS185" s="239"/>
      <c r="AT185" s="239"/>
      <c r="AU185" s="240" t="e">
        <v>#REF!</v>
      </c>
      <c r="AV185" s="240"/>
      <c r="AW185" s="239"/>
      <c r="AX185" s="240" t="e">
        <v>#REF!</v>
      </c>
      <c r="AY185" s="240"/>
      <c r="AZ185" s="239"/>
      <c r="BA185" s="240" t="e">
        <v>#REF!</v>
      </c>
      <c r="BB185" s="240"/>
      <c r="BC185" s="239"/>
      <c r="BD185" s="240" t="e">
        <v>#REF!</v>
      </c>
      <c r="BE185" s="240"/>
      <c r="BF185" s="239"/>
      <c r="BG185" s="240" t="e">
        <v>#REF!</v>
      </c>
      <c r="BH185" s="240"/>
      <c r="BI185" s="235"/>
      <c r="BJ185" s="240" t="s">
        <v>184</v>
      </c>
      <c r="BK185" s="240"/>
      <c r="BL185" s="239"/>
      <c r="BM185" s="240" t="s">
        <v>185</v>
      </c>
      <c r="BN185" s="240"/>
      <c r="BO185" s="239"/>
      <c r="BP185" s="240" t="s">
        <v>186</v>
      </c>
      <c r="BQ185" s="240"/>
      <c r="BR185" s="239"/>
      <c r="BS185" s="240" t="s">
        <v>187</v>
      </c>
      <c r="BT185" s="239"/>
      <c r="BU185" s="241"/>
      <c r="BV185" s="232"/>
      <c r="BW185" s="240" t="e">
        <v>#REF!</v>
      </c>
      <c r="BX185" s="240"/>
      <c r="BY185" s="241"/>
      <c r="BZ185" s="240" t="e">
        <v>#REF!</v>
      </c>
      <c r="CA185" s="240"/>
      <c r="CB185" s="239"/>
      <c r="CC185" s="240" t="e">
        <v>#REF!</v>
      </c>
      <c r="CD185" s="240"/>
      <c r="CE185" s="239"/>
      <c r="CF185" s="240" t="e">
        <v>#REF!</v>
      </c>
      <c r="CG185" s="240"/>
      <c r="CH185" s="239"/>
      <c r="CI185" s="240" t="e">
        <v>#REF!</v>
      </c>
      <c r="CJ185" s="240"/>
      <c r="CK185" s="239"/>
      <c r="CL185" s="240" t="e">
        <v>#REF!</v>
      </c>
      <c r="CM185" s="240"/>
      <c r="CN185" s="239"/>
    </row>
    <row r="186" spans="1:92" s="239" customFormat="1" ht="70.8" thickBot="1" x14ac:dyDescent="0.6">
      <c r="A186" s="242" t="s">
        <v>188</v>
      </c>
      <c r="B186" s="243" t="s">
        <v>189</v>
      </c>
      <c r="C186" s="244" t="s">
        <v>190</v>
      </c>
      <c r="D186" s="245" t="s">
        <v>191</v>
      </c>
      <c r="E186" s="245" t="s">
        <v>192</v>
      </c>
      <c r="F186" s="246" t="s">
        <v>193</v>
      </c>
      <c r="G186" s="246" t="s">
        <v>194</v>
      </c>
      <c r="H186" s="246" t="s">
        <v>195</v>
      </c>
      <c r="I186" s="247" t="s">
        <v>196</v>
      </c>
      <c r="J186" s="247" t="s">
        <v>197</v>
      </c>
      <c r="K186" s="559" t="s">
        <v>198</v>
      </c>
      <c r="L186" s="248" t="s">
        <v>199</v>
      </c>
      <c r="M186" s="249" t="s">
        <v>200</v>
      </c>
      <c r="N186" s="248" t="s">
        <v>201</v>
      </c>
      <c r="O186" s="250" t="s">
        <v>202</v>
      </c>
      <c r="P186" s="250" t="s">
        <v>203</v>
      </c>
      <c r="Q186" s="237"/>
      <c r="R186" s="237"/>
      <c r="S186" s="251" t="s">
        <v>204</v>
      </c>
      <c r="T186" s="252" t="s">
        <v>205</v>
      </c>
      <c r="U186" s="251" t="s">
        <v>206</v>
      </c>
      <c r="V186" s="253" t="s">
        <v>207</v>
      </c>
      <c r="W186" s="237"/>
      <c r="X186" s="237"/>
      <c r="Z186" s="232"/>
      <c r="AP186" s="232"/>
      <c r="AQ186" s="237"/>
      <c r="AR186" s="237"/>
      <c r="AS186" s="253" t="s">
        <v>208</v>
      </c>
      <c r="AT186" s="237"/>
      <c r="AU186" s="253" t="s">
        <v>204</v>
      </c>
      <c r="AV186" s="245" t="s">
        <v>205</v>
      </c>
      <c r="AW186" s="237"/>
      <c r="AX186" s="253" t="s">
        <v>204</v>
      </c>
      <c r="AY186" s="245" t="s">
        <v>205</v>
      </c>
      <c r="AZ186" s="237"/>
      <c r="BA186" s="253" t="s">
        <v>204</v>
      </c>
      <c r="BB186" s="245" t="s">
        <v>205</v>
      </c>
      <c r="BC186" s="237"/>
      <c r="BD186" s="253" t="s">
        <v>204</v>
      </c>
      <c r="BE186" s="245" t="s">
        <v>205</v>
      </c>
      <c r="BF186" s="237"/>
      <c r="BG186" s="253" t="s">
        <v>204</v>
      </c>
      <c r="BH186" s="245" t="s">
        <v>205</v>
      </c>
      <c r="BI186" s="235"/>
      <c r="BJ186" s="253" t="s">
        <v>204</v>
      </c>
      <c r="BK186" s="245" t="s">
        <v>205</v>
      </c>
      <c r="BL186" s="237"/>
      <c r="BM186" s="253" t="s">
        <v>204</v>
      </c>
      <c r="BN186" s="245" t="s">
        <v>205</v>
      </c>
      <c r="BO186" s="237"/>
      <c r="BP186" s="253" t="s">
        <v>204</v>
      </c>
      <c r="BQ186" s="245" t="s">
        <v>205</v>
      </c>
      <c r="BR186" s="237"/>
      <c r="BS186" s="253" t="s">
        <v>204</v>
      </c>
      <c r="BT186" s="245" t="s">
        <v>205</v>
      </c>
      <c r="BU186" s="241"/>
      <c r="BV186" s="238"/>
      <c r="BW186" s="253" t="s">
        <v>204</v>
      </c>
      <c r="BX186" s="245" t="s">
        <v>205</v>
      </c>
      <c r="BY186" s="241"/>
      <c r="BZ186" s="253" t="s">
        <v>204</v>
      </c>
      <c r="CA186" s="245" t="s">
        <v>205</v>
      </c>
      <c r="CB186" s="237"/>
      <c r="CC186" s="253" t="s">
        <v>204</v>
      </c>
      <c r="CD186" s="245" t="s">
        <v>205</v>
      </c>
      <c r="CE186" s="237"/>
      <c r="CF186" s="253" t="s">
        <v>204</v>
      </c>
      <c r="CG186" s="245" t="s">
        <v>205</v>
      </c>
      <c r="CH186" s="237"/>
      <c r="CI186" s="253" t="s">
        <v>204</v>
      </c>
      <c r="CJ186" s="245" t="s">
        <v>205</v>
      </c>
      <c r="CK186" s="237"/>
      <c r="CL186" s="253" t="s">
        <v>204</v>
      </c>
      <c r="CM186" s="245" t="s">
        <v>205</v>
      </c>
      <c r="CN186" s="237"/>
    </row>
    <row r="187" spans="1:92" s="441" customFormat="1" ht="17.399999999999999" x14ac:dyDescent="0.55000000000000004">
      <c r="A187" s="445">
        <v>1</v>
      </c>
      <c r="B187" s="423" t="str">
        <f t="shared" ref="B187:B188" si="159">CONCATENATE(E187,": ",C187)</f>
        <v>Middle East &amp; Africa: Sohngen 2006</v>
      </c>
      <c r="C187" s="425" t="s">
        <v>280</v>
      </c>
      <c r="D187" s="425" t="s">
        <v>281</v>
      </c>
      <c r="E187" s="425" t="s">
        <v>276</v>
      </c>
      <c r="F187" s="425" t="s">
        <v>277</v>
      </c>
      <c r="G187" s="425"/>
      <c r="H187" s="305" t="s">
        <v>703</v>
      </c>
      <c r="I187" s="424"/>
      <c r="J187" s="306"/>
      <c r="K187" s="428">
        <v>370.33669999999995</v>
      </c>
      <c r="L187" s="426" t="s">
        <v>284</v>
      </c>
      <c r="M187" s="429"/>
      <c r="N187" s="426" t="s">
        <v>284</v>
      </c>
      <c r="O187" s="430"/>
      <c r="P187" s="431" t="s">
        <v>0</v>
      </c>
      <c r="Q187" s="431"/>
      <c r="S187" s="442">
        <f>IF(AND(M187="",K187=""),"",IF(M187="",K187,M187))</f>
        <v>370.33669999999995</v>
      </c>
      <c r="T187" s="443">
        <f>IF(S187="","",IF($S$224="Y",U187,IF(S187&gt;=$S$216-$T$5*$S$220,IF(S187&lt;=$S$216+$T$5*$S$220,S187,""),"")))</f>
        <v>370.33669999999995</v>
      </c>
      <c r="U187" s="442">
        <f>IF(AND(M187="",K187=""),"",IF(M187="",K187*O187,M187*O187))</f>
        <v>0</v>
      </c>
      <c r="V187" s="444" t="str">
        <f t="shared" ref="V187:V205" si="160">IF(AND(N187="",L187=""),"",IF(N187="",L187,N187))</f>
        <v>t CO2-eq/ha</v>
      </c>
      <c r="Z187" s="446"/>
      <c r="AP187" s="446"/>
      <c r="AS187" s="449">
        <f>$U187</f>
        <v>0</v>
      </c>
      <c r="AU187" s="450" t="str">
        <f t="shared" ref="AU187:AU215" ca="1" si="161">IF($AT$155="region",IF($E187=AU$159,$S187,""),IF($G187=AU$159,$S187,""))</f>
        <v/>
      </c>
      <c r="AV187" s="450" t="str">
        <f t="shared" ref="AV187:AV215" ca="1" si="162">IF($AT$155="Region",IF($E187=AU$159,$T187,""),IF($G187=AU$159,$T187,""))</f>
        <v/>
      </c>
      <c r="AX187" s="450" t="str">
        <f t="shared" ref="AX187:AX215" ca="1" si="163">IF($AT$155="region",IF($E187=AX$159,$S187,""),IF($G187=AX$159,$S187,""))</f>
        <v/>
      </c>
      <c r="AY187" s="450" t="str">
        <f t="shared" ref="AY187:AY215" ca="1" si="164">IF($AT$155="Region",IF($E187=AX$159,$T187,""),IF($G187=AX$159,$T187,""))</f>
        <v/>
      </c>
      <c r="BA187" s="450" t="str">
        <f t="shared" ref="BA187:BA215" ca="1" si="165">IF($AT$155="region",IF($E187=BA$159,$S187,""),IF($G187=BA$159,$S187,""))</f>
        <v/>
      </c>
      <c r="BB187" s="450" t="str">
        <f t="shared" ref="BB187:BB215" ca="1" si="166">IF($AT$155="Region",IF($E187=BA$159,$T187,""),IF($G187=BA$159,$T187,""))</f>
        <v/>
      </c>
      <c r="BD187" s="450" t="str">
        <f t="shared" ref="BD187:BD215" ca="1" si="167">IF($AT$155="region",IF($E187=BD$159,$S187,""),IF($G187=BD$159,$S187,""))</f>
        <v/>
      </c>
      <c r="BE187" s="450" t="str">
        <f t="shared" ref="BE187:BE215" ca="1" si="168">IF($AT$155="Region",IF($E187=BD$159,$T187,""),IF($G187=BD$159,$T187,""))</f>
        <v/>
      </c>
      <c r="BG187" s="450" t="str">
        <f t="shared" ref="BG187:BG215" ca="1" si="169">IF($AT$155="region",IF($E187=BG$159,$S187,""),IF($G187=BG$159,$S187,""))</f>
        <v/>
      </c>
      <c r="BH187" s="450" t="str">
        <f t="shared" ref="BH187:BH215" ca="1" si="170">IF($AT$155="Region",IF($E187=BG$159,$T187,""),IF($G187=BG$159,$T187,""))</f>
        <v/>
      </c>
      <c r="BI187" s="451"/>
      <c r="BJ187" s="450" t="str">
        <f t="shared" ref="BJ187:BJ215" ca="1" si="171">IF($E187=$BJ$159,S187,"")</f>
        <v/>
      </c>
      <c r="BK187" s="450" t="str">
        <f t="shared" ref="BK187:BK215" ca="1" si="172">IF($E187=$BJ$159,T187,"")</f>
        <v/>
      </c>
      <c r="BM187" s="450" t="str">
        <f t="shared" ref="BM187:BM215" ca="1" si="173">IF($E187=$BM$159,S187,"")</f>
        <v/>
      </c>
      <c r="BN187" s="450" t="str">
        <f t="shared" ref="BN187:BN215" ca="1" si="174">IF($E187=$BM$159,T187,"")</f>
        <v/>
      </c>
      <c r="BP187" s="450" t="str">
        <f t="shared" ref="BP187:BP215" ca="1" si="175">IF($E187=$BP$159,S187,"")</f>
        <v/>
      </c>
      <c r="BQ187" s="450" t="str">
        <f t="shared" ref="BQ187:BQ215" ca="1" si="176">IF($E187=$BP$159,T187,"")</f>
        <v/>
      </c>
      <c r="BS187" s="450" t="str">
        <f t="shared" ref="BS187:BS215" ca="1" si="177">IF($E187=$BS$159,S187,"")</f>
        <v/>
      </c>
      <c r="BT187" s="450" t="str">
        <f t="shared" ref="BT187:BT215" ca="1" si="178">IF($E187=$BS$159,T187,"")</f>
        <v/>
      </c>
      <c r="BU187" s="452"/>
      <c r="BV187" s="446"/>
      <c r="BW187" s="450" t="str">
        <f t="shared" ref="BW187:BW215" ca="1" si="179">IF($AT$155="Thermal-Moisture Regime",IF($E187=BW$159,$S187,""),IF($G187=BW$159,$S187,""))</f>
        <v/>
      </c>
      <c r="BX187" s="450" t="str">
        <f t="shared" ref="BX187:BX215" ca="1" si="180">IF($AT$155="Thermal-Moisture Regime",IF($E187=BW$159,$T187,""),IF($G187=BW$159,$T187,""))</f>
        <v/>
      </c>
      <c r="BY187" s="452"/>
      <c r="BZ187" s="450" t="str">
        <f t="shared" ref="BZ187:BZ215" ca="1" si="181">IF($AT$155="Thermal-Moisture Regime",IF($E187=BZ$159,$S187,""),IF($G187=BZ$159,$S187,""))</f>
        <v/>
      </c>
      <c r="CA187" s="450" t="str">
        <f t="shared" ref="CA187:CA215" ca="1" si="182">IF($AT$155="Thermal-Moisture Regime",IF($E187=BZ$159,$T187,""),IF($G187=BZ$159,$T187,""))</f>
        <v/>
      </c>
      <c r="CC187" s="450" t="str">
        <f t="shared" ref="CC187:CC215" ca="1" si="183">IF($AT$155="Thermal-Moisture Regime",IF($E187=CC$159,$S187,""),IF($G187=CC$159,$S187,""))</f>
        <v/>
      </c>
      <c r="CD187" s="450" t="str">
        <f t="shared" ref="CD187:CD215" ca="1" si="184">IF($AT$155="Thermal-Moisture Regime",IF($E187=CC$159,$T187,""),IF($G187=CC$159,$T187,""))</f>
        <v/>
      </c>
      <c r="CF187" s="450" t="str">
        <f t="shared" ref="CF187:CF215" si="185">IF($AT$155="Thermal-Moisture Regime",IF($E187=CF$159,$S187,""),IF($G187=CF$159,$S187,""))</f>
        <v/>
      </c>
      <c r="CG187" s="450" t="str">
        <f t="shared" ref="CG187:CG215" si="186">IF($AT$155="Thermal-Moisture Regime",IF($E187=CF$159,$T187,""),IF($G187=CF$159,$T187,""))</f>
        <v/>
      </c>
      <c r="CI187" s="450" t="str">
        <f t="shared" ref="CI187:CI215" ca="1" si="187">IF($AT$155="Thermal-Moisture Regime",IF($E187=CI$159,$S187,""),IF($G187=CI$159,$S187,""))</f>
        <v/>
      </c>
      <c r="CJ187" s="450" t="str">
        <f t="shared" ref="CJ187:CJ215" ca="1" si="188">IF($AT$155="Thermal-Moisture Regime",IF($E187=CI$159,$T187,""),IF($G187=CI$159,$T187,""))</f>
        <v/>
      </c>
      <c r="CL187" s="450" t="str">
        <f t="shared" ref="CL187:CL215" ca="1" si="189">IF($AT$155="Thermal-Moisture Regime",IF($E187=CL$159,$S187,""),IF($G187=CL$159,$S187,""))</f>
        <v/>
      </c>
      <c r="CM187" s="450" t="str">
        <f t="shared" ref="CM187:CM215" ca="1" si="190">IF($AT$155="Thermal-Moisture Regime",IF($E187=CL$159,$T187,""),IF($G187=CL$159,$T187,""))</f>
        <v/>
      </c>
    </row>
    <row r="188" spans="1:92" s="441" customFormat="1" ht="17.399999999999999" x14ac:dyDescent="0.55000000000000004">
      <c r="A188" s="445">
        <v>2</v>
      </c>
      <c r="B188" s="423" t="str">
        <f t="shared" si="159"/>
        <v>Latin America: Sohngen 2006</v>
      </c>
      <c r="C188" s="425" t="s">
        <v>280</v>
      </c>
      <c r="D188" s="425" t="s">
        <v>281</v>
      </c>
      <c r="E188" s="425" t="s">
        <v>245</v>
      </c>
      <c r="F188" s="425" t="s">
        <v>282</v>
      </c>
      <c r="G188" s="425"/>
      <c r="H188" s="305" t="s">
        <v>703</v>
      </c>
      <c r="I188" s="424"/>
      <c r="J188" s="306"/>
      <c r="K188" s="428">
        <v>391.42022500000002</v>
      </c>
      <c r="L188" s="426" t="s">
        <v>284</v>
      </c>
      <c r="M188" s="429"/>
      <c r="N188" s="426" t="s">
        <v>284</v>
      </c>
      <c r="O188" s="430"/>
      <c r="P188" s="431" t="s">
        <v>0</v>
      </c>
      <c r="Q188" s="431"/>
      <c r="S188" s="442">
        <f t="shared" ref="S188:S205" si="191">IF(AND(M188="",K188=""),"",IF(M188="",K188,M188))</f>
        <v>391.42022500000002</v>
      </c>
      <c r="T188" s="443">
        <f t="shared" ref="T188:T215" si="192">IF(S188="","",IF($S$224="Y",U188,IF(S188&gt;=$S$216-$T$5*$S$220,IF(S188&lt;=$S$216+$T$5*$S$220,S188,""),"")))</f>
        <v>391.42022500000002</v>
      </c>
      <c r="U188" s="442">
        <f t="shared" ref="U188:U205" si="193">IF(AND(M188="",K188=""),"",IF(M188="",K188*O188,M188*O188))</f>
        <v>0</v>
      </c>
      <c r="V188" s="444" t="str">
        <f t="shared" si="160"/>
        <v>t CO2-eq/ha</v>
      </c>
      <c r="Z188" s="446"/>
      <c r="AP188" s="446"/>
      <c r="AS188" s="453"/>
      <c r="AU188" s="450" t="str">
        <f t="shared" ca="1" si="161"/>
        <v/>
      </c>
      <c r="AV188" s="450" t="str">
        <f t="shared" ca="1" si="162"/>
        <v/>
      </c>
      <c r="AX188" s="450" t="str">
        <f t="shared" ca="1" si="163"/>
        <v/>
      </c>
      <c r="AY188" s="450" t="str">
        <f t="shared" ca="1" si="164"/>
        <v/>
      </c>
      <c r="BA188" s="450" t="str">
        <f t="shared" ca="1" si="165"/>
        <v/>
      </c>
      <c r="BB188" s="450" t="str">
        <f t="shared" ca="1" si="166"/>
        <v/>
      </c>
      <c r="BD188" s="450" t="str">
        <f t="shared" ca="1" si="167"/>
        <v/>
      </c>
      <c r="BE188" s="450" t="str">
        <f t="shared" ca="1" si="168"/>
        <v/>
      </c>
      <c r="BG188" s="450" t="str">
        <f t="shared" ca="1" si="169"/>
        <v/>
      </c>
      <c r="BH188" s="450" t="str">
        <f t="shared" ca="1" si="170"/>
        <v/>
      </c>
      <c r="BI188" s="451"/>
      <c r="BJ188" s="450" t="str">
        <f t="shared" ca="1" si="171"/>
        <v/>
      </c>
      <c r="BK188" s="450" t="str">
        <f t="shared" ca="1" si="172"/>
        <v/>
      </c>
      <c r="BM188" s="450" t="str">
        <f t="shared" ca="1" si="173"/>
        <v/>
      </c>
      <c r="BN188" s="450" t="str">
        <f t="shared" ca="1" si="174"/>
        <v/>
      </c>
      <c r="BP188" s="450" t="str">
        <f t="shared" ca="1" si="175"/>
        <v/>
      </c>
      <c r="BQ188" s="450" t="str">
        <f t="shared" ca="1" si="176"/>
        <v/>
      </c>
      <c r="BS188" s="450" t="str">
        <f t="shared" ca="1" si="177"/>
        <v/>
      </c>
      <c r="BT188" s="450" t="str">
        <f t="shared" ca="1" si="178"/>
        <v/>
      </c>
      <c r="BU188" s="452"/>
      <c r="BV188" s="446"/>
      <c r="BW188" s="450" t="str">
        <f t="shared" ca="1" si="179"/>
        <v/>
      </c>
      <c r="BX188" s="450" t="str">
        <f t="shared" ca="1" si="180"/>
        <v/>
      </c>
      <c r="BY188" s="452"/>
      <c r="BZ188" s="450" t="str">
        <f t="shared" ca="1" si="181"/>
        <v/>
      </c>
      <c r="CA188" s="450" t="str">
        <f t="shared" ca="1" si="182"/>
        <v/>
      </c>
      <c r="CC188" s="450" t="str">
        <f t="shared" ca="1" si="183"/>
        <v/>
      </c>
      <c r="CD188" s="450" t="str">
        <f t="shared" ca="1" si="184"/>
        <v/>
      </c>
      <c r="CF188" s="450" t="str">
        <f t="shared" si="185"/>
        <v/>
      </c>
      <c r="CG188" s="450" t="str">
        <f t="shared" si="186"/>
        <v/>
      </c>
      <c r="CI188" s="450" t="str">
        <f t="shared" ca="1" si="187"/>
        <v/>
      </c>
      <c r="CJ188" s="450" t="str">
        <f t="shared" ca="1" si="188"/>
        <v/>
      </c>
      <c r="CL188" s="450" t="str">
        <f t="shared" ca="1" si="189"/>
        <v/>
      </c>
      <c r="CM188" s="450" t="str">
        <f t="shared" ca="1" si="190"/>
        <v/>
      </c>
    </row>
    <row r="189" spans="1:92" s="441" customFormat="1" ht="17.399999999999999" x14ac:dyDescent="0.55000000000000004">
      <c r="A189" s="445">
        <v>3</v>
      </c>
      <c r="B189" s="423" t="str">
        <f>CONCATENATE(E189,": ",C189)</f>
        <v>Latin America: Sohngen 2006</v>
      </c>
      <c r="C189" s="425" t="s">
        <v>280</v>
      </c>
      <c r="D189" s="425" t="s">
        <v>281</v>
      </c>
      <c r="E189" s="425" t="s">
        <v>245</v>
      </c>
      <c r="F189" s="425" t="s">
        <v>283</v>
      </c>
      <c r="G189" s="425"/>
      <c r="H189" s="305" t="s">
        <v>703</v>
      </c>
      <c r="I189" s="424"/>
      <c r="J189" s="306"/>
      <c r="K189" s="428">
        <v>392.42856750000004</v>
      </c>
      <c r="L189" s="426" t="s">
        <v>284</v>
      </c>
      <c r="M189" s="429"/>
      <c r="N189" s="426" t="s">
        <v>284</v>
      </c>
      <c r="O189" s="430"/>
      <c r="P189" s="431" t="s">
        <v>0</v>
      </c>
      <c r="Q189" s="431"/>
      <c r="S189" s="442">
        <f t="shared" si="191"/>
        <v>392.42856750000004</v>
      </c>
      <c r="T189" s="443">
        <f t="shared" si="192"/>
        <v>392.42856750000004</v>
      </c>
      <c r="U189" s="442">
        <f t="shared" si="193"/>
        <v>0</v>
      </c>
      <c r="V189" s="444" t="str">
        <f t="shared" si="160"/>
        <v>t CO2-eq/ha</v>
      </c>
      <c r="Z189" s="446"/>
      <c r="AP189" s="446"/>
      <c r="AS189" s="453"/>
      <c r="AU189" s="450" t="str">
        <f t="shared" ca="1" si="161"/>
        <v/>
      </c>
      <c r="AV189" s="450" t="str">
        <f t="shared" ca="1" si="162"/>
        <v/>
      </c>
      <c r="AX189" s="450" t="str">
        <f t="shared" ca="1" si="163"/>
        <v/>
      </c>
      <c r="AY189" s="450" t="str">
        <f t="shared" ca="1" si="164"/>
        <v/>
      </c>
      <c r="BA189" s="450" t="str">
        <f t="shared" ca="1" si="165"/>
        <v/>
      </c>
      <c r="BB189" s="450" t="str">
        <f t="shared" ca="1" si="166"/>
        <v/>
      </c>
      <c r="BD189" s="450" t="str">
        <f t="shared" ca="1" si="167"/>
        <v/>
      </c>
      <c r="BE189" s="450" t="str">
        <f t="shared" ca="1" si="168"/>
        <v/>
      </c>
      <c r="BG189" s="450" t="str">
        <f t="shared" ca="1" si="169"/>
        <v/>
      </c>
      <c r="BH189" s="450" t="str">
        <f t="shared" ca="1" si="170"/>
        <v/>
      </c>
      <c r="BI189" s="451"/>
      <c r="BJ189" s="450" t="str">
        <f t="shared" ca="1" si="171"/>
        <v/>
      </c>
      <c r="BK189" s="450" t="str">
        <f t="shared" ca="1" si="172"/>
        <v/>
      </c>
      <c r="BM189" s="450" t="str">
        <f t="shared" ca="1" si="173"/>
        <v/>
      </c>
      <c r="BN189" s="450" t="str">
        <f t="shared" ca="1" si="174"/>
        <v/>
      </c>
      <c r="BP189" s="450" t="str">
        <f t="shared" ca="1" si="175"/>
        <v/>
      </c>
      <c r="BQ189" s="450" t="str">
        <f t="shared" ca="1" si="176"/>
        <v/>
      </c>
      <c r="BS189" s="450" t="str">
        <f t="shared" ca="1" si="177"/>
        <v/>
      </c>
      <c r="BT189" s="450" t="str">
        <f t="shared" ca="1" si="178"/>
        <v/>
      </c>
      <c r="BU189" s="452"/>
      <c r="BV189" s="446"/>
      <c r="BW189" s="450" t="str">
        <f t="shared" ca="1" si="179"/>
        <v/>
      </c>
      <c r="BX189" s="450" t="str">
        <f t="shared" ca="1" si="180"/>
        <v/>
      </c>
      <c r="BY189" s="452"/>
      <c r="BZ189" s="450" t="str">
        <f t="shared" ca="1" si="181"/>
        <v/>
      </c>
      <c r="CA189" s="450" t="str">
        <f t="shared" ca="1" si="182"/>
        <v/>
      </c>
      <c r="CC189" s="450" t="str">
        <f t="shared" ca="1" si="183"/>
        <v/>
      </c>
      <c r="CD189" s="450" t="str">
        <f t="shared" ca="1" si="184"/>
        <v/>
      </c>
      <c r="CF189" s="450" t="str">
        <f t="shared" si="185"/>
        <v/>
      </c>
      <c r="CG189" s="450" t="str">
        <f t="shared" si="186"/>
        <v/>
      </c>
      <c r="CI189" s="450" t="str">
        <f t="shared" ca="1" si="187"/>
        <v/>
      </c>
      <c r="CJ189" s="450" t="str">
        <f t="shared" ca="1" si="188"/>
        <v/>
      </c>
      <c r="CL189" s="450" t="str">
        <f t="shared" ca="1" si="189"/>
        <v/>
      </c>
      <c r="CM189" s="450" t="str">
        <f t="shared" ca="1" si="190"/>
        <v/>
      </c>
    </row>
    <row r="190" spans="1:92" s="441" customFormat="1" ht="17.399999999999999" x14ac:dyDescent="0.55000000000000004">
      <c r="A190" s="445">
        <v>4</v>
      </c>
      <c r="B190" s="423" t="str">
        <f t="shared" ref="B190:B215" si="194">CONCATENATE(E190,": ",C190)</f>
        <v>Asia (sans Japan): Sohngen 2006</v>
      </c>
      <c r="C190" s="425" t="s">
        <v>280</v>
      </c>
      <c r="D190" s="425" t="s">
        <v>281</v>
      </c>
      <c r="E190" s="425" t="s">
        <v>278</v>
      </c>
      <c r="F190" s="425" t="s">
        <v>279</v>
      </c>
      <c r="G190" s="425"/>
      <c r="H190" s="305" t="s">
        <v>703</v>
      </c>
      <c r="I190" s="424"/>
      <c r="J190" s="306"/>
      <c r="K190" s="428">
        <v>518.27394230769232</v>
      </c>
      <c r="L190" s="426" t="s">
        <v>284</v>
      </c>
      <c r="M190" s="429"/>
      <c r="N190" s="426" t="s">
        <v>284</v>
      </c>
      <c r="O190" s="430"/>
      <c r="P190" s="431"/>
      <c r="Q190" s="431"/>
      <c r="S190" s="442">
        <f t="shared" si="191"/>
        <v>518.27394230769232</v>
      </c>
      <c r="T190" s="443">
        <f t="shared" si="192"/>
        <v>518.27394230769232</v>
      </c>
      <c r="U190" s="442">
        <f t="shared" si="193"/>
        <v>0</v>
      </c>
      <c r="V190" s="444" t="str">
        <f t="shared" si="160"/>
        <v>t CO2-eq/ha</v>
      </c>
      <c r="Z190" s="446"/>
      <c r="AP190" s="446"/>
      <c r="AS190" s="452"/>
      <c r="AU190" s="450" t="str">
        <f t="shared" ca="1" si="161"/>
        <v/>
      </c>
      <c r="AV190" s="450" t="str">
        <f t="shared" ca="1" si="162"/>
        <v/>
      </c>
      <c r="AX190" s="450" t="str">
        <f t="shared" ca="1" si="163"/>
        <v/>
      </c>
      <c r="AY190" s="450" t="str">
        <f t="shared" ca="1" si="164"/>
        <v/>
      </c>
      <c r="BA190" s="450" t="str">
        <f t="shared" ca="1" si="165"/>
        <v/>
      </c>
      <c r="BB190" s="450" t="str">
        <f t="shared" ca="1" si="166"/>
        <v/>
      </c>
      <c r="BD190" s="450" t="str">
        <f t="shared" ca="1" si="167"/>
        <v/>
      </c>
      <c r="BE190" s="450" t="str">
        <f t="shared" ca="1" si="168"/>
        <v/>
      </c>
      <c r="BG190" s="450" t="str">
        <f t="shared" ca="1" si="169"/>
        <v/>
      </c>
      <c r="BH190" s="450" t="str">
        <f t="shared" ca="1" si="170"/>
        <v/>
      </c>
      <c r="BI190" s="451"/>
      <c r="BJ190" s="450" t="str">
        <f t="shared" ca="1" si="171"/>
        <v/>
      </c>
      <c r="BK190" s="450" t="str">
        <f t="shared" ca="1" si="172"/>
        <v/>
      </c>
      <c r="BM190" s="450" t="str">
        <f t="shared" ca="1" si="173"/>
        <v/>
      </c>
      <c r="BN190" s="450" t="str">
        <f t="shared" ca="1" si="174"/>
        <v/>
      </c>
      <c r="BP190" s="450" t="str">
        <f t="shared" ca="1" si="175"/>
        <v/>
      </c>
      <c r="BQ190" s="450" t="str">
        <f t="shared" ca="1" si="176"/>
        <v/>
      </c>
      <c r="BS190" s="450" t="str">
        <f t="shared" ca="1" si="177"/>
        <v/>
      </c>
      <c r="BT190" s="450" t="str">
        <f t="shared" ca="1" si="178"/>
        <v/>
      </c>
      <c r="BU190" s="452"/>
      <c r="BV190" s="446"/>
      <c r="BW190" s="450" t="str">
        <f t="shared" ca="1" si="179"/>
        <v/>
      </c>
      <c r="BX190" s="450" t="str">
        <f t="shared" ca="1" si="180"/>
        <v/>
      </c>
      <c r="BY190" s="452"/>
      <c r="BZ190" s="450" t="str">
        <f t="shared" ca="1" si="181"/>
        <v/>
      </c>
      <c r="CA190" s="450" t="str">
        <f t="shared" ca="1" si="182"/>
        <v/>
      </c>
      <c r="CC190" s="450" t="str">
        <f t="shared" ca="1" si="183"/>
        <v/>
      </c>
      <c r="CD190" s="450" t="str">
        <f t="shared" ca="1" si="184"/>
        <v/>
      </c>
      <c r="CF190" s="450" t="str">
        <f t="shared" si="185"/>
        <v/>
      </c>
      <c r="CG190" s="450" t="str">
        <f t="shared" si="186"/>
        <v/>
      </c>
      <c r="CI190" s="450" t="str">
        <f t="shared" ca="1" si="187"/>
        <v/>
      </c>
      <c r="CJ190" s="450" t="str">
        <f t="shared" ca="1" si="188"/>
        <v/>
      </c>
      <c r="CL190" s="450" t="str">
        <f t="shared" ca="1" si="189"/>
        <v/>
      </c>
      <c r="CM190" s="450" t="str">
        <f t="shared" ca="1" si="190"/>
        <v/>
      </c>
    </row>
    <row r="191" spans="1:92" s="441" customFormat="1" ht="17.399999999999999" x14ac:dyDescent="0.55000000000000004">
      <c r="A191" s="445">
        <v>5</v>
      </c>
      <c r="B191" s="423" t="str">
        <f t="shared" si="194"/>
        <v>Asia (Sans Japan): Dixon et al 1994 Table 3 for carbon flux and table 1 for forest area change Asia low. Full reference: Dixon, R. K., Solomon, A. M., Brown, S., Houghton, R. A., Trexier, M. C., &amp; Wisniewski, J. (1994). Carbon Pools and Flux of Global Forest Ecosystems. Science, 263(5144), 185–190. https://doi.org/10.1126/science.263.5144.185</v>
      </c>
      <c r="C191" s="425" t="s">
        <v>704</v>
      </c>
      <c r="D191" s="425" t="s">
        <v>705</v>
      </c>
      <c r="E191" s="425" t="s">
        <v>706</v>
      </c>
      <c r="F191" s="425" t="s">
        <v>244</v>
      </c>
      <c r="G191" s="425"/>
      <c r="H191" s="305" t="s">
        <v>703</v>
      </c>
      <c r="I191" s="424"/>
      <c r="J191" s="306"/>
      <c r="K191" s="428">
        <f>(0.5*10^9)/(3.9*10^6)</f>
        <v>128.2051282051282</v>
      </c>
      <c r="L191" s="426" t="s">
        <v>707</v>
      </c>
      <c r="M191" s="429">
        <f>K191*$AD$156</f>
        <v>469.74358974358978</v>
      </c>
      <c r="N191" s="426" t="str">
        <f>'[1]Advanced Controls'!$B$137</f>
        <v>t CO2-eq / ha</v>
      </c>
      <c r="O191" s="430"/>
      <c r="P191" s="431" t="s">
        <v>708</v>
      </c>
      <c r="Q191" s="431"/>
      <c r="S191" s="442">
        <f t="shared" si="191"/>
        <v>469.74358974358978</v>
      </c>
      <c r="T191" s="443">
        <f t="shared" si="192"/>
        <v>469.74358974358978</v>
      </c>
      <c r="U191" s="442">
        <f t="shared" si="193"/>
        <v>0</v>
      </c>
      <c r="V191" s="444" t="str">
        <f t="shared" si="160"/>
        <v>t CO2-eq / ha</v>
      </c>
      <c r="Z191" s="446"/>
      <c r="AP191" s="446"/>
      <c r="AS191" s="453"/>
      <c r="AU191" s="450" t="str">
        <f t="shared" ca="1" si="161"/>
        <v/>
      </c>
      <c r="AV191" s="450" t="str">
        <f t="shared" ca="1" si="162"/>
        <v/>
      </c>
      <c r="AX191" s="450" t="str">
        <f t="shared" ca="1" si="163"/>
        <v/>
      </c>
      <c r="AY191" s="450" t="str">
        <f t="shared" ca="1" si="164"/>
        <v/>
      </c>
      <c r="BA191" s="450" t="str">
        <f t="shared" ca="1" si="165"/>
        <v/>
      </c>
      <c r="BB191" s="450" t="str">
        <f t="shared" ca="1" si="166"/>
        <v/>
      </c>
      <c r="BD191" s="450" t="str">
        <f t="shared" ca="1" si="167"/>
        <v/>
      </c>
      <c r="BE191" s="450" t="str">
        <f t="shared" ca="1" si="168"/>
        <v/>
      </c>
      <c r="BG191" s="450" t="str">
        <f t="shared" ca="1" si="169"/>
        <v/>
      </c>
      <c r="BH191" s="450" t="str">
        <f t="shared" ca="1" si="170"/>
        <v/>
      </c>
      <c r="BI191" s="451"/>
      <c r="BJ191" s="450" t="str">
        <f t="shared" ca="1" si="171"/>
        <v/>
      </c>
      <c r="BK191" s="450" t="str">
        <f t="shared" ca="1" si="172"/>
        <v/>
      </c>
      <c r="BM191" s="450" t="str">
        <f t="shared" ca="1" si="173"/>
        <v/>
      </c>
      <c r="BN191" s="450" t="str">
        <f t="shared" ca="1" si="174"/>
        <v/>
      </c>
      <c r="BP191" s="450" t="str">
        <f t="shared" ca="1" si="175"/>
        <v/>
      </c>
      <c r="BQ191" s="450" t="str">
        <f t="shared" ca="1" si="176"/>
        <v/>
      </c>
      <c r="BS191" s="450" t="str">
        <f t="shared" ca="1" si="177"/>
        <v/>
      </c>
      <c r="BT191" s="450" t="str">
        <f t="shared" ca="1" si="178"/>
        <v/>
      </c>
      <c r="BU191" s="452"/>
      <c r="BV191" s="446"/>
      <c r="BW191" s="450" t="str">
        <f t="shared" ca="1" si="179"/>
        <v/>
      </c>
      <c r="BX191" s="450" t="str">
        <f t="shared" ca="1" si="180"/>
        <v/>
      </c>
      <c r="BY191" s="452"/>
      <c r="BZ191" s="450" t="str">
        <f t="shared" ca="1" si="181"/>
        <v/>
      </c>
      <c r="CA191" s="450" t="str">
        <f t="shared" ca="1" si="182"/>
        <v/>
      </c>
      <c r="CC191" s="450" t="str">
        <f t="shared" ca="1" si="183"/>
        <v/>
      </c>
      <c r="CD191" s="450" t="str">
        <f t="shared" ca="1" si="184"/>
        <v/>
      </c>
      <c r="CF191" s="450" t="str">
        <f t="shared" si="185"/>
        <v/>
      </c>
      <c r="CG191" s="450" t="str">
        <f t="shared" si="186"/>
        <v/>
      </c>
      <c r="CI191" s="450" t="str">
        <f t="shared" ca="1" si="187"/>
        <v/>
      </c>
      <c r="CJ191" s="450" t="str">
        <f t="shared" ca="1" si="188"/>
        <v/>
      </c>
      <c r="CL191" s="450" t="str">
        <f t="shared" ca="1" si="189"/>
        <v/>
      </c>
      <c r="CM191" s="450" t="str">
        <f t="shared" ca="1" si="190"/>
        <v/>
      </c>
    </row>
    <row r="192" spans="1:92" s="441" customFormat="1" ht="17.399999999999999" x14ac:dyDescent="0.55000000000000004">
      <c r="A192" s="445">
        <v>6</v>
      </c>
      <c r="B192" s="423" t="str">
        <f t="shared" si="194"/>
        <v>Asia (Sans Japan): Dixon et al 1994 Table 3 for carbon flux and table 1 for forest area change Asia high. Full reference: Dixon, R. K., Solomon, A. M., Brown, S., Houghton, R. A., Trexier, M. C., &amp; Wisniewski, J. (1994). Carbon Pools and Flux of Global Forest Ecosystems. Science, 263(5144), 185–190. https://doi.org/10.1126/science.263.5144.185</v>
      </c>
      <c r="C192" s="425" t="s">
        <v>709</v>
      </c>
      <c r="D192" s="425" t="s">
        <v>705</v>
      </c>
      <c r="E192" s="425" t="s">
        <v>706</v>
      </c>
      <c r="F192" s="425" t="s">
        <v>244</v>
      </c>
      <c r="G192" s="425"/>
      <c r="H192" s="305" t="s">
        <v>703</v>
      </c>
      <c r="I192" s="424"/>
      <c r="J192" s="306"/>
      <c r="K192" s="428">
        <f>(0.9*10^9)/(3.9*10^6)</f>
        <v>230.76923076923077</v>
      </c>
      <c r="L192" s="426" t="s">
        <v>707</v>
      </c>
      <c r="M192" s="429">
        <f>K192*$AD$156</f>
        <v>845.53846153846155</v>
      </c>
      <c r="N192" s="426" t="str">
        <f>'[1]Advanced Controls'!$B$137</f>
        <v>t CO2-eq / ha</v>
      </c>
      <c r="O192" s="430"/>
      <c r="P192" s="431" t="s">
        <v>708</v>
      </c>
      <c r="Q192" s="431"/>
      <c r="S192" s="442">
        <f t="shared" si="191"/>
        <v>845.53846153846155</v>
      </c>
      <c r="T192" s="443">
        <f t="shared" si="192"/>
        <v>845.53846153846155</v>
      </c>
      <c r="U192" s="442">
        <f t="shared" si="193"/>
        <v>0</v>
      </c>
      <c r="V192" s="444" t="str">
        <f t="shared" si="160"/>
        <v>t CO2-eq / ha</v>
      </c>
      <c r="Z192" s="446"/>
      <c r="AP192" s="446"/>
      <c r="AS192" s="453"/>
      <c r="AU192" s="450" t="str">
        <f t="shared" ca="1" si="161"/>
        <v/>
      </c>
      <c r="AV192" s="450" t="str">
        <f t="shared" ca="1" si="162"/>
        <v/>
      </c>
      <c r="AX192" s="450" t="str">
        <f t="shared" ca="1" si="163"/>
        <v/>
      </c>
      <c r="AY192" s="450" t="str">
        <f t="shared" ca="1" si="164"/>
        <v/>
      </c>
      <c r="BA192" s="450" t="str">
        <f t="shared" ca="1" si="165"/>
        <v/>
      </c>
      <c r="BB192" s="450" t="str">
        <f t="shared" ca="1" si="166"/>
        <v/>
      </c>
      <c r="BD192" s="450" t="str">
        <f t="shared" ca="1" si="167"/>
        <v/>
      </c>
      <c r="BE192" s="450" t="str">
        <f t="shared" ca="1" si="168"/>
        <v/>
      </c>
      <c r="BG192" s="450" t="str">
        <f t="shared" ca="1" si="169"/>
        <v/>
      </c>
      <c r="BH192" s="450" t="str">
        <f t="shared" ca="1" si="170"/>
        <v/>
      </c>
      <c r="BI192" s="451"/>
      <c r="BJ192" s="450" t="str">
        <f t="shared" ca="1" si="171"/>
        <v/>
      </c>
      <c r="BK192" s="450" t="str">
        <f t="shared" ca="1" si="172"/>
        <v/>
      </c>
      <c r="BM192" s="450" t="str">
        <f t="shared" ca="1" si="173"/>
        <v/>
      </c>
      <c r="BN192" s="450" t="str">
        <f t="shared" ca="1" si="174"/>
        <v/>
      </c>
      <c r="BP192" s="450" t="str">
        <f t="shared" ca="1" si="175"/>
        <v/>
      </c>
      <c r="BQ192" s="450" t="str">
        <f t="shared" ca="1" si="176"/>
        <v/>
      </c>
      <c r="BS192" s="450" t="str">
        <f t="shared" ca="1" si="177"/>
        <v/>
      </c>
      <c r="BT192" s="450" t="str">
        <f t="shared" ca="1" si="178"/>
        <v/>
      </c>
      <c r="BU192" s="452"/>
      <c r="BV192" s="446"/>
      <c r="BW192" s="450" t="str">
        <f t="shared" ca="1" si="179"/>
        <v/>
      </c>
      <c r="BX192" s="450" t="str">
        <f t="shared" ca="1" si="180"/>
        <v/>
      </c>
      <c r="BY192" s="452"/>
      <c r="BZ192" s="450" t="str">
        <f t="shared" ca="1" si="181"/>
        <v/>
      </c>
      <c r="CA192" s="450" t="str">
        <f t="shared" ca="1" si="182"/>
        <v/>
      </c>
      <c r="CC192" s="450" t="str">
        <f t="shared" ca="1" si="183"/>
        <v/>
      </c>
      <c r="CD192" s="450" t="str">
        <f t="shared" ca="1" si="184"/>
        <v/>
      </c>
      <c r="CF192" s="450" t="str">
        <f t="shared" si="185"/>
        <v/>
      </c>
      <c r="CG192" s="450" t="str">
        <f t="shared" si="186"/>
        <v/>
      </c>
      <c r="CI192" s="450" t="str">
        <f t="shared" ca="1" si="187"/>
        <v/>
      </c>
      <c r="CJ192" s="450" t="str">
        <f t="shared" ca="1" si="188"/>
        <v/>
      </c>
      <c r="CL192" s="450" t="str">
        <f t="shared" ca="1" si="189"/>
        <v/>
      </c>
      <c r="CM192" s="450" t="str">
        <f t="shared" ca="1" si="190"/>
        <v/>
      </c>
    </row>
    <row r="193" spans="1:91" s="441" customFormat="1" ht="17.399999999999999" x14ac:dyDescent="0.55000000000000004">
      <c r="A193" s="445">
        <v>7</v>
      </c>
      <c r="B193" s="423" t="str">
        <f t="shared" si="194"/>
        <v>Middle East and Africa: Dixon et al 1994 Table 3 for carbon flux and table 1 for forest area change Africa low. Full reference: Dixon, R. K., Solomon, A. M., Brown, S., Houghton, R. A., Trexier, M. C., &amp; Wisniewski, J. (1994). Carbon Pools and Flux of Global Forest Ecosystems. Science, 263(5144), 185–190. https://doi.org/10.1126/science.263.5144.185</v>
      </c>
      <c r="C193" s="425" t="s">
        <v>710</v>
      </c>
      <c r="D193" s="425" t="s">
        <v>705</v>
      </c>
      <c r="E193" s="425" t="s">
        <v>663</v>
      </c>
      <c r="F193" s="425" t="s">
        <v>277</v>
      </c>
      <c r="G193" s="425"/>
      <c r="H193" s="305" t="s">
        <v>703</v>
      </c>
      <c r="I193" s="424"/>
      <c r="J193" s="306"/>
      <c r="K193" s="428">
        <f>(0.25*10^9)/(4.1*10^6)</f>
        <v>60.975609756097569</v>
      </c>
      <c r="L193" s="426" t="s">
        <v>707</v>
      </c>
      <c r="M193" s="429">
        <f t="shared" ref="M193:M199" si="195">K193*$AD$156</f>
        <v>223.41463414634151</v>
      </c>
      <c r="N193" s="426" t="str">
        <f>'[1]Advanced Controls'!$B$137</f>
        <v>t CO2-eq / ha</v>
      </c>
      <c r="O193" s="430"/>
      <c r="P193" s="431" t="s">
        <v>708</v>
      </c>
      <c r="Q193" s="431"/>
      <c r="S193" s="442">
        <f t="shared" si="191"/>
        <v>223.41463414634151</v>
      </c>
      <c r="T193" s="443">
        <f t="shared" si="192"/>
        <v>223.41463414634151</v>
      </c>
      <c r="U193" s="442">
        <f t="shared" si="193"/>
        <v>0</v>
      </c>
      <c r="V193" s="444" t="str">
        <f t="shared" si="160"/>
        <v>t CO2-eq / ha</v>
      </c>
      <c r="Z193" s="446"/>
      <c r="AP193" s="446"/>
      <c r="AS193" s="453"/>
      <c r="AU193" s="450" t="str">
        <f t="shared" ca="1" si="161"/>
        <v/>
      </c>
      <c r="AV193" s="450" t="str">
        <f t="shared" ca="1" si="162"/>
        <v/>
      </c>
      <c r="AX193" s="450" t="str">
        <f t="shared" ca="1" si="163"/>
        <v/>
      </c>
      <c r="AY193" s="450" t="str">
        <f t="shared" ca="1" si="164"/>
        <v/>
      </c>
      <c r="BA193" s="450" t="str">
        <f t="shared" ca="1" si="165"/>
        <v/>
      </c>
      <c r="BB193" s="450" t="str">
        <f t="shared" ca="1" si="166"/>
        <v/>
      </c>
      <c r="BD193" s="450" t="str">
        <f t="shared" ca="1" si="167"/>
        <v/>
      </c>
      <c r="BE193" s="450" t="str">
        <f t="shared" ca="1" si="168"/>
        <v/>
      </c>
      <c r="BG193" s="450" t="str">
        <f t="shared" ca="1" si="169"/>
        <v/>
      </c>
      <c r="BH193" s="450" t="str">
        <f t="shared" ca="1" si="170"/>
        <v/>
      </c>
      <c r="BI193" s="451"/>
      <c r="BJ193" s="450" t="str">
        <f t="shared" ca="1" si="171"/>
        <v/>
      </c>
      <c r="BK193" s="450" t="str">
        <f t="shared" ca="1" si="172"/>
        <v/>
      </c>
      <c r="BM193" s="450" t="str">
        <f t="shared" ca="1" si="173"/>
        <v/>
      </c>
      <c r="BN193" s="450" t="str">
        <f t="shared" ca="1" si="174"/>
        <v/>
      </c>
      <c r="BP193" s="450" t="str">
        <f t="shared" ca="1" si="175"/>
        <v/>
      </c>
      <c r="BQ193" s="450" t="str">
        <f t="shared" ca="1" si="176"/>
        <v/>
      </c>
      <c r="BS193" s="450" t="str">
        <f t="shared" ca="1" si="177"/>
        <v/>
      </c>
      <c r="BT193" s="450" t="str">
        <f t="shared" ca="1" si="178"/>
        <v/>
      </c>
      <c r="BU193" s="452"/>
      <c r="BV193" s="446"/>
      <c r="BW193" s="450" t="str">
        <f t="shared" ca="1" si="179"/>
        <v/>
      </c>
      <c r="BX193" s="450" t="str">
        <f t="shared" ca="1" si="180"/>
        <v/>
      </c>
      <c r="BY193" s="452"/>
      <c r="BZ193" s="450" t="str">
        <f t="shared" ca="1" si="181"/>
        <v/>
      </c>
      <c r="CA193" s="450" t="str">
        <f t="shared" ca="1" si="182"/>
        <v/>
      </c>
      <c r="CC193" s="450" t="str">
        <f t="shared" ca="1" si="183"/>
        <v/>
      </c>
      <c r="CD193" s="450" t="str">
        <f t="shared" ca="1" si="184"/>
        <v/>
      </c>
      <c r="CF193" s="450" t="str">
        <f t="shared" si="185"/>
        <v/>
      </c>
      <c r="CG193" s="450" t="str">
        <f t="shared" si="186"/>
        <v/>
      </c>
      <c r="CI193" s="450" t="str">
        <f t="shared" ca="1" si="187"/>
        <v/>
      </c>
      <c r="CJ193" s="450" t="str">
        <f t="shared" ca="1" si="188"/>
        <v/>
      </c>
      <c r="CL193" s="450" t="str">
        <f t="shared" ca="1" si="189"/>
        <v/>
      </c>
      <c r="CM193" s="450" t="str">
        <f t="shared" ca="1" si="190"/>
        <v/>
      </c>
    </row>
    <row r="194" spans="1:91" s="441" customFormat="1" ht="17.399999999999999" x14ac:dyDescent="0.55000000000000004">
      <c r="A194" s="445">
        <v>8</v>
      </c>
      <c r="B194" s="423" t="str">
        <f t="shared" si="194"/>
        <v>Middle East and Africa: Dixon et al 1994 Table 3 for carbon flux and table 1 for forest area change Africa high. Full reference: Dixon, R. K., Solomon, A. M., Brown, S., Houghton, R. A., Trexier, M. C., &amp; Wisniewski, J. (1994). Carbon Pools and Flux of Global Forest Ecosystems. Science, 263(5144), 185–190. https://doi.org/10.1126/science.263.5144.185</v>
      </c>
      <c r="C194" s="425" t="s">
        <v>711</v>
      </c>
      <c r="D194" s="425" t="s">
        <v>705</v>
      </c>
      <c r="E194" s="425" t="s">
        <v>663</v>
      </c>
      <c r="F194" s="425" t="s">
        <v>277</v>
      </c>
      <c r="G194" s="425"/>
      <c r="H194" s="305" t="s">
        <v>703</v>
      </c>
      <c r="I194" s="424"/>
      <c r="J194" s="306"/>
      <c r="K194" s="428">
        <f>(0.45*10^9)/(4.1*10^6)</f>
        <v>109.75609756097562</v>
      </c>
      <c r="L194" s="426" t="s">
        <v>707</v>
      </c>
      <c r="M194" s="429">
        <f t="shared" si="195"/>
        <v>402.14634146341467</v>
      </c>
      <c r="N194" s="426" t="str">
        <f>'[1]Advanced Controls'!$B$137</f>
        <v>t CO2-eq / ha</v>
      </c>
      <c r="O194" s="430"/>
      <c r="P194" s="431" t="s">
        <v>708</v>
      </c>
      <c r="Q194" s="431"/>
      <c r="S194" s="442">
        <f t="shared" si="191"/>
        <v>402.14634146341467</v>
      </c>
      <c r="T194" s="443">
        <f t="shared" si="192"/>
        <v>402.14634146341467</v>
      </c>
      <c r="U194" s="442">
        <f t="shared" si="193"/>
        <v>0</v>
      </c>
      <c r="V194" s="444" t="str">
        <f t="shared" si="160"/>
        <v>t CO2-eq / ha</v>
      </c>
      <c r="Z194" s="446"/>
      <c r="AP194" s="446"/>
      <c r="AS194" s="453"/>
      <c r="AU194" s="450" t="str">
        <f t="shared" ca="1" si="161"/>
        <v/>
      </c>
      <c r="AV194" s="450" t="str">
        <f t="shared" ca="1" si="162"/>
        <v/>
      </c>
      <c r="AX194" s="450" t="str">
        <f t="shared" ca="1" si="163"/>
        <v/>
      </c>
      <c r="AY194" s="450" t="str">
        <f t="shared" ca="1" si="164"/>
        <v/>
      </c>
      <c r="BA194" s="450" t="str">
        <f t="shared" ca="1" si="165"/>
        <v/>
      </c>
      <c r="BB194" s="450" t="str">
        <f t="shared" ca="1" si="166"/>
        <v/>
      </c>
      <c r="BD194" s="450" t="str">
        <f t="shared" ca="1" si="167"/>
        <v/>
      </c>
      <c r="BE194" s="450" t="str">
        <f t="shared" ca="1" si="168"/>
        <v/>
      </c>
      <c r="BG194" s="450" t="str">
        <f t="shared" ca="1" si="169"/>
        <v/>
      </c>
      <c r="BH194" s="450" t="str">
        <f t="shared" ca="1" si="170"/>
        <v/>
      </c>
      <c r="BI194" s="451"/>
      <c r="BJ194" s="450" t="str">
        <f t="shared" ca="1" si="171"/>
        <v/>
      </c>
      <c r="BK194" s="450" t="str">
        <f t="shared" ca="1" si="172"/>
        <v/>
      </c>
      <c r="BM194" s="450" t="str">
        <f t="shared" ca="1" si="173"/>
        <v/>
      </c>
      <c r="BN194" s="450" t="str">
        <f t="shared" ca="1" si="174"/>
        <v/>
      </c>
      <c r="BP194" s="450" t="str">
        <f t="shared" ca="1" si="175"/>
        <v/>
      </c>
      <c r="BQ194" s="450" t="str">
        <f t="shared" ca="1" si="176"/>
        <v/>
      </c>
      <c r="BS194" s="450" t="str">
        <f t="shared" ca="1" si="177"/>
        <v/>
      </c>
      <c r="BT194" s="450" t="str">
        <f t="shared" ca="1" si="178"/>
        <v/>
      </c>
      <c r="BU194" s="452"/>
      <c r="BV194" s="446"/>
      <c r="BW194" s="450" t="str">
        <f t="shared" ca="1" si="179"/>
        <v/>
      </c>
      <c r="BX194" s="450" t="str">
        <f t="shared" ca="1" si="180"/>
        <v/>
      </c>
      <c r="BY194" s="452"/>
      <c r="BZ194" s="450" t="str">
        <f t="shared" ca="1" si="181"/>
        <v/>
      </c>
      <c r="CA194" s="450" t="str">
        <f t="shared" ca="1" si="182"/>
        <v/>
      </c>
      <c r="CC194" s="450" t="str">
        <f t="shared" ca="1" si="183"/>
        <v/>
      </c>
      <c r="CD194" s="450" t="str">
        <f t="shared" ca="1" si="184"/>
        <v/>
      </c>
      <c r="CF194" s="450" t="str">
        <f t="shared" si="185"/>
        <v/>
      </c>
      <c r="CG194" s="450" t="str">
        <f t="shared" si="186"/>
        <v/>
      </c>
      <c r="CI194" s="450" t="str">
        <f t="shared" ca="1" si="187"/>
        <v/>
      </c>
      <c r="CJ194" s="450" t="str">
        <f t="shared" ca="1" si="188"/>
        <v/>
      </c>
      <c r="CL194" s="450" t="str">
        <f t="shared" ca="1" si="189"/>
        <v/>
      </c>
      <c r="CM194" s="450" t="str">
        <f t="shared" ca="1" si="190"/>
        <v/>
      </c>
    </row>
    <row r="195" spans="1:91" s="441" customFormat="1" ht="17.399999999999999" x14ac:dyDescent="0.55000000000000004">
      <c r="A195" s="445">
        <v>9</v>
      </c>
      <c r="B195" s="423" t="str">
        <f t="shared" si="194"/>
        <v>Latin America: Dixon et al 1994 Table 3 for carbon flux and table 1 for forest area change Americas low. Full reference: Dixon, R. K., Solomon, A. M., Brown, S., Houghton, R. A., Trexier, M. C., &amp; Wisniewski, J. (1994). Carbon Pools and Flux of Global Forest Ecosystems. Science, 263(5144), 185–190. https://doi.org/10.1126/science.263.5144.185</v>
      </c>
      <c r="C195" s="425" t="s">
        <v>712</v>
      </c>
      <c r="D195" s="425" t="s">
        <v>705</v>
      </c>
      <c r="E195" s="425" t="s">
        <v>245</v>
      </c>
      <c r="F195" s="425" t="s">
        <v>713</v>
      </c>
      <c r="G195" s="425"/>
      <c r="H195" s="305" t="s">
        <v>703</v>
      </c>
      <c r="I195" s="424"/>
      <c r="J195" s="306"/>
      <c r="K195" s="428">
        <f>(0.5*10^9)/(7.4*10^6)</f>
        <v>67.567567567567565</v>
      </c>
      <c r="L195" s="426" t="s">
        <v>707</v>
      </c>
      <c r="M195" s="429">
        <f t="shared" si="195"/>
        <v>247.56756756756758</v>
      </c>
      <c r="N195" s="426" t="str">
        <f>'[1]Advanced Controls'!$B$137</f>
        <v>t CO2-eq / ha</v>
      </c>
      <c r="O195" s="430"/>
      <c r="P195" s="431" t="s">
        <v>708</v>
      </c>
      <c r="Q195" s="431"/>
      <c r="S195" s="442">
        <f t="shared" si="191"/>
        <v>247.56756756756758</v>
      </c>
      <c r="T195" s="443">
        <f t="shared" si="192"/>
        <v>247.56756756756758</v>
      </c>
      <c r="U195" s="442">
        <f t="shared" si="193"/>
        <v>0</v>
      </c>
      <c r="V195" s="444" t="str">
        <f t="shared" si="160"/>
        <v>t CO2-eq / ha</v>
      </c>
      <c r="Z195" s="446"/>
      <c r="AP195" s="446"/>
      <c r="AS195" s="453"/>
      <c r="AU195" s="450" t="str">
        <f t="shared" ca="1" si="161"/>
        <v/>
      </c>
      <c r="AV195" s="450" t="str">
        <f t="shared" ca="1" si="162"/>
        <v/>
      </c>
      <c r="AX195" s="450" t="str">
        <f t="shared" ca="1" si="163"/>
        <v/>
      </c>
      <c r="AY195" s="450" t="str">
        <f t="shared" ca="1" si="164"/>
        <v/>
      </c>
      <c r="BA195" s="450" t="str">
        <f t="shared" ca="1" si="165"/>
        <v/>
      </c>
      <c r="BB195" s="450" t="str">
        <f t="shared" ca="1" si="166"/>
        <v/>
      </c>
      <c r="BD195" s="450" t="str">
        <f t="shared" ca="1" si="167"/>
        <v/>
      </c>
      <c r="BE195" s="450" t="str">
        <f t="shared" ca="1" si="168"/>
        <v/>
      </c>
      <c r="BG195" s="450" t="str">
        <f t="shared" ca="1" si="169"/>
        <v/>
      </c>
      <c r="BH195" s="450" t="str">
        <f t="shared" ca="1" si="170"/>
        <v/>
      </c>
      <c r="BI195" s="451"/>
      <c r="BJ195" s="450" t="str">
        <f t="shared" ca="1" si="171"/>
        <v/>
      </c>
      <c r="BK195" s="450" t="str">
        <f t="shared" ca="1" si="172"/>
        <v/>
      </c>
      <c r="BM195" s="450" t="str">
        <f t="shared" ca="1" si="173"/>
        <v/>
      </c>
      <c r="BN195" s="450" t="str">
        <f t="shared" ca="1" si="174"/>
        <v/>
      </c>
      <c r="BP195" s="450" t="str">
        <f t="shared" ca="1" si="175"/>
        <v/>
      </c>
      <c r="BQ195" s="450" t="str">
        <f t="shared" ca="1" si="176"/>
        <v/>
      </c>
      <c r="BS195" s="450" t="str">
        <f t="shared" ca="1" si="177"/>
        <v/>
      </c>
      <c r="BT195" s="450" t="str">
        <f t="shared" ca="1" si="178"/>
        <v/>
      </c>
      <c r="BU195" s="452"/>
      <c r="BV195" s="446"/>
      <c r="BW195" s="450" t="str">
        <f t="shared" ca="1" si="179"/>
        <v/>
      </c>
      <c r="BX195" s="450" t="str">
        <f t="shared" ca="1" si="180"/>
        <v/>
      </c>
      <c r="BY195" s="452"/>
      <c r="BZ195" s="450" t="str">
        <f t="shared" ca="1" si="181"/>
        <v/>
      </c>
      <c r="CA195" s="450" t="str">
        <f t="shared" ca="1" si="182"/>
        <v/>
      </c>
      <c r="CC195" s="450" t="str">
        <f t="shared" ca="1" si="183"/>
        <v/>
      </c>
      <c r="CD195" s="450" t="str">
        <f t="shared" ca="1" si="184"/>
        <v/>
      </c>
      <c r="CF195" s="450" t="str">
        <f t="shared" si="185"/>
        <v/>
      </c>
      <c r="CG195" s="450" t="str">
        <f t="shared" si="186"/>
        <v/>
      </c>
      <c r="CI195" s="450" t="str">
        <f t="shared" ca="1" si="187"/>
        <v/>
      </c>
      <c r="CJ195" s="450" t="str">
        <f t="shared" ca="1" si="188"/>
        <v/>
      </c>
      <c r="CL195" s="450" t="str">
        <f t="shared" ca="1" si="189"/>
        <v/>
      </c>
      <c r="CM195" s="450" t="str">
        <f t="shared" ca="1" si="190"/>
        <v/>
      </c>
    </row>
    <row r="196" spans="1:91" s="441" customFormat="1" ht="17.399999999999999" x14ac:dyDescent="0.55000000000000004">
      <c r="A196" s="445">
        <v>10</v>
      </c>
      <c r="B196" s="423" t="str">
        <f t="shared" si="194"/>
        <v>Latin America: Dixon et al 1994 Table 3 for carbon flux and table 1 for forest area change Americas high. Full reference: Dixon, R. K., Solomon, A. M., Brown, S., Houghton, R. A., Trexier, M. C., &amp; Wisniewski, J. (1994). Carbon Pools and Flux of Global Forest Ecosystems. Science, 263(5144), 185–190. https://doi.org/10.1126/science.263.5144.185</v>
      </c>
      <c r="C196" s="425" t="s">
        <v>714</v>
      </c>
      <c r="D196" s="425" t="s">
        <v>705</v>
      </c>
      <c r="E196" s="425" t="s">
        <v>245</v>
      </c>
      <c r="F196" s="425" t="s">
        <v>713</v>
      </c>
      <c r="G196" s="425"/>
      <c r="H196" s="305" t="s">
        <v>703</v>
      </c>
      <c r="I196" s="424"/>
      <c r="J196" s="306"/>
      <c r="K196" s="428">
        <f>(0.7*10^9)/(7.4*10^6)</f>
        <v>94.594594594594597</v>
      </c>
      <c r="L196" s="426" t="s">
        <v>707</v>
      </c>
      <c r="M196" s="429">
        <f t="shared" si="195"/>
        <v>346.59459459459464</v>
      </c>
      <c r="N196" s="426" t="str">
        <f>'[1]Advanced Controls'!$B$137</f>
        <v>t CO2-eq / ha</v>
      </c>
      <c r="O196" s="430"/>
      <c r="P196" s="431" t="s">
        <v>708</v>
      </c>
      <c r="Q196" s="431"/>
      <c r="S196" s="442">
        <f t="shared" si="191"/>
        <v>346.59459459459464</v>
      </c>
      <c r="T196" s="443">
        <f t="shared" si="192"/>
        <v>346.59459459459464</v>
      </c>
      <c r="U196" s="442">
        <f t="shared" si="193"/>
        <v>0</v>
      </c>
      <c r="V196" s="444" t="str">
        <f t="shared" si="160"/>
        <v>t CO2-eq / ha</v>
      </c>
      <c r="Z196" s="446"/>
      <c r="AP196" s="446"/>
      <c r="AS196" s="453"/>
      <c r="AU196" s="450" t="str">
        <f t="shared" ca="1" si="161"/>
        <v/>
      </c>
      <c r="AV196" s="450" t="str">
        <f t="shared" ca="1" si="162"/>
        <v/>
      </c>
      <c r="AX196" s="450" t="str">
        <f t="shared" ca="1" si="163"/>
        <v/>
      </c>
      <c r="AY196" s="450" t="str">
        <f t="shared" ca="1" si="164"/>
        <v/>
      </c>
      <c r="BA196" s="450" t="str">
        <f t="shared" ca="1" si="165"/>
        <v/>
      </c>
      <c r="BB196" s="450" t="str">
        <f t="shared" ca="1" si="166"/>
        <v/>
      </c>
      <c r="BD196" s="450" t="str">
        <f t="shared" ca="1" si="167"/>
        <v/>
      </c>
      <c r="BE196" s="450" t="str">
        <f t="shared" ca="1" si="168"/>
        <v/>
      </c>
      <c r="BG196" s="450" t="str">
        <f t="shared" ca="1" si="169"/>
        <v/>
      </c>
      <c r="BH196" s="450" t="str">
        <f t="shared" ca="1" si="170"/>
        <v/>
      </c>
      <c r="BI196" s="451"/>
      <c r="BJ196" s="450" t="str">
        <f t="shared" ca="1" si="171"/>
        <v/>
      </c>
      <c r="BK196" s="450" t="str">
        <f t="shared" ca="1" si="172"/>
        <v/>
      </c>
      <c r="BM196" s="450" t="str">
        <f t="shared" ca="1" si="173"/>
        <v/>
      </c>
      <c r="BN196" s="450" t="str">
        <f t="shared" ca="1" si="174"/>
        <v/>
      </c>
      <c r="BP196" s="450" t="str">
        <f t="shared" ca="1" si="175"/>
        <v/>
      </c>
      <c r="BQ196" s="450" t="str">
        <f t="shared" ca="1" si="176"/>
        <v/>
      </c>
      <c r="BS196" s="450" t="str">
        <f t="shared" ca="1" si="177"/>
        <v/>
      </c>
      <c r="BT196" s="450" t="str">
        <f t="shared" ca="1" si="178"/>
        <v/>
      </c>
      <c r="BU196" s="452"/>
      <c r="BV196" s="446"/>
      <c r="BW196" s="450" t="str">
        <f t="shared" ca="1" si="179"/>
        <v/>
      </c>
      <c r="BX196" s="450" t="str">
        <f t="shared" ca="1" si="180"/>
        <v/>
      </c>
      <c r="BY196" s="452"/>
      <c r="BZ196" s="450" t="str">
        <f t="shared" ca="1" si="181"/>
        <v/>
      </c>
      <c r="CA196" s="450" t="str">
        <f t="shared" ca="1" si="182"/>
        <v/>
      </c>
      <c r="CC196" s="450" t="str">
        <f t="shared" ca="1" si="183"/>
        <v/>
      </c>
      <c r="CD196" s="450" t="str">
        <f t="shared" ca="1" si="184"/>
        <v/>
      </c>
      <c r="CF196" s="450" t="str">
        <f t="shared" si="185"/>
        <v/>
      </c>
      <c r="CG196" s="450" t="str">
        <f t="shared" si="186"/>
        <v/>
      </c>
      <c r="CI196" s="450" t="str">
        <f t="shared" ca="1" si="187"/>
        <v/>
      </c>
      <c r="CJ196" s="450" t="str">
        <f t="shared" ca="1" si="188"/>
        <v/>
      </c>
      <c r="CL196" s="450" t="str">
        <f t="shared" ca="1" si="189"/>
        <v/>
      </c>
      <c r="CM196" s="450" t="str">
        <f t="shared" ca="1" si="190"/>
        <v/>
      </c>
    </row>
    <row r="197" spans="1:91" s="441" customFormat="1" ht="17.399999999999999" x14ac:dyDescent="0.55000000000000004">
      <c r="A197" s="445">
        <v>11</v>
      </c>
      <c r="B197" s="423" t="str">
        <f t="shared" si="194"/>
        <v>Middle East and Africa: Tyukavina et al. (2015) Table 3 for gross forest cover loss area (2000-2012 values so I divide the area on the table by 12) and table 4 for AGC + BGC losses; mean values for Africa. Full reference: Tyukavina, A., Baccini, A., Hansen, M. C., Potapov, P. V., Stehman, S. V., Houghton, R. A., … Goetz, S. J. (2015). Aboveground carbon loss in natural and managed tropical forests from 2000 to 2012. Environmental Research Letters, 10(7), 074002. https://doi.org/10.1088/1748-9326/10/7/074002</v>
      </c>
      <c r="C197" s="424" t="s">
        <v>715</v>
      </c>
      <c r="D197" s="424" t="s">
        <v>716</v>
      </c>
      <c r="E197" s="425" t="s">
        <v>663</v>
      </c>
      <c r="F197" s="424" t="s">
        <v>277</v>
      </c>
      <c r="G197" s="425"/>
      <c r="H197" s="305" t="s">
        <v>703</v>
      </c>
      <c r="I197" s="424"/>
      <c r="J197" s="306"/>
      <c r="K197" s="529">
        <f>300/(20.7/12)</f>
        <v>173.91304347826087</v>
      </c>
      <c r="L197" s="426" t="s">
        <v>717</v>
      </c>
      <c r="M197" s="429">
        <f t="shared" si="195"/>
        <v>637.21739130434787</v>
      </c>
      <c r="N197" s="426" t="str">
        <f>'[1]Advanced Controls'!$B$137</f>
        <v>t CO2-eq / ha</v>
      </c>
      <c r="O197" s="432"/>
      <c r="P197" s="431" t="s">
        <v>718</v>
      </c>
      <c r="Q197" s="431"/>
      <c r="S197" s="442">
        <f t="shared" si="191"/>
        <v>637.21739130434787</v>
      </c>
      <c r="T197" s="443">
        <f t="shared" si="192"/>
        <v>637.21739130434787</v>
      </c>
      <c r="U197" s="442">
        <f t="shared" si="193"/>
        <v>0</v>
      </c>
      <c r="V197" s="444" t="str">
        <f t="shared" si="160"/>
        <v>t CO2-eq / ha</v>
      </c>
      <c r="Z197" s="446"/>
      <c r="AP197" s="446"/>
      <c r="AS197" s="453"/>
      <c r="AU197" s="450" t="str">
        <f t="shared" ca="1" si="161"/>
        <v/>
      </c>
      <c r="AV197" s="450" t="str">
        <f t="shared" ca="1" si="162"/>
        <v/>
      </c>
      <c r="AX197" s="450" t="str">
        <f t="shared" ca="1" si="163"/>
        <v/>
      </c>
      <c r="AY197" s="450" t="str">
        <f t="shared" ca="1" si="164"/>
        <v/>
      </c>
      <c r="BA197" s="450" t="str">
        <f t="shared" ca="1" si="165"/>
        <v/>
      </c>
      <c r="BB197" s="450" t="str">
        <f t="shared" ca="1" si="166"/>
        <v/>
      </c>
      <c r="BD197" s="450" t="str">
        <f t="shared" ca="1" si="167"/>
        <v/>
      </c>
      <c r="BE197" s="450" t="str">
        <f t="shared" ca="1" si="168"/>
        <v/>
      </c>
      <c r="BG197" s="450" t="str">
        <f t="shared" ca="1" si="169"/>
        <v/>
      </c>
      <c r="BH197" s="450" t="str">
        <f t="shared" ca="1" si="170"/>
        <v/>
      </c>
      <c r="BI197" s="451"/>
      <c r="BJ197" s="450" t="str">
        <f t="shared" ca="1" si="171"/>
        <v/>
      </c>
      <c r="BK197" s="450" t="str">
        <f t="shared" ca="1" si="172"/>
        <v/>
      </c>
      <c r="BM197" s="450" t="str">
        <f t="shared" ca="1" si="173"/>
        <v/>
      </c>
      <c r="BN197" s="450" t="str">
        <f t="shared" ca="1" si="174"/>
        <v/>
      </c>
      <c r="BP197" s="450" t="str">
        <f t="shared" ca="1" si="175"/>
        <v/>
      </c>
      <c r="BQ197" s="450" t="str">
        <f t="shared" ca="1" si="176"/>
        <v/>
      </c>
      <c r="BS197" s="450" t="str">
        <f t="shared" ca="1" si="177"/>
        <v/>
      </c>
      <c r="BT197" s="450" t="str">
        <f t="shared" ca="1" si="178"/>
        <v/>
      </c>
      <c r="BU197" s="452"/>
      <c r="BV197" s="446"/>
      <c r="BW197" s="450" t="str">
        <f t="shared" ca="1" si="179"/>
        <v/>
      </c>
      <c r="BX197" s="450" t="str">
        <f t="shared" ca="1" si="180"/>
        <v/>
      </c>
      <c r="BY197" s="452"/>
      <c r="BZ197" s="450" t="str">
        <f t="shared" ca="1" si="181"/>
        <v/>
      </c>
      <c r="CA197" s="450" t="str">
        <f t="shared" ca="1" si="182"/>
        <v/>
      </c>
      <c r="CC197" s="450" t="str">
        <f t="shared" ca="1" si="183"/>
        <v/>
      </c>
      <c r="CD197" s="450" t="str">
        <f t="shared" ca="1" si="184"/>
        <v/>
      </c>
      <c r="CF197" s="450" t="str">
        <f t="shared" si="185"/>
        <v/>
      </c>
      <c r="CG197" s="450" t="str">
        <f t="shared" si="186"/>
        <v/>
      </c>
      <c r="CI197" s="450" t="str">
        <f t="shared" ca="1" si="187"/>
        <v/>
      </c>
      <c r="CJ197" s="450" t="str">
        <f t="shared" ca="1" si="188"/>
        <v/>
      </c>
      <c r="CL197" s="450" t="str">
        <f t="shared" ca="1" si="189"/>
        <v/>
      </c>
      <c r="CM197" s="450" t="str">
        <f t="shared" ca="1" si="190"/>
        <v/>
      </c>
    </row>
    <row r="198" spans="1:91" s="441" customFormat="1" ht="17.399999999999999" x14ac:dyDescent="0.55000000000000004">
      <c r="A198" s="445">
        <v>12</v>
      </c>
      <c r="B198" s="423" t="str">
        <f t="shared" si="194"/>
        <v>Latin America: Tyukavina et al. (2015) Table 3 for gross forest cover loss area (2000-2012 values so I divide the area on the table by 12) and table 4 for AGC + BGC losses; mean values for Latin America. Full reference: Tyukavina, A., Baccini, A., Hansen, M. C., Potapov, P. V., Stehman, S. V., Houghton, R. A., … Goetz, S. J. (2015). Aboveground carbon loss in natural and managed tropical forests from 2000 to 2012. Environmental Research Letters, 10(7), 074002. https://doi.org/10.1088/1748-9326/10/7/074002</v>
      </c>
      <c r="C198" s="424" t="s">
        <v>731</v>
      </c>
      <c r="D198" s="424" t="s">
        <v>716</v>
      </c>
      <c r="E198" s="425" t="s">
        <v>245</v>
      </c>
      <c r="F198" s="424" t="s">
        <v>245</v>
      </c>
      <c r="G198" s="425"/>
      <c r="H198" s="305" t="s">
        <v>703</v>
      </c>
      <c r="I198" s="424"/>
      <c r="J198" s="306"/>
      <c r="K198" s="529">
        <f>564/(58.3/12)</f>
        <v>116.08919382504288</v>
      </c>
      <c r="L198" s="426" t="s">
        <v>717</v>
      </c>
      <c r="M198" s="429">
        <f t="shared" si="195"/>
        <v>425.35080617495714</v>
      </c>
      <c r="N198" s="426" t="str">
        <f>'[1]Advanced Controls'!$B$137</f>
        <v>t CO2-eq / ha</v>
      </c>
      <c r="O198" s="270"/>
      <c r="P198" s="262" t="s">
        <v>742</v>
      </c>
      <c r="Q198" s="262"/>
      <c r="S198" s="442">
        <f t="shared" si="191"/>
        <v>425.35080617495714</v>
      </c>
      <c r="T198" s="443">
        <f t="shared" si="192"/>
        <v>425.35080617495714</v>
      </c>
      <c r="U198" s="442">
        <f t="shared" si="193"/>
        <v>0</v>
      </c>
      <c r="V198" s="444" t="str">
        <f t="shared" si="160"/>
        <v>t CO2-eq / ha</v>
      </c>
      <c r="Z198" s="446"/>
      <c r="AP198" s="446"/>
      <c r="AS198" s="453"/>
      <c r="AU198" s="450" t="str">
        <f t="shared" ca="1" si="161"/>
        <v/>
      </c>
      <c r="AV198" s="450" t="str">
        <f t="shared" ca="1" si="162"/>
        <v/>
      </c>
      <c r="AX198" s="450" t="str">
        <f t="shared" ca="1" si="163"/>
        <v/>
      </c>
      <c r="AY198" s="450" t="str">
        <f t="shared" ca="1" si="164"/>
        <v/>
      </c>
      <c r="BA198" s="450" t="str">
        <f t="shared" ca="1" si="165"/>
        <v/>
      </c>
      <c r="BB198" s="450" t="str">
        <f t="shared" ca="1" si="166"/>
        <v/>
      </c>
      <c r="BD198" s="450" t="str">
        <f t="shared" ca="1" si="167"/>
        <v/>
      </c>
      <c r="BE198" s="450" t="str">
        <f t="shared" ca="1" si="168"/>
        <v/>
      </c>
      <c r="BG198" s="450" t="str">
        <f t="shared" ca="1" si="169"/>
        <v/>
      </c>
      <c r="BH198" s="450" t="str">
        <f t="shared" ca="1" si="170"/>
        <v/>
      </c>
      <c r="BI198" s="451"/>
      <c r="BJ198" s="450" t="str">
        <f t="shared" ca="1" si="171"/>
        <v/>
      </c>
      <c r="BK198" s="450" t="str">
        <f t="shared" ca="1" si="172"/>
        <v/>
      </c>
      <c r="BM198" s="450" t="str">
        <f t="shared" ca="1" si="173"/>
        <v/>
      </c>
      <c r="BN198" s="450" t="str">
        <f t="shared" ca="1" si="174"/>
        <v/>
      </c>
      <c r="BP198" s="450" t="str">
        <f t="shared" ca="1" si="175"/>
        <v/>
      </c>
      <c r="BQ198" s="450" t="str">
        <f t="shared" ca="1" si="176"/>
        <v/>
      </c>
      <c r="BS198" s="450" t="str">
        <f t="shared" ca="1" si="177"/>
        <v/>
      </c>
      <c r="BT198" s="450" t="str">
        <f t="shared" ca="1" si="178"/>
        <v/>
      </c>
      <c r="BU198" s="452"/>
      <c r="BV198" s="446"/>
      <c r="BW198" s="450" t="str">
        <f t="shared" ca="1" si="179"/>
        <v/>
      </c>
      <c r="BX198" s="450" t="str">
        <f t="shared" ca="1" si="180"/>
        <v/>
      </c>
      <c r="BY198" s="452"/>
      <c r="BZ198" s="450" t="str">
        <f t="shared" ca="1" si="181"/>
        <v/>
      </c>
      <c r="CA198" s="450" t="str">
        <f t="shared" ca="1" si="182"/>
        <v/>
      </c>
      <c r="CC198" s="450" t="str">
        <f t="shared" ca="1" si="183"/>
        <v/>
      </c>
      <c r="CD198" s="450" t="str">
        <f t="shared" ca="1" si="184"/>
        <v/>
      </c>
      <c r="CF198" s="450" t="str">
        <f t="shared" si="185"/>
        <v/>
      </c>
      <c r="CG198" s="450" t="str">
        <f t="shared" si="186"/>
        <v/>
      </c>
      <c r="CI198" s="450" t="str">
        <f t="shared" ca="1" si="187"/>
        <v/>
      </c>
      <c r="CJ198" s="450" t="str">
        <f t="shared" ca="1" si="188"/>
        <v/>
      </c>
      <c r="CL198" s="450" t="str">
        <f t="shared" ca="1" si="189"/>
        <v/>
      </c>
      <c r="CM198" s="450" t="str">
        <f t="shared" ca="1" si="190"/>
        <v/>
      </c>
    </row>
    <row r="199" spans="1:91" s="441" customFormat="1" ht="17.399999999999999" x14ac:dyDescent="0.55000000000000004">
      <c r="A199" s="445">
        <v>13</v>
      </c>
      <c r="B199" s="423" t="str">
        <f t="shared" si="194"/>
        <v>Asia (Sans Japan): Tyukavina et al. (2015) Table 3 for gross forest cover loss area (2000-2012 values so I divide the area on the table by 12) and table 4 for AGC + BGC losses; mean values for South and Southeast Asia Full reference: Tyukavina, A., Baccini, A., Hansen, M. C., Potapov, P. V., Stehman, S. V., Houghton, R. A., … Goetz, S. J. (2015). Aboveground carbon loss in natural and managed tropical forests from 2000 to 2012. Environmental Research Letters, 10(7), 074002. https://doi.org/10.1088/1748-9326/10/7/074002</v>
      </c>
      <c r="C199" s="424" t="s">
        <v>732</v>
      </c>
      <c r="D199" s="424" t="s">
        <v>716</v>
      </c>
      <c r="E199" s="425" t="s">
        <v>706</v>
      </c>
      <c r="F199" s="424" t="s">
        <v>733</v>
      </c>
      <c r="G199" s="425"/>
      <c r="H199" s="305" t="s">
        <v>703</v>
      </c>
      <c r="I199" s="424"/>
      <c r="J199" s="306"/>
      <c r="K199" s="529">
        <v>154.03508771929825</v>
      </c>
      <c r="L199" s="426" t="s">
        <v>717</v>
      </c>
      <c r="M199" s="429">
        <f t="shared" si="195"/>
        <v>564.38456140350877</v>
      </c>
      <c r="N199" s="426" t="str">
        <f>'[1]Advanced Controls'!$B$137</f>
        <v>t CO2-eq / ha</v>
      </c>
      <c r="O199" s="270"/>
      <c r="P199" s="262" t="s">
        <v>742</v>
      </c>
      <c r="Q199" s="262"/>
      <c r="S199" s="442">
        <f t="shared" si="191"/>
        <v>564.38456140350877</v>
      </c>
      <c r="T199" s="443">
        <f t="shared" si="192"/>
        <v>564.38456140350877</v>
      </c>
      <c r="U199" s="442">
        <f t="shared" si="193"/>
        <v>0</v>
      </c>
      <c r="V199" s="444" t="str">
        <f t="shared" si="160"/>
        <v>t CO2-eq / ha</v>
      </c>
      <c r="Z199" s="446"/>
      <c r="AP199" s="446"/>
      <c r="AS199" s="453"/>
      <c r="AU199" s="450" t="str">
        <f t="shared" ca="1" si="161"/>
        <v/>
      </c>
      <c r="AV199" s="450" t="str">
        <f t="shared" ca="1" si="162"/>
        <v/>
      </c>
      <c r="AX199" s="450" t="str">
        <f t="shared" ca="1" si="163"/>
        <v/>
      </c>
      <c r="AY199" s="450" t="str">
        <f t="shared" ca="1" si="164"/>
        <v/>
      </c>
      <c r="BA199" s="450" t="str">
        <f t="shared" ca="1" si="165"/>
        <v/>
      </c>
      <c r="BB199" s="450" t="str">
        <f t="shared" ca="1" si="166"/>
        <v/>
      </c>
      <c r="BD199" s="450" t="str">
        <f t="shared" ca="1" si="167"/>
        <v/>
      </c>
      <c r="BE199" s="450" t="str">
        <f t="shared" ca="1" si="168"/>
        <v/>
      </c>
      <c r="BG199" s="450" t="str">
        <f t="shared" ca="1" si="169"/>
        <v/>
      </c>
      <c r="BH199" s="450" t="str">
        <f t="shared" ca="1" si="170"/>
        <v/>
      </c>
      <c r="BI199" s="451"/>
      <c r="BJ199" s="450" t="str">
        <f t="shared" ca="1" si="171"/>
        <v/>
      </c>
      <c r="BK199" s="450" t="str">
        <f t="shared" ca="1" si="172"/>
        <v/>
      </c>
      <c r="BM199" s="450" t="str">
        <f t="shared" ca="1" si="173"/>
        <v/>
      </c>
      <c r="BN199" s="450" t="str">
        <f t="shared" ca="1" si="174"/>
        <v/>
      </c>
      <c r="BP199" s="450" t="str">
        <f t="shared" ca="1" si="175"/>
        <v/>
      </c>
      <c r="BQ199" s="450" t="str">
        <f t="shared" ca="1" si="176"/>
        <v/>
      </c>
      <c r="BS199" s="450" t="str">
        <f t="shared" ca="1" si="177"/>
        <v/>
      </c>
      <c r="BT199" s="450" t="str">
        <f t="shared" ca="1" si="178"/>
        <v/>
      </c>
      <c r="BU199" s="452"/>
      <c r="BV199" s="446"/>
      <c r="BW199" s="450" t="str">
        <f t="shared" ca="1" si="179"/>
        <v/>
      </c>
      <c r="BX199" s="450" t="str">
        <f t="shared" ca="1" si="180"/>
        <v/>
      </c>
      <c r="BY199" s="452"/>
      <c r="BZ199" s="450" t="str">
        <f t="shared" ca="1" si="181"/>
        <v/>
      </c>
      <c r="CA199" s="450" t="str">
        <f t="shared" ca="1" si="182"/>
        <v/>
      </c>
      <c r="CC199" s="450" t="str">
        <f t="shared" ca="1" si="183"/>
        <v/>
      </c>
      <c r="CD199" s="450" t="str">
        <f t="shared" ca="1" si="184"/>
        <v/>
      </c>
      <c r="CF199" s="450" t="str">
        <f t="shared" si="185"/>
        <v/>
      </c>
      <c r="CG199" s="450" t="str">
        <f t="shared" si="186"/>
        <v/>
      </c>
      <c r="CI199" s="450" t="str">
        <f t="shared" ca="1" si="187"/>
        <v/>
      </c>
      <c r="CJ199" s="450" t="str">
        <f t="shared" ca="1" si="188"/>
        <v/>
      </c>
      <c r="CL199" s="450" t="str">
        <f t="shared" ca="1" si="189"/>
        <v/>
      </c>
      <c r="CM199" s="450" t="str">
        <f t="shared" ca="1" si="190"/>
        <v/>
      </c>
    </row>
    <row r="200" spans="1:91" s="441" customFormat="1" ht="17.399999999999999" x14ac:dyDescent="0.55000000000000004">
      <c r="A200" s="445">
        <v>14</v>
      </c>
      <c r="B200" s="423" t="str">
        <f t="shared" si="194"/>
        <v>Middle East and Africa: Harris et al. (2012), Table S2 in supplementary information: emissions from deforestation 90% CI mean gross forest cover loss 90% CI mean Africa. Full reference: Harris, N. L., Brown, S., Hagen, S. C., Saatchi, S. S., Petrova, S., Salas, W., … Lotsch, A. (2012). Baseline Map of Carbon Emissions from Deforestation in Tropical Regions. Science, 336(6088), 1573–1576. https://doi.org/10.1126/science.1217962</v>
      </c>
      <c r="C200" s="424" t="s">
        <v>734</v>
      </c>
      <c r="D200" s="424" t="s">
        <v>735</v>
      </c>
      <c r="E200" s="425" t="s">
        <v>663</v>
      </c>
      <c r="F200" s="424" t="s">
        <v>277</v>
      </c>
      <c r="G200" s="425"/>
      <c r="H200" s="305" t="s">
        <v>703</v>
      </c>
      <c r="I200" s="424"/>
      <c r="J200" s="306"/>
      <c r="K200" s="529">
        <v>6.1408152461619903E-2</v>
      </c>
      <c r="L200" s="426" t="s">
        <v>736</v>
      </c>
      <c r="M200" s="429">
        <f>K200*1000*$AD$156</f>
        <v>224.99947061937536</v>
      </c>
      <c r="N200" s="426" t="str">
        <f>'[1]Advanced Controls'!$B$137</f>
        <v>t CO2-eq / ha</v>
      </c>
      <c r="O200" s="270"/>
      <c r="P200" s="262" t="s">
        <v>742</v>
      </c>
      <c r="Q200" s="262"/>
      <c r="S200" s="442">
        <f t="shared" si="191"/>
        <v>224.99947061937536</v>
      </c>
      <c r="T200" s="443">
        <f t="shared" si="192"/>
        <v>224.99947061937536</v>
      </c>
      <c r="U200" s="442">
        <f t="shared" si="193"/>
        <v>0</v>
      </c>
      <c r="V200" s="444" t="str">
        <f t="shared" si="160"/>
        <v>t CO2-eq / ha</v>
      </c>
      <c r="Z200" s="446"/>
      <c r="AP200" s="446"/>
      <c r="AS200" s="453"/>
      <c r="AU200" s="450" t="str">
        <f t="shared" ca="1" si="161"/>
        <v/>
      </c>
      <c r="AV200" s="450" t="str">
        <f t="shared" ca="1" si="162"/>
        <v/>
      </c>
      <c r="AX200" s="450" t="str">
        <f t="shared" ca="1" si="163"/>
        <v/>
      </c>
      <c r="AY200" s="450" t="str">
        <f t="shared" ca="1" si="164"/>
        <v/>
      </c>
      <c r="BA200" s="450" t="str">
        <f t="shared" ca="1" si="165"/>
        <v/>
      </c>
      <c r="BB200" s="450" t="str">
        <f t="shared" ca="1" si="166"/>
        <v/>
      </c>
      <c r="BD200" s="450" t="str">
        <f t="shared" ca="1" si="167"/>
        <v/>
      </c>
      <c r="BE200" s="450" t="str">
        <f t="shared" ca="1" si="168"/>
        <v/>
      </c>
      <c r="BG200" s="450" t="str">
        <f t="shared" ca="1" si="169"/>
        <v/>
      </c>
      <c r="BH200" s="450" t="str">
        <f t="shared" ca="1" si="170"/>
        <v/>
      </c>
      <c r="BI200" s="451"/>
      <c r="BJ200" s="450" t="str">
        <f t="shared" ca="1" si="171"/>
        <v/>
      </c>
      <c r="BK200" s="450" t="str">
        <f t="shared" ca="1" si="172"/>
        <v/>
      </c>
      <c r="BM200" s="450" t="str">
        <f t="shared" ca="1" si="173"/>
        <v/>
      </c>
      <c r="BN200" s="450" t="str">
        <f t="shared" ca="1" si="174"/>
        <v/>
      </c>
      <c r="BP200" s="450" t="str">
        <f t="shared" ca="1" si="175"/>
        <v/>
      </c>
      <c r="BQ200" s="450" t="str">
        <f t="shared" ca="1" si="176"/>
        <v/>
      </c>
      <c r="BS200" s="450" t="str">
        <f t="shared" ca="1" si="177"/>
        <v/>
      </c>
      <c r="BT200" s="450" t="str">
        <f t="shared" ca="1" si="178"/>
        <v/>
      </c>
      <c r="BU200" s="452"/>
      <c r="BV200" s="446"/>
      <c r="BW200" s="450" t="str">
        <f t="shared" ca="1" si="179"/>
        <v/>
      </c>
      <c r="BX200" s="450" t="str">
        <f t="shared" ca="1" si="180"/>
        <v/>
      </c>
      <c r="BY200" s="452"/>
      <c r="BZ200" s="450" t="str">
        <f t="shared" ca="1" si="181"/>
        <v/>
      </c>
      <c r="CA200" s="450" t="str">
        <f t="shared" ca="1" si="182"/>
        <v/>
      </c>
      <c r="CC200" s="450" t="str">
        <f t="shared" ca="1" si="183"/>
        <v/>
      </c>
      <c r="CD200" s="450" t="str">
        <f t="shared" ca="1" si="184"/>
        <v/>
      </c>
      <c r="CF200" s="450" t="str">
        <f t="shared" si="185"/>
        <v/>
      </c>
      <c r="CG200" s="450" t="str">
        <f t="shared" si="186"/>
        <v/>
      </c>
      <c r="CI200" s="450" t="str">
        <f t="shared" ca="1" si="187"/>
        <v/>
      </c>
      <c r="CJ200" s="450" t="str">
        <f t="shared" ca="1" si="188"/>
        <v/>
      </c>
      <c r="CL200" s="450" t="str">
        <f t="shared" ca="1" si="189"/>
        <v/>
      </c>
      <c r="CM200" s="450" t="str">
        <f t="shared" ca="1" si="190"/>
        <v/>
      </c>
    </row>
    <row r="201" spans="1:91" s="239" customFormat="1" ht="29.5" customHeight="1" x14ac:dyDescent="0.55000000000000004">
      <c r="A201" s="445">
        <v>15</v>
      </c>
      <c r="B201" s="255" t="str">
        <f t="shared" si="194"/>
        <v>Latin America: Harris et al. (2012), Table S2 in supplementary information: emissions from deforestation 90% CI mean gross forest cover loss 90% CI mean Latin America. Full reference: Harris, N. L., Brown, S., Hagen, S. C., Saatchi, S. S., Petrova, S., Salas, W., … Lotsch, A. (2012). Baseline Map of Carbon Emissions from Deforestation in Tropical Regions. Science, 336(6088), 1573–1576. https://doi.org/10.1126/science.1217962</v>
      </c>
      <c r="C201" s="424" t="s">
        <v>737</v>
      </c>
      <c r="D201" s="424" t="s">
        <v>735</v>
      </c>
      <c r="E201" s="425" t="s">
        <v>245</v>
      </c>
      <c r="F201" s="424" t="s">
        <v>245</v>
      </c>
      <c r="G201" s="425"/>
      <c r="H201" s="305" t="s">
        <v>703</v>
      </c>
      <c r="I201" s="424"/>
      <c r="J201" s="306"/>
      <c r="K201" s="529">
        <v>9.0293453724604969E-2</v>
      </c>
      <c r="L201" s="424" t="s">
        <v>736</v>
      </c>
      <c r="M201" s="429">
        <f>K201*1000*$AD$156</f>
        <v>330.83521444695265</v>
      </c>
      <c r="N201" s="426" t="str">
        <f>'[1]Advanced Controls'!$B$137</f>
        <v>t CO2-eq / ha</v>
      </c>
      <c r="O201" s="270"/>
      <c r="P201" s="262" t="s">
        <v>742</v>
      </c>
      <c r="Q201" s="262"/>
      <c r="S201" s="263">
        <f t="shared" si="191"/>
        <v>330.83521444695265</v>
      </c>
      <c r="T201" s="443">
        <f t="shared" si="192"/>
        <v>330.83521444695265</v>
      </c>
      <c r="U201" s="263">
        <f t="shared" si="193"/>
        <v>0</v>
      </c>
      <c r="V201" s="264" t="str">
        <f t="shared" si="160"/>
        <v>t CO2-eq / ha</v>
      </c>
      <c r="Z201" s="232"/>
      <c r="AP201" s="232"/>
      <c r="AS201" s="268"/>
      <c r="AU201" s="266" t="str">
        <f t="shared" ca="1" si="161"/>
        <v/>
      </c>
      <c r="AV201" s="266" t="str">
        <f t="shared" ca="1" si="162"/>
        <v/>
      </c>
      <c r="AX201" s="266" t="str">
        <f t="shared" ca="1" si="163"/>
        <v/>
      </c>
      <c r="AY201" s="266" t="str">
        <f t="shared" ca="1" si="164"/>
        <v/>
      </c>
      <c r="BA201" s="266" t="str">
        <f t="shared" ca="1" si="165"/>
        <v/>
      </c>
      <c r="BB201" s="266" t="str">
        <f t="shared" ca="1" si="166"/>
        <v/>
      </c>
      <c r="BD201" s="266" t="str">
        <f t="shared" ca="1" si="167"/>
        <v/>
      </c>
      <c r="BE201" s="266" t="str">
        <f t="shared" ca="1" si="168"/>
        <v/>
      </c>
      <c r="BG201" s="266" t="str">
        <f t="shared" ca="1" si="169"/>
        <v/>
      </c>
      <c r="BH201" s="266" t="str">
        <f t="shared" ca="1" si="170"/>
        <v/>
      </c>
      <c r="BI201" s="235"/>
      <c r="BJ201" s="266" t="str">
        <f t="shared" ca="1" si="171"/>
        <v/>
      </c>
      <c r="BK201" s="266" t="str">
        <f t="shared" ca="1" si="172"/>
        <v/>
      </c>
      <c r="BM201" s="266" t="str">
        <f t="shared" ca="1" si="173"/>
        <v/>
      </c>
      <c r="BN201" s="266" t="str">
        <f t="shared" ca="1" si="174"/>
        <v/>
      </c>
      <c r="BP201" s="266" t="str">
        <f t="shared" ca="1" si="175"/>
        <v/>
      </c>
      <c r="BQ201" s="266" t="str">
        <f t="shared" ca="1" si="176"/>
        <v/>
      </c>
      <c r="BS201" s="266" t="str">
        <f t="shared" ca="1" si="177"/>
        <v/>
      </c>
      <c r="BT201" s="266" t="str">
        <f t="shared" ca="1" si="178"/>
        <v/>
      </c>
      <c r="BU201" s="241"/>
      <c r="BV201" s="232"/>
      <c r="BW201" s="266" t="str">
        <f t="shared" ca="1" si="179"/>
        <v/>
      </c>
      <c r="BX201" s="266" t="str">
        <f t="shared" ca="1" si="180"/>
        <v/>
      </c>
      <c r="BY201" s="241"/>
      <c r="BZ201" s="266" t="str">
        <f t="shared" ca="1" si="181"/>
        <v/>
      </c>
      <c r="CA201" s="266" t="str">
        <f t="shared" ca="1" si="182"/>
        <v/>
      </c>
      <c r="CC201" s="266" t="str">
        <f t="shared" ca="1" si="183"/>
        <v/>
      </c>
      <c r="CD201" s="266" t="str">
        <f t="shared" ca="1" si="184"/>
        <v/>
      </c>
      <c r="CF201" s="266" t="str">
        <f t="shared" si="185"/>
        <v/>
      </c>
      <c r="CG201" s="266" t="str">
        <f t="shared" si="186"/>
        <v/>
      </c>
      <c r="CI201" s="266" t="str">
        <f t="shared" ca="1" si="187"/>
        <v/>
      </c>
      <c r="CJ201" s="266" t="str">
        <f t="shared" ca="1" si="188"/>
        <v/>
      </c>
      <c r="CL201" s="266" t="str">
        <f t="shared" ca="1" si="189"/>
        <v/>
      </c>
      <c r="CM201" s="266" t="str">
        <f t="shared" ca="1" si="190"/>
        <v/>
      </c>
    </row>
    <row r="202" spans="1:91" s="239" customFormat="1" ht="23.5" customHeight="1" x14ac:dyDescent="0.55000000000000004">
      <c r="A202" s="445">
        <v>16</v>
      </c>
      <c r="B202" s="255" t="str">
        <f t="shared" si="194"/>
        <v>Asia (Sans Japan): Harris et al. (2012), Table S2 in supplementary information: emissions from deforestation 90% CI mean gross forest cover loss 90% CI mean Asia. Full reference: Harris, N. L., Brown, S., Hagen, S. C., Saatchi, S. S., Petrova, S., Salas, W., … Lotsch, A. (2012). Baseline Map of Carbon Emissions from Deforestation in Tropical Regions. Science, 336(6088), 1573–1576. https://doi.org/10.1126/science.1217962</v>
      </c>
      <c r="C202" s="424" t="s">
        <v>738</v>
      </c>
      <c r="D202" s="424" t="s">
        <v>735</v>
      </c>
      <c r="E202" s="425" t="s">
        <v>706</v>
      </c>
      <c r="F202" s="424" t="s">
        <v>244</v>
      </c>
      <c r="G202" s="425"/>
      <c r="H202" s="305" t="s">
        <v>703</v>
      </c>
      <c r="I202" s="424"/>
      <c r="J202" s="306"/>
      <c r="K202" s="529">
        <v>0.14397759103641455</v>
      </c>
      <c r="L202" s="424" t="s">
        <v>736</v>
      </c>
      <c r="M202" s="429">
        <f>K202*1000*$AD$156</f>
        <v>527.53389355742297</v>
      </c>
      <c r="N202" s="426" t="str">
        <f>'[1]Advanced Controls'!$B$137</f>
        <v>t CO2-eq / ha</v>
      </c>
      <c r="O202" s="270"/>
      <c r="P202" s="262" t="s">
        <v>742</v>
      </c>
      <c r="Q202" s="262"/>
      <c r="S202" s="263">
        <f t="shared" si="191"/>
        <v>527.53389355742297</v>
      </c>
      <c r="T202" s="443">
        <f t="shared" si="192"/>
        <v>527.53389355742297</v>
      </c>
      <c r="U202" s="263">
        <f t="shared" si="193"/>
        <v>0</v>
      </c>
      <c r="V202" s="264" t="str">
        <f t="shared" si="160"/>
        <v>t CO2-eq / ha</v>
      </c>
      <c r="Z202" s="232"/>
      <c r="AP202" s="232"/>
      <c r="AS202" s="268"/>
      <c r="AU202" s="266" t="str">
        <f t="shared" ca="1" si="161"/>
        <v/>
      </c>
      <c r="AV202" s="266" t="str">
        <f t="shared" ca="1" si="162"/>
        <v/>
      </c>
      <c r="AX202" s="266" t="str">
        <f t="shared" ca="1" si="163"/>
        <v/>
      </c>
      <c r="AY202" s="266" t="str">
        <f t="shared" ca="1" si="164"/>
        <v/>
      </c>
      <c r="BA202" s="266" t="str">
        <f t="shared" ca="1" si="165"/>
        <v/>
      </c>
      <c r="BB202" s="266" t="str">
        <f t="shared" ca="1" si="166"/>
        <v/>
      </c>
      <c r="BD202" s="266" t="str">
        <f t="shared" ca="1" si="167"/>
        <v/>
      </c>
      <c r="BE202" s="266" t="str">
        <f t="shared" ca="1" si="168"/>
        <v/>
      </c>
      <c r="BG202" s="266" t="str">
        <f t="shared" ca="1" si="169"/>
        <v/>
      </c>
      <c r="BH202" s="266" t="str">
        <f t="shared" ca="1" si="170"/>
        <v/>
      </c>
      <c r="BI202" s="235"/>
      <c r="BJ202" s="266" t="str">
        <f t="shared" ca="1" si="171"/>
        <v/>
      </c>
      <c r="BK202" s="266" t="str">
        <f t="shared" ca="1" si="172"/>
        <v/>
      </c>
      <c r="BM202" s="266" t="str">
        <f t="shared" ca="1" si="173"/>
        <v/>
      </c>
      <c r="BN202" s="266" t="str">
        <f t="shared" ca="1" si="174"/>
        <v/>
      </c>
      <c r="BP202" s="266" t="str">
        <f t="shared" ca="1" si="175"/>
        <v/>
      </c>
      <c r="BQ202" s="266" t="str">
        <f t="shared" ca="1" si="176"/>
        <v/>
      </c>
      <c r="BS202" s="266" t="str">
        <f t="shared" ca="1" si="177"/>
        <v/>
      </c>
      <c r="BT202" s="266" t="str">
        <f t="shared" ca="1" si="178"/>
        <v/>
      </c>
      <c r="BU202" s="241"/>
      <c r="BV202" s="232"/>
      <c r="BW202" s="266" t="str">
        <f t="shared" ca="1" si="179"/>
        <v/>
      </c>
      <c r="BX202" s="266" t="str">
        <f t="shared" ca="1" si="180"/>
        <v/>
      </c>
      <c r="BY202" s="241"/>
      <c r="BZ202" s="266" t="str">
        <f t="shared" ca="1" si="181"/>
        <v/>
      </c>
      <c r="CA202" s="266" t="str">
        <f t="shared" ca="1" si="182"/>
        <v/>
      </c>
      <c r="CC202" s="266" t="str">
        <f t="shared" ca="1" si="183"/>
        <v/>
      </c>
      <c r="CD202" s="266" t="str">
        <f t="shared" ca="1" si="184"/>
        <v/>
      </c>
      <c r="CF202" s="266" t="str">
        <f t="shared" si="185"/>
        <v/>
      </c>
      <c r="CG202" s="266" t="str">
        <f t="shared" si="186"/>
        <v/>
      </c>
      <c r="CI202" s="266" t="str">
        <f t="shared" ca="1" si="187"/>
        <v/>
      </c>
      <c r="CJ202" s="266" t="str">
        <f t="shared" ca="1" si="188"/>
        <v/>
      </c>
      <c r="CL202" s="266" t="str">
        <f t="shared" ca="1" si="189"/>
        <v/>
      </c>
      <c r="CM202" s="266" t="str">
        <f t="shared" ca="1" si="190"/>
        <v/>
      </c>
    </row>
    <row r="203" spans="1:91" s="239" customFormat="1" ht="19.5" customHeight="1" x14ac:dyDescent="0.55000000000000004">
      <c r="A203" s="445">
        <v>17</v>
      </c>
      <c r="B203" s="255" t="str">
        <f t="shared" si="194"/>
        <v>Middle East and Africa: Achard et al. (2014), Table 2 for emissions and table 5 for area; table 2- Same criteria used inTyukavina et al. (2015): 1. 2000-2010 values for emissions, 2. emissions low corresponds to "Our study with minimum Saatchi" values, 3. emissions median corresponds to "Our study with average Baccini/ Saatchi", 4. emissions high corresponds to "Our study with maximum Saatchi". Full reference: Achard, F., Beuchle, R., Mayaux, P., Stibig, H.-J., Bodart, C., Brink, A., … Simonetti, D. (2014). Determination of tropical deforestation rates and related carbon losses from 1990 to 2010. Global Change Biology, 20(8), 2540–2554. https://doi.org/10.1111/gcb.12605</v>
      </c>
      <c r="C203" s="424" t="s">
        <v>739</v>
      </c>
      <c r="D203" s="424" t="s">
        <v>740</v>
      </c>
      <c r="E203" s="425" t="s">
        <v>663</v>
      </c>
      <c r="F203" s="424" t="s">
        <v>277</v>
      </c>
      <c r="G203" s="425"/>
      <c r="H203" s="305" t="s">
        <v>703</v>
      </c>
      <c r="I203" s="424"/>
      <c r="J203" s="306"/>
      <c r="K203" s="529">
        <v>80.271739130434767</v>
      </c>
      <c r="L203" s="424" t="s">
        <v>741</v>
      </c>
      <c r="M203" s="429">
        <f t="shared" ref="M203:M205" si="196">K203*$AD$156</f>
        <v>294.11565217391302</v>
      </c>
      <c r="N203" s="426" t="str">
        <f>'[1]Advanced Controls'!$B$137</f>
        <v>t CO2-eq / ha</v>
      </c>
      <c r="O203" s="270"/>
      <c r="P203" s="262" t="s">
        <v>742</v>
      </c>
      <c r="Q203" s="262"/>
      <c r="S203" s="263">
        <f t="shared" si="191"/>
        <v>294.11565217391302</v>
      </c>
      <c r="T203" s="443">
        <f t="shared" si="192"/>
        <v>294.11565217391302</v>
      </c>
      <c r="U203" s="263">
        <f t="shared" si="193"/>
        <v>0</v>
      </c>
      <c r="V203" s="264" t="str">
        <f t="shared" si="160"/>
        <v>t CO2-eq / ha</v>
      </c>
      <c r="Z203" s="232"/>
      <c r="AP203" s="232"/>
      <c r="AS203" s="268"/>
      <c r="AU203" s="266" t="str">
        <f t="shared" ca="1" si="161"/>
        <v/>
      </c>
      <c r="AV203" s="266" t="str">
        <f t="shared" ca="1" si="162"/>
        <v/>
      </c>
      <c r="AX203" s="266" t="str">
        <f t="shared" ca="1" si="163"/>
        <v/>
      </c>
      <c r="AY203" s="266" t="str">
        <f t="shared" ca="1" si="164"/>
        <v/>
      </c>
      <c r="BA203" s="266" t="str">
        <f t="shared" ca="1" si="165"/>
        <v/>
      </c>
      <c r="BB203" s="266" t="str">
        <f t="shared" ca="1" si="166"/>
        <v/>
      </c>
      <c r="BD203" s="266" t="str">
        <f t="shared" ca="1" si="167"/>
        <v/>
      </c>
      <c r="BE203" s="266" t="str">
        <f t="shared" ca="1" si="168"/>
        <v/>
      </c>
      <c r="BG203" s="266" t="str">
        <f t="shared" ca="1" si="169"/>
        <v/>
      </c>
      <c r="BH203" s="266" t="str">
        <f t="shared" ca="1" si="170"/>
        <v/>
      </c>
      <c r="BI203" s="235"/>
      <c r="BJ203" s="266" t="str">
        <f t="shared" ca="1" si="171"/>
        <v/>
      </c>
      <c r="BK203" s="266" t="str">
        <f t="shared" ca="1" si="172"/>
        <v/>
      </c>
      <c r="BM203" s="266" t="str">
        <f t="shared" ca="1" si="173"/>
        <v/>
      </c>
      <c r="BN203" s="266" t="str">
        <f t="shared" ca="1" si="174"/>
        <v/>
      </c>
      <c r="BP203" s="266" t="str">
        <f t="shared" ca="1" si="175"/>
        <v/>
      </c>
      <c r="BQ203" s="266" t="str">
        <f t="shared" ca="1" si="176"/>
        <v/>
      </c>
      <c r="BS203" s="266" t="str">
        <f t="shared" ca="1" si="177"/>
        <v/>
      </c>
      <c r="BT203" s="266" t="str">
        <f t="shared" ca="1" si="178"/>
        <v/>
      </c>
      <c r="BU203" s="241"/>
      <c r="BV203" s="232"/>
      <c r="BW203" s="266" t="str">
        <f t="shared" ca="1" si="179"/>
        <v/>
      </c>
      <c r="BX203" s="266" t="str">
        <f t="shared" ca="1" si="180"/>
        <v/>
      </c>
      <c r="BY203" s="241"/>
      <c r="BZ203" s="266" t="str">
        <f t="shared" ca="1" si="181"/>
        <v/>
      </c>
      <c r="CA203" s="266" t="str">
        <f t="shared" ca="1" si="182"/>
        <v/>
      </c>
      <c r="CC203" s="266" t="str">
        <f t="shared" ca="1" si="183"/>
        <v/>
      </c>
      <c r="CD203" s="266" t="str">
        <f t="shared" ca="1" si="184"/>
        <v/>
      </c>
      <c r="CF203" s="266" t="str">
        <f t="shared" si="185"/>
        <v/>
      </c>
      <c r="CG203" s="266" t="str">
        <f t="shared" si="186"/>
        <v/>
      </c>
      <c r="CI203" s="266" t="str">
        <f t="shared" ca="1" si="187"/>
        <v/>
      </c>
      <c r="CJ203" s="266" t="str">
        <f t="shared" ca="1" si="188"/>
        <v/>
      </c>
      <c r="CL203" s="266" t="str">
        <f t="shared" ca="1" si="189"/>
        <v/>
      </c>
      <c r="CM203" s="266" t="str">
        <f t="shared" ca="1" si="190"/>
        <v/>
      </c>
    </row>
    <row r="204" spans="1:91" s="239" customFormat="1" ht="24.55" customHeight="1" x14ac:dyDescent="0.55000000000000004">
      <c r="A204" s="445">
        <v>18</v>
      </c>
      <c r="B204" s="255" t="str">
        <f t="shared" si="194"/>
        <v>Latin America: Achard et al. (2014), Table 2 for emissions and table 5 for area; table 2- Same criteria used inTyukavina et al. (2015): 1. 2000-2010 values for emissions, 2. emissions low corresponds to "Our study with minimum Saatchi" values, 3. emissions median corresponds to "Our study with average Baccini/ Saatchi", 4. emissions high corresponds to "Our study with maximum Saatchi". Full reference: Achard, F., Beuchle, R., Mayaux, P., Stibig, H.-J., Bodart, C., Brink, A., … Simonetti, D. (2014). Determination of tropical deforestation rates and related carbon losses from 1990 to 2010. Global Change Biology, 20(8), 2540–2554. https://doi.org/10.1111/gcb.12605</v>
      </c>
      <c r="C204" s="424" t="s">
        <v>739</v>
      </c>
      <c r="D204" s="424" t="s">
        <v>740</v>
      </c>
      <c r="E204" s="425" t="s">
        <v>245</v>
      </c>
      <c r="F204" s="424" t="s">
        <v>283</v>
      </c>
      <c r="G204" s="425"/>
      <c r="H204" s="305" t="s">
        <v>703</v>
      </c>
      <c r="I204" s="424"/>
      <c r="J204" s="306"/>
      <c r="K204" s="529">
        <v>118.87468030690538</v>
      </c>
      <c r="L204" s="424" t="s">
        <v>741</v>
      </c>
      <c r="M204" s="429">
        <f t="shared" si="196"/>
        <v>435.55682864450131</v>
      </c>
      <c r="N204" s="426" t="str">
        <f>'[1]Advanced Controls'!$B$137</f>
        <v>t CO2-eq / ha</v>
      </c>
      <c r="O204" s="270"/>
      <c r="P204" s="262" t="s">
        <v>742</v>
      </c>
      <c r="Q204" s="262"/>
      <c r="S204" s="263">
        <f t="shared" si="191"/>
        <v>435.55682864450131</v>
      </c>
      <c r="T204" s="443">
        <f t="shared" si="192"/>
        <v>435.55682864450131</v>
      </c>
      <c r="U204" s="263">
        <f t="shared" si="193"/>
        <v>0</v>
      </c>
      <c r="V204" s="264" t="str">
        <f t="shared" si="160"/>
        <v>t CO2-eq / ha</v>
      </c>
      <c r="Z204" s="232"/>
      <c r="AP204" s="232"/>
      <c r="AS204" s="268"/>
      <c r="AU204" s="266" t="str">
        <f t="shared" ca="1" si="161"/>
        <v/>
      </c>
      <c r="AV204" s="266" t="str">
        <f t="shared" ca="1" si="162"/>
        <v/>
      </c>
      <c r="AX204" s="266" t="str">
        <f t="shared" ca="1" si="163"/>
        <v/>
      </c>
      <c r="AY204" s="266" t="str">
        <f t="shared" ca="1" si="164"/>
        <v/>
      </c>
      <c r="BA204" s="266" t="str">
        <f t="shared" ca="1" si="165"/>
        <v/>
      </c>
      <c r="BB204" s="266" t="str">
        <f t="shared" ca="1" si="166"/>
        <v/>
      </c>
      <c r="BD204" s="266" t="str">
        <f t="shared" ca="1" si="167"/>
        <v/>
      </c>
      <c r="BE204" s="266" t="str">
        <f t="shared" ca="1" si="168"/>
        <v/>
      </c>
      <c r="BG204" s="266" t="str">
        <f t="shared" ca="1" si="169"/>
        <v/>
      </c>
      <c r="BH204" s="266" t="str">
        <f t="shared" ca="1" si="170"/>
        <v/>
      </c>
      <c r="BI204" s="235"/>
      <c r="BJ204" s="266" t="str">
        <f t="shared" ca="1" si="171"/>
        <v/>
      </c>
      <c r="BK204" s="266" t="str">
        <f t="shared" ca="1" si="172"/>
        <v/>
      </c>
      <c r="BM204" s="266" t="str">
        <f t="shared" ca="1" si="173"/>
        <v/>
      </c>
      <c r="BN204" s="266" t="str">
        <f t="shared" ca="1" si="174"/>
        <v/>
      </c>
      <c r="BP204" s="266" t="str">
        <f t="shared" ca="1" si="175"/>
        <v/>
      </c>
      <c r="BQ204" s="266" t="str">
        <f t="shared" ca="1" si="176"/>
        <v/>
      </c>
      <c r="BS204" s="266" t="str">
        <f t="shared" ca="1" si="177"/>
        <v/>
      </c>
      <c r="BT204" s="266" t="str">
        <f t="shared" ca="1" si="178"/>
        <v/>
      </c>
      <c r="BU204" s="241"/>
      <c r="BV204" s="232"/>
      <c r="BW204" s="266" t="str">
        <f t="shared" ca="1" si="179"/>
        <v/>
      </c>
      <c r="BX204" s="266" t="str">
        <f t="shared" ca="1" si="180"/>
        <v/>
      </c>
      <c r="BY204" s="241"/>
      <c r="BZ204" s="266" t="str">
        <f t="shared" ca="1" si="181"/>
        <v/>
      </c>
      <c r="CA204" s="266" t="str">
        <f t="shared" ca="1" si="182"/>
        <v/>
      </c>
      <c r="CC204" s="266" t="str">
        <f t="shared" ca="1" si="183"/>
        <v/>
      </c>
      <c r="CD204" s="266" t="str">
        <f t="shared" ca="1" si="184"/>
        <v/>
      </c>
      <c r="CF204" s="266" t="str">
        <f t="shared" si="185"/>
        <v/>
      </c>
      <c r="CG204" s="266" t="str">
        <f t="shared" si="186"/>
        <v/>
      </c>
      <c r="CI204" s="266" t="str">
        <f t="shared" ca="1" si="187"/>
        <v/>
      </c>
      <c r="CJ204" s="266" t="str">
        <f t="shared" ca="1" si="188"/>
        <v/>
      </c>
      <c r="CL204" s="266" t="str">
        <f t="shared" ca="1" si="189"/>
        <v/>
      </c>
      <c r="CM204" s="266" t="str">
        <f t="shared" ca="1" si="190"/>
        <v/>
      </c>
    </row>
    <row r="205" spans="1:91" s="239" customFormat="1" ht="23.5" customHeight="1" x14ac:dyDescent="0.55000000000000004">
      <c r="A205" s="445">
        <v>19</v>
      </c>
      <c r="B205" s="255" t="str">
        <f t="shared" si="194"/>
        <v>Asia (Sans Japan): Achard et al. (2014), Table 2 for emissions and table 5 for area; table 2- Same criteria used inTyukavina et al. (2015): 1. 2000-2010 values for emissions, 2. emissions low corresponds to "Our study with minimum Saatchi" values, 3. emissions median corresponds to "Our study with average Baccini/ Saatchi", 4. emissions high corresponds to "Our study with maximum Saatchi". Full reference: Achard, F., Beuchle, R., Mayaux, P., Stibig, H.-J., Bodart, C., Brink, A., … Simonetti, D. (2014). Determination of tropical deforestation rates and related carbon losses from 1990 to 2010. Global Change Biology, 20(8), 2540–2554. https://doi.org/10.1111/gcb.12605</v>
      </c>
      <c r="C205" s="424" t="s">
        <v>739</v>
      </c>
      <c r="D205" s="424" t="s">
        <v>740</v>
      </c>
      <c r="E205" s="425" t="s">
        <v>706</v>
      </c>
      <c r="F205" s="424" t="s">
        <v>279</v>
      </c>
      <c r="G205" s="425"/>
      <c r="H205" s="305" t="s">
        <v>703</v>
      </c>
      <c r="I205" s="424"/>
      <c r="J205" s="306"/>
      <c r="K205" s="529">
        <v>140.57894736842107</v>
      </c>
      <c r="L205" s="424" t="s">
        <v>741</v>
      </c>
      <c r="M205" s="429">
        <f t="shared" si="196"/>
        <v>515.0812631578948</v>
      </c>
      <c r="N205" s="426" t="str">
        <f>'[1]Advanced Controls'!$B$137</f>
        <v>t CO2-eq / ha</v>
      </c>
      <c r="O205" s="270"/>
      <c r="P205" s="262" t="s">
        <v>742</v>
      </c>
      <c r="Q205" s="262"/>
      <c r="S205" s="263">
        <f t="shared" si="191"/>
        <v>515.0812631578948</v>
      </c>
      <c r="T205" s="443">
        <f t="shared" si="192"/>
        <v>515.0812631578948</v>
      </c>
      <c r="U205" s="263">
        <f t="shared" si="193"/>
        <v>0</v>
      </c>
      <c r="V205" s="264" t="str">
        <f t="shared" si="160"/>
        <v>t CO2-eq / ha</v>
      </c>
      <c r="Z205" s="232"/>
      <c r="AP205" s="232"/>
      <c r="AS205" s="268"/>
      <c r="AU205" s="266" t="str">
        <f t="shared" ca="1" si="161"/>
        <v/>
      </c>
      <c r="AV205" s="266" t="str">
        <f t="shared" ca="1" si="162"/>
        <v/>
      </c>
      <c r="AX205" s="266" t="str">
        <f t="shared" ca="1" si="163"/>
        <v/>
      </c>
      <c r="AY205" s="266" t="str">
        <f t="shared" ca="1" si="164"/>
        <v/>
      </c>
      <c r="BA205" s="266" t="str">
        <f t="shared" ca="1" si="165"/>
        <v/>
      </c>
      <c r="BB205" s="266" t="str">
        <f t="shared" ca="1" si="166"/>
        <v/>
      </c>
      <c r="BD205" s="266" t="str">
        <f t="shared" ca="1" si="167"/>
        <v/>
      </c>
      <c r="BE205" s="266" t="str">
        <f t="shared" ca="1" si="168"/>
        <v/>
      </c>
      <c r="BG205" s="266" t="str">
        <f t="shared" ca="1" si="169"/>
        <v/>
      </c>
      <c r="BH205" s="266" t="str">
        <f t="shared" ca="1" si="170"/>
        <v/>
      </c>
      <c r="BI205" s="235"/>
      <c r="BJ205" s="266" t="str">
        <f t="shared" ca="1" si="171"/>
        <v/>
      </c>
      <c r="BK205" s="266" t="str">
        <f t="shared" ca="1" si="172"/>
        <v/>
      </c>
      <c r="BM205" s="266" t="str">
        <f t="shared" ca="1" si="173"/>
        <v/>
      </c>
      <c r="BN205" s="266" t="str">
        <f t="shared" ca="1" si="174"/>
        <v/>
      </c>
      <c r="BP205" s="266" t="str">
        <f t="shared" ca="1" si="175"/>
        <v/>
      </c>
      <c r="BQ205" s="266" t="str">
        <f t="shared" ca="1" si="176"/>
        <v/>
      </c>
      <c r="BS205" s="266" t="str">
        <f t="shared" ca="1" si="177"/>
        <v/>
      </c>
      <c r="BT205" s="266" t="str">
        <f t="shared" ca="1" si="178"/>
        <v/>
      </c>
      <c r="BU205" s="241"/>
      <c r="BV205" s="232"/>
      <c r="BW205" s="266" t="str">
        <f t="shared" ca="1" si="179"/>
        <v/>
      </c>
      <c r="BX205" s="266" t="str">
        <f t="shared" ca="1" si="180"/>
        <v/>
      </c>
      <c r="BY205" s="241"/>
      <c r="BZ205" s="266" t="str">
        <f t="shared" ca="1" si="181"/>
        <v/>
      </c>
      <c r="CA205" s="266" t="str">
        <f t="shared" ca="1" si="182"/>
        <v/>
      </c>
      <c r="CC205" s="266" t="str">
        <f t="shared" ca="1" si="183"/>
        <v/>
      </c>
      <c r="CD205" s="266" t="str">
        <f t="shared" ca="1" si="184"/>
        <v/>
      </c>
      <c r="CF205" s="266" t="str">
        <f t="shared" si="185"/>
        <v/>
      </c>
      <c r="CG205" s="266" t="str">
        <f t="shared" si="186"/>
        <v/>
      </c>
      <c r="CI205" s="266" t="str">
        <f t="shared" ca="1" si="187"/>
        <v/>
      </c>
      <c r="CJ205" s="266" t="str">
        <f t="shared" ca="1" si="188"/>
        <v/>
      </c>
      <c r="CL205" s="266" t="str">
        <f t="shared" ca="1" si="189"/>
        <v/>
      </c>
      <c r="CM205" s="266" t="str">
        <f t="shared" ca="1" si="190"/>
        <v/>
      </c>
    </row>
    <row r="206" spans="1:91" s="239" customFormat="1" ht="23.5" customHeight="1" x14ac:dyDescent="0.55000000000000004">
      <c r="A206" s="445">
        <v>20</v>
      </c>
      <c r="B206" s="255" t="str">
        <f t="shared" si="194"/>
        <v xml:space="preserve">: </v>
      </c>
      <c r="C206" s="424"/>
      <c r="D206" s="424"/>
      <c r="E206" s="425"/>
      <c r="F206" s="424"/>
      <c r="G206" s="425"/>
      <c r="H206" s="305"/>
      <c r="I206" s="424"/>
      <c r="J206" s="306"/>
      <c r="K206" s="529"/>
      <c r="L206" s="424"/>
      <c r="M206" s="429"/>
      <c r="N206" s="426" t="str">
        <f>'[1]Advanced Controls'!$B$137</f>
        <v>t CO2-eq / ha</v>
      </c>
      <c r="O206" s="270"/>
      <c r="P206" s="262"/>
      <c r="Q206" s="262"/>
      <c r="S206" s="263" t="str">
        <f t="shared" ref="S206:S215" si="197">IF(AND(M206="",K206=""),"",IF(M206="",K206,M206))</f>
        <v/>
      </c>
      <c r="T206" s="443" t="str">
        <f t="shared" si="192"/>
        <v/>
      </c>
      <c r="U206" s="263" t="str">
        <f t="shared" ref="U206:U215" si="198">IF(AND(M206="",K206=""),"",IF(M206="",K206*O206,M206*O206))</f>
        <v/>
      </c>
      <c r="V206" s="264" t="str">
        <f t="shared" ref="V206:V215" si="199">IF(AND(N206="",L206=""),"",IF(N206="",L206,N206))</f>
        <v>t CO2-eq / ha</v>
      </c>
      <c r="Z206" s="232"/>
      <c r="AP206" s="232"/>
      <c r="AS206" s="268"/>
      <c r="AU206" s="266"/>
      <c r="AV206" s="266"/>
      <c r="AX206" s="266"/>
      <c r="AY206" s="266"/>
      <c r="BA206" s="266"/>
      <c r="BB206" s="266"/>
      <c r="BD206" s="266"/>
      <c r="BE206" s="266"/>
      <c r="BG206" s="266"/>
      <c r="BH206" s="266"/>
      <c r="BI206" s="235"/>
      <c r="BJ206" s="266"/>
      <c r="BK206" s="266"/>
      <c r="BM206" s="266"/>
      <c r="BN206" s="266"/>
      <c r="BP206" s="266"/>
      <c r="BQ206" s="266"/>
      <c r="BS206" s="266"/>
      <c r="BT206" s="266"/>
      <c r="BU206" s="241"/>
      <c r="BV206" s="232"/>
      <c r="BW206" s="266"/>
      <c r="BX206" s="266"/>
      <c r="BY206" s="241"/>
      <c r="BZ206" s="266"/>
      <c r="CA206" s="266"/>
      <c r="CC206" s="266"/>
      <c r="CD206" s="266"/>
      <c r="CF206" s="266"/>
      <c r="CG206" s="266"/>
      <c r="CI206" s="266"/>
      <c r="CJ206" s="266"/>
      <c r="CL206" s="266"/>
      <c r="CM206" s="266"/>
    </row>
    <row r="207" spans="1:91" s="239" customFormat="1" ht="23.5" customHeight="1" x14ac:dyDescent="0.55000000000000004">
      <c r="A207" s="445">
        <v>21</v>
      </c>
      <c r="B207" s="255" t="str">
        <f t="shared" si="194"/>
        <v xml:space="preserve">: </v>
      </c>
      <c r="C207" s="424"/>
      <c r="D207" s="424"/>
      <c r="E207" s="425"/>
      <c r="F207" s="424"/>
      <c r="G207" s="425"/>
      <c r="H207" s="305"/>
      <c r="I207" s="424"/>
      <c r="J207" s="306"/>
      <c r="K207" s="529"/>
      <c r="L207" s="424"/>
      <c r="M207" s="429"/>
      <c r="N207" s="426" t="str">
        <f>'[1]Advanced Controls'!$B$137</f>
        <v>t CO2-eq / ha</v>
      </c>
      <c r="O207" s="270"/>
      <c r="P207" s="262"/>
      <c r="Q207" s="262"/>
      <c r="S207" s="263" t="str">
        <f t="shared" si="197"/>
        <v/>
      </c>
      <c r="T207" s="443" t="str">
        <f t="shared" si="192"/>
        <v/>
      </c>
      <c r="U207" s="263" t="str">
        <f t="shared" si="198"/>
        <v/>
      </c>
      <c r="V207" s="264" t="str">
        <f t="shared" si="199"/>
        <v>t CO2-eq / ha</v>
      </c>
      <c r="Z207" s="232"/>
      <c r="AP207" s="232"/>
      <c r="AS207" s="268"/>
      <c r="AU207" s="266"/>
      <c r="AV207" s="266"/>
      <c r="AX207" s="266"/>
      <c r="AY207" s="266"/>
      <c r="BA207" s="266"/>
      <c r="BB207" s="266"/>
      <c r="BD207" s="266"/>
      <c r="BE207" s="266"/>
      <c r="BG207" s="266"/>
      <c r="BH207" s="266"/>
      <c r="BI207" s="235"/>
      <c r="BJ207" s="266"/>
      <c r="BK207" s="266"/>
      <c r="BM207" s="266"/>
      <c r="BN207" s="266"/>
      <c r="BP207" s="266"/>
      <c r="BQ207" s="266"/>
      <c r="BS207" s="266"/>
      <c r="BT207" s="266"/>
      <c r="BU207" s="241"/>
      <c r="BV207" s="232"/>
      <c r="BW207" s="266"/>
      <c r="BX207" s="266"/>
      <c r="BY207" s="241"/>
      <c r="BZ207" s="266"/>
      <c r="CA207" s="266"/>
      <c r="CC207" s="266"/>
      <c r="CD207" s="266"/>
      <c r="CF207" s="266"/>
      <c r="CG207" s="266"/>
      <c r="CI207" s="266"/>
      <c r="CJ207" s="266"/>
      <c r="CL207" s="266"/>
      <c r="CM207" s="266"/>
    </row>
    <row r="208" spans="1:91" s="239" customFormat="1" ht="23.5" customHeight="1" x14ac:dyDescent="0.55000000000000004">
      <c r="A208" s="445">
        <v>22</v>
      </c>
      <c r="B208" s="255" t="str">
        <f t="shared" si="194"/>
        <v xml:space="preserve">: </v>
      </c>
      <c r="C208" s="424"/>
      <c r="D208" s="424"/>
      <c r="E208" s="425"/>
      <c r="F208" s="424"/>
      <c r="G208" s="425"/>
      <c r="H208" s="305"/>
      <c r="I208" s="424"/>
      <c r="J208" s="306"/>
      <c r="K208" s="529"/>
      <c r="L208" s="424"/>
      <c r="M208" s="429"/>
      <c r="N208" s="426" t="str">
        <f>'[1]Advanced Controls'!$B$137</f>
        <v>t CO2-eq / ha</v>
      </c>
      <c r="O208" s="270"/>
      <c r="P208" s="262"/>
      <c r="Q208" s="262"/>
      <c r="S208" s="263" t="str">
        <f t="shared" si="197"/>
        <v/>
      </c>
      <c r="T208" s="443" t="str">
        <f t="shared" si="192"/>
        <v/>
      </c>
      <c r="U208" s="263" t="str">
        <f t="shared" si="198"/>
        <v/>
      </c>
      <c r="V208" s="264" t="str">
        <f t="shared" si="199"/>
        <v>t CO2-eq / ha</v>
      </c>
      <c r="Z208" s="232"/>
      <c r="AP208" s="232"/>
      <c r="AS208" s="268"/>
      <c r="AU208" s="266"/>
      <c r="AV208" s="266"/>
      <c r="AX208" s="266"/>
      <c r="AY208" s="266"/>
      <c r="BA208" s="266"/>
      <c r="BB208" s="266"/>
      <c r="BD208" s="266"/>
      <c r="BE208" s="266"/>
      <c r="BG208" s="266"/>
      <c r="BH208" s="266"/>
      <c r="BI208" s="235"/>
      <c r="BJ208" s="266"/>
      <c r="BK208" s="266"/>
      <c r="BM208" s="266"/>
      <c r="BN208" s="266"/>
      <c r="BP208" s="266"/>
      <c r="BQ208" s="266"/>
      <c r="BS208" s="266"/>
      <c r="BT208" s="266"/>
      <c r="BU208" s="241"/>
      <c r="BV208" s="232"/>
      <c r="BW208" s="266"/>
      <c r="BX208" s="266"/>
      <c r="BY208" s="241"/>
      <c r="BZ208" s="266"/>
      <c r="CA208" s="266"/>
      <c r="CC208" s="266"/>
      <c r="CD208" s="266"/>
      <c r="CF208" s="266"/>
      <c r="CG208" s="266"/>
      <c r="CI208" s="266"/>
      <c r="CJ208" s="266"/>
      <c r="CL208" s="266"/>
      <c r="CM208" s="266"/>
    </row>
    <row r="209" spans="1:92" s="239" customFormat="1" ht="23.5" customHeight="1" x14ac:dyDescent="0.55000000000000004">
      <c r="A209" s="445">
        <v>23</v>
      </c>
      <c r="B209" s="255" t="str">
        <f t="shared" si="194"/>
        <v xml:space="preserve">: </v>
      </c>
      <c r="C209" s="424"/>
      <c r="D209" s="424"/>
      <c r="E209" s="425"/>
      <c r="F209" s="424"/>
      <c r="G209" s="425"/>
      <c r="H209" s="305"/>
      <c r="I209" s="424"/>
      <c r="J209" s="306"/>
      <c r="K209" s="529"/>
      <c r="L209" s="424"/>
      <c r="M209" s="429"/>
      <c r="N209" s="426" t="str">
        <f>'[1]Advanced Controls'!$B$137</f>
        <v>t CO2-eq / ha</v>
      </c>
      <c r="O209" s="270"/>
      <c r="P209" s="262"/>
      <c r="Q209" s="262"/>
      <c r="S209" s="263" t="str">
        <f t="shared" si="197"/>
        <v/>
      </c>
      <c r="T209" s="443" t="str">
        <f t="shared" si="192"/>
        <v/>
      </c>
      <c r="U209" s="263" t="str">
        <f t="shared" si="198"/>
        <v/>
      </c>
      <c r="V209" s="264" t="str">
        <f t="shared" si="199"/>
        <v>t CO2-eq / ha</v>
      </c>
      <c r="Z209" s="232"/>
      <c r="AP209" s="232"/>
      <c r="AS209" s="268"/>
      <c r="AU209" s="266"/>
      <c r="AV209" s="266"/>
      <c r="AX209" s="266"/>
      <c r="AY209" s="266"/>
      <c r="BA209" s="266"/>
      <c r="BB209" s="266"/>
      <c r="BD209" s="266"/>
      <c r="BE209" s="266"/>
      <c r="BG209" s="266"/>
      <c r="BH209" s="266"/>
      <c r="BI209" s="235"/>
      <c r="BJ209" s="266"/>
      <c r="BK209" s="266"/>
      <c r="BM209" s="266"/>
      <c r="BN209" s="266"/>
      <c r="BP209" s="266"/>
      <c r="BQ209" s="266"/>
      <c r="BS209" s="266"/>
      <c r="BT209" s="266"/>
      <c r="BU209" s="241"/>
      <c r="BV209" s="232"/>
      <c r="BW209" s="266"/>
      <c r="BX209" s="266"/>
      <c r="BY209" s="241"/>
      <c r="BZ209" s="266"/>
      <c r="CA209" s="266"/>
      <c r="CC209" s="266"/>
      <c r="CD209" s="266"/>
      <c r="CF209" s="266"/>
      <c r="CG209" s="266"/>
      <c r="CI209" s="266"/>
      <c r="CJ209" s="266"/>
      <c r="CL209" s="266"/>
      <c r="CM209" s="266"/>
    </row>
    <row r="210" spans="1:92" s="239" customFormat="1" ht="23.5" customHeight="1" x14ac:dyDescent="0.55000000000000004">
      <c r="A210" s="445">
        <v>24</v>
      </c>
      <c r="B210" s="255" t="str">
        <f t="shared" si="194"/>
        <v xml:space="preserve">: </v>
      </c>
      <c r="C210" s="424"/>
      <c r="D210" s="424"/>
      <c r="E210" s="425"/>
      <c r="F210" s="424"/>
      <c r="G210" s="425"/>
      <c r="H210" s="305"/>
      <c r="I210" s="424"/>
      <c r="J210" s="306"/>
      <c r="K210" s="529"/>
      <c r="L210" s="424"/>
      <c r="M210" s="429"/>
      <c r="N210" s="426" t="str">
        <f>'[1]Advanced Controls'!$B$137</f>
        <v>t CO2-eq / ha</v>
      </c>
      <c r="O210" s="270"/>
      <c r="P210" s="262"/>
      <c r="Q210" s="262"/>
      <c r="S210" s="263" t="str">
        <f t="shared" si="197"/>
        <v/>
      </c>
      <c r="T210" s="443" t="str">
        <f t="shared" si="192"/>
        <v/>
      </c>
      <c r="U210" s="263" t="str">
        <f t="shared" si="198"/>
        <v/>
      </c>
      <c r="V210" s="264" t="str">
        <f t="shared" si="199"/>
        <v>t CO2-eq / ha</v>
      </c>
      <c r="Z210" s="232"/>
      <c r="AP210" s="232"/>
      <c r="AS210" s="268"/>
      <c r="AU210" s="266"/>
      <c r="AV210" s="266"/>
      <c r="AX210" s="266"/>
      <c r="AY210" s="266"/>
      <c r="BA210" s="266"/>
      <c r="BB210" s="266"/>
      <c r="BD210" s="266"/>
      <c r="BE210" s="266"/>
      <c r="BG210" s="266"/>
      <c r="BH210" s="266"/>
      <c r="BI210" s="235"/>
      <c r="BJ210" s="266"/>
      <c r="BK210" s="266"/>
      <c r="BM210" s="266"/>
      <c r="BN210" s="266"/>
      <c r="BP210" s="266"/>
      <c r="BQ210" s="266"/>
      <c r="BS210" s="266"/>
      <c r="BT210" s="266"/>
      <c r="BU210" s="241"/>
      <c r="BV210" s="232"/>
      <c r="BW210" s="266"/>
      <c r="BX210" s="266"/>
      <c r="BY210" s="241"/>
      <c r="BZ210" s="266"/>
      <c r="CA210" s="266"/>
      <c r="CC210" s="266"/>
      <c r="CD210" s="266"/>
      <c r="CF210" s="266"/>
      <c r="CG210" s="266"/>
      <c r="CI210" s="266"/>
      <c r="CJ210" s="266"/>
      <c r="CL210" s="266"/>
      <c r="CM210" s="266"/>
    </row>
    <row r="211" spans="1:92" s="239" customFormat="1" ht="23.5" customHeight="1" x14ac:dyDescent="0.55000000000000004">
      <c r="A211" s="445">
        <v>25</v>
      </c>
      <c r="B211" s="255" t="str">
        <f t="shared" si="194"/>
        <v xml:space="preserve">: </v>
      </c>
      <c r="C211" s="424"/>
      <c r="D211" s="424"/>
      <c r="E211" s="425"/>
      <c r="F211" s="424"/>
      <c r="G211" s="425"/>
      <c r="H211" s="305"/>
      <c r="I211" s="424"/>
      <c r="J211" s="306"/>
      <c r="K211" s="529"/>
      <c r="L211" s="424"/>
      <c r="M211" s="429"/>
      <c r="N211" s="426" t="str">
        <f>'[1]Advanced Controls'!$B$137</f>
        <v>t CO2-eq / ha</v>
      </c>
      <c r="O211" s="270"/>
      <c r="P211" s="262"/>
      <c r="Q211" s="262"/>
      <c r="S211" s="263" t="str">
        <f t="shared" si="197"/>
        <v/>
      </c>
      <c r="T211" s="443" t="str">
        <f t="shared" si="192"/>
        <v/>
      </c>
      <c r="U211" s="263" t="str">
        <f t="shared" si="198"/>
        <v/>
      </c>
      <c r="V211" s="264" t="str">
        <f t="shared" si="199"/>
        <v>t CO2-eq / ha</v>
      </c>
      <c r="Z211" s="232"/>
      <c r="AP211" s="232"/>
      <c r="AS211" s="268"/>
      <c r="AU211" s="266"/>
      <c r="AV211" s="266"/>
      <c r="AX211" s="266"/>
      <c r="AY211" s="266"/>
      <c r="BA211" s="266"/>
      <c r="BB211" s="266"/>
      <c r="BD211" s="266"/>
      <c r="BE211" s="266"/>
      <c r="BG211" s="266"/>
      <c r="BH211" s="266"/>
      <c r="BI211" s="235"/>
      <c r="BJ211" s="266"/>
      <c r="BK211" s="266"/>
      <c r="BM211" s="266"/>
      <c r="BN211" s="266"/>
      <c r="BP211" s="266"/>
      <c r="BQ211" s="266"/>
      <c r="BS211" s="266"/>
      <c r="BT211" s="266"/>
      <c r="BU211" s="241"/>
      <c r="BV211" s="232"/>
      <c r="BW211" s="266"/>
      <c r="BX211" s="266"/>
      <c r="BY211" s="241"/>
      <c r="BZ211" s="266"/>
      <c r="CA211" s="266"/>
      <c r="CC211" s="266"/>
      <c r="CD211" s="266"/>
      <c r="CF211" s="266"/>
      <c r="CG211" s="266"/>
      <c r="CI211" s="266"/>
      <c r="CJ211" s="266"/>
      <c r="CL211" s="266"/>
      <c r="CM211" s="266"/>
    </row>
    <row r="212" spans="1:92" s="239" customFormat="1" ht="23.5" customHeight="1" x14ac:dyDescent="0.55000000000000004">
      <c r="A212" s="445">
        <v>26</v>
      </c>
      <c r="B212" s="255" t="str">
        <f t="shared" si="194"/>
        <v xml:space="preserve">: </v>
      </c>
      <c r="C212" s="424"/>
      <c r="D212" s="424"/>
      <c r="E212" s="425"/>
      <c r="F212" s="424"/>
      <c r="G212" s="425"/>
      <c r="H212" s="305"/>
      <c r="I212" s="424"/>
      <c r="J212" s="306"/>
      <c r="K212" s="529"/>
      <c r="L212" s="424"/>
      <c r="M212" s="429"/>
      <c r="N212" s="426" t="str">
        <f>'[1]Advanced Controls'!$B$137</f>
        <v>t CO2-eq / ha</v>
      </c>
      <c r="O212" s="270"/>
      <c r="P212" s="262"/>
      <c r="Q212" s="262"/>
      <c r="S212" s="263" t="str">
        <f t="shared" si="197"/>
        <v/>
      </c>
      <c r="T212" s="443" t="str">
        <f t="shared" si="192"/>
        <v/>
      </c>
      <c r="U212" s="263" t="str">
        <f t="shared" si="198"/>
        <v/>
      </c>
      <c r="V212" s="264" t="str">
        <f t="shared" si="199"/>
        <v>t CO2-eq / ha</v>
      </c>
      <c r="Z212" s="232"/>
      <c r="AP212" s="232"/>
      <c r="AS212" s="268"/>
      <c r="AU212" s="266"/>
      <c r="AV212" s="266"/>
      <c r="AX212" s="266"/>
      <c r="AY212" s="266"/>
      <c r="BA212" s="266"/>
      <c r="BB212" s="266"/>
      <c r="BD212" s="266"/>
      <c r="BE212" s="266"/>
      <c r="BG212" s="266"/>
      <c r="BH212" s="266"/>
      <c r="BI212" s="235"/>
      <c r="BJ212" s="266"/>
      <c r="BK212" s="266"/>
      <c r="BM212" s="266"/>
      <c r="BN212" s="266"/>
      <c r="BP212" s="266"/>
      <c r="BQ212" s="266"/>
      <c r="BS212" s="266"/>
      <c r="BT212" s="266"/>
      <c r="BU212" s="241"/>
      <c r="BV212" s="232"/>
      <c r="BW212" s="266"/>
      <c r="BX212" s="266"/>
      <c r="BY212" s="241"/>
      <c r="BZ212" s="266"/>
      <c r="CA212" s="266"/>
      <c r="CC212" s="266"/>
      <c r="CD212" s="266"/>
      <c r="CF212" s="266"/>
      <c r="CG212" s="266"/>
      <c r="CI212" s="266"/>
      <c r="CJ212" s="266"/>
      <c r="CL212" s="266"/>
      <c r="CM212" s="266"/>
    </row>
    <row r="213" spans="1:92" s="239" customFormat="1" ht="23.5" customHeight="1" x14ac:dyDescent="0.55000000000000004">
      <c r="A213" s="445">
        <v>27</v>
      </c>
      <c r="B213" s="255" t="str">
        <f t="shared" si="194"/>
        <v xml:space="preserve">: </v>
      </c>
      <c r="C213" s="424"/>
      <c r="D213" s="424"/>
      <c r="E213" s="425"/>
      <c r="F213" s="424"/>
      <c r="G213" s="425"/>
      <c r="H213" s="305"/>
      <c r="I213" s="424"/>
      <c r="J213" s="306"/>
      <c r="K213" s="529"/>
      <c r="L213" s="424"/>
      <c r="M213" s="429"/>
      <c r="N213" s="426" t="str">
        <f>'[1]Advanced Controls'!$B$137</f>
        <v>t CO2-eq / ha</v>
      </c>
      <c r="O213" s="270"/>
      <c r="P213" s="262"/>
      <c r="Q213" s="262"/>
      <c r="S213" s="263" t="str">
        <f t="shared" si="197"/>
        <v/>
      </c>
      <c r="T213" s="443" t="str">
        <f t="shared" si="192"/>
        <v/>
      </c>
      <c r="U213" s="263" t="str">
        <f t="shared" si="198"/>
        <v/>
      </c>
      <c r="V213" s="264" t="str">
        <f t="shared" si="199"/>
        <v>t CO2-eq / ha</v>
      </c>
      <c r="Z213" s="232"/>
      <c r="AP213" s="232"/>
      <c r="AS213" s="268"/>
      <c r="AU213" s="266"/>
      <c r="AV213" s="266"/>
      <c r="AX213" s="266"/>
      <c r="AY213" s="266"/>
      <c r="BA213" s="266"/>
      <c r="BB213" s="266"/>
      <c r="BD213" s="266"/>
      <c r="BE213" s="266"/>
      <c r="BG213" s="266"/>
      <c r="BH213" s="266"/>
      <c r="BI213" s="235"/>
      <c r="BJ213" s="266"/>
      <c r="BK213" s="266"/>
      <c r="BM213" s="266"/>
      <c r="BN213" s="266"/>
      <c r="BP213" s="266"/>
      <c r="BQ213" s="266"/>
      <c r="BS213" s="266"/>
      <c r="BT213" s="266"/>
      <c r="BU213" s="241"/>
      <c r="BV213" s="232"/>
      <c r="BW213" s="266"/>
      <c r="BX213" s="266"/>
      <c r="BY213" s="241"/>
      <c r="BZ213" s="266"/>
      <c r="CA213" s="266"/>
      <c r="CC213" s="266"/>
      <c r="CD213" s="266"/>
      <c r="CF213" s="266"/>
      <c r="CG213" s="266"/>
      <c r="CI213" s="266"/>
      <c r="CJ213" s="266"/>
      <c r="CL213" s="266"/>
      <c r="CM213" s="266"/>
    </row>
    <row r="214" spans="1:92" s="239" customFormat="1" ht="23.5" customHeight="1" x14ac:dyDescent="0.55000000000000004">
      <c r="A214" s="445">
        <v>28</v>
      </c>
      <c r="B214" s="255" t="str">
        <f t="shared" si="194"/>
        <v xml:space="preserve">: </v>
      </c>
      <c r="C214" s="424"/>
      <c r="D214" s="424"/>
      <c r="E214" s="425"/>
      <c r="F214" s="424"/>
      <c r="G214" s="425"/>
      <c r="H214" s="305"/>
      <c r="I214" s="424"/>
      <c r="J214" s="306"/>
      <c r="K214" s="529"/>
      <c r="L214" s="424"/>
      <c r="M214" s="429"/>
      <c r="N214" s="426" t="str">
        <f>'[1]Advanced Controls'!$B$137</f>
        <v>t CO2-eq / ha</v>
      </c>
      <c r="O214" s="270"/>
      <c r="P214" s="262"/>
      <c r="Q214" s="262"/>
      <c r="S214" s="263" t="str">
        <f t="shared" si="197"/>
        <v/>
      </c>
      <c r="T214" s="443" t="str">
        <f t="shared" si="192"/>
        <v/>
      </c>
      <c r="U214" s="263" t="str">
        <f t="shared" si="198"/>
        <v/>
      </c>
      <c r="V214" s="264" t="str">
        <f t="shared" si="199"/>
        <v>t CO2-eq / ha</v>
      </c>
      <c r="Z214" s="232"/>
      <c r="AP214" s="232"/>
      <c r="AS214" s="268"/>
      <c r="AU214" s="266"/>
      <c r="AV214" s="266"/>
      <c r="AX214" s="266"/>
      <c r="AY214" s="266"/>
      <c r="BA214" s="266"/>
      <c r="BB214" s="266"/>
      <c r="BD214" s="266"/>
      <c r="BE214" s="266"/>
      <c r="BG214" s="266"/>
      <c r="BH214" s="266"/>
      <c r="BI214" s="235"/>
      <c r="BJ214" s="266"/>
      <c r="BK214" s="266"/>
      <c r="BM214" s="266"/>
      <c r="BN214" s="266"/>
      <c r="BP214" s="266"/>
      <c r="BQ214" s="266"/>
      <c r="BS214" s="266"/>
      <c r="BT214" s="266"/>
      <c r="BU214" s="241"/>
      <c r="BV214" s="232"/>
      <c r="BW214" s="266"/>
      <c r="BX214" s="266"/>
      <c r="BY214" s="241"/>
      <c r="BZ214" s="266"/>
      <c r="CA214" s="266"/>
      <c r="CC214" s="266"/>
      <c r="CD214" s="266"/>
      <c r="CF214" s="266"/>
      <c r="CG214" s="266"/>
      <c r="CI214" s="266"/>
      <c r="CJ214" s="266"/>
      <c r="CL214" s="266"/>
      <c r="CM214" s="266"/>
    </row>
    <row r="215" spans="1:92" s="239" customFormat="1" ht="26.5" customHeight="1" x14ac:dyDescent="0.55000000000000004">
      <c r="A215" s="445">
        <v>29</v>
      </c>
      <c r="B215" s="255" t="str">
        <f t="shared" si="194"/>
        <v xml:space="preserve">: </v>
      </c>
      <c r="C215" s="424"/>
      <c r="D215" s="424"/>
      <c r="E215" s="425"/>
      <c r="F215" s="424"/>
      <c r="G215" s="425"/>
      <c r="H215" s="305"/>
      <c r="I215" s="424"/>
      <c r="J215" s="306"/>
      <c r="K215" s="529"/>
      <c r="L215" s="424"/>
      <c r="M215" s="429"/>
      <c r="N215" s="426" t="str">
        <f>'[1]Advanced Controls'!$B$137</f>
        <v>t CO2-eq / ha</v>
      </c>
      <c r="O215" s="270"/>
      <c r="P215" s="262"/>
      <c r="Q215" s="262"/>
      <c r="S215" s="263" t="str">
        <f t="shared" si="197"/>
        <v/>
      </c>
      <c r="T215" s="443" t="str">
        <f t="shared" si="192"/>
        <v/>
      </c>
      <c r="U215" s="263" t="str">
        <f t="shared" si="198"/>
        <v/>
      </c>
      <c r="V215" s="264" t="str">
        <f t="shared" si="199"/>
        <v>t CO2-eq / ha</v>
      </c>
      <c r="Z215" s="232"/>
      <c r="AP215" s="232"/>
      <c r="AS215" s="268"/>
      <c r="AU215" s="266" t="str">
        <f t="shared" ca="1" si="161"/>
        <v/>
      </c>
      <c r="AV215" s="266" t="str">
        <f t="shared" ca="1" si="162"/>
        <v/>
      </c>
      <c r="AX215" s="266" t="str">
        <f t="shared" ca="1" si="163"/>
        <v/>
      </c>
      <c r="AY215" s="266" t="str">
        <f t="shared" ca="1" si="164"/>
        <v/>
      </c>
      <c r="BA215" s="266" t="str">
        <f t="shared" ca="1" si="165"/>
        <v/>
      </c>
      <c r="BB215" s="266" t="str">
        <f t="shared" ca="1" si="166"/>
        <v/>
      </c>
      <c r="BD215" s="266" t="str">
        <f t="shared" ca="1" si="167"/>
        <v/>
      </c>
      <c r="BE215" s="266" t="str">
        <f t="shared" ca="1" si="168"/>
        <v/>
      </c>
      <c r="BG215" s="266" t="str">
        <f t="shared" ca="1" si="169"/>
        <v/>
      </c>
      <c r="BH215" s="266" t="str">
        <f t="shared" ca="1" si="170"/>
        <v/>
      </c>
      <c r="BI215" s="235"/>
      <c r="BJ215" s="266" t="str">
        <f t="shared" ca="1" si="171"/>
        <v/>
      </c>
      <c r="BK215" s="266" t="str">
        <f t="shared" ca="1" si="172"/>
        <v/>
      </c>
      <c r="BM215" s="266" t="str">
        <f t="shared" ca="1" si="173"/>
        <v/>
      </c>
      <c r="BN215" s="266" t="str">
        <f t="shared" ca="1" si="174"/>
        <v/>
      </c>
      <c r="BP215" s="266" t="str">
        <f t="shared" ca="1" si="175"/>
        <v/>
      </c>
      <c r="BQ215" s="266" t="str">
        <f t="shared" ca="1" si="176"/>
        <v/>
      </c>
      <c r="BS215" s="266" t="str">
        <f t="shared" ca="1" si="177"/>
        <v/>
      </c>
      <c r="BT215" s="266" t="str">
        <f t="shared" ca="1" si="178"/>
        <v/>
      </c>
      <c r="BU215" s="241"/>
      <c r="BV215" s="232"/>
      <c r="BW215" s="266" t="str">
        <f t="shared" ca="1" si="179"/>
        <v/>
      </c>
      <c r="BX215" s="266" t="str">
        <f t="shared" ca="1" si="180"/>
        <v/>
      </c>
      <c r="BY215" s="241"/>
      <c r="BZ215" s="266" t="str">
        <f t="shared" ca="1" si="181"/>
        <v/>
      </c>
      <c r="CA215" s="266" t="str">
        <f t="shared" ca="1" si="182"/>
        <v/>
      </c>
      <c r="CC215" s="266" t="str">
        <f t="shared" ca="1" si="183"/>
        <v/>
      </c>
      <c r="CD215" s="266" t="str">
        <f t="shared" ca="1" si="184"/>
        <v/>
      </c>
      <c r="CF215" s="266" t="str">
        <f t="shared" si="185"/>
        <v/>
      </c>
      <c r="CG215" s="266" t="str">
        <f t="shared" si="186"/>
        <v/>
      </c>
      <c r="CI215" s="266" t="str">
        <f t="shared" ca="1" si="187"/>
        <v/>
      </c>
      <c r="CJ215" s="266" t="str">
        <f t="shared" ca="1" si="188"/>
        <v/>
      </c>
      <c r="CL215" s="266" t="str">
        <f t="shared" ca="1" si="189"/>
        <v/>
      </c>
      <c r="CM215" s="266" t="str">
        <f t="shared" ca="1" si="190"/>
        <v/>
      </c>
    </row>
    <row r="216" spans="1:92" s="239" customFormat="1" ht="42" x14ac:dyDescent="0.55000000000000004">
      <c r="A216" s="241"/>
      <c r="B216" s="271" t="s">
        <v>210</v>
      </c>
      <c r="C216" s="272"/>
      <c r="D216" s="272"/>
      <c r="E216" s="272"/>
      <c r="F216" s="272"/>
      <c r="G216" s="272"/>
      <c r="H216" s="241"/>
      <c r="J216" s="273"/>
      <c r="K216" s="560"/>
      <c r="L216" s="241"/>
      <c r="M216" s="241" t="s">
        <v>211</v>
      </c>
      <c r="N216" s="241"/>
      <c r="P216" s="262"/>
      <c r="Q216" s="262"/>
      <c r="R216" s="273" t="s">
        <v>302</v>
      </c>
      <c r="S216" s="274">
        <f>AVERAGE(S187:S215)</f>
        <v>429.60735291287028</v>
      </c>
      <c r="T216" s="274">
        <f>IF(S224="Y",SUM(T187:T215)/SUM(O187:O215),AVERAGE(T187:T215))</f>
        <v>429.60735291287028</v>
      </c>
      <c r="U216" s="275" t="e">
        <f>SUM(U187:U215)/SUM(O187:O215)</f>
        <v>#DIV/0!</v>
      </c>
      <c r="Z216" s="232"/>
      <c r="AP216" s="232"/>
      <c r="AT216" s="273" t="s">
        <v>212</v>
      </c>
      <c r="AU216" s="276">
        <f ca="1">AVERAGE(AU187:AU215)</f>
        <v>429.60735291287028</v>
      </c>
      <c r="AV216" s="276">
        <f ca="1">SUM(AV187:AV215)/COUNTIF(AV187:AV215,"&gt;0")</f>
        <v>429.60735291287028</v>
      </c>
      <c r="AX216" s="276" t="e">
        <f ca="1">AVERAGE(AX187:AX215)</f>
        <v>#DIV/0!</v>
      </c>
      <c r="AY216" s="276">
        <f ca="1">SUM(AY187:AY215)/COUNTIF(AY187:AY215,"&gt;0")</f>
        <v>432.90016696358532</v>
      </c>
      <c r="BA216" s="276">
        <f ca="1">AVERAGE(BA187:BA215)</f>
        <v>429.60735291287028</v>
      </c>
      <c r="BB216" s="276">
        <f ca="1">SUM(BB187:BB215)/COUNTIF(BB187:BB215,"&gt;0")</f>
        <v>429.60735291287028</v>
      </c>
      <c r="BD216" s="276">
        <f ca="1">AVERAGE(BD187:BD215)</f>
        <v>429.60735291287028</v>
      </c>
      <c r="BE216" s="276">
        <f ca="1">SUM(BE187:BE215)/COUNTIF(BE187:BE215,"&gt;0")</f>
        <v>432.90016696358532</v>
      </c>
      <c r="BG216" s="276">
        <f ca="1">AVERAGE(BG187:BG215)</f>
        <v>429.60735291287028</v>
      </c>
      <c r="BH216" s="276" t="e">
        <f ca="1">SUM(BH187:BH215)/COUNTIF(BH187:BH215,"&gt;0")</f>
        <v>#DIV/0!</v>
      </c>
      <c r="BI216" s="235"/>
      <c r="BJ216" s="276" t="e">
        <f ca="1">AVERAGE(BJ187:BJ215)</f>
        <v>#DIV/0!</v>
      </c>
      <c r="BK216" s="276" t="e">
        <f ca="1">SUM(BK187:BK215)/COUNTIF(BK187:BK215,"&gt;0")</f>
        <v>#DIV/0!</v>
      </c>
      <c r="BM216" s="276" t="e">
        <f ca="1">AVERAGE(BM187:BM215)</f>
        <v>#DIV/0!</v>
      </c>
      <c r="BN216" s="276" t="e">
        <f ca="1">SUM(BN187:BN215)/COUNTIF(BN187:BN215,"&gt;0")</f>
        <v>#DIV/0!</v>
      </c>
      <c r="BP216" s="276" t="e">
        <f ca="1">AVERAGE(BP187:BP215)</f>
        <v>#DIV/0!</v>
      </c>
      <c r="BQ216" s="276" t="e">
        <f ca="1">SUM(BQ187:BQ215)/COUNTIF(BQ187:BQ215,"&gt;0")</f>
        <v>#DIV/0!</v>
      </c>
      <c r="BS216" s="276" t="e">
        <f ca="1">AVERAGE(BS187:BS215)</f>
        <v>#DIV/0!</v>
      </c>
      <c r="BT216" s="276" t="e">
        <f ca="1">SUM(BT187:BT215)/COUNTIF(BT187:BT215,"&gt;0")</f>
        <v>#DIV/0!</v>
      </c>
      <c r="BU216" s="241"/>
      <c r="BV216" s="232"/>
      <c r="BW216" s="276">
        <f ca="1">AVERAGE(BW187:BW215)</f>
        <v>429.60735291287028</v>
      </c>
      <c r="BX216" s="276">
        <f ca="1">SUM(BX187:BX215)/COUNTIF(BX187:BX215,"&gt;0")</f>
        <v>429.60735291287028</v>
      </c>
      <c r="BY216" s="241"/>
      <c r="BZ216" s="276" t="e">
        <f ca="1">AVERAGE(BZ187:BZ215)</f>
        <v>#DIV/0!</v>
      </c>
      <c r="CA216" s="276" t="e">
        <f ca="1">SUM(CA187:CA215)/COUNTIF(CA187:CA215,"&gt;0")</f>
        <v>#DIV/0!</v>
      </c>
      <c r="CC216" s="276">
        <f ca="1">AVERAGE(CC187:CC215)</f>
        <v>370.33669999999995</v>
      </c>
      <c r="CD216" s="276">
        <f ca="1">SUM(CD187:CD215)/COUNTIF(CD187:CD215,"&gt;0")</f>
        <v>429.60735291287028</v>
      </c>
      <c r="CF216" s="276" t="e">
        <f>AVERAGE(CF187:CF215)</f>
        <v>#DIV/0!</v>
      </c>
      <c r="CG216" s="276" t="e">
        <f>SUM(CG187:CG215)/COUNTIF(CG187:CG215,"&gt;0")</f>
        <v>#DIV/0!</v>
      </c>
      <c r="CI216" s="276">
        <f ca="1">AVERAGE(CI187:CI215)</f>
        <v>432.90016696358532</v>
      </c>
      <c r="CJ216" s="276">
        <f ca="1">SUM(CJ187:CJ215)/COUNTIF(CJ187:CJ215,"&gt;0")</f>
        <v>429.60735291287028</v>
      </c>
      <c r="CL216" s="276" t="e">
        <f ca="1">AVERAGE(CL187:CL215)</f>
        <v>#DIV/0!</v>
      </c>
      <c r="CM216" s="276">
        <f ca="1">SUM(CM187:CM215)/COUNTIF(CM187:CM215,"&gt;0")</f>
        <v>429.60735291287028</v>
      </c>
    </row>
    <row r="217" spans="1:92" s="239" customFormat="1" ht="42" x14ac:dyDescent="0.55000000000000004">
      <c r="A217" s="241"/>
      <c r="B217" s="271" t="s">
        <v>213</v>
      </c>
      <c r="C217" s="272" t="s">
        <v>214</v>
      </c>
      <c r="D217" s="300" t="s">
        <v>286</v>
      </c>
      <c r="E217" s="278"/>
      <c r="F217" s="278"/>
      <c r="G217" s="278"/>
      <c r="H217" s="278"/>
      <c r="I217" s="278"/>
      <c r="J217" s="278"/>
      <c r="K217" s="561"/>
      <c r="L217" s="241"/>
      <c r="M217" s="241"/>
      <c r="N217" s="241"/>
      <c r="P217" s="262"/>
      <c r="Q217" s="262"/>
      <c r="R217" s="279" t="s">
        <v>215</v>
      </c>
      <c r="S217" s="280">
        <f>S216+V217*S220</f>
        <v>578.34203379720748</v>
      </c>
      <c r="T217" s="280">
        <f>T216+V217*T220</f>
        <v>578.34203379720748</v>
      </c>
      <c r="U217" s="280" t="e">
        <f>U216+V217*U220</f>
        <v>#DIV/0!</v>
      </c>
      <c r="V217" s="281">
        <v>1</v>
      </c>
      <c r="W217" s="282" t="s">
        <v>216</v>
      </c>
      <c r="Z217" s="232"/>
      <c r="AP217" s="232"/>
      <c r="AT217" s="279" t="s">
        <v>215</v>
      </c>
      <c r="AU217" s="283" t="e">
        <f ca="1">AU216+(AU222*AU219)</f>
        <v>#DIV/0!</v>
      </c>
      <c r="AV217" s="283" t="e">
        <f ca="1">AV216+(AV222*AU219)</f>
        <v>#DIV/0!</v>
      </c>
      <c r="AX217" s="283" t="e">
        <f ca="1">AX216+(AX222*AX219)</f>
        <v>#DIV/0!</v>
      </c>
      <c r="AY217" s="283" t="e">
        <f ca="1">AY216+(AY222*AX219)</f>
        <v>#DIV/0!</v>
      </c>
      <c r="BA217" s="283" t="e">
        <f ca="1">BA216+(BA222*BA219)</f>
        <v>#DIV/0!</v>
      </c>
      <c r="BB217" s="283" t="e">
        <f ca="1">BB216+(BB222*BA219)</f>
        <v>#DIV/0!</v>
      </c>
      <c r="BD217" s="283" t="e">
        <f ca="1">BD216+(BD222*BD219)</f>
        <v>#DIV/0!</v>
      </c>
      <c r="BE217" s="283">
        <f ca="1">BE216+(BE222*BD219)</f>
        <v>581.63484784792252</v>
      </c>
      <c r="BG217" s="283" t="e">
        <f ca="1">BG216+(BG222*BG219)</f>
        <v>#DIV/0!</v>
      </c>
      <c r="BH217" s="283" t="e">
        <f ca="1">BH216+(BH222*BG219)</f>
        <v>#DIV/0!</v>
      </c>
      <c r="BI217" s="235"/>
      <c r="BJ217" s="283" t="e">
        <f ca="1">BJ216+(BJ222*BJ219)</f>
        <v>#DIV/0!</v>
      </c>
      <c r="BK217" s="283" t="e">
        <f ca="1">BK216+(BK222*BJ219)</f>
        <v>#DIV/0!</v>
      </c>
      <c r="BM217" s="283" t="e">
        <f ca="1">BM216+(BM222*BM219)</f>
        <v>#DIV/0!</v>
      </c>
      <c r="BN217" s="283" t="e">
        <f ca="1">BN216+(BN222*BM219)</f>
        <v>#DIV/0!</v>
      </c>
      <c r="BP217" s="283" t="e">
        <f ca="1">BP216+(BP222*BP219)</f>
        <v>#DIV/0!</v>
      </c>
      <c r="BQ217" s="283" t="e">
        <f ca="1">BQ216+(BQ222*BP219)</f>
        <v>#DIV/0!</v>
      </c>
      <c r="BS217" s="283" t="e">
        <f ca="1">BS216+(BS222*BS219)</f>
        <v>#DIV/0!</v>
      </c>
      <c r="BT217" s="283" t="e">
        <f ca="1">BT216+(BT222*BS219)</f>
        <v>#DIV/0!</v>
      </c>
      <c r="BU217" s="241"/>
      <c r="BV217" s="232"/>
      <c r="BW217" s="283" t="e">
        <f ca="1">BW216+(BW222*BW219)</f>
        <v>#DIV/0!</v>
      </c>
      <c r="BX217" s="283" t="e">
        <f ca="1">BX216+(BX222*BW219)</f>
        <v>#DIV/0!</v>
      </c>
      <c r="BY217" s="241"/>
      <c r="BZ217" s="283" t="e">
        <f ca="1">BZ216+(BZ222*BZ219)</f>
        <v>#DIV/0!</v>
      </c>
      <c r="CA217" s="283" t="e">
        <f ca="1">CA216+(CA222*BZ219)</f>
        <v>#DIV/0!</v>
      </c>
      <c r="CC217" s="283">
        <f ca="1">CC216+(CC222*CC219)</f>
        <v>519.07138088433715</v>
      </c>
      <c r="CD217" s="283" t="e">
        <f ca="1">CD216+(CD222*CC219)</f>
        <v>#DIV/0!</v>
      </c>
      <c r="CF217" s="283" t="e">
        <f>CF216+(CF222*CF219)</f>
        <v>#DIV/0!</v>
      </c>
      <c r="CG217" s="283" t="e">
        <f>CG216+(CG222*CF219)</f>
        <v>#DIV/0!</v>
      </c>
      <c r="CI217" s="283">
        <f ca="1">CI216+(CI222*CI219)</f>
        <v>581.63484784792252</v>
      </c>
      <c r="CJ217" s="283" t="e">
        <f ca="1">CJ216+(CJ222*CI219)</f>
        <v>#DIV/0!</v>
      </c>
      <c r="CL217" s="283" t="e">
        <f ca="1">CL216+(CL222*CL219)</f>
        <v>#DIV/0!</v>
      </c>
      <c r="CM217" s="283" t="e">
        <f ca="1">CM216+(CM222*CL219)</f>
        <v>#DIV/0!</v>
      </c>
    </row>
    <row r="218" spans="1:92" s="241" customFormat="1" ht="13" customHeight="1" x14ac:dyDescent="0.55000000000000004">
      <c r="B218" s="271" t="s">
        <v>217</v>
      </c>
      <c r="C218" s="262"/>
      <c r="D218" s="300" t="s">
        <v>285</v>
      </c>
      <c r="E218" s="285"/>
      <c r="F218" s="285"/>
      <c r="G218" s="285"/>
      <c r="H218" s="285"/>
      <c r="I218" s="285"/>
      <c r="J218" s="285"/>
      <c r="K218" s="562"/>
      <c r="L218" s="239"/>
      <c r="M218" s="239"/>
      <c r="R218" s="279" t="s">
        <v>218</v>
      </c>
      <c r="S218" s="280">
        <f>S216-V218*S220</f>
        <v>280.87267202853309</v>
      </c>
      <c r="T218" s="280">
        <f>T216-V218*T220</f>
        <v>280.87267202853309</v>
      </c>
      <c r="U218" s="280" t="e">
        <f>U216-V218*U220</f>
        <v>#DIV/0!</v>
      </c>
      <c r="V218" s="281">
        <v>1</v>
      </c>
      <c r="W218" s="282" t="s">
        <v>219</v>
      </c>
      <c r="X218" s="239"/>
      <c r="Z218" s="286"/>
      <c r="AP218" s="286"/>
      <c r="AQ218" s="239"/>
      <c r="AR218" s="239"/>
      <c r="AS218" s="239"/>
      <c r="AT218" s="279" t="s">
        <v>218</v>
      </c>
      <c r="AU218" s="283" t="e">
        <f ca="1">AU216-(AU222*AU220)</f>
        <v>#DIV/0!</v>
      </c>
      <c r="AV218" s="283" t="e">
        <f ca="1">AV216-(AV222*AU220)</f>
        <v>#DIV/0!</v>
      </c>
      <c r="AW218" s="239"/>
      <c r="AX218" s="283" t="e">
        <f ca="1">AX216-(AX222*AX220)</f>
        <v>#DIV/0!</v>
      </c>
      <c r="AY218" s="283" t="e">
        <f ca="1">AY216-(AY222*AX220)</f>
        <v>#DIV/0!</v>
      </c>
      <c r="AZ218" s="239"/>
      <c r="BA218" s="283" t="e">
        <f ca="1">BA216-(BA222*BA220)</f>
        <v>#DIV/0!</v>
      </c>
      <c r="BB218" s="283" t="e">
        <f ca="1">BB216-(BB222*BA220)</f>
        <v>#DIV/0!</v>
      </c>
      <c r="BC218" s="239"/>
      <c r="BD218" s="283" t="e">
        <f ca="1">BD216-(BD222*BD220)</f>
        <v>#DIV/0!</v>
      </c>
      <c r="BE218" s="283" t="e">
        <f ca="1">BE216-(BE222*BD220)</f>
        <v>#DIV/0!</v>
      </c>
      <c r="BF218" s="239"/>
      <c r="BG218" s="283" t="e">
        <f ca="1">BG216-(BG222*BG220)</f>
        <v>#DIV/0!</v>
      </c>
      <c r="BH218" s="283" t="e">
        <f ca="1">BH216-(BH222*BG220)</f>
        <v>#DIV/0!</v>
      </c>
      <c r="BI218" s="235"/>
      <c r="BJ218" s="283" t="e">
        <f ca="1">BJ216-(BJ222*BJ220)</f>
        <v>#DIV/0!</v>
      </c>
      <c r="BK218" s="283" t="e">
        <f ca="1">BK216-(BK222*BJ220)</f>
        <v>#DIV/0!</v>
      </c>
      <c r="BL218" s="239"/>
      <c r="BM218" s="283" t="e">
        <f ca="1">BM216-(BM222*BM220)</f>
        <v>#DIV/0!</v>
      </c>
      <c r="BN218" s="283" t="e">
        <f ca="1">BN216-(BN222*BM220)</f>
        <v>#DIV/0!</v>
      </c>
      <c r="BO218" s="239"/>
      <c r="BP218" s="283" t="e">
        <f ca="1">BP216-(BP222*BP220)</f>
        <v>#DIV/0!</v>
      </c>
      <c r="BQ218" s="283" t="e">
        <f ca="1">BQ216-(BQ222*BP220)</f>
        <v>#DIV/0!</v>
      </c>
      <c r="BR218" s="239"/>
      <c r="BS218" s="283" t="e">
        <f ca="1">BS216-(BS222*BS220)</f>
        <v>#DIV/0!</v>
      </c>
      <c r="BT218" s="283" t="e">
        <f ca="1">BT216-(BT222*BS220)</f>
        <v>#DIV/0!</v>
      </c>
      <c r="BV218" s="232"/>
      <c r="BW218" s="283" t="e">
        <f ca="1">BW216-(BW222*BW220)</f>
        <v>#DIV/0!</v>
      </c>
      <c r="BX218" s="283" t="e">
        <f ca="1">BX216-(BX222*BW220)</f>
        <v>#DIV/0!</v>
      </c>
      <c r="BZ218" s="283" t="e">
        <f ca="1">BZ216-(BZ222*BZ220)</f>
        <v>#DIV/0!</v>
      </c>
      <c r="CA218" s="283" t="e">
        <f ca="1">CA216-(CA222*BZ220)</f>
        <v>#DIV/0!</v>
      </c>
      <c r="CB218" s="239"/>
      <c r="CC218" s="283" t="e">
        <f ca="1">CC216-(CC222*CC220)</f>
        <v>#DIV/0!</v>
      </c>
      <c r="CD218" s="283" t="e">
        <f ca="1">CD216-(CD222*CC220)</f>
        <v>#DIV/0!</v>
      </c>
      <c r="CE218" s="239"/>
      <c r="CF218" s="283" t="e">
        <f>CF216-(CF222*CF220)</f>
        <v>#DIV/0!</v>
      </c>
      <c r="CG218" s="283" t="e">
        <f>CG216-(CG222*CF220)</f>
        <v>#DIV/0!</v>
      </c>
      <c r="CH218" s="239"/>
      <c r="CI218" s="283" t="e">
        <f ca="1">CI216-(CI222*CI220)</f>
        <v>#DIV/0!</v>
      </c>
      <c r="CJ218" s="283" t="e">
        <f ca="1">CJ216-(CJ222*CI220)</f>
        <v>#DIV/0!</v>
      </c>
      <c r="CK218" s="239"/>
      <c r="CL218" s="283" t="e">
        <f ca="1">CL216-(CL222*CL220)</f>
        <v>#DIV/0!</v>
      </c>
      <c r="CM218" s="283" t="e">
        <f ca="1">CM216-(CM222*CL220)</f>
        <v>#DIV/0!</v>
      </c>
      <c r="CN218" s="239"/>
    </row>
    <row r="219" spans="1:92" s="241" customFormat="1" ht="28.2" x14ac:dyDescent="0.55000000000000004">
      <c r="C219" s="262"/>
      <c r="D219" s="284"/>
      <c r="E219" s="285"/>
      <c r="F219" s="285"/>
      <c r="G219" s="285"/>
      <c r="H219" s="285"/>
      <c r="I219" s="285"/>
      <c r="J219" s="285"/>
      <c r="K219" s="562"/>
      <c r="R219" s="279" t="s">
        <v>220</v>
      </c>
      <c r="S219" s="280" t="str">
        <f>IF((0.67*S220)&gt;S216,"no","yes")</f>
        <v>yes</v>
      </c>
      <c r="T219" s="280" t="str">
        <f>IF((0.67*T220)&gt;T216,"no","yes")</f>
        <v>yes</v>
      </c>
      <c r="U219" s="280" t="e">
        <f>IF((0.67*U220)&gt;U216,"no","yes")</f>
        <v>#DIV/0!</v>
      </c>
      <c r="Z219" s="286"/>
      <c r="AP219" s="286"/>
      <c r="AS219" s="757" t="s">
        <v>221</v>
      </c>
      <c r="AT219" s="758"/>
      <c r="AU219" s="281">
        <v>1</v>
      </c>
      <c r="AX219" s="281">
        <v>1</v>
      </c>
      <c r="BA219" s="281">
        <v>1</v>
      </c>
      <c r="BD219" s="281">
        <v>1</v>
      </c>
      <c r="BG219" s="281">
        <v>1</v>
      </c>
      <c r="BI219" s="235"/>
      <c r="BJ219" s="281">
        <v>1</v>
      </c>
      <c r="BM219" s="281">
        <v>1</v>
      </c>
      <c r="BP219" s="281">
        <v>1</v>
      </c>
      <c r="BS219" s="281">
        <v>1</v>
      </c>
      <c r="BV219" s="286"/>
      <c r="BW219" s="281">
        <v>1</v>
      </c>
      <c r="BZ219" s="281">
        <v>1</v>
      </c>
      <c r="CC219" s="281">
        <v>1</v>
      </c>
      <c r="CF219" s="281">
        <v>1</v>
      </c>
      <c r="CI219" s="281">
        <v>1</v>
      </c>
      <c r="CL219" s="281">
        <v>1</v>
      </c>
    </row>
    <row r="220" spans="1:92" s="241" customFormat="1" ht="41.4" x14ac:dyDescent="0.55000000000000004">
      <c r="A220" s="287" t="str">
        <f>HYPERLINK("#"&amp;"'"&amp;A$1&amp;"'!a1","Back to top")</f>
        <v>Back to top</v>
      </c>
      <c r="B220" s="287"/>
      <c r="C220" s="262"/>
      <c r="D220" s="284" t="s">
        <v>762</v>
      </c>
      <c r="E220" s="285"/>
      <c r="F220" s="285"/>
      <c r="G220" s="285"/>
      <c r="H220" s="285"/>
      <c r="I220" s="285"/>
      <c r="J220" s="285"/>
      <c r="K220" s="562"/>
      <c r="N220" s="282"/>
      <c r="O220" s="282"/>
      <c r="R220" s="279" t="s">
        <v>222</v>
      </c>
      <c r="S220" s="280">
        <f>_xlfn.STDEV.P(S187:S215)</f>
        <v>148.73468088433717</v>
      </c>
      <c r="T220" s="280">
        <f t="array" ref="T220">IF(S224="Y",SQRT(SUM(O187:O215*(M187:M215-(T216))^2)/((COUNTIFS(O187:O215,"&lt;&gt;0")-1)/COUNTIFS(O187:O215,"&lt;&gt;0")*SUM(O187:O215))),_xlfn.STDEV.P(T187:T215))</f>
        <v>148.73468088433717</v>
      </c>
      <c r="U220" s="280" t="e">
        <f t="array" ref="U220">SQRT(SUM(O187:O215*(M187:M215-(U216))^2)/((COUNTIFS(O187:O215,"&lt;&gt;0")-1)/COUNTIFS(O187:O215,"&lt;&gt;0")*SUM(O187:O215)))</f>
        <v>#DIV/0!</v>
      </c>
      <c r="Z220" s="286"/>
      <c r="AP220" s="286"/>
      <c r="AS220" s="757"/>
      <c r="AT220" s="758"/>
      <c r="AU220" s="281">
        <v>1</v>
      </c>
      <c r="AX220" s="281">
        <v>1</v>
      </c>
      <c r="BA220" s="281">
        <v>1</v>
      </c>
      <c r="BD220" s="281">
        <v>1</v>
      </c>
      <c r="BG220" s="281">
        <v>1</v>
      </c>
      <c r="BI220" s="235"/>
      <c r="BJ220" s="281">
        <v>1</v>
      </c>
      <c r="BM220" s="281">
        <v>1</v>
      </c>
      <c r="BP220" s="281">
        <v>1</v>
      </c>
      <c r="BS220" s="281">
        <v>1</v>
      </c>
      <c r="BV220" s="286"/>
      <c r="BW220" s="281">
        <v>1</v>
      </c>
      <c r="BZ220" s="281">
        <v>1</v>
      </c>
      <c r="CC220" s="281">
        <v>1</v>
      </c>
      <c r="CF220" s="281">
        <v>1</v>
      </c>
      <c r="CI220" s="281">
        <v>1</v>
      </c>
      <c r="CL220" s="281">
        <v>1</v>
      </c>
    </row>
    <row r="221" spans="1:92" s="241" customFormat="1" ht="28.2" x14ac:dyDescent="0.55000000000000004">
      <c r="C221" s="254"/>
      <c r="D221" s="284"/>
      <c r="E221" s="285"/>
      <c r="F221" s="285"/>
      <c r="G221" s="285"/>
      <c r="H221" s="285"/>
      <c r="I221" s="285"/>
      <c r="J221" s="285"/>
      <c r="K221" s="562"/>
      <c r="R221" s="288" t="s">
        <v>223</v>
      </c>
      <c r="S221" s="289">
        <f>COUNTIF(S187:S215,"&gt;0")</f>
        <v>19</v>
      </c>
      <c r="T221" s="289">
        <f>COUNTIF(T187:T215,"&gt;0")</f>
        <v>19</v>
      </c>
      <c r="U221" s="290"/>
      <c r="V221" s="291" t="s">
        <v>224</v>
      </c>
      <c r="Z221" s="286"/>
      <c r="AP221" s="286"/>
      <c r="AT221" s="279" t="s">
        <v>220</v>
      </c>
      <c r="AU221" s="283" t="e">
        <f ca="1">IF((0.67*AU222)&gt;AU216,"no","yes")</f>
        <v>#DIV/0!</v>
      </c>
      <c r="AV221" s="283" t="e">
        <f ca="1">IF((0.67*AV222)&gt;AV216,"no","yes")</f>
        <v>#DIV/0!</v>
      </c>
      <c r="AX221" s="283" t="e">
        <f ca="1">IF((0.67*AX222)&gt;AX216,"no","yes")</f>
        <v>#DIV/0!</v>
      </c>
      <c r="AY221" s="283" t="e">
        <f ca="1">IF((0.67*AY222)&gt;AY216,"no","yes")</f>
        <v>#DIV/0!</v>
      </c>
      <c r="BA221" s="283" t="e">
        <f ca="1">IF((0.67*BA222)&gt;BA216,"no","yes")</f>
        <v>#DIV/0!</v>
      </c>
      <c r="BB221" s="283" t="str">
        <f ca="1">IF((0.67*BB222)&gt;BB216,"no","yes")</f>
        <v>yes</v>
      </c>
      <c r="BD221" s="283" t="str">
        <f ca="1">IF((0.67*BD222)&gt;BD216,"no","yes")</f>
        <v>yes</v>
      </c>
      <c r="BE221" s="283" t="e">
        <f ca="1">IF((0.67*BE222)&gt;BE216,"no","yes")</f>
        <v>#DIV/0!</v>
      </c>
      <c r="BG221" s="283" t="e">
        <f ca="1">IF((0.67*BG222)&gt;BG216,"no","yes")</f>
        <v>#DIV/0!</v>
      </c>
      <c r="BH221" s="283" t="e">
        <f ca="1">IF((0.67*BH222)&gt;BH216,"no","yes")</f>
        <v>#DIV/0!</v>
      </c>
      <c r="BI221" s="235"/>
      <c r="BJ221" s="283" t="e">
        <f ca="1">IF((0.67*BJ222)&gt;BJ216,"no","yes")</f>
        <v>#DIV/0!</v>
      </c>
      <c r="BK221" s="283" t="e">
        <f ca="1">IF((0.67*BK222)&gt;BK216,"no","yes")</f>
        <v>#DIV/0!</v>
      </c>
      <c r="BM221" s="283" t="e">
        <f ca="1">IF((0.67*BM222)&gt;BM216,"no","yes")</f>
        <v>#DIV/0!</v>
      </c>
      <c r="BN221" s="283" t="e">
        <f ca="1">IF((0.67*BN222)&gt;BN216,"no","yes")</f>
        <v>#DIV/0!</v>
      </c>
      <c r="BP221" s="283" t="e">
        <f ca="1">IF((0.67*BP222)&gt;BP216,"no","yes")</f>
        <v>#DIV/0!</v>
      </c>
      <c r="BQ221" s="283" t="e">
        <f ca="1">IF((0.67*BQ222)&gt;BQ216,"no","yes")</f>
        <v>#DIV/0!</v>
      </c>
      <c r="BS221" s="283" t="e">
        <f ca="1">IF((0.67*BS222)&gt;BS216,"no","yes")</f>
        <v>#DIV/0!</v>
      </c>
      <c r="BT221" s="283" t="e">
        <f ca="1">IF((0.67*BT222)&gt;BT216,"no","yes")</f>
        <v>#DIV/0!</v>
      </c>
      <c r="BV221" s="286"/>
      <c r="BW221" s="283" t="str">
        <f ca="1">IF((0.67*BW222)&gt;BW216,"no","yes")</f>
        <v>yes</v>
      </c>
      <c r="BX221" s="283" t="str">
        <f ca="1">IF((0.67*BX222)&gt;BX216,"no","yes")</f>
        <v>yes</v>
      </c>
      <c r="BZ221" s="283" t="e">
        <f ca="1">IF((0.67*BZ222)&gt;BZ216,"no","yes")</f>
        <v>#DIV/0!</v>
      </c>
      <c r="CA221" s="283" t="e">
        <f ca="1">IF((0.67*CA222)&gt;CA216,"no","yes")</f>
        <v>#DIV/0!</v>
      </c>
      <c r="CC221" s="283" t="e">
        <f ca="1">IF((0.67*CC222)&gt;CC216,"no","yes")</f>
        <v>#DIV/0!</v>
      </c>
      <c r="CD221" s="283" t="str">
        <f ca="1">IF((0.67*CD222)&gt;CD216,"no","yes")</f>
        <v>yes</v>
      </c>
      <c r="CF221" s="283" t="e">
        <f>IF((0.67*CF222)&gt;CF216,"no","yes")</f>
        <v>#DIV/0!</v>
      </c>
      <c r="CG221" s="283" t="e">
        <f>IF((0.67*CG222)&gt;CG216,"no","yes")</f>
        <v>#DIV/0!</v>
      </c>
      <c r="CI221" s="283" t="e">
        <f ca="1">IF((0.67*CI222)&gt;CI216,"no","yes")</f>
        <v>#DIV/0!</v>
      </c>
      <c r="CJ221" s="283" t="str">
        <f ca="1">IF((0.67*CJ222)&gt;CJ216,"no","yes")</f>
        <v>yes</v>
      </c>
      <c r="CL221" s="283" t="e">
        <f ca="1">IF((0.67*CL222)&gt;CL216,"no","yes")</f>
        <v>#DIV/0!</v>
      </c>
      <c r="CM221" s="283" t="str">
        <f ca="1">IF((0.67*CM222)&gt;CM216,"no","yes")</f>
        <v>yes</v>
      </c>
    </row>
    <row r="222" spans="1:92" s="241" customFormat="1" ht="28.2" x14ac:dyDescent="0.55000000000000004">
      <c r="D222" s="284"/>
      <c r="E222" s="285"/>
      <c r="F222" s="285"/>
      <c r="G222" s="285"/>
      <c r="H222" s="285"/>
      <c r="I222" s="285"/>
      <c r="J222" s="285"/>
      <c r="K222" s="562"/>
      <c r="T222" s="262"/>
      <c r="V222" s="105"/>
      <c r="W222" s="105"/>
      <c r="X222" s="105"/>
      <c r="Z222" s="286"/>
      <c r="AP222" s="286"/>
      <c r="AT222" s="279" t="s">
        <v>222</v>
      </c>
      <c r="AU222" s="283">
        <f ca="1">_xlfn.STDEV.P(AU187:AU215)</f>
        <v>148.73468088433717</v>
      </c>
      <c r="AV222" s="283">
        <f ca="1">_xlfn.STDEV.P(AV187:AV215)</f>
        <v>148.73468088433717</v>
      </c>
      <c r="AX222" s="283">
        <f ca="1">_xlfn.STDEV.P(AX187:AX215)</f>
        <v>148.73468088433717</v>
      </c>
      <c r="AY222" s="283" t="e">
        <f ca="1">_xlfn.STDEV.P(AY187:AY215)</f>
        <v>#DIV/0!</v>
      </c>
      <c r="BA222" s="283" t="e">
        <f ca="1">_xlfn.STDEV.P(BA187:BA215)</f>
        <v>#DIV/0!</v>
      </c>
      <c r="BB222" s="283">
        <f ca="1">_xlfn.STDEV.P(BB187:BB215)</f>
        <v>152.13479460336075</v>
      </c>
      <c r="BD222" s="283">
        <f ca="1">_xlfn.STDEV.P(BD187:BD215)</f>
        <v>152.13479460336075</v>
      </c>
      <c r="BE222" s="283">
        <f ca="1">_xlfn.STDEV.P(BE187:BE215)</f>
        <v>148.73468088433717</v>
      </c>
      <c r="BG222" s="283" t="e">
        <f ca="1">_xlfn.STDEV.P(BG187:BG215)</f>
        <v>#DIV/0!</v>
      </c>
      <c r="BH222" s="283">
        <f ca="1">_xlfn.STDEV.P(BH187:BH215)</f>
        <v>148.73468088433717</v>
      </c>
      <c r="BI222" s="235"/>
      <c r="BJ222" s="283" t="e">
        <f ca="1">_xlfn.STDEV.P(BJ187:BJ215)</f>
        <v>#DIV/0!</v>
      </c>
      <c r="BK222" s="283" t="e">
        <f ca="1">_xlfn.STDEV.P(BK187:BK215)</f>
        <v>#DIV/0!</v>
      </c>
      <c r="BM222" s="283" t="e">
        <f ca="1">_xlfn.STDEV.P(BM187:BM215)</f>
        <v>#DIV/0!</v>
      </c>
      <c r="BN222" s="283" t="e">
        <f ca="1">_xlfn.STDEV.P(BN187:BN215)</f>
        <v>#DIV/0!</v>
      </c>
      <c r="BP222" s="283" t="e">
        <f ca="1">_xlfn.STDEV.P(BP187:BP215)</f>
        <v>#DIV/0!</v>
      </c>
      <c r="BQ222" s="283" t="e">
        <f ca="1">_xlfn.STDEV.P(BQ187:BQ215)</f>
        <v>#DIV/0!</v>
      </c>
      <c r="BS222" s="283" t="e">
        <f ca="1">_xlfn.STDEV.P(BS187:BS215)</f>
        <v>#DIV/0!</v>
      </c>
      <c r="BT222" s="283" t="e">
        <f ca="1">_xlfn.STDEV.P(BT187:BT215)</f>
        <v>#DIV/0!</v>
      </c>
      <c r="BV222" s="286"/>
      <c r="BW222" s="283">
        <f ca="1">_xlfn.STDEV.P(BW187:BW215)</f>
        <v>152.13479460336075</v>
      </c>
      <c r="BX222" s="283">
        <f ca="1">_xlfn.STDEV.P(BX187:BX215)</f>
        <v>152.13479460336075</v>
      </c>
      <c r="BZ222" s="283">
        <f ca="1">_xlfn.STDEV.P(BZ187:BZ215)</f>
        <v>148.73468088433717</v>
      </c>
      <c r="CA222" s="283">
        <f ca="1">_xlfn.STDEV.P(CA187:CA215)</f>
        <v>148.73468088433717</v>
      </c>
      <c r="CC222" s="283">
        <f ca="1">_xlfn.STDEV.P(CC187:CC215)</f>
        <v>148.73468088433717</v>
      </c>
      <c r="CD222" s="283">
        <f ca="1">_xlfn.STDEV.P(CD187:CD215)</f>
        <v>152.13479460336075</v>
      </c>
      <c r="CF222" s="283" t="e">
        <f>_xlfn.STDEV.P(CF187:CF215)</f>
        <v>#DIV/0!</v>
      </c>
      <c r="CG222" s="283" t="e">
        <f>_xlfn.STDEV.P(CG187:CG215)</f>
        <v>#DIV/0!</v>
      </c>
      <c r="CI222" s="283">
        <f ca="1">_xlfn.STDEV.P(CI187:CI215)</f>
        <v>148.73468088433717</v>
      </c>
      <c r="CJ222" s="283">
        <f ca="1">_xlfn.STDEV.P(CJ187:CJ215)</f>
        <v>152.13479460336075</v>
      </c>
      <c r="CL222" s="283">
        <f ca="1">_xlfn.STDEV.P(CL187:CL215)</f>
        <v>148.73468088433717</v>
      </c>
      <c r="CM222" s="283">
        <f ca="1">_xlfn.STDEV.P(CM187:CM215)</f>
        <v>152.13479460336075</v>
      </c>
    </row>
    <row r="223" spans="1:92" s="241" customFormat="1" ht="28.2" x14ac:dyDescent="0.55000000000000004">
      <c r="D223" s="292"/>
      <c r="E223" s="293"/>
      <c r="F223" s="293"/>
      <c r="G223" s="293"/>
      <c r="H223" s="293"/>
      <c r="I223" s="293"/>
      <c r="J223" s="293"/>
      <c r="K223" s="563"/>
      <c r="S223" s="244" t="s">
        <v>225</v>
      </c>
      <c r="V223" s="105"/>
      <c r="W223" s="105"/>
      <c r="X223" s="105"/>
      <c r="Z223" s="286"/>
      <c r="AP223" s="235"/>
      <c r="AT223" s="288" t="s">
        <v>223</v>
      </c>
      <c r="AU223" s="294">
        <f ca="1">COUNTIF(AU187:AU215,"&gt;0")</f>
        <v>18</v>
      </c>
      <c r="AV223" s="294">
        <f ca="1">COUNTIF(AV187:AV215,"&gt;0")</f>
        <v>18</v>
      </c>
      <c r="AX223" s="294">
        <f ca="1">COUNTIF(AX187:AX215,"&gt;0")</f>
        <v>1</v>
      </c>
      <c r="AY223" s="294">
        <f ca="1">COUNTIF(AY187:AY215,"&gt;0")</f>
        <v>0</v>
      </c>
      <c r="BA223" s="294">
        <f ca="1">COUNTIF(BA187:BA215,"&gt;0")</f>
        <v>1</v>
      </c>
      <c r="BB223" s="294">
        <f ca="1">COUNTIF(BB187:BB215,"&gt;0")</f>
        <v>19</v>
      </c>
      <c r="BD223" s="294">
        <f ca="1">COUNTIF(BD187:BD215,"&gt;0")</f>
        <v>19</v>
      </c>
      <c r="BE223" s="294">
        <f ca="1">COUNTIF(BE187:BE215,"&gt;0")</f>
        <v>19</v>
      </c>
      <c r="BG223" s="294">
        <f ca="1">COUNTIF(BG187:BG215,"&gt;0")</f>
        <v>1</v>
      </c>
      <c r="BH223" s="294">
        <f ca="1">COUNTIF(BH187:BH215,"&gt;0")</f>
        <v>1</v>
      </c>
      <c r="BI223" s="235"/>
      <c r="BJ223" s="294">
        <f ca="1">COUNTIF(BJ187:BJ215,"&gt;0")</f>
        <v>0</v>
      </c>
      <c r="BK223" s="294">
        <f ca="1">COUNTIF(BK187:BK215,"&gt;0")</f>
        <v>0</v>
      </c>
      <c r="BM223" s="294">
        <f ca="1">COUNTIF(BM187:BM215,"&gt;0")</f>
        <v>0</v>
      </c>
      <c r="BN223" s="294">
        <f ca="1">COUNTIF(BN187:BN215,"&gt;0")</f>
        <v>0</v>
      </c>
      <c r="BP223" s="294">
        <f ca="1">COUNTIF(BP187:BP215,"&gt;0")</f>
        <v>0</v>
      </c>
      <c r="BQ223" s="294">
        <f ca="1">COUNTIF(BQ187:BQ215,"&gt;0")</f>
        <v>0</v>
      </c>
      <c r="BS223" s="294">
        <f ca="1">COUNTIF(BS187:BS215,"&gt;0")</f>
        <v>0</v>
      </c>
      <c r="BT223" s="294">
        <f ca="1">COUNTIF(BT187:BT215,"&gt;0")</f>
        <v>0</v>
      </c>
      <c r="BV223" s="286"/>
      <c r="BW223" s="294">
        <f ca="1">COUNTIF(BW187:BW215,"&gt;0")</f>
        <v>19</v>
      </c>
      <c r="BX223" s="294">
        <f ca="1">COUNTIF(BX187:BX215,"&gt;0")</f>
        <v>19</v>
      </c>
      <c r="BZ223" s="294">
        <f ca="1">COUNTIF(BZ187:BZ215,"&gt;0")</f>
        <v>1</v>
      </c>
      <c r="CA223" s="294">
        <f ca="1">COUNTIF(CA187:CA215,"&gt;0")</f>
        <v>1</v>
      </c>
      <c r="CC223" s="294">
        <f ca="1">COUNTIF(CC187:CC215,"&gt;0")</f>
        <v>0</v>
      </c>
      <c r="CD223" s="294">
        <f ca="1">COUNTIF(CD187:CD215,"&gt;0")</f>
        <v>19</v>
      </c>
      <c r="CF223" s="294">
        <f>COUNTIF(CF187:CF215,"&gt;0")</f>
        <v>0</v>
      </c>
      <c r="CG223" s="294">
        <f>COUNTIF(CG187:CG215,"&gt;0")</f>
        <v>0</v>
      </c>
      <c r="CI223" s="294">
        <f ca="1">COUNTIF(CI187:CI215,"&gt;0")</f>
        <v>19</v>
      </c>
      <c r="CJ223" s="294">
        <f ca="1">COUNTIF(CJ187:CJ215,"&gt;0")</f>
        <v>19</v>
      </c>
      <c r="CL223" s="294">
        <f ca="1">COUNTIF(CL187:CL215,"&gt;0")</f>
        <v>1</v>
      </c>
      <c r="CM223" s="294">
        <f ca="1">COUNTIF(CM187:CM215,"&gt;0")</f>
        <v>19</v>
      </c>
    </row>
    <row r="224" spans="1:92" x14ac:dyDescent="0.4">
      <c r="S224" s="419" t="s">
        <v>679</v>
      </c>
    </row>
    <row r="225" spans="1:92" s="239" customFormat="1" ht="13" customHeight="1" x14ac:dyDescent="0.6">
      <c r="C225" s="295"/>
      <c r="D225" s="296"/>
      <c r="E225" s="296"/>
      <c r="F225" s="296"/>
      <c r="G225" s="296"/>
      <c r="H225" s="296"/>
      <c r="K225" s="565"/>
      <c r="L225" s="296"/>
      <c r="R225" s="297"/>
      <c r="S225" s="298"/>
      <c r="T225" s="298"/>
      <c r="U225" s="298"/>
      <c r="Z225" s="232"/>
      <c r="AP225" s="232"/>
      <c r="AS225" s="299" t="s">
        <v>183</v>
      </c>
      <c r="AT225" s="268"/>
      <c r="BV225" s="232"/>
    </row>
    <row r="226" spans="1:92" s="232" customFormat="1" ht="45.6" x14ac:dyDescent="0.6">
      <c r="A226" s="230">
        <v>4</v>
      </c>
      <c r="B226" s="230" t="s">
        <v>301</v>
      </c>
      <c r="C226" s="231" t="s">
        <v>0</v>
      </c>
      <c r="D226" s="233" t="s">
        <v>273</v>
      </c>
      <c r="E226" s="233" t="s">
        <v>0</v>
      </c>
      <c r="F226" s="233"/>
      <c r="G226" s="233"/>
      <c r="H226" s="231"/>
      <c r="I226" s="233"/>
      <c r="J226" s="233"/>
      <c r="K226" s="557"/>
      <c r="L226" s="233"/>
      <c r="M226" s="233"/>
      <c r="N226" s="233"/>
      <c r="O226" s="233"/>
      <c r="P226" s="233"/>
      <c r="Q226" s="233"/>
      <c r="R226" s="233"/>
      <c r="S226" s="233"/>
      <c r="T226" s="231"/>
      <c r="U226" s="231"/>
      <c r="V226" s="231"/>
      <c r="W226" s="231"/>
      <c r="X226" s="231"/>
      <c r="Y226" s="231"/>
      <c r="AQ226" s="234">
        <f>A226</f>
        <v>4</v>
      </c>
      <c r="AR226" s="234" t="str">
        <f>C226</f>
        <v xml:space="preserve"> </v>
      </c>
      <c r="AS226" s="235"/>
      <c r="AT226" s="236"/>
      <c r="AU226" s="235"/>
      <c r="AV226" s="235"/>
      <c r="AW226" s="235"/>
      <c r="AX226" s="235"/>
      <c r="AY226" s="235"/>
      <c r="AZ226" s="235"/>
      <c r="BA226" s="235"/>
      <c r="BB226" s="235"/>
      <c r="BC226" s="235"/>
      <c r="BD226" s="235"/>
      <c r="BE226" s="235"/>
      <c r="BF226" s="235"/>
      <c r="BG226" s="235"/>
      <c r="BH226" s="235"/>
      <c r="BI226" s="235"/>
      <c r="BJ226" s="235"/>
      <c r="BK226" s="235"/>
      <c r="BL226" s="235"/>
      <c r="BM226" s="235"/>
      <c r="BN226" s="235"/>
      <c r="BO226" s="235"/>
      <c r="BP226" s="235"/>
      <c r="BQ226" s="235"/>
      <c r="BR226" s="235"/>
      <c r="BS226" s="235"/>
      <c r="BT226" s="235"/>
      <c r="BU226" s="235"/>
    </row>
    <row r="227" spans="1:92" s="232" customFormat="1" ht="17.7" x14ac:dyDescent="0.6">
      <c r="A227" s="230"/>
      <c r="B227" s="230"/>
      <c r="C227" s="231"/>
      <c r="D227" s="233"/>
      <c r="E227" s="233"/>
      <c r="F227" s="233"/>
      <c r="G227" s="233"/>
      <c r="H227" s="231"/>
      <c r="I227" s="233"/>
      <c r="J227" s="233"/>
      <c r="K227" s="557"/>
      <c r="L227" s="233"/>
      <c r="M227" s="233"/>
      <c r="N227" s="233"/>
      <c r="O227" s="233"/>
      <c r="P227" s="233"/>
      <c r="Q227" s="233"/>
      <c r="R227" s="233"/>
      <c r="S227" s="233"/>
      <c r="T227" s="231"/>
      <c r="U227" s="231"/>
      <c r="V227" s="231"/>
      <c r="W227" s="231"/>
      <c r="X227" s="231"/>
      <c r="Y227" s="231"/>
      <c r="AQ227" s="234"/>
      <c r="AR227" s="234"/>
      <c r="AS227" s="235"/>
      <c r="AT227" s="236"/>
      <c r="AU227" s="235"/>
      <c r="AV227" s="235"/>
      <c r="AW227" s="235"/>
      <c r="AX227" s="235"/>
      <c r="AY227" s="235"/>
      <c r="AZ227" s="235"/>
      <c r="BA227" s="235"/>
      <c r="BB227" s="235"/>
      <c r="BC227" s="235"/>
      <c r="BD227" s="235"/>
      <c r="BE227" s="235"/>
      <c r="BF227" s="235"/>
      <c r="BG227" s="235"/>
      <c r="BH227" s="235"/>
      <c r="BI227" s="235"/>
      <c r="BJ227" s="235"/>
      <c r="BK227" s="235"/>
      <c r="BL227" s="235"/>
      <c r="BM227" s="235"/>
      <c r="BN227" s="235"/>
      <c r="BO227" s="235"/>
      <c r="BP227" s="235"/>
      <c r="BQ227" s="235"/>
      <c r="BR227" s="235"/>
      <c r="BS227" s="235"/>
      <c r="BU227" s="235"/>
    </row>
    <row r="228" spans="1:92" s="237" customFormat="1" ht="17.399999999999999" x14ac:dyDescent="0.55000000000000004">
      <c r="K228" s="558"/>
      <c r="Z228" s="238"/>
      <c r="AP228" s="238"/>
      <c r="AQ228" s="239"/>
      <c r="AR228" s="239"/>
      <c r="AS228" s="239"/>
      <c r="AT228" s="239"/>
      <c r="AU228" s="240" t="e">
        <v>#REF!</v>
      </c>
      <c r="AV228" s="240"/>
      <c r="AW228" s="239"/>
      <c r="AX228" s="240" t="e">
        <v>#REF!</v>
      </c>
      <c r="AY228" s="240"/>
      <c r="AZ228" s="239"/>
      <c r="BA228" s="240" t="e">
        <v>#REF!</v>
      </c>
      <c r="BB228" s="240"/>
      <c r="BC228" s="239"/>
      <c r="BD228" s="240" t="e">
        <v>#REF!</v>
      </c>
      <c r="BE228" s="240"/>
      <c r="BF228" s="239"/>
      <c r="BG228" s="240" t="e">
        <v>#REF!</v>
      </c>
      <c r="BH228" s="240"/>
      <c r="BI228" s="235"/>
      <c r="BJ228" s="240" t="s">
        <v>184</v>
      </c>
      <c r="BK228" s="240"/>
      <c r="BL228" s="239"/>
      <c r="BM228" s="240" t="s">
        <v>185</v>
      </c>
      <c r="BN228" s="240"/>
      <c r="BO228" s="239"/>
      <c r="BP228" s="240" t="s">
        <v>186</v>
      </c>
      <c r="BQ228" s="240"/>
      <c r="BR228" s="239"/>
      <c r="BS228" s="240" t="s">
        <v>187</v>
      </c>
      <c r="BT228" s="239"/>
      <c r="BU228" s="241"/>
      <c r="BV228" s="232"/>
      <c r="BW228" s="240" t="e">
        <v>#REF!</v>
      </c>
      <c r="BX228" s="240"/>
      <c r="BY228" s="241"/>
      <c r="BZ228" s="240" t="e">
        <v>#REF!</v>
      </c>
      <c r="CA228" s="240"/>
      <c r="CB228" s="239"/>
      <c r="CC228" s="240" t="e">
        <v>#REF!</v>
      </c>
      <c r="CD228" s="240"/>
      <c r="CE228" s="239"/>
      <c r="CF228" s="240" t="e">
        <v>#REF!</v>
      </c>
      <c r="CG228" s="240"/>
      <c r="CH228" s="239"/>
      <c r="CI228" s="240" t="e">
        <v>#REF!</v>
      </c>
      <c r="CJ228" s="240"/>
      <c r="CK228" s="239"/>
      <c r="CL228" s="240" t="e">
        <v>#REF!</v>
      </c>
      <c r="CM228" s="240"/>
      <c r="CN228" s="239"/>
    </row>
    <row r="229" spans="1:92" s="239" customFormat="1" ht="70.8" thickBot="1" x14ac:dyDescent="0.6">
      <c r="A229" s="242" t="s">
        <v>188</v>
      </c>
      <c r="B229" s="243" t="s">
        <v>189</v>
      </c>
      <c r="C229" s="244" t="s">
        <v>190</v>
      </c>
      <c r="D229" s="245" t="s">
        <v>191</v>
      </c>
      <c r="E229" s="245" t="s">
        <v>192</v>
      </c>
      <c r="F229" s="246" t="s">
        <v>193</v>
      </c>
      <c r="G229" s="246" t="s">
        <v>194</v>
      </c>
      <c r="H229" s="246" t="s">
        <v>195</v>
      </c>
      <c r="I229" s="247" t="s">
        <v>196</v>
      </c>
      <c r="J229" s="247" t="s">
        <v>197</v>
      </c>
      <c r="K229" s="559" t="s">
        <v>198</v>
      </c>
      <c r="L229" s="248" t="s">
        <v>199</v>
      </c>
      <c r="M229" s="249" t="s">
        <v>200</v>
      </c>
      <c r="N229" s="248" t="s">
        <v>201</v>
      </c>
      <c r="O229" s="250" t="s">
        <v>202</v>
      </c>
      <c r="P229" s="250" t="s">
        <v>203</v>
      </c>
      <c r="Q229" s="237"/>
      <c r="R229" s="237"/>
      <c r="S229" s="251" t="s">
        <v>204</v>
      </c>
      <c r="T229" s="252" t="s">
        <v>205</v>
      </c>
      <c r="U229" s="251" t="s">
        <v>206</v>
      </c>
      <c r="V229" s="253" t="s">
        <v>207</v>
      </c>
      <c r="W229" s="237"/>
      <c r="X229" s="237"/>
      <c r="Z229" s="232"/>
      <c r="AP229" s="232"/>
      <c r="AQ229" s="237"/>
      <c r="AR229" s="237"/>
      <c r="AS229" s="253" t="s">
        <v>208</v>
      </c>
      <c r="AT229" s="237"/>
      <c r="AU229" s="253" t="s">
        <v>204</v>
      </c>
      <c r="AV229" s="245" t="s">
        <v>205</v>
      </c>
      <c r="AW229" s="237"/>
      <c r="AX229" s="253" t="s">
        <v>204</v>
      </c>
      <c r="AY229" s="245" t="s">
        <v>205</v>
      </c>
      <c r="AZ229" s="237"/>
      <c r="BA229" s="253" t="s">
        <v>204</v>
      </c>
      <c r="BB229" s="245" t="s">
        <v>205</v>
      </c>
      <c r="BC229" s="237"/>
      <c r="BD229" s="253" t="s">
        <v>204</v>
      </c>
      <c r="BE229" s="245" t="s">
        <v>205</v>
      </c>
      <c r="BF229" s="237"/>
      <c r="BG229" s="253" t="s">
        <v>204</v>
      </c>
      <c r="BH229" s="245" t="s">
        <v>205</v>
      </c>
      <c r="BI229" s="235"/>
      <c r="BJ229" s="253" t="s">
        <v>204</v>
      </c>
      <c r="BK229" s="245" t="s">
        <v>205</v>
      </c>
      <c r="BL229" s="237"/>
      <c r="BM229" s="253" t="s">
        <v>204</v>
      </c>
      <c r="BN229" s="245" t="s">
        <v>205</v>
      </c>
      <c r="BO229" s="237"/>
      <c r="BP229" s="253" t="s">
        <v>204</v>
      </c>
      <c r="BQ229" s="245" t="s">
        <v>205</v>
      </c>
      <c r="BR229" s="237"/>
      <c r="BS229" s="253" t="s">
        <v>204</v>
      </c>
      <c r="BT229" s="245" t="s">
        <v>205</v>
      </c>
      <c r="BU229" s="241"/>
      <c r="BV229" s="238"/>
      <c r="BW229" s="253" t="s">
        <v>204</v>
      </c>
      <c r="BX229" s="245" t="s">
        <v>205</v>
      </c>
      <c r="BY229" s="241"/>
      <c r="BZ229" s="253" t="s">
        <v>204</v>
      </c>
      <c r="CA229" s="245" t="s">
        <v>205</v>
      </c>
      <c r="CB229" s="237"/>
      <c r="CC229" s="253" t="s">
        <v>204</v>
      </c>
      <c r="CD229" s="245" t="s">
        <v>205</v>
      </c>
      <c r="CE229" s="237"/>
      <c r="CF229" s="253" t="s">
        <v>204</v>
      </c>
      <c r="CG229" s="245" t="s">
        <v>205</v>
      </c>
      <c r="CH229" s="237"/>
      <c r="CI229" s="253" t="s">
        <v>204</v>
      </c>
      <c r="CJ229" s="245" t="s">
        <v>205</v>
      </c>
      <c r="CK229" s="237"/>
      <c r="CL229" s="253" t="s">
        <v>204</v>
      </c>
      <c r="CM229" s="245" t="s">
        <v>205</v>
      </c>
      <c r="CN229" s="237"/>
    </row>
    <row r="230" spans="1:92" s="239" customFormat="1" ht="28.2" x14ac:dyDescent="0.55000000000000004">
      <c r="A230" s="254">
        <v>1</v>
      </c>
      <c r="B230" s="255" t="str">
        <f t="shared" ref="B230:B249" si="200">CONCATENATE(E230,": ",C230)</f>
        <v>: SOLAW</v>
      </c>
      <c r="C230" s="256" t="s">
        <v>267</v>
      </c>
      <c r="D230" s="256" t="s">
        <v>270</v>
      </c>
      <c r="E230" s="256"/>
      <c r="F230" s="256" t="s">
        <v>266</v>
      </c>
      <c r="G230" s="256"/>
      <c r="H230" s="257"/>
      <c r="I230" s="258">
        <v>2009</v>
      </c>
      <c r="J230" s="259"/>
      <c r="K230" s="568">
        <v>328</v>
      </c>
      <c r="L230" s="260" t="s">
        <v>21</v>
      </c>
      <c r="M230" s="261"/>
      <c r="N230" s="260" t="s">
        <v>21</v>
      </c>
      <c r="O230" s="307"/>
      <c r="P230" s="431" t="s">
        <v>269</v>
      </c>
      <c r="Q230" s="262"/>
      <c r="S230" s="263">
        <f>IF(AND(M230="",K230=""),"",IF(M230="",K230,M230))</f>
        <v>328</v>
      </c>
      <c r="T230" s="267">
        <f>IF(S230="","",IF($S$258="Y",U230,IF(S230&gt;=$S$250-$T$5*$S$254,IF(S230&lt;=$S$250+$T$5*$S$254,S230,""),"")))</f>
        <v>328</v>
      </c>
      <c r="U230" s="263">
        <f>IF(AND(M230="",K230=""),"",IF(M230="",K230*O230,M230*O230))</f>
        <v>0</v>
      </c>
      <c r="V230" s="264" t="str">
        <f t="shared" ref="V230:V249" si="201">IF(AND(N230="",L230=""),"",IF(N230="",L230,N230))</f>
        <v>Mha</v>
      </c>
      <c r="Z230" s="232"/>
      <c r="AP230" s="232"/>
      <c r="AS230" s="265">
        <f>$U230</f>
        <v>0</v>
      </c>
      <c r="AU230" s="266" t="str">
        <f t="shared" ref="AU230:AU249" ca="1" si="202">IF($AT$155="region",IF($E230=AU$159,$S230,""),IF($G230=AU$159,$S230,""))</f>
        <v/>
      </c>
      <c r="AV230" s="266" t="str">
        <f t="shared" ref="AV230:AV249" ca="1" si="203">IF($AT$155="Region",IF($E230=AU$159,$T230,""),IF($G230=AU$159,$T230,""))</f>
        <v/>
      </c>
      <c r="AX230" s="266" t="str">
        <f t="shared" ref="AX230:AX249" ca="1" si="204">IF($AT$155="region",IF($E230=AX$159,$S230,""),IF($G230=AX$159,$S230,""))</f>
        <v/>
      </c>
      <c r="AY230" s="266" t="str">
        <f t="shared" ref="AY230:AY249" ca="1" si="205">IF($AT$155="Region",IF($E230=AX$159,$T230,""),IF($G230=AX$159,$T230,""))</f>
        <v/>
      </c>
      <c r="BA230" s="266" t="str">
        <f t="shared" ref="BA230:BA249" ca="1" si="206">IF($AT$155="region",IF($E230=BA$159,$S230,""),IF($G230=BA$159,$S230,""))</f>
        <v/>
      </c>
      <c r="BB230" s="266" t="str">
        <f t="shared" ref="BB230:BB249" ca="1" si="207">IF($AT$155="Region",IF($E230=BA$159,$T230,""),IF($G230=BA$159,$T230,""))</f>
        <v/>
      </c>
      <c r="BD230" s="266" t="str">
        <f t="shared" ref="BD230:BD249" ca="1" si="208">IF($AT$155="region",IF($E230=BD$159,$S230,""),IF($G230=BD$159,$S230,""))</f>
        <v/>
      </c>
      <c r="BE230" s="266" t="str">
        <f t="shared" ref="BE230:BE249" ca="1" si="209">IF($AT$155="Region",IF($E230=BD$159,$T230,""),IF($G230=BD$159,$T230,""))</f>
        <v/>
      </c>
      <c r="BG230" s="266" t="str">
        <f t="shared" ref="BG230:BG249" ca="1" si="210">IF($AT$155="region",IF($E230=BG$159,$S230,""),IF($G230=BG$159,$S230,""))</f>
        <v/>
      </c>
      <c r="BH230" s="266" t="str">
        <f t="shared" ref="BH230:BH249" ca="1" si="211">IF($AT$155="Region",IF($E230=BG$159,$T230,""),IF($G230=BG$159,$T230,""))</f>
        <v/>
      </c>
      <c r="BI230" s="235"/>
      <c r="BJ230" s="266" t="str">
        <f t="shared" ref="BJ230:BK249" ca="1" si="212">IF($E230=$BJ$159,S230,"")</f>
        <v/>
      </c>
      <c r="BK230" s="266" t="str">
        <f t="shared" ca="1" si="212"/>
        <v/>
      </c>
      <c r="BM230" s="266" t="str">
        <f t="shared" ref="BM230:BN249" ca="1" si="213">IF($E230=$BM$159,S230,"")</f>
        <v/>
      </c>
      <c r="BN230" s="266" t="str">
        <f t="shared" ca="1" si="213"/>
        <v/>
      </c>
      <c r="BP230" s="266">
        <f t="shared" ref="BP230:BQ249" ca="1" si="214">IF($E230=$BP$159,S230,"")</f>
        <v>328</v>
      </c>
      <c r="BQ230" s="266" t="str">
        <f t="shared" ca="1" si="214"/>
        <v/>
      </c>
      <c r="BS230" s="266" t="str">
        <f t="shared" ref="BS230:BT249" ca="1" si="215">IF($E230=$BS$159,S230,"")</f>
        <v/>
      </c>
      <c r="BT230" s="266" t="str">
        <f t="shared" ca="1" si="215"/>
        <v/>
      </c>
      <c r="BU230" s="241"/>
      <c r="BV230" s="232"/>
      <c r="BW230" s="266" t="str">
        <f t="shared" ref="BW230:BW249" ca="1" si="216">IF($AT$155="Thermal-Moisture Regime",IF($E230=BW$159,$S230,""),IF($G230=BW$159,$S230,""))</f>
        <v/>
      </c>
      <c r="BX230" s="266" t="str">
        <f t="shared" ref="BX230:BX249" ca="1" si="217">IF($AT$155="Thermal-Moisture Regime",IF($E230=BW$159,$T230,""),IF($G230=BW$159,$T230,""))</f>
        <v/>
      </c>
      <c r="BY230" s="241"/>
      <c r="BZ230" s="266" t="str">
        <f t="shared" ref="BZ230:BZ249" ca="1" si="218">IF($AT$155="Thermal-Moisture Regime",IF($E230=BZ$159,$S230,""),IF($G230=BZ$159,$S230,""))</f>
        <v/>
      </c>
      <c r="CA230" s="266" t="str">
        <f t="shared" ref="CA230:CA249" ca="1" si="219">IF($AT$155="Thermal-Moisture Regime",IF($E230=BZ$159,$T230,""),IF($G230=BZ$159,$T230,""))</f>
        <v/>
      </c>
      <c r="CC230" s="266" t="str">
        <f t="shared" ref="CC230:CC249" ca="1" si="220">IF($AT$155="Thermal-Moisture Regime",IF($E230=CC$159,$S230,""),IF($G230=CC$159,$S230,""))</f>
        <v/>
      </c>
      <c r="CD230" s="266" t="str">
        <f t="shared" ref="CD230:CD249" ca="1" si="221">IF($AT$155="Thermal-Moisture Regime",IF($E230=CC$159,$T230,""),IF($G230=CC$159,$T230,""))</f>
        <v/>
      </c>
      <c r="CF230" s="266" t="str">
        <f t="shared" ref="CF230:CF249" si="222">IF($AT$155="Thermal-Moisture Regime",IF($E230=CF$159,$S230,""),IF($G230=CF$159,$S230,""))</f>
        <v/>
      </c>
      <c r="CG230" s="266" t="str">
        <f t="shared" ref="CG230:CG249" si="223">IF($AT$155="Thermal-Moisture Regime",IF($E230=CF$159,$T230,""),IF($G230=CF$159,$T230,""))</f>
        <v/>
      </c>
      <c r="CI230" s="266" t="str">
        <f t="shared" ref="CI230:CI249" ca="1" si="224">IF($AT$155="Thermal-Moisture Regime",IF($E230=CI$159,$S230,""),IF($G230=CI$159,$S230,""))</f>
        <v/>
      </c>
      <c r="CJ230" s="266" t="str">
        <f t="shared" ref="CJ230:CJ249" ca="1" si="225">IF($AT$155="Thermal-Moisture Regime",IF($E230=CI$159,$T230,""),IF($G230=CI$159,$T230,""))</f>
        <v/>
      </c>
      <c r="CL230" s="266" t="str">
        <f t="shared" ref="CL230:CL249" ca="1" si="226">IF($AT$155="Thermal-Moisture Regime",IF($E230=CL$159,$S230,""),IF($G230=CL$159,$S230,""))</f>
        <v/>
      </c>
      <c r="CM230" s="266" t="str">
        <f t="shared" ref="CM230:CM249" ca="1" si="227">IF($AT$155="Thermal-Moisture Regime",IF($E230=CL$159,$T230,""),IF($G230=CL$159,$T230,""))</f>
        <v/>
      </c>
    </row>
    <row r="231" spans="1:92" s="239" customFormat="1" ht="28.2" x14ac:dyDescent="0.55000000000000004">
      <c r="A231" s="254">
        <v>2</v>
      </c>
      <c r="B231" s="255" t="str">
        <f t="shared" si="200"/>
        <v>: Fischer</v>
      </c>
      <c r="C231" s="258" t="s">
        <v>349</v>
      </c>
      <c r="D231" s="258" t="s">
        <v>350</v>
      </c>
      <c r="E231" s="256"/>
      <c r="F231" s="258" t="s">
        <v>266</v>
      </c>
      <c r="G231" s="256"/>
      <c r="H231" s="257"/>
      <c r="I231" s="258">
        <v>2012</v>
      </c>
      <c r="J231" s="259"/>
      <c r="K231" s="566">
        <v>3</v>
      </c>
      <c r="L231" s="260" t="s">
        <v>348</v>
      </c>
      <c r="M231" s="261">
        <f>K231*100</f>
        <v>300</v>
      </c>
      <c r="N231" s="260" t="s">
        <v>0</v>
      </c>
      <c r="O231" s="270"/>
      <c r="P231" s="431" t="s">
        <v>269</v>
      </c>
      <c r="Q231" s="262"/>
      <c r="S231" s="263">
        <f t="shared" ref="S231:S249" si="228">IF(AND(M231="",K231=""),"",IF(M231="",K231,M231))</f>
        <v>300</v>
      </c>
      <c r="T231" s="267">
        <f t="shared" ref="T231:T249" si="229">IF(S231="","",IF($S$258="Y",U231,IF(S231&gt;=$S$250-$T$5*$S$254,IF(S231&lt;=$S$250+$T$5*$S$254,S231,""),"")))</f>
        <v>300</v>
      </c>
      <c r="U231" s="263">
        <f t="shared" ref="U231:U249" si="230">IF(AND(M231="",K231=""),"",IF(M231="",K231*O231,M231*O231))</f>
        <v>0</v>
      </c>
      <c r="V231" s="264" t="str">
        <f t="shared" si="201"/>
        <v xml:space="preserve"> </v>
      </c>
      <c r="Z231" s="232"/>
      <c r="AP231" s="232"/>
      <c r="AS231" s="268"/>
      <c r="AU231" s="266" t="str">
        <f t="shared" ca="1" si="202"/>
        <v/>
      </c>
      <c r="AV231" s="266" t="str">
        <f t="shared" ca="1" si="203"/>
        <v/>
      </c>
      <c r="AX231" s="266" t="str">
        <f t="shared" ca="1" si="204"/>
        <v/>
      </c>
      <c r="AY231" s="266" t="str">
        <f t="shared" ca="1" si="205"/>
        <v/>
      </c>
      <c r="BA231" s="266" t="str">
        <f t="shared" ca="1" si="206"/>
        <v/>
      </c>
      <c r="BB231" s="266" t="str">
        <f t="shared" ca="1" si="207"/>
        <v/>
      </c>
      <c r="BD231" s="266" t="str">
        <f t="shared" ca="1" si="208"/>
        <v/>
      </c>
      <c r="BE231" s="266" t="str">
        <f t="shared" ca="1" si="209"/>
        <v/>
      </c>
      <c r="BG231" s="266" t="str">
        <f t="shared" ca="1" si="210"/>
        <v/>
      </c>
      <c r="BH231" s="266" t="str">
        <f t="shared" ca="1" si="211"/>
        <v/>
      </c>
      <c r="BI231" s="235"/>
      <c r="BJ231" s="266" t="str">
        <f t="shared" ca="1" si="212"/>
        <v/>
      </c>
      <c r="BK231" s="266" t="str">
        <f t="shared" ca="1" si="212"/>
        <v/>
      </c>
      <c r="BM231" s="266" t="str">
        <f t="shared" ca="1" si="213"/>
        <v/>
      </c>
      <c r="BN231" s="266" t="str">
        <f t="shared" ca="1" si="213"/>
        <v/>
      </c>
      <c r="BP231" s="266" t="str">
        <f t="shared" ca="1" si="214"/>
        <v/>
      </c>
      <c r="BQ231" s="266" t="str">
        <f t="shared" ca="1" si="214"/>
        <v/>
      </c>
      <c r="BS231" s="266" t="str">
        <f t="shared" ca="1" si="215"/>
        <v/>
      </c>
      <c r="BT231" s="266" t="str">
        <f t="shared" ca="1" si="215"/>
        <v/>
      </c>
      <c r="BU231" s="241"/>
      <c r="BV231" s="232"/>
      <c r="BW231" s="266" t="str">
        <f t="shared" ca="1" si="216"/>
        <v/>
      </c>
      <c r="BX231" s="266" t="str">
        <f t="shared" ca="1" si="217"/>
        <v/>
      </c>
      <c r="BY231" s="241"/>
      <c r="BZ231" s="266" t="str">
        <f t="shared" ca="1" si="218"/>
        <v/>
      </c>
      <c r="CA231" s="266" t="str">
        <f t="shared" ca="1" si="219"/>
        <v/>
      </c>
      <c r="CC231" s="266" t="str">
        <f t="shared" ca="1" si="220"/>
        <v/>
      </c>
      <c r="CD231" s="266" t="str">
        <f t="shared" ca="1" si="221"/>
        <v/>
      </c>
      <c r="CF231" s="266" t="str">
        <f t="shared" si="222"/>
        <v/>
      </c>
      <c r="CG231" s="266" t="str">
        <f t="shared" si="223"/>
        <v/>
      </c>
      <c r="CI231" s="266" t="str">
        <f t="shared" ca="1" si="224"/>
        <v/>
      </c>
      <c r="CJ231" s="266" t="str">
        <f t="shared" ca="1" si="225"/>
        <v/>
      </c>
      <c r="CL231" s="266" t="str">
        <f t="shared" ca="1" si="226"/>
        <v/>
      </c>
      <c r="CM231" s="266" t="str">
        <f t="shared" ca="1" si="227"/>
        <v/>
      </c>
    </row>
    <row r="232" spans="1:92" s="239" customFormat="1" ht="17.399999999999999" x14ac:dyDescent="0.55000000000000004">
      <c r="A232" s="254">
        <v>3</v>
      </c>
      <c r="B232" s="255" t="str">
        <f>CONCATENATE(E232,": ",C232)</f>
        <v xml:space="preserve">: </v>
      </c>
      <c r="C232" s="258"/>
      <c r="D232" s="258"/>
      <c r="E232" s="256"/>
      <c r="F232" s="258"/>
      <c r="G232" s="256"/>
      <c r="H232" s="257"/>
      <c r="I232" s="258"/>
      <c r="J232" s="259"/>
      <c r="K232" s="566"/>
      <c r="L232" s="260"/>
      <c r="M232" s="261"/>
      <c r="N232" s="260" t="s">
        <v>21</v>
      </c>
      <c r="O232" s="270"/>
      <c r="P232" s="262"/>
      <c r="Q232" s="262"/>
      <c r="S232" s="263" t="str">
        <f t="shared" si="228"/>
        <v/>
      </c>
      <c r="T232" s="267" t="str">
        <f t="shared" si="229"/>
        <v/>
      </c>
      <c r="U232" s="263" t="str">
        <f t="shared" si="230"/>
        <v/>
      </c>
      <c r="V232" s="264" t="str">
        <f t="shared" si="201"/>
        <v>Mha</v>
      </c>
      <c r="Z232" s="232"/>
      <c r="AP232" s="232"/>
      <c r="AS232" s="268"/>
      <c r="AU232" s="266" t="str">
        <f t="shared" ca="1" si="202"/>
        <v/>
      </c>
      <c r="AV232" s="266" t="str">
        <f t="shared" ca="1" si="203"/>
        <v/>
      </c>
      <c r="AX232" s="266" t="str">
        <f t="shared" ca="1" si="204"/>
        <v/>
      </c>
      <c r="AY232" s="266" t="str">
        <f t="shared" ca="1" si="205"/>
        <v/>
      </c>
      <c r="BA232" s="266" t="str">
        <f t="shared" ca="1" si="206"/>
        <v/>
      </c>
      <c r="BB232" s="266" t="str">
        <f t="shared" ca="1" si="207"/>
        <v/>
      </c>
      <c r="BD232" s="266" t="str">
        <f t="shared" ca="1" si="208"/>
        <v/>
      </c>
      <c r="BE232" s="266" t="str">
        <f t="shared" ca="1" si="209"/>
        <v/>
      </c>
      <c r="BG232" s="266" t="str">
        <f t="shared" ca="1" si="210"/>
        <v/>
      </c>
      <c r="BH232" s="266" t="str">
        <f t="shared" ca="1" si="211"/>
        <v/>
      </c>
      <c r="BI232" s="235"/>
      <c r="BJ232" s="266" t="str">
        <f t="shared" ca="1" si="212"/>
        <v/>
      </c>
      <c r="BK232" s="266" t="str">
        <f t="shared" ca="1" si="212"/>
        <v/>
      </c>
      <c r="BM232" s="266" t="str">
        <f t="shared" ca="1" si="213"/>
        <v/>
      </c>
      <c r="BN232" s="266" t="str">
        <f t="shared" ca="1" si="213"/>
        <v/>
      </c>
      <c r="BP232" s="266" t="str">
        <f t="shared" ca="1" si="214"/>
        <v/>
      </c>
      <c r="BQ232" s="266" t="str">
        <f t="shared" ca="1" si="214"/>
        <v/>
      </c>
      <c r="BS232" s="266" t="str">
        <f t="shared" ca="1" si="215"/>
        <v/>
      </c>
      <c r="BT232" s="266" t="str">
        <f t="shared" ca="1" si="215"/>
        <v/>
      </c>
      <c r="BU232" s="241"/>
      <c r="BV232" s="232"/>
      <c r="BW232" s="266" t="str">
        <f t="shared" ca="1" si="216"/>
        <v/>
      </c>
      <c r="BX232" s="266" t="str">
        <f t="shared" ca="1" si="217"/>
        <v/>
      </c>
      <c r="BY232" s="241"/>
      <c r="BZ232" s="266" t="str">
        <f t="shared" ca="1" si="218"/>
        <v/>
      </c>
      <c r="CA232" s="266" t="str">
        <f t="shared" ca="1" si="219"/>
        <v/>
      </c>
      <c r="CC232" s="266" t="str">
        <f t="shared" ca="1" si="220"/>
        <v/>
      </c>
      <c r="CD232" s="266" t="str">
        <f t="shared" ca="1" si="221"/>
        <v/>
      </c>
      <c r="CF232" s="266" t="str">
        <f t="shared" si="222"/>
        <v/>
      </c>
      <c r="CG232" s="266" t="str">
        <f t="shared" si="223"/>
        <v/>
      </c>
      <c r="CI232" s="266" t="str">
        <f t="shared" ca="1" si="224"/>
        <v/>
      </c>
      <c r="CJ232" s="266" t="str">
        <f t="shared" ca="1" si="225"/>
        <v/>
      </c>
      <c r="CL232" s="266" t="str">
        <f t="shared" ca="1" si="226"/>
        <v/>
      </c>
      <c r="CM232" s="266" t="str">
        <f t="shared" ca="1" si="227"/>
        <v/>
      </c>
    </row>
    <row r="233" spans="1:92" s="239" customFormat="1" ht="17.399999999999999" x14ac:dyDescent="0.55000000000000004">
      <c r="A233" s="254">
        <v>4</v>
      </c>
      <c r="B233" s="255" t="str">
        <f t="shared" si="200"/>
        <v xml:space="preserve">: </v>
      </c>
      <c r="C233" s="258"/>
      <c r="D233" s="258"/>
      <c r="E233" s="256"/>
      <c r="F233" s="258"/>
      <c r="G233" s="256"/>
      <c r="H233" s="257"/>
      <c r="I233" s="258"/>
      <c r="J233" s="259"/>
      <c r="K233" s="566"/>
      <c r="L233" s="260"/>
      <c r="M233" s="261"/>
      <c r="N233" s="260" t="s">
        <v>21</v>
      </c>
      <c r="O233" s="270"/>
      <c r="P233" s="262" t="s">
        <v>0</v>
      </c>
      <c r="Q233" s="262"/>
      <c r="S233" s="263" t="str">
        <f t="shared" si="228"/>
        <v/>
      </c>
      <c r="T233" s="267" t="str">
        <f t="shared" si="229"/>
        <v/>
      </c>
      <c r="U233" s="263" t="str">
        <f t="shared" si="230"/>
        <v/>
      </c>
      <c r="V233" s="264" t="str">
        <f t="shared" si="201"/>
        <v>Mha</v>
      </c>
      <c r="Z233" s="232"/>
      <c r="AP233" s="232"/>
      <c r="AS233" s="241"/>
      <c r="AU233" s="266" t="str">
        <f t="shared" ca="1" si="202"/>
        <v/>
      </c>
      <c r="AV233" s="266" t="str">
        <f t="shared" ca="1" si="203"/>
        <v/>
      </c>
      <c r="AX233" s="266" t="str">
        <f t="shared" ca="1" si="204"/>
        <v/>
      </c>
      <c r="AY233" s="266" t="str">
        <f t="shared" ca="1" si="205"/>
        <v/>
      </c>
      <c r="BA233" s="266" t="str">
        <f t="shared" ca="1" si="206"/>
        <v/>
      </c>
      <c r="BB233" s="266" t="str">
        <f t="shared" ca="1" si="207"/>
        <v/>
      </c>
      <c r="BD233" s="266" t="str">
        <f t="shared" ca="1" si="208"/>
        <v/>
      </c>
      <c r="BE233" s="266" t="str">
        <f t="shared" ca="1" si="209"/>
        <v/>
      </c>
      <c r="BG233" s="266" t="str">
        <f t="shared" ca="1" si="210"/>
        <v/>
      </c>
      <c r="BH233" s="266" t="str">
        <f t="shared" ca="1" si="211"/>
        <v/>
      </c>
      <c r="BI233" s="235"/>
      <c r="BJ233" s="266" t="str">
        <f t="shared" ca="1" si="212"/>
        <v/>
      </c>
      <c r="BK233" s="266" t="str">
        <f t="shared" ca="1" si="212"/>
        <v/>
      </c>
      <c r="BM233" s="266" t="str">
        <f t="shared" ca="1" si="213"/>
        <v/>
      </c>
      <c r="BN233" s="266" t="str">
        <f t="shared" ca="1" si="213"/>
        <v/>
      </c>
      <c r="BP233" s="266" t="str">
        <f t="shared" ca="1" si="214"/>
        <v/>
      </c>
      <c r="BQ233" s="266" t="str">
        <f t="shared" ca="1" si="214"/>
        <v/>
      </c>
      <c r="BS233" s="266" t="str">
        <f t="shared" ca="1" si="215"/>
        <v/>
      </c>
      <c r="BT233" s="266" t="str">
        <f t="shared" ca="1" si="215"/>
        <v/>
      </c>
      <c r="BU233" s="241"/>
      <c r="BV233" s="232"/>
      <c r="BW233" s="266" t="str">
        <f t="shared" ca="1" si="216"/>
        <v/>
      </c>
      <c r="BX233" s="266" t="str">
        <f t="shared" ca="1" si="217"/>
        <v/>
      </c>
      <c r="BY233" s="241"/>
      <c r="BZ233" s="266" t="str">
        <f t="shared" ca="1" si="218"/>
        <v/>
      </c>
      <c r="CA233" s="266" t="str">
        <f t="shared" ca="1" si="219"/>
        <v/>
      </c>
      <c r="CC233" s="266" t="str">
        <f t="shared" ca="1" si="220"/>
        <v/>
      </c>
      <c r="CD233" s="266" t="str">
        <f t="shared" ca="1" si="221"/>
        <v/>
      </c>
      <c r="CF233" s="266" t="str">
        <f t="shared" si="222"/>
        <v/>
      </c>
      <c r="CG233" s="266" t="str">
        <f t="shared" si="223"/>
        <v/>
      </c>
      <c r="CI233" s="266" t="str">
        <f t="shared" ca="1" si="224"/>
        <v/>
      </c>
      <c r="CJ233" s="266" t="str">
        <f t="shared" ca="1" si="225"/>
        <v/>
      </c>
      <c r="CL233" s="266" t="str">
        <f t="shared" ca="1" si="226"/>
        <v/>
      </c>
      <c r="CM233" s="266" t="str">
        <f t="shared" ca="1" si="227"/>
        <v/>
      </c>
    </row>
    <row r="234" spans="1:92" s="239" customFormat="1" ht="17.399999999999999" x14ac:dyDescent="0.55000000000000004">
      <c r="A234" s="254">
        <v>5</v>
      </c>
      <c r="B234" s="255" t="str">
        <f t="shared" si="200"/>
        <v xml:space="preserve">: </v>
      </c>
      <c r="C234" s="258"/>
      <c r="D234" s="258"/>
      <c r="E234" s="256"/>
      <c r="F234" s="258"/>
      <c r="G234" s="256"/>
      <c r="H234" s="257"/>
      <c r="I234" s="258"/>
      <c r="J234" s="259"/>
      <c r="K234" s="566"/>
      <c r="L234" s="260"/>
      <c r="M234" s="261"/>
      <c r="N234" s="260" t="s">
        <v>21</v>
      </c>
      <c r="O234" s="270"/>
      <c r="P234" s="262"/>
      <c r="Q234" s="262"/>
      <c r="S234" s="263" t="str">
        <f t="shared" si="228"/>
        <v/>
      </c>
      <c r="T234" s="267" t="str">
        <f t="shared" si="229"/>
        <v/>
      </c>
      <c r="U234" s="263" t="str">
        <f t="shared" si="230"/>
        <v/>
      </c>
      <c r="V234" s="264" t="str">
        <f t="shared" si="201"/>
        <v>Mha</v>
      </c>
      <c r="Z234" s="232"/>
      <c r="AP234" s="232"/>
      <c r="AS234" s="268"/>
      <c r="AU234" s="266" t="str">
        <f t="shared" ca="1" si="202"/>
        <v/>
      </c>
      <c r="AV234" s="266" t="str">
        <f t="shared" ca="1" si="203"/>
        <v/>
      </c>
      <c r="AX234" s="266" t="str">
        <f t="shared" ca="1" si="204"/>
        <v/>
      </c>
      <c r="AY234" s="266" t="str">
        <f t="shared" ca="1" si="205"/>
        <v/>
      </c>
      <c r="BA234" s="266" t="str">
        <f t="shared" ca="1" si="206"/>
        <v/>
      </c>
      <c r="BB234" s="266" t="str">
        <f t="shared" ca="1" si="207"/>
        <v/>
      </c>
      <c r="BD234" s="266" t="str">
        <f t="shared" ca="1" si="208"/>
        <v/>
      </c>
      <c r="BE234" s="266" t="str">
        <f t="shared" ca="1" si="209"/>
        <v/>
      </c>
      <c r="BG234" s="266" t="str">
        <f t="shared" ca="1" si="210"/>
        <v/>
      </c>
      <c r="BH234" s="266" t="str">
        <f t="shared" ca="1" si="211"/>
        <v/>
      </c>
      <c r="BI234" s="235"/>
      <c r="BJ234" s="266" t="str">
        <f t="shared" ca="1" si="212"/>
        <v/>
      </c>
      <c r="BK234" s="266" t="str">
        <f t="shared" ca="1" si="212"/>
        <v/>
      </c>
      <c r="BM234" s="266" t="str">
        <f t="shared" ca="1" si="213"/>
        <v/>
      </c>
      <c r="BN234" s="266" t="str">
        <f t="shared" ca="1" si="213"/>
        <v/>
      </c>
      <c r="BP234" s="266" t="str">
        <f t="shared" ca="1" si="214"/>
        <v/>
      </c>
      <c r="BQ234" s="266" t="str">
        <f t="shared" ca="1" si="214"/>
        <v/>
      </c>
      <c r="BS234" s="266" t="str">
        <f t="shared" ca="1" si="215"/>
        <v/>
      </c>
      <c r="BT234" s="266" t="str">
        <f t="shared" ca="1" si="215"/>
        <v/>
      </c>
      <c r="BU234" s="241"/>
      <c r="BV234" s="232"/>
      <c r="BW234" s="266" t="str">
        <f t="shared" ca="1" si="216"/>
        <v/>
      </c>
      <c r="BX234" s="266" t="str">
        <f t="shared" ca="1" si="217"/>
        <v/>
      </c>
      <c r="BY234" s="241"/>
      <c r="BZ234" s="266" t="str">
        <f t="shared" ca="1" si="218"/>
        <v/>
      </c>
      <c r="CA234" s="266" t="str">
        <f t="shared" ca="1" si="219"/>
        <v/>
      </c>
      <c r="CC234" s="266" t="str">
        <f t="shared" ca="1" si="220"/>
        <v/>
      </c>
      <c r="CD234" s="266" t="str">
        <f t="shared" ca="1" si="221"/>
        <v/>
      </c>
      <c r="CF234" s="266" t="str">
        <f t="shared" si="222"/>
        <v/>
      </c>
      <c r="CG234" s="266" t="str">
        <f t="shared" si="223"/>
        <v/>
      </c>
      <c r="CI234" s="266" t="str">
        <f t="shared" ca="1" si="224"/>
        <v/>
      </c>
      <c r="CJ234" s="266" t="str">
        <f t="shared" ca="1" si="225"/>
        <v/>
      </c>
      <c r="CL234" s="266" t="str">
        <f t="shared" ca="1" si="226"/>
        <v/>
      </c>
      <c r="CM234" s="266" t="str">
        <f t="shared" ca="1" si="227"/>
        <v/>
      </c>
    </row>
    <row r="235" spans="1:92" s="239" customFormat="1" ht="17.399999999999999" x14ac:dyDescent="0.55000000000000004">
      <c r="A235" s="254">
        <v>6</v>
      </c>
      <c r="B235" s="255" t="str">
        <f t="shared" si="200"/>
        <v xml:space="preserve">: </v>
      </c>
      <c r="C235" s="258"/>
      <c r="D235" s="258"/>
      <c r="E235" s="256"/>
      <c r="F235" s="258"/>
      <c r="G235" s="256"/>
      <c r="H235" s="257"/>
      <c r="I235" s="258"/>
      <c r="J235" s="259"/>
      <c r="K235" s="566"/>
      <c r="L235" s="260"/>
      <c r="M235" s="261"/>
      <c r="N235" s="260" t="s">
        <v>21</v>
      </c>
      <c r="O235" s="270"/>
      <c r="P235" s="262"/>
      <c r="Q235" s="262"/>
      <c r="S235" s="263" t="str">
        <f t="shared" si="228"/>
        <v/>
      </c>
      <c r="T235" s="267" t="str">
        <f t="shared" si="229"/>
        <v/>
      </c>
      <c r="U235" s="263" t="str">
        <f t="shared" si="230"/>
        <v/>
      </c>
      <c r="V235" s="264" t="str">
        <f t="shared" si="201"/>
        <v>Mha</v>
      </c>
      <c r="Z235" s="232"/>
      <c r="AP235" s="232"/>
      <c r="AS235" s="268"/>
      <c r="AU235" s="266" t="str">
        <f t="shared" ca="1" si="202"/>
        <v/>
      </c>
      <c r="AV235" s="266" t="str">
        <f t="shared" ca="1" si="203"/>
        <v/>
      </c>
      <c r="AX235" s="266" t="str">
        <f t="shared" ca="1" si="204"/>
        <v/>
      </c>
      <c r="AY235" s="266" t="str">
        <f t="shared" ca="1" si="205"/>
        <v/>
      </c>
      <c r="BA235" s="266" t="str">
        <f t="shared" ca="1" si="206"/>
        <v/>
      </c>
      <c r="BB235" s="266" t="str">
        <f t="shared" ca="1" si="207"/>
        <v/>
      </c>
      <c r="BD235" s="266" t="str">
        <f t="shared" ca="1" si="208"/>
        <v/>
      </c>
      <c r="BE235" s="266" t="str">
        <f t="shared" ca="1" si="209"/>
        <v/>
      </c>
      <c r="BG235" s="266" t="str">
        <f t="shared" ca="1" si="210"/>
        <v/>
      </c>
      <c r="BH235" s="266" t="str">
        <f t="shared" ca="1" si="211"/>
        <v/>
      </c>
      <c r="BI235" s="235"/>
      <c r="BJ235" s="266" t="str">
        <f t="shared" ca="1" si="212"/>
        <v/>
      </c>
      <c r="BK235" s="266" t="str">
        <f t="shared" ca="1" si="212"/>
        <v/>
      </c>
      <c r="BM235" s="266" t="str">
        <f t="shared" ca="1" si="213"/>
        <v/>
      </c>
      <c r="BN235" s="266" t="str">
        <f t="shared" ca="1" si="213"/>
        <v/>
      </c>
      <c r="BP235" s="266" t="str">
        <f t="shared" ca="1" si="214"/>
        <v/>
      </c>
      <c r="BQ235" s="266" t="str">
        <f t="shared" ca="1" si="214"/>
        <v/>
      </c>
      <c r="BS235" s="266" t="str">
        <f t="shared" ca="1" si="215"/>
        <v/>
      </c>
      <c r="BT235" s="266" t="str">
        <f t="shared" ca="1" si="215"/>
        <v/>
      </c>
      <c r="BU235" s="241"/>
      <c r="BV235" s="232"/>
      <c r="BW235" s="266" t="str">
        <f t="shared" ca="1" si="216"/>
        <v/>
      </c>
      <c r="BX235" s="266" t="str">
        <f t="shared" ca="1" si="217"/>
        <v/>
      </c>
      <c r="BY235" s="241"/>
      <c r="BZ235" s="266" t="str">
        <f t="shared" ca="1" si="218"/>
        <v/>
      </c>
      <c r="CA235" s="266" t="str">
        <f t="shared" ca="1" si="219"/>
        <v/>
      </c>
      <c r="CC235" s="266" t="str">
        <f t="shared" ca="1" si="220"/>
        <v/>
      </c>
      <c r="CD235" s="266" t="str">
        <f t="shared" ca="1" si="221"/>
        <v/>
      </c>
      <c r="CF235" s="266" t="str">
        <f t="shared" si="222"/>
        <v/>
      </c>
      <c r="CG235" s="266" t="str">
        <f t="shared" si="223"/>
        <v/>
      </c>
      <c r="CI235" s="266" t="str">
        <f t="shared" ca="1" si="224"/>
        <v/>
      </c>
      <c r="CJ235" s="266" t="str">
        <f t="shared" ca="1" si="225"/>
        <v/>
      </c>
      <c r="CL235" s="266" t="str">
        <f t="shared" ca="1" si="226"/>
        <v/>
      </c>
      <c r="CM235" s="266" t="str">
        <f t="shared" ca="1" si="227"/>
        <v/>
      </c>
    </row>
    <row r="236" spans="1:92" s="239" customFormat="1" ht="17.399999999999999" x14ac:dyDescent="0.55000000000000004">
      <c r="A236" s="254">
        <v>7</v>
      </c>
      <c r="B236" s="255" t="str">
        <f t="shared" si="200"/>
        <v xml:space="preserve">: </v>
      </c>
      <c r="C236" s="258"/>
      <c r="D236" s="258"/>
      <c r="E236" s="256"/>
      <c r="F236" s="258"/>
      <c r="G236" s="256"/>
      <c r="H236" s="257"/>
      <c r="I236" s="258"/>
      <c r="J236" s="259"/>
      <c r="K236" s="566"/>
      <c r="L236" s="260"/>
      <c r="M236" s="261"/>
      <c r="N236" s="260" t="s">
        <v>21</v>
      </c>
      <c r="O236" s="270"/>
      <c r="P236" s="262"/>
      <c r="Q236" s="262"/>
      <c r="S236" s="263" t="str">
        <f t="shared" si="228"/>
        <v/>
      </c>
      <c r="T236" s="267" t="str">
        <f t="shared" si="229"/>
        <v/>
      </c>
      <c r="U236" s="263" t="str">
        <f t="shared" si="230"/>
        <v/>
      </c>
      <c r="V236" s="264" t="str">
        <f t="shared" si="201"/>
        <v>Mha</v>
      </c>
      <c r="Z236" s="232"/>
      <c r="AP236" s="232"/>
      <c r="AS236" s="268"/>
      <c r="AU236" s="266" t="str">
        <f t="shared" ca="1" si="202"/>
        <v/>
      </c>
      <c r="AV236" s="266" t="str">
        <f t="shared" ca="1" si="203"/>
        <v/>
      </c>
      <c r="AX236" s="266" t="str">
        <f t="shared" ca="1" si="204"/>
        <v/>
      </c>
      <c r="AY236" s="266" t="str">
        <f t="shared" ca="1" si="205"/>
        <v/>
      </c>
      <c r="BA236" s="266" t="str">
        <f t="shared" ca="1" si="206"/>
        <v/>
      </c>
      <c r="BB236" s="266" t="str">
        <f t="shared" ca="1" si="207"/>
        <v/>
      </c>
      <c r="BD236" s="266" t="str">
        <f t="shared" ca="1" si="208"/>
        <v/>
      </c>
      <c r="BE236" s="266" t="str">
        <f t="shared" ca="1" si="209"/>
        <v/>
      </c>
      <c r="BG236" s="266" t="str">
        <f t="shared" ca="1" si="210"/>
        <v/>
      </c>
      <c r="BH236" s="266" t="str">
        <f t="shared" ca="1" si="211"/>
        <v/>
      </c>
      <c r="BI236" s="235"/>
      <c r="BJ236" s="266" t="str">
        <f t="shared" ca="1" si="212"/>
        <v/>
      </c>
      <c r="BK236" s="266" t="str">
        <f t="shared" ca="1" si="212"/>
        <v/>
      </c>
      <c r="BM236" s="266" t="str">
        <f t="shared" ca="1" si="213"/>
        <v/>
      </c>
      <c r="BN236" s="266" t="str">
        <f t="shared" ca="1" si="213"/>
        <v/>
      </c>
      <c r="BP236" s="266" t="str">
        <f t="shared" ca="1" si="214"/>
        <v/>
      </c>
      <c r="BQ236" s="266" t="str">
        <f t="shared" ca="1" si="214"/>
        <v/>
      </c>
      <c r="BS236" s="266" t="str">
        <f t="shared" ca="1" si="215"/>
        <v/>
      </c>
      <c r="BT236" s="266" t="str">
        <f t="shared" ca="1" si="215"/>
        <v/>
      </c>
      <c r="BU236" s="241"/>
      <c r="BV236" s="232"/>
      <c r="BW236" s="266" t="str">
        <f t="shared" ca="1" si="216"/>
        <v/>
      </c>
      <c r="BX236" s="266" t="str">
        <f t="shared" ca="1" si="217"/>
        <v/>
      </c>
      <c r="BY236" s="241"/>
      <c r="BZ236" s="266" t="str">
        <f t="shared" ca="1" si="218"/>
        <v/>
      </c>
      <c r="CA236" s="266" t="str">
        <f t="shared" ca="1" si="219"/>
        <v/>
      </c>
      <c r="CC236" s="266" t="str">
        <f t="shared" ca="1" si="220"/>
        <v/>
      </c>
      <c r="CD236" s="266" t="str">
        <f t="shared" ca="1" si="221"/>
        <v/>
      </c>
      <c r="CF236" s="266" t="str">
        <f t="shared" si="222"/>
        <v/>
      </c>
      <c r="CG236" s="266" t="str">
        <f t="shared" si="223"/>
        <v/>
      </c>
      <c r="CI236" s="266" t="str">
        <f t="shared" ca="1" si="224"/>
        <v/>
      </c>
      <c r="CJ236" s="266" t="str">
        <f t="shared" ca="1" si="225"/>
        <v/>
      </c>
      <c r="CL236" s="266" t="str">
        <f t="shared" ca="1" si="226"/>
        <v/>
      </c>
      <c r="CM236" s="266" t="str">
        <f t="shared" ca="1" si="227"/>
        <v/>
      </c>
    </row>
    <row r="237" spans="1:92" s="239" customFormat="1" ht="17.399999999999999" x14ac:dyDescent="0.55000000000000004">
      <c r="A237" s="254">
        <v>8</v>
      </c>
      <c r="B237" s="255" t="str">
        <f t="shared" si="200"/>
        <v xml:space="preserve">: </v>
      </c>
      <c r="C237" s="258"/>
      <c r="D237" s="258"/>
      <c r="E237" s="256"/>
      <c r="F237" s="258"/>
      <c r="G237" s="256"/>
      <c r="H237" s="257"/>
      <c r="I237" s="258"/>
      <c r="J237" s="259"/>
      <c r="K237" s="566"/>
      <c r="L237" s="260"/>
      <c r="M237" s="261"/>
      <c r="N237" s="260" t="s">
        <v>21</v>
      </c>
      <c r="O237" s="270"/>
      <c r="P237" s="262"/>
      <c r="Q237" s="262"/>
      <c r="S237" s="263" t="str">
        <f t="shared" si="228"/>
        <v/>
      </c>
      <c r="T237" s="267" t="str">
        <f t="shared" si="229"/>
        <v/>
      </c>
      <c r="U237" s="263" t="str">
        <f t="shared" si="230"/>
        <v/>
      </c>
      <c r="V237" s="264" t="str">
        <f t="shared" si="201"/>
        <v>Mha</v>
      </c>
      <c r="Z237" s="232"/>
      <c r="AP237" s="232"/>
      <c r="AS237" s="268"/>
      <c r="AU237" s="266" t="str">
        <f t="shared" ca="1" si="202"/>
        <v/>
      </c>
      <c r="AV237" s="266" t="str">
        <f t="shared" ca="1" si="203"/>
        <v/>
      </c>
      <c r="AX237" s="266" t="str">
        <f t="shared" ca="1" si="204"/>
        <v/>
      </c>
      <c r="AY237" s="266" t="str">
        <f t="shared" ca="1" si="205"/>
        <v/>
      </c>
      <c r="BA237" s="266" t="str">
        <f t="shared" ca="1" si="206"/>
        <v/>
      </c>
      <c r="BB237" s="266" t="str">
        <f t="shared" ca="1" si="207"/>
        <v/>
      </c>
      <c r="BD237" s="266" t="str">
        <f t="shared" ca="1" si="208"/>
        <v/>
      </c>
      <c r="BE237" s="266" t="str">
        <f t="shared" ca="1" si="209"/>
        <v/>
      </c>
      <c r="BG237" s="266" t="str">
        <f t="shared" ca="1" si="210"/>
        <v/>
      </c>
      <c r="BH237" s="266" t="str">
        <f t="shared" ca="1" si="211"/>
        <v/>
      </c>
      <c r="BI237" s="235"/>
      <c r="BJ237" s="266" t="str">
        <f t="shared" ca="1" si="212"/>
        <v/>
      </c>
      <c r="BK237" s="266" t="str">
        <f t="shared" ca="1" si="212"/>
        <v/>
      </c>
      <c r="BM237" s="266" t="str">
        <f t="shared" ca="1" si="213"/>
        <v/>
      </c>
      <c r="BN237" s="266" t="str">
        <f t="shared" ca="1" si="213"/>
        <v/>
      </c>
      <c r="BP237" s="266" t="str">
        <f t="shared" ca="1" si="214"/>
        <v/>
      </c>
      <c r="BQ237" s="266" t="str">
        <f t="shared" ca="1" si="214"/>
        <v/>
      </c>
      <c r="BS237" s="266" t="str">
        <f t="shared" ca="1" si="215"/>
        <v/>
      </c>
      <c r="BT237" s="266" t="str">
        <f t="shared" ca="1" si="215"/>
        <v/>
      </c>
      <c r="BU237" s="241"/>
      <c r="BV237" s="232"/>
      <c r="BW237" s="266" t="str">
        <f t="shared" ca="1" si="216"/>
        <v/>
      </c>
      <c r="BX237" s="266" t="str">
        <f t="shared" ca="1" si="217"/>
        <v/>
      </c>
      <c r="BY237" s="241"/>
      <c r="BZ237" s="266" t="str">
        <f t="shared" ca="1" si="218"/>
        <v/>
      </c>
      <c r="CA237" s="266" t="str">
        <f t="shared" ca="1" si="219"/>
        <v/>
      </c>
      <c r="CC237" s="266" t="str">
        <f t="shared" ca="1" si="220"/>
        <v/>
      </c>
      <c r="CD237" s="266" t="str">
        <f t="shared" ca="1" si="221"/>
        <v/>
      </c>
      <c r="CF237" s="266" t="str">
        <f t="shared" si="222"/>
        <v/>
      </c>
      <c r="CG237" s="266" t="str">
        <f t="shared" si="223"/>
        <v/>
      </c>
      <c r="CI237" s="266" t="str">
        <f t="shared" ca="1" si="224"/>
        <v/>
      </c>
      <c r="CJ237" s="266" t="str">
        <f t="shared" ca="1" si="225"/>
        <v/>
      </c>
      <c r="CL237" s="266" t="str">
        <f t="shared" ca="1" si="226"/>
        <v/>
      </c>
      <c r="CM237" s="266" t="str">
        <f t="shared" ca="1" si="227"/>
        <v/>
      </c>
    </row>
    <row r="238" spans="1:92" s="239" customFormat="1" ht="17.399999999999999" x14ac:dyDescent="0.55000000000000004">
      <c r="A238" s="254">
        <v>9</v>
      </c>
      <c r="B238" s="255" t="str">
        <f t="shared" si="200"/>
        <v xml:space="preserve">: </v>
      </c>
      <c r="C238" s="258"/>
      <c r="D238" s="258"/>
      <c r="E238" s="256"/>
      <c r="F238" s="258"/>
      <c r="G238" s="256"/>
      <c r="H238" s="257"/>
      <c r="I238" s="258"/>
      <c r="J238" s="259"/>
      <c r="K238" s="566"/>
      <c r="L238" s="260"/>
      <c r="M238" s="261"/>
      <c r="N238" s="260" t="s">
        <v>21</v>
      </c>
      <c r="O238" s="270"/>
      <c r="P238" s="262"/>
      <c r="Q238" s="262"/>
      <c r="S238" s="263" t="str">
        <f t="shared" si="228"/>
        <v/>
      </c>
      <c r="T238" s="267" t="str">
        <f t="shared" si="229"/>
        <v/>
      </c>
      <c r="U238" s="263" t="str">
        <f t="shared" si="230"/>
        <v/>
      </c>
      <c r="V238" s="264" t="str">
        <f t="shared" si="201"/>
        <v>Mha</v>
      </c>
      <c r="Z238" s="232"/>
      <c r="AP238" s="232"/>
      <c r="AS238" s="268"/>
      <c r="AU238" s="266" t="str">
        <f t="shared" ca="1" si="202"/>
        <v/>
      </c>
      <c r="AV238" s="266" t="str">
        <f t="shared" ca="1" si="203"/>
        <v/>
      </c>
      <c r="AX238" s="266" t="str">
        <f t="shared" ca="1" si="204"/>
        <v/>
      </c>
      <c r="AY238" s="266" t="str">
        <f t="shared" ca="1" si="205"/>
        <v/>
      </c>
      <c r="BA238" s="266" t="str">
        <f t="shared" ca="1" si="206"/>
        <v/>
      </c>
      <c r="BB238" s="266" t="str">
        <f t="shared" ca="1" si="207"/>
        <v/>
      </c>
      <c r="BD238" s="266" t="str">
        <f t="shared" ca="1" si="208"/>
        <v/>
      </c>
      <c r="BE238" s="266" t="str">
        <f t="shared" ca="1" si="209"/>
        <v/>
      </c>
      <c r="BG238" s="266" t="str">
        <f t="shared" ca="1" si="210"/>
        <v/>
      </c>
      <c r="BH238" s="266" t="str">
        <f t="shared" ca="1" si="211"/>
        <v/>
      </c>
      <c r="BI238" s="235"/>
      <c r="BJ238" s="266" t="str">
        <f t="shared" ca="1" si="212"/>
        <v/>
      </c>
      <c r="BK238" s="266" t="str">
        <f t="shared" ca="1" si="212"/>
        <v/>
      </c>
      <c r="BM238" s="266" t="str">
        <f t="shared" ca="1" si="213"/>
        <v/>
      </c>
      <c r="BN238" s="266" t="str">
        <f t="shared" ca="1" si="213"/>
        <v/>
      </c>
      <c r="BP238" s="266" t="str">
        <f t="shared" ca="1" si="214"/>
        <v/>
      </c>
      <c r="BQ238" s="266" t="str">
        <f t="shared" ca="1" si="214"/>
        <v/>
      </c>
      <c r="BS238" s="266" t="str">
        <f t="shared" ca="1" si="215"/>
        <v/>
      </c>
      <c r="BT238" s="266" t="str">
        <f t="shared" ca="1" si="215"/>
        <v/>
      </c>
      <c r="BU238" s="241"/>
      <c r="BV238" s="232"/>
      <c r="BW238" s="266" t="str">
        <f t="shared" ca="1" si="216"/>
        <v/>
      </c>
      <c r="BX238" s="266" t="str">
        <f t="shared" ca="1" si="217"/>
        <v/>
      </c>
      <c r="BY238" s="241"/>
      <c r="BZ238" s="266" t="str">
        <f t="shared" ca="1" si="218"/>
        <v/>
      </c>
      <c r="CA238" s="266" t="str">
        <f t="shared" ca="1" si="219"/>
        <v/>
      </c>
      <c r="CC238" s="266" t="str">
        <f t="shared" ca="1" si="220"/>
        <v/>
      </c>
      <c r="CD238" s="266" t="str">
        <f t="shared" ca="1" si="221"/>
        <v/>
      </c>
      <c r="CF238" s="266" t="str">
        <f t="shared" si="222"/>
        <v/>
      </c>
      <c r="CG238" s="266" t="str">
        <f t="shared" si="223"/>
        <v/>
      </c>
      <c r="CI238" s="266" t="str">
        <f t="shared" ca="1" si="224"/>
        <v/>
      </c>
      <c r="CJ238" s="266" t="str">
        <f t="shared" ca="1" si="225"/>
        <v/>
      </c>
      <c r="CL238" s="266" t="str">
        <f t="shared" ca="1" si="226"/>
        <v/>
      </c>
      <c r="CM238" s="266" t="str">
        <f t="shared" ca="1" si="227"/>
        <v/>
      </c>
    </row>
    <row r="239" spans="1:92" s="239" customFormat="1" ht="17.399999999999999" x14ac:dyDescent="0.55000000000000004">
      <c r="A239" s="254">
        <v>10</v>
      </c>
      <c r="B239" s="255" t="str">
        <f t="shared" si="200"/>
        <v xml:space="preserve">: </v>
      </c>
      <c r="C239" s="258"/>
      <c r="D239" s="258"/>
      <c r="E239" s="256"/>
      <c r="F239" s="258"/>
      <c r="G239" s="256"/>
      <c r="H239" s="257"/>
      <c r="I239" s="258"/>
      <c r="J239" s="259"/>
      <c r="K239" s="566"/>
      <c r="L239" s="260"/>
      <c r="M239" s="261"/>
      <c r="N239" s="260" t="s">
        <v>21</v>
      </c>
      <c r="O239" s="270"/>
      <c r="P239" s="262"/>
      <c r="Q239" s="262"/>
      <c r="S239" s="263" t="str">
        <f t="shared" si="228"/>
        <v/>
      </c>
      <c r="T239" s="267" t="str">
        <f t="shared" si="229"/>
        <v/>
      </c>
      <c r="U239" s="263" t="str">
        <f t="shared" si="230"/>
        <v/>
      </c>
      <c r="V239" s="264" t="str">
        <f t="shared" si="201"/>
        <v>Mha</v>
      </c>
      <c r="Z239" s="232"/>
      <c r="AP239" s="232"/>
      <c r="AS239" s="268"/>
      <c r="AU239" s="266" t="str">
        <f t="shared" ca="1" si="202"/>
        <v/>
      </c>
      <c r="AV239" s="266" t="str">
        <f t="shared" ca="1" si="203"/>
        <v/>
      </c>
      <c r="AX239" s="266" t="str">
        <f t="shared" ca="1" si="204"/>
        <v/>
      </c>
      <c r="AY239" s="266" t="str">
        <f t="shared" ca="1" si="205"/>
        <v/>
      </c>
      <c r="BA239" s="266" t="str">
        <f t="shared" ca="1" si="206"/>
        <v/>
      </c>
      <c r="BB239" s="266" t="str">
        <f t="shared" ca="1" si="207"/>
        <v/>
      </c>
      <c r="BD239" s="266" t="str">
        <f t="shared" ca="1" si="208"/>
        <v/>
      </c>
      <c r="BE239" s="266" t="str">
        <f t="shared" ca="1" si="209"/>
        <v/>
      </c>
      <c r="BG239" s="266" t="str">
        <f t="shared" ca="1" si="210"/>
        <v/>
      </c>
      <c r="BH239" s="266" t="str">
        <f t="shared" ca="1" si="211"/>
        <v/>
      </c>
      <c r="BI239" s="235"/>
      <c r="BJ239" s="266" t="str">
        <f t="shared" ca="1" si="212"/>
        <v/>
      </c>
      <c r="BK239" s="266" t="str">
        <f t="shared" ca="1" si="212"/>
        <v/>
      </c>
      <c r="BM239" s="266" t="str">
        <f t="shared" ca="1" si="213"/>
        <v/>
      </c>
      <c r="BN239" s="266" t="str">
        <f t="shared" ca="1" si="213"/>
        <v/>
      </c>
      <c r="BP239" s="266" t="str">
        <f t="shared" ca="1" si="214"/>
        <v/>
      </c>
      <c r="BQ239" s="266" t="str">
        <f t="shared" ca="1" si="214"/>
        <v/>
      </c>
      <c r="BS239" s="266" t="str">
        <f t="shared" ca="1" si="215"/>
        <v/>
      </c>
      <c r="BT239" s="266" t="str">
        <f t="shared" ca="1" si="215"/>
        <v/>
      </c>
      <c r="BU239" s="241"/>
      <c r="BV239" s="232"/>
      <c r="BW239" s="266" t="str">
        <f t="shared" ca="1" si="216"/>
        <v/>
      </c>
      <c r="BX239" s="266" t="str">
        <f t="shared" ca="1" si="217"/>
        <v/>
      </c>
      <c r="BY239" s="241"/>
      <c r="BZ239" s="266" t="str">
        <f t="shared" ca="1" si="218"/>
        <v/>
      </c>
      <c r="CA239" s="266" t="str">
        <f t="shared" ca="1" si="219"/>
        <v/>
      </c>
      <c r="CC239" s="266" t="str">
        <f t="shared" ca="1" si="220"/>
        <v/>
      </c>
      <c r="CD239" s="266" t="str">
        <f t="shared" ca="1" si="221"/>
        <v/>
      </c>
      <c r="CF239" s="266" t="str">
        <f t="shared" si="222"/>
        <v/>
      </c>
      <c r="CG239" s="266" t="str">
        <f t="shared" si="223"/>
        <v/>
      </c>
      <c r="CI239" s="266" t="str">
        <f t="shared" ca="1" si="224"/>
        <v/>
      </c>
      <c r="CJ239" s="266" t="str">
        <f t="shared" ca="1" si="225"/>
        <v/>
      </c>
      <c r="CL239" s="266" t="str">
        <f t="shared" ca="1" si="226"/>
        <v/>
      </c>
      <c r="CM239" s="266" t="str">
        <f t="shared" ca="1" si="227"/>
        <v/>
      </c>
    </row>
    <row r="240" spans="1:92" s="239" customFormat="1" ht="17.399999999999999" x14ac:dyDescent="0.55000000000000004">
      <c r="A240" s="254">
        <v>11</v>
      </c>
      <c r="B240" s="255" t="str">
        <f t="shared" si="200"/>
        <v xml:space="preserve">: </v>
      </c>
      <c r="C240" s="258"/>
      <c r="D240" s="258"/>
      <c r="E240" s="256"/>
      <c r="F240" s="258"/>
      <c r="G240" s="256"/>
      <c r="H240" s="257"/>
      <c r="I240" s="258"/>
      <c r="J240" s="259"/>
      <c r="K240" s="566"/>
      <c r="L240" s="260"/>
      <c r="M240" s="261"/>
      <c r="N240" s="260" t="s">
        <v>21</v>
      </c>
      <c r="O240" s="270"/>
      <c r="P240" s="262"/>
      <c r="Q240" s="262"/>
      <c r="S240" s="263" t="str">
        <f t="shared" si="228"/>
        <v/>
      </c>
      <c r="T240" s="267" t="str">
        <f t="shared" si="229"/>
        <v/>
      </c>
      <c r="U240" s="263" t="str">
        <f t="shared" si="230"/>
        <v/>
      </c>
      <c r="V240" s="264" t="str">
        <f t="shared" si="201"/>
        <v>Mha</v>
      </c>
      <c r="Z240" s="232"/>
      <c r="AP240" s="232"/>
      <c r="AS240" s="268"/>
      <c r="AU240" s="266" t="str">
        <f t="shared" ca="1" si="202"/>
        <v/>
      </c>
      <c r="AV240" s="266" t="str">
        <f t="shared" ca="1" si="203"/>
        <v/>
      </c>
      <c r="AX240" s="266" t="str">
        <f t="shared" ca="1" si="204"/>
        <v/>
      </c>
      <c r="AY240" s="266" t="str">
        <f t="shared" ca="1" si="205"/>
        <v/>
      </c>
      <c r="BA240" s="266" t="str">
        <f t="shared" ca="1" si="206"/>
        <v/>
      </c>
      <c r="BB240" s="266" t="str">
        <f t="shared" ca="1" si="207"/>
        <v/>
      </c>
      <c r="BD240" s="266" t="str">
        <f t="shared" ca="1" si="208"/>
        <v/>
      </c>
      <c r="BE240" s="266" t="str">
        <f t="shared" ca="1" si="209"/>
        <v/>
      </c>
      <c r="BG240" s="266" t="str">
        <f t="shared" ca="1" si="210"/>
        <v/>
      </c>
      <c r="BH240" s="266" t="str">
        <f t="shared" ca="1" si="211"/>
        <v/>
      </c>
      <c r="BI240" s="235"/>
      <c r="BJ240" s="266" t="str">
        <f t="shared" ca="1" si="212"/>
        <v/>
      </c>
      <c r="BK240" s="266" t="str">
        <f t="shared" ca="1" si="212"/>
        <v/>
      </c>
      <c r="BM240" s="266" t="str">
        <f t="shared" ca="1" si="213"/>
        <v/>
      </c>
      <c r="BN240" s="266" t="str">
        <f t="shared" ca="1" si="213"/>
        <v/>
      </c>
      <c r="BP240" s="266" t="str">
        <f t="shared" ca="1" si="214"/>
        <v/>
      </c>
      <c r="BQ240" s="266" t="str">
        <f t="shared" ca="1" si="214"/>
        <v/>
      </c>
      <c r="BS240" s="266" t="str">
        <f t="shared" ca="1" si="215"/>
        <v/>
      </c>
      <c r="BT240" s="266" t="str">
        <f t="shared" ca="1" si="215"/>
        <v/>
      </c>
      <c r="BU240" s="241"/>
      <c r="BV240" s="232"/>
      <c r="BW240" s="266" t="str">
        <f t="shared" ca="1" si="216"/>
        <v/>
      </c>
      <c r="BX240" s="266" t="str">
        <f t="shared" ca="1" si="217"/>
        <v/>
      </c>
      <c r="BY240" s="241"/>
      <c r="BZ240" s="266" t="str">
        <f t="shared" ca="1" si="218"/>
        <v/>
      </c>
      <c r="CA240" s="266" t="str">
        <f t="shared" ca="1" si="219"/>
        <v/>
      </c>
      <c r="CC240" s="266" t="str">
        <f t="shared" ca="1" si="220"/>
        <v/>
      </c>
      <c r="CD240" s="266" t="str">
        <f t="shared" ca="1" si="221"/>
        <v/>
      </c>
      <c r="CF240" s="266" t="str">
        <f t="shared" si="222"/>
        <v/>
      </c>
      <c r="CG240" s="266" t="str">
        <f t="shared" si="223"/>
        <v/>
      </c>
      <c r="CI240" s="266" t="str">
        <f t="shared" ca="1" si="224"/>
        <v/>
      </c>
      <c r="CJ240" s="266" t="str">
        <f t="shared" ca="1" si="225"/>
        <v/>
      </c>
      <c r="CL240" s="266" t="str">
        <f t="shared" ca="1" si="226"/>
        <v/>
      </c>
      <c r="CM240" s="266" t="str">
        <f t="shared" ca="1" si="227"/>
        <v/>
      </c>
    </row>
    <row r="241" spans="1:92" s="239" customFormat="1" ht="17.399999999999999" x14ac:dyDescent="0.55000000000000004">
      <c r="A241" s="254">
        <v>12</v>
      </c>
      <c r="B241" s="255" t="str">
        <f t="shared" si="200"/>
        <v xml:space="preserve">: </v>
      </c>
      <c r="C241" s="258"/>
      <c r="D241" s="258"/>
      <c r="E241" s="256"/>
      <c r="F241" s="258"/>
      <c r="G241" s="256"/>
      <c r="H241" s="257"/>
      <c r="I241" s="258"/>
      <c r="J241" s="259"/>
      <c r="K241" s="566"/>
      <c r="L241" s="260"/>
      <c r="M241" s="261"/>
      <c r="N241" s="260" t="s">
        <v>21</v>
      </c>
      <c r="O241" s="270"/>
      <c r="P241" s="262"/>
      <c r="Q241" s="262"/>
      <c r="S241" s="263" t="str">
        <f t="shared" si="228"/>
        <v/>
      </c>
      <c r="T241" s="267" t="str">
        <f t="shared" si="229"/>
        <v/>
      </c>
      <c r="U241" s="263" t="str">
        <f t="shared" si="230"/>
        <v/>
      </c>
      <c r="V241" s="264" t="str">
        <f t="shared" si="201"/>
        <v>Mha</v>
      </c>
      <c r="Z241" s="232"/>
      <c r="AP241" s="232"/>
      <c r="AS241" s="268"/>
      <c r="AU241" s="266" t="str">
        <f t="shared" ca="1" si="202"/>
        <v/>
      </c>
      <c r="AV241" s="266" t="str">
        <f t="shared" ca="1" si="203"/>
        <v/>
      </c>
      <c r="AX241" s="266" t="str">
        <f t="shared" ca="1" si="204"/>
        <v/>
      </c>
      <c r="AY241" s="266" t="str">
        <f t="shared" ca="1" si="205"/>
        <v/>
      </c>
      <c r="BA241" s="266" t="str">
        <f t="shared" ca="1" si="206"/>
        <v/>
      </c>
      <c r="BB241" s="266" t="str">
        <f t="shared" ca="1" si="207"/>
        <v/>
      </c>
      <c r="BD241" s="266" t="str">
        <f t="shared" ca="1" si="208"/>
        <v/>
      </c>
      <c r="BE241" s="266" t="str">
        <f t="shared" ca="1" si="209"/>
        <v/>
      </c>
      <c r="BG241" s="266" t="str">
        <f t="shared" ca="1" si="210"/>
        <v/>
      </c>
      <c r="BH241" s="266" t="str">
        <f t="shared" ca="1" si="211"/>
        <v/>
      </c>
      <c r="BI241" s="235"/>
      <c r="BJ241" s="266" t="str">
        <f t="shared" ca="1" si="212"/>
        <v/>
      </c>
      <c r="BK241" s="266" t="str">
        <f t="shared" ca="1" si="212"/>
        <v/>
      </c>
      <c r="BM241" s="266" t="str">
        <f t="shared" ca="1" si="213"/>
        <v/>
      </c>
      <c r="BN241" s="266" t="str">
        <f t="shared" ca="1" si="213"/>
        <v/>
      </c>
      <c r="BP241" s="266" t="str">
        <f t="shared" ca="1" si="214"/>
        <v/>
      </c>
      <c r="BQ241" s="266" t="str">
        <f t="shared" ca="1" si="214"/>
        <v/>
      </c>
      <c r="BS241" s="266" t="str">
        <f t="shared" ca="1" si="215"/>
        <v/>
      </c>
      <c r="BT241" s="266" t="str">
        <f t="shared" ca="1" si="215"/>
        <v/>
      </c>
      <c r="BU241" s="241"/>
      <c r="BV241" s="232"/>
      <c r="BW241" s="266" t="str">
        <f t="shared" ca="1" si="216"/>
        <v/>
      </c>
      <c r="BX241" s="266" t="str">
        <f t="shared" ca="1" si="217"/>
        <v/>
      </c>
      <c r="BY241" s="241"/>
      <c r="BZ241" s="266" t="str">
        <f t="shared" ca="1" si="218"/>
        <v/>
      </c>
      <c r="CA241" s="266" t="str">
        <f t="shared" ca="1" si="219"/>
        <v/>
      </c>
      <c r="CC241" s="266" t="str">
        <f t="shared" ca="1" si="220"/>
        <v/>
      </c>
      <c r="CD241" s="266" t="str">
        <f t="shared" ca="1" si="221"/>
        <v/>
      </c>
      <c r="CF241" s="266" t="str">
        <f t="shared" si="222"/>
        <v/>
      </c>
      <c r="CG241" s="266" t="str">
        <f t="shared" si="223"/>
        <v/>
      </c>
      <c r="CI241" s="266" t="str">
        <f t="shared" ca="1" si="224"/>
        <v/>
      </c>
      <c r="CJ241" s="266" t="str">
        <f t="shared" ca="1" si="225"/>
        <v/>
      </c>
      <c r="CL241" s="266" t="str">
        <f t="shared" ca="1" si="226"/>
        <v/>
      </c>
      <c r="CM241" s="266" t="str">
        <f t="shared" ca="1" si="227"/>
        <v/>
      </c>
    </row>
    <row r="242" spans="1:92" s="239" customFormat="1" ht="17.399999999999999" x14ac:dyDescent="0.55000000000000004">
      <c r="A242" s="254">
        <v>13</v>
      </c>
      <c r="B242" s="255" t="str">
        <f t="shared" si="200"/>
        <v xml:space="preserve">: </v>
      </c>
      <c r="C242" s="258"/>
      <c r="D242" s="258"/>
      <c r="E242" s="256"/>
      <c r="F242" s="258"/>
      <c r="G242" s="256"/>
      <c r="H242" s="257"/>
      <c r="I242" s="258"/>
      <c r="J242" s="259"/>
      <c r="K242" s="566"/>
      <c r="L242" s="260"/>
      <c r="M242" s="261"/>
      <c r="N242" s="260" t="s">
        <v>21</v>
      </c>
      <c r="O242" s="270"/>
      <c r="P242" s="262"/>
      <c r="Q242" s="262"/>
      <c r="S242" s="263" t="str">
        <f t="shared" si="228"/>
        <v/>
      </c>
      <c r="T242" s="267" t="str">
        <f t="shared" si="229"/>
        <v/>
      </c>
      <c r="U242" s="263" t="str">
        <f t="shared" si="230"/>
        <v/>
      </c>
      <c r="V242" s="264" t="str">
        <f t="shared" si="201"/>
        <v>Mha</v>
      </c>
      <c r="Z242" s="232"/>
      <c r="AP242" s="232"/>
      <c r="AS242" s="268"/>
      <c r="AU242" s="266" t="str">
        <f t="shared" ca="1" si="202"/>
        <v/>
      </c>
      <c r="AV242" s="266" t="str">
        <f t="shared" ca="1" si="203"/>
        <v/>
      </c>
      <c r="AX242" s="266" t="str">
        <f t="shared" ca="1" si="204"/>
        <v/>
      </c>
      <c r="AY242" s="266" t="str">
        <f t="shared" ca="1" si="205"/>
        <v/>
      </c>
      <c r="BA242" s="266" t="str">
        <f t="shared" ca="1" si="206"/>
        <v/>
      </c>
      <c r="BB242" s="266" t="str">
        <f t="shared" ca="1" si="207"/>
        <v/>
      </c>
      <c r="BD242" s="266" t="str">
        <f t="shared" ca="1" si="208"/>
        <v/>
      </c>
      <c r="BE242" s="266" t="str">
        <f t="shared" ca="1" si="209"/>
        <v/>
      </c>
      <c r="BG242" s="266" t="str">
        <f t="shared" ca="1" si="210"/>
        <v/>
      </c>
      <c r="BH242" s="266" t="str">
        <f t="shared" ca="1" si="211"/>
        <v/>
      </c>
      <c r="BI242" s="235"/>
      <c r="BJ242" s="266" t="str">
        <f t="shared" ca="1" si="212"/>
        <v/>
      </c>
      <c r="BK242" s="266" t="str">
        <f t="shared" ca="1" si="212"/>
        <v/>
      </c>
      <c r="BM242" s="266" t="str">
        <f t="shared" ca="1" si="213"/>
        <v/>
      </c>
      <c r="BN242" s="266" t="str">
        <f t="shared" ca="1" si="213"/>
        <v/>
      </c>
      <c r="BP242" s="266" t="str">
        <f t="shared" ca="1" si="214"/>
        <v/>
      </c>
      <c r="BQ242" s="266" t="str">
        <f t="shared" ca="1" si="214"/>
        <v/>
      </c>
      <c r="BS242" s="266" t="str">
        <f t="shared" ca="1" si="215"/>
        <v/>
      </c>
      <c r="BT242" s="266" t="str">
        <f t="shared" ca="1" si="215"/>
        <v/>
      </c>
      <c r="BU242" s="241"/>
      <c r="BV242" s="232"/>
      <c r="BW242" s="266" t="str">
        <f t="shared" ca="1" si="216"/>
        <v/>
      </c>
      <c r="BX242" s="266" t="str">
        <f t="shared" ca="1" si="217"/>
        <v/>
      </c>
      <c r="BY242" s="241"/>
      <c r="BZ242" s="266" t="str">
        <f t="shared" ca="1" si="218"/>
        <v/>
      </c>
      <c r="CA242" s="266" t="str">
        <f t="shared" ca="1" si="219"/>
        <v/>
      </c>
      <c r="CC242" s="266" t="str">
        <f t="shared" ca="1" si="220"/>
        <v/>
      </c>
      <c r="CD242" s="266" t="str">
        <f t="shared" ca="1" si="221"/>
        <v/>
      </c>
      <c r="CF242" s="266" t="str">
        <f t="shared" si="222"/>
        <v/>
      </c>
      <c r="CG242" s="266" t="str">
        <f t="shared" si="223"/>
        <v/>
      </c>
      <c r="CI242" s="266" t="str">
        <f t="shared" ca="1" si="224"/>
        <v/>
      </c>
      <c r="CJ242" s="266" t="str">
        <f t="shared" ca="1" si="225"/>
        <v/>
      </c>
      <c r="CL242" s="266" t="str">
        <f t="shared" ca="1" si="226"/>
        <v/>
      </c>
      <c r="CM242" s="266" t="str">
        <f t="shared" ca="1" si="227"/>
        <v/>
      </c>
    </row>
    <row r="243" spans="1:92" s="239" customFormat="1" ht="17.399999999999999" x14ac:dyDescent="0.55000000000000004">
      <c r="A243" s="254">
        <v>14</v>
      </c>
      <c r="B243" s="255" t="str">
        <f t="shared" si="200"/>
        <v xml:space="preserve">: </v>
      </c>
      <c r="C243" s="258"/>
      <c r="D243" s="258"/>
      <c r="E243" s="256"/>
      <c r="F243" s="258"/>
      <c r="G243" s="256"/>
      <c r="H243" s="257"/>
      <c r="I243" s="258"/>
      <c r="J243" s="259"/>
      <c r="K243" s="566"/>
      <c r="L243" s="260"/>
      <c r="M243" s="261"/>
      <c r="N243" s="260" t="s">
        <v>21</v>
      </c>
      <c r="O243" s="270"/>
      <c r="P243" s="262"/>
      <c r="Q243" s="262"/>
      <c r="S243" s="263" t="str">
        <f t="shared" si="228"/>
        <v/>
      </c>
      <c r="T243" s="267" t="str">
        <f t="shared" si="229"/>
        <v/>
      </c>
      <c r="U243" s="263" t="str">
        <f t="shared" si="230"/>
        <v/>
      </c>
      <c r="V243" s="264" t="str">
        <f t="shared" si="201"/>
        <v>Mha</v>
      </c>
      <c r="Z243" s="232"/>
      <c r="AP243" s="232"/>
      <c r="AS243" s="268"/>
      <c r="AU243" s="266" t="str">
        <f t="shared" ca="1" si="202"/>
        <v/>
      </c>
      <c r="AV243" s="266" t="str">
        <f t="shared" ca="1" si="203"/>
        <v/>
      </c>
      <c r="AX243" s="266" t="str">
        <f t="shared" ca="1" si="204"/>
        <v/>
      </c>
      <c r="AY243" s="266" t="str">
        <f t="shared" ca="1" si="205"/>
        <v/>
      </c>
      <c r="BA243" s="266" t="str">
        <f t="shared" ca="1" si="206"/>
        <v/>
      </c>
      <c r="BB243" s="266" t="str">
        <f t="shared" ca="1" si="207"/>
        <v/>
      </c>
      <c r="BD243" s="266" t="str">
        <f t="shared" ca="1" si="208"/>
        <v/>
      </c>
      <c r="BE243" s="266" t="str">
        <f t="shared" ca="1" si="209"/>
        <v/>
      </c>
      <c r="BG243" s="266" t="str">
        <f t="shared" ca="1" si="210"/>
        <v/>
      </c>
      <c r="BH243" s="266" t="str">
        <f t="shared" ca="1" si="211"/>
        <v/>
      </c>
      <c r="BI243" s="235"/>
      <c r="BJ243" s="266" t="str">
        <f t="shared" ca="1" si="212"/>
        <v/>
      </c>
      <c r="BK243" s="266" t="str">
        <f t="shared" ca="1" si="212"/>
        <v/>
      </c>
      <c r="BM243" s="266" t="str">
        <f t="shared" ca="1" si="213"/>
        <v/>
      </c>
      <c r="BN243" s="266" t="str">
        <f t="shared" ca="1" si="213"/>
        <v/>
      </c>
      <c r="BP243" s="266" t="str">
        <f t="shared" ca="1" si="214"/>
        <v/>
      </c>
      <c r="BQ243" s="266" t="str">
        <f t="shared" ca="1" si="214"/>
        <v/>
      </c>
      <c r="BS243" s="266" t="str">
        <f t="shared" ca="1" si="215"/>
        <v/>
      </c>
      <c r="BT243" s="266" t="str">
        <f t="shared" ca="1" si="215"/>
        <v/>
      </c>
      <c r="BU243" s="241"/>
      <c r="BV243" s="232"/>
      <c r="BW243" s="266" t="str">
        <f t="shared" ca="1" si="216"/>
        <v/>
      </c>
      <c r="BX243" s="266" t="str">
        <f t="shared" ca="1" si="217"/>
        <v/>
      </c>
      <c r="BY243" s="241"/>
      <c r="BZ243" s="266" t="str">
        <f t="shared" ca="1" si="218"/>
        <v/>
      </c>
      <c r="CA243" s="266" t="str">
        <f t="shared" ca="1" si="219"/>
        <v/>
      </c>
      <c r="CC243" s="266" t="str">
        <f t="shared" ca="1" si="220"/>
        <v/>
      </c>
      <c r="CD243" s="266" t="str">
        <f t="shared" ca="1" si="221"/>
        <v/>
      </c>
      <c r="CF243" s="266" t="str">
        <f t="shared" si="222"/>
        <v/>
      </c>
      <c r="CG243" s="266" t="str">
        <f t="shared" si="223"/>
        <v/>
      </c>
      <c r="CI243" s="266" t="str">
        <f t="shared" ca="1" si="224"/>
        <v/>
      </c>
      <c r="CJ243" s="266" t="str">
        <f t="shared" ca="1" si="225"/>
        <v/>
      </c>
      <c r="CL243" s="266" t="str">
        <f t="shared" ca="1" si="226"/>
        <v/>
      </c>
      <c r="CM243" s="266" t="str">
        <f t="shared" ca="1" si="227"/>
        <v/>
      </c>
    </row>
    <row r="244" spans="1:92" s="239" customFormat="1" ht="17.399999999999999" x14ac:dyDescent="0.55000000000000004">
      <c r="A244" s="254">
        <v>15</v>
      </c>
      <c r="B244" s="255" t="str">
        <f t="shared" si="200"/>
        <v xml:space="preserve">: </v>
      </c>
      <c r="C244" s="258"/>
      <c r="D244" s="258"/>
      <c r="E244" s="256"/>
      <c r="F244" s="258"/>
      <c r="G244" s="256"/>
      <c r="H244" s="257"/>
      <c r="I244" s="258"/>
      <c r="J244" s="259"/>
      <c r="K244" s="566"/>
      <c r="L244" s="260"/>
      <c r="M244" s="261"/>
      <c r="N244" s="260" t="s">
        <v>21</v>
      </c>
      <c r="O244" s="270"/>
      <c r="P244" s="262"/>
      <c r="Q244" s="262"/>
      <c r="S244" s="263" t="str">
        <f t="shared" si="228"/>
        <v/>
      </c>
      <c r="T244" s="267" t="str">
        <f t="shared" si="229"/>
        <v/>
      </c>
      <c r="U244" s="263" t="str">
        <f t="shared" si="230"/>
        <v/>
      </c>
      <c r="V244" s="264" t="str">
        <f t="shared" si="201"/>
        <v>Mha</v>
      </c>
      <c r="Z244" s="232"/>
      <c r="AP244" s="232"/>
      <c r="AS244" s="268"/>
      <c r="AU244" s="266" t="str">
        <f t="shared" ca="1" si="202"/>
        <v/>
      </c>
      <c r="AV244" s="266" t="str">
        <f t="shared" ca="1" si="203"/>
        <v/>
      </c>
      <c r="AX244" s="266" t="str">
        <f t="shared" ca="1" si="204"/>
        <v/>
      </c>
      <c r="AY244" s="266" t="str">
        <f t="shared" ca="1" si="205"/>
        <v/>
      </c>
      <c r="BA244" s="266" t="str">
        <f t="shared" ca="1" si="206"/>
        <v/>
      </c>
      <c r="BB244" s="266" t="str">
        <f t="shared" ca="1" si="207"/>
        <v/>
      </c>
      <c r="BD244" s="266" t="str">
        <f t="shared" ca="1" si="208"/>
        <v/>
      </c>
      <c r="BE244" s="266" t="str">
        <f t="shared" ca="1" si="209"/>
        <v/>
      </c>
      <c r="BG244" s="266" t="str">
        <f t="shared" ca="1" si="210"/>
        <v/>
      </c>
      <c r="BH244" s="266" t="str">
        <f t="shared" ca="1" si="211"/>
        <v/>
      </c>
      <c r="BI244" s="235"/>
      <c r="BJ244" s="266" t="str">
        <f t="shared" ca="1" si="212"/>
        <v/>
      </c>
      <c r="BK244" s="266" t="str">
        <f t="shared" ca="1" si="212"/>
        <v/>
      </c>
      <c r="BM244" s="266" t="str">
        <f t="shared" ca="1" si="213"/>
        <v/>
      </c>
      <c r="BN244" s="266" t="str">
        <f t="shared" ca="1" si="213"/>
        <v/>
      </c>
      <c r="BP244" s="266" t="str">
        <f t="shared" ca="1" si="214"/>
        <v/>
      </c>
      <c r="BQ244" s="266" t="str">
        <f t="shared" ca="1" si="214"/>
        <v/>
      </c>
      <c r="BS244" s="266" t="str">
        <f t="shared" ca="1" si="215"/>
        <v/>
      </c>
      <c r="BT244" s="266" t="str">
        <f t="shared" ca="1" si="215"/>
        <v/>
      </c>
      <c r="BU244" s="241"/>
      <c r="BV244" s="232"/>
      <c r="BW244" s="266" t="str">
        <f t="shared" ca="1" si="216"/>
        <v/>
      </c>
      <c r="BX244" s="266" t="str">
        <f t="shared" ca="1" si="217"/>
        <v/>
      </c>
      <c r="BY244" s="241"/>
      <c r="BZ244" s="266" t="str">
        <f t="shared" ca="1" si="218"/>
        <v/>
      </c>
      <c r="CA244" s="266" t="str">
        <f t="shared" ca="1" si="219"/>
        <v/>
      </c>
      <c r="CC244" s="266" t="str">
        <f t="shared" ca="1" si="220"/>
        <v/>
      </c>
      <c r="CD244" s="266" t="str">
        <f t="shared" ca="1" si="221"/>
        <v/>
      </c>
      <c r="CF244" s="266" t="str">
        <f t="shared" si="222"/>
        <v/>
      </c>
      <c r="CG244" s="266" t="str">
        <f t="shared" si="223"/>
        <v/>
      </c>
      <c r="CI244" s="266" t="str">
        <f t="shared" ca="1" si="224"/>
        <v/>
      </c>
      <c r="CJ244" s="266" t="str">
        <f t="shared" ca="1" si="225"/>
        <v/>
      </c>
      <c r="CL244" s="266" t="str">
        <f t="shared" ca="1" si="226"/>
        <v/>
      </c>
      <c r="CM244" s="266" t="str">
        <f t="shared" ca="1" si="227"/>
        <v/>
      </c>
    </row>
    <row r="245" spans="1:92" s="239" customFormat="1" ht="17.399999999999999" x14ac:dyDescent="0.55000000000000004">
      <c r="A245" s="254">
        <v>16</v>
      </c>
      <c r="B245" s="255" t="str">
        <f t="shared" si="200"/>
        <v xml:space="preserve">: </v>
      </c>
      <c r="C245" s="258"/>
      <c r="D245" s="258"/>
      <c r="E245" s="256"/>
      <c r="F245" s="258"/>
      <c r="G245" s="256"/>
      <c r="H245" s="257"/>
      <c r="I245" s="258"/>
      <c r="J245" s="259"/>
      <c r="K245" s="566"/>
      <c r="L245" s="260"/>
      <c r="M245" s="261"/>
      <c r="N245" s="260" t="s">
        <v>21</v>
      </c>
      <c r="O245" s="270"/>
      <c r="P245" s="262"/>
      <c r="Q245" s="262"/>
      <c r="S245" s="263" t="str">
        <f t="shared" si="228"/>
        <v/>
      </c>
      <c r="T245" s="267" t="str">
        <f t="shared" si="229"/>
        <v/>
      </c>
      <c r="U245" s="263" t="str">
        <f t="shared" si="230"/>
        <v/>
      </c>
      <c r="V245" s="264" t="str">
        <f t="shared" si="201"/>
        <v>Mha</v>
      </c>
      <c r="Z245" s="232"/>
      <c r="AP245" s="232"/>
      <c r="AS245" s="268"/>
      <c r="AU245" s="266" t="str">
        <f t="shared" ca="1" si="202"/>
        <v/>
      </c>
      <c r="AV245" s="266" t="str">
        <f t="shared" ca="1" si="203"/>
        <v/>
      </c>
      <c r="AX245" s="266" t="str">
        <f t="shared" ca="1" si="204"/>
        <v/>
      </c>
      <c r="AY245" s="266" t="str">
        <f t="shared" ca="1" si="205"/>
        <v/>
      </c>
      <c r="BA245" s="266" t="str">
        <f t="shared" ca="1" si="206"/>
        <v/>
      </c>
      <c r="BB245" s="266" t="str">
        <f t="shared" ca="1" si="207"/>
        <v/>
      </c>
      <c r="BD245" s="266" t="str">
        <f t="shared" ca="1" si="208"/>
        <v/>
      </c>
      <c r="BE245" s="266" t="str">
        <f t="shared" ca="1" si="209"/>
        <v/>
      </c>
      <c r="BG245" s="266" t="str">
        <f t="shared" ca="1" si="210"/>
        <v/>
      </c>
      <c r="BH245" s="266" t="str">
        <f t="shared" ca="1" si="211"/>
        <v/>
      </c>
      <c r="BI245" s="235"/>
      <c r="BJ245" s="266" t="str">
        <f t="shared" ca="1" si="212"/>
        <v/>
      </c>
      <c r="BK245" s="266" t="str">
        <f t="shared" ca="1" si="212"/>
        <v/>
      </c>
      <c r="BM245" s="266" t="str">
        <f t="shared" ca="1" si="213"/>
        <v/>
      </c>
      <c r="BN245" s="266" t="str">
        <f t="shared" ca="1" si="213"/>
        <v/>
      </c>
      <c r="BP245" s="266" t="str">
        <f t="shared" ca="1" si="214"/>
        <v/>
      </c>
      <c r="BQ245" s="266" t="str">
        <f t="shared" ca="1" si="214"/>
        <v/>
      </c>
      <c r="BS245" s="266" t="str">
        <f t="shared" ca="1" si="215"/>
        <v/>
      </c>
      <c r="BT245" s="266" t="str">
        <f t="shared" ca="1" si="215"/>
        <v/>
      </c>
      <c r="BU245" s="241"/>
      <c r="BV245" s="232"/>
      <c r="BW245" s="266" t="str">
        <f t="shared" ca="1" si="216"/>
        <v/>
      </c>
      <c r="BX245" s="266" t="str">
        <f t="shared" ca="1" si="217"/>
        <v/>
      </c>
      <c r="BY245" s="241"/>
      <c r="BZ245" s="266" t="str">
        <f t="shared" ca="1" si="218"/>
        <v/>
      </c>
      <c r="CA245" s="266" t="str">
        <f t="shared" ca="1" si="219"/>
        <v/>
      </c>
      <c r="CC245" s="266" t="str">
        <f t="shared" ca="1" si="220"/>
        <v/>
      </c>
      <c r="CD245" s="266" t="str">
        <f t="shared" ca="1" si="221"/>
        <v/>
      </c>
      <c r="CF245" s="266" t="str">
        <f t="shared" si="222"/>
        <v/>
      </c>
      <c r="CG245" s="266" t="str">
        <f t="shared" si="223"/>
        <v/>
      </c>
      <c r="CI245" s="266" t="str">
        <f t="shared" ca="1" si="224"/>
        <v/>
      </c>
      <c r="CJ245" s="266" t="str">
        <f t="shared" ca="1" si="225"/>
        <v/>
      </c>
      <c r="CL245" s="266" t="str">
        <f t="shared" ca="1" si="226"/>
        <v/>
      </c>
      <c r="CM245" s="266" t="str">
        <f t="shared" ca="1" si="227"/>
        <v/>
      </c>
    </row>
    <row r="246" spans="1:92" s="239" customFormat="1" ht="17.399999999999999" x14ac:dyDescent="0.55000000000000004">
      <c r="A246" s="254">
        <v>17</v>
      </c>
      <c r="B246" s="255" t="str">
        <f t="shared" si="200"/>
        <v xml:space="preserve">: </v>
      </c>
      <c r="C246" s="258"/>
      <c r="D246" s="258"/>
      <c r="E246" s="256"/>
      <c r="F246" s="258"/>
      <c r="G246" s="256"/>
      <c r="H246" s="257"/>
      <c r="I246" s="258"/>
      <c r="J246" s="259"/>
      <c r="K246" s="566"/>
      <c r="L246" s="260"/>
      <c r="M246" s="261"/>
      <c r="N246" s="260" t="s">
        <v>21</v>
      </c>
      <c r="O246" s="270"/>
      <c r="P246" s="262"/>
      <c r="Q246" s="262"/>
      <c r="S246" s="263" t="str">
        <f t="shared" si="228"/>
        <v/>
      </c>
      <c r="T246" s="267" t="str">
        <f t="shared" si="229"/>
        <v/>
      </c>
      <c r="U246" s="263" t="str">
        <f t="shared" si="230"/>
        <v/>
      </c>
      <c r="V246" s="264" t="str">
        <f t="shared" si="201"/>
        <v>Mha</v>
      </c>
      <c r="Z246" s="232"/>
      <c r="AP246" s="232"/>
      <c r="AS246" s="268"/>
      <c r="AU246" s="266" t="str">
        <f t="shared" ca="1" si="202"/>
        <v/>
      </c>
      <c r="AV246" s="266" t="str">
        <f t="shared" ca="1" si="203"/>
        <v/>
      </c>
      <c r="AX246" s="266" t="str">
        <f t="shared" ca="1" si="204"/>
        <v/>
      </c>
      <c r="AY246" s="266" t="str">
        <f t="shared" ca="1" si="205"/>
        <v/>
      </c>
      <c r="BA246" s="266" t="str">
        <f t="shared" ca="1" si="206"/>
        <v/>
      </c>
      <c r="BB246" s="266" t="str">
        <f t="shared" ca="1" si="207"/>
        <v/>
      </c>
      <c r="BD246" s="266" t="str">
        <f t="shared" ca="1" si="208"/>
        <v/>
      </c>
      <c r="BE246" s="266" t="str">
        <f t="shared" ca="1" si="209"/>
        <v/>
      </c>
      <c r="BG246" s="266" t="str">
        <f t="shared" ca="1" si="210"/>
        <v/>
      </c>
      <c r="BH246" s="266" t="str">
        <f t="shared" ca="1" si="211"/>
        <v/>
      </c>
      <c r="BI246" s="235"/>
      <c r="BJ246" s="266" t="str">
        <f t="shared" ca="1" si="212"/>
        <v/>
      </c>
      <c r="BK246" s="266" t="str">
        <f t="shared" ca="1" si="212"/>
        <v/>
      </c>
      <c r="BM246" s="266" t="str">
        <f t="shared" ca="1" si="213"/>
        <v/>
      </c>
      <c r="BN246" s="266" t="str">
        <f t="shared" ca="1" si="213"/>
        <v/>
      </c>
      <c r="BP246" s="266" t="str">
        <f t="shared" ca="1" si="214"/>
        <v/>
      </c>
      <c r="BQ246" s="266" t="str">
        <f t="shared" ca="1" si="214"/>
        <v/>
      </c>
      <c r="BS246" s="266" t="str">
        <f t="shared" ca="1" si="215"/>
        <v/>
      </c>
      <c r="BT246" s="266" t="str">
        <f t="shared" ca="1" si="215"/>
        <v/>
      </c>
      <c r="BU246" s="241"/>
      <c r="BV246" s="232"/>
      <c r="BW246" s="266" t="str">
        <f t="shared" ca="1" si="216"/>
        <v/>
      </c>
      <c r="BX246" s="266" t="str">
        <f t="shared" ca="1" si="217"/>
        <v/>
      </c>
      <c r="BY246" s="241"/>
      <c r="BZ246" s="266" t="str">
        <f t="shared" ca="1" si="218"/>
        <v/>
      </c>
      <c r="CA246" s="266" t="str">
        <f t="shared" ca="1" si="219"/>
        <v/>
      </c>
      <c r="CC246" s="266" t="str">
        <f t="shared" ca="1" si="220"/>
        <v/>
      </c>
      <c r="CD246" s="266" t="str">
        <f t="shared" ca="1" si="221"/>
        <v/>
      </c>
      <c r="CF246" s="266" t="str">
        <f t="shared" si="222"/>
        <v/>
      </c>
      <c r="CG246" s="266" t="str">
        <f t="shared" si="223"/>
        <v/>
      </c>
      <c r="CI246" s="266" t="str">
        <f t="shared" ca="1" si="224"/>
        <v/>
      </c>
      <c r="CJ246" s="266" t="str">
        <f t="shared" ca="1" si="225"/>
        <v/>
      </c>
      <c r="CL246" s="266" t="str">
        <f t="shared" ca="1" si="226"/>
        <v/>
      </c>
      <c r="CM246" s="266" t="str">
        <f t="shared" ca="1" si="227"/>
        <v/>
      </c>
    </row>
    <row r="247" spans="1:92" s="239" customFormat="1" ht="17.399999999999999" x14ac:dyDescent="0.55000000000000004">
      <c r="A247" s="254">
        <v>18</v>
      </c>
      <c r="B247" s="255" t="str">
        <f t="shared" si="200"/>
        <v xml:space="preserve">: </v>
      </c>
      <c r="C247" s="258"/>
      <c r="D247" s="258"/>
      <c r="E247" s="256"/>
      <c r="F247" s="258"/>
      <c r="G247" s="256"/>
      <c r="H247" s="257"/>
      <c r="I247" s="258"/>
      <c r="J247" s="259"/>
      <c r="K247" s="566"/>
      <c r="L247" s="258"/>
      <c r="M247" s="269"/>
      <c r="N247" s="260" t="s">
        <v>21</v>
      </c>
      <c r="O247" s="270"/>
      <c r="P247" s="262"/>
      <c r="Q247" s="262"/>
      <c r="S247" s="263" t="str">
        <f t="shared" si="228"/>
        <v/>
      </c>
      <c r="T247" s="267" t="str">
        <f t="shared" si="229"/>
        <v/>
      </c>
      <c r="U247" s="263" t="str">
        <f t="shared" si="230"/>
        <v/>
      </c>
      <c r="V247" s="264" t="str">
        <f t="shared" si="201"/>
        <v>Mha</v>
      </c>
      <c r="Z247" s="232"/>
      <c r="AP247" s="232"/>
      <c r="AS247" s="268"/>
      <c r="AU247" s="266" t="str">
        <f t="shared" ca="1" si="202"/>
        <v/>
      </c>
      <c r="AV247" s="266" t="str">
        <f t="shared" ca="1" si="203"/>
        <v/>
      </c>
      <c r="AX247" s="266" t="str">
        <f t="shared" ca="1" si="204"/>
        <v/>
      </c>
      <c r="AY247" s="266" t="str">
        <f t="shared" ca="1" si="205"/>
        <v/>
      </c>
      <c r="BA247" s="266" t="str">
        <f t="shared" ca="1" si="206"/>
        <v/>
      </c>
      <c r="BB247" s="266" t="str">
        <f t="shared" ca="1" si="207"/>
        <v/>
      </c>
      <c r="BD247" s="266" t="str">
        <f t="shared" ca="1" si="208"/>
        <v/>
      </c>
      <c r="BE247" s="266" t="str">
        <f t="shared" ca="1" si="209"/>
        <v/>
      </c>
      <c r="BG247" s="266" t="str">
        <f t="shared" ca="1" si="210"/>
        <v/>
      </c>
      <c r="BH247" s="266" t="str">
        <f t="shared" ca="1" si="211"/>
        <v/>
      </c>
      <c r="BI247" s="235"/>
      <c r="BJ247" s="266" t="str">
        <f t="shared" ca="1" si="212"/>
        <v/>
      </c>
      <c r="BK247" s="266" t="str">
        <f t="shared" ca="1" si="212"/>
        <v/>
      </c>
      <c r="BM247" s="266" t="str">
        <f t="shared" ca="1" si="213"/>
        <v/>
      </c>
      <c r="BN247" s="266" t="str">
        <f t="shared" ca="1" si="213"/>
        <v/>
      </c>
      <c r="BP247" s="266" t="str">
        <f t="shared" ca="1" si="214"/>
        <v/>
      </c>
      <c r="BQ247" s="266" t="str">
        <f t="shared" ca="1" si="214"/>
        <v/>
      </c>
      <c r="BS247" s="266" t="str">
        <f t="shared" ca="1" si="215"/>
        <v/>
      </c>
      <c r="BT247" s="266" t="str">
        <f t="shared" ca="1" si="215"/>
        <v/>
      </c>
      <c r="BU247" s="241"/>
      <c r="BV247" s="232"/>
      <c r="BW247" s="266" t="str">
        <f t="shared" ca="1" si="216"/>
        <v/>
      </c>
      <c r="BX247" s="266" t="str">
        <f t="shared" ca="1" si="217"/>
        <v/>
      </c>
      <c r="BY247" s="241"/>
      <c r="BZ247" s="266" t="str">
        <f t="shared" ca="1" si="218"/>
        <v/>
      </c>
      <c r="CA247" s="266" t="str">
        <f t="shared" ca="1" si="219"/>
        <v/>
      </c>
      <c r="CC247" s="266" t="str">
        <f t="shared" ca="1" si="220"/>
        <v/>
      </c>
      <c r="CD247" s="266" t="str">
        <f t="shared" ca="1" si="221"/>
        <v/>
      </c>
      <c r="CF247" s="266" t="str">
        <f t="shared" si="222"/>
        <v/>
      </c>
      <c r="CG247" s="266" t="str">
        <f t="shared" si="223"/>
        <v/>
      </c>
      <c r="CI247" s="266" t="str">
        <f t="shared" ca="1" si="224"/>
        <v/>
      </c>
      <c r="CJ247" s="266" t="str">
        <f t="shared" ca="1" si="225"/>
        <v/>
      </c>
      <c r="CL247" s="266" t="str">
        <f t="shared" ca="1" si="226"/>
        <v/>
      </c>
      <c r="CM247" s="266" t="str">
        <f t="shared" ca="1" si="227"/>
        <v/>
      </c>
    </row>
    <row r="248" spans="1:92" s="239" customFormat="1" ht="17.399999999999999" x14ac:dyDescent="0.55000000000000004">
      <c r="A248" s="254">
        <v>19</v>
      </c>
      <c r="B248" s="255" t="str">
        <f t="shared" si="200"/>
        <v xml:space="preserve">: </v>
      </c>
      <c r="C248" s="258"/>
      <c r="D248" s="258"/>
      <c r="E248" s="256"/>
      <c r="F248" s="258"/>
      <c r="G248" s="256"/>
      <c r="H248" s="257"/>
      <c r="I248" s="258"/>
      <c r="J248" s="259"/>
      <c r="K248" s="566"/>
      <c r="L248" s="258"/>
      <c r="M248" s="269"/>
      <c r="N248" s="260" t="s">
        <v>21</v>
      </c>
      <c r="O248" s="270"/>
      <c r="P248" s="262"/>
      <c r="Q248" s="262"/>
      <c r="S248" s="263" t="str">
        <f t="shared" si="228"/>
        <v/>
      </c>
      <c r="T248" s="267" t="str">
        <f t="shared" si="229"/>
        <v/>
      </c>
      <c r="U248" s="263" t="str">
        <f t="shared" si="230"/>
        <v/>
      </c>
      <c r="V248" s="264" t="str">
        <f t="shared" si="201"/>
        <v>Mha</v>
      </c>
      <c r="Z248" s="232"/>
      <c r="AP248" s="232"/>
      <c r="AS248" s="268"/>
      <c r="AU248" s="266" t="str">
        <f t="shared" ca="1" si="202"/>
        <v/>
      </c>
      <c r="AV248" s="266" t="str">
        <f t="shared" ca="1" si="203"/>
        <v/>
      </c>
      <c r="AX248" s="266" t="str">
        <f t="shared" ca="1" si="204"/>
        <v/>
      </c>
      <c r="AY248" s="266" t="str">
        <f t="shared" ca="1" si="205"/>
        <v/>
      </c>
      <c r="BA248" s="266" t="str">
        <f t="shared" ca="1" si="206"/>
        <v/>
      </c>
      <c r="BB248" s="266" t="str">
        <f t="shared" ca="1" si="207"/>
        <v/>
      </c>
      <c r="BD248" s="266" t="str">
        <f t="shared" ca="1" si="208"/>
        <v/>
      </c>
      <c r="BE248" s="266" t="str">
        <f t="shared" ca="1" si="209"/>
        <v/>
      </c>
      <c r="BG248" s="266" t="str">
        <f t="shared" ca="1" si="210"/>
        <v/>
      </c>
      <c r="BH248" s="266" t="str">
        <f t="shared" ca="1" si="211"/>
        <v/>
      </c>
      <c r="BI248" s="235"/>
      <c r="BJ248" s="266" t="str">
        <f t="shared" ca="1" si="212"/>
        <v/>
      </c>
      <c r="BK248" s="266" t="str">
        <f t="shared" ca="1" si="212"/>
        <v/>
      </c>
      <c r="BM248" s="266" t="str">
        <f t="shared" ca="1" si="213"/>
        <v/>
      </c>
      <c r="BN248" s="266" t="str">
        <f t="shared" ca="1" si="213"/>
        <v/>
      </c>
      <c r="BP248" s="266" t="str">
        <f t="shared" ca="1" si="214"/>
        <v/>
      </c>
      <c r="BQ248" s="266" t="str">
        <f t="shared" ca="1" si="214"/>
        <v/>
      </c>
      <c r="BS248" s="266" t="str">
        <f t="shared" ca="1" si="215"/>
        <v/>
      </c>
      <c r="BT248" s="266" t="str">
        <f t="shared" ca="1" si="215"/>
        <v/>
      </c>
      <c r="BU248" s="241"/>
      <c r="BV248" s="232"/>
      <c r="BW248" s="266" t="str">
        <f t="shared" ca="1" si="216"/>
        <v/>
      </c>
      <c r="BX248" s="266" t="str">
        <f t="shared" ca="1" si="217"/>
        <v/>
      </c>
      <c r="BY248" s="241"/>
      <c r="BZ248" s="266" t="str">
        <f t="shared" ca="1" si="218"/>
        <v/>
      </c>
      <c r="CA248" s="266" t="str">
        <f t="shared" ca="1" si="219"/>
        <v/>
      </c>
      <c r="CC248" s="266" t="str">
        <f t="shared" ca="1" si="220"/>
        <v/>
      </c>
      <c r="CD248" s="266" t="str">
        <f t="shared" ca="1" si="221"/>
        <v/>
      </c>
      <c r="CF248" s="266" t="str">
        <f t="shared" si="222"/>
        <v/>
      </c>
      <c r="CG248" s="266" t="str">
        <f t="shared" si="223"/>
        <v/>
      </c>
      <c r="CI248" s="266" t="str">
        <f t="shared" ca="1" si="224"/>
        <v/>
      </c>
      <c r="CJ248" s="266" t="str">
        <f t="shared" ca="1" si="225"/>
        <v/>
      </c>
      <c r="CL248" s="266" t="str">
        <f t="shared" ca="1" si="226"/>
        <v/>
      </c>
      <c r="CM248" s="266" t="str">
        <f t="shared" ca="1" si="227"/>
        <v/>
      </c>
    </row>
    <row r="249" spans="1:92" s="239" customFormat="1" ht="17.399999999999999" x14ac:dyDescent="0.55000000000000004">
      <c r="A249" s="254">
        <v>20</v>
      </c>
      <c r="B249" s="255" t="str">
        <f t="shared" si="200"/>
        <v xml:space="preserve">: </v>
      </c>
      <c r="C249" s="258"/>
      <c r="D249" s="258"/>
      <c r="E249" s="256"/>
      <c r="F249" s="258"/>
      <c r="G249" s="256"/>
      <c r="H249" s="257"/>
      <c r="I249" s="258"/>
      <c r="J249" s="259"/>
      <c r="K249" s="566"/>
      <c r="L249" s="258"/>
      <c r="M249" s="269"/>
      <c r="N249" s="260" t="s">
        <v>21</v>
      </c>
      <c r="O249" s="270"/>
      <c r="P249" s="262"/>
      <c r="Q249" s="262"/>
      <c r="S249" s="263" t="str">
        <f t="shared" si="228"/>
        <v/>
      </c>
      <c r="T249" s="267" t="str">
        <f t="shared" si="229"/>
        <v/>
      </c>
      <c r="U249" s="263" t="str">
        <f t="shared" si="230"/>
        <v/>
      </c>
      <c r="V249" s="264" t="str">
        <f t="shared" si="201"/>
        <v>Mha</v>
      </c>
      <c r="Z249" s="232"/>
      <c r="AP249" s="232"/>
      <c r="AS249" s="268"/>
      <c r="AU249" s="266" t="str">
        <f t="shared" ca="1" si="202"/>
        <v/>
      </c>
      <c r="AV249" s="266" t="str">
        <f t="shared" ca="1" si="203"/>
        <v/>
      </c>
      <c r="AX249" s="266" t="str">
        <f t="shared" ca="1" si="204"/>
        <v/>
      </c>
      <c r="AY249" s="266" t="str">
        <f t="shared" ca="1" si="205"/>
        <v/>
      </c>
      <c r="BA249" s="266" t="str">
        <f t="shared" ca="1" si="206"/>
        <v/>
      </c>
      <c r="BB249" s="266" t="str">
        <f t="shared" ca="1" si="207"/>
        <v/>
      </c>
      <c r="BD249" s="266" t="str">
        <f t="shared" ca="1" si="208"/>
        <v/>
      </c>
      <c r="BE249" s="266" t="str">
        <f t="shared" ca="1" si="209"/>
        <v/>
      </c>
      <c r="BG249" s="266" t="str">
        <f t="shared" ca="1" si="210"/>
        <v/>
      </c>
      <c r="BH249" s="266" t="str">
        <f t="shared" ca="1" si="211"/>
        <v/>
      </c>
      <c r="BI249" s="235"/>
      <c r="BJ249" s="266" t="str">
        <f t="shared" ca="1" si="212"/>
        <v/>
      </c>
      <c r="BK249" s="266" t="str">
        <f t="shared" ca="1" si="212"/>
        <v/>
      </c>
      <c r="BM249" s="266" t="str">
        <f t="shared" ca="1" si="213"/>
        <v/>
      </c>
      <c r="BN249" s="266" t="str">
        <f t="shared" ca="1" si="213"/>
        <v/>
      </c>
      <c r="BP249" s="266" t="str">
        <f t="shared" ca="1" si="214"/>
        <v/>
      </c>
      <c r="BQ249" s="266" t="str">
        <f t="shared" ca="1" si="214"/>
        <v/>
      </c>
      <c r="BS249" s="266" t="str">
        <f t="shared" ca="1" si="215"/>
        <v/>
      </c>
      <c r="BT249" s="266" t="str">
        <f t="shared" ca="1" si="215"/>
        <v/>
      </c>
      <c r="BU249" s="241"/>
      <c r="BV249" s="232"/>
      <c r="BW249" s="266" t="str">
        <f t="shared" ca="1" si="216"/>
        <v/>
      </c>
      <c r="BX249" s="266" t="str">
        <f t="shared" ca="1" si="217"/>
        <v/>
      </c>
      <c r="BY249" s="241"/>
      <c r="BZ249" s="266" t="str">
        <f t="shared" ca="1" si="218"/>
        <v/>
      </c>
      <c r="CA249" s="266" t="str">
        <f t="shared" ca="1" si="219"/>
        <v/>
      </c>
      <c r="CC249" s="266" t="str">
        <f t="shared" ca="1" si="220"/>
        <v/>
      </c>
      <c r="CD249" s="266" t="str">
        <f t="shared" ca="1" si="221"/>
        <v/>
      </c>
      <c r="CF249" s="266" t="str">
        <f t="shared" si="222"/>
        <v/>
      </c>
      <c r="CG249" s="266" t="str">
        <f t="shared" si="223"/>
        <v/>
      </c>
      <c r="CI249" s="266" t="str">
        <f t="shared" ca="1" si="224"/>
        <v/>
      </c>
      <c r="CJ249" s="266" t="str">
        <f t="shared" ca="1" si="225"/>
        <v/>
      </c>
      <c r="CL249" s="266" t="str">
        <f t="shared" ca="1" si="226"/>
        <v/>
      </c>
      <c r="CM249" s="266" t="str">
        <f t="shared" ca="1" si="227"/>
        <v/>
      </c>
    </row>
    <row r="250" spans="1:92" s="239" customFormat="1" ht="42" x14ac:dyDescent="0.55000000000000004">
      <c r="A250" s="241"/>
      <c r="B250" s="271" t="s">
        <v>210</v>
      </c>
      <c r="C250" s="272"/>
      <c r="D250" s="272"/>
      <c r="E250" s="272"/>
      <c r="F250" s="272"/>
      <c r="G250" s="272"/>
      <c r="H250" s="241"/>
      <c r="J250" s="273"/>
      <c r="K250" s="560"/>
      <c r="L250" s="241"/>
      <c r="M250" s="241" t="s">
        <v>211</v>
      </c>
      <c r="N250" s="241"/>
      <c r="P250" s="262"/>
      <c r="Q250" s="262"/>
      <c r="R250" s="273" t="s">
        <v>302</v>
      </c>
      <c r="S250" s="274">
        <f>AVERAGE(S230:S249)</f>
        <v>314</v>
      </c>
      <c r="T250" s="274">
        <f>IF(S293="Y",SUM(T230:T249)/SUM(O230:O249),AVERAGE(T230:T249))</f>
        <v>314</v>
      </c>
      <c r="U250" s="275" t="e">
        <f>SUM(U230:U249)/SUM(O230:O249)</f>
        <v>#DIV/0!</v>
      </c>
      <c r="Z250" s="232"/>
      <c r="AP250" s="232"/>
      <c r="AT250" s="273" t="s">
        <v>212</v>
      </c>
      <c r="AU250" s="276">
        <f ca="1">AVERAGE(AU230:AU249)</f>
        <v>314</v>
      </c>
      <c r="AV250" s="276" t="e">
        <f ca="1">SUM(AV230:AV249)/COUNTIF(AV230:AV249,"&gt;0")</f>
        <v>#DIV/0!</v>
      </c>
      <c r="AX250" s="276">
        <f ca="1">AVERAGE(AX230:AX249)</f>
        <v>314</v>
      </c>
      <c r="AY250" s="276">
        <f ca="1">SUM(AY230:AY249)/COUNTIF(AY230:AY249,"&gt;0")</f>
        <v>314</v>
      </c>
      <c r="BA250" s="276" t="e">
        <f ca="1">AVERAGE(BA230:BA249)</f>
        <v>#DIV/0!</v>
      </c>
      <c r="BB250" s="276">
        <f ca="1">SUM(BB230:BB249)/COUNTIF(BB230:BB249,"&gt;0")</f>
        <v>314</v>
      </c>
      <c r="BD250" s="276">
        <f ca="1">AVERAGE(BD230:BD249)</f>
        <v>300</v>
      </c>
      <c r="BE250" s="276" t="e">
        <f ca="1">SUM(BE230:BE249)/COUNTIF(BE230:BE249,"&gt;0")</f>
        <v>#DIV/0!</v>
      </c>
      <c r="BG250" s="276">
        <f ca="1">AVERAGE(BG230:BG249)</f>
        <v>314</v>
      </c>
      <c r="BH250" s="276" t="e">
        <f ca="1">SUM(BH230:BH249)/COUNTIF(BH230:BH249,"&gt;0")</f>
        <v>#DIV/0!</v>
      </c>
      <c r="BI250" s="235"/>
      <c r="BJ250" s="276">
        <f ca="1">AVERAGE(BJ230:BJ249)</f>
        <v>300</v>
      </c>
      <c r="BK250" s="276" t="e">
        <f ca="1">SUM(BK230:BK249)/COUNTIF(BK230:BK249,"&gt;0")</f>
        <v>#DIV/0!</v>
      </c>
      <c r="BM250" s="276">
        <f ca="1">AVERAGE(BM230:BM249)</f>
        <v>314</v>
      </c>
      <c r="BN250" s="276" t="e">
        <f ca="1">SUM(BN230:BN249)/COUNTIF(BN230:BN249,"&gt;0")</f>
        <v>#DIV/0!</v>
      </c>
      <c r="BP250" s="276">
        <f ca="1">AVERAGE(BP230:BP249)</f>
        <v>328</v>
      </c>
      <c r="BQ250" s="276">
        <f ca="1">SUM(BQ230:BQ249)/COUNTIF(BQ230:BQ249,"&gt;0")</f>
        <v>300</v>
      </c>
      <c r="BS250" s="276">
        <f ca="1">AVERAGE(BS230:BS249)</f>
        <v>328</v>
      </c>
      <c r="BT250" s="276">
        <f ca="1">SUM(BT230:BT249)/COUNTIF(BT230:BT249,"&gt;0")</f>
        <v>314</v>
      </c>
      <c r="BU250" s="241"/>
      <c r="BV250" s="232"/>
      <c r="BW250" s="276">
        <f ca="1">AVERAGE(BW230:BW249)</f>
        <v>314</v>
      </c>
      <c r="BX250" s="276" t="e">
        <f ca="1">SUM(BX230:BX249)/COUNTIF(BX230:BX249,"&gt;0")</f>
        <v>#DIV/0!</v>
      </c>
      <c r="BY250" s="241"/>
      <c r="BZ250" s="276" t="e">
        <f ca="1">AVERAGE(BZ230:BZ249)</f>
        <v>#DIV/0!</v>
      </c>
      <c r="CA250" s="276">
        <f ca="1">SUM(CA230:CA249)/COUNTIF(CA230:CA249,"&gt;0")</f>
        <v>314</v>
      </c>
      <c r="CC250" s="276">
        <f ca="1">AVERAGE(CC230:CC249)</f>
        <v>314</v>
      </c>
      <c r="CD250" s="276">
        <f ca="1">SUM(CD230:CD249)/COUNTIF(CD230:CD249,"&gt;0")</f>
        <v>314</v>
      </c>
      <c r="CF250" s="276" t="e">
        <f>AVERAGE(CF230:CF249)</f>
        <v>#DIV/0!</v>
      </c>
      <c r="CG250" s="276" t="e">
        <f>SUM(CG230:CG249)/COUNTIF(CG230:CG249,"&gt;0")</f>
        <v>#DIV/0!</v>
      </c>
      <c r="CI250" s="276">
        <f ca="1">AVERAGE(CI230:CI249)</f>
        <v>314</v>
      </c>
      <c r="CJ250" s="276">
        <f ca="1">SUM(CJ230:CJ249)/COUNTIF(CJ230:CJ249,"&gt;0")</f>
        <v>314</v>
      </c>
      <c r="CL250" s="276" t="e">
        <f ca="1">AVERAGE(CL230:CL249)</f>
        <v>#DIV/0!</v>
      </c>
      <c r="CM250" s="276" t="e">
        <f ca="1">SUM(CM230:CM249)/COUNTIF(CM230:CM249,"&gt;0")</f>
        <v>#DIV/0!</v>
      </c>
    </row>
    <row r="251" spans="1:92" s="239" customFormat="1" ht="42" x14ac:dyDescent="0.55000000000000004">
      <c r="A251" s="241"/>
      <c r="B251" s="271" t="s">
        <v>213</v>
      </c>
      <c r="C251" s="272" t="s">
        <v>214</v>
      </c>
      <c r="D251" s="277" t="s">
        <v>479</v>
      </c>
      <c r="E251" s="278"/>
      <c r="F251" s="278"/>
      <c r="G251" s="278"/>
      <c r="H251" s="278"/>
      <c r="I251" s="278"/>
      <c r="J251" s="278"/>
      <c r="K251" s="561"/>
      <c r="L251" s="241"/>
      <c r="M251" s="241"/>
      <c r="N251" s="241"/>
      <c r="P251" s="262"/>
      <c r="Q251" s="262"/>
      <c r="R251" s="279" t="s">
        <v>215</v>
      </c>
      <c r="S251" s="280">
        <f>S250+V251*S254</f>
        <v>328</v>
      </c>
      <c r="T251" s="280">
        <f>T250+V251*T254</f>
        <v>328</v>
      </c>
      <c r="U251" s="280" t="e">
        <f>U250+V251*U254</f>
        <v>#DIV/0!</v>
      </c>
      <c r="V251" s="281">
        <v>1</v>
      </c>
      <c r="W251" s="282" t="s">
        <v>216</v>
      </c>
      <c r="Z251" s="232"/>
      <c r="AP251" s="232"/>
      <c r="AT251" s="279" t="s">
        <v>215</v>
      </c>
      <c r="AU251" s="283" t="e">
        <f ca="1">AU250+(AU256*AU253)</f>
        <v>#DIV/0!</v>
      </c>
      <c r="AV251" s="283" t="e">
        <f ca="1">AV250+(AV256*AU253)</f>
        <v>#DIV/0!</v>
      </c>
      <c r="AX251" s="283" t="e">
        <f ca="1">AX250+(AX256*AX253)</f>
        <v>#DIV/0!</v>
      </c>
      <c r="AY251" s="283" t="e">
        <f ca="1">AY250+(AY256*AX253)</f>
        <v>#DIV/0!</v>
      </c>
      <c r="BA251" s="283" t="e">
        <f ca="1">BA250+(BA256*BA253)</f>
        <v>#DIV/0!</v>
      </c>
      <c r="BB251" s="283" t="e">
        <f ca="1">BB250+(BB256*BA253)</f>
        <v>#DIV/0!</v>
      </c>
      <c r="BD251" s="283" t="e">
        <f ca="1">BD250+(BD256*BD253)</f>
        <v>#DIV/0!</v>
      </c>
      <c r="BE251" s="283" t="e">
        <f ca="1">BE250+(BE256*BD253)</f>
        <v>#DIV/0!</v>
      </c>
      <c r="BG251" s="283" t="e">
        <f ca="1">BG250+(BG256*BG253)</f>
        <v>#DIV/0!</v>
      </c>
      <c r="BH251" s="283" t="e">
        <f ca="1">BH250+(BH256*BG253)</f>
        <v>#DIV/0!</v>
      </c>
      <c r="BI251" s="235"/>
      <c r="BJ251" s="283">
        <f ca="1">BJ250+(BJ256*BJ253)</f>
        <v>314</v>
      </c>
      <c r="BK251" s="283" t="e">
        <f ca="1">BK250+(BK256*BJ253)</f>
        <v>#DIV/0!</v>
      </c>
      <c r="BM251" s="283" t="e">
        <f ca="1">BM250+(BM256*BM253)</f>
        <v>#DIV/0!</v>
      </c>
      <c r="BN251" s="283" t="e">
        <f ca="1">BN250+(BN256*BM253)</f>
        <v>#DIV/0!</v>
      </c>
      <c r="BP251" s="283">
        <f ca="1">BP250+(BP256*BP253)</f>
        <v>342</v>
      </c>
      <c r="BQ251" s="283">
        <f ca="1">BQ250+(BQ256*BP253)</f>
        <v>300</v>
      </c>
      <c r="BS251" s="283">
        <f ca="1">BS250+(BS256*BS253)</f>
        <v>342</v>
      </c>
      <c r="BT251" s="283" t="e">
        <f ca="1">BT250+(BT256*BS253)</f>
        <v>#DIV/0!</v>
      </c>
      <c r="BU251" s="241"/>
      <c r="BV251" s="232"/>
      <c r="BW251" s="283" t="e">
        <f ca="1">BW250+(BW256*BW253)</f>
        <v>#DIV/0!</v>
      </c>
      <c r="BX251" s="283" t="e">
        <f ca="1">BX250+(BX256*BW253)</f>
        <v>#DIV/0!</v>
      </c>
      <c r="BY251" s="241"/>
      <c r="BZ251" s="283" t="e">
        <f ca="1">BZ250+(BZ256*BZ253)</f>
        <v>#DIV/0!</v>
      </c>
      <c r="CA251" s="283" t="e">
        <f ca="1">CA250+(CA256*BZ253)</f>
        <v>#DIV/0!</v>
      </c>
      <c r="CC251" s="283" t="e">
        <f ca="1">CC250+(CC256*CC253)</f>
        <v>#DIV/0!</v>
      </c>
      <c r="CD251" s="283" t="e">
        <f ca="1">CD250+(CD256*CC253)</f>
        <v>#DIV/0!</v>
      </c>
      <c r="CF251" s="283" t="e">
        <f>CF250+(CF256*CF253)</f>
        <v>#DIV/0!</v>
      </c>
      <c r="CG251" s="283" t="e">
        <f>CG250+(CG256*CF253)</f>
        <v>#DIV/0!</v>
      </c>
      <c r="CI251" s="283" t="e">
        <f ca="1">CI250+(CI256*CI253)</f>
        <v>#DIV/0!</v>
      </c>
      <c r="CJ251" s="283">
        <f ca="1">CJ250+(CJ256*CI253)</f>
        <v>314</v>
      </c>
      <c r="CL251" s="283" t="e">
        <f ca="1">CL250+(CL256*CL253)</f>
        <v>#DIV/0!</v>
      </c>
      <c r="CM251" s="283" t="e">
        <f ca="1">CM250+(CM256*CL253)</f>
        <v>#DIV/0!</v>
      </c>
    </row>
    <row r="252" spans="1:92" s="241" customFormat="1" ht="13" customHeight="1" x14ac:dyDescent="0.55000000000000004">
      <c r="B252" s="271" t="s">
        <v>217</v>
      </c>
      <c r="C252" s="262"/>
      <c r="D252" s="284"/>
      <c r="E252" s="285"/>
      <c r="F252" s="285"/>
      <c r="G252" s="285"/>
      <c r="H252" s="285"/>
      <c r="I252" s="285"/>
      <c r="J252" s="285"/>
      <c r="K252" s="562"/>
      <c r="L252" s="239"/>
      <c r="M252" s="239"/>
      <c r="R252" s="279" t="s">
        <v>218</v>
      </c>
      <c r="S252" s="280">
        <f>S250-V252*S254</f>
        <v>300</v>
      </c>
      <c r="T252" s="280">
        <f>T250-V252*T254</f>
        <v>300</v>
      </c>
      <c r="U252" s="280" t="e">
        <f>U250-V252*U254</f>
        <v>#DIV/0!</v>
      </c>
      <c r="V252" s="281">
        <v>1</v>
      </c>
      <c r="W252" s="282" t="s">
        <v>219</v>
      </c>
      <c r="X252" s="239"/>
      <c r="Z252" s="286"/>
      <c r="AP252" s="286"/>
      <c r="AQ252" s="239"/>
      <c r="AR252" s="239"/>
      <c r="AS252" s="239"/>
      <c r="AT252" s="279" t="s">
        <v>218</v>
      </c>
      <c r="AU252" s="283" t="e">
        <f ca="1">AU250-(AU256*AU254)</f>
        <v>#DIV/0!</v>
      </c>
      <c r="AV252" s="283" t="e">
        <f ca="1">AV250-(AV256*AU254)</f>
        <v>#DIV/0!</v>
      </c>
      <c r="AW252" s="239"/>
      <c r="AX252" s="283" t="e">
        <f ca="1">AX250-(AX256*AX254)</f>
        <v>#DIV/0!</v>
      </c>
      <c r="AY252" s="283" t="e">
        <f ca="1">AY250-(AY256*AX254)</f>
        <v>#DIV/0!</v>
      </c>
      <c r="AZ252" s="239"/>
      <c r="BA252" s="283" t="e">
        <f ca="1">BA250-(BA256*BA254)</f>
        <v>#DIV/0!</v>
      </c>
      <c r="BB252" s="283" t="e">
        <f ca="1">BB250-(BB256*BA254)</f>
        <v>#DIV/0!</v>
      </c>
      <c r="BC252" s="239"/>
      <c r="BD252" s="283">
        <f ca="1">BD250-(BD256*BD254)</f>
        <v>286</v>
      </c>
      <c r="BE252" s="283" t="e">
        <f ca="1">BE250-(BE256*BD254)</f>
        <v>#DIV/0!</v>
      </c>
      <c r="BF252" s="239"/>
      <c r="BG252" s="283" t="e">
        <f ca="1">BG250-(BG256*BG254)</f>
        <v>#DIV/0!</v>
      </c>
      <c r="BH252" s="283" t="e">
        <f ca="1">BH250-(BH256*BG254)</f>
        <v>#DIV/0!</v>
      </c>
      <c r="BI252" s="235"/>
      <c r="BJ252" s="283">
        <f ca="1">BJ250-(BJ256*BJ254)</f>
        <v>300</v>
      </c>
      <c r="BK252" s="283" t="e">
        <f ca="1">BK250-(BK256*BJ254)</f>
        <v>#DIV/0!</v>
      </c>
      <c r="BL252" s="239"/>
      <c r="BM252" s="283" t="e">
        <f ca="1">BM250-(BM256*BM254)</f>
        <v>#DIV/0!</v>
      </c>
      <c r="BN252" s="283" t="e">
        <f ca="1">BN250-(BN256*BM254)</f>
        <v>#DIV/0!</v>
      </c>
      <c r="BO252" s="239"/>
      <c r="BP252" s="283" t="e">
        <f ca="1">BP250-(BP256*BP254)</f>
        <v>#DIV/0!</v>
      </c>
      <c r="BQ252" s="283">
        <f ca="1">BQ250-(BQ256*BP254)</f>
        <v>300</v>
      </c>
      <c r="BR252" s="239"/>
      <c r="BS252" s="283" t="e">
        <f ca="1">BS250-(BS256*BS254)</f>
        <v>#DIV/0!</v>
      </c>
      <c r="BT252" s="283" t="e">
        <f ca="1">BT250-(BT256*BS254)</f>
        <v>#DIV/0!</v>
      </c>
      <c r="BV252" s="232"/>
      <c r="BW252" s="283" t="e">
        <f ca="1">BW250-(BW256*BW254)</f>
        <v>#DIV/0!</v>
      </c>
      <c r="BX252" s="283" t="e">
        <f ca="1">BX250-(BX256*BW254)</f>
        <v>#DIV/0!</v>
      </c>
      <c r="BZ252" s="283" t="e">
        <f ca="1">BZ250-(BZ256*BZ254)</f>
        <v>#DIV/0!</v>
      </c>
      <c r="CA252" s="283" t="e">
        <f ca="1">CA250-(CA256*BZ254)</f>
        <v>#DIV/0!</v>
      </c>
      <c r="CB252" s="239"/>
      <c r="CC252" s="283" t="e">
        <f ca="1">CC250-(CC256*CC254)</f>
        <v>#DIV/0!</v>
      </c>
      <c r="CD252" s="283" t="e">
        <f ca="1">CD250-(CD256*CC254)</f>
        <v>#DIV/0!</v>
      </c>
      <c r="CE252" s="239"/>
      <c r="CF252" s="283" t="e">
        <f>CF250-(CF256*CF254)</f>
        <v>#DIV/0!</v>
      </c>
      <c r="CG252" s="283" t="e">
        <f>CG250-(CG256*CF254)</f>
        <v>#DIV/0!</v>
      </c>
      <c r="CH252" s="239"/>
      <c r="CI252" s="283" t="e">
        <f ca="1">CI250-(CI256*CI254)</f>
        <v>#DIV/0!</v>
      </c>
      <c r="CJ252" s="283">
        <f ca="1">CJ250-(CJ256*CI254)</f>
        <v>300</v>
      </c>
      <c r="CK252" s="239"/>
      <c r="CL252" s="283" t="e">
        <f ca="1">CL250-(CL256*CL254)</f>
        <v>#DIV/0!</v>
      </c>
      <c r="CM252" s="283" t="e">
        <f ca="1">CM250-(CM256*CL254)</f>
        <v>#DIV/0!</v>
      </c>
      <c r="CN252" s="239"/>
    </row>
    <row r="253" spans="1:92" s="241" customFormat="1" ht="28.2" x14ac:dyDescent="0.55000000000000004">
      <c r="C253" s="262"/>
      <c r="D253" s="284" t="s">
        <v>0</v>
      </c>
      <c r="E253" s="285"/>
      <c r="F253" s="285"/>
      <c r="G253" s="285"/>
      <c r="H253" s="285"/>
      <c r="I253" s="285"/>
      <c r="J253" s="285"/>
      <c r="K253" s="562"/>
      <c r="R253" s="279" t="s">
        <v>220</v>
      </c>
      <c r="S253" s="280" t="str">
        <f>IF((0.67*S254)&gt;S250,"no","yes")</f>
        <v>yes</v>
      </c>
      <c r="T253" s="280" t="str">
        <f>IF((0.67*T254)&gt;T250,"no","yes")</f>
        <v>yes</v>
      </c>
      <c r="U253" s="280" t="e">
        <f>IF((0.67*U254)&gt;U250,"no","yes")</f>
        <v>#DIV/0!</v>
      </c>
      <c r="Z253" s="286"/>
      <c r="AP253" s="286"/>
      <c r="AS253" s="757" t="s">
        <v>221</v>
      </c>
      <c r="AT253" s="758"/>
      <c r="AU253" s="281">
        <v>1</v>
      </c>
      <c r="AX253" s="281">
        <v>1</v>
      </c>
      <c r="BA253" s="281">
        <v>1</v>
      </c>
      <c r="BD253" s="281">
        <v>1</v>
      </c>
      <c r="BG253" s="281">
        <v>1</v>
      </c>
      <c r="BI253" s="235"/>
      <c r="BJ253" s="281">
        <v>1</v>
      </c>
      <c r="BM253" s="281">
        <v>1</v>
      </c>
      <c r="BP253" s="281">
        <v>1</v>
      </c>
      <c r="BS253" s="281">
        <v>1</v>
      </c>
      <c r="BV253" s="286"/>
      <c r="BW253" s="281">
        <v>1</v>
      </c>
      <c r="BZ253" s="281">
        <v>1</v>
      </c>
      <c r="CC253" s="281">
        <v>1</v>
      </c>
      <c r="CF253" s="281">
        <v>1</v>
      </c>
      <c r="CI253" s="281">
        <v>1</v>
      </c>
      <c r="CL253" s="281">
        <v>1</v>
      </c>
    </row>
    <row r="254" spans="1:92" s="241" customFormat="1" ht="28.2" x14ac:dyDescent="0.55000000000000004">
      <c r="A254" s="287" t="str">
        <f>HYPERLINK("#"&amp;"'"&amp;A$1&amp;"'!a1","Back to top")</f>
        <v>Back to top</v>
      </c>
      <c r="B254" s="287"/>
      <c r="C254" s="262"/>
      <c r="D254" s="284"/>
      <c r="E254" s="285"/>
      <c r="F254" s="285"/>
      <c r="G254" s="285"/>
      <c r="H254" s="285"/>
      <c r="I254" s="285"/>
      <c r="J254" s="285"/>
      <c r="K254" s="562"/>
      <c r="N254" s="282"/>
      <c r="O254" s="282"/>
      <c r="R254" s="279" t="s">
        <v>222</v>
      </c>
      <c r="S254" s="280">
        <f>_xlfn.STDEV.P(S230:S249)</f>
        <v>14</v>
      </c>
      <c r="T254" s="280">
        <f t="array" ref="T254">IF(S293="Y",SQRT(SUM(O230:O249*(M230:M249-(T250))^2)/((COUNTIFS(O230:O249,"&lt;&gt;0")-1)/COUNTIFS(O230:O249,"&lt;&gt;0")*SUM(O230:O249))),_xlfn.STDEV.P(T230:T249))</f>
        <v>14</v>
      </c>
      <c r="U254" s="280" t="e">
        <f t="array" ref="U254">SQRT(SUM(O230:O249*(M230:M249-(U250))^2)/((COUNTIFS(O230:O249,"&lt;&gt;0")-1)/COUNTIFS(O230:O249,"&lt;&gt;0")*SUM(O230:O249)))</f>
        <v>#DIV/0!</v>
      </c>
      <c r="Z254" s="286"/>
      <c r="AP254" s="286"/>
      <c r="AS254" s="757"/>
      <c r="AT254" s="758"/>
      <c r="AU254" s="281">
        <v>1</v>
      </c>
      <c r="AX254" s="281">
        <v>1</v>
      </c>
      <c r="BA254" s="281">
        <v>1</v>
      </c>
      <c r="BD254" s="281">
        <v>1</v>
      </c>
      <c r="BG254" s="281">
        <v>1</v>
      </c>
      <c r="BI254" s="235"/>
      <c r="BJ254" s="281">
        <v>1</v>
      </c>
      <c r="BM254" s="281">
        <v>1</v>
      </c>
      <c r="BP254" s="281">
        <v>1</v>
      </c>
      <c r="BS254" s="281">
        <v>1</v>
      </c>
      <c r="BV254" s="286"/>
      <c r="BW254" s="281">
        <v>1</v>
      </c>
      <c r="BZ254" s="281">
        <v>1</v>
      </c>
      <c r="CC254" s="281">
        <v>1</v>
      </c>
      <c r="CF254" s="281">
        <v>1</v>
      </c>
      <c r="CI254" s="281">
        <v>1</v>
      </c>
      <c r="CL254" s="281">
        <v>1</v>
      </c>
    </row>
    <row r="255" spans="1:92" s="241" customFormat="1" ht="28.2" x14ac:dyDescent="0.55000000000000004">
      <c r="C255" s="254"/>
      <c r="D255" s="284"/>
      <c r="E255" s="285"/>
      <c r="F255" s="285"/>
      <c r="G255" s="285"/>
      <c r="H255" s="285"/>
      <c r="I255" s="285"/>
      <c r="J255" s="285"/>
      <c r="K255" s="562"/>
      <c r="R255" s="288" t="s">
        <v>223</v>
      </c>
      <c r="S255" s="289">
        <f>COUNTIF(S230:S249,"&gt;0")</f>
        <v>2</v>
      </c>
      <c r="T255" s="289">
        <f>COUNTIF(T230:T249,"&gt;0")</f>
        <v>2</v>
      </c>
      <c r="U255" s="290"/>
      <c r="V255" s="291" t="s">
        <v>224</v>
      </c>
      <c r="Z255" s="286"/>
      <c r="AP255" s="286"/>
      <c r="AT255" s="279" t="s">
        <v>220</v>
      </c>
      <c r="AU255" s="283" t="str">
        <f ca="1">IF((0.67*AU256)&gt;AU250,"no","yes")</f>
        <v>yes</v>
      </c>
      <c r="AV255" s="283" t="e">
        <f ca="1">IF((0.67*AV256)&gt;AV250,"no","yes")</f>
        <v>#DIV/0!</v>
      </c>
      <c r="AX255" s="283" t="e">
        <f ca="1">IF((0.67*AX256)&gt;AX250,"no","yes")</f>
        <v>#DIV/0!</v>
      </c>
      <c r="AY255" s="283" t="e">
        <f ca="1">IF((0.67*AY256)&gt;AY250,"no","yes")</f>
        <v>#DIV/0!</v>
      </c>
      <c r="BA255" s="283" t="e">
        <f ca="1">IF((0.67*BA256)&gt;BA250,"no","yes")</f>
        <v>#DIV/0!</v>
      </c>
      <c r="BB255" s="283" t="str">
        <f ca="1">IF((0.67*BB256)&gt;BB250,"no","yes")</f>
        <v>yes</v>
      </c>
      <c r="BD255" s="283" t="e">
        <f ca="1">IF((0.67*BD256)&gt;BD250,"no","yes")</f>
        <v>#DIV/0!</v>
      </c>
      <c r="BE255" s="283" t="e">
        <f ca="1">IF((0.67*BE256)&gt;BE250,"no","yes")</f>
        <v>#DIV/0!</v>
      </c>
      <c r="BG255" s="283" t="str">
        <f ca="1">IF((0.67*BG256)&gt;BG250,"no","yes")</f>
        <v>yes</v>
      </c>
      <c r="BH255" s="283" t="e">
        <f ca="1">IF((0.67*BH256)&gt;BH250,"no","yes")</f>
        <v>#DIV/0!</v>
      </c>
      <c r="BI255" s="235"/>
      <c r="BJ255" s="283" t="e">
        <f ca="1">IF((0.67*BJ256)&gt;BJ250,"no","yes")</f>
        <v>#DIV/0!</v>
      </c>
      <c r="BK255" s="283" t="e">
        <f ca="1">IF((0.67*BK256)&gt;BK250,"no","yes")</f>
        <v>#DIV/0!</v>
      </c>
      <c r="BM255" s="283" t="str">
        <f ca="1">IF((0.67*BM256)&gt;BM250,"no","yes")</f>
        <v>yes</v>
      </c>
      <c r="BN255" s="283" t="e">
        <f ca="1">IF((0.67*BN256)&gt;BN250,"no","yes")</f>
        <v>#DIV/0!</v>
      </c>
      <c r="BP255" s="283" t="e">
        <f ca="1">IF((0.67*BP256)&gt;BP250,"no","yes")</f>
        <v>#DIV/0!</v>
      </c>
      <c r="BQ255" s="283" t="str">
        <f ca="1">IF((0.67*BQ256)&gt;BQ250,"no","yes")</f>
        <v>yes</v>
      </c>
      <c r="BS255" s="283" t="e">
        <f ca="1">IF((0.67*BS256)&gt;BS250,"no","yes")</f>
        <v>#DIV/0!</v>
      </c>
      <c r="BT255" s="283" t="str">
        <f ca="1">IF((0.67*BT256)&gt;BT250,"no","yes")</f>
        <v>yes</v>
      </c>
      <c r="BV255" s="286"/>
      <c r="BW255" s="283" t="str">
        <f ca="1">IF((0.67*BW256)&gt;BW250,"no","yes")</f>
        <v>yes</v>
      </c>
      <c r="BX255" s="283" t="e">
        <f ca="1">IF((0.67*BX256)&gt;BX250,"no","yes")</f>
        <v>#DIV/0!</v>
      </c>
      <c r="BZ255" s="283" t="e">
        <f ca="1">IF((0.67*BZ256)&gt;BZ250,"no","yes")</f>
        <v>#DIV/0!</v>
      </c>
      <c r="CA255" s="283" t="str">
        <f ca="1">IF((0.67*CA256)&gt;CA250,"no","yes")</f>
        <v>yes</v>
      </c>
      <c r="CC255" s="283" t="str">
        <f ca="1">IF((0.67*CC256)&gt;CC250,"no","yes")</f>
        <v>yes</v>
      </c>
      <c r="CD255" s="283" t="str">
        <f ca="1">IF((0.67*CD256)&gt;CD250,"no","yes")</f>
        <v>yes</v>
      </c>
      <c r="CF255" s="283" t="e">
        <f>IF((0.67*CF256)&gt;CF250,"no","yes")</f>
        <v>#DIV/0!</v>
      </c>
      <c r="CG255" s="283" t="e">
        <f>IF((0.67*CG256)&gt;CG250,"no","yes")</f>
        <v>#DIV/0!</v>
      </c>
      <c r="CI255" s="283" t="str">
        <f ca="1">IF((0.67*CI256)&gt;CI250,"no","yes")</f>
        <v>yes</v>
      </c>
      <c r="CJ255" s="283" t="str">
        <f ca="1">IF((0.67*CJ256)&gt;CJ250,"no","yes")</f>
        <v>yes</v>
      </c>
      <c r="CL255" s="283" t="e">
        <f ca="1">IF((0.67*CL256)&gt;CL250,"no","yes")</f>
        <v>#DIV/0!</v>
      </c>
      <c r="CM255" s="283" t="e">
        <f ca="1">IF((0.67*CM256)&gt;CM250,"no","yes")</f>
        <v>#DIV/0!</v>
      </c>
    </row>
    <row r="256" spans="1:92" s="241" customFormat="1" ht="28.2" x14ac:dyDescent="0.55000000000000004">
      <c r="D256" s="284"/>
      <c r="E256" s="285"/>
      <c r="F256" s="285"/>
      <c r="G256" s="285"/>
      <c r="H256" s="285"/>
      <c r="I256" s="285"/>
      <c r="J256" s="285"/>
      <c r="K256" s="562"/>
      <c r="T256" s="262"/>
      <c r="V256" s="105"/>
      <c r="W256" s="105"/>
      <c r="X256" s="105"/>
      <c r="Z256" s="286"/>
      <c r="AP256" s="286"/>
      <c r="AT256" s="279" t="s">
        <v>222</v>
      </c>
      <c r="AU256" s="283">
        <f ca="1">_xlfn.STDEV.P(AU230:AU249)</f>
        <v>0</v>
      </c>
      <c r="AV256" s="283">
        <f ca="1">_xlfn.STDEV.P(AV230:AV249)</f>
        <v>14</v>
      </c>
      <c r="AX256" s="283" t="e">
        <f ca="1">_xlfn.STDEV.P(AX230:AX249)</f>
        <v>#DIV/0!</v>
      </c>
      <c r="AY256" s="283">
        <f ca="1">_xlfn.STDEV.P(AY230:AY249)</f>
        <v>0</v>
      </c>
      <c r="BA256" s="283">
        <f ca="1">_xlfn.STDEV.P(BA230:BA249)</f>
        <v>14</v>
      </c>
      <c r="BB256" s="283">
        <f ca="1">_xlfn.STDEV.P(BB230:BB249)</f>
        <v>0</v>
      </c>
      <c r="BD256" s="283">
        <f ca="1">_xlfn.STDEV.P(BD230:BD249)</f>
        <v>14</v>
      </c>
      <c r="BE256" s="283">
        <f ca="1">_xlfn.STDEV.P(BE230:BE249)</f>
        <v>14</v>
      </c>
      <c r="BG256" s="283">
        <f ca="1">_xlfn.STDEV.P(BG230:BG249)</f>
        <v>0</v>
      </c>
      <c r="BH256" s="283">
        <f ca="1">_xlfn.STDEV.P(BH230:BH249)</f>
        <v>14</v>
      </c>
      <c r="BI256" s="235"/>
      <c r="BJ256" s="283">
        <f ca="1">_xlfn.STDEV.P(BJ230:BJ249)</f>
        <v>14</v>
      </c>
      <c r="BK256" s="283">
        <f ca="1">_xlfn.STDEV.P(BK230:BK249)</f>
        <v>14</v>
      </c>
      <c r="BM256" s="283">
        <f ca="1">_xlfn.STDEV.P(BM230:BM249)</f>
        <v>0</v>
      </c>
      <c r="BN256" s="283">
        <f ca="1">_xlfn.STDEV.P(BN230:BN249)</f>
        <v>14</v>
      </c>
      <c r="BP256" s="283">
        <f ca="1">_xlfn.STDEV.P(BP230:BP249)</f>
        <v>14</v>
      </c>
      <c r="BQ256" s="283">
        <f ca="1">_xlfn.STDEV.P(BQ230:BQ249)</f>
        <v>0</v>
      </c>
      <c r="BS256" s="283">
        <f ca="1">_xlfn.STDEV.P(BS230:BS249)</f>
        <v>14</v>
      </c>
      <c r="BT256" s="283">
        <f ca="1">_xlfn.STDEV.P(BT230:BT249)</f>
        <v>0</v>
      </c>
      <c r="BV256" s="286"/>
      <c r="BW256" s="283">
        <f ca="1">_xlfn.STDEV.P(BW230:BW249)</f>
        <v>0</v>
      </c>
      <c r="BX256" s="283">
        <f ca="1">_xlfn.STDEV.P(BX230:BX249)</f>
        <v>0</v>
      </c>
      <c r="BZ256" s="283">
        <f ca="1">_xlfn.STDEV.P(BZ230:BZ249)</f>
        <v>14</v>
      </c>
      <c r="CA256" s="283">
        <f ca="1">_xlfn.STDEV.P(CA230:CA249)</f>
        <v>0</v>
      </c>
      <c r="CC256" s="283">
        <f ca="1">_xlfn.STDEV.P(CC230:CC249)</f>
        <v>0</v>
      </c>
      <c r="CD256" s="283">
        <f ca="1">_xlfn.STDEV.P(CD230:CD249)</f>
        <v>0</v>
      </c>
      <c r="CF256" s="283" t="e">
        <f>_xlfn.STDEV.P(CF230:CF249)</f>
        <v>#DIV/0!</v>
      </c>
      <c r="CG256" s="283" t="e">
        <f>_xlfn.STDEV.P(CG230:CG249)</f>
        <v>#DIV/0!</v>
      </c>
      <c r="CI256" s="283">
        <f ca="1">_xlfn.STDEV.P(CI230:CI249)</f>
        <v>0</v>
      </c>
      <c r="CJ256" s="283">
        <f ca="1">_xlfn.STDEV.P(CJ230:CJ249)</f>
        <v>14</v>
      </c>
      <c r="CL256" s="283">
        <f ca="1">_xlfn.STDEV.P(CL230:CL249)</f>
        <v>14</v>
      </c>
      <c r="CM256" s="283">
        <f ca="1">_xlfn.STDEV.P(CM230:CM249)</f>
        <v>14</v>
      </c>
    </row>
    <row r="257" spans="1:92" s="241" customFormat="1" ht="28.2" x14ac:dyDescent="0.55000000000000004">
      <c r="D257" s="292"/>
      <c r="E257" s="293"/>
      <c r="F257" s="293"/>
      <c r="G257" s="293"/>
      <c r="H257" s="293"/>
      <c r="I257" s="293"/>
      <c r="J257" s="293"/>
      <c r="K257" s="563"/>
      <c r="S257" s="244" t="s">
        <v>225</v>
      </c>
      <c r="V257" s="105"/>
      <c r="W257" s="105"/>
      <c r="X257" s="105"/>
      <c r="Z257" s="286"/>
      <c r="AP257" s="235"/>
      <c r="AT257" s="288" t="s">
        <v>223</v>
      </c>
      <c r="AU257" s="294">
        <f ca="1">COUNTIF(AU230:AU249,"&gt;0")</f>
        <v>2</v>
      </c>
      <c r="AV257" s="294">
        <f ca="1">COUNTIF(AV230:AV249,"&gt;0")</f>
        <v>1</v>
      </c>
      <c r="AX257" s="294">
        <f ca="1">COUNTIF(AX230:AX249,"&gt;0")</f>
        <v>1</v>
      </c>
      <c r="AY257" s="294">
        <f ca="1">COUNTIF(AY230:AY249,"&gt;0")</f>
        <v>0</v>
      </c>
      <c r="BA257" s="294">
        <f ca="1">COUNTIF(BA230:BA249,"&gt;0")</f>
        <v>1</v>
      </c>
      <c r="BB257" s="294">
        <f ca="1">COUNTIF(BB230:BB249,"&gt;0")</f>
        <v>2</v>
      </c>
      <c r="BD257" s="294">
        <f ca="1">COUNTIF(BD230:BD249,"&gt;0")</f>
        <v>2</v>
      </c>
      <c r="BE257" s="294">
        <f ca="1">COUNTIF(BE230:BE249,"&gt;0")</f>
        <v>1</v>
      </c>
      <c r="BG257" s="294">
        <f ca="1">COUNTIF(BG230:BG249,"&gt;0")</f>
        <v>2</v>
      </c>
      <c r="BH257" s="294">
        <f ca="1">COUNTIF(BH230:BH249,"&gt;0")</f>
        <v>1</v>
      </c>
      <c r="BI257" s="235"/>
      <c r="BJ257" s="294">
        <f ca="1">COUNTIF(BJ230:BJ249,"&gt;0")</f>
        <v>2</v>
      </c>
      <c r="BK257" s="294">
        <f ca="1">COUNTIF(BK230:BK249,"&gt;0")</f>
        <v>1</v>
      </c>
      <c r="BM257" s="294">
        <f ca="1">COUNTIF(BM230:BM249,"&gt;0")</f>
        <v>2</v>
      </c>
      <c r="BN257" s="294">
        <f ca="1">COUNTIF(BN230:BN249,"&gt;0")</f>
        <v>1</v>
      </c>
      <c r="BP257" s="294">
        <f ca="1">COUNTIF(BP230:BP249,"&gt;0")</f>
        <v>1</v>
      </c>
      <c r="BQ257" s="294">
        <f ca="1">COUNTIF(BQ230:BQ249,"&gt;0")</f>
        <v>1</v>
      </c>
      <c r="BS257" s="294">
        <f ca="1">COUNTIF(BS230:BS249,"&gt;0")</f>
        <v>0</v>
      </c>
      <c r="BT257" s="294">
        <f ca="1">COUNTIF(BT230:BT249,"&gt;0")</f>
        <v>2</v>
      </c>
      <c r="BV257" s="286"/>
      <c r="BW257" s="294">
        <f ca="1">COUNTIF(BW230:BW249,"&gt;0")</f>
        <v>2</v>
      </c>
      <c r="BX257" s="294">
        <f ca="1">COUNTIF(BX230:BX249,"&gt;0")</f>
        <v>1</v>
      </c>
      <c r="BZ257" s="294">
        <f ca="1">COUNTIF(BZ230:BZ249,"&gt;0")</f>
        <v>1</v>
      </c>
      <c r="CA257" s="294">
        <f ca="1">COUNTIF(CA230:CA249,"&gt;0")</f>
        <v>2</v>
      </c>
      <c r="CC257" s="294">
        <f ca="1">COUNTIF(CC230:CC249,"&gt;0")</f>
        <v>2</v>
      </c>
      <c r="CD257" s="294">
        <f ca="1">COUNTIF(CD230:CD249,"&gt;0")</f>
        <v>2</v>
      </c>
      <c r="CF257" s="294">
        <f>COUNTIF(CF230:CF249,"&gt;0")</f>
        <v>0</v>
      </c>
      <c r="CG257" s="294">
        <f>COUNTIF(CG230:CG249,"&gt;0")</f>
        <v>0</v>
      </c>
      <c r="CI257" s="294">
        <f ca="1">COUNTIF(CI230:CI249,"&gt;0")</f>
        <v>2</v>
      </c>
      <c r="CJ257" s="294">
        <f ca="1">COUNTIF(CJ230:CJ249,"&gt;0")</f>
        <v>1</v>
      </c>
      <c r="CL257" s="294">
        <f ca="1">COUNTIF(CL230:CL249,"&gt;0")</f>
        <v>1</v>
      </c>
      <c r="CM257" s="294">
        <f ca="1">COUNTIF(CM230:CM249,"&gt;0")</f>
        <v>1</v>
      </c>
    </row>
    <row r="258" spans="1:92" s="282" customFormat="1" ht="17.399999999999999" x14ac:dyDescent="0.55000000000000004">
      <c r="D258" s="301"/>
      <c r="E258" s="301"/>
      <c r="F258" s="301"/>
      <c r="G258" s="301"/>
      <c r="H258" s="301"/>
      <c r="I258" s="301"/>
      <c r="J258" s="301"/>
      <c r="K258" s="567"/>
      <c r="S258" s="419" t="s">
        <v>679</v>
      </c>
      <c r="V258" s="16"/>
      <c r="W258" s="16"/>
      <c r="X258" s="16"/>
      <c r="AP258" s="303"/>
      <c r="AT258" s="304"/>
      <c r="AU258" s="254"/>
      <c r="AV258" s="254"/>
      <c r="AX258" s="254"/>
      <c r="AY258" s="254"/>
      <c r="BA258" s="254"/>
      <c r="BB258" s="254"/>
      <c r="BD258" s="254"/>
      <c r="BE258" s="254"/>
      <c r="BG258" s="254"/>
      <c r="BH258" s="254"/>
      <c r="BI258" s="303"/>
      <c r="BJ258" s="254"/>
      <c r="BK258" s="254"/>
      <c r="BM258" s="254"/>
      <c r="BN258" s="254"/>
      <c r="BP258" s="254"/>
      <c r="BQ258" s="254"/>
      <c r="BS258" s="254"/>
      <c r="BT258" s="254"/>
      <c r="BW258" s="254"/>
      <c r="BX258" s="254"/>
      <c r="BZ258" s="254"/>
      <c r="CA258" s="254"/>
      <c r="CC258" s="254"/>
      <c r="CD258" s="254"/>
      <c r="CF258" s="254"/>
      <c r="CG258" s="254"/>
      <c r="CI258" s="254"/>
      <c r="CJ258" s="254"/>
      <c r="CL258" s="254"/>
      <c r="CM258" s="254"/>
    </row>
    <row r="259" spans="1:92" s="232" customFormat="1" ht="45.6" x14ac:dyDescent="0.6">
      <c r="A259" s="230">
        <v>5</v>
      </c>
      <c r="B259" s="230" t="s">
        <v>296</v>
      </c>
      <c r="C259" s="231" t="s">
        <v>0</v>
      </c>
      <c r="D259" s="233"/>
      <c r="E259" s="233" t="s">
        <v>0</v>
      </c>
      <c r="F259" s="233"/>
      <c r="G259" s="233"/>
      <c r="H259" s="231"/>
      <c r="I259" s="233"/>
      <c r="J259" s="233"/>
      <c r="K259" s="557"/>
      <c r="L259" s="233"/>
      <c r="M259" s="233"/>
      <c r="N259" s="233"/>
      <c r="O259" s="233"/>
      <c r="P259" s="233"/>
      <c r="Q259" s="233"/>
      <c r="R259" s="233"/>
      <c r="S259" s="233"/>
      <c r="T259" s="231"/>
      <c r="U259" s="231"/>
      <c r="V259" s="231"/>
      <c r="W259" s="231"/>
      <c r="X259" s="231"/>
      <c r="Y259" s="231"/>
      <c r="AQ259" s="234">
        <f>A259</f>
        <v>5</v>
      </c>
      <c r="AR259" s="234" t="str">
        <f>C259</f>
        <v xml:space="preserve"> </v>
      </c>
      <c r="AS259" s="235"/>
      <c r="AT259" s="236"/>
      <c r="AU259" s="235"/>
      <c r="AV259" s="235"/>
      <c r="AW259" s="235"/>
      <c r="AX259" s="235"/>
      <c r="AY259" s="235"/>
      <c r="AZ259" s="235"/>
      <c r="BA259" s="235"/>
      <c r="BB259" s="235"/>
      <c r="BC259" s="235"/>
      <c r="BD259" s="235"/>
      <c r="BE259" s="235"/>
      <c r="BF259" s="235"/>
      <c r="BG259" s="235"/>
      <c r="BH259" s="235"/>
      <c r="BI259" s="235"/>
      <c r="BJ259" s="235"/>
      <c r="BK259" s="235"/>
      <c r="BL259" s="235"/>
      <c r="BM259" s="235"/>
      <c r="BN259" s="235"/>
      <c r="BO259" s="235"/>
      <c r="BP259" s="235"/>
      <c r="BQ259" s="235"/>
      <c r="BR259" s="235"/>
      <c r="BS259" s="235"/>
      <c r="BT259" s="235"/>
      <c r="BU259" s="235"/>
    </row>
    <row r="260" spans="1:92" s="232" customFormat="1" ht="17.7" x14ac:dyDescent="0.6">
      <c r="A260" s="230"/>
      <c r="B260" s="230"/>
      <c r="C260" s="231"/>
      <c r="D260" s="233"/>
      <c r="E260" s="233"/>
      <c r="F260" s="233"/>
      <c r="G260" s="233"/>
      <c r="H260" s="231"/>
      <c r="I260" s="233"/>
      <c r="J260" s="233"/>
      <c r="K260" s="557"/>
      <c r="L260" s="233"/>
      <c r="M260" s="233"/>
      <c r="N260" s="233"/>
      <c r="O260" s="233"/>
      <c r="P260" s="233"/>
      <c r="Q260" s="233"/>
      <c r="R260" s="233"/>
      <c r="S260" s="233"/>
      <c r="T260" s="231"/>
      <c r="U260" s="231"/>
      <c r="V260" s="231"/>
      <c r="W260" s="231"/>
      <c r="X260" s="231"/>
      <c r="Y260" s="231"/>
      <c r="AQ260" s="234"/>
      <c r="AR260" s="234"/>
      <c r="AS260" s="235"/>
      <c r="AT260" s="236"/>
      <c r="AU260" s="235"/>
      <c r="AV260" s="235"/>
      <c r="AW260" s="235"/>
      <c r="AX260" s="235"/>
      <c r="AY260" s="235"/>
      <c r="AZ260" s="235"/>
      <c r="BA260" s="235"/>
      <c r="BB260" s="235"/>
      <c r="BC260" s="235"/>
      <c r="BD260" s="235"/>
      <c r="BE260" s="235"/>
      <c r="BF260" s="235"/>
      <c r="BG260" s="235"/>
      <c r="BH260" s="235"/>
      <c r="BI260" s="235"/>
      <c r="BJ260" s="235"/>
      <c r="BK260" s="235"/>
      <c r="BL260" s="235"/>
      <c r="BM260" s="235"/>
      <c r="BN260" s="235"/>
      <c r="BO260" s="235"/>
      <c r="BP260" s="235"/>
      <c r="BQ260" s="235"/>
      <c r="BR260" s="235"/>
      <c r="BS260" s="235"/>
      <c r="BU260" s="235"/>
    </row>
    <row r="261" spans="1:92" s="237" customFormat="1" ht="17.399999999999999" x14ac:dyDescent="0.55000000000000004">
      <c r="K261" s="558"/>
      <c r="Z261" s="238"/>
      <c r="AP261" s="238"/>
      <c r="AQ261" s="239"/>
      <c r="AR261" s="239"/>
      <c r="AS261" s="239"/>
      <c r="AT261" s="239"/>
      <c r="AU261" s="240" t="e">
        <v>#REF!</v>
      </c>
      <c r="AV261" s="240"/>
      <c r="AW261" s="239"/>
      <c r="AX261" s="240" t="e">
        <v>#REF!</v>
      </c>
      <c r="AY261" s="240"/>
      <c r="AZ261" s="239"/>
      <c r="BA261" s="240" t="e">
        <v>#REF!</v>
      </c>
      <c r="BB261" s="240"/>
      <c r="BC261" s="239"/>
      <c r="BD261" s="240" t="e">
        <v>#REF!</v>
      </c>
      <c r="BE261" s="240"/>
      <c r="BF261" s="239"/>
      <c r="BG261" s="240" t="e">
        <v>#REF!</v>
      </c>
      <c r="BH261" s="240"/>
      <c r="BI261" s="235"/>
      <c r="BJ261" s="240" t="s">
        <v>184</v>
      </c>
      <c r="BK261" s="240"/>
      <c r="BL261" s="239"/>
      <c r="BM261" s="240" t="s">
        <v>185</v>
      </c>
      <c r="BN261" s="240"/>
      <c r="BO261" s="239"/>
      <c r="BP261" s="240" t="s">
        <v>186</v>
      </c>
      <c r="BQ261" s="240"/>
      <c r="BR261" s="239"/>
      <c r="BS261" s="240" t="s">
        <v>187</v>
      </c>
      <c r="BT261" s="239"/>
      <c r="BU261" s="241"/>
      <c r="BV261" s="232"/>
      <c r="BW261" s="240" t="e">
        <v>#REF!</v>
      </c>
      <c r="BX261" s="240"/>
      <c r="BY261" s="241"/>
      <c r="BZ261" s="240" t="e">
        <v>#REF!</v>
      </c>
      <c r="CA261" s="240"/>
      <c r="CB261" s="239"/>
      <c r="CC261" s="240" t="e">
        <v>#REF!</v>
      </c>
      <c r="CD261" s="240"/>
      <c r="CE261" s="239"/>
      <c r="CF261" s="240" t="e">
        <v>#REF!</v>
      </c>
      <c r="CG261" s="240"/>
      <c r="CH261" s="239"/>
      <c r="CI261" s="240" t="e">
        <v>#REF!</v>
      </c>
      <c r="CJ261" s="240"/>
      <c r="CK261" s="239"/>
      <c r="CL261" s="240" t="e">
        <v>#REF!</v>
      </c>
      <c r="CM261" s="240"/>
      <c r="CN261" s="239"/>
    </row>
    <row r="262" spans="1:92" s="239" customFormat="1" ht="70.8" thickBot="1" x14ac:dyDescent="0.6">
      <c r="A262" s="242" t="s">
        <v>188</v>
      </c>
      <c r="B262" s="243" t="s">
        <v>189</v>
      </c>
      <c r="C262" s="244" t="s">
        <v>190</v>
      </c>
      <c r="D262" s="245" t="s">
        <v>191</v>
      </c>
      <c r="E262" s="245" t="s">
        <v>192</v>
      </c>
      <c r="F262" s="246" t="s">
        <v>193</v>
      </c>
      <c r="G262" s="246" t="s">
        <v>194</v>
      </c>
      <c r="H262" s="246" t="s">
        <v>195</v>
      </c>
      <c r="I262" s="247" t="s">
        <v>196</v>
      </c>
      <c r="J262" s="247" t="s">
        <v>197</v>
      </c>
      <c r="K262" s="559" t="s">
        <v>198</v>
      </c>
      <c r="L262" s="248" t="s">
        <v>199</v>
      </c>
      <c r="M262" s="249" t="s">
        <v>200</v>
      </c>
      <c r="N262" s="248" t="s">
        <v>201</v>
      </c>
      <c r="O262" s="250" t="s">
        <v>202</v>
      </c>
      <c r="P262" s="250" t="s">
        <v>203</v>
      </c>
      <c r="Q262" s="237"/>
      <c r="R262" s="237"/>
      <c r="S262" s="251" t="s">
        <v>204</v>
      </c>
      <c r="T262" s="252" t="s">
        <v>205</v>
      </c>
      <c r="U262" s="251" t="s">
        <v>206</v>
      </c>
      <c r="V262" s="253" t="s">
        <v>207</v>
      </c>
      <c r="W262" s="237"/>
      <c r="X262" s="237"/>
      <c r="Z262" s="232"/>
      <c r="AP262" s="232"/>
      <c r="AQ262" s="237"/>
      <c r="AR262" s="237"/>
      <c r="AS262" s="253" t="s">
        <v>208</v>
      </c>
      <c r="AT262" s="237"/>
      <c r="AU262" s="253" t="s">
        <v>204</v>
      </c>
      <c r="AV262" s="245" t="s">
        <v>205</v>
      </c>
      <c r="AW262" s="237"/>
      <c r="AX262" s="253" t="s">
        <v>204</v>
      </c>
      <c r="AY262" s="245" t="s">
        <v>205</v>
      </c>
      <c r="AZ262" s="237"/>
      <c r="BA262" s="253" t="s">
        <v>204</v>
      </c>
      <c r="BB262" s="245" t="s">
        <v>205</v>
      </c>
      <c r="BC262" s="237"/>
      <c r="BD262" s="253" t="s">
        <v>204</v>
      </c>
      <c r="BE262" s="245" t="s">
        <v>205</v>
      </c>
      <c r="BF262" s="237"/>
      <c r="BG262" s="253" t="s">
        <v>204</v>
      </c>
      <c r="BH262" s="245" t="s">
        <v>205</v>
      </c>
      <c r="BI262" s="235"/>
      <c r="BJ262" s="253" t="s">
        <v>204</v>
      </c>
      <c r="BK262" s="245" t="s">
        <v>205</v>
      </c>
      <c r="BL262" s="237"/>
      <c r="BM262" s="253" t="s">
        <v>204</v>
      </c>
      <c r="BN262" s="245" t="s">
        <v>205</v>
      </c>
      <c r="BO262" s="237"/>
      <c r="BP262" s="253" t="s">
        <v>204</v>
      </c>
      <c r="BQ262" s="245" t="s">
        <v>205</v>
      </c>
      <c r="BR262" s="237"/>
      <c r="BS262" s="253" t="s">
        <v>204</v>
      </c>
      <c r="BT262" s="245" t="s">
        <v>205</v>
      </c>
      <c r="BU262" s="241"/>
      <c r="BV262" s="238"/>
      <c r="BW262" s="253" t="s">
        <v>204</v>
      </c>
      <c r="BX262" s="245" t="s">
        <v>205</v>
      </c>
      <c r="BY262" s="241"/>
      <c r="BZ262" s="253" t="s">
        <v>204</v>
      </c>
      <c r="CA262" s="245" t="s">
        <v>205</v>
      </c>
      <c r="CB262" s="237"/>
      <c r="CC262" s="253" t="s">
        <v>204</v>
      </c>
      <c r="CD262" s="245" t="s">
        <v>205</v>
      </c>
      <c r="CE262" s="237"/>
      <c r="CF262" s="253" t="s">
        <v>204</v>
      </c>
      <c r="CG262" s="245" t="s">
        <v>205</v>
      </c>
      <c r="CH262" s="237"/>
      <c r="CI262" s="253" t="s">
        <v>204</v>
      </c>
      <c r="CJ262" s="245" t="s">
        <v>205</v>
      </c>
      <c r="CK262" s="237"/>
      <c r="CL262" s="253" t="s">
        <v>204</v>
      </c>
      <c r="CM262" s="245" t="s">
        <v>205</v>
      </c>
      <c r="CN262" s="237"/>
    </row>
    <row r="263" spans="1:92" s="441" customFormat="1" ht="17.399999999999999" x14ac:dyDescent="0.55000000000000004">
      <c r="A263" s="445">
        <v>1</v>
      </c>
      <c r="B263" s="423" t="str">
        <f t="shared" ref="B263:B264" si="231">CONCATENATE(E263,": ",C263)</f>
        <v>: Eswaran 2001</v>
      </c>
      <c r="C263" s="425" t="s">
        <v>297</v>
      </c>
      <c r="D263" s="425" t="s">
        <v>298</v>
      </c>
      <c r="E263" s="425"/>
      <c r="F263" s="425" t="s">
        <v>277</v>
      </c>
      <c r="G263" s="425"/>
      <c r="H263" s="305"/>
      <c r="I263" s="424">
        <v>2001</v>
      </c>
      <c r="J263" s="306"/>
      <c r="K263" s="428">
        <v>8.1999999999999993</v>
      </c>
      <c r="L263" s="426" t="s">
        <v>347</v>
      </c>
      <c r="M263" s="461">
        <f>K263/100</f>
        <v>8.199999999999999E-2</v>
      </c>
      <c r="N263" s="426" t="s">
        <v>347</v>
      </c>
      <c r="O263" s="462"/>
      <c r="P263" s="431" t="s">
        <v>300</v>
      </c>
      <c r="Q263" s="431"/>
      <c r="S263" s="442">
        <f>IF(AND(M263="",K263=""),"",IF(M263="",K263,M263))</f>
        <v>8.199999999999999E-2</v>
      </c>
      <c r="T263" s="443">
        <f>IF(S263="","",IF($S$291="Y",U263,IF(S263&gt;=$S$283-$T$5*$S$287,IF(S263&lt;=$S$283+$T$5*$S$287,S263,""),"")))</f>
        <v>8.199999999999999E-2</v>
      </c>
      <c r="U263" s="442">
        <f>IF(AND(M263="",K263=""),"",IF(M263="",K263*O263,M263*O263))</f>
        <v>0</v>
      </c>
      <c r="V263" s="444" t="str">
        <f t="shared" ref="V263:V282" si="232">IF(AND(N263="",L263=""),"",IF(N263="",L263,N263))</f>
        <v>percent yield reduction/ha</v>
      </c>
      <c r="Z263" s="446"/>
      <c r="AP263" s="446"/>
      <c r="AS263" s="449">
        <f>$U263</f>
        <v>0</v>
      </c>
      <c r="AU263" s="450" t="str">
        <f t="shared" ref="AU263:AU282" ca="1" si="233">IF($AT$155="region",IF($E263=AU$159,$S263,""),IF($G263=AU$159,$S263,""))</f>
        <v/>
      </c>
      <c r="AV263" s="450" t="str">
        <f t="shared" ref="AV263:AV282" ca="1" si="234">IF($AT$155="Region",IF($E263=AU$159,$T263,""),IF($G263=AU$159,$T263,""))</f>
        <v/>
      </c>
      <c r="AX263" s="450" t="str">
        <f t="shared" ref="AX263:AX282" ca="1" si="235">IF($AT$155="region",IF($E263=AX$159,$S263,""),IF($G263=AX$159,$S263,""))</f>
        <v/>
      </c>
      <c r="AY263" s="450" t="str">
        <f t="shared" ref="AY263:AY282" ca="1" si="236">IF($AT$155="Region",IF($E263=AX$159,$T263,""),IF($G263=AX$159,$T263,""))</f>
        <v/>
      </c>
      <c r="BA263" s="450" t="str">
        <f t="shared" ref="BA263:BA282" ca="1" si="237">IF($AT$155="region",IF($E263=BA$159,$S263,""),IF($G263=BA$159,$S263,""))</f>
        <v/>
      </c>
      <c r="BB263" s="450" t="str">
        <f t="shared" ref="BB263:BB282" ca="1" si="238">IF($AT$155="Region",IF($E263=BA$159,$T263,""),IF($G263=BA$159,$T263,""))</f>
        <v/>
      </c>
      <c r="BD263" s="450" t="str">
        <f t="shared" ref="BD263:BD282" ca="1" si="239">IF($AT$155="region",IF($E263=BD$159,$S263,""),IF($G263=BD$159,$S263,""))</f>
        <v/>
      </c>
      <c r="BE263" s="450" t="str">
        <f t="shared" ref="BE263:BE282" ca="1" si="240">IF($AT$155="Region",IF($E263=BD$159,$T263,""),IF($G263=BD$159,$T263,""))</f>
        <v/>
      </c>
      <c r="BG263" s="450" t="str">
        <f t="shared" ref="BG263:BG282" ca="1" si="241">IF($AT$155="region",IF($E263=BG$159,$S263,""),IF($G263=BG$159,$S263,""))</f>
        <v/>
      </c>
      <c r="BH263" s="450" t="str">
        <f t="shared" ref="BH263:BH282" ca="1" si="242">IF($AT$155="Region",IF($E263=BG$159,$T263,""),IF($G263=BG$159,$T263,""))</f>
        <v/>
      </c>
      <c r="BI263" s="451"/>
      <c r="BJ263" s="450" t="str">
        <f t="shared" ref="BJ263:BJ282" ca="1" si="243">IF($E263=$BJ$159,S263,"")</f>
        <v/>
      </c>
      <c r="BK263" s="450" t="str">
        <f t="shared" ref="BK263:BK282" ca="1" si="244">IF($E263=$BJ$159,T263,"")</f>
        <v/>
      </c>
      <c r="BM263" s="450" t="str">
        <f t="shared" ref="BM263:BM282" ca="1" si="245">IF($E263=$BM$159,S263,"")</f>
        <v/>
      </c>
      <c r="BN263" s="450" t="str">
        <f t="shared" ref="BN263:BN282" ca="1" si="246">IF($E263=$BM$159,T263,"")</f>
        <v/>
      </c>
      <c r="BP263" s="450" t="str">
        <f t="shared" ref="BP263:BP282" ca="1" si="247">IF($E263=$BP$159,S263,"")</f>
        <v/>
      </c>
      <c r="BQ263" s="450" t="str">
        <f t="shared" ref="BQ263:BQ282" ca="1" si="248">IF($E263=$BP$159,T263,"")</f>
        <v/>
      </c>
      <c r="BS263" s="450" t="str">
        <f t="shared" ref="BS263:BS282" ca="1" si="249">IF($E263=$BS$159,S263,"")</f>
        <v/>
      </c>
      <c r="BT263" s="450" t="str">
        <f t="shared" ref="BT263:BT282" ca="1" si="250">IF($E263=$BS$159,T263,"")</f>
        <v/>
      </c>
      <c r="BU263" s="452"/>
      <c r="BV263" s="446"/>
      <c r="BW263" s="450" t="str">
        <f t="shared" ref="BW263:BW282" ca="1" si="251">IF($AT$155="Thermal-Moisture Regime",IF($E263=BW$159,$S263,""),IF($G263=BW$159,$S263,""))</f>
        <v/>
      </c>
      <c r="BX263" s="450" t="str">
        <f t="shared" ref="BX263:BX282" ca="1" si="252">IF($AT$155="Thermal-Moisture Regime",IF($E263=BW$159,$T263,""),IF($G263=BW$159,$T263,""))</f>
        <v/>
      </c>
      <c r="BY263" s="452"/>
      <c r="BZ263" s="450" t="str">
        <f t="shared" ref="BZ263:BZ282" ca="1" si="253">IF($AT$155="Thermal-Moisture Regime",IF($E263=BZ$159,$S263,""),IF($G263=BZ$159,$S263,""))</f>
        <v/>
      </c>
      <c r="CA263" s="450" t="str">
        <f t="shared" ref="CA263:CA282" ca="1" si="254">IF($AT$155="Thermal-Moisture Regime",IF($E263=BZ$159,$T263,""),IF($G263=BZ$159,$T263,""))</f>
        <v/>
      </c>
      <c r="CC263" s="450" t="str">
        <f t="shared" ref="CC263:CC282" ca="1" si="255">IF($AT$155="Thermal-Moisture Regime",IF($E263=CC$159,$S263,""),IF($G263=CC$159,$S263,""))</f>
        <v/>
      </c>
      <c r="CD263" s="450" t="str">
        <f t="shared" ref="CD263:CD282" ca="1" si="256">IF($AT$155="Thermal-Moisture Regime",IF($E263=CC$159,$T263,""),IF($G263=CC$159,$T263,""))</f>
        <v/>
      </c>
      <c r="CF263" s="450" t="str">
        <f t="shared" ref="CF263:CF282" si="257">IF($AT$155="Thermal-Moisture Regime",IF($E263=CF$159,$S263,""),IF($G263=CF$159,$S263,""))</f>
        <v/>
      </c>
      <c r="CG263" s="450" t="str">
        <f t="shared" ref="CG263:CG282" si="258">IF($AT$155="Thermal-Moisture Regime",IF($E263=CF$159,$T263,""),IF($G263=CF$159,$T263,""))</f>
        <v/>
      </c>
      <c r="CI263" s="450" t="str">
        <f t="shared" ref="CI263:CI282" ca="1" si="259">IF($AT$155="Thermal-Moisture Regime",IF($E263=CI$159,$S263,""),IF($G263=CI$159,$S263,""))</f>
        <v/>
      </c>
      <c r="CJ263" s="450" t="str">
        <f t="shared" ref="CJ263:CJ282" ca="1" si="260">IF($AT$155="Thermal-Moisture Regime",IF($E263=CI$159,$T263,""),IF($G263=CI$159,$T263,""))</f>
        <v/>
      </c>
      <c r="CL263" s="450" t="str">
        <f t="shared" ref="CL263:CL282" ca="1" si="261">IF($AT$155="Thermal-Moisture Regime",IF($E263=CL$159,$S263,""),IF($G263=CL$159,$S263,""))</f>
        <v/>
      </c>
      <c r="CM263" s="450" t="str">
        <f t="shared" ref="CM263:CM282" ca="1" si="262">IF($AT$155="Thermal-Moisture Regime",IF($E263=CL$159,$T263,""),IF($G263=CL$159,$T263,""))</f>
        <v/>
      </c>
    </row>
    <row r="264" spans="1:92" s="441" customFormat="1" ht="17.399999999999999" x14ac:dyDescent="0.55000000000000004">
      <c r="A264" s="445">
        <v>2</v>
      </c>
      <c r="B264" s="423" t="str">
        <f t="shared" si="231"/>
        <v>: Quadir 2014</v>
      </c>
      <c r="C264" s="425" t="s">
        <v>309</v>
      </c>
      <c r="D264" s="425" t="s">
        <v>308</v>
      </c>
      <c r="E264" s="425"/>
      <c r="F264" s="425" t="s">
        <v>185</v>
      </c>
      <c r="G264" s="425"/>
      <c r="H264" s="305"/>
      <c r="I264" s="424">
        <v>2014</v>
      </c>
      <c r="J264" s="306"/>
      <c r="K264" s="569">
        <v>45</v>
      </c>
      <c r="L264" s="426" t="s">
        <v>347</v>
      </c>
      <c r="M264" s="461">
        <f t="shared" ref="M264:M275" si="263">K264/100</f>
        <v>0.45</v>
      </c>
      <c r="N264" s="426" t="s">
        <v>347</v>
      </c>
      <c r="O264" s="432"/>
      <c r="P264" s="431" t="s">
        <v>304</v>
      </c>
      <c r="Q264" s="431"/>
      <c r="S264" s="442">
        <f t="shared" ref="S264:S282" si="264">IF(AND(M264="",K264=""),"",IF(M264="",K264,M264))</f>
        <v>0.45</v>
      </c>
      <c r="T264" s="443">
        <f t="shared" ref="T264:T282" si="265">IF(S264="","",IF($S$291="Y",U264,IF(S264&gt;=$S$283-$T$5*$S$287,IF(S264&lt;=$S$283+$T$5*$S$287,S264,""),"")))</f>
        <v>0.45</v>
      </c>
      <c r="U264" s="442">
        <f t="shared" ref="U264:U282" si="266">IF(AND(M264="",K264=""),"",IF(M264="",K264*O264,M264*O264))</f>
        <v>0</v>
      </c>
      <c r="V264" s="444" t="str">
        <f t="shared" si="232"/>
        <v>percent yield reduction/ha</v>
      </c>
      <c r="Z264" s="446"/>
      <c r="AP264" s="446"/>
      <c r="AS264" s="453"/>
      <c r="AU264" s="450" t="str">
        <f t="shared" ca="1" si="233"/>
        <v/>
      </c>
      <c r="AV264" s="450" t="str">
        <f t="shared" ca="1" si="234"/>
        <v/>
      </c>
      <c r="AX264" s="450" t="str">
        <f t="shared" ca="1" si="235"/>
        <v/>
      </c>
      <c r="AY264" s="450" t="str">
        <f t="shared" ca="1" si="236"/>
        <v/>
      </c>
      <c r="BA264" s="450" t="str">
        <f t="shared" ca="1" si="237"/>
        <v/>
      </c>
      <c r="BB264" s="450" t="str">
        <f t="shared" ca="1" si="238"/>
        <v/>
      </c>
      <c r="BD264" s="450" t="str">
        <f t="shared" ca="1" si="239"/>
        <v/>
      </c>
      <c r="BE264" s="450" t="str">
        <f t="shared" ca="1" si="240"/>
        <v/>
      </c>
      <c r="BG264" s="450" t="str">
        <f t="shared" ca="1" si="241"/>
        <v/>
      </c>
      <c r="BH264" s="450" t="str">
        <f t="shared" ca="1" si="242"/>
        <v/>
      </c>
      <c r="BI264" s="451"/>
      <c r="BJ264" s="450" t="str">
        <f t="shared" ca="1" si="243"/>
        <v/>
      </c>
      <c r="BK264" s="450" t="str">
        <f t="shared" ca="1" si="244"/>
        <v/>
      </c>
      <c r="BM264" s="450" t="str">
        <f t="shared" ca="1" si="245"/>
        <v/>
      </c>
      <c r="BN264" s="450" t="str">
        <f t="shared" ca="1" si="246"/>
        <v/>
      </c>
      <c r="BP264" s="450" t="str">
        <f t="shared" ca="1" si="247"/>
        <v/>
      </c>
      <c r="BQ264" s="450" t="str">
        <f t="shared" ca="1" si="248"/>
        <v/>
      </c>
      <c r="BS264" s="450" t="str">
        <f t="shared" ca="1" si="249"/>
        <v/>
      </c>
      <c r="BT264" s="450" t="str">
        <f t="shared" ca="1" si="250"/>
        <v/>
      </c>
      <c r="BU264" s="452"/>
      <c r="BV264" s="446"/>
      <c r="BW264" s="450" t="str">
        <f t="shared" ca="1" si="251"/>
        <v/>
      </c>
      <c r="BX264" s="450" t="str">
        <f t="shared" ca="1" si="252"/>
        <v/>
      </c>
      <c r="BY264" s="452"/>
      <c r="BZ264" s="450" t="str">
        <f t="shared" ca="1" si="253"/>
        <v/>
      </c>
      <c r="CA264" s="450" t="str">
        <f t="shared" ca="1" si="254"/>
        <v/>
      </c>
      <c r="CC264" s="450" t="str">
        <f t="shared" ca="1" si="255"/>
        <v/>
      </c>
      <c r="CD264" s="450" t="str">
        <f t="shared" ca="1" si="256"/>
        <v/>
      </c>
      <c r="CF264" s="450" t="str">
        <f t="shared" si="257"/>
        <v/>
      </c>
      <c r="CG264" s="450" t="str">
        <f t="shared" si="258"/>
        <v/>
      </c>
      <c r="CI264" s="450" t="str">
        <f t="shared" ca="1" si="259"/>
        <v/>
      </c>
      <c r="CJ264" s="450" t="str">
        <f t="shared" ca="1" si="260"/>
        <v/>
      </c>
      <c r="CL264" s="450" t="str">
        <f t="shared" ca="1" si="261"/>
        <v/>
      </c>
      <c r="CM264" s="450" t="str">
        <f t="shared" ca="1" si="262"/>
        <v/>
      </c>
    </row>
    <row r="265" spans="1:92" s="441" customFormat="1" ht="17.399999999999999" x14ac:dyDescent="0.55000000000000004">
      <c r="A265" s="445">
        <v>3</v>
      </c>
      <c r="B265" s="423" t="str">
        <f>CONCATENATE(E265,": ",C265)</f>
        <v>: Quadir 2014</v>
      </c>
      <c r="C265" s="425" t="s">
        <v>309</v>
      </c>
      <c r="D265" s="424" t="s">
        <v>308</v>
      </c>
      <c r="E265" s="425"/>
      <c r="F265" s="424" t="s">
        <v>185</v>
      </c>
      <c r="G265" s="425"/>
      <c r="H265" s="305"/>
      <c r="I265" s="424">
        <v>2014</v>
      </c>
      <c r="J265" s="306"/>
      <c r="K265" s="529">
        <v>40</v>
      </c>
      <c r="L265" s="426" t="s">
        <v>347</v>
      </c>
      <c r="M265" s="461">
        <f t="shared" si="263"/>
        <v>0.4</v>
      </c>
      <c r="N265" s="426" t="s">
        <v>347</v>
      </c>
      <c r="O265" s="432"/>
      <c r="P265" s="431" t="s">
        <v>305</v>
      </c>
      <c r="Q265" s="431"/>
      <c r="S265" s="442">
        <f t="shared" si="264"/>
        <v>0.4</v>
      </c>
      <c r="T265" s="443">
        <f t="shared" si="265"/>
        <v>0.4</v>
      </c>
      <c r="U265" s="442">
        <f t="shared" si="266"/>
        <v>0</v>
      </c>
      <c r="V265" s="444" t="str">
        <f t="shared" si="232"/>
        <v>percent yield reduction/ha</v>
      </c>
      <c r="Z265" s="446"/>
      <c r="AP265" s="446"/>
      <c r="AS265" s="453"/>
      <c r="AU265" s="450" t="str">
        <f t="shared" ca="1" si="233"/>
        <v/>
      </c>
      <c r="AV265" s="450" t="str">
        <f t="shared" ca="1" si="234"/>
        <v/>
      </c>
      <c r="AX265" s="450" t="str">
        <f t="shared" ca="1" si="235"/>
        <v/>
      </c>
      <c r="AY265" s="450" t="str">
        <f t="shared" ca="1" si="236"/>
        <v/>
      </c>
      <c r="BA265" s="450" t="str">
        <f t="shared" ca="1" si="237"/>
        <v/>
      </c>
      <c r="BB265" s="450" t="str">
        <f t="shared" ca="1" si="238"/>
        <v/>
      </c>
      <c r="BD265" s="450" t="str">
        <f t="shared" ca="1" si="239"/>
        <v/>
      </c>
      <c r="BE265" s="450" t="str">
        <f t="shared" ca="1" si="240"/>
        <v/>
      </c>
      <c r="BG265" s="450" t="str">
        <f t="shared" ca="1" si="241"/>
        <v/>
      </c>
      <c r="BH265" s="450" t="str">
        <f t="shared" ca="1" si="242"/>
        <v/>
      </c>
      <c r="BI265" s="451"/>
      <c r="BJ265" s="450" t="str">
        <f t="shared" ca="1" si="243"/>
        <v/>
      </c>
      <c r="BK265" s="450" t="str">
        <f t="shared" ca="1" si="244"/>
        <v/>
      </c>
      <c r="BM265" s="450" t="str">
        <f t="shared" ca="1" si="245"/>
        <v/>
      </c>
      <c r="BN265" s="450" t="str">
        <f t="shared" ca="1" si="246"/>
        <v/>
      </c>
      <c r="BP265" s="450" t="str">
        <f t="shared" ca="1" si="247"/>
        <v/>
      </c>
      <c r="BQ265" s="450" t="str">
        <f t="shared" ca="1" si="248"/>
        <v/>
      </c>
      <c r="BS265" s="450" t="str">
        <f t="shared" ca="1" si="249"/>
        <v/>
      </c>
      <c r="BT265" s="450" t="str">
        <f t="shared" ca="1" si="250"/>
        <v/>
      </c>
      <c r="BU265" s="452"/>
      <c r="BV265" s="446"/>
      <c r="BW265" s="450" t="str">
        <f t="shared" ca="1" si="251"/>
        <v/>
      </c>
      <c r="BX265" s="450" t="str">
        <f t="shared" ca="1" si="252"/>
        <v/>
      </c>
      <c r="BY265" s="452"/>
      <c r="BZ265" s="450" t="str">
        <f t="shared" ca="1" si="253"/>
        <v/>
      </c>
      <c r="CA265" s="450" t="str">
        <f t="shared" ca="1" si="254"/>
        <v/>
      </c>
      <c r="CC265" s="450" t="str">
        <f t="shared" ca="1" si="255"/>
        <v/>
      </c>
      <c r="CD265" s="450" t="str">
        <f t="shared" ca="1" si="256"/>
        <v/>
      </c>
      <c r="CF265" s="450" t="str">
        <f t="shared" si="257"/>
        <v/>
      </c>
      <c r="CG265" s="450" t="str">
        <f t="shared" si="258"/>
        <v/>
      </c>
      <c r="CI265" s="450" t="str">
        <f t="shared" ca="1" si="259"/>
        <v/>
      </c>
      <c r="CJ265" s="450" t="str">
        <f t="shared" ca="1" si="260"/>
        <v/>
      </c>
      <c r="CL265" s="450" t="str">
        <f t="shared" ca="1" si="261"/>
        <v/>
      </c>
      <c r="CM265" s="450" t="str">
        <f t="shared" ca="1" si="262"/>
        <v/>
      </c>
    </row>
    <row r="266" spans="1:92" s="441" customFormat="1" ht="17.399999999999999" x14ac:dyDescent="0.55000000000000004">
      <c r="A266" s="445">
        <v>4</v>
      </c>
      <c r="B266" s="423" t="str">
        <f t="shared" ref="B266:B282" si="267">CONCATENATE(E266,": ",C266)</f>
        <v>: Quadir 2014</v>
      </c>
      <c r="C266" s="425" t="s">
        <v>309</v>
      </c>
      <c r="D266" s="424" t="s">
        <v>308</v>
      </c>
      <c r="E266" s="425"/>
      <c r="F266" s="424" t="s">
        <v>185</v>
      </c>
      <c r="G266" s="425"/>
      <c r="H266" s="305"/>
      <c r="I266" s="424">
        <v>2014</v>
      </c>
      <c r="J266" s="306"/>
      <c r="K266" s="529">
        <v>63</v>
      </c>
      <c r="L266" s="426" t="s">
        <v>347</v>
      </c>
      <c r="M266" s="461">
        <f t="shared" si="263"/>
        <v>0.63</v>
      </c>
      <c r="N266" s="426" t="s">
        <v>347</v>
      </c>
      <c r="O266" s="432"/>
      <c r="P266" s="431" t="s">
        <v>306</v>
      </c>
      <c r="Q266" s="431"/>
      <c r="S266" s="442">
        <f t="shared" si="264"/>
        <v>0.63</v>
      </c>
      <c r="T266" s="443">
        <f t="shared" si="265"/>
        <v>0.63</v>
      </c>
      <c r="U266" s="442">
        <f t="shared" si="266"/>
        <v>0</v>
      </c>
      <c r="V266" s="444" t="str">
        <f t="shared" si="232"/>
        <v>percent yield reduction/ha</v>
      </c>
      <c r="Z266" s="446"/>
      <c r="AP266" s="446"/>
      <c r="AS266" s="452"/>
      <c r="AU266" s="450" t="str">
        <f t="shared" ca="1" si="233"/>
        <v/>
      </c>
      <c r="AV266" s="450" t="str">
        <f t="shared" ca="1" si="234"/>
        <v/>
      </c>
      <c r="AX266" s="450" t="str">
        <f t="shared" ca="1" si="235"/>
        <v/>
      </c>
      <c r="AY266" s="450" t="str">
        <f t="shared" ca="1" si="236"/>
        <v/>
      </c>
      <c r="BA266" s="450" t="str">
        <f t="shared" ca="1" si="237"/>
        <v/>
      </c>
      <c r="BB266" s="450" t="str">
        <f t="shared" ca="1" si="238"/>
        <v/>
      </c>
      <c r="BD266" s="450" t="str">
        <f t="shared" ca="1" si="239"/>
        <v/>
      </c>
      <c r="BE266" s="450" t="str">
        <f t="shared" ca="1" si="240"/>
        <v/>
      </c>
      <c r="BG266" s="450" t="str">
        <f t="shared" ca="1" si="241"/>
        <v/>
      </c>
      <c r="BH266" s="450" t="str">
        <f t="shared" ca="1" si="242"/>
        <v/>
      </c>
      <c r="BI266" s="451"/>
      <c r="BJ266" s="450" t="str">
        <f t="shared" ca="1" si="243"/>
        <v/>
      </c>
      <c r="BK266" s="450" t="str">
        <f t="shared" ca="1" si="244"/>
        <v/>
      </c>
      <c r="BM266" s="450" t="str">
        <f t="shared" ca="1" si="245"/>
        <v/>
      </c>
      <c r="BN266" s="450" t="str">
        <f t="shared" ca="1" si="246"/>
        <v/>
      </c>
      <c r="BP266" s="450" t="str">
        <f t="shared" ca="1" si="247"/>
        <v/>
      </c>
      <c r="BQ266" s="450" t="str">
        <f t="shared" ca="1" si="248"/>
        <v/>
      </c>
      <c r="BS266" s="450" t="str">
        <f t="shared" ca="1" si="249"/>
        <v/>
      </c>
      <c r="BT266" s="450" t="str">
        <f t="shared" ca="1" si="250"/>
        <v/>
      </c>
      <c r="BU266" s="452"/>
      <c r="BV266" s="446"/>
      <c r="BW266" s="450" t="str">
        <f t="shared" ca="1" si="251"/>
        <v/>
      </c>
      <c r="BX266" s="450" t="str">
        <f t="shared" ca="1" si="252"/>
        <v/>
      </c>
      <c r="BY266" s="452"/>
      <c r="BZ266" s="450" t="str">
        <f t="shared" ca="1" si="253"/>
        <v/>
      </c>
      <c r="CA266" s="450" t="str">
        <f t="shared" ca="1" si="254"/>
        <v/>
      </c>
      <c r="CC266" s="450" t="str">
        <f t="shared" ca="1" si="255"/>
        <v/>
      </c>
      <c r="CD266" s="450" t="str">
        <f t="shared" ca="1" si="256"/>
        <v/>
      </c>
      <c r="CF266" s="450" t="str">
        <f t="shared" si="257"/>
        <v/>
      </c>
      <c r="CG266" s="450" t="str">
        <f t="shared" si="258"/>
        <v/>
      </c>
      <c r="CI266" s="450" t="str">
        <f t="shared" ca="1" si="259"/>
        <v/>
      </c>
      <c r="CJ266" s="450" t="str">
        <f t="shared" ca="1" si="260"/>
        <v/>
      </c>
      <c r="CL266" s="450" t="str">
        <f t="shared" ca="1" si="261"/>
        <v/>
      </c>
      <c r="CM266" s="450" t="str">
        <f t="shared" ca="1" si="262"/>
        <v/>
      </c>
    </row>
    <row r="267" spans="1:92" s="441" customFormat="1" ht="17.399999999999999" x14ac:dyDescent="0.55000000000000004">
      <c r="A267" s="445">
        <v>5</v>
      </c>
      <c r="B267" s="423" t="str">
        <f t="shared" si="267"/>
        <v>: Quadir 2014</v>
      </c>
      <c r="C267" s="425" t="s">
        <v>309</v>
      </c>
      <c r="D267" s="424" t="s">
        <v>308</v>
      </c>
      <c r="E267" s="425"/>
      <c r="F267" s="424" t="s">
        <v>185</v>
      </c>
      <c r="G267" s="425"/>
      <c r="H267" s="305"/>
      <c r="I267" s="424">
        <v>2014</v>
      </c>
      <c r="J267" s="306"/>
      <c r="K267" s="529">
        <v>41</v>
      </c>
      <c r="L267" s="426" t="s">
        <v>347</v>
      </c>
      <c r="M267" s="461">
        <f t="shared" si="263"/>
        <v>0.41</v>
      </c>
      <c r="N267" s="426" t="s">
        <v>347</v>
      </c>
      <c r="O267" s="432"/>
      <c r="P267" s="431" t="s">
        <v>307</v>
      </c>
      <c r="Q267" s="431"/>
      <c r="S267" s="442">
        <f t="shared" si="264"/>
        <v>0.41</v>
      </c>
      <c r="T267" s="443">
        <f t="shared" si="265"/>
        <v>0.41</v>
      </c>
      <c r="U267" s="442">
        <f t="shared" si="266"/>
        <v>0</v>
      </c>
      <c r="V267" s="444" t="str">
        <f t="shared" si="232"/>
        <v>percent yield reduction/ha</v>
      </c>
      <c r="Z267" s="446"/>
      <c r="AP267" s="446"/>
      <c r="AS267" s="453"/>
      <c r="AU267" s="450" t="str">
        <f t="shared" ca="1" si="233"/>
        <v/>
      </c>
      <c r="AV267" s="450" t="str">
        <f t="shared" ca="1" si="234"/>
        <v/>
      </c>
      <c r="AX267" s="450" t="str">
        <f t="shared" ca="1" si="235"/>
        <v/>
      </c>
      <c r="AY267" s="450" t="str">
        <f t="shared" ca="1" si="236"/>
        <v/>
      </c>
      <c r="BA267" s="450" t="str">
        <f t="shared" ca="1" si="237"/>
        <v/>
      </c>
      <c r="BB267" s="450" t="str">
        <f t="shared" ca="1" si="238"/>
        <v/>
      </c>
      <c r="BD267" s="450" t="str">
        <f t="shared" ca="1" si="239"/>
        <v/>
      </c>
      <c r="BE267" s="450" t="str">
        <f t="shared" ca="1" si="240"/>
        <v/>
      </c>
      <c r="BG267" s="450" t="str">
        <f t="shared" ca="1" si="241"/>
        <v/>
      </c>
      <c r="BH267" s="450" t="str">
        <f t="shared" ca="1" si="242"/>
        <v/>
      </c>
      <c r="BI267" s="451"/>
      <c r="BJ267" s="450" t="str">
        <f t="shared" ca="1" si="243"/>
        <v/>
      </c>
      <c r="BK267" s="450" t="str">
        <f t="shared" ca="1" si="244"/>
        <v/>
      </c>
      <c r="BM267" s="450" t="str">
        <f t="shared" ca="1" si="245"/>
        <v/>
      </c>
      <c r="BN267" s="450" t="str">
        <f t="shared" ca="1" si="246"/>
        <v/>
      </c>
      <c r="BP267" s="450" t="str">
        <f t="shared" ca="1" si="247"/>
        <v/>
      </c>
      <c r="BQ267" s="450" t="str">
        <f t="shared" ca="1" si="248"/>
        <v/>
      </c>
      <c r="BS267" s="450" t="str">
        <f t="shared" ca="1" si="249"/>
        <v/>
      </c>
      <c r="BT267" s="450" t="str">
        <f t="shared" ca="1" si="250"/>
        <v/>
      </c>
      <c r="BU267" s="452"/>
      <c r="BV267" s="446"/>
      <c r="BW267" s="450" t="str">
        <f t="shared" ca="1" si="251"/>
        <v/>
      </c>
      <c r="BX267" s="450" t="str">
        <f t="shared" ca="1" si="252"/>
        <v/>
      </c>
      <c r="BY267" s="452"/>
      <c r="BZ267" s="450" t="str">
        <f t="shared" ca="1" si="253"/>
        <v/>
      </c>
      <c r="CA267" s="450" t="str">
        <f t="shared" ca="1" si="254"/>
        <v/>
      </c>
      <c r="CC267" s="450" t="str">
        <f t="shared" ca="1" si="255"/>
        <v/>
      </c>
      <c r="CD267" s="450" t="str">
        <f t="shared" ca="1" si="256"/>
        <v/>
      </c>
      <c r="CF267" s="450" t="str">
        <f t="shared" si="257"/>
        <v/>
      </c>
      <c r="CG267" s="450" t="str">
        <f t="shared" si="258"/>
        <v/>
      </c>
      <c r="CI267" s="450" t="str">
        <f t="shared" ca="1" si="259"/>
        <v/>
      </c>
      <c r="CJ267" s="450" t="str">
        <f t="shared" ca="1" si="260"/>
        <v/>
      </c>
      <c r="CL267" s="450" t="str">
        <f t="shared" ca="1" si="261"/>
        <v/>
      </c>
      <c r="CM267" s="450" t="str">
        <f t="shared" ca="1" si="262"/>
        <v/>
      </c>
    </row>
    <row r="268" spans="1:92" s="441" customFormat="1" ht="17.399999999999999" x14ac:dyDescent="0.55000000000000004">
      <c r="A268" s="445">
        <v>6</v>
      </c>
      <c r="B268" s="423" t="str">
        <f t="shared" si="267"/>
        <v>: Eswaran 2001</v>
      </c>
      <c r="C268" s="425" t="s">
        <v>297</v>
      </c>
      <c r="D268" s="425" t="s">
        <v>298</v>
      </c>
      <c r="E268" s="425"/>
      <c r="F268" s="424" t="s">
        <v>187</v>
      </c>
      <c r="G268" s="425"/>
      <c r="H268" s="305"/>
      <c r="I268" s="424">
        <v>2001</v>
      </c>
      <c r="J268" s="306"/>
      <c r="K268" s="529">
        <v>20</v>
      </c>
      <c r="L268" s="426" t="s">
        <v>347</v>
      </c>
      <c r="M268" s="461">
        <f t="shared" si="263"/>
        <v>0.2</v>
      </c>
      <c r="N268" s="426" t="s">
        <v>347</v>
      </c>
      <c r="O268" s="432"/>
      <c r="P268" s="431" t="s">
        <v>311</v>
      </c>
      <c r="Q268" s="431"/>
      <c r="S268" s="442">
        <f t="shared" si="264"/>
        <v>0.2</v>
      </c>
      <c r="T268" s="443">
        <f t="shared" si="265"/>
        <v>0.2</v>
      </c>
      <c r="U268" s="442">
        <f t="shared" si="266"/>
        <v>0</v>
      </c>
      <c r="V268" s="444" t="str">
        <f t="shared" si="232"/>
        <v>percent yield reduction/ha</v>
      </c>
      <c r="Z268" s="446"/>
      <c r="AP268" s="446"/>
      <c r="AS268" s="453"/>
      <c r="AU268" s="450" t="str">
        <f t="shared" ca="1" si="233"/>
        <v/>
      </c>
      <c r="AV268" s="450" t="str">
        <f t="shared" ca="1" si="234"/>
        <v/>
      </c>
      <c r="AX268" s="450" t="str">
        <f t="shared" ca="1" si="235"/>
        <v/>
      </c>
      <c r="AY268" s="450" t="str">
        <f t="shared" ca="1" si="236"/>
        <v/>
      </c>
      <c r="BA268" s="450" t="str">
        <f t="shared" ca="1" si="237"/>
        <v/>
      </c>
      <c r="BB268" s="450" t="str">
        <f t="shared" ca="1" si="238"/>
        <v/>
      </c>
      <c r="BD268" s="450" t="str">
        <f t="shared" ca="1" si="239"/>
        <v/>
      </c>
      <c r="BE268" s="450" t="str">
        <f t="shared" ca="1" si="240"/>
        <v/>
      </c>
      <c r="BG268" s="450" t="str">
        <f t="shared" ca="1" si="241"/>
        <v/>
      </c>
      <c r="BH268" s="450" t="str">
        <f t="shared" ca="1" si="242"/>
        <v/>
      </c>
      <c r="BI268" s="451"/>
      <c r="BJ268" s="450" t="str">
        <f t="shared" ca="1" si="243"/>
        <v/>
      </c>
      <c r="BK268" s="450" t="str">
        <f t="shared" ca="1" si="244"/>
        <v/>
      </c>
      <c r="BM268" s="450" t="str">
        <f t="shared" ca="1" si="245"/>
        <v/>
      </c>
      <c r="BN268" s="450" t="str">
        <f t="shared" ca="1" si="246"/>
        <v/>
      </c>
      <c r="BP268" s="450" t="str">
        <f t="shared" ca="1" si="247"/>
        <v/>
      </c>
      <c r="BQ268" s="450" t="str">
        <f t="shared" ca="1" si="248"/>
        <v/>
      </c>
      <c r="BS268" s="450" t="str">
        <f t="shared" ca="1" si="249"/>
        <v/>
      </c>
      <c r="BT268" s="450" t="str">
        <f t="shared" ca="1" si="250"/>
        <v/>
      </c>
      <c r="BU268" s="452"/>
      <c r="BV268" s="446"/>
      <c r="BW268" s="450" t="str">
        <f t="shared" ca="1" si="251"/>
        <v/>
      </c>
      <c r="BX268" s="450" t="str">
        <f t="shared" ca="1" si="252"/>
        <v/>
      </c>
      <c r="BY268" s="452"/>
      <c r="BZ268" s="450" t="str">
        <f t="shared" ca="1" si="253"/>
        <v/>
      </c>
      <c r="CA268" s="450" t="str">
        <f t="shared" ca="1" si="254"/>
        <v/>
      </c>
      <c r="CC268" s="450" t="str">
        <f t="shared" ca="1" si="255"/>
        <v/>
      </c>
      <c r="CD268" s="450" t="str">
        <f t="shared" ca="1" si="256"/>
        <v/>
      </c>
      <c r="CF268" s="450" t="str">
        <f t="shared" si="257"/>
        <v/>
      </c>
      <c r="CG268" s="450" t="str">
        <f t="shared" si="258"/>
        <v/>
      </c>
      <c r="CI268" s="450" t="str">
        <f t="shared" ca="1" si="259"/>
        <v/>
      </c>
      <c r="CJ268" s="450" t="str">
        <f t="shared" ca="1" si="260"/>
        <v/>
      </c>
      <c r="CL268" s="450" t="str">
        <f t="shared" ca="1" si="261"/>
        <v/>
      </c>
      <c r="CM268" s="450" t="str">
        <f t="shared" ca="1" si="262"/>
        <v/>
      </c>
    </row>
    <row r="269" spans="1:92" s="441" customFormat="1" ht="17.399999999999999" x14ac:dyDescent="0.55000000000000004">
      <c r="A269" s="445">
        <v>7</v>
      </c>
      <c r="B269" s="423" t="str">
        <f t="shared" si="267"/>
        <v>: Eswaran 2001</v>
      </c>
      <c r="C269" s="425" t="s">
        <v>297</v>
      </c>
      <c r="D269" s="425" t="s">
        <v>298</v>
      </c>
      <c r="E269" s="425"/>
      <c r="F269" s="424" t="s">
        <v>187</v>
      </c>
      <c r="G269" s="425"/>
      <c r="H269" s="305"/>
      <c r="I269" s="424">
        <v>2001</v>
      </c>
      <c r="J269" s="306"/>
      <c r="K269" s="529">
        <v>40</v>
      </c>
      <c r="L269" s="426" t="s">
        <v>347</v>
      </c>
      <c r="M269" s="461">
        <f t="shared" si="263"/>
        <v>0.4</v>
      </c>
      <c r="N269" s="426" t="s">
        <v>347</v>
      </c>
      <c r="O269" s="432"/>
      <c r="P269" s="431" t="s">
        <v>312</v>
      </c>
      <c r="Q269" s="431"/>
      <c r="S269" s="442">
        <f t="shared" si="264"/>
        <v>0.4</v>
      </c>
      <c r="T269" s="443">
        <f t="shared" si="265"/>
        <v>0.4</v>
      </c>
      <c r="U269" s="442">
        <f t="shared" si="266"/>
        <v>0</v>
      </c>
      <c r="V269" s="444" t="str">
        <f t="shared" si="232"/>
        <v>percent yield reduction/ha</v>
      </c>
      <c r="Z269" s="446"/>
      <c r="AP269" s="446"/>
      <c r="AS269" s="453"/>
      <c r="AU269" s="450" t="str">
        <f t="shared" ca="1" si="233"/>
        <v/>
      </c>
      <c r="AV269" s="450" t="str">
        <f t="shared" ca="1" si="234"/>
        <v/>
      </c>
      <c r="AX269" s="450" t="str">
        <f t="shared" ca="1" si="235"/>
        <v/>
      </c>
      <c r="AY269" s="450" t="str">
        <f t="shared" ca="1" si="236"/>
        <v/>
      </c>
      <c r="BA269" s="450" t="str">
        <f t="shared" ca="1" si="237"/>
        <v/>
      </c>
      <c r="BB269" s="450" t="str">
        <f t="shared" ca="1" si="238"/>
        <v/>
      </c>
      <c r="BD269" s="450" t="str">
        <f t="shared" ca="1" si="239"/>
        <v/>
      </c>
      <c r="BE269" s="450" t="str">
        <f t="shared" ca="1" si="240"/>
        <v/>
      </c>
      <c r="BG269" s="450" t="str">
        <f t="shared" ca="1" si="241"/>
        <v/>
      </c>
      <c r="BH269" s="450" t="str">
        <f t="shared" ca="1" si="242"/>
        <v/>
      </c>
      <c r="BI269" s="451"/>
      <c r="BJ269" s="450" t="str">
        <f t="shared" ca="1" si="243"/>
        <v/>
      </c>
      <c r="BK269" s="450" t="str">
        <f t="shared" ca="1" si="244"/>
        <v/>
      </c>
      <c r="BM269" s="450" t="str">
        <f t="shared" ca="1" si="245"/>
        <v/>
      </c>
      <c r="BN269" s="450" t="str">
        <f t="shared" ca="1" si="246"/>
        <v/>
      </c>
      <c r="BP269" s="450" t="str">
        <f t="shared" ca="1" si="247"/>
        <v/>
      </c>
      <c r="BQ269" s="450" t="str">
        <f t="shared" ca="1" si="248"/>
        <v/>
      </c>
      <c r="BS269" s="450" t="str">
        <f t="shared" ca="1" si="249"/>
        <v/>
      </c>
      <c r="BT269" s="450" t="str">
        <f t="shared" ca="1" si="250"/>
        <v/>
      </c>
      <c r="BU269" s="452"/>
      <c r="BV269" s="446"/>
      <c r="BW269" s="450" t="str">
        <f t="shared" ca="1" si="251"/>
        <v/>
      </c>
      <c r="BX269" s="450" t="str">
        <f t="shared" ca="1" si="252"/>
        <v/>
      </c>
      <c r="BY269" s="452"/>
      <c r="BZ269" s="450" t="str">
        <f t="shared" ca="1" si="253"/>
        <v/>
      </c>
      <c r="CA269" s="450" t="str">
        <f t="shared" ca="1" si="254"/>
        <v/>
      </c>
      <c r="CC269" s="450" t="str">
        <f t="shared" ca="1" si="255"/>
        <v/>
      </c>
      <c r="CD269" s="450" t="str">
        <f t="shared" ca="1" si="256"/>
        <v/>
      </c>
      <c r="CF269" s="450" t="str">
        <f t="shared" si="257"/>
        <v/>
      </c>
      <c r="CG269" s="450" t="str">
        <f t="shared" si="258"/>
        <v/>
      </c>
      <c r="CI269" s="450" t="str">
        <f t="shared" ca="1" si="259"/>
        <v/>
      </c>
      <c r="CJ269" s="450" t="str">
        <f t="shared" ca="1" si="260"/>
        <v/>
      </c>
      <c r="CL269" s="450" t="str">
        <f t="shared" ca="1" si="261"/>
        <v/>
      </c>
      <c r="CM269" s="450" t="str">
        <f t="shared" ca="1" si="262"/>
        <v/>
      </c>
    </row>
    <row r="270" spans="1:92" s="441" customFormat="1" ht="17.399999999999999" x14ac:dyDescent="0.55000000000000004">
      <c r="A270" s="445">
        <v>8</v>
      </c>
      <c r="B270" s="423" t="str">
        <f t="shared" si="267"/>
        <v>: Eswaran 2001</v>
      </c>
      <c r="C270" s="425" t="s">
        <v>297</v>
      </c>
      <c r="D270" s="425" t="s">
        <v>298</v>
      </c>
      <c r="E270" s="425"/>
      <c r="F270" s="424" t="s">
        <v>244</v>
      </c>
      <c r="G270" s="425"/>
      <c r="H270" s="305"/>
      <c r="I270" s="424">
        <v>2001</v>
      </c>
      <c r="J270" s="306"/>
      <c r="K270" s="529">
        <v>20</v>
      </c>
      <c r="L270" s="426" t="s">
        <v>347</v>
      </c>
      <c r="M270" s="461">
        <f t="shared" si="263"/>
        <v>0.2</v>
      </c>
      <c r="N270" s="426" t="s">
        <v>347</v>
      </c>
      <c r="O270" s="432"/>
      <c r="P270" s="431" t="s">
        <v>310</v>
      </c>
      <c r="Q270" s="431"/>
      <c r="S270" s="442">
        <f t="shared" si="264"/>
        <v>0.2</v>
      </c>
      <c r="T270" s="443">
        <f t="shared" si="265"/>
        <v>0.2</v>
      </c>
      <c r="U270" s="442">
        <f t="shared" si="266"/>
        <v>0</v>
      </c>
      <c r="V270" s="444" t="str">
        <f t="shared" si="232"/>
        <v>percent yield reduction/ha</v>
      </c>
      <c r="Z270" s="446"/>
      <c r="AP270" s="446"/>
      <c r="AS270" s="453"/>
      <c r="AU270" s="450" t="str">
        <f t="shared" ca="1" si="233"/>
        <v/>
      </c>
      <c r="AV270" s="450" t="str">
        <f t="shared" ca="1" si="234"/>
        <v/>
      </c>
      <c r="AX270" s="450" t="str">
        <f t="shared" ca="1" si="235"/>
        <v/>
      </c>
      <c r="AY270" s="450" t="str">
        <f t="shared" ca="1" si="236"/>
        <v/>
      </c>
      <c r="BA270" s="450" t="str">
        <f t="shared" ca="1" si="237"/>
        <v/>
      </c>
      <c r="BB270" s="450" t="str">
        <f t="shared" ca="1" si="238"/>
        <v/>
      </c>
      <c r="BD270" s="450" t="str">
        <f t="shared" ca="1" si="239"/>
        <v/>
      </c>
      <c r="BE270" s="450" t="str">
        <f t="shared" ca="1" si="240"/>
        <v/>
      </c>
      <c r="BG270" s="450" t="str">
        <f t="shared" ca="1" si="241"/>
        <v/>
      </c>
      <c r="BH270" s="450" t="str">
        <f t="shared" ca="1" si="242"/>
        <v/>
      </c>
      <c r="BI270" s="451"/>
      <c r="BJ270" s="450" t="str">
        <f t="shared" ca="1" si="243"/>
        <v/>
      </c>
      <c r="BK270" s="450" t="str">
        <f t="shared" ca="1" si="244"/>
        <v/>
      </c>
      <c r="BM270" s="450" t="str">
        <f t="shared" ca="1" si="245"/>
        <v/>
      </c>
      <c r="BN270" s="450" t="str">
        <f t="shared" ca="1" si="246"/>
        <v/>
      </c>
      <c r="BP270" s="450" t="str">
        <f t="shared" ca="1" si="247"/>
        <v/>
      </c>
      <c r="BQ270" s="450" t="str">
        <f t="shared" ca="1" si="248"/>
        <v/>
      </c>
      <c r="BS270" s="450" t="str">
        <f t="shared" ca="1" si="249"/>
        <v/>
      </c>
      <c r="BT270" s="450" t="str">
        <f t="shared" ca="1" si="250"/>
        <v/>
      </c>
      <c r="BU270" s="452"/>
      <c r="BV270" s="446"/>
      <c r="BW270" s="450" t="str">
        <f t="shared" ca="1" si="251"/>
        <v/>
      </c>
      <c r="BX270" s="450" t="str">
        <f t="shared" ca="1" si="252"/>
        <v/>
      </c>
      <c r="BY270" s="452"/>
      <c r="BZ270" s="450" t="str">
        <f t="shared" ca="1" si="253"/>
        <v/>
      </c>
      <c r="CA270" s="450" t="str">
        <f t="shared" ca="1" si="254"/>
        <v/>
      </c>
      <c r="CC270" s="450" t="str">
        <f t="shared" ca="1" si="255"/>
        <v/>
      </c>
      <c r="CD270" s="450" t="str">
        <f t="shared" ca="1" si="256"/>
        <v/>
      </c>
      <c r="CF270" s="450" t="str">
        <f t="shared" si="257"/>
        <v/>
      </c>
      <c r="CG270" s="450" t="str">
        <f t="shared" si="258"/>
        <v/>
      </c>
      <c r="CI270" s="450" t="str">
        <f t="shared" ca="1" si="259"/>
        <v/>
      </c>
      <c r="CJ270" s="450" t="str">
        <f t="shared" ca="1" si="260"/>
        <v/>
      </c>
      <c r="CL270" s="450" t="str">
        <f t="shared" ca="1" si="261"/>
        <v/>
      </c>
      <c r="CM270" s="450" t="str">
        <f t="shared" ca="1" si="262"/>
        <v/>
      </c>
    </row>
    <row r="271" spans="1:92" s="441" customFormat="1" ht="17.399999999999999" x14ac:dyDescent="0.55000000000000004">
      <c r="A271" s="445">
        <v>9</v>
      </c>
      <c r="B271" s="423" t="str">
        <f t="shared" si="267"/>
        <v>: Eswaran 2001</v>
      </c>
      <c r="C271" s="425" t="s">
        <v>297</v>
      </c>
      <c r="D271" s="425" t="s">
        <v>298</v>
      </c>
      <c r="E271" s="425"/>
      <c r="F271" s="424" t="s">
        <v>315</v>
      </c>
      <c r="G271" s="425"/>
      <c r="H271" s="305"/>
      <c r="I271" s="424">
        <v>2001</v>
      </c>
      <c r="J271" s="306"/>
      <c r="K271" s="529">
        <v>25</v>
      </c>
      <c r="L271" s="426" t="s">
        <v>347</v>
      </c>
      <c r="M271" s="461">
        <f t="shared" si="263"/>
        <v>0.25</v>
      </c>
      <c r="N271" s="426" t="s">
        <v>347</v>
      </c>
      <c r="O271" s="432"/>
      <c r="P271" s="431" t="s">
        <v>313</v>
      </c>
      <c r="Q271" s="431"/>
      <c r="S271" s="442">
        <f t="shared" si="264"/>
        <v>0.25</v>
      </c>
      <c r="T271" s="443">
        <f t="shared" si="265"/>
        <v>0.25</v>
      </c>
      <c r="U271" s="442">
        <f t="shared" si="266"/>
        <v>0</v>
      </c>
      <c r="V271" s="444" t="str">
        <f t="shared" si="232"/>
        <v>percent yield reduction/ha</v>
      </c>
      <c r="Z271" s="446"/>
      <c r="AP271" s="446"/>
      <c r="AS271" s="453"/>
      <c r="AU271" s="450" t="str">
        <f t="shared" ca="1" si="233"/>
        <v/>
      </c>
      <c r="AV271" s="450" t="str">
        <f t="shared" ca="1" si="234"/>
        <v/>
      </c>
      <c r="AX271" s="450" t="str">
        <f t="shared" ca="1" si="235"/>
        <v/>
      </c>
      <c r="AY271" s="450" t="str">
        <f t="shared" ca="1" si="236"/>
        <v/>
      </c>
      <c r="BA271" s="450" t="str">
        <f t="shared" ca="1" si="237"/>
        <v/>
      </c>
      <c r="BB271" s="450" t="str">
        <f t="shared" ca="1" si="238"/>
        <v/>
      </c>
      <c r="BD271" s="450" t="str">
        <f t="shared" ca="1" si="239"/>
        <v/>
      </c>
      <c r="BE271" s="450" t="str">
        <f t="shared" ca="1" si="240"/>
        <v/>
      </c>
      <c r="BG271" s="450" t="str">
        <f t="shared" ca="1" si="241"/>
        <v/>
      </c>
      <c r="BH271" s="450" t="str">
        <f t="shared" ca="1" si="242"/>
        <v/>
      </c>
      <c r="BI271" s="451"/>
      <c r="BJ271" s="450" t="str">
        <f t="shared" ca="1" si="243"/>
        <v/>
      </c>
      <c r="BK271" s="450" t="str">
        <f t="shared" ca="1" si="244"/>
        <v/>
      </c>
      <c r="BM271" s="450" t="str">
        <f t="shared" ca="1" si="245"/>
        <v/>
      </c>
      <c r="BN271" s="450" t="str">
        <f t="shared" ca="1" si="246"/>
        <v/>
      </c>
      <c r="BP271" s="450" t="str">
        <f t="shared" ca="1" si="247"/>
        <v/>
      </c>
      <c r="BQ271" s="450" t="str">
        <f t="shared" ca="1" si="248"/>
        <v/>
      </c>
      <c r="BS271" s="450" t="str">
        <f t="shared" ca="1" si="249"/>
        <v/>
      </c>
      <c r="BT271" s="450" t="str">
        <f t="shared" ca="1" si="250"/>
        <v/>
      </c>
      <c r="BU271" s="452"/>
      <c r="BV271" s="446"/>
      <c r="BW271" s="450" t="str">
        <f t="shared" ca="1" si="251"/>
        <v/>
      </c>
      <c r="BX271" s="450" t="str">
        <f t="shared" ca="1" si="252"/>
        <v/>
      </c>
      <c r="BY271" s="452"/>
      <c r="BZ271" s="450" t="str">
        <f t="shared" ca="1" si="253"/>
        <v/>
      </c>
      <c r="CA271" s="450" t="str">
        <f t="shared" ca="1" si="254"/>
        <v/>
      </c>
      <c r="CC271" s="450" t="str">
        <f t="shared" ca="1" si="255"/>
        <v/>
      </c>
      <c r="CD271" s="450" t="str">
        <f t="shared" ca="1" si="256"/>
        <v/>
      </c>
      <c r="CF271" s="450" t="str">
        <f t="shared" si="257"/>
        <v/>
      </c>
      <c r="CG271" s="450" t="str">
        <f t="shared" si="258"/>
        <v/>
      </c>
      <c r="CI271" s="450" t="str">
        <f t="shared" ca="1" si="259"/>
        <v/>
      </c>
      <c r="CJ271" s="450" t="str">
        <f t="shared" ca="1" si="260"/>
        <v/>
      </c>
      <c r="CL271" s="450" t="str">
        <f t="shared" ca="1" si="261"/>
        <v/>
      </c>
      <c r="CM271" s="450" t="str">
        <f t="shared" ca="1" si="262"/>
        <v/>
      </c>
    </row>
    <row r="272" spans="1:92" s="441" customFormat="1" ht="17.399999999999999" x14ac:dyDescent="0.55000000000000004">
      <c r="A272" s="445">
        <v>10</v>
      </c>
      <c r="B272" s="423" t="str">
        <f t="shared" si="267"/>
        <v>: Eswaran 2001</v>
      </c>
      <c r="C272" s="425" t="s">
        <v>297</v>
      </c>
      <c r="D272" s="425" t="s">
        <v>298</v>
      </c>
      <c r="E272" s="425"/>
      <c r="F272" s="424" t="s">
        <v>315</v>
      </c>
      <c r="G272" s="425"/>
      <c r="H272" s="305"/>
      <c r="I272" s="424">
        <v>2001</v>
      </c>
      <c r="J272" s="306"/>
      <c r="K272" s="529">
        <v>50</v>
      </c>
      <c r="L272" s="426" t="s">
        <v>347</v>
      </c>
      <c r="M272" s="461">
        <f t="shared" si="263"/>
        <v>0.5</v>
      </c>
      <c r="N272" s="426" t="s">
        <v>347</v>
      </c>
      <c r="O272" s="432"/>
      <c r="P272" s="431" t="s">
        <v>314</v>
      </c>
      <c r="Q272" s="431"/>
      <c r="S272" s="442">
        <f t="shared" si="264"/>
        <v>0.5</v>
      </c>
      <c r="T272" s="443">
        <f t="shared" si="265"/>
        <v>0.5</v>
      </c>
      <c r="U272" s="442">
        <f t="shared" si="266"/>
        <v>0</v>
      </c>
      <c r="V272" s="444" t="str">
        <f t="shared" si="232"/>
        <v>percent yield reduction/ha</v>
      </c>
      <c r="Z272" s="446"/>
      <c r="AP272" s="446"/>
      <c r="AS272" s="453"/>
      <c r="AU272" s="450" t="str">
        <f t="shared" ca="1" si="233"/>
        <v/>
      </c>
      <c r="AV272" s="450" t="str">
        <f t="shared" ca="1" si="234"/>
        <v/>
      </c>
      <c r="AX272" s="450" t="str">
        <f t="shared" ca="1" si="235"/>
        <v/>
      </c>
      <c r="AY272" s="450" t="str">
        <f t="shared" ca="1" si="236"/>
        <v/>
      </c>
      <c r="BA272" s="450" t="str">
        <f t="shared" ca="1" si="237"/>
        <v/>
      </c>
      <c r="BB272" s="450" t="str">
        <f t="shared" ca="1" si="238"/>
        <v/>
      </c>
      <c r="BD272" s="450" t="str">
        <f t="shared" ca="1" si="239"/>
        <v/>
      </c>
      <c r="BE272" s="450" t="str">
        <f t="shared" ca="1" si="240"/>
        <v/>
      </c>
      <c r="BG272" s="450" t="str">
        <f t="shared" ca="1" si="241"/>
        <v/>
      </c>
      <c r="BH272" s="450" t="str">
        <f t="shared" ca="1" si="242"/>
        <v/>
      </c>
      <c r="BI272" s="451"/>
      <c r="BJ272" s="450" t="str">
        <f t="shared" ca="1" si="243"/>
        <v/>
      </c>
      <c r="BK272" s="450" t="str">
        <f t="shared" ca="1" si="244"/>
        <v/>
      </c>
      <c r="BM272" s="450" t="str">
        <f t="shared" ca="1" si="245"/>
        <v/>
      </c>
      <c r="BN272" s="450" t="str">
        <f t="shared" ca="1" si="246"/>
        <v/>
      </c>
      <c r="BP272" s="450" t="str">
        <f t="shared" ca="1" si="247"/>
        <v/>
      </c>
      <c r="BQ272" s="450" t="str">
        <f t="shared" ca="1" si="248"/>
        <v/>
      </c>
      <c r="BS272" s="450" t="str">
        <f t="shared" ca="1" si="249"/>
        <v/>
      </c>
      <c r="BT272" s="450" t="str">
        <f t="shared" ca="1" si="250"/>
        <v/>
      </c>
      <c r="BU272" s="452"/>
      <c r="BV272" s="446"/>
      <c r="BW272" s="450" t="str">
        <f t="shared" ca="1" si="251"/>
        <v/>
      </c>
      <c r="BX272" s="450" t="str">
        <f t="shared" ca="1" si="252"/>
        <v/>
      </c>
      <c r="BY272" s="452"/>
      <c r="BZ272" s="450" t="str">
        <f t="shared" ca="1" si="253"/>
        <v/>
      </c>
      <c r="CA272" s="450" t="str">
        <f t="shared" ca="1" si="254"/>
        <v/>
      </c>
      <c r="CC272" s="450" t="str">
        <f t="shared" ca="1" si="255"/>
        <v/>
      </c>
      <c r="CD272" s="450" t="str">
        <f t="shared" ca="1" si="256"/>
        <v/>
      </c>
      <c r="CF272" s="450" t="str">
        <f t="shared" si="257"/>
        <v/>
      </c>
      <c r="CG272" s="450" t="str">
        <f t="shared" si="258"/>
        <v/>
      </c>
      <c r="CI272" s="450" t="str">
        <f t="shared" ca="1" si="259"/>
        <v/>
      </c>
      <c r="CJ272" s="450" t="str">
        <f t="shared" ca="1" si="260"/>
        <v/>
      </c>
      <c r="CL272" s="450" t="str">
        <f t="shared" ca="1" si="261"/>
        <v/>
      </c>
      <c r="CM272" s="450" t="str">
        <f t="shared" ca="1" si="262"/>
        <v/>
      </c>
    </row>
    <row r="273" spans="1:92" s="441" customFormat="1" ht="17.399999999999999" x14ac:dyDescent="0.55000000000000004">
      <c r="A273" s="445">
        <v>11</v>
      </c>
      <c r="B273" s="423" t="str">
        <f t="shared" si="267"/>
        <v>: Eswaran 2001</v>
      </c>
      <c r="C273" s="425" t="s">
        <v>297</v>
      </c>
      <c r="D273" s="425" t="s">
        <v>298</v>
      </c>
      <c r="E273" s="425"/>
      <c r="F273" s="424" t="s">
        <v>187</v>
      </c>
      <c r="G273" s="425"/>
      <c r="H273" s="305"/>
      <c r="I273" s="424">
        <v>2001</v>
      </c>
      <c r="J273" s="306"/>
      <c r="K273" s="529">
        <v>25</v>
      </c>
      <c r="L273" s="426" t="s">
        <v>347</v>
      </c>
      <c r="M273" s="461">
        <f t="shared" si="263"/>
        <v>0.25</v>
      </c>
      <c r="N273" s="426" t="s">
        <v>347</v>
      </c>
      <c r="O273" s="432"/>
      <c r="P273" s="431" t="s">
        <v>316</v>
      </c>
      <c r="Q273" s="431"/>
      <c r="S273" s="442">
        <f t="shared" si="264"/>
        <v>0.25</v>
      </c>
      <c r="T273" s="443">
        <f t="shared" si="265"/>
        <v>0.25</v>
      </c>
      <c r="U273" s="442">
        <f t="shared" si="266"/>
        <v>0</v>
      </c>
      <c r="V273" s="444" t="str">
        <f t="shared" si="232"/>
        <v>percent yield reduction/ha</v>
      </c>
      <c r="Z273" s="446"/>
      <c r="AP273" s="446"/>
      <c r="AS273" s="453"/>
      <c r="AU273" s="450" t="str">
        <f t="shared" ca="1" si="233"/>
        <v/>
      </c>
      <c r="AV273" s="450" t="str">
        <f t="shared" ca="1" si="234"/>
        <v/>
      </c>
      <c r="AX273" s="450" t="str">
        <f t="shared" ca="1" si="235"/>
        <v/>
      </c>
      <c r="AY273" s="450" t="str">
        <f t="shared" ca="1" si="236"/>
        <v/>
      </c>
      <c r="BA273" s="450" t="str">
        <f t="shared" ca="1" si="237"/>
        <v/>
      </c>
      <c r="BB273" s="450" t="str">
        <f t="shared" ca="1" si="238"/>
        <v/>
      </c>
      <c r="BD273" s="450" t="str">
        <f t="shared" ca="1" si="239"/>
        <v/>
      </c>
      <c r="BE273" s="450" t="str">
        <f t="shared" ca="1" si="240"/>
        <v/>
      </c>
      <c r="BG273" s="450" t="str">
        <f t="shared" ca="1" si="241"/>
        <v/>
      </c>
      <c r="BH273" s="450" t="str">
        <f t="shared" ca="1" si="242"/>
        <v/>
      </c>
      <c r="BI273" s="451"/>
      <c r="BJ273" s="450" t="str">
        <f t="shared" ca="1" si="243"/>
        <v/>
      </c>
      <c r="BK273" s="450" t="str">
        <f t="shared" ca="1" si="244"/>
        <v/>
      </c>
      <c r="BM273" s="450" t="str">
        <f t="shared" ca="1" si="245"/>
        <v/>
      </c>
      <c r="BN273" s="450" t="str">
        <f t="shared" ca="1" si="246"/>
        <v/>
      </c>
      <c r="BP273" s="450" t="str">
        <f t="shared" ca="1" si="247"/>
        <v/>
      </c>
      <c r="BQ273" s="450" t="str">
        <f t="shared" ca="1" si="248"/>
        <v/>
      </c>
      <c r="BS273" s="450" t="str">
        <f t="shared" ca="1" si="249"/>
        <v/>
      </c>
      <c r="BT273" s="450" t="str">
        <f t="shared" ca="1" si="250"/>
        <v/>
      </c>
      <c r="BU273" s="452"/>
      <c r="BV273" s="446"/>
      <c r="BW273" s="450" t="str">
        <f t="shared" ca="1" si="251"/>
        <v/>
      </c>
      <c r="BX273" s="450" t="str">
        <f t="shared" ca="1" si="252"/>
        <v/>
      </c>
      <c r="BY273" s="452"/>
      <c r="BZ273" s="450" t="str">
        <f t="shared" ca="1" si="253"/>
        <v/>
      </c>
      <c r="CA273" s="450" t="str">
        <f t="shared" ca="1" si="254"/>
        <v/>
      </c>
      <c r="CC273" s="450" t="str">
        <f t="shared" ca="1" si="255"/>
        <v/>
      </c>
      <c r="CD273" s="450" t="str">
        <f t="shared" ca="1" si="256"/>
        <v/>
      </c>
      <c r="CF273" s="450" t="str">
        <f t="shared" si="257"/>
        <v/>
      </c>
      <c r="CG273" s="450" t="str">
        <f t="shared" si="258"/>
        <v/>
      </c>
      <c r="CI273" s="450" t="str">
        <f t="shared" ca="1" si="259"/>
        <v/>
      </c>
      <c r="CJ273" s="450" t="str">
        <f t="shared" ca="1" si="260"/>
        <v/>
      </c>
      <c r="CL273" s="450" t="str">
        <f t="shared" ca="1" si="261"/>
        <v/>
      </c>
      <c r="CM273" s="450" t="str">
        <f t="shared" ca="1" si="262"/>
        <v/>
      </c>
    </row>
    <row r="274" spans="1:92" s="441" customFormat="1" ht="17.399999999999999" x14ac:dyDescent="0.55000000000000004">
      <c r="A274" s="445">
        <v>12</v>
      </c>
      <c r="B274" s="423" t="str">
        <f t="shared" si="267"/>
        <v>: Eswaran 2001</v>
      </c>
      <c r="C274" s="425" t="s">
        <v>297</v>
      </c>
      <c r="D274" s="425" t="s">
        <v>298</v>
      </c>
      <c r="E274" s="425"/>
      <c r="F274" s="424" t="s">
        <v>187</v>
      </c>
      <c r="G274" s="425"/>
      <c r="H274" s="305"/>
      <c r="I274" s="424">
        <v>2001</v>
      </c>
      <c r="J274" s="306"/>
      <c r="K274" s="529">
        <v>20</v>
      </c>
      <c r="L274" s="426" t="s">
        <v>347</v>
      </c>
      <c r="M274" s="461">
        <f t="shared" si="263"/>
        <v>0.2</v>
      </c>
      <c r="N274" s="426" t="s">
        <v>347</v>
      </c>
      <c r="O274" s="432"/>
      <c r="P274" s="431" t="s">
        <v>317</v>
      </c>
      <c r="Q274" s="431"/>
      <c r="S274" s="442">
        <f t="shared" si="264"/>
        <v>0.2</v>
      </c>
      <c r="T274" s="443">
        <f t="shared" si="265"/>
        <v>0.2</v>
      </c>
      <c r="U274" s="442">
        <f t="shared" si="266"/>
        <v>0</v>
      </c>
      <c r="V274" s="444" t="str">
        <f t="shared" si="232"/>
        <v>percent yield reduction/ha</v>
      </c>
      <c r="Z274" s="446"/>
      <c r="AP274" s="446"/>
      <c r="AS274" s="453"/>
      <c r="AU274" s="450" t="str">
        <f t="shared" ca="1" si="233"/>
        <v/>
      </c>
      <c r="AV274" s="450" t="str">
        <f t="shared" ca="1" si="234"/>
        <v/>
      </c>
      <c r="AX274" s="450" t="str">
        <f t="shared" ca="1" si="235"/>
        <v/>
      </c>
      <c r="AY274" s="450" t="str">
        <f t="shared" ca="1" si="236"/>
        <v/>
      </c>
      <c r="BA274" s="450" t="str">
        <f t="shared" ca="1" si="237"/>
        <v/>
      </c>
      <c r="BB274" s="450" t="str">
        <f t="shared" ca="1" si="238"/>
        <v/>
      </c>
      <c r="BD274" s="450" t="str">
        <f t="shared" ca="1" si="239"/>
        <v/>
      </c>
      <c r="BE274" s="450" t="str">
        <f t="shared" ca="1" si="240"/>
        <v/>
      </c>
      <c r="BG274" s="450" t="str">
        <f t="shared" ca="1" si="241"/>
        <v/>
      </c>
      <c r="BH274" s="450" t="str">
        <f t="shared" ca="1" si="242"/>
        <v/>
      </c>
      <c r="BI274" s="451"/>
      <c r="BJ274" s="450" t="str">
        <f t="shared" ca="1" si="243"/>
        <v/>
      </c>
      <c r="BK274" s="450" t="str">
        <f t="shared" ca="1" si="244"/>
        <v/>
      </c>
      <c r="BM274" s="450" t="str">
        <f t="shared" ca="1" si="245"/>
        <v/>
      </c>
      <c r="BN274" s="450" t="str">
        <f t="shared" ca="1" si="246"/>
        <v/>
      </c>
      <c r="BP274" s="450" t="str">
        <f t="shared" ca="1" si="247"/>
        <v/>
      </c>
      <c r="BQ274" s="450" t="str">
        <f t="shared" ca="1" si="248"/>
        <v/>
      </c>
      <c r="BS274" s="450" t="str">
        <f t="shared" ca="1" si="249"/>
        <v/>
      </c>
      <c r="BT274" s="450" t="str">
        <f t="shared" ca="1" si="250"/>
        <v/>
      </c>
      <c r="BU274" s="452"/>
      <c r="BV274" s="446"/>
      <c r="BW274" s="450" t="str">
        <f t="shared" ca="1" si="251"/>
        <v/>
      </c>
      <c r="BX274" s="450" t="str">
        <f t="shared" ca="1" si="252"/>
        <v/>
      </c>
      <c r="BY274" s="452"/>
      <c r="BZ274" s="450" t="str">
        <f t="shared" ca="1" si="253"/>
        <v/>
      </c>
      <c r="CA274" s="450" t="str">
        <f t="shared" ca="1" si="254"/>
        <v/>
      </c>
      <c r="CC274" s="450" t="str">
        <f t="shared" ca="1" si="255"/>
        <v/>
      </c>
      <c r="CD274" s="450" t="str">
        <f t="shared" ca="1" si="256"/>
        <v/>
      </c>
      <c r="CF274" s="450" t="str">
        <f t="shared" si="257"/>
        <v/>
      </c>
      <c r="CG274" s="450" t="str">
        <f t="shared" si="258"/>
        <v/>
      </c>
      <c r="CI274" s="450" t="str">
        <f t="shared" ca="1" si="259"/>
        <v/>
      </c>
      <c r="CJ274" s="450" t="str">
        <f t="shared" ca="1" si="260"/>
        <v/>
      </c>
      <c r="CL274" s="450" t="str">
        <f t="shared" ca="1" si="261"/>
        <v/>
      </c>
      <c r="CM274" s="450" t="str">
        <f t="shared" ca="1" si="262"/>
        <v/>
      </c>
    </row>
    <row r="275" spans="1:92" s="441" customFormat="1" ht="17.399999999999999" x14ac:dyDescent="0.55000000000000004">
      <c r="A275" s="445">
        <v>13</v>
      </c>
      <c r="B275" s="423" t="str">
        <f t="shared" si="267"/>
        <v>: Eswaran 2001</v>
      </c>
      <c r="C275" s="425" t="s">
        <v>297</v>
      </c>
      <c r="D275" s="425" t="s">
        <v>298</v>
      </c>
      <c r="E275" s="425"/>
      <c r="F275" s="424" t="s">
        <v>187</v>
      </c>
      <c r="G275" s="425"/>
      <c r="H275" s="305"/>
      <c r="I275" s="424">
        <v>2001</v>
      </c>
      <c r="J275" s="306"/>
      <c r="K275" s="529">
        <v>30</v>
      </c>
      <c r="L275" s="426" t="s">
        <v>347</v>
      </c>
      <c r="M275" s="461">
        <f t="shared" si="263"/>
        <v>0.3</v>
      </c>
      <c r="N275" s="426" t="s">
        <v>347</v>
      </c>
      <c r="O275" s="432"/>
      <c r="P275" s="431" t="s">
        <v>318</v>
      </c>
      <c r="Q275" s="431"/>
      <c r="S275" s="442">
        <f t="shared" si="264"/>
        <v>0.3</v>
      </c>
      <c r="T275" s="443">
        <f t="shared" si="265"/>
        <v>0.3</v>
      </c>
      <c r="U275" s="442">
        <f t="shared" si="266"/>
        <v>0</v>
      </c>
      <c r="V275" s="444" t="str">
        <f t="shared" si="232"/>
        <v>percent yield reduction/ha</v>
      </c>
      <c r="Z275" s="446"/>
      <c r="AP275" s="446"/>
      <c r="AS275" s="453"/>
      <c r="AU275" s="450" t="str">
        <f t="shared" ca="1" si="233"/>
        <v/>
      </c>
      <c r="AV275" s="450" t="str">
        <f t="shared" ca="1" si="234"/>
        <v/>
      </c>
      <c r="AX275" s="450" t="str">
        <f t="shared" ca="1" si="235"/>
        <v/>
      </c>
      <c r="AY275" s="450" t="str">
        <f t="shared" ca="1" si="236"/>
        <v/>
      </c>
      <c r="BA275" s="450" t="str">
        <f t="shared" ca="1" si="237"/>
        <v/>
      </c>
      <c r="BB275" s="450" t="str">
        <f t="shared" ca="1" si="238"/>
        <v/>
      </c>
      <c r="BD275" s="450" t="str">
        <f t="shared" ca="1" si="239"/>
        <v/>
      </c>
      <c r="BE275" s="450" t="str">
        <f t="shared" ca="1" si="240"/>
        <v/>
      </c>
      <c r="BG275" s="450" t="str">
        <f t="shared" ca="1" si="241"/>
        <v/>
      </c>
      <c r="BH275" s="450" t="str">
        <f t="shared" ca="1" si="242"/>
        <v/>
      </c>
      <c r="BI275" s="451"/>
      <c r="BJ275" s="450" t="str">
        <f t="shared" ca="1" si="243"/>
        <v/>
      </c>
      <c r="BK275" s="450" t="str">
        <f t="shared" ca="1" si="244"/>
        <v/>
      </c>
      <c r="BM275" s="450" t="str">
        <f t="shared" ca="1" si="245"/>
        <v/>
      </c>
      <c r="BN275" s="450" t="str">
        <f t="shared" ca="1" si="246"/>
        <v/>
      </c>
      <c r="BP275" s="450" t="str">
        <f t="shared" ca="1" si="247"/>
        <v/>
      </c>
      <c r="BQ275" s="450" t="str">
        <f t="shared" ca="1" si="248"/>
        <v/>
      </c>
      <c r="BS275" s="450" t="str">
        <f t="shared" ca="1" si="249"/>
        <v/>
      </c>
      <c r="BT275" s="450" t="str">
        <f t="shared" ca="1" si="250"/>
        <v/>
      </c>
      <c r="BU275" s="452"/>
      <c r="BV275" s="446"/>
      <c r="BW275" s="450" t="str">
        <f t="shared" ca="1" si="251"/>
        <v/>
      </c>
      <c r="BX275" s="450" t="str">
        <f t="shared" ca="1" si="252"/>
        <v/>
      </c>
      <c r="BY275" s="452"/>
      <c r="BZ275" s="450" t="str">
        <f t="shared" ca="1" si="253"/>
        <v/>
      </c>
      <c r="CA275" s="450" t="str">
        <f t="shared" ca="1" si="254"/>
        <v/>
      </c>
      <c r="CC275" s="450" t="str">
        <f t="shared" ca="1" si="255"/>
        <v/>
      </c>
      <c r="CD275" s="450" t="str">
        <f t="shared" ca="1" si="256"/>
        <v/>
      </c>
      <c r="CF275" s="450" t="str">
        <f t="shared" si="257"/>
        <v/>
      </c>
      <c r="CG275" s="450" t="str">
        <f t="shared" si="258"/>
        <v/>
      </c>
      <c r="CI275" s="450" t="str">
        <f t="shared" ca="1" si="259"/>
        <v/>
      </c>
      <c r="CJ275" s="450" t="str">
        <f t="shared" ca="1" si="260"/>
        <v/>
      </c>
      <c r="CL275" s="450" t="str">
        <f t="shared" ca="1" si="261"/>
        <v/>
      </c>
      <c r="CM275" s="450" t="str">
        <f t="shared" ca="1" si="262"/>
        <v/>
      </c>
    </row>
    <row r="276" spans="1:92" s="239" customFormat="1" ht="17.399999999999999" x14ac:dyDescent="0.55000000000000004">
      <c r="A276" s="254">
        <v>14</v>
      </c>
      <c r="B276" s="255" t="str">
        <f t="shared" si="267"/>
        <v xml:space="preserve">: </v>
      </c>
      <c r="C276" s="258"/>
      <c r="D276" s="258"/>
      <c r="E276" s="256"/>
      <c r="F276" s="258"/>
      <c r="G276" s="256"/>
      <c r="H276" s="257"/>
      <c r="I276" s="258"/>
      <c r="J276" s="259"/>
      <c r="K276" s="566"/>
      <c r="L276" s="260"/>
      <c r="M276" s="261"/>
      <c r="N276" s="260" t="s">
        <v>299</v>
      </c>
      <c r="O276" s="270"/>
      <c r="P276" s="262"/>
      <c r="Q276" s="262"/>
      <c r="S276" s="263" t="str">
        <f t="shared" si="264"/>
        <v/>
      </c>
      <c r="T276" s="443" t="str">
        <f t="shared" si="265"/>
        <v/>
      </c>
      <c r="U276" s="263" t="str">
        <f t="shared" si="266"/>
        <v/>
      </c>
      <c r="V276" s="264" t="str">
        <f t="shared" si="232"/>
        <v>percent</v>
      </c>
      <c r="Z276" s="232"/>
      <c r="AP276" s="232"/>
      <c r="AS276" s="268"/>
      <c r="AU276" s="266" t="str">
        <f t="shared" ca="1" si="233"/>
        <v/>
      </c>
      <c r="AV276" s="266" t="str">
        <f t="shared" ca="1" si="234"/>
        <v/>
      </c>
      <c r="AX276" s="266" t="str">
        <f t="shared" ca="1" si="235"/>
        <v/>
      </c>
      <c r="AY276" s="266" t="str">
        <f t="shared" ca="1" si="236"/>
        <v/>
      </c>
      <c r="BA276" s="266" t="str">
        <f t="shared" ca="1" si="237"/>
        <v/>
      </c>
      <c r="BB276" s="266" t="str">
        <f t="shared" ca="1" si="238"/>
        <v/>
      </c>
      <c r="BD276" s="266" t="str">
        <f t="shared" ca="1" si="239"/>
        <v/>
      </c>
      <c r="BE276" s="266" t="str">
        <f t="shared" ca="1" si="240"/>
        <v/>
      </c>
      <c r="BG276" s="266" t="str">
        <f t="shared" ca="1" si="241"/>
        <v/>
      </c>
      <c r="BH276" s="266" t="str">
        <f t="shared" ca="1" si="242"/>
        <v/>
      </c>
      <c r="BI276" s="235"/>
      <c r="BJ276" s="266" t="str">
        <f t="shared" ca="1" si="243"/>
        <v/>
      </c>
      <c r="BK276" s="266" t="str">
        <f t="shared" ca="1" si="244"/>
        <v/>
      </c>
      <c r="BM276" s="266" t="str">
        <f t="shared" ca="1" si="245"/>
        <v/>
      </c>
      <c r="BN276" s="266" t="str">
        <f t="shared" ca="1" si="246"/>
        <v/>
      </c>
      <c r="BP276" s="266" t="str">
        <f t="shared" ca="1" si="247"/>
        <v/>
      </c>
      <c r="BQ276" s="266" t="str">
        <f t="shared" ca="1" si="248"/>
        <v/>
      </c>
      <c r="BS276" s="266" t="str">
        <f t="shared" ca="1" si="249"/>
        <v/>
      </c>
      <c r="BT276" s="266" t="str">
        <f t="shared" ca="1" si="250"/>
        <v/>
      </c>
      <c r="BU276" s="241"/>
      <c r="BV276" s="232"/>
      <c r="BW276" s="266" t="str">
        <f t="shared" ca="1" si="251"/>
        <v/>
      </c>
      <c r="BX276" s="266" t="str">
        <f t="shared" ca="1" si="252"/>
        <v/>
      </c>
      <c r="BY276" s="241"/>
      <c r="BZ276" s="266" t="str">
        <f t="shared" ca="1" si="253"/>
        <v/>
      </c>
      <c r="CA276" s="266" t="str">
        <f t="shared" ca="1" si="254"/>
        <v/>
      </c>
      <c r="CC276" s="266" t="str">
        <f t="shared" ca="1" si="255"/>
        <v/>
      </c>
      <c r="CD276" s="266" t="str">
        <f t="shared" ca="1" si="256"/>
        <v/>
      </c>
      <c r="CF276" s="266" t="str">
        <f t="shared" si="257"/>
        <v/>
      </c>
      <c r="CG276" s="266" t="str">
        <f t="shared" si="258"/>
        <v/>
      </c>
      <c r="CI276" s="266" t="str">
        <f t="shared" ca="1" si="259"/>
        <v/>
      </c>
      <c r="CJ276" s="266" t="str">
        <f t="shared" ca="1" si="260"/>
        <v/>
      </c>
      <c r="CL276" s="266" t="str">
        <f t="shared" ca="1" si="261"/>
        <v/>
      </c>
      <c r="CM276" s="266" t="str">
        <f t="shared" ca="1" si="262"/>
        <v/>
      </c>
    </row>
    <row r="277" spans="1:92" s="239" customFormat="1" ht="17.399999999999999" x14ac:dyDescent="0.55000000000000004">
      <c r="A277" s="254">
        <v>15</v>
      </c>
      <c r="B277" s="255" t="str">
        <f t="shared" si="267"/>
        <v xml:space="preserve">: </v>
      </c>
      <c r="C277" s="258"/>
      <c r="D277" s="258"/>
      <c r="E277" s="256"/>
      <c r="F277" s="258"/>
      <c r="G277" s="256"/>
      <c r="H277" s="257"/>
      <c r="I277" s="258"/>
      <c r="J277" s="259"/>
      <c r="K277" s="566"/>
      <c r="L277" s="260"/>
      <c r="M277" s="261"/>
      <c r="N277" s="260" t="s">
        <v>299</v>
      </c>
      <c r="O277" s="270"/>
      <c r="P277" s="262"/>
      <c r="Q277" s="262"/>
      <c r="S277" s="263" t="str">
        <f t="shared" si="264"/>
        <v/>
      </c>
      <c r="T277" s="443" t="str">
        <f t="shared" si="265"/>
        <v/>
      </c>
      <c r="U277" s="263" t="str">
        <f t="shared" si="266"/>
        <v/>
      </c>
      <c r="V277" s="264" t="str">
        <f t="shared" si="232"/>
        <v>percent</v>
      </c>
      <c r="Z277" s="232"/>
      <c r="AP277" s="232"/>
      <c r="AS277" s="268"/>
      <c r="AU277" s="266" t="str">
        <f t="shared" ca="1" si="233"/>
        <v/>
      </c>
      <c r="AV277" s="266" t="str">
        <f t="shared" ca="1" si="234"/>
        <v/>
      </c>
      <c r="AX277" s="266" t="str">
        <f t="shared" ca="1" si="235"/>
        <v/>
      </c>
      <c r="AY277" s="266" t="str">
        <f t="shared" ca="1" si="236"/>
        <v/>
      </c>
      <c r="BA277" s="266" t="str">
        <f t="shared" ca="1" si="237"/>
        <v/>
      </c>
      <c r="BB277" s="266" t="str">
        <f t="shared" ca="1" si="238"/>
        <v/>
      </c>
      <c r="BD277" s="266" t="str">
        <f t="shared" ca="1" si="239"/>
        <v/>
      </c>
      <c r="BE277" s="266" t="str">
        <f t="shared" ca="1" si="240"/>
        <v/>
      </c>
      <c r="BG277" s="266" t="str">
        <f t="shared" ca="1" si="241"/>
        <v/>
      </c>
      <c r="BH277" s="266" t="str">
        <f t="shared" ca="1" si="242"/>
        <v/>
      </c>
      <c r="BI277" s="235"/>
      <c r="BJ277" s="266" t="str">
        <f t="shared" ca="1" si="243"/>
        <v/>
      </c>
      <c r="BK277" s="266" t="str">
        <f t="shared" ca="1" si="244"/>
        <v/>
      </c>
      <c r="BM277" s="266" t="str">
        <f t="shared" ca="1" si="245"/>
        <v/>
      </c>
      <c r="BN277" s="266" t="str">
        <f t="shared" ca="1" si="246"/>
        <v/>
      </c>
      <c r="BP277" s="266" t="str">
        <f t="shared" ca="1" si="247"/>
        <v/>
      </c>
      <c r="BQ277" s="266" t="str">
        <f t="shared" ca="1" si="248"/>
        <v/>
      </c>
      <c r="BS277" s="266" t="str">
        <f t="shared" ca="1" si="249"/>
        <v/>
      </c>
      <c r="BT277" s="266" t="str">
        <f t="shared" ca="1" si="250"/>
        <v/>
      </c>
      <c r="BU277" s="241"/>
      <c r="BV277" s="232"/>
      <c r="BW277" s="266" t="str">
        <f t="shared" ca="1" si="251"/>
        <v/>
      </c>
      <c r="BX277" s="266" t="str">
        <f t="shared" ca="1" si="252"/>
        <v/>
      </c>
      <c r="BY277" s="241"/>
      <c r="BZ277" s="266" t="str">
        <f t="shared" ca="1" si="253"/>
        <v/>
      </c>
      <c r="CA277" s="266" t="str">
        <f t="shared" ca="1" si="254"/>
        <v/>
      </c>
      <c r="CC277" s="266" t="str">
        <f t="shared" ca="1" si="255"/>
        <v/>
      </c>
      <c r="CD277" s="266" t="str">
        <f t="shared" ca="1" si="256"/>
        <v/>
      </c>
      <c r="CF277" s="266" t="str">
        <f t="shared" si="257"/>
        <v/>
      </c>
      <c r="CG277" s="266" t="str">
        <f t="shared" si="258"/>
        <v/>
      </c>
      <c r="CI277" s="266" t="str">
        <f t="shared" ca="1" si="259"/>
        <v/>
      </c>
      <c r="CJ277" s="266" t="str">
        <f t="shared" ca="1" si="260"/>
        <v/>
      </c>
      <c r="CL277" s="266" t="str">
        <f t="shared" ca="1" si="261"/>
        <v/>
      </c>
      <c r="CM277" s="266" t="str">
        <f t="shared" ca="1" si="262"/>
        <v/>
      </c>
    </row>
    <row r="278" spans="1:92" s="239" customFormat="1" ht="17.399999999999999" x14ac:dyDescent="0.55000000000000004">
      <c r="A278" s="254">
        <v>16</v>
      </c>
      <c r="B278" s="255" t="str">
        <f t="shared" si="267"/>
        <v xml:space="preserve">: </v>
      </c>
      <c r="C278" s="258"/>
      <c r="D278" s="258"/>
      <c r="E278" s="256"/>
      <c r="F278" s="258"/>
      <c r="G278" s="256"/>
      <c r="H278" s="257"/>
      <c r="I278" s="258"/>
      <c r="J278" s="259"/>
      <c r="K278" s="566"/>
      <c r="L278" s="260"/>
      <c r="M278" s="261"/>
      <c r="N278" s="260" t="s">
        <v>299</v>
      </c>
      <c r="O278" s="270"/>
      <c r="P278" s="262"/>
      <c r="Q278" s="262"/>
      <c r="S278" s="263" t="str">
        <f t="shared" si="264"/>
        <v/>
      </c>
      <c r="T278" s="443" t="str">
        <f t="shared" si="265"/>
        <v/>
      </c>
      <c r="U278" s="263" t="str">
        <f t="shared" si="266"/>
        <v/>
      </c>
      <c r="V278" s="264" t="str">
        <f t="shared" si="232"/>
        <v>percent</v>
      </c>
      <c r="Z278" s="232"/>
      <c r="AP278" s="232"/>
      <c r="AS278" s="268"/>
      <c r="AU278" s="266" t="str">
        <f t="shared" ca="1" si="233"/>
        <v/>
      </c>
      <c r="AV278" s="266" t="str">
        <f t="shared" ca="1" si="234"/>
        <v/>
      </c>
      <c r="AX278" s="266" t="str">
        <f t="shared" ca="1" si="235"/>
        <v/>
      </c>
      <c r="AY278" s="266" t="str">
        <f t="shared" ca="1" si="236"/>
        <v/>
      </c>
      <c r="BA278" s="266" t="str">
        <f t="shared" ca="1" si="237"/>
        <v/>
      </c>
      <c r="BB278" s="266" t="str">
        <f t="shared" ca="1" si="238"/>
        <v/>
      </c>
      <c r="BD278" s="266" t="str">
        <f t="shared" ca="1" si="239"/>
        <v/>
      </c>
      <c r="BE278" s="266" t="str">
        <f t="shared" ca="1" si="240"/>
        <v/>
      </c>
      <c r="BG278" s="266" t="str">
        <f t="shared" ca="1" si="241"/>
        <v/>
      </c>
      <c r="BH278" s="266" t="str">
        <f t="shared" ca="1" si="242"/>
        <v/>
      </c>
      <c r="BI278" s="235"/>
      <c r="BJ278" s="266" t="str">
        <f t="shared" ca="1" si="243"/>
        <v/>
      </c>
      <c r="BK278" s="266" t="str">
        <f t="shared" ca="1" si="244"/>
        <v/>
      </c>
      <c r="BM278" s="266" t="str">
        <f t="shared" ca="1" si="245"/>
        <v/>
      </c>
      <c r="BN278" s="266" t="str">
        <f t="shared" ca="1" si="246"/>
        <v/>
      </c>
      <c r="BP278" s="266" t="str">
        <f t="shared" ca="1" si="247"/>
        <v/>
      </c>
      <c r="BQ278" s="266" t="str">
        <f t="shared" ca="1" si="248"/>
        <v/>
      </c>
      <c r="BS278" s="266" t="str">
        <f t="shared" ca="1" si="249"/>
        <v/>
      </c>
      <c r="BT278" s="266" t="str">
        <f t="shared" ca="1" si="250"/>
        <v/>
      </c>
      <c r="BU278" s="241"/>
      <c r="BV278" s="232"/>
      <c r="BW278" s="266" t="str">
        <f t="shared" ca="1" si="251"/>
        <v/>
      </c>
      <c r="BX278" s="266" t="str">
        <f t="shared" ca="1" si="252"/>
        <v/>
      </c>
      <c r="BY278" s="241"/>
      <c r="BZ278" s="266" t="str">
        <f t="shared" ca="1" si="253"/>
        <v/>
      </c>
      <c r="CA278" s="266" t="str">
        <f t="shared" ca="1" si="254"/>
        <v/>
      </c>
      <c r="CC278" s="266" t="str">
        <f t="shared" ca="1" si="255"/>
        <v/>
      </c>
      <c r="CD278" s="266" t="str">
        <f t="shared" ca="1" si="256"/>
        <v/>
      </c>
      <c r="CF278" s="266" t="str">
        <f t="shared" si="257"/>
        <v/>
      </c>
      <c r="CG278" s="266" t="str">
        <f t="shared" si="258"/>
        <v/>
      </c>
      <c r="CI278" s="266" t="str">
        <f t="shared" ca="1" si="259"/>
        <v/>
      </c>
      <c r="CJ278" s="266" t="str">
        <f t="shared" ca="1" si="260"/>
        <v/>
      </c>
      <c r="CL278" s="266" t="str">
        <f t="shared" ca="1" si="261"/>
        <v/>
      </c>
      <c r="CM278" s="266" t="str">
        <f t="shared" ca="1" si="262"/>
        <v/>
      </c>
    </row>
    <row r="279" spans="1:92" s="239" customFormat="1" ht="17.399999999999999" x14ac:dyDescent="0.55000000000000004">
      <c r="A279" s="254">
        <v>17</v>
      </c>
      <c r="B279" s="255" t="str">
        <f t="shared" si="267"/>
        <v xml:space="preserve">: </v>
      </c>
      <c r="C279" s="258"/>
      <c r="D279" s="258"/>
      <c r="E279" s="256"/>
      <c r="F279" s="258"/>
      <c r="G279" s="256"/>
      <c r="H279" s="257"/>
      <c r="I279" s="258"/>
      <c r="J279" s="259"/>
      <c r="K279" s="566"/>
      <c r="L279" s="260"/>
      <c r="M279" s="261"/>
      <c r="N279" s="260" t="s">
        <v>299</v>
      </c>
      <c r="O279" s="270"/>
      <c r="P279" s="262"/>
      <c r="Q279" s="262"/>
      <c r="S279" s="263" t="str">
        <f t="shared" si="264"/>
        <v/>
      </c>
      <c r="T279" s="443" t="str">
        <f t="shared" si="265"/>
        <v/>
      </c>
      <c r="U279" s="263" t="str">
        <f t="shared" si="266"/>
        <v/>
      </c>
      <c r="V279" s="264" t="str">
        <f t="shared" si="232"/>
        <v>percent</v>
      </c>
      <c r="Z279" s="232"/>
      <c r="AP279" s="232"/>
      <c r="AS279" s="268"/>
      <c r="AU279" s="266" t="str">
        <f t="shared" ca="1" si="233"/>
        <v/>
      </c>
      <c r="AV279" s="266" t="str">
        <f t="shared" ca="1" si="234"/>
        <v/>
      </c>
      <c r="AX279" s="266" t="str">
        <f t="shared" ca="1" si="235"/>
        <v/>
      </c>
      <c r="AY279" s="266" t="str">
        <f t="shared" ca="1" si="236"/>
        <v/>
      </c>
      <c r="BA279" s="266" t="str">
        <f t="shared" ca="1" si="237"/>
        <v/>
      </c>
      <c r="BB279" s="266" t="str">
        <f t="shared" ca="1" si="238"/>
        <v/>
      </c>
      <c r="BD279" s="266" t="str">
        <f t="shared" ca="1" si="239"/>
        <v/>
      </c>
      <c r="BE279" s="266" t="str">
        <f t="shared" ca="1" si="240"/>
        <v/>
      </c>
      <c r="BG279" s="266" t="str">
        <f t="shared" ca="1" si="241"/>
        <v/>
      </c>
      <c r="BH279" s="266" t="str">
        <f t="shared" ca="1" si="242"/>
        <v/>
      </c>
      <c r="BI279" s="235"/>
      <c r="BJ279" s="266" t="str">
        <f t="shared" ca="1" si="243"/>
        <v/>
      </c>
      <c r="BK279" s="266" t="str">
        <f t="shared" ca="1" si="244"/>
        <v/>
      </c>
      <c r="BM279" s="266" t="str">
        <f t="shared" ca="1" si="245"/>
        <v/>
      </c>
      <c r="BN279" s="266" t="str">
        <f t="shared" ca="1" si="246"/>
        <v/>
      </c>
      <c r="BP279" s="266" t="str">
        <f t="shared" ca="1" si="247"/>
        <v/>
      </c>
      <c r="BQ279" s="266" t="str">
        <f t="shared" ca="1" si="248"/>
        <v/>
      </c>
      <c r="BS279" s="266" t="str">
        <f t="shared" ca="1" si="249"/>
        <v/>
      </c>
      <c r="BT279" s="266" t="str">
        <f t="shared" ca="1" si="250"/>
        <v/>
      </c>
      <c r="BU279" s="241"/>
      <c r="BV279" s="232"/>
      <c r="BW279" s="266" t="str">
        <f t="shared" ca="1" si="251"/>
        <v/>
      </c>
      <c r="BX279" s="266" t="str">
        <f t="shared" ca="1" si="252"/>
        <v/>
      </c>
      <c r="BY279" s="241"/>
      <c r="BZ279" s="266" t="str">
        <f t="shared" ca="1" si="253"/>
        <v/>
      </c>
      <c r="CA279" s="266" t="str">
        <f t="shared" ca="1" si="254"/>
        <v/>
      </c>
      <c r="CC279" s="266" t="str">
        <f t="shared" ca="1" si="255"/>
        <v/>
      </c>
      <c r="CD279" s="266" t="str">
        <f t="shared" ca="1" si="256"/>
        <v/>
      </c>
      <c r="CF279" s="266" t="str">
        <f t="shared" si="257"/>
        <v/>
      </c>
      <c r="CG279" s="266" t="str">
        <f t="shared" si="258"/>
        <v/>
      </c>
      <c r="CI279" s="266" t="str">
        <f t="shared" ca="1" si="259"/>
        <v/>
      </c>
      <c r="CJ279" s="266" t="str">
        <f t="shared" ca="1" si="260"/>
        <v/>
      </c>
      <c r="CL279" s="266" t="str">
        <f t="shared" ca="1" si="261"/>
        <v/>
      </c>
      <c r="CM279" s="266" t="str">
        <f t="shared" ca="1" si="262"/>
        <v/>
      </c>
    </row>
    <row r="280" spans="1:92" s="239" customFormat="1" ht="17.399999999999999" x14ac:dyDescent="0.55000000000000004">
      <c r="A280" s="254">
        <v>18</v>
      </c>
      <c r="B280" s="255" t="str">
        <f t="shared" si="267"/>
        <v xml:space="preserve">: </v>
      </c>
      <c r="C280" s="258"/>
      <c r="D280" s="258"/>
      <c r="E280" s="256"/>
      <c r="F280" s="258"/>
      <c r="G280" s="256"/>
      <c r="H280" s="257"/>
      <c r="I280" s="258"/>
      <c r="J280" s="259"/>
      <c r="K280" s="566"/>
      <c r="L280" s="258"/>
      <c r="M280" s="269"/>
      <c r="N280" s="260" t="s">
        <v>299</v>
      </c>
      <c r="O280" s="270"/>
      <c r="P280" s="262"/>
      <c r="Q280" s="262"/>
      <c r="S280" s="263" t="str">
        <f t="shared" si="264"/>
        <v/>
      </c>
      <c r="T280" s="443" t="str">
        <f t="shared" si="265"/>
        <v/>
      </c>
      <c r="U280" s="263" t="str">
        <f t="shared" si="266"/>
        <v/>
      </c>
      <c r="V280" s="264" t="str">
        <f t="shared" si="232"/>
        <v>percent</v>
      </c>
      <c r="Z280" s="232"/>
      <c r="AP280" s="232"/>
      <c r="AS280" s="268"/>
      <c r="AU280" s="266" t="str">
        <f t="shared" ca="1" si="233"/>
        <v/>
      </c>
      <c r="AV280" s="266" t="str">
        <f t="shared" ca="1" si="234"/>
        <v/>
      </c>
      <c r="AX280" s="266" t="str">
        <f t="shared" ca="1" si="235"/>
        <v/>
      </c>
      <c r="AY280" s="266" t="str">
        <f t="shared" ca="1" si="236"/>
        <v/>
      </c>
      <c r="BA280" s="266" t="str">
        <f t="shared" ca="1" si="237"/>
        <v/>
      </c>
      <c r="BB280" s="266" t="str">
        <f t="shared" ca="1" si="238"/>
        <v/>
      </c>
      <c r="BD280" s="266" t="str">
        <f t="shared" ca="1" si="239"/>
        <v/>
      </c>
      <c r="BE280" s="266" t="str">
        <f t="shared" ca="1" si="240"/>
        <v/>
      </c>
      <c r="BG280" s="266" t="str">
        <f t="shared" ca="1" si="241"/>
        <v/>
      </c>
      <c r="BH280" s="266" t="str">
        <f t="shared" ca="1" si="242"/>
        <v/>
      </c>
      <c r="BI280" s="235"/>
      <c r="BJ280" s="266" t="str">
        <f t="shared" ca="1" si="243"/>
        <v/>
      </c>
      <c r="BK280" s="266" t="str">
        <f t="shared" ca="1" si="244"/>
        <v/>
      </c>
      <c r="BM280" s="266" t="str">
        <f t="shared" ca="1" si="245"/>
        <v/>
      </c>
      <c r="BN280" s="266" t="str">
        <f t="shared" ca="1" si="246"/>
        <v/>
      </c>
      <c r="BP280" s="266" t="str">
        <f t="shared" ca="1" si="247"/>
        <v/>
      </c>
      <c r="BQ280" s="266" t="str">
        <f t="shared" ca="1" si="248"/>
        <v/>
      </c>
      <c r="BS280" s="266" t="str">
        <f t="shared" ca="1" si="249"/>
        <v/>
      </c>
      <c r="BT280" s="266" t="str">
        <f t="shared" ca="1" si="250"/>
        <v/>
      </c>
      <c r="BU280" s="241"/>
      <c r="BV280" s="232"/>
      <c r="BW280" s="266" t="str">
        <f t="shared" ca="1" si="251"/>
        <v/>
      </c>
      <c r="BX280" s="266" t="str">
        <f t="shared" ca="1" si="252"/>
        <v/>
      </c>
      <c r="BY280" s="241"/>
      <c r="BZ280" s="266" t="str">
        <f t="shared" ca="1" si="253"/>
        <v/>
      </c>
      <c r="CA280" s="266" t="str">
        <f t="shared" ca="1" si="254"/>
        <v/>
      </c>
      <c r="CC280" s="266" t="str">
        <f t="shared" ca="1" si="255"/>
        <v/>
      </c>
      <c r="CD280" s="266" t="str">
        <f t="shared" ca="1" si="256"/>
        <v/>
      </c>
      <c r="CF280" s="266" t="str">
        <f t="shared" si="257"/>
        <v/>
      </c>
      <c r="CG280" s="266" t="str">
        <f t="shared" si="258"/>
        <v/>
      </c>
      <c r="CI280" s="266" t="str">
        <f t="shared" ca="1" si="259"/>
        <v/>
      </c>
      <c r="CJ280" s="266" t="str">
        <f t="shared" ca="1" si="260"/>
        <v/>
      </c>
      <c r="CL280" s="266" t="str">
        <f t="shared" ca="1" si="261"/>
        <v/>
      </c>
      <c r="CM280" s="266" t="str">
        <f t="shared" ca="1" si="262"/>
        <v/>
      </c>
    </row>
    <row r="281" spans="1:92" s="239" customFormat="1" ht="17.399999999999999" x14ac:dyDescent="0.55000000000000004">
      <c r="A281" s="254">
        <v>19</v>
      </c>
      <c r="B281" s="255" t="str">
        <f t="shared" si="267"/>
        <v xml:space="preserve">: </v>
      </c>
      <c r="C281" s="258"/>
      <c r="D281" s="258"/>
      <c r="E281" s="256"/>
      <c r="F281" s="258"/>
      <c r="G281" s="256"/>
      <c r="H281" s="257"/>
      <c r="I281" s="258"/>
      <c r="J281" s="259"/>
      <c r="K281" s="566"/>
      <c r="L281" s="258"/>
      <c r="M281" s="269"/>
      <c r="N281" s="260" t="s">
        <v>299</v>
      </c>
      <c r="O281" s="270"/>
      <c r="P281" s="262"/>
      <c r="Q281" s="262"/>
      <c r="S281" s="263" t="str">
        <f t="shared" si="264"/>
        <v/>
      </c>
      <c r="T281" s="443" t="str">
        <f t="shared" si="265"/>
        <v/>
      </c>
      <c r="U281" s="263" t="str">
        <f t="shared" si="266"/>
        <v/>
      </c>
      <c r="V281" s="264" t="str">
        <f t="shared" si="232"/>
        <v>percent</v>
      </c>
      <c r="Z281" s="232"/>
      <c r="AP281" s="232"/>
      <c r="AS281" s="268"/>
      <c r="AU281" s="266" t="str">
        <f t="shared" ca="1" si="233"/>
        <v/>
      </c>
      <c r="AV281" s="266" t="str">
        <f t="shared" ca="1" si="234"/>
        <v/>
      </c>
      <c r="AX281" s="266" t="str">
        <f t="shared" ca="1" si="235"/>
        <v/>
      </c>
      <c r="AY281" s="266" t="str">
        <f t="shared" ca="1" si="236"/>
        <v/>
      </c>
      <c r="BA281" s="266" t="str">
        <f t="shared" ca="1" si="237"/>
        <v/>
      </c>
      <c r="BB281" s="266" t="str">
        <f t="shared" ca="1" si="238"/>
        <v/>
      </c>
      <c r="BD281" s="266" t="str">
        <f t="shared" ca="1" si="239"/>
        <v/>
      </c>
      <c r="BE281" s="266" t="str">
        <f t="shared" ca="1" si="240"/>
        <v/>
      </c>
      <c r="BG281" s="266" t="str">
        <f t="shared" ca="1" si="241"/>
        <v/>
      </c>
      <c r="BH281" s="266" t="str">
        <f t="shared" ca="1" si="242"/>
        <v/>
      </c>
      <c r="BI281" s="235"/>
      <c r="BJ281" s="266" t="str">
        <f t="shared" ca="1" si="243"/>
        <v/>
      </c>
      <c r="BK281" s="266" t="str">
        <f t="shared" ca="1" si="244"/>
        <v/>
      </c>
      <c r="BM281" s="266" t="str">
        <f t="shared" ca="1" si="245"/>
        <v/>
      </c>
      <c r="BN281" s="266" t="str">
        <f t="shared" ca="1" si="246"/>
        <v/>
      </c>
      <c r="BP281" s="266" t="str">
        <f t="shared" ca="1" si="247"/>
        <v/>
      </c>
      <c r="BQ281" s="266" t="str">
        <f t="shared" ca="1" si="248"/>
        <v/>
      </c>
      <c r="BS281" s="266" t="str">
        <f t="shared" ca="1" si="249"/>
        <v/>
      </c>
      <c r="BT281" s="266" t="str">
        <f t="shared" ca="1" si="250"/>
        <v/>
      </c>
      <c r="BU281" s="241"/>
      <c r="BV281" s="232"/>
      <c r="BW281" s="266" t="str">
        <f t="shared" ca="1" si="251"/>
        <v/>
      </c>
      <c r="BX281" s="266" t="str">
        <f t="shared" ca="1" si="252"/>
        <v/>
      </c>
      <c r="BY281" s="241"/>
      <c r="BZ281" s="266" t="str">
        <f t="shared" ca="1" si="253"/>
        <v/>
      </c>
      <c r="CA281" s="266" t="str">
        <f t="shared" ca="1" si="254"/>
        <v/>
      </c>
      <c r="CC281" s="266" t="str">
        <f t="shared" ca="1" si="255"/>
        <v/>
      </c>
      <c r="CD281" s="266" t="str">
        <f t="shared" ca="1" si="256"/>
        <v/>
      </c>
      <c r="CF281" s="266" t="str">
        <f t="shared" si="257"/>
        <v/>
      </c>
      <c r="CG281" s="266" t="str">
        <f t="shared" si="258"/>
        <v/>
      </c>
      <c r="CI281" s="266" t="str">
        <f t="shared" ca="1" si="259"/>
        <v/>
      </c>
      <c r="CJ281" s="266" t="str">
        <f t="shared" ca="1" si="260"/>
        <v/>
      </c>
      <c r="CL281" s="266" t="str">
        <f t="shared" ca="1" si="261"/>
        <v/>
      </c>
      <c r="CM281" s="266" t="str">
        <f t="shared" ca="1" si="262"/>
        <v/>
      </c>
    </row>
    <row r="282" spans="1:92" s="239" customFormat="1" ht="17.399999999999999" x14ac:dyDescent="0.55000000000000004">
      <c r="A282" s="254">
        <v>20</v>
      </c>
      <c r="B282" s="255" t="str">
        <f t="shared" si="267"/>
        <v xml:space="preserve">: </v>
      </c>
      <c r="C282" s="258"/>
      <c r="D282" s="258"/>
      <c r="E282" s="256"/>
      <c r="F282" s="258"/>
      <c r="G282" s="256"/>
      <c r="H282" s="257"/>
      <c r="I282" s="258"/>
      <c r="J282" s="259"/>
      <c r="K282" s="566"/>
      <c r="L282" s="258"/>
      <c r="M282" s="269"/>
      <c r="N282" s="260" t="s">
        <v>299</v>
      </c>
      <c r="O282" s="270"/>
      <c r="P282" s="262"/>
      <c r="Q282" s="262"/>
      <c r="S282" s="263" t="str">
        <f t="shared" si="264"/>
        <v/>
      </c>
      <c r="T282" s="443" t="str">
        <f t="shared" si="265"/>
        <v/>
      </c>
      <c r="U282" s="263" t="str">
        <f t="shared" si="266"/>
        <v/>
      </c>
      <c r="V282" s="264" t="str">
        <f t="shared" si="232"/>
        <v>percent</v>
      </c>
      <c r="Z282" s="232"/>
      <c r="AP282" s="232"/>
      <c r="AS282" s="268"/>
      <c r="AU282" s="266" t="str">
        <f t="shared" ca="1" si="233"/>
        <v/>
      </c>
      <c r="AV282" s="266" t="str">
        <f t="shared" ca="1" si="234"/>
        <v/>
      </c>
      <c r="AX282" s="266" t="str">
        <f t="shared" ca="1" si="235"/>
        <v/>
      </c>
      <c r="AY282" s="266" t="str">
        <f t="shared" ca="1" si="236"/>
        <v/>
      </c>
      <c r="BA282" s="266" t="str">
        <f t="shared" ca="1" si="237"/>
        <v/>
      </c>
      <c r="BB282" s="266" t="str">
        <f t="shared" ca="1" si="238"/>
        <v/>
      </c>
      <c r="BD282" s="266" t="str">
        <f t="shared" ca="1" si="239"/>
        <v/>
      </c>
      <c r="BE282" s="266" t="str">
        <f t="shared" ca="1" si="240"/>
        <v/>
      </c>
      <c r="BG282" s="266" t="str">
        <f t="shared" ca="1" si="241"/>
        <v/>
      </c>
      <c r="BH282" s="266" t="str">
        <f t="shared" ca="1" si="242"/>
        <v/>
      </c>
      <c r="BI282" s="235"/>
      <c r="BJ282" s="266" t="str">
        <f t="shared" ca="1" si="243"/>
        <v/>
      </c>
      <c r="BK282" s="266" t="str">
        <f t="shared" ca="1" si="244"/>
        <v/>
      </c>
      <c r="BM282" s="266" t="str">
        <f t="shared" ca="1" si="245"/>
        <v/>
      </c>
      <c r="BN282" s="266" t="str">
        <f t="shared" ca="1" si="246"/>
        <v/>
      </c>
      <c r="BP282" s="266" t="str">
        <f t="shared" ca="1" si="247"/>
        <v/>
      </c>
      <c r="BQ282" s="266" t="str">
        <f t="shared" ca="1" si="248"/>
        <v/>
      </c>
      <c r="BS282" s="266" t="str">
        <f t="shared" ca="1" si="249"/>
        <v/>
      </c>
      <c r="BT282" s="266" t="str">
        <f t="shared" ca="1" si="250"/>
        <v/>
      </c>
      <c r="BU282" s="241"/>
      <c r="BV282" s="232"/>
      <c r="BW282" s="266" t="str">
        <f t="shared" ca="1" si="251"/>
        <v/>
      </c>
      <c r="BX282" s="266" t="str">
        <f t="shared" ca="1" si="252"/>
        <v/>
      </c>
      <c r="BY282" s="241"/>
      <c r="BZ282" s="266" t="str">
        <f t="shared" ca="1" si="253"/>
        <v/>
      </c>
      <c r="CA282" s="266" t="str">
        <f t="shared" ca="1" si="254"/>
        <v/>
      </c>
      <c r="CC282" s="266" t="str">
        <f t="shared" ca="1" si="255"/>
        <v/>
      </c>
      <c r="CD282" s="266" t="str">
        <f t="shared" ca="1" si="256"/>
        <v/>
      </c>
      <c r="CF282" s="266" t="str">
        <f t="shared" si="257"/>
        <v/>
      </c>
      <c r="CG282" s="266" t="str">
        <f t="shared" si="258"/>
        <v/>
      </c>
      <c r="CI282" s="266" t="str">
        <f t="shared" ca="1" si="259"/>
        <v/>
      </c>
      <c r="CJ282" s="266" t="str">
        <f t="shared" ca="1" si="260"/>
        <v/>
      </c>
      <c r="CL282" s="266" t="str">
        <f t="shared" ca="1" si="261"/>
        <v/>
      </c>
      <c r="CM282" s="266" t="str">
        <f t="shared" ca="1" si="262"/>
        <v/>
      </c>
    </row>
    <row r="283" spans="1:92" s="239" customFormat="1" ht="42" x14ac:dyDescent="0.55000000000000004">
      <c r="A283" s="241"/>
      <c r="B283" s="271" t="s">
        <v>210</v>
      </c>
      <c r="C283" s="272"/>
      <c r="D283" s="272"/>
      <c r="E283" s="272"/>
      <c r="F283" s="272"/>
      <c r="G283" s="272"/>
      <c r="H283" s="241"/>
      <c r="J283" s="273"/>
      <c r="K283" s="560"/>
      <c r="L283" s="241"/>
      <c r="M283" s="241" t="s">
        <v>211</v>
      </c>
      <c r="N283" s="241"/>
      <c r="P283" s="262"/>
      <c r="Q283" s="262"/>
      <c r="R283" s="273" t="s">
        <v>302</v>
      </c>
      <c r="S283" s="274">
        <f>AVERAGE(S263:S282)</f>
        <v>0.32861538461538464</v>
      </c>
      <c r="T283" s="274">
        <f>IF(S326="Y",SUM(T263:T282)/SUM(O263:O282),AVERAGE(T263:T282))</f>
        <v>0.32861538461538464</v>
      </c>
      <c r="U283" s="275" t="e">
        <f>SUM(U263:U282)/SUM(O263:O282)</f>
        <v>#DIV/0!</v>
      </c>
      <c r="Z283" s="232"/>
      <c r="AP283" s="232"/>
      <c r="AT283" s="273" t="s">
        <v>212</v>
      </c>
      <c r="AU283" s="276">
        <f ca="1">AVERAGE(AU263:AU282)</f>
        <v>0.32861538461538464</v>
      </c>
      <c r="AV283" s="276">
        <f ca="1">SUM(AV263:AV282)/COUNTIF(AV263:AV282,"&gt;0")</f>
        <v>0.34916666666666668</v>
      </c>
      <c r="AX283" s="276">
        <f ca="1">AVERAGE(AX263:AX282)</f>
        <v>8.199999999999999E-2</v>
      </c>
      <c r="AY283" s="276">
        <f ca="1">SUM(AY263:AY282)/COUNTIF(AY263:AY282,"&gt;0")</f>
        <v>0.32861538461538464</v>
      </c>
      <c r="BA283" s="276">
        <f ca="1">AVERAGE(BA263:BA282)</f>
        <v>0.32861538461538464</v>
      </c>
      <c r="BB283" s="276">
        <f ca="1">SUM(BB263:BB282)/COUNTIF(BB263:BB282,"&gt;0")</f>
        <v>0.32861538461538464</v>
      </c>
      <c r="BD283" s="276">
        <f ca="1">AVERAGE(BD263:BD282)</f>
        <v>0.34916666666666668</v>
      </c>
      <c r="BE283" s="276">
        <f ca="1">SUM(BE263:BE282)/COUNTIF(BE263:BE282,"&gt;0")</f>
        <v>0.32861538461538464</v>
      </c>
      <c r="BG283" s="276">
        <f ca="1">AVERAGE(BG263:BG282)</f>
        <v>0.32861538461538464</v>
      </c>
      <c r="BH283" s="276">
        <f ca="1">SUM(BH263:BH282)/COUNTIF(BH263:BH282,"&gt;0")</f>
        <v>0.32861538461538464</v>
      </c>
      <c r="BI283" s="235"/>
      <c r="BJ283" s="276">
        <f ca="1">AVERAGE(BJ263:BJ282)</f>
        <v>8.199999999999999E-2</v>
      </c>
      <c r="BK283" s="276">
        <f ca="1">SUM(BK263:BK282)/COUNTIF(BK263:BK282,"&gt;0")</f>
        <v>0.32861538461538464</v>
      </c>
      <c r="BM283" s="276">
        <f ca="1">AVERAGE(BM263:BM282)</f>
        <v>0.34916666666666668</v>
      </c>
      <c r="BN283" s="276">
        <f ca="1">SUM(BN263:BN282)/COUNTIF(BN263:BN282,"&gt;0")</f>
        <v>0.32861538461538464</v>
      </c>
      <c r="BP283" s="276">
        <f ca="1">AVERAGE(BP263:BP282)</f>
        <v>0.32861538461538464</v>
      </c>
      <c r="BQ283" s="276">
        <f ca="1">SUM(BQ263:BQ282)/COUNTIF(BQ263:BQ282,"&gt;0")</f>
        <v>0.32861538461538464</v>
      </c>
      <c r="BS283" s="276" t="e">
        <f ca="1">AVERAGE(BS263:BS282)</f>
        <v>#DIV/0!</v>
      </c>
      <c r="BT283" s="276">
        <f ca="1">SUM(BT263:BT282)/COUNTIF(BT263:BT282,"&gt;0")</f>
        <v>0.32861538461538464</v>
      </c>
      <c r="BU283" s="241"/>
      <c r="BV283" s="232"/>
      <c r="BW283" s="276">
        <f ca="1">AVERAGE(BW263:BW282)</f>
        <v>0.32861538461538464</v>
      </c>
      <c r="BX283" s="276">
        <f ca="1">SUM(BX263:BX282)/COUNTIF(BX263:BX282,"&gt;0")</f>
        <v>0.32861538461538464</v>
      </c>
      <c r="BY283" s="241"/>
      <c r="BZ283" s="276" t="e">
        <f ca="1">AVERAGE(BZ263:BZ282)</f>
        <v>#DIV/0!</v>
      </c>
      <c r="CA283" s="276">
        <f ca="1">SUM(CA263:CA282)/COUNTIF(CA263:CA282,"&gt;0")</f>
        <v>8.199999999999999E-2</v>
      </c>
      <c r="CC283" s="276">
        <f ca="1">AVERAGE(CC263:CC282)</f>
        <v>0.34916666666666668</v>
      </c>
      <c r="CD283" s="276" t="e">
        <f ca="1">SUM(CD263:CD282)/COUNTIF(CD263:CD282,"&gt;0")</f>
        <v>#DIV/0!</v>
      </c>
      <c r="CF283" s="276" t="e">
        <f>AVERAGE(CF263:CF282)</f>
        <v>#DIV/0!</v>
      </c>
      <c r="CG283" s="276" t="e">
        <f>SUM(CG263:CG282)/COUNTIF(CG263:CG282,"&gt;0")</f>
        <v>#DIV/0!</v>
      </c>
      <c r="CI283" s="276" t="e">
        <f ca="1">AVERAGE(CI263:CI282)</f>
        <v>#DIV/0!</v>
      </c>
      <c r="CJ283" s="276">
        <f ca="1">SUM(CJ263:CJ282)/COUNTIF(CJ263:CJ282,"&gt;0")</f>
        <v>0.32861538461538464</v>
      </c>
      <c r="CL283" s="276">
        <f ca="1">AVERAGE(CL263:CL282)</f>
        <v>0.32861538461538464</v>
      </c>
      <c r="CM283" s="276">
        <f ca="1">SUM(CM263:CM282)/COUNTIF(CM263:CM282,"&gt;0")</f>
        <v>0.32861538461538464</v>
      </c>
    </row>
    <row r="284" spans="1:92" s="239" customFormat="1" ht="42" x14ac:dyDescent="0.55000000000000004">
      <c r="A284" s="241"/>
      <c r="B284" s="271" t="s">
        <v>213</v>
      </c>
      <c r="C284" s="272" t="s">
        <v>214</v>
      </c>
      <c r="D284" s="277" t="s">
        <v>319</v>
      </c>
      <c r="E284" s="278"/>
      <c r="F284" s="278"/>
      <c r="G284" s="278"/>
      <c r="H284" s="278"/>
      <c r="I284" s="278"/>
      <c r="J284" s="278"/>
      <c r="K284" s="561"/>
      <c r="L284" s="241"/>
      <c r="M284" s="241"/>
      <c r="N284" s="241"/>
      <c r="P284" s="262"/>
      <c r="Q284" s="262"/>
      <c r="R284" s="279" t="s">
        <v>215</v>
      </c>
      <c r="S284" s="280">
        <f>S283+V284*S287</f>
        <v>0.47415921278119788</v>
      </c>
      <c r="T284" s="280">
        <f>T283+V284*T287</f>
        <v>0.47415921278119788</v>
      </c>
      <c r="U284" s="280" t="e">
        <f>U283+V284*U287</f>
        <v>#DIV/0!</v>
      </c>
      <c r="V284" s="281">
        <v>1</v>
      </c>
      <c r="W284" s="282" t="s">
        <v>216</v>
      </c>
      <c r="Z284" s="232"/>
      <c r="AP284" s="232"/>
      <c r="AT284" s="279" t="s">
        <v>215</v>
      </c>
      <c r="AU284" s="283" t="e">
        <f ca="1">AU283+(AU289*AU286)</f>
        <v>#DIV/0!</v>
      </c>
      <c r="AV284" s="283" t="e">
        <f ca="1">AV283+(AV289*AU286)</f>
        <v>#DIV/0!</v>
      </c>
      <c r="AX284" s="283">
        <f ca="1">AX283+(AX289*AX286)</f>
        <v>0.22754382816581326</v>
      </c>
      <c r="AY284" s="283" t="e">
        <f ca="1">AY283+(AY289*AX286)</f>
        <v>#DIV/0!</v>
      </c>
      <c r="BA284" s="283" t="e">
        <f ca="1">BA283+(BA289*BA286)</f>
        <v>#DIV/0!</v>
      </c>
      <c r="BB284" s="283" t="e">
        <f ca="1">BB283+(BB289*BA286)</f>
        <v>#DIV/0!</v>
      </c>
      <c r="BD284" s="283">
        <f ca="1">BD283+(BD289*BD286)</f>
        <v>0.49471049483247997</v>
      </c>
      <c r="BE284" s="283">
        <f ca="1">BE283+(BE289*BD286)</f>
        <v>0.49471049483247997</v>
      </c>
      <c r="BG284" s="283" t="e">
        <f ca="1">BG283+(BG289*BG286)</f>
        <v>#DIV/0!</v>
      </c>
      <c r="BH284" s="283" t="e">
        <f ca="1">BH283+(BH289*BG286)</f>
        <v>#DIV/0!</v>
      </c>
      <c r="BI284" s="235"/>
      <c r="BJ284" s="283" t="e">
        <f ca="1">BJ283+(BJ289*BJ286)</f>
        <v>#DIV/0!</v>
      </c>
      <c r="BK284" s="283" t="e">
        <f ca="1">BK283+(BK289*BJ286)</f>
        <v>#DIV/0!</v>
      </c>
      <c r="BM284" s="283" t="e">
        <f ca="1">BM283+(BM289*BM286)</f>
        <v>#DIV/0!</v>
      </c>
      <c r="BN284" s="283" t="e">
        <f ca="1">BN283+(BN289*BM286)</f>
        <v>#DIV/0!</v>
      </c>
      <c r="BP284" s="283" t="e">
        <f ca="1">BP283+(BP289*BP286)</f>
        <v>#DIV/0!</v>
      </c>
      <c r="BQ284" s="283">
        <f ca="1">BQ283+(BQ289*BP286)</f>
        <v>0.22754382816581326</v>
      </c>
      <c r="BS284" s="283" t="e">
        <f ca="1">BS283+(BS289*BS286)</f>
        <v>#DIV/0!</v>
      </c>
      <c r="BT284" s="283" t="e">
        <f ca="1">BT283+(BT289*BS286)</f>
        <v>#DIV/0!</v>
      </c>
      <c r="BU284" s="241"/>
      <c r="BV284" s="232"/>
      <c r="BW284" s="283" t="e">
        <f ca="1">BW283+(BW289*BW286)</f>
        <v>#DIV/0!</v>
      </c>
      <c r="BX284" s="283" t="e">
        <f ca="1">BX283+(BX289*BW286)</f>
        <v>#DIV/0!</v>
      </c>
      <c r="BY284" s="241"/>
      <c r="BZ284" s="283" t="e">
        <f ca="1">BZ283+(BZ289*BZ286)</f>
        <v>#DIV/0!</v>
      </c>
      <c r="CA284" s="283" t="e">
        <f ca="1">CA283+(CA289*BZ286)</f>
        <v>#DIV/0!</v>
      </c>
      <c r="CC284" s="283">
        <f ca="1">CC283+(CC289*CC286)</f>
        <v>0.49471049483247997</v>
      </c>
      <c r="CD284" s="283" t="e">
        <f ca="1">CD283+(CD289*CC286)</f>
        <v>#DIV/0!</v>
      </c>
      <c r="CF284" s="283" t="e">
        <f>CF283+(CF289*CF286)</f>
        <v>#DIV/0!</v>
      </c>
      <c r="CG284" s="283" t="e">
        <f>CG283+(CG289*CF286)</f>
        <v>#DIV/0!</v>
      </c>
      <c r="CI284" s="283" t="e">
        <f ca="1">CI283+(CI289*CI286)</f>
        <v>#DIV/0!</v>
      </c>
      <c r="CJ284" s="283">
        <f ca="1">CJ283+(CJ289*CI286)</f>
        <v>0.47415921278119788</v>
      </c>
      <c r="CL284" s="283" t="e">
        <f ca="1">CL283+(CL289*CL286)</f>
        <v>#DIV/0!</v>
      </c>
      <c r="CM284" s="283" t="e">
        <f ca="1">CM283+(CM289*CL286)</f>
        <v>#DIV/0!</v>
      </c>
    </row>
    <row r="285" spans="1:92" s="241" customFormat="1" ht="13" customHeight="1" x14ac:dyDescent="0.55000000000000004">
      <c r="B285" s="271" t="s">
        <v>217</v>
      </c>
      <c r="C285" s="262"/>
      <c r="D285" s="300" t="s">
        <v>509</v>
      </c>
      <c r="E285" s="285"/>
      <c r="F285" s="285"/>
      <c r="G285" s="285"/>
      <c r="H285" s="285"/>
      <c r="I285" s="285"/>
      <c r="J285" s="285"/>
      <c r="K285" s="562"/>
      <c r="L285" s="239"/>
      <c r="M285" s="239"/>
      <c r="R285" s="279" t="s">
        <v>218</v>
      </c>
      <c r="S285" s="280">
        <f>S283-V285*S287</f>
        <v>0.18307155644957138</v>
      </c>
      <c r="T285" s="280">
        <f>T283-V285*T287</f>
        <v>0.18307155644957138</v>
      </c>
      <c r="U285" s="280" t="e">
        <f>U283-V285*U287</f>
        <v>#DIV/0!</v>
      </c>
      <c r="V285" s="281">
        <v>1</v>
      </c>
      <c r="W285" s="282" t="s">
        <v>219</v>
      </c>
      <c r="X285" s="239"/>
      <c r="Z285" s="286"/>
      <c r="AP285" s="286"/>
      <c r="AQ285" s="239"/>
      <c r="AR285" s="239"/>
      <c r="AS285" s="239"/>
      <c r="AT285" s="279" t="s">
        <v>218</v>
      </c>
      <c r="AU285" s="283" t="e">
        <f ca="1">AU283-(AU289*AU287)</f>
        <v>#DIV/0!</v>
      </c>
      <c r="AV285" s="283" t="e">
        <f ca="1">AV283-(AV289*AU287)</f>
        <v>#DIV/0!</v>
      </c>
      <c r="AW285" s="239"/>
      <c r="AX285" s="283" t="e">
        <f ca="1">AX283-(AX289*AX287)</f>
        <v>#DIV/0!</v>
      </c>
      <c r="AY285" s="283" t="e">
        <f ca="1">AY283-(AY289*AX287)</f>
        <v>#DIV/0!</v>
      </c>
      <c r="AZ285" s="239"/>
      <c r="BA285" s="283" t="e">
        <f ca="1">BA283-(BA289*BA287)</f>
        <v>#DIV/0!</v>
      </c>
      <c r="BB285" s="283" t="e">
        <f ca="1">BB283-(BB289*BA287)</f>
        <v>#DIV/0!</v>
      </c>
      <c r="BC285" s="239"/>
      <c r="BD285" s="283">
        <f ca="1">BD283-(BD289*BD287)</f>
        <v>-6.3543828165813276E-2</v>
      </c>
      <c r="BE285" s="283">
        <f ca="1">BE283-(BE289*BD287)</f>
        <v>0.18307155644957138</v>
      </c>
      <c r="BF285" s="239"/>
      <c r="BG285" s="283" t="e">
        <f ca="1">BG283-(BG289*BG287)</f>
        <v>#DIV/0!</v>
      </c>
      <c r="BH285" s="283" t="e">
        <f ca="1">BH283-(BH289*BG287)</f>
        <v>#DIV/0!</v>
      </c>
      <c r="BI285" s="235"/>
      <c r="BJ285" s="283">
        <f ca="1">BJ283-(BJ289*BJ287)</f>
        <v>-6.3543828165813276E-2</v>
      </c>
      <c r="BK285" s="283" t="e">
        <f ca="1">BK283-(BK289*BJ287)</f>
        <v>#DIV/0!</v>
      </c>
      <c r="BL285" s="239"/>
      <c r="BM285" s="283">
        <f ca="1">BM283-(BM289*BM287)</f>
        <v>0.20362283850085341</v>
      </c>
      <c r="BN285" s="283" t="e">
        <f ca="1">BN283-(BN289*BM287)</f>
        <v>#DIV/0!</v>
      </c>
      <c r="BO285" s="239"/>
      <c r="BP285" s="283" t="e">
        <f ca="1">BP283-(BP289*BP287)</f>
        <v>#DIV/0!</v>
      </c>
      <c r="BQ285" s="283">
        <f ca="1">BQ283-(BQ289*BP287)</f>
        <v>0.18307155644957138</v>
      </c>
      <c r="BR285" s="239"/>
      <c r="BS285" s="283" t="e">
        <f ca="1">BS283-(BS289*BS287)</f>
        <v>#DIV/0!</v>
      </c>
      <c r="BT285" s="283" t="e">
        <f ca="1">BT283-(BT289*BS287)</f>
        <v>#DIV/0!</v>
      </c>
      <c r="BV285" s="232"/>
      <c r="BW285" s="283" t="e">
        <f ca="1">BW283-(BW289*BW287)</f>
        <v>#DIV/0!</v>
      </c>
      <c r="BX285" s="283" t="e">
        <f ca="1">BX283-(BX289*BW287)</f>
        <v>#DIV/0!</v>
      </c>
      <c r="BZ285" s="283" t="e">
        <f ca="1">BZ283-(BZ289*BZ287)</f>
        <v>#DIV/0!</v>
      </c>
      <c r="CA285" s="283">
        <f ca="1">CA283-(CA289*BZ287)</f>
        <v>-6.3543828165813276E-2</v>
      </c>
      <c r="CB285" s="239"/>
      <c r="CC285" s="283">
        <f ca="1">CC283-(CC289*CC287)</f>
        <v>0.20362283850085341</v>
      </c>
      <c r="CD285" s="283" t="e">
        <f ca="1">CD283-(CD289*CC287)</f>
        <v>#DIV/0!</v>
      </c>
      <c r="CE285" s="239"/>
      <c r="CF285" s="283" t="e">
        <f>CF283-(CF289*CF287)</f>
        <v>#DIV/0!</v>
      </c>
      <c r="CG285" s="283" t="e">
        <f>CG283-(CG289*CF287)</f>
        <v>#DIV/0!</v>
      </c>
      <c r="CH285" s="239"/>
      <c r="CI285" s="283" t="e">
        <f ca="1">CI283-(CI289*CI287)</f>
        <v>#DIV/0!</v>
      </c>
      <c r="CJ285" s="283" t="e">
        <f ca="1">CJ283-(CJ289*CI287)</f>
        <v>#DIV/0!</v>
      </c>
      <c r="CK285" s="239"/>
      <c r="CL285" s="283" t="e">
        <f ca="1">CL283-(CL289*CL287)</f>
        <v>#DIV/0!</v>
      </c>
      <c r="CM285" s="283" t="e">
        <f ca="1">CM283-(CM289*CL287)</f>
        <v>#DIV/0!</v>
      </c>
      <c r="CN285" s="239"/>
    </row>
    <row r="286" spans="1:92" s="241" customFormat="1" ht="28.2" x14ac:dyDescent="0.55000000000000004">
      <c r="C286" s="262"/>
      <c r="D286" s="284"/>
      <c r="E286" s="285"/>
      <c r="F286" s="285"/>
      <c r="G286" s="285"/>
      <c r="H286" s="285"/>
      <c r="I286" s="285"/>
      <c r="J286" s="285"/>
      <c r="K286" s="562"/>
      <c r="R286" s="279" t="s">
        <v>220</v>
      </c>
      <c r="S286" s="280" t="str">
        <f>IF((0.67*S287)&gt;S283,"no","yes")</f>
        <v>yes</v>
      </c>
      <c r="T286" s="280" t="str">
        <f>IF((0.67*T287)&gt;T283,"no","yes")</f>
        <v>yes</v>
      </c>
      <c r="U286" s="280" t="e">
        <f>IF((0.67*U287)&gt;U283,"no","yes")</f>
        <v>#DIV/0!</v>
      </c>
      <c r="Z286" s="286"/>
      <c r="AP286" s="286"/>
      <c r="AS286" s="757" t="s">
        <v>221</v>
      </c>
      <c r="AT286" s="758"/>
      <c r="AU286" s="281">
        <v>1</v>
      </c>
      <c r="AX286" s="281">
        <v>1</v>
      </c>
      <c r="BA286" s="281">
        <v>1</v>
      </c>
      <c r="BD286" s="281">
        <v>1</v>
      </c>
      <c r="BG286" s="281">
        <v>1</v>
      </c>
      <c r="BI286" s="235"/>
      <c r="BJ286" s="281">
        <v>1</v>
      </c>
      <c r="BM286" s="281">
        <v>1</v>
      </c>
      <c r="BP286" s="281">
        <v>1</v>
      </c>
      <c r="BS286" s="281">
        <v>1</v>
      </c>
      <c r="BV286" s="286"/>
      <c r="BW286" s="281">
        <v>1</v>
      </c>
      <c r="BZ286" s="281">
        <v>1</v>
      </c>
      <c r="CC286" s="281">
        <v>1</v>
      </c>
      <c r="CF286" s="281">
        <v>1</v>
      </c>
      <c r="CI286" s="281">
        <v>1</v>
      </c>
      <c r="CL286" s="281">
        <v>1</v>
      </c>
    </row>
    <row r="287" spans="1:92" s="241" customFormat="1" ht="28.2" x14ac:dyDescent="0.55000000000000004">
      <c r="A287" s="287" t="str">
        <f>HYPERLINK("#"&amp;"'"&amp;A$1&amp;"'!a1","Back to top")</f>
        <v>Back to top</v>
      </c>
      <c r="B287" s="287"/>
      <c r="C287" s="262"/>
      <c r="D287" s="284"/>
      <c r="E287" s="285"/>
      <c r="F287" s="285"/>
      <c r="G287" s="285"/>
      <c r="H287" s="285"/>
      <c r="I287" s="285"/>
      <c r="J287" s="285"/>
      <c r="K287" s="562"/>
      <c r="N287" s="282"/>
      <c r="O287" s="282"/>
      <c r="R287" s="279" t="s">
        <v>222</v>
      </c>
      <c r="S287" s="280">
        <f>_xlfn.STDEV.P(S263:S282)</f>
        <v>0.14554382816581327</v>
      </c>
      <c r="T287" s="280">
        <f t="array" ref="T287">IF(S326="Y",SQRT(SUM(O263:O282*(M263:M282-(T283))^2)/((COUNTIFS(O263:O282,"&lt;&gt;0")-1)/COUNTIFS(O263:O282,"&lt;&gt;0")*SUM(O263:O282))),_xlfn.STDEV.P(T263:T282))</f>
        <v>0.14554382816581327</v>
      </c>
      <c r="U287" s="280" t="e">
        <f t="array" ref="U287">SQRT(SUM(O263:O282*(M263:M282-(U283))^2)/((COUNTIFS(O263:O282,"&lt;&gt;0")-1)/COUNTIFS(O263:O282,"&lt;&gt;0")*SUM(O263:O282)))</f>
        <v>#DIV/0!</v>
      </c>
      <c r="Z287" s="286"/>
      <c r="AP287" s="286"/>
      <c r="AS287" s="757"/>
      <c r="AT287" s="758"/>
      <c r="AU287" s="281">
        <v>1</v>
      </c>
      <c r="AX287" s="281">
        <v>1</v>
      </c>
      <c r="BA287" s="281">
        <v>1</v>
      </c>
      <c r="BD287" s="281">
        <v>1</v>
      </c>
      <c r="BG287" s="281">
        <v>1</v>
      </c>
      <c r="BI287" s="235"/>
      <c r="BJ287" s="281">
        <v>1</v>
      </c>
      <c r="BM287" s="281">
        <v>1</v>
      </c>
      <c r="BP287" s="281">
        <v>1</v>
      </c>
      <c r="BS287" s="281">
        <v>1</v>
      </c>
      <c r="BV287" s="286"/>
      <c r="BW287" s="281">
        <v>1</v>
      </c>
      <c r="BZ287" s="281">
        <v>1</v>
      </c>
      <c r="CC287" s="281">
        <v>1</v>
      </c>
      <c r="CF287" s="281">
        <v>1</v>
      </c>
      <c r="CI287" s="281">
        <v>1</v>
      </c>
      <c r="CL287" s="281">
        <v>1</v>
      </c>
    </row>
    <row r="288" spans="1:92" s="241" customFormat="1" ht="28.2" x14ac:dyDescent="0.55000000000000004">
      <c r="C288" s="254"/>
      <c r="D288" s="284"/>
      <c r="E288" s="285"/>
      <c r="F288" s="285"/>
      <c r="G288" s="285"/>
      <c r="H288" s="285"/>
      <c r="I288" s="285"/>
      <c r="J288" s="285"/>
      <c r="K288" s="562"/>
      <c r="R288" s="288" t="s">
        <v>223</v>
      </c>
      <c r="S288" s="289">
        <f>COUNTIF(S263:S282,"&gt;0")</f>
        <v>13</v>
      </c>
      <c r="T288" s="289">
        <f>COUNTIF(T263:T282,"&gt;0")</f>
        <v>13</v>
      </c>
      <c r="U288" s="290"/>
      <c r="V288" s="291" t="s">
        <v>224</v>
      </c>
      <c r="Z288" s="286"/>
      <c r="AP288" s="286"/>
      <c r="AT288" s="279" t="s">
        <v>220</v>
      </c>
      <c r="AU288" s="283" t="e">
        <f ca="1">IF((0.67*AU289)&gt;AU283,"no","yes")</f>
        <v>#DIV/0!</v>
      </c>
      <c r="AV288" s="283" t="str">
        <f ca="1">IF((0.67*AV289)&gt;AV283,"no","yes")</f>
        <v>yes</v>
      </c>
      <c r="AX288" s="283" t="e">
        <f ca="1">IF((0.67*AX289)&gt;AX283,"no","yes")</f>
        <v>#DIV/0!</v>
      </c>
      <c r="AY288" s="283" t="str">
        <f ca="1">IF((0.67*AY289)&gt;AY283,"no","yes")</f>
        <v>yes</v>
      </c>
      <c r="BA288" s="283" t="str">
        <f ca="1">IF((0.67*BA289)&gt;BA283,"no","yes")</f>
        <v>yes</v>
      </c>
      <c r="BB288" s="283" t="str">
        <f ca="1">IF((0.67*BB289)&gt;BB283,"no","yes")</f>
        <v>yes</v>
      </c>
      <c r="BD288" s="283" t="e">
        <f ca="1">IF((0.67*BD289)&gt;BD283,"no","yes")</f>
        <v>#DIV/0!</v>
      </c>
      <c r="BE288" s="283" t="str">
        <f ca="1">IF((0.67*BE289)&gt;BE283,"no","yes")</f>
        <v>yes</v>
      </c>
      <c r="BG288" s="283" t="str">
        <f ca="1">IF((0.67*BG289)&gt;BG283,"no","yes")</f>
        <v>yes</v>
      </c>
      <c r="BH288" s="283" t="str">
        <f ca="1">IF((0.67*BH289)&gt;BH283,"no","yes")</f>
        <v>yes</v>
      </c>
      <c r="BI288" s="235"/>
      <c r="BJ288" s="283" t="e">
        <f ca="1">IF((0.67*BJ289)&gt;BJ283,"no","yes")</f>
        <v>#DIV/0!</v>
      </c>
      <c r="BK288" s="283" t="str">
        <f ca="1">IF((0.67*BK289)&gt;BK283,"no","yes")</f>
        <v>yes</v>
      </c>
      <c r="BM288" s="283" t="e">
        <f ca="1">IF((0.67*BM289)&gt;BM283,"no","yes")</f>
        <v>#DIV/0!</v>
      </c>
      <c r="BN288" s="283" t="e">
        <f ca="1">IF((0.67*BN289)&gt;BN283,"no","yes")</f>
        <v>#DIV/0!</v>
      </c>
      <c r="BP288" s="283" t="str">
        <f ca="1">IF((0.67*BP289)&gt;BP283,"no","yes")</f>
        <v>yes</v>
      </c>
      <c r="BQ288" s="283" t="e">
        <f ca="1">IF((0.67*BQ289)&gt;BQ283,"no","yes")</f>
        <v>#DIV/0!</v>
      </c>
      <c r="BS288" s="283" t="e">
        <f ca="1">IF((0.67*BS289)&gt;BS283,"no","yes")</f>
        <v>#DIV/0!</v>
      </c>
      <c r="BT288" s="283" t="str">
        <f ca="1">IF((0.67*BT289)&gt;BT283,"no","yes")</f>
        <v>yes</v>
      </c>
      <c r="BV288" s="286"/>
      <c r="BW288" s="283" t="str">
        <f ca="1">IF((0.67*BW289)&gt;BW283,"no","yes")</f>
        <v>yes</v>
      </c>
      <c r="BX288" s="283" t="str">
        <f ca="1">IF((0.67*BX289)&gt;BX283,"no","yes")</f>
        <v>yes</v>
      </c>
      <c r="BZ288" s="283" t="e">
        <f ca="1">IF((0.67*BZ289)&gt;BZ283,"no","yes")</f>
        <v>#DIV/0!</v>
      </c>
      <c r="CA288" s="283" t="e">
        <f ca="1">IF((0.67*CA289)&gt;CA283,"no","yes")</f>
        <v>#DIV/0!</v>
      </c>
      <c r="CC288" s="283" t="str">
        <f ca="1">IF((0.67*CC289)&gt;CC283,"no","yes")</f>
        <v>yes</v>
      </c>
      <c r="CD288" s="283" t="e">
        <f ca="1">IF((0.67*CD289)&gt;CD283,"no","yes")</f>
        <v>#DIV/0!</v>
      </c>
      <c r="CF288" s="283" t="e">
        <f>IF((0.67*CF289)&gt;CF283,"no","yes")</f>
        <v>#DIV/0!</v>
      </c>
      <c r="CG288" s="283" t="e">
        <f>IF((0.67*CG289)&gt;CG283,"no","yes")</f>
        <v>#DIV/0!</v>
      </c>
      <c r="CI288" s="283" t="e">
        <f ca="1">IF((0.67*CI289)&gt;CI283,"no","yes")</f>
        <v>#DIV/0!</v>
      </c>
      <c r="CJ288" s="283" t="e">
        <f ca="1">IF((0.67*CJ289)&gt;CJ283,"no","yes")</f>
        <v>#DIV/0!</v>
      </c>
      <c r="CL288" s="283" t="e">
        <f ca="1">IF((0.67*CL289)&gt;CL283,"no","yes")</f>
        <v>#DIV/0!</v>
      </c>
      <c r="CM288" s="283" t="str">
        <f ca="1">IF((0.67*CM289)&gt;CM283,"no","yes")</f>
        <v>yes</v>
      </c>
    </row>
    <row r="289" spans="1:92" s="241" customFormat="1" ht="28.2" x14ac:dyDescent="0.55000000000000004">
      <c r="D289" s="284"/>
      <c r="E289" s="285"/>
      <c r="F289" s="285"/>
      <c r="G289" s="285"/>
      <c r="H289" s="285"/>
      <c r="I289" s="285"/>
      <c r="J289" s="285"/>
      <c r="K289" s="562"/>
      <c r="T289" s="262"/>
      <c r="V289" s="105"/>
      <c r="W289" s="105"/>
      <c r="X289" s="105"/>
      <c r="Z289" s="286"/>
      <c r="AP289" s="286"/>
      <c r="AT289" s="279" t="s">
        <v>222</v>
      </c>
      <c r="AU289" s="283">
        <f ca="1">_xlfn.STDEV.P(AU263:AU282)</f>
        <v>0.14554382816581327</v>
      </c>
      <c r="AV289" s="283">
        <f ca="1">_xlfn.STDEV.P(AV263:AV282)</f>
        <v>0.13212735859347549</v>
      </c>
      <c r="AX289" s="283">
        <f ca="1">_xlfn.STDEV.P(AX263:AX282)</f>
        <v>0.14554382816581327</v>
      </c>
      <c r="AY289" s="283">
        <f ca="1">_xlfn.STDEV.P(AY263:AY282)</f>
        <v>0.13212735859347549</v>
      </c>
      <c r="BA289" s="283">
        <f ca="1">_xlfn.STDEV.P(BA263:BA282)</f>
        <v>0.13212735859347549</v>
      </c>
      <c r="BB289" s="283">
        <f ca="1">_xlfn.STDEV.P(BB263:BB282)</f>
        <v>0.13212735859347549</v>
      </c>
      <c r="BD289" s="283">
        <f ca="1">_xlfn.STDEV.P(BD263:BD282)</f>
        <v>0.14554382816581327</v>
      </c>
      <c r="BE289" s="283">
        <f ca="1">_xlfn.STDEV.P(BE263:BE282)</f>
        <v>0.14554382816581327</v>
      </c>
      <c r="BG289" s="283">
        <f ca="1">_xlfn.STDEV.P(BG263:BG282)</f>
        <v>0.13212735859347549</v>
      </c>
      <c r="BH289" s="283">
        <f ca="1">_xlfn.STDEV.P(BH263:BH282)</f>
        <v>0.13212735859347549</v>
      </c>
      <c r="BI289" s="235"/>
      <c r="BJ289" s="283">
        <f ca="1">_xlfn.STDEV.P(BJ263:BJ282)</f>
        <v>0.14554382816581327</v>
      </c>
      <c r="BK289" s="283">
        <f ca="1">_xlfn.STDEV.P(BK263:BK282)</f>
        <v>0.13212735859347549</v>
      </c>
      <c r="BM289" s="283">
        <f ca="1">_xlfn.STDEV.P(BM263:BM282)</f>
        <v>0.14554382816581327</v>
      </c>
      <c r="BN289" s="283">
        <f ca="1">_xlfn.STDEV.P(BN263:BN282)</f>
        <v>0.14554382816581327</v>
      </c>
      <c r="BP289" s="283">
        <f ca="1">_xlfn.STDEV.P(BP263:BP282)</f>
        <v>0.13212735859347549</v>
      </c>
      <c r="BQ289" s="283">
        <f ca="1">_xlfn.STDEV.P(BQ263:BQ282)</f>
        <v>0.14554382816581327</v>
      </c>
      <c r="BS289" s="283">
        <f ca="1">_xlfn.STDEV.P(BS263:BS282)</f>
        <v>0.14554382816581327</v>
      </c>
      <c r="BT289" s="283">
        <f ca="1">_xlfn.STDEV.P(BT263:BT282)</f>
        <v>0.13212735859347549</v>
      </c>
      <c r="BV289" s="286"/>
      <c r="BW289" s="283">
        <f ca="1">_xlfn.STDEV.P(BW263:BW282)</f>
        <v>0.13212735859347549</v>
      </c>
      <c r="BX289" s="283">
        <f ca="1">_xlfn.STDEV.P(BX263:BX282)</f>
        <v>0.13212735859347549</v>
      </c>
      <c r="BZ289" s="283">
        <f ca="1">_xlfn.STDEV.P(BZ263:BZ282)</f>
        <v>0.14554382816581327</v>
      </c>
      <c r="CA289" s="283">
        <f ca="1">_xlfn.STDEV.P(CA263:CA282)</f>
        <v>0.14554382816581327</v>
      </c>
      <c r="CC289" s="283">
        <f ca="1">_xlfn.STDEV.P(CC263:CC282)</f>
        <v>0.14554382816581327</v>
      </c>
      <c r="CD289" s="283">
        <f ca="1">_xlfn.STDEV.P(CD263:CD282)</f>
        <v>0.14554382816581327</v>
      </c>
      <c r="CF289" s="283" t="e">
        <f>_xlfn.STDEV.P(CF263:CF282)</f>
        <v>#DIV/0!</v>
      </c>
      <c r="CG289" s="283" t="e">
        <f>_xlfn.STDEV.P(CG263:CG282)</f>
        <v>#DIV/0!</v>
      </c>
      <c r="CI289" s="283">
        <f ca="1">_xlfn.STDEV.P(CI263:CI282)</f>
        <v>0.14554382816581327</v>
      </c>
      <c r="CJ289" s="283">
        <f ca="1">_xlfn.STDEV.P(CJ263:CJ282)</f>
        <v>0.14554382816581327</v>
      </c>
      <c r="CL289" s="283" t="e">
        <f ca="1">_xlfn.STDEV.P(CL263:CL282)</f>
        <v>#DIV/0!</v>
      </c>
      <c r="CM289" s="283">
        <f ca="1">_xlfn.STDEV.P(CM263:CM282)</f>
        <v>0.13212735859347549</v>
      </c>
    </row>
    <row r="290" spans="1:92" s="241" customFormat="1" ht="28.2" x14ac:dyDescent="0.55000000000000004">
      <c r="D290" s="292"/>
      <c r="E290" s="293"/>
      <c r="F290" s="293"/>
      <c r="G290" s="293"/>
      <c r="H290" s="293"/>
      <c r="I290" s="293"/>
      <c r="J290" s="293"/>
      <c r="K290" s="563"/>
      <c r="S290" s="244" t="s">
        <v>225</v>
      </c>
      <c r="V290" s="105"/>
      <c r="W290" s="105"/>
      <c r="X290" s="105"/>
      <c r="Z290" s="286"/>
      <c r="AP290" s="235"/>
      <c r="AT290" s="288" t="s">
        <v>223</v>
      </c>
      <c r="AU290" s="294">
        <f ca="1">COUNTIF(AU263:AU282,"&gt;0")</f>
        <v>12</v>
      </c>
      <c r="AV290" s="294">
        <f ca="1">COUNTIF(AV263:AV282,"&gt;0")</f>
        <v>12</v>
      </c>
      <c r="AX290" s="294">
        <f ca="1">COUNTIF(AX263:AX282,"&gt;0")</f>
        <v>0</v>
      </c>
      <c r="AY290" s="294">
        <f ca="1">COUNTIF(AY263:AY282,"&gt;0")</f>
        <v>13</v>
      </c>
      <c r="BA290" s="294">
        <f ca="1">COUNTIF(BA263:BA282,"&gt;0")</f>
        <v>13</v>
      </c>
      <c r="BB290" s="294">
        <f ca="1">COUNTIF(BB263:BB282,"&gt;0")</f>
        <v>13</v>
      </c>
      <c r="BD290" s="294">
        <f ca="1">COUNTIF(BD263:BD282,"&gt;0")</f>
        <v>13</v>
      </c>
      <c r="BE290" s="294">
        <f ca="1">COUNTIF(BE263:BE282,"&gt;0")</f>
        <v>12</v>
      </c>
      <c r="BG290" s="294">
        <f ca="1">COUNTIF(BG263:BG282,"&gt;0")</f>
        <v>13</v>
      </c>
      <c r="BH290" s="294">
        <f ca="1">COUNTIF(BH263:BH282,"&gt;0")</f>
        <v>13</v>
      </c>
      <c r="BI290" s="235"/>
      <c r="BJ290" s="294">
        <f ca="1">COUNTIF(BJ263:BJ282,"&gt;0")</f>
        <v>0</v>
      </c>
      <c r="BK290" s="294">
        <f ca="1">COUNTIF(BK263:BK282,"&gt;0")</f>
        <v>13</v>
      </c>
      <c r="BM290" s="294">
        <f ca="1">COUNTIF(BM263:BM282,"&gt;0")</f>
        <v>13</v>
      </c>
      <c r="BN290" s="294">
        <f ca="1">COUNTIF(BN263:BN282,"&gt;0")</f>
        <v>12</v>
      </c>
      <c r="BP290" s="294">
        <f ca="1">COUNTIF(BP263:BP282,"&gt;0")</f>
        <v>13</v>
      </c>
      <c r="BQ290" s="294">
        <f ca="1">COUNTIF(BQ263:BQ282,"&gt;0")</f>
        <v>12</v>
      </c>
      <c r="BS290" s="294">
        <f ca="1">COUNTIF(BS263:BS282,"&gt;0")</f>
        <v>1</v>
      </c>
      <c r="BT290" s="294">
        <f ca="1">COUNTIF(BT263:BT282,"&gt;0")</f>
        <v>13</v>
      </c>
      <c r="BV290" s="286"/>
      <c r="BW290" s="294">
        <f ca="1">COUNTIF(BW263:BW282,"&gt;0")</f>
        <v>13</v>
      </c>
      <c r="BX290" s="294">
        <f ca="1">COUNTIF(BX263:BX282,"&gt;0")</f>
        <v>13</v>
      </c>
      <c r="BZ290" s="294">
        <f ca="1">COUNTIF(BZ263:BZ282,"&gt;0")</f>
        <v>1</v>
      </c>
      <c r="CA290" s="294">
        <f ca="1">COUNTIF(CA263:CA282,"&gt;0")</f>
        <v>0</v>
      </c>
      <c r="CC290" s="294">
        <f ca="1">COUNTIF(CC263:CC282,"&gt;0")</f>
        <v>13</v>
      </c>
      <c r="CD290" s="294">
        <f ca="1">COUNTIF(CD263:CD282,"&gt;0")</f>
        <v>1</v>
      </c>
      <c r="CF290" s="294">
        <f>COUNTIF(CF263:CF282,"&gt;0")</f>
        <v>0</v>
      </c>
      <c r="CG290" s="294">
        <f>COUNTIF(CG263:CG282,"&gt;0")</f>
        <v>0</v>
      </c>
      <c r="CI290" s="294">
        <f ca="1">COUNTIF(CI263:CI282,"&gt;0")</f>
        <v>1</v>
      </c>
      <c r="CJ290" s="294">
        <f ca="1">COUNTIF(CJ263:CJ282,"&gt;0")</f>
        <v>12</v>
      </c>
      <c r="CL290" s="294">
        <f ca="1">COUNTIF(CL263:CL282,"&gt;0")</f>
        <v>13</v>
      </c>
      <c r="CM290" s="294">
        <f ca="1">COUNTIF(CM263:CM282,"&gt;0")</f>
        <v>13</v>
      </c>
    </row>
    <row r="291" spans="1:92" s="282" customFormat="1" ht="17.399999999999999" x14ac:dyDescent="0.55000000000000004">
      <c r="D291" s="301"/>
      <c r="E291" s="301"/>
      <c r="F291" s="301"/>
      <c r="G291" s="301"/>
      <c r="H291" s="301"/>
      <c r="I291" s="301"/>
      <c r="J291" s="301"/>
      <c r="K291" s="567"/>
      <c r="S291" s="419" t="s">
        <v>679</v>
      </c>
      <c r="V291" s="16"/>
      <c r="W291" s="16"/>
      <c r="X291" s="16"/>
      <c r="AP291" s="303"/>
      <c r="AT291" s="304"/>
      <c r="AU291" s="254"/>
      <c r="AV291" s="254"/>
      <c r="AX291" s="254"/>
      <c r="AY291" s="254"/>
      <c r="BA291" s="254"/>
      <c r="BB291" s="254"/>
      <c r="BD291" s="254"/>
      <c r="BE291" s="254"/>
      <c r="BG291" s="254"/>
      <c r="BH291" s="254"/>
      <c r="BI291" s="303"/>
      <c r="BJ291" s="254"/>
      <c r="BK291" s="254"/>
      <c r="BM291" s="254"/>
      <c r="BN291" s="254"/>
      <c r="BP291" s="254"/>
      <c r="BQ291" s="254"/>
      <c r="BS291" s="254"/>
      <c r="BT291" s="254"/>
      <c r="BW291" s="254"/>
      <c r="BX291" s="254"/>
      <c r="BZ291" s="254"/>
      <c r="CA291" s="254"/>
      <c r="CC291" s="254"/>
      <c r="CD291" s="254"/>
      <c r="CF291" s="254"/>
      <c r="CG291" s="254"/>
      <c r="CI291" s="254"/>
      <c r="CJ291" s="254"/>
      <c r="CL291" s="254"/>
      <c r="CM291" s="254"/>
    </row>
    <row r="292" spans="1:92" s="282" customFormat="1" ht="17.399999999999999" x14ac:dyDescent="0.55000000000000004">
      <c r="D292" s="301"/>
      <c r="E292" s="301"/>
      <c r="F292" s="301"/>
      <c r="G292" s="301"/>
      <c r="H292" s="301"/>
      <c r="I292" s="301"/>
      <c r="J292" s="301"/>
      <c r="K292" s="567"/>
      <c r="S292" s="302"/>
      <c r="V292" s="16"/>
      <c r="W292" s="16"/>
      <c r="X292" s="16"/>
      <c r="AP292" s="303"/>
      <c r="AT292" s="304"/>
      <c r="AU292" s="254"/>
      <c r="AV292" s="254"/>
      <c r="AX292" s="254"/>
      <c r="AY292" s="254"/>
      <c r="BA292" s="254"/>
      <c r="BB292" s="254"/>
      <c r="BD292" s="254"/>
      <c r="BE292" s="254"/>
      <c r="BG292" s="254"/>
      <c r="BH292" s="254"/>
      <c r="BI292" s="303"/>
      <c r="BJ292" s="254"/>
      <c r="BK292" s="254"/>
      <c r="BM292" s="254"/>
      <c r="BN292" s="254"/>
      <c r="BP292" s="254"/>
      <c r="BQ292" s="254"/>
      <c r="BS292" s="254"/>
      <c r="BT292" s="254"/>
      <c r="BW292" s="254"/>
      <c r="BX292" s="254"/>
      <c r="BZ292" s="254"/>
      <c r="CA292" s="254"/>
      <c r="CC292" s="254"/>
      <c r="CD292" s="254"/>
      <c r="CF292" s="254"/>
      <c r="CG292" s="254"/>
      <c r="CI292" s="254"/>
      <c r="CJ292" s="254"/>
      <c r="CL292" s="254"/>
      <c r="CM292" s="254"/>
    </row>
    <row r="295" spans="1:92" s="308" customFormat="1" ht="26.05" customHeight="1" x14ac:dyDescent="0.65">
      <c r="A295" s="222" t="s">
        <v>514</v>
      </c>
      <c r="C295" s="309"/>
      <c r="D295" s="224"/>
      <c r="E295" s="224"/>
      <c r="F295" s="224"/>
      <c r="G295" s="224"/>
      <c r="H295" s="224"/>
      <c r="K295" s="570"/>
      <c r="L295" s="224"/>
      <c r="R295" s="310"/>
      <c r="S295" s="311"/>
      <c r="T295" s="311"/>
      <c r="U295" s="311"/>
      <c r="AS295" s="312" t="s">
        <v>183</v>
      </c>
      <c r="AT295" s="313"/>
    </row>
    <row r="296" spans="1:92" s="232" customFormat="1" ht="177" x14ac:dyDescent="0.6">
      <c r="A296" s="230" t="s">
        <v>515</v>
      </c>
      <c r="B296" s="230" t="s">
        <v>0</v>
      </c>
      <c r="C296" s="231" t="s">
        <v>0</v>
      </c>
      <c r="D296" s="233"/>
      <c r="E296" s="233" t="s">
        <v>0</v>
      </c>
      <c r="F296" s="233"/>
      <c r="G296" s="233"/>
      <c r="H296" s="231"/>
      <c r="I296" s="233"/>
      <c r="J296" s="233"/>
      <c r="K296" s="557"/>
      <c r="L296" s="233"/>
      <c r="M296" s="233"/>
      <c r="N296" s="233"/>
      <c r="O296" s="233"/>
      <c r="P296" s="233"/>
      <c r="Q296" s="233"/>
      <c r="R296" s="233"/>
      <c r="S296" s="233"/>
      <c r="T296" s="231"/>
      <c r="U296" s="231"/>
      <c r="V296" s="231"/>
      <c r="W296" s="231"/>
      <c r="X296" s="231"/>
      <c r="Y296" s="231"/>
      <c r="AQ296" s="234" t="str">
        <f>A296</f>
        <v>Meat per kilo of milk from spent dairy cows as percentage</v>
      </c>
      <c r="AR296" s="234" t="str">
        <f>C296</f>
        <v xml:space="preserve"> </v>
      </c>
      <c r="AS296" s="235"/>
      <c r="AT296" s="236"/>
      <c r="AU296" s="235"/>
      <c r="AV296" s="235"/>
      <c r="AW296" s="235"/>
      <c r="AX296" s="235"/>
      <c r="AY296" s="235"/>
      <c r="AZ296" s="235"/>
      <c r="BA296" s="235"/>
      <c r="BB296" s="235"/>
      <c r="BC296" s="235"/>
      <c r="BD296" s="235"/>
      <c r="BE296" s="235"/>
      <c r="BF296" s="235"/>
      <c r="BG296" s="235"/>
      <c r="BH296" s="235"/>
      <c r="BI296" s="235"/>
      <c r="BJ296" s="235"/>
      <c r="BK296" s="235"/>
      <c r="BL296" s="235"/>
      <c r="BM296" s="235"/>
      <c r="BN296" s="235"/>
      <c r="BO296" s="235"/>
      <c r="BP296" s="235"/>
      <c r="BQ296" s="235"/>
      <c r="BR296" s="235"/>
      <c r="BS296" s="235"/>
      <c r="BT296" s="235"/>
      <c r="BU296" s="235"/>
    </row>
    <row r="297" spans="1:92" s="232" customFormat="1" ht="17.7" x14ac:dyDescent="0.6">
      <c r="A297" s="230"/>
      <c r="B297" s="230"/>
      <c r="C297" s="231"/>
      <c r="D297" s="233"/>
      <c r="E297" s="233"/>
      <c r="F297" s="233"/>
      <c r="G297" s="233"/>
      <c r="H297" s="231"/>
      <c r="I297" s="233"/>
      <c r="J297" s="233"/>
      <c r="K297" s="557"/>
      <c r="L297" s="233"/>
      <c r="M297" s="233"/>
      <c r="N297" s="233"/>
      <c r="O297" s="233"/>
      <c r="P297" s="233"/>
      <c r="Q297" s="233"/>
      <c r="R297" s="233"/>
      <c r="S297" s="233"/>
      <c r="T297" s="231"/>
      <c r="U297" s="231"/>
      <c r="V297" s="231"/>
      <c r="W297" s="231"/>
      <c r="X297" s="231"/>
      <c r="Y297" s="231"/>
      <c r="AQ297" s="234"/>
      <c r="AR297" s="234"/>
      <c r="AS297" s="235"/>
      <c r="AT297" s="236"/>
      <c r="AU297" s="235"/>
      <c r="AV297" s="235"/>
      <c r="AW297" s="235"/>
      <c r="AX297" s="235"/>
      <c r="AY297" s="235"/>
      <c r="AZ297" s="235"/>
      <c r="BA297" s="235"/>
      <c r="BB297" s="235"/>
      <c r="BC297" s="235"/>
      <c r="BD297" s="235"/>
      <c r="BE297" s="235"/>
      <c r="BF297" s="235"/>
      <c r="BG297" s="235"/>
      <c r="BH297" s="235"/>
      <c r="BI297" s="235"/>
      <c r="BJ297" s="235"/>
      <c r="BK297" s="235"/>
      <c r="BL297" s="235"/>
      <c r="BM297" s="235"/>
      <c r="BN297" s="235"/>
      <c r="BO297" s="235"/>
      <c r="BP297" s="235"/>
      <c r="BQ297" s="235"/>
      <c r="BR297" s="235"/>
      <c r="BS297" s="235"/>
      <c r="BU297" s="235"/>
    </row>
    <row r="298" spans="1:92" s="237" customFormat="1" ht="17.399999999999999" x14ac:dyDescent="0.55000000000000004">
      <c r="K298" s="558"/>
      <c r="Z298" s="238"/>
      <c r="AP298" s="238"/>
      <c r="AQ298" s="239"/>
      <c r="AR298" s="239"/>
      <c r="AS298" s="239"/>
      <c r="AT298" s="239"/>
      <c r="AU298" s="240" t="e">
        <v>#REF!</v>
      </c>
      <c r="AV298" s="240"/>
      <c r="AW298" s="239"/>
      <c r="AX298" s="240" t="e">
        <v>#REF!</v>
      </c>
      <c r="AY298" s="240"/>
      <c r="AZ298" s="239"/>
      <c r="BA298" s="240" t="e">
        <v>#REF!</v>
      </c>
      <c r="BB298" s="240"/>
      <c r="BC298" s="239"/>
      <c r="BD298" s="240" t="e">
        <v>#REF!</v>
      </c>
      <c r="BE298" s="240"/>
      <c r="BF298" s="239"/>
      <c r="BG298" s="240" t="e">
        <v>#REF!</v>
      </c>
      <c r="BH298" s="240"/>
      <c r="BI298" s="235"/>
      <c r="BJ298" s="240" t="s">
        <v>184</v>
      </c>
      <c r="BK298" s="240"/>
      <c r="BL298" s="239"/>
      <c r="BM298" s="240" t="s">
        <v>185</v>
      </c>
      <c r="BN298" s="240"/>
      <c r="BO298" s="239"/>
      <c r="BP298" s="240" t="s">
        <v>186</v>
      </c>
      <c r="BQ298" s="240"/>
      <c r="BR298" s="239"/>
      <c r="BS298" s="240" t="s">
        <v>187</v>
      </c>
      <c r="BT298" s="239"/>
      <c r="BU298" s="241"/>
      <c r="BV298" s="232"/>
      <c r="BW298" s="240" t="e">
        <v>#REF!</v>
      </c>
      <c r="BX298" s="240"/>
      <c r="BY298" s="241"/>
      <c r="BZ298" s="240" t="e">
        <v>#REF!</v>
      </c>
      <c r="CA298" s="240"/>
      <c r="CB298" s="239"/>
      <c r="CC298" s="240" t="e">
        <v>#REF!</v>
      </c>
      <c r="CD298" s="240"/>
      <c r="CE298" s="239"/>
      <c r="CF298" s="240" t="e">
        <v>#REF!</v>
      </c>
      <c r="CG298" s="240"/>
      <c r="CH298" s="239"/>
      <c r="CI298" s="240" t="e">
        <v>#REF!</v>
      </c>
      <c r="CJ298" s="240"/>
      <c r="CK298" s="239"/>
      <c r="CL298" s="240" t="e">
        <v>#REF!</v>
      </c>
      <c r="CM298" s="240"/>
      <c r="CN298" s="239"/>
    </row>
    <row r="299" spans="1:92" s="239" customFormat="1" ht="70.8" thickBot="1" x14ac:dyDescent="0.6">
      <c r="A299" s="242" t="s">
        <v>188</v>
      </c>
      <c r="B299" s="243" t="s">
        <v>189</v>
      </c>
      <c r="C299" s="244" t="s">
        <v>190</v>
      </c>
      <c r="D299" s="245" t="s">
        <v>191</v>
      </c>
      <c r="E299" s="245" t="s">
        <v>192</v>
      </c>
      <c r="F299" s="246" t="s">
        <v>193</v>
      </c>
      <c r="G299" s="246" t="s">
        <v>194</v>
      </c>
      <c r="H299" s="246" t="s">
        <v>195</v>
      </c>
      <c r="I299" s="247" t="s">
        <v>196</v>
      </c>
      <c r="J299" s="247" t="s">
        <v>197</v>
      </c>
      <c r="K299" s="559" t="s">
        <v>198</v>
      </c>
      <c r="L299" s="248" t="s">
        <v>271</v>
      </c>
      <c r="M299" s="249" t="s">
        <v>200</v>
      </c>
      <c r="N299" s="248" t="s">
        <v>201</v>
      </c>
      <c r="O299" s="250" t="s">
        <v>202</v>
      </c>
      <c r="P299" s="250" t="s">
        <v>203</v>
      </c>
      <c r="Q299" s="237"/>
      <c r="R299" s="237"/>
      <c r="S299" s="251" t="s">
        <v>204</v>
      </c>
      <c r="T299" s="252" t="s">
        <v>205</v>
      </c>
      <c r="U299" s="251" t="s">
        <v>206</v>
      </c>
      <c r="V299" s="253" t="s">
        <v>207</v>
      </c>
      <c r="W299" s="237"/>
      <c r="X299" s="237"/>
      <c r="Z299" s="232"/>
      <c r="AP299" s="232"/>
      <c r="AQ299" s="237"/>
      <c r="AR299" s="237"/>
      <c r="AS299" s="253" t="s">
        <v>208</v>
      </c>
      <c r="AT299" s="237"/>
      <c r="AU299" s="253" t="s">
        <v>204</v>
      </c>
      <c r="AV299" s="245" t="s">
        <v>205</v>
      </c>
      <c r="AW299" s="237"/>
      <c r="AX299" s="253" t="s">
        <v>204</v>
      </c>
      <c r="AY299" s="245" t="s">
        <v>205</v>
      </c>
      <c r="AZ299" s="237"/>
      <c r="BA299" s="253" t="s">
        <v>204</v>
      </c>
      <c r="BB299" s="245" t="s">
        <v>205</v>
      </c>
      <c r="BC299" s="237"/>
      <c r="BD299" s="253" t="s">
        <v>204</v>
      </c>
      <c r="BE299" s="245" t="s">
        <v>205</v>
      </c>
      <c r="BF299" s="237"/>
      <c r="BG299" s="253" t="s">
        <v>204</v>
      </c>
      <c r="BH299" s="245" t="s">
        <v>205</v>
      </c>
      <c r="BI299" s="235"/>
      <c r="BJ299" s="253" t="s">
        <v>204</v>
      </c>
      <c r="BK299" s="245" t="s">
        <v>205</v>
      </c>
      <c r="BL299" s="237"/>
      <c r="BM299" s="253" t="s">
        <v>204</v>
      </c>
      <c r="BN299" s="245" t="s">
        <v>205</v>
      </c>
      <c r="BO299" s="237"/>
      <c r="BP299" s="253" t="s">
        <v>204</v>
      </c>
      <c r="BQ299" s="245" t="s">
        <v>205</v>
      </c>
      <c r="BR299" s="237"/>
      <c r="BS299" s="253" t="s">
        <v>204</v>
      </c>
      <c r="BT299" s="245" t="s">
        <v>205</v>
      </c>
      <c r="BU299" s="241"/>
      <c r="BV299" s="238"/>
      <c r="BW299" s="253" t="s">
        <v>204</v>
      </c>
      <c r="BX299" s="245" t="s">
        <v>205</v>
      </c>
      <c r="BY299" s="241"/>
      <c r="BZ299" s="253" t="s">
        <v>204</v>
      </c>
      <c r="CA299" s="245" t="s">
        <v>205</v>
      </c>
      <c r="CB299" s="237"/>
      <c r="CC299" s="253" t="s">
        <v>204</v>
      </c>
      <c r="CD299" s="245" t="s">
        <v>205</v>
      </c>
      <c r="CE299" s="237"/>
      <c r="CF299" s="253" t="s">
        <v>204</v>
      </c>
      <c r="CG299" s="245" t="s">
        <v>205</v>
      </c>
      <c r="CH299" s="237"/>
      <c r="CI299" s="253" t="s">
        <v>204</v>
      </c>
      <c r="CJ299" s="245" t="s">
        <v>205</v>
      </c>
      <c r="CK299" s="237"/>
      <c r="CL299" s="253" t="s">
        <v>204</v>
      </c>
      <c r="CM299" s="245" t="s">
        <v>205</v>
      </c>
      <c r="CN299" s="237"/>
    </row>
    <row r="300" spans="1:92" s="441" customFormat="1" ht="17.399999999999999" x14ac:dyDescent="0.55000000000000004">
      <c r="A300" s="445">
        <v>1</v>
      </c>
      <c r="B300" s="423" t="str">
        <f t="shared" ref="B300:B312" si="268">CONCATENATE(E300,": ",C300)</f>
        <v>: FAO 2013</v>
      </c>
      <c r="C300" s="425" t="s">
        <v>321</v>
      </c>
      <c r="D300" s="425" t="s">
        <v>517</v>
      </c>
      <c r="E300" s="425"/>
      <c r="F300" s="425" t="s">
        <v>266</v>
      </c>
      <c r="G300" s="425"/>
      <c r="H300" s="305"/>
      <c r="I300" s="424">
        <v>2013</v>
      </c>
      <c r="J300" s="306"/>
      <c r="K300" s="428">
        <v>0.05</v>
      </c>
      <c r="L300" s="426" t="s">
        <v>516</v>
      </c>
      <c r="M300" s="427">
        <f>K300</f>
        <v>0.05</v>
      </c>
      <c r="N300" s="426" t="s">
        <v>516</v>
      </c>
      <c r="O300" s="462"/>
      <c r="P300" s="431" t="s">
        <v>520</v>
      </c>
      <c r="Q300" s="431"/>
      <c r="S300" s="442">
        <f>IF(AND(M300="",K300=""),"",IF(M300="",K300,M300))</f>
        <v>0.05</v>
      </c>
      <c r="T300" s="443">
        <f>IF(S300="","",IF($S$321="Y",U300,IF(S300&gt;=$S$313-$T$5*$S$317,IF(S300&lt;=$S$313+$T$5*$S$317,S300,""),"")))</f>
        <v>0.05</v>
      </c>
      <c r="U300" s="442">
        <f>IF(AND(M300="",K300=""),"",IF(M300="",K300*O300,M300*O300))</f>
        <v>0</v>
      </c>
      <c r="V300" s="444" t="str">
        <f>IF(AND(N300="",L300=""),"",IF(N300="",L300,N300))</f>
        <v xml:space="preserve">meat from spent dairy cows as percent of weight of milk </v>
      </c>
      <c r="Z300" s="446"/>
      <c r="AP300" s="446"/>
      <c r="AS300" s="449">
        <f>$U300</f>
        <v>0</v>
      </c>
      <c r="AU300" s="450" t="str">
        <f t="shared" ref="AU300:AU312" ca="1" si="269">IF($AT$155="region",IF($E300=AU$159,$S300,""),IF($G300=AU$159,$S300,""))</f>
        <v/>
      </c>
      <c r="AV300" s="450" t="str">
        <f t="shared" ref="AV300:AV312" ca="1" si="270">IF($AT$155="Region",IF($E300=AU$159,$T300,""),IF($G300=AU$159,$T300,""))</f>
        <v/>
      </c>
      <c r="AX300" s="450" t="str">
        <f t="shared" ref="AX300:AX312" ca="1" si="271">IF($AT$155="region",IF($E300=AX$159,$S300,""),IF($G300=AX$159,$S300,""))</f>
        <v/>
      </c>
      <c r="AY300" s="450" t="str">
        <f t="shared" ref="AY300:AY312" ca="1" si="272">IF($AT$155="Region",IF($E300=AX$159,$T300,""),IF($G300=AX$159,$T300,""))</f>
        <v/>
      </c>
      <c r="BA300" s="450" t="str">
        <f t="shared" ref="BA300:BA312" ca="1" si="273">IF($AT$155="region",IF($E300=BA$159,$S300,""),IF($G300=BA$159,$S300,""))</f>
        <v/>
      </c>
      <c r="BB300" s="450" t="str">
        <f t="shared" ref="BB300:BB312" ca="1" si="274">IF($AT$155="Region",IF($E300=BA$159,$T300,""),IF($G300=BA$159,$T300,""))</f>
        <v/>
      </c>
      <c r="BD300" s="450" t="str">
        <f t="shared" ref="BD300:BD312" ca="1" si="275">IF($AT$155="region",IF($E300=BD$159,$S300,""),IF($G300=BD$159,$S300,""))</f>
        <v/>
      </c>
      <c r="BE300" s="450" t="str">
        <f t="shared" ref="BE300:BE312" ca="1" si="276">IF($AT$155="Region",IF($E300=BD$159,$T300,""),IF($G300=BD$159,$T300,""))</f>
        <v/>
      </c>
      <c r="BG300" s="450" t="str">
        <f t="shared" ref="BG300:BG312" ca="1" si="277">IF($AT$155="region",IF($E300=BG$159,$S300,""),IF($G300=BG$159,$S300,""))</f>
        <v/>
      </c>
      <c r="BH300" s="450" t="str">
        <f t="shared" ref="BH300:BH312" ca="1" si="278">IF($AT$155="Region",IF($E300=BG$159,$T300,""),IF($G300=BG$159,$T300,""))</f>
        <v/>
      </c>
      <c r="BI300" s="451"/>
      <c r="BJ300" s="450" t="str">
        <f t="shared" ref="BJ300:BK312" ca="1" si="279">IF($E300=$BJ$159,S300,"")</f>
        <v/>
      </c>
      <c r="BK300" s="450" t="str">
        <f t="shared" ca="1" si="279"/>
        <v/>
      </c>
      <c r="BM300" s="450" t="str">
        <f t="shared" ref="BM300:BN312" ca="1" si="280">IF($E300=$BM$159,S300,"")</f>
        <v/>
      </c>
      <c r="BN300" s="450" t="str">
        <f t="shared" ca="1" si="280"/>
        <v/>
      </c>
      <c r="BP300" s="450" t="str">
        <f t="shared" ref="BP300:BQ312" ca="1" si="281">IF($E300=$BP$159,S300,"")</f>
        <v/>
      </c>
      <c r="BQ300" s="450" t="str">
        <f t="shared" ca="1" si="281"/>
        <v/>
      </c>
      <c r="BS300" s="450" t="str">
        <f t="shared" ref="BS300:BT312" ca="1" si="282">IF($E300=$BS$159,S300,"")</f>
        <v/>
      </c>
      <c r="BT300" s="450" t="str">
        <f t="shared" ca="1" si="282"/>
        <v/>
      </c>
      <c r="BU300" s="452"/>
      <c r="BV300" s="446"/>
      <c r="BW300" s="450" t="str">
        <f t="shared" ref="BW300:BW312" ca="1" si="283">IF($AT$155="Thermal-Moisture Regime",IF($E300=BW$159,$S300,""),IF($G300=BW$159,$S300,""))</f>
        <v/>
      </c>
      <c r="BX300" s="450" t="str">
        <f t="shared" ref="BX300:BX312" ca="1" si="284">IF($AT$155="Thermal-Moisture Regime",IF($E300=BW$159,$T300,""),IF($G300=BW$159,$T300,""))</f>
        <v/>
      </c>
      <c r="BY300" s="452"/>
      <c r="BZ300" s="450" t="str">
        <f t="shared" ref="BZ300:BZ312" ca="1" si="285">IF($AT$155="Thermal-Moisture Regime",IF($E300=BZ$159,$S300,""),IF($G300=BZ$159,$S300,""))</f>
        <v/>
      </c>
      <c r="CA300" s="450" t="str">
        <f t="shared" ref="CA300:CA312" ca="1" si="286">IF($AT$155="Thermal-Moisture Regime",IF($E300=BZ$159,$T300,""),IF($G300=BZ$159,$T300,""))</f>
        <v/>
      </c>
      <c r="CC300" s="450" t="str">
        <f t="shared" ref="CC300:CC312" ca="1" si="287">IF($AT$155="Thermal-Moisture Regime",IF($E300=CC$159,$S300,""),IF($G300=CC$159,$S300,""))</f>
        <v/>
      </c>
      <c r="CD300" s="450" t="str">
        <f t="shared" ref="CD300:CD312" ca="1" si="288">IF($AT$155="Thermal-Moisture Regime",IF($E300=CC$159,$T300,""),IF($G300=CC$159,$T300,""))</f>
        <v/>
      </c>
      <c r="CF300" s="450" t="str">
        <f t="shared" ref="CF300:CF312" si="289">IF($AT$155="Thermal-Moisture Regime",IF($E300=CF$159,$S300,""),IF($G300=CF$159,$S300,""))</f>
        <v/>
      </c>
      <c r="CG300" s="450" t="str">
        <f t="shared" ref="CG300:CG312" si="290">IF($AT$155="Thermal-Moisture Regime",IF($E300=CF$159,$T300,""),IF($G300=CF$159,$T300,""))</f>
        <v/>
      </c>
      <c r="CI300" s="450" t="str">
        <f t="shared" ref="CI300:CI312" ca="1" si="291">IF($AT$155="Thermal-Moisture Regime",IF($E300=CI$159,$S300,""),IF($G300=CI$159,$S300,""))</f>
        <v/>
      </c>
      <c r="CJ300" s="450" t="str">
        <f t="shared" ref="CJ300:CJ312" ca="1" si="292">IF($AT$155="Thermal-Moisture Regime",IF($E300=CI$159,$T300,""),IF($G300=CI$159,$T300,""))</f>
        <v/>
      </c>
      <c r="CL300" s="450" t="str">
        <f t="shared" ref="CL300:CL312" ca="1" si="293">IF($AT$155="Thermal-Moisture Regime",IF($E300=CL$159,$S300,""),IF($G300=CL$159,$S300,""))</f>
        <v/>
      </c>
      <c r="CM300" s="450" t="str">
        <f t="shared" ref="CM300:CM312" ca="1" si="294">IF($AT$155="Thermal-Moisture Regime",IF($E300=CL$159,$T300,""),IF($G300=CL$159,$T300,""))</f>
        <v/>
      </c>
    </row>
    <row r="301" spans="1:92" s="239" customFormat="1" ht="17.399999999999999" x14ac:dyDescent="0.55000000000000004">
      <c r="A301" s="254">
        <v>2</v>
      </c>
      <c r="B301" s="255" t="str">
        <f t="shared" si="268"/>
        <v xml:space="preserve">:  </v>
      </c>
      <c r="C301" s="256" t="s">
        <v>0</v>
      </c>
      <c r="D301" s="256" t="s">
        <v>0</v>
      </c>
      <c r="E301" s="256"/>
      <c r="F301" s="256" t="s">
        <v>0</v>
      </c>
      <c r="G301" s="256"/>
      <c r="H301" s="257"/>
      <c r="I301" s="258" t="s">
        <v>0</v>
      </c>
      <c r="J301" s="259"/>
      <c r="K301" s="571" t="s">
        <v>0</v>
      </c>
      <c r="L301" s="260" t="s">
        <v>0</v>
      </c>
      <c r="M301" s="261" t="str">
        <f t="shared" ref="M301:M312" si="295">K301</f>
        <v xml:space="preserve"> </v>
      </c>
      <c r="N301" s="260" t="s">
        <v>0</v>
      </c>
      <c r="O301" s="270"/>
      <c r="P301" s="262" t="s">
        <v>0</v>
      </c>
      <c r="Q301" s="262"/>
      <c r="S301" s="263" t="str">
        <f>IF(AND(M301="",K301=""),"",IF(M301="",K301,M301))</f>
        <v xml:space="preserve"> </v>
      </c>
      <c r="T301" s="443" t="str">
        <f t="shared" ref="T301:T312" si="296">IF(S301="","",IF($S$321="Y",U301,IF(S301&gt;=$S$313-$T$5*$S$317,IF(S301&lt;=$S$313+$T$5*$S$317,S301,""),"")))</f>
        <v/>
      </c>
      <c r="U301" s="263" t="e">
        <f>IF(AND(M301="",K301=""),"",IF(M301="",K301*O301,M301*O301))</f>
        <v>#VALUE!</v>
      </c>
      <c r="V301" s="444" t="str">
        <f t="shared" ref="V301:V312" si="297">IF(AND(N301="",L301=""),"",IF(N301="",L301,N301))</f>
        <v xml:space="preserve"> </v>
      </c>
      <c r="Z301" s="232"/>
      <c r="AP301" s="232"/>
      <c r="AS301" s="268"/>
      <c r="AU301" s="266" t="str">
        <f t="shared" ca="1" si="269"/>
        <v/>
      </c>
      <c r="AV301" s="266" t="str">
        <f t="shared" ca="1" si="270"/>
        <v/>
      </c>
      <c r="AX301" s="266" t="str">
        <f t="shared" ca="1" si="271"/>
        <v/>
      </c>
      <c r="AY301" s="266" t="str">
        <f t="shared" ca="1" si="272"/>
        <v/>
      </c>
      <c r="BA301" s="266" t="str">
        <f t="shared" ca="1" si="273"/>
        <v/>
      </c>
      <c r="BB301" s="266" t="str">
        <f t="shared" ca="1" si="274"/>
        <v/>
      </c>
      <c r="BD301" s="266" t="str">
        <f t="shared" ca="1" si="275"/>
        <v/>
      </c>
      <c r="BE301" s="266" t="str">
        <f t="shared" ca="1" si="276"/>
        <v/>
      </c>
      <c r="BG301" s="266" t="str">
        <f t="shared" ca="1" si="277"/>
        <v/>
      </c>
      <c r="BH301" s="266" t="str">
        <f t="shared" ca="1" si="278"/>
        <v/>
      </c>
      <c r="BI301" s="235"/>
      <c r="BJ301" s="266" t="str">
        <f t="shared" ca="1" si="279"/>
        <v/>
      </c>
      <c r="BK301" s="266" t="str">
        <f t="shared" ca="1" si="279"/>
        <v/>
      </c>
      <c r="BM301" s="266" t="str">
        <f t="shared" ca="1" si="280"/>
        <v/>
      </c>
      <c r="BN301" s="266" t="str">
        <f t="shared" ca="1" si="280"/>
        <v/>
      </c>
      <c r="BP301" s="266" t="str">
        <f t="shared" ca="1" si="281"/>
        <v/>
      </c>
      <c r="BQ301" s="266" t="str">
        <f t="shared" ca="1" si="281"/>
        <v/>
      </c>
      <c r="BS301" s="266" t="str">
        <f t="shared" ca="1" si="282"/>
        <v/>
      </c>
      <c r="BT301" s="266" t="str">
        <f t="shared" ca="1" si="282"/>
        <v/>
      </c>
      <c r="BU301" s="241"/>
      <c r="BV301" s="232"/>
      <c r="BW301" s="266" t="str">
        <f t="shared" ca="1" si="283"/>
        <v/>
      </c>
      <c r="BX301" s="266" t="str">
        <f t="shared" ca="1" si="284"/>
        <v/>
      </c>
      <c r="BY301" s="241"/>
      <c r="BZ301" s="266" t="str">
        <f t="shared" ca="1" si="285"/>
        <v/>
      </c>
      <c r="CA301" s="266" t="str">
        <f t="shared" ca="1" si="286"/>
        <v/>
      </c>
      <c r="CC301" s="266" t="str">
        <f t="shared" ca="1" si="287"/>
        <v/>
      </c>
      <c r="CD301" s="266" t="str">
        <f t="shared" ca="1" si="288"/>
        <v/>
      </c>
      <c r="CF301" s="266" t="str">
        <f t="shared" si="289"/>
        <v/>
      </c>
      <c r="CG301" s="266" t="str">
        <f t="shared" si="290"/>
        <v/>
      </c>
      <c r="CI301" s="266" t="str">
        <f t="shared" ca="1" si="291"/>
        <v/>
      </c>
      <c r="CJ301" s="266" t="str">
        <f t="shared" ca="1" si="292"/>
        <v/>
      </c>
      <c r="CL301" s="266" t="str">
        <f t="shared" ca="1" si="293"/>
        <v/>
      </c>
      <c r="CM301" s="266" t="str">
        <f t="shared" ca="1" si="294"/>
        <v/>
      </c>
    </row>
    <row r="302" spans="1:92" s="239" customFormat="1" ht="17.399999999999999" x14ac:dyDescent="0.55000000000000004">
      <c r="A302" s="254">
        <v>3</v>
      </c>
      <c r="B302" s="255" t="str">
        <f>CONCATENATE(E302,": ",C302)</f>
        <v xml:space="preserve">:  </v>
      </c>
      <c r="C302" s="256" t="s">
        <v>0</v>
      </c>
      <c r="D302" s="256" t="s">
        <v>0</v>
      </c>
      <c r="E302" s="256"/>
      <c r="F302" s="256" t="s">
        <v>0</v>
      </c>
      <c r="G302" s="256"/>
      <c r="H302" s="257"/>
      <c r="I302" s="258" t="s">
        <v>0</v>
      </c>
      <c r="J302" s="259"/>
      <c r="K302" s="566" t="s">
        <v>0</v>
      </c>
      <c r="L302" s="260" t="s">
        <v>0</v>
      </c>
      <c r="M302" s="261" t="str">
        <f t="shared" si="295"/>
        <v xml:space="preserve"> </v>
      </c>
      <c r="N302" s="260" t="s">
        <v>0</v>
      </c>
      <c r="O302" s="270"/>
      <c r="P302" s="262" t="s">
        <v>0</v>
      </c>
      <c r="Q302" s="262"/>
      <c r="S302" s="263" t="str">
        <f>IF(AND(M302="",K302=""),"",IF(M302="",K302,M302))</f>
        <v xml:space="preserve"> </v>
      </c>
      <c r="T302" s="443" t="str">
        <f t="shared" si="296"/>
        <v/>
      </c>
      <c r="U302" s="263" t="e">
        <f>IF(AND(M302="",K302=""),"",IF(M302="",K302*O302,M302*O302))</f>
        <v>#VALUE!</v>
      </c>
      <c r="V302" s="444" t="str">
        <f t="shared" si="297"/>
        <v xml:space="preserve"> </v>
      </c>
      <c r="Z302" s="232"/>
      <c r="AP302" s="232"/>
      <c r="AS302" s="268"/>
      <c r="AU302" s="266" t="str">
        <f t="shared" ca="1" si="269"/>
        <v/>
      </c>
      <c r="AV302" s="266" t="str">
        <f t="shared" ca="1" si="270"/>
        <v/>
      </c>
      <c r="AX302" s="266" t="str">
        <f t="shared" ca="1" si="271"/>
        <v/>
      </c>
      <c r="AY302" s="266" t="str">
        <f t="shared" ca="1" si="272"/>
        <v/>
      </c>
      <c r="BA302" s="266" t="str">
        <f t="shared" ca="1" si="273"/>
        <v/>
      </c>
      <c r="BB302" s="266" t="str">
        <f t="shared" ca="1" si="274"/>
        <v/>
      </c>
      <c r="BD302" s="266" t="str">
        <f t="shared" ca="1" si="275"/>
        <v/>
      </c>
      <c r="BE302" s="266" t="str">
        <f t="shared" ca="1" si="276"/>
        <v/>
      </c>
      <c r="BG302" s="266" t="str">
        <f t="shared" ca="1" si="277"/>
        <v/>
      </c>
      <c r="BH302" s="266" t="str">
        <f t="shared" ca="1" si="278"/>
        <v/>
      </c>
      <c r="BI302" s="235"/>
      <c r="BJ302" s="266" t="str">
        <f t="shared" ca="1" si="279"/>
        <v/>
      </c>
      <c r="BK302" s="266" t="str">
        <f t="shared" ca="1" si="279"/>
        <v/>
      </c>
      <c r="BM302" s="266" t="str">
        <f t="shared" ca="1" si="280"/>
        <v/>
      </c>
      <c r="BN302" s="266" t="str">
        <f t="shared" ca="1" si="280"/>
        <v/>
      </c>
      <c r="BP302" s="266" t="str">
        <f t="shared" ca="1" si="281"/>
        <v/>
      </c>
      <c r="BQ302" s="266" t="str">
        <f t="shared" ca="1" si="281"/>
        <v/>
      </c>
      <c r="BS302" s="266" t="str">
        <f t="shared" ca="1" si="282"/>
        <v/>
      </c>
      <c r="BT302" s="266" t="str">
        <f t="shared" ca="1" si="282"/>
        <v/>
      </c>
      <c r="BU302" s="241"/>
      <c r="BV302" s="232"/>
      <c r="BW302" s="266" t="str">
        <f t="shared" ca="1" si="283"/>
        <v/>
      </c>
      <c r="BX302" s="266" t="str">
        <f t="shared" ca="1" si="284"/>
        <v/>
      </c>
      <c r="BY302" s="241"/>
      <c r="BZ302" s="266" t="str">
        <f t="shared" ca="1" si="285"/>
        <v/>
      </c>
      <c r="CA302" s="266" t="str">
        <f t="shared" ca="1" si="286"/>
        <v/>
      </c>
      <c r="CC302" s="266" t="str">
        <f t="shared" ca="1" si="287"/>
        <v/>
      </c>
      <c r="CD302" s="266" t="str">
        <f t="shared" ca="1" si="288"/>
        <v/>
      </c>
      <c r="CF302" s="266" t="str">
        <f t="shared" si="289"/>
        <v/>
      </c>
      <c r="CG302" s="266" t="str">
        <f t="shared" si="290"/>
        <v/>
      </c>
      <c r="CI302" s="266" t="str">
        <f t="shared" ca="1" si="291"/>
        <v/>
      </c>
      <c r="CJ302" s="266" t="str">
        <f t="shared" ca="1" si="292"/>
        <v/>
      </c>
      <c r="CL302" s="266" t="str">
        <f t="shared" ca="1" si="293"/>
        <v/>
      </c>
      <c r="CM302" s="266" t="str">
        <f t="shared" ca="1" si="294"/>
        <v/>
      </c>
    </row>
    <row r="303" spans="1:92" s="239" customFormat="1" ht="17.399999999999999" x14ac:dyDescent="0.55000000000000004">
      <c r="A303" s="254">
        <v>4</v>
      </c>
      <c r="B303" s="255" t="str">
        <f t="shared" si="268"/>
        <v xml:space="preserve">:  </v>
      </c>
      <c r="C303" s="256" t="s">
        <v>0</v>
      </c>
      <c r="D303" s="256" t="s">
        <v>0</v>
      </c>
      <c r="E303" s="256"/>
      <c r="F303" s="256" t="s">
        <v>0</v>
      </c>
      <c r="G303" s="256"/>
      <c r="H303" s="257"/>
      <c r="I303" s="258" t="s">
        <v>0</v>
      </c>
      <c r="J303" s="259"/>
      <c r="K303" s="566" t="s">
        <v>0</v>
      </c>
      <c r="L303" s="260" t="s">
        <v>0</v>
      </c>
      <c r="M303" s="261" t="str">
        <f t="shared" si="295"/>
        <v xml:space="preserve"> </v>
      </c>
      <c r="N303" s="260" t="s">
        <v>0</v>
      </c>
      <c r="O303" s="270"/>
      <c r="P303" s="262" t="s">
        <v>0</v>
      </c>
      <c r="Q303" s="262"/>
      <c r="S303" s="263" t="str">
        <f t="shared" ref="S303:S312" si="298">IF(AND(M303="",K303=""),"",IF(M303="",K303,M303))</f>
        <v xml:space="preserve"> </v>
      </c>
      <c r="T303" s="443" t="str">
        <f t="shared" si="296"/>
        <v/>
      </c>
      <c r="U303" s="263" t="e">
        <f t="shared" ref="U303:U312" si="299">IF(AND(M303="",K303=""),"",IF(M303="",K303*O303,M303*O303))</f>
        <v>#VALUE!</v>
      </c>
      <c r="V303" s="444" t="str">
        <f t="shared" si="297"/>
        <v xml:space="preserve"> </v>
      </c>
      <c r="Z303" s="232"/>
      <c r="AP303" s="232"/>
      <c r="AS303" s="241"/>
      <c r="AU303" s="266" t="str">
        <f t="shared" ca="1" si="269"/>
        <v/>
      </c>
      <c r="AV303" s="266" t="str">
        <f t="shared" ca="1" si="270"/>
        <v/>
      </c>
      <c r="AX303" s="266" t="str">
        <f t="shared" ca="1" si="271"/>
        <v/>
      </c>
      <c r="AY303" s="266" t="str">
        <f t="shared" ca="1" si="272"/>
        <v/>
      </c>
      <c r="BA303" s="266" t="str">
        <f t="shared" ca="1" si="273"/>
        <v/>
      </c>
      <c r="BB303" s="266" t="str">
        <f t="shared" ca="1" si="274"/>
        <v/>
      </c>
      <c r="BD303" s="266" t="str">
        <f t="shared" ca="1" si="275"/>
        <v/>
      </c>
      <c r="BE303" s="266" t="str">
        <f t="shared" ca="1" si="276"/>
        <v/>
      </c>
      <c r="BG303" s="266" t="str">
        <f t="shared" ca="1" si="277"/>
        <v/>
      </c>
      <c r="BH303" s="266" t="str">
        <f t="shared" ca="1" si="278"/>
        <v/>
      </c>
      <c r="BI303" s="235"/>
      <c r="BJ303" s="266" t="str">
        <f t="shared" ca="1" si="279"/>
        <v/>
      </c>
      <c r="BK303" s="266" t="str">
        <f t="shared" ca="1" si="279"/>
        <v/>
      </c>
      <c r="BM303" s="266" t="str">
        <f t="shared" ca="1" si="280"/>
        <v/>
      </c>
      <c r="BN303" s="266" t="str">
        <f t="shared" ca="1" si="280"/>
        <v/>
      </c>
      <c r="BP303" s="266" t="str">
        <f t="shared" ca="1" si="281"/>
        <v/>
      </c>
      <c r="BQ303" s="266" t="str">
        <f t="shared" ca="1" si="281"/>
        <v/>
      </c>
      <c r="BS303" s="266" t="str">
        <f t="shared" ca="1" si="282"/>
        <v/>
      </c>
      <c r="BT303" s="266" t="str">
        <f t="shared" ca="1" si="282"/>
        <v/>
      </c>
      <c r="BU303" s="241"/>
      <c r="BV303" s="232"/>
      <c r="BW303" s="266" t="str">
        <f t="shared" ca="1" si="283"/>
        <v/>
      </c>
      <c r="BX303" s="266" t="str">
        <f t="shared" ca="1" si="284"/>
        <v/>
      </c>
      <c r="BY303" s="241"/>
      <c r="BZ303" s="266" t="str">
        <f t="shared" ca="1" si="285"/>
        <v/>
      </c>
      <c r="CA303" s="266" t="str">
        <f t="shared" ca="1" si="286"/>
        <v/>
      </c>
      <c r="CC303" s="266" t="str">
        <f t="shared" ca="1" si="287"/>
        <v/>
      </c>
      <c r="CD303" s="266" t="str">
        <f t="shared" ca="1" si="288"/>
        <v/>
      </c>
      <c r="CF303" s="266" t="str">
        <f t="shared" si="289"/>
        <v/>
      </c>
      <c r="CG303" s="266" t="str">
        <f t="shared" si="290"/>
        <v/>
      </c>
      <c r="CI303" s="266" t="str">
        <f t="shared" ca="1" si="291"/>
        <v/>
      </c>
      <c r="CJ303" s="266" t="str">
        <f t="shared" ca="1" si="292"/>
        <v/>
      </c>
      <c r="CL303" s="266" t="str">
        <f t="shared" ca="1" si="293"/>
        <v/>
      </c>
      <c r="CM303" s="266" t="str">
        <f t="shared" ca="1" si="294"/>
        <v/>
      </c>
    </row>
    <row r="304" spans="1:92" s="239" customFormat="1" ht="17.399999999999999" x14ac:dyDescent="0.55000000000000004">
      <c r="A304" s="254">
        <v>5</v>
      </c>
      <c r="B304" s="255" t="str">
        <f t="shared" si="268"/>
        <v xml:space="preserve">:  </v>
      </c>
      <c r="C304" s="256" t="s">
        <v>0</v>
      </c>
      <c r="D304" s="256" t="s">
        <v>0</v>
      </c>
      <c r="E304" s="256"/>
      <c r="F304" s="256" t="s">
        <v>0</v>
      </c>
      <c r="G304" s="256"/>
      <c r="H304" s="257"/>
      <c r="I304" s="258" t="s">
        <v>0</v>
      </c>
      <c r="J304" s="259"/>
      <c r="K304" s="566" t="s">
        <v>0</v>
      </c>
      <c r="L304" s="260" t="s">
        <v>0</v>
      </c>
      <c r="M304" s="261" t="str">
        <f t="shared" si="295"/>
        <v xml:space="preserve"> </v>
      </c>
      <c r="N304" s="260" t="s">
        <v>0</v>
      </c>
      <c r="O304" s="270"/>
      <c r="P304" s="262" t="s">
        <v>0</v>
      </c>
      <c r="Q304" s="262"/>
      <c r="S304" s="263" t="str">
        <f t="shared" si="298"/>
        <v xml:space="preserve"> </v>
      </c>
      <c r="T304" s="443" t="str">
        <f t="shared" si="296"/>
        <v/>
      </c>
      <c r="U304" s="263" t="e">
        <f t="shared" si="299"/>
        <v>#VALUE!</v>
      </c>
      <c r="V304" s="444" t="str">
        <f t="shared" si="297"/>
        <v xml:space="preserve"> </v>
      </c>
      <c r="Z304" s="232"/>
      <c r="AP304" s="232"/>
      <c r="AS304" s="268"/>
      <c r="AU304" s="266" t="str">
        <f t="shared" ca="1" si="269"/>
        <v/>
      </c>
      <c r="AV304" s="266" t="str">
        <f t="shared" ca="1" si="270"/>
        <v/>
      </c>
      <c r="AX304" s="266" t="str">
        <f t="shared" ca="1" si="271"/>
        <v/>
      </c>
      <c r="AY304" s="266" t="str">
        <f t="shared" ca="1" si="272"/>
        <v/>
      </c>
      <c r="BA304" s="266" t="str">
        <f t="shared" ca="1" si="273"/>
        <v/>
      </c>
      <c r="BB304" s="266" t="str">
        <f t="shared" ca="1" si="274"/>
        <v/>
      </c>
      <c r="BD304" s="266" t="str">
        <f t="shared" ca="1" si="275"/>
        <v/>
      </c>
      <c r="BE304" s="266" t="str">
        <f t="shared" ca="1" si="276"/>
        <v/>
      </c>
      <c r="BG304" s="266" t="str">
        <f t="shared" ca="1" si="277"/>
        <v/>
      </c>
      <c r="BH304" s="266" t="str">
        <f t="shared" ca="1" si="278"/>
        <v/>
      </c>
      <c r="BI304" s="235"/>
      <c r="BJ304" s="266" t="str">
        <f t="shared" ca="1" si="279"/>
        <v/>
      </c>
      <c r="BK304" s="266" t="str">
        <f t="shared" ca="1" si="279"/>
        <v/>
      </c>
      <c r="BM304" s="266" t="str">
        <f t="shared" ca="1" si="280"/>
        <v/>
      </c>
      <c r="BN304" s="266" t="str">
        <f t="shared" ca="1" si="280"/>
        <v/>
      </c>
      <c r="BP304" s="266" t="str">
        <f t="shared" ca="1" si="281"/>
        <v/>
      </c>
      <c r="BQ304" s="266" t="str">
        <f t="shared" ca="1" si="281"/>
        <v/>
      </c>
      <c r="BS304" s="266" t="str">
        <f t="shared" ca="1" si="282"/>
        <v/>
      </c>
      <c r="BT304" s="266" t="str">
        <f t="shared" ca="1" si="282"/>
        <v/>
      </c>
      <c r="BU304" s="241"/>
      <c r="BV304" s="232"/>
      <c r="BW304" s="266" t="str">
        <f t="shared" ca="1" si="283"/>
        <v/>
      </c>
      <c r="BX304" s="266" t="str">
        <f t="shared" ca="1" si="284"/>
        <v/>
      </c>
      <c r="BY304" s="241"/>
      <c r="BZ304" s="266" t="str">
        <f t="shared" ca="1" si="285"/>
        <v/>
      </c>
      <c r="CA304" s="266" t="str">
        <f t="shared" ca="1" si="286"/>
        <v/>
      </c>
      <c r="CC304" s="266" t="str">
        <f t="shared" ca="1" si="287"/>
        <v/>
      </c>
      <c r="CD304" s="266" t="str">
        <f t="shared" ca="1" si="288"/>
        <v/>
      </c>
      <c r="CF304" s="266" t="str">
        <f t="shared" si="289"/>
        <v/>
      </c>
      <c r="CG304" s="266" t="str">
        <f t="shared" si="290"/>
        <v/>
      </c>
      <c r="CI304" s="266" t="str">
        <f t="shared" ca="1" si="291"/>
        <v/>
      </c>
      <c r="CJ304" s="266" t="str">
        <f t="shared" ca="1" si="292"/>
        <v/>
      </c>
      <c r="CL304" s="266" t="str">
        <f t="shared" ca="1" si="293"/>
        <v/>
      </c>
      <c r="CM304" s="266" t="str">
        <f t="shared" ca="1" si="294"/>
        <v/>
      </c>
    </row>
    <row r="305" spans="1:92" s="239" customFormat="1" ht="17.399999999999999" x14ac:dyDescent="0.55000000000000004">
      <c r="A305" s="254">
        <v>6</v>
      </c>
      <c r="B305" s="255" t="str">
        <f t="shared" si="268"/>
        <v xml:space="preserve">:  </v>
      </c>
      <c r="C305" s="256" t="s">
        <v>0</v>
      </c>
      <c r="D305" s="256" t="s">
        <v>0</v>
      </c>
      <c r="E305" s="256"/>
      <c r="F305" s="256" t="s">
        <v>0</v>
      </c>
      <c r="G305" s="256"/>
      <c r="H305" s="257"/>
      <c r="I305" s="258" t="s">
        <v>0</v>
      </c>
      <c r="J305" s="259"/>
      <c r="K305" s="566" t="s">
        <v>0</v>
      </c>
      <c r="L305" s="260" t="s">
        <v>0</v>
      </c>
      <c r="M305" s="261" t="str">
        <f t="shared" si="295"/>
        <v xml:space="preserve"> </v>
      </c>
      <c r="N305" s="260" t="s">
        <v>0</v>
      </c>
      <c r="O305" s="270"/>
      <c r="P305" s="262" t="s">
        <v>0</v>
      </c>
      <c r="Q305" s="262"/>
      <c r="S305" s="263" t="str">
        <f t="shared" si="298"/>
        <v xml:space="preserve"> </v>
      </c>
      <c r="T305" s="443" t="str">
        <f t="shared" si="296"/>
        <v/>
      </c>
      <c r="U305" s="263" t="e">
        <f t="shared" si="299"/>
        <v>#VALUE!</v>
      </c>
      <c r="V305" s="444" t="str">
        <f t="shared" si="297"/>
        <v xml:space="preserve"> </v>
      </c>
      <c r="Z305" s="232"/>
      <c r="AP305" s="232"/>
      <c r="AS305" s="268"/>
      <c r="AU305" s="266" t="str">
        <f t="shared" ca="1" si="269"/>
        <v/>
      </c>
      <c r="AV305" s="266" t="str">
        <f t="shared" ca="1" si="270"/>
        <v/>
      </c>
      <c r="AX305" s="266" t="str">
        <f t="shared" ca="1" si="271"/>
        <v/>
      </c>
      <c r="AY305" s="266" t="str">
        <f t="shared" ca="1" si="272"/>
        <v/>
      </c>
      <c r="BA305" s="266" t="str">
        <f t="shared" ca="1" si="273"/>
        <v/>
      </c>
      <c r="BB305" s="266" t="str">
        <f t="shared" ca="1" si="274"/>
        <v/>
      </c>
      <c r="BD305" s="266" t="str">
        <f t="shared" ca="1" si="275"/>
        <v/>
      </c>
      <c r="BE305" s="266" t="str">
        <f t="shared" ca="1" si="276"/>
        <v/>
      </c>
      <c r="BG305" s="266" t="str">
        <f t="shared" ca="1" si="277"/>
        <v/>
      </c>
      <c r="BH305" s="266" t="str">
        <f t="shared" ca="1" si="278"/>
        <v/>
      </c>
      <c r="BI305" s="235"/>
      <c r="BJ305" s="266" t="str">
        <f t="shared" ca="1" si="279"/>
        <v/>
      </c>
      <c r="BK305" s="266" t="str">
        <f t="shared" ca="1" si="279"/>
        <v/>
      </c>
      <c r="BM305" s="266" t="str">
        <f t="shared" ca="1" si="280"/>
        <v/>
      </c>
      <c r="BN305" s="266" t="str">
        <f t="shared" ca="1" si="280"/>
        <v/>
      </c>
      <c r="BP305" s="266" t="str">
        <f t="shared" ca="1" si="281"/>
        <v/>
      </c>
      <c r="BQ305" s="266" t="str">
        <f t="shared" ca="1" si="281"/>
        <v/>
      </c>
      <c r="BS305" s="266" t="str">
        <f t="shared" ca="1" si="282"/>
        <v/>
      </c>
      <c r="BT305" s="266" t="str">
        <f t="shared" ca="1" si="282"/>
        <v/>
      </c>
      <c r="BU305" s="241"/>
      <c r="BV305" s="232"/>
      <c r="BW305" s="266" t="str">
        <f t="shared" ca="1" si="283"/>
        <v/>
      </c>
      <c r="BX305" s="266" t="str">
        <f t="shared" ca="1" si="284"/>
        <v/>
      </c>
      <c r="BY305" s="241"/>
      <c r="BZ305" s="266" t="str">
        <f t="shared" ca="1" si="285"/>
        <v/>
      </c>
      <c r="CA305" s="266" t="str">
        <f t="shared" ca="1" si="286"/>
        <v/>
      </c>
      <c r="CC305" s="266" t="str">
        <f t="shared" ca="1" si="287"/>
        <v/>
      </c>
      <c r="CD305" s="266" t="str">
        <f t="shared" ca="1" si="288"/>
        <v/>
      </c>
      <c r="CF305" s="266" t="str">
        <f t="shared" si="289"/>
        <v/>
      </c>
      <c r="CG305" s="266" t="str">
        <f t="shared" si="290"/>
        <v/>
      </c>
      <c r="CI305" s="266" t="str">
        <f t="shared" ca="1" si="291"/>
        <v/>
      </c>
      <c r="CJ305" s="266" t="str">
        <f t="shared" ca="1" si="292"/>
        <v/>
      </c>
      <c r="CL305" s="266" t="str">
        <f t="shared" ca="1" si="293"/>
        <v/>
      </c>
      <c r="CM305" s="266" t="str">
        <f t="shared" ca="1" si="294"/>
        <v/>
      </c>
    </row>
    <row r="306" spans="1:92" s="239" customFormat="1" ht="17.399999999999999" x14ac:dyDescent="0.55000000000000004">
      <c r="A306" s="254">
        <v>7</v>
      </c>
      <c r="B306" s="255" t="str">
        <f t="shared" si="268"/>
        <v xml:space="preserve">:  </v>
      </c>
      <c r="C306" s="256" t="s">
        <v>0</v>
      </c>
      <c r="D306" s="256" t="s">
        <v>0</v>
      </c>
      <c r="E306" s="256"/>
      <c r="F306" s="256" t="s">
        <v>0</v>
      </c>
      <c r="G306" s="256"/>
      <c r="H306" s="257"/>
      <c r="I306" s="258" t="s">
        <v>0</v>
      </c>
      <c r="J306" s="259"/>
      <c r="K306" s="571" t="s">
        <v>0</v>
      </c>
      <c r="L306" s="260" t="s">
        <v>0</v>
      </c>
      <c r="M306" s="261" t="str">
        <f t="shared" si="295"/>
        <v xml:space="preserve"> </v>
      </c>
      <c r="N306" s="260" t="s">
        <v>0</v>
      </c>
      <c r="O306" s="270"/>
      <c r="P306" s="262" t="s">
        <v>0</v>
      </c>
      <c r="Q306" s="262"/>
      <c r="S306" s="263" t="str">
        <f t="shared" si="298"/>
        <v xml:space="preserve"> </v>
      </c>
      <c r="T306" s="443" t="str">
        <f t="shared" si="296"/>
        <v/>
      </c>
      <c r="U306" s="263" t="e">
        <f t="shared" si="299"/>
        <v>#VALUE!</v>
      </c>
      <c r="V306" s="444" t="str">
        <f t="shared" si="297"/>
        <v xml:space="preserve"> </v>
      </c>
      <c r="Z306" s="232"/>
      <c r="AP306" s="232"/>
      <c r="AS306" s="268"/>
      <c r="AU306" s="266" t="str">
        <f t="shared" ca="1" si="269"/>
        <v/>
      </c>
      <c r="AV306" s="266" t="str">
        <f t="shared" ca="1" si="270"/>
        <v/>
      </c>
      <c r="AX306" s="266" t="str">
        <f t="shared" ca="1" si="271"/>
        <v/>
      </c>
      <c r="AY306" s="266" t="str">
        <f t="shared" ca="1" si="272"/>
        <v/>
      </c>
      <c r="BA306" s="266" t="str">
        <f t="shared" ca="1" si="273"/>
        <v/>
      </c>
      <c r="BB306" s="266" t="str">
        <f t="shared" ca="1" si="274"/>
        <v/>
      </c>
      <c r="BD306" s="266" t="str">
        <f t="shared" ca="1" si="275"/>
        <v/>
      </c>
      <c r="BE306" s="266" t="str">
        <f t="shared" ca="1" si="276"/>
        <v/>
      </c>
      <c r="BG306" s="266" t="str">
        <f t="shared" ca="1" si="277"/>
        <v/>
      </c>
      <c r="BH306" s="266" t="str">
        <f t="shared" ca="1" si="278"/>
        <v/>
      </c>
      <c r="BI306" s="235"/>
      <c r="BJ306" s="266" t="str">
        <f t="shared" ca="1" si="279"/>
        <v/>
      </c>
      <c r="BK306" s="266" t="str">
        <f t="shared" ca="1" si="279"/>
        <v/>
      </c>
      <c r="BM306" s="266" t="str">
        <f t="shared" ca="1" si="280"/>
        <v/>
      </c>
      <c r="BN306" s="266" t="str">
        <f t="shared" ca="1" si="280"/>
        <v/>
      </c>
      <c r="BP306" s="266" t="str">
        <f t="shared" ca="1" si="281"/>
        <v/>
      </c>
      <c r="BQ306" s="266" t="str">
        <f t="shared" ca="1" si="281"/>
        <v/>
      </c>
      <c r="BS306" s="266" t="str">
        <f t="shared" ca="1" si="282"/>
        <v/>
      </c>
      <c r="BT306" s="266" t="str">
        <f t="shared" ca="1" si="282"/>
        <v/>
      </c>
      <c r="BU306" s="241"/>
      <c r="BV306" s="232"/>
      <c r="BW306" s="266" t="str">
        <f t="shared" ca="1" si="283"/>
        <v/>
      </c>
      <c r="BX306" s="266" t="str">
        <f t="shared" ca="1" si="284"/>
        <v/>
      </c>
      <c r="BY306" s="241"/>
      <c r="BZ306" s="266" t="str">
        <f t="shared" ca="1" si="285"/>
        <v/>
      </c>
      <c r="CA306" s="266" t="str">
        <f t="shared" ca="1" si="286"/>
        <v/>
      </c>
      <c r="CC306" s="266" t="str">
        <f t="shared" ca="1" si="287"/>
        <v/>
      </c>
      <c r="CD306" s="266" t="str">
        <f t="shared" ca="1" si="288"/>
        <v/>
      </c>
      <c r="CF306" s="266" t="str">
        <f t="shared" si="289"/>
        <v/>
      </c>
      <c r="CG306" s="266" t="str">
        <f t="shared" si="290"/>
        <v/>
      </c>
      <c r="CI306" s="266" t="str">
        <f t="shared" ca="1" si="291"/>
        <v/>
      </c>
      <c r="CJ306" s="266" t="str">
        <f t="shared" ca="1" si="292"/>
        <v/>
      </c>
      <c r="CL306" s="266" t="str">
        <f t="shared" ca="1" si="293"/>
        <v/>
      </c>
      <c r="CM306" s="266" t="str">
        <f t="shared" ca="1" si="294"/>
        <v/>
      </c>
    </row>
    <row r="307" spans="1:92" s="239" customFormat="1" ht="17.399999999999999" x14ac:dyDescent="0.55000000000000004">
      <c r="A307" s="254">
        <v>8</v>
      </c>
      <c r="B307" s="255" t="str">
        <f t="shared" si="268"/>
        <v xml:space="preserve">:  </v>
      </c>
      <c r="C307" s="256" t="s">
        <v>0</v>
      </c>
      <c r="D307" s="256" t="s">
        <v>0</v>
      </c>
      <c r="E307" s="256"/>
      <c r="F307" s="256" t="s">
        <v>0</v>
      </c>
      <c r="G307" s="256"/>
      <c r="H307" s="257"/>
      <c r="I307" s="258" t="s">
        <v>0</v>
      </c>
      <c r="J307" s="259"/>
      <c r="K307" s="566" t="s">
        <v>0</v>
      </c>
      <c r="L307" s="260" t="s">
        <v>0</v>
      </c>
      <c r="M307" s="261" t="str">
        <f t="shared" si="295"/>
        <v xml:space="preserve"> </v>
      </c>
      <c r="N307" s="260" t="s">
        <v>0</v>
      </c>
      <c r="O307" s="270"/>
      <c r="P307" s="262" t="s">
        <v>0</v>
      </c>
      <c r="Q307" s="262"/>
      <c r="S307" s="263" t="str">
        <f t="shared" si="298"/>
        <v xml:space="preserve"> </v>
      </c>
      <c r="T307" s="443" t="str">
        <f t="shared" si="296"/>
        <v/>
      </c>
      <c r="U307" s="263" t="e">
        <f t="shared" si="299"/>
        <v>#VALUE!</v>
      </c>
      <c r="V307" s="444" t="str">
        <f t="shared" si="297"/>
        <v xml:space="preserve"> </v>
      </c>
      <c r="Z307" s="232"/>
      <c r="AP307" s="232"/>
      <c r="AS307" s="268"/>
      <c r="AU307" s="266" t="str">
        <f t="shared" ca="1" si="269"/>
        <v/>
      </c>
      <c r="AV307" s="266" t="str">
        <f t="shared" ca="1" si="270"/>
        <v/>
      </c>
      <c r="AX307" s="266" t="str">
        <f t="shared" ca="1" si="271"/>
        <v/>
      </c>
      <c r="AY307" s="266" t="str">
        <f t="shared" ca="1" si="272"/>
        <v/>
      </c>
      <c r="BA307" s="266" t="str">
        <f t="shared" ca="1" si="273"/>
        <v/>
      </c>
      <c r="BB307" s="266" t="str">
        <f t="shared" ca="1" si="274"/>
        <v/>
      </c>
      <c r="BD307" s="266" t="str">
        <f t="shared" ca="1" si="275"/>
        <v/>
      </c>
      <c r="BE307" s="266" t="str">
        <f t="shared" ca="1" si="276"/>
        <v/>
      </c>
      <c r="BG307" s="266" t="str">
        <f t="shared" ca="1" si="277"/>
        <v/>
      </c>
      <c r="BH307" s="266" t="str">
        <f t="shared" ca="1" si="278"/>
        <v/>
      </c>
      <c r="BI307" s="235"/>
      <c r="BJ307" s="266" t="str">
        <f t="shared" ca="1" si="279"/>
        <v/>
      </c>
      <c r="BK307" s="266" t="str">
        <f t="shared" ca="1" si="279"/>
        <v/>
      </c>
      <c r="BM307" s="266" t="str">
        <f t="shared" ca="1" si="280"/>
        <v/>
      </c>
      <c r="BN307" s="266" t="str">
        <f t="shared" ca="1" si="280"/>
        <v/>
      </c>
      <c r="BP307" s="266" t="str">
        <f t="shared" ca="1" si="281"/>
        <v/>
      </c>
      <c r="BQ307" s="266" t="str">
        <f t="shared" ca="1" si="281"/>
        <v/>
      </c>
      <c r="BS307" s="266" t="str">
        <f t="shared" ca="1" si="282"/>
        <v/>
      </c>
      <c r="BT307" s="266" t="str">
        <f t="shared" ca="1" si="282"/>
        <v/>
      </c>
      <c r="BU307" s="241"/>
      <c r="BV307" s="232"/>
      <c r="BW307" s="266" t="str">
        <f t="shared" ca="1" si="283"/>
        <v/>
      </c>
      <c r="BX307" s="266" t="str">
        <f t="shared" ca="1" si="284"/>
        <v/>
      </c>
      <c r="BY307" s="241"/>
      <c r="BZ307" s="266" t="str">
        <f t="shared" ca="1" si="285"/>
        <v/>
      </c>
      <c r="CA307" s="266" t="str">
        <f t="shared" ca="1" si="286"/>
        <v/>
      </c>
      <c r="CC307" s="266" t="str">
        <f t="shared" ca="1" si="287"/>
        <v/>
      </c>
      <c r="CD307" s="266" t="str">
        <f t="shared" ca="1" si="288"/>
        <v/>
      </c>
      <c r="CF307" s="266" t="str">
        <f t="shared" si="289"/>
        <v/>
      </c>
      <c r="CG307" s="266" t="str">
        <f t="shared" si="290"/>
        <v/>
      </c>
      <c r="CI307" s="266" t="str">
        <f t="shared" ca="1" si="291"/>
        <v/>
      </c>
      <c r="CJ307" s="266" t="str">
        <f t="shared" ca="1" si="292"/>
        <v/>
      </c>
      <c r="CL307" s="266" t="str">
        <f t="shared" ca="1" si="293"/>
        <v/>
      </c>
      <c r="CM307" s="266" t="str">
        <f t="shared" ca="1" si="294"/>
        <v/>
      </c>
    </row>
    <row r="308" spans="1:92" s="239" customFormat="1" ht="17.399999999999999" x14ac:dyDescent="0.55000000000000004">
      <c r="A308" s="254">
        <v>9</v>
      </c>
      <c r="B308" s="255" t="str">
        <f t="shared" si="268"/>
        <v xml:space="preserve">:  </v>
      </c>
      <c r="C308" s="256" t="s">
        <v>0</v>
      </c>
      <c r="D308" s="256" t="s">
        <v>0</v>
      </c>
      <c r="E308" s="256"/>
      <c r="F308" s="256" t="s">
        <v>0</v>
      </c>
      <c r="G308" s="256"/>
      <c r="H308" s="257"/>
      <c r="I308" s="258" t="s">
        <v>0</v>
      </c>
      <c r="J308" s="259"/>
      <c r="K308" s="566" t="s">
        <v>0</v>
      </c>
      <c r="L308" s="260" t="s">
        <v>0</v>
      </c>
      <c r="M308" s="261" t="str">
        <f t="shared" si="295"/>
        <v xml:space="preserve"> </v>
      </c>
      <c r="N308" s="260" t="s">
        <v>0</v>
      </c>
      <c r="O308" s="270"/>
      <c r="P308" s="262" t="s">
        <v>0</v>
      </c>
      <c r="Q308" s="262"/>
      <c r="S308" s="263" t="str">
        <f t="shared" si="298"/>
        <v xml:space="preserve"> </v>
      </c>
      <c r="T308" s="443" t="str">
        <f t="shared" si="296"/>
        <v/>
      </c>
      <c r="U308" s="263" t="e">
        <f t="shared" si="299"/>
        <v>#VALUE!</v>
      </c>
      <c r="V308" s="444" t="str">
        <f t="shared" si="297"/>
        <v xml:space="preserve"> </v>
      </c>
      <c r="Z308" s="232"/>
      <c r="AP308" s="232"/>
      <c r="AS308" s="268"/>
      <c r="AU308" s="266" t="str">
        <f t="shared" ca="1" si="269"/>
        <v/>
      </c>
      <c r="AV308" s="266" t="str">
        <f t="shared" ca="1" si="270"/>
        <v/>
      </c>
      <c r="AX308" s="266" t="str">
        <f t="shared" ca="1" si="271"/>
        <v/>
      </c>
      <c r="AY308" s="266" t="str">
        <f t="shared" ca="1" si="272"/>
        <v/>
      </c>
      <c r="BA308" s="266" t="str">
        <f t="shared" ca="1" si="273"/>
        <v/>
      </c>
      <c r="BB308" s="266" t="str">
        <f t="shared" ca="1" si="274"/>
        <v/>
      </c>
      <c r="BD308" s="266" t="str">
        <f t="shared" ca="1" si="275"/>
        <v/>
      </c>
      <c r="BE308" s="266" t="str">
        <f t="shared" ca="1" si="276"/>
        <v/>
      </c>
      <c r="BG308" s="266" t="str">
        <f t="shared" ca="1" si="277"/>
        <v/>
      </c>
      <c r="BH308" s="266" t="str">
        <f t="shared" ca="1" si="278"/>
        <v/>
      </c>
      <c r="BI308" s="235"/>
      <c r="BJ308" s="266" t="str">
        <f t="shared" ca="1" si="279"/>
        <v/>
      </c>
      <c r="BK308" s="266" t="str">
        <f t="shared" ca="1" si="279"/>
        <v/>
      </c>
      <c r="BM308" s="266" t="str">
        <f t="shared" ca="1" si="280"/>
        <v/>
      </c>
      <c r="BN308" s="266" t="str">
        <f t="shared" ca="1" si="280"/>
        <v/>
      </c>
      <c r="BP308" s="266" t="str">
        <f t="shared" ca="1" si="281"/>
        <v/>
      </c>
      <c r="BQ308" s="266" t="str">
        <f t="shared" ca="1" si="281"/>
        <v/>
      </c>
      <c r="BS308" s="266" t="str">
        <f t="shared" ca="1" si="282"/>
        <v/>
      </c>
      <c r="BT308" s="266" t="str">
        <f t="shared" ca="1" si="282"/>
        <v/>
      </c>
      <c r="BU308" s="241"/>
      <c r="BV308" s="232"/>
      <c r="BW308" s="266" t="str">
        <f t="shared" ca="1" si="283"/>
        <v/>
      </c>
      <c r="BX308" s="266" t="str">
        <f t="shared" ca="1" si="284"/>
        <v/>
      </c>
      <c r="BY308" s="241"/>
      <c r="BZ308" s="266" t="str">
        <f t="shared" ca="1" si="285"/>
        <v/>
      </c>
      <c r="CA308" s="266" t="str">
        <f t="shared" ca="1" si="286"/>
        <v/>
      </c>
      <c r="CC308" s="266" t="str">
        <f t="shared" ca="1" si="287"/>
        <v/>
      </c>
      <c r="CD308" s="266" t="str">
        <f t="shared" ca="1" si="288"/>
        <v/>
      </c>
      <c r="CF308" s="266" t="str">
        <f t="shared" si="289"/>
        <v/>
      </c>
      <c r="CG308" s="266" t="str">
        <f t="shared" si="290"/>
        <v/>
      </c>
      <c r="CI308" s="266" t="str">
        <f t="shared" ca="1" si="291"/>
        <v/>
      </c>
      <c r="CJ308" s="266" t="str">
        <f t="shared" ca="1" si="292"/>
        <v/>
      </c>
      <c r="CL308" s="266" t="str">
        <f t="shared" ca="1" si="293"/>
        <v/>
      </c>
      <c r="CM308" s="266" t="str">
        <f t="shared" ca="1" si="294"/>
        <v/>
      </c>
    </row>
    <row r="309" spans="1:92" s="239" customFormat="1" ht="17.399999999999999" x14ac:dyDescent="0.55000000000000004">
      <c r="A309" s="254">
        <v>10</v>
      </c>
      <c r="B309" s="255" t="str">
        <f t="shared" si="268"/>
        <v xml:space="preserve">:  </v>
      </c>
      <c r="C309" s="256" t="s">
        <v>0</v>
      </c>
      <c r="D309" s="256" t="s">
        <v>0</v>
      </c>
      <c r="E309" s="256"/>
      <c r="F309" s="256" t="s">
        <v>0</v>
      </c>
      <c r="G309" s="256"/>
      <c r="H309" s="257"/>
      <c r="I309" s="258" t="s">
        <v>0</v>
      </c>
      <c r="J309" s="259"/>
      <c r="K309" s="566" t="s">
        <v>0</v>
      </c>
      <c r="L309" s="260" t="s">
        <v>0</v>
      </c>
      <c r="M309" s="261" t="str">
        <f t="shared" si="295"/>
        <v xml:space="preserve"> </v>
      </c>
      <c r="N309" s="260" t="s">
        <v>0</v>
      </c>
      <c r="O309" s="270"/>
      <c r="P309" s="262" t="s">
        <v>0</v>
      </c>
      <c r="Q309" s="262"/>
      <c r="S309" s="263" t="str">
        <f t="shared" si="298"/>
        <v xml:space="preserve"> </v>
      </c>
      <c r="T309" s="443" t="str">
        <f t="shared" si="296"/>
        <v/>
      </c>
      <c r="U309" s="263" t="e">
        <f t="shared" si="299"/>
        <v>#VALUE!</v>
      </c>
      <c r="V309" s="444" t="str">
        <f t="shared" si="297"/>
        <v xml:space="preserve"> </v>
      </c>
      <c r="Z309" s="232"/>
      <c r="AP309" s="232"/>
      <c r="AS309" s="268"/>
      <c r="AU309" s="266" t="str">
        <f t="shared" ca="1" si="269"/>
        <v/>
      </c>
      <c r="AV309" s="266" t="str">
        <f t="shared" ca="1" si="270"/>
        <v/>
      </c>
      <c r="AX309" s="266" t="str">
        <f t="shared" ca="1" si="271"/>
        <v/>
      </c>
      <c r="AY309" s="266" t="str">
        <f t="shared" ca="1" si="272"/>
        <v/>
      </c>
      <c r="BA309" s="266" t="str">
        <f t="shared" ca="1" si="273"/>
        <v/>
      </c>
      <c r="BB309" s="266" t="str">
        <f t="shared" ca="1" si="274"/>
        <v/>
      </c>
      <c r="BD309" s="266" t="str">
        <f t="shared" ca="1" si="275"/>
        <v/>
      </c>
      <c r="BE309" s="266" t="str">
        <f t="shared" ca="1" si="276"/>
        <v/>
      </c>
      <c r="BG309" s="266" t="str">
        <f t="shared" ca="1" si="277"/>
        <v/>
      </c>
      <c r="BH309" s="266" t="str">
        <f t="shared" ca="1" si="278"/>
        <v/>
      </c>
      <c r="BI309" s="235"/>
      <c r="BJ309" s="266" t="str">
        <f t="shared" ca="1" si="279"/>
        <v/>
      </c>
      <c r="BK309" s="266" t="str">
        <f t="shared" ca="1" si="279"/>
        <v/>
      </c>
      <c r="BM309" s="266" t="str">
        <f t="shared" ca="1" si="280"/>
        <v/>
      </c>
      <c r="BN309" s="266" t="str">
        <f t="shared" ca="1" si="280"/>
        <v/>
      </c>
      <c r="BP309" s="266" t="str">
        <f t="shared" ca="1" si="281"/>
        <v/>
      </c>
      <c r="BQ309" s="266" t="str">
        <f t="shared" ca="1" si="281"/>
        <v/>
      </c>
      <c r="BS309" s="266" t="str">
        <f t="shared" ca="1" si="282"/>
        <v/>
      </c>
      <c r="BT309" s="266" t="str">
        <f t="shared" ca="1" si="282"/>
        <v/>
      </c>
      <c r="BU309" s="241"/>
      <c r="BV309" s="232"/>
      <c r="BW309" s="266" t="str">
        <f t="shared" ca="1" si="283"/>
        <v/>
      </c>
      <c r="BX309" s="266" t="str">
        <f t="shared" ca="1" si="284"/>
        <v/>
      </c>
      <c r="BY309" s="241"/>
      <c r="BZ309" s="266" t="str">
        <f t="shared" ca="1" si="285"/>
        <v/>
      </c>
      <c r="CA309" s="266" t="str">
        <f t="shared" ca="1" si="286"/>
        <v/>
      </c>
      <c r="CC309" s="266" t="str">
        <f t="shared" ca="1" si="287"/>
        <v/>
      </c>
      <c r="CD309" s="266" t="str">
        <f t="shared" ca="1" si="288"/>
        <v/>
      </c>
      <c r="CF309" s="266" t="str">
        <f t="shared" si="289"/>
        <v/>
      </c>
      <c r="CG309" s="266" t="str">
        <f t="shared" si="290"/>
        <v/>
      </c>
      <c r="CI309" s="266" t="str">
        <f t="shared" ca="1" si="291"/>
        <v/>
      </c>
      <c r="CJ309" s="266" t="str">
        <f t="shared" ca="1" si="292"/>
        <v/>
      </c>
      <c r="CL309" s="266" t="str">
        <f t="shared" ca="1" si="293"/>
        <v/>
      </c>
      <c r="CM309" s="266" t="str">
        <f t="shared" ca="1" si="294"/>
        <v/>
      </c>
    </row>
    <row r="310" spans="1:92" s="239" customFormat="1" ht="17.399999999999999" x14ac:dyDescent="0.55000000000000004">
      <c r="A310" s="254">
        <v>11</v>
      </c>
      <c r="B310" s="255" t="str">
        <f t="shared" si="268"/>
        <v xml:space="preserve">:  </v>
      </c>
      <c r="C310" s="256" t="s">
        <v>0</v>
      </c>
      <c r="D310" s="256" t="s">
        <v>0</v>
      </c>
      <c r="E310" s="256"/>
      <c r="F310" s="256" t="s">
        <v>0</v>
      </c>
      <c r="G310" s="256"/>
      <c r="H310" s="257"/>
      <c r="I310" s="258" t="s">
        <v>0</v>
      </c>
      <c r="J310" s="259"/>
      <c r="K310" s="566" t="s">
        <v>0</v>
      </c>
      <c r="L310" s="260" t="s">
        <v>0</v>
      </c>
      <c r="M310" s="261" t="str">
        <f t="shared" si="295"/>
        <v xml:space="preserve"> </v>
      </c>
      <c r="N310" s="260" t="s">
        <v>0</v>
      </c>
      <c r="O310" s="270"/>
      <c r="P310" s="262" t="s">
        <v>0</v>
      </c>
      <c r="Q310" s="262"/>
      <c r="S310" s="263" t="str">
        <f t="shared" si="298"/>
        <v xml:space="preserve"> </v>
      </c>
      <c r="T310" s="443" t="str">
        <f t="shared" si="296"/>
        <v/>
      </c>
      <c r="U310" s="263" t="e">
        <f t="shared" si="299"/>
        <v>#VALUE!</v>
      </c>
      <c r="V310" s="444" t="str">
        <f t="shared" si="297"/>
        <v xml:space="preserve"> </v>
      </c>
      <c r="Z310" s="232"/>
      <c r="AP310" s="232"/>
      <c r="AS310" s="268"/>
      <c r="AU310" s="266" t="str">
        <f t="shared" ca="1" si="269"/>
        <v/>
      </c>
      <c r="AV310" s="266" t="str">
        <f t="shared" ca="1" si="270"/>
        <v/>
      </c>
      <c r="AX310" s="266" t="str">
        <f t="shared" ca="1" si="271"/>
        <v/>
      </c>
      <c r="AY310" s="266" t="str">
        <f t="shared" ca="1" si="272"/>
        <v/>
      </c>
      <c r="BA310" s="266" t="str">
        <f t="shared" ca="1" si="273"/>
        <v/>
      </c>
      <c r="BB310" s="266" t="str">
        <f t="shared" ca="1" si="274"/>
        <v/>
      </c>
      <c r="BD310" s="266" t="str">
        <f t="shared" ca="1" si="275"/>
        <v/>
      </c>
      <c r="BE310" s="266" t="str">
        <f t="shared" ca="1" si="276"/>
        <v/>
      </c>
      <c r="BG310" s="266" t="str">
        <f t="shared" ca="1" si="277"/>
        <v/>
      </c>
      <c r="BH310" s="266" t="str">
        <f t="shared" ca="1" si="278"/>
        <v/>
      </c>
      <c r="BI310" s="235"/>
      <c r="BJ310" s="266" t="str">
        <f t="shared" ca="1" si="279"/>
        <v/>
      </c>
      <c r="BK310" s="266" t="str">
        <f t="shared" ca="1" si="279"/>
        <v/>
      </c>
      <c r="BM310" s="266" t="str">
        <f t="shared" ca="1" si="280"/>
        <v/>
      </c>
      <c r="BN310" s="266" t="str">
        <f t="shared" ca="1" si="280"/>
        <v/>
      </c>
      <c r="BP310" s="266" t="str">
        <f t="shared" ca="1" si="281"/>
        <v/>
      </c>
      <c r="BQ310" s="266" t="str">
        <f t="shared" ca="1" si="281"/>
        <v/>
      </c>
      <c r="BS310" s="266" t="str">
        <f t="shared" ca="1" si="282"/>
        <v/>
      </c>
      <c r="BT310" s="266" t="str">
        <f t="shared" ca="1" si="282"/>
        <v/>
      </c>
      <c r="BU310" s="241"/>
      <c r="BV310" s="232"/>
      <c r="BW310" s="266" t="str">
        <f t="shared" ca="1" si="283"/>
        <v/>
      </c>
      <c r="BX310" s="266" t="str">
        <f t="shared" ca="1" si="284"/>
        <v/>
      </c>
      <c r="BY310" s="241"/>
      <c r="BZ310" s="266" t="str">
        <f t="shared" ca="1" si="285"/>
        <v/>
      </c>
      <c r="CA310" s="266" t="str">
        <f t="shared" ca="1" si="286"/>
        <v/>
      </c>
      <c r="CC310" s="266" t="str">
        <f t="shared" ca="1" si="287"/>
        <v/>
      </c>
      <c r="CD310" s="266" t="str">
        <f t="shared" ca="1" si="288"/>
        <v/>
      </c>
      <c r="CF310" s="266" t="str">
        <f t="shared" si="289"/>
        <v/>
      </c>
      <c r="CG310" s="266" t="str">
        <f t="shared" si="290"/>
        <v/>
      </c>
      <c r="CI310" s="266" t="str">
        <f t="shared" ca="1" si="291"/>
        <v/>
      </c>
      <c r="CJ310" s="266" t="str">
        <f t="shared" ca="1" si="292"/>
        <v/>
      </c>
      <c r="CL310" s="266" t="str">
        <f t="shared" ca="1" si="293"/>
        <v/>
      </c>
      <c r="CM310" s="266" t="str">
        <f t="shared" ca="1" si="294"/>
        <v/>
      </c>
    </row>
    <row r="311" spans="1:92" s="239" customFormat="1" ht="17.399999999999999" x14ac:dyDescent="0.55000000000000004">
      <c r="A311" s="254">
        <v>12</v>
      </c>
      <c r="B311" s="255" t="str">
        <f t="shared" si="268"/>
        <v xml:space="preserve">:  </v>
      </c>
      <c r="C311" s="256" t="s">
        <v>0</v>
      </c>
      <c r="D311" s="256" t="s">
        <v>0</v>
      </c>
      <c r="E311" s="256"/>
      <c r="F311" s="256" t="s">
        <v>0</v>
      </c>
      <c r="G311" s="256"/>
      <c r="H311" s="257"/>
      <c r="I311" s="258" t="s">
        <v>0</v>
      </c>
      <c r="J311" s="259"/>
      <c r="K311" s="566" t="s">
        <v>0</v>
      </c>
      <c r="L311" s="260" t="s">
        <v>0</v>
      </c>
      <c r="M311" s="261" t="str">
        <f t="shared" si="295"/>
        <v xml:space="preserve"> </v>
      </c>
      <c r="N311" s="260" t="s">
        <v>0</v>
      </c>
      <c r="O311" s="270"/>
      <c r="P311" s="262" t="s">
        <v>0</v>
      </c>
      <c r="Q311" s="262"/>
      <c r="S311" s="263" t="str">
        <f t="shared" si="298"/>
        <v xml:space="preserve"> </v>
      </c>
      <c r="T311" s="443" t="str">
        <f t="shared" si="296"/>
        <v/>
      </c>
      <c r="U311" s="263" t="e">
        <f t="shared" si="299"/>
        <v>#VALUE!</v>
      </c>
      <c r="V311" s="444" t="str">
        <f t="shared" si="297"/>
        <v xml:space="preserve"> </v>
      </c>
      <c r="Z311" s="232"/>
      <c r="AP311" s="232"/>
      <c r="AS311" s="268"/>
      <c r="AU311" s="266" t="str">
        <f t="shared" ca="1" si="269"/>
        <v/>
      </c>
      <c r="AV311" s="266" t="str">
        <f t="shared" ca="1" si="270"/>
        <v/>
      </c>
      <c r="AX311" s="266" t="str">
        <f t="shared" ca="1" si="271"/>
        <v/>
      </c>
      <c r="AY311" s="266" t="str">
        <f t="shared" ca="1" si="272"/>
        <v/>
      </c>
      <c r="BA311" s="266" t="str">
        <f t="shared" ca="1" si="273"/>
        <v/>
      </c>
      <c r="BB311" s="266" t="str">
        <f t="shared" ca="1" si="274"/>
        <v/>
      </c>
      <c r="BD311" s="266" t="str">
        <f t="shared" ca="1" si="275"/>
        <v/>
      </c>
      <c r="BE311" s="266" t="str">
        <f t="shared" ca="1" si="276"/>
        <v/>
      </c>
      <c r="BG311" s="266" t="str">
        <f t="shared" ca="1" si="277"/>
        <v/>
      </c>
      <c r="BH311" s="266" t="str">
        <f t="shared" ca="1" si="278"/>
        <v/>
      </c>
      <c r="BI311" s="235"/>
      <c r="BJ311" s="266" t="str">
        <f t="shared" ca="1" si="279"/>
        <v/>
      </c>
      <c r="BK311" s="266" t="str">
        <f t="shared" ca="1" si="279"/>
        <v/>
      </c>
      <c r="BM311" s="266" t="str">
        <f t="shared" ca="1" si="280"/>
        <v/>
      </c>
      <c r="BN311" s="266" t="str">
        <f t="shared" ca="1" si="280"/>
        <v/>
      </c>
      <c r="BP311" s="266" t="str">
        <f t="shared" ca="1" si="281"/>
        <v/>
      </c>
      <c r="BQ311" s="266" t="str">
        <f t="shared" ca="1" si="281"/>
        <v/>
      </c>
      <c r="BS311" s="266" t="str">
        <f t="shared" ca="1" si="282"/>
        <v/>
      </c>
      <c r="BT311" s="266" t="str">
        <f t="shared" ca="1" si="282"/>
        <v/>
      </c>
      <c r="BU311" s="241"/>
      <c r="BV311" s="232"/>
      <c r="BW311" s="266" t="str">
        <f t="shared" ca="1" si="283"/>
        <v/>
      </c>
      <c r="BX311" s="266" t="str">
        <f t="shared" ca="1" si="284"/>
        <v/>
      </c>
      <c r="BY311" s="241"/>
      <c r="BZ311" s="266" t="str">
        <f t="shared" ca="1" si="285"/>
        <v/>
      </c>
      <c r="CA311" s="266" t="str">
        <f t="shared" ca="1" si="286"/>
        <v/>
      </c>
      <c r="CC311" s="266" t="str">
        <f t="shared" ca="1" si="287"/>
        <v/>
      </c>
      <c r="CD311" s="266" t="str">
        <f t="shared" ca="1" si="288"/>
        <v/>
      </c>
      <c r="CF311" s="266" t="str">
        <f t="shared" si="289"/>
        <v/>
      </c>
      <c r="CG311" s="266" t="str">
        <f t="shared" si="290"/>
        <v/>
      </c>
      <c r="CI311" s="266" t="str">
        <f t="shared" ca="1" si="291"/>
        <v/>
      </c>
      <c r="CJ311" s="266" t="str">
        <f t="shared" ca="1" si="292"/>
        <v/>
      </c>
      <c r="CL311" s="266" t="str">
        <f t="shared" ca="1" si="293"/>
        <v/>
      </c>
      <c r="CM311" s="266" t="str">
        <f t="shared" ca="1" si="294"/>
        <v/>
      </c>
    </row>
    <row r="312" spans="1:92" s="239" customFormat="1" ht="17.399999999999999" x14ac:dyDescent="0.55000000000000004">
      <c r="A312" s="254">
        <v>13</v>
      </c>
      <c r="B312" s="255" t="str">
        <f t="shared" si="268"/>
        <v xml:space="preserve">:  </v>
      </c>
      <c r="C312" s="256" t="s">
        <v>0</v>
      </c>
      <c r="D312" s="256" t="s">
        <v>0</v>
      </c>
      <c r="E312" s="256"/>
      <c r="F312" s="256" t="s">
        <v>0</v>
      </c>
      <c r="G312" s="256"/>
      <c r="H312" s="257"/>
      <c r="I312" s="258" t="s">
        <v>0</v>
      </c>
      <c r="J312" s="259"/>
      <c r="K312" s="566" t="s">
        <v>0</v>
      </c>
      <c r="L312" s="260" t="s">
        <v>0</v>
      </c>
      <c r="M312" s="261" t="str">
        <f t="shared" si="295"/>
        <v xml:space="preserve"> </v>
      </c>
      <c r="N312" s="260" t="s">
        <v>0</v>
      </c>
      <c r="O312" s="270"/>
      <c r="P312" s="262" t="s">
        <v>0</v>
      </c>
      <c r="Q312" s="262"/>
      <c r="S312" s="263" t="str">
        <f t="shared" si="298"/>
        <v xml:space="preserve"> </v>
      </c>
      <c r="T312" s="443" t="str">
        <f t="shared" si="296"/>
        <v/>
      </c>
      <c r="U312" s="263" t="e">
        <f t="shared" si="299"/>
        <v>#VALUE!</v>
      </c>
      <c r="V312" s="444" t="str">
        <f t="shared" si="297"/>
        <v xml:space="preserve"> </v>
      </c>
      <c r="Z312" s="232"/>
      <c r="AP312" s="232"/>
      <c r="AS312" s="268"/>
      <c r="AU312" s="266" t="str">
        <f t="shared" ca="1" si="269"/>
        <v/>
      </c>
      <c r="AV312" s="266" t="str">
        <f t="shared" ca="1" si="270"/>
        <v/>
      </c>
      <c r="AX312" s="266" t="str">
        <f t="shared" ca="1" si="271"/>
        <v/>
      </c>
      <c r="AY312" s="266" t="str">
        <f t="shared" ca="1" si="272"/>
        <v/>
      </c>
      <c r="BA312" s="266" t="str">
        <f t="shared" ca="1" si="273"/>
        <v/>
      </c>
      <c r="BB312" s="266" t="str">
        <f t="shared" ca="1" si="274"/>
        <v/>
      </c>
      <c r="BD312" s="266" t="str">
        <f t="shared" ca="1" si="275"/>
        <v/>
      </c>
      <c r="BE312" s="266" t="str">
        <f t="shared" ca="1" si="276"/>
        <v/>
      </c>
      <c r="BG312" s="266" t="str">
        <f t="shared" ca="1" si="277"/>
        <v/>
      </c>
      <c r="BH312" s="266" t="str">
        <f t="shared" ca="1" si="278"/>
        <v/>
      </c>
      <c r="BI312" s="235"/>
      <c r="BJ312" s="266" t="str">
        <f t="shared" ca="1" si="279"/>
        <v/>
      </c>
      <c r="BK312" s="266" t="str">
        <f t="shared" ca="1" si="279"/>
        <v/>
      </c>
      <c r="BM312" s="266" t="str">
        <f t="shared" ca="1" si="280"/>
        <v/>
      </c>
      <c r="BN312" s="266" t="str">
        <f t="shared" ca="1" si="280"/>
        <v/>
      </c>
      <c r="BP312" s="266" t="str">
        <f t="shared" ca="1" si="281"/>
        <v/>
      </c>
      <c r="BQ312" s="266" t="str">
        <f t="shared" ca="1" si="281"/>
        <v/>
      </c>
      <c r="BS312" s="266" t="str">
        <f t="shared" ca="1" si="282"/>
        <v/>
      </c>
      <c r="BT312" s="266" t="str">
        <f t="shared" ca="1" si="282"/>
        <v/>
      </c>
      <c r="BU312" s="241"/>
      <c r="BV312" s="232"/>
      <c r="BW312" s="266" t="str">
        <f t="shared" ca="1" si="283"/>
        <v/>
      </c>
      <c r="BX312" s="266" t="str">
        <f t="shared" ca="1" si="284"/>
        <v/>
      </c>
      <c r="BY312" s="241"/>
      <c r="BZ312" s="266" t="str">
        <f t="shared" ca="1" si="285"/>
        <v/>
      </c>
      <c r="CA312" s="266" t="str">
        <f t="shared" ca="1" si="286"/>
        <v/>
      </c>
      <c r="CC312" s="266" t="str">
        <f t="shared" ca="1" si="287"/>
        <v/>
      </c>
      <c r="CD312" s="266" t="str">
        <f t="shared" ca="1" si="288"/>
        <v/>
      </c>
      <c r="CF312" s="266" t="str">
        <f t="shared" si="289"/>
        <v/>
      </c>
      <c r="CG312" s="266" t="str">
        <f t="shared" si="290"/>
        <v/>
      </c>
      <c r="CI312" s="266" t="str">
        <f t="shared" ca="1" si="291"/>
        <v/>
      </c>
      <c r="CJ312" s="266" t="str">
        <f t="shared" ca="1" si="292"/>
        <v/>
      </c>
      <c r="CL312" s="266" t="str">
        <f t="shared" ca="1" si="293"/>
        <v/>
      </c>
      <c r="CM312" s="266" t="str">
        <f t="shared" ca="1" si="294"/>
        <v/>
      </c>
    </row>
    <row r="313" spans="1:92" s="239" customFormat="1" ht="42" x14ac:dyDescent="0.55000000000000004">
      <c r="A313" s="241"/>
      <c r="B313" s="271" t="s">
        <v>210</v>
      </c>
      <c r="C313" s="272" t="s">
        <v>0</v>
      </c>
      <c r="D313" s="272"/>
      <c r="E313" s="272"/>
      <c r="F313" s="272"/>
      <c r="G313" s="272"/>
      <c r="H313" s="241"/>
      <c r="J313" s="273"/>
      <c r="K313" s="560"/>
      <c r="L313" s="241"/>
      <c r="M313" s="241" t="s">
        <v>211</v>
      </c>
      <c r="N313" s="241"/>
      <c r="P313" s="262"/>
      <c r="Q313" s="262"/>
      <c r="R313" s="273" t="s">
        <v>302</v>
      </c>
      <c r="S313" s="274">
        <f>AVERAGE(S300:S312)</f>
        <v>0.05</v>
      </c>
      <c r="T313" s="274">
        <f>IF(S321="Y",SUM(T300:T312)/SUM(O300:O312),AVERAGE(T300:T312))</f>
        <v>0.05</v>
      </c>
      <c r="U313" s="275" t="e">
        <f>SUM(U300:U312)/SUM(O300:O312)</f>
        <v>#VALUE!</v>
      </c>
      <c r="Z313" s="232"/>
      <c r="AP313" s="232"/>
      <c r="AT313" s="273" t="s">
        <v>212</v>
      </c>
      <c r="AU313" s="276" t="e">
        <f ca="1">AVERAGE(AU300:AU312)</f>
        <v>#DIV/0!</v>
      </c>
      <c r="AV313" s="276">
        <f ca="1">SUM(AV300:AV312)/COUNTIF(AV300:AV312,"&gt;0")</f>
        <v>0.05</v>
      </c>
      <c r="AX313" s="276" t="e">
        <f ca="1">AVERAGE(AX300:AX312)</f>
        <v>#DIV/0!</v>
      </c>
      <c r="AY313" s="276">
        <f ca="1">SUM(AY300:AY312)/COUNTIF(AY300:AY312,"&gt;0")</f>
        <v>0.05</v>
      </c>
      <c r="BA313" s="276">
        <f ca="1">AVERAGE(BA300:BA312)</f>
        <v>0.05</v>
      </c>
      <c r="BB313" s="276">
        <f ca="1">SUM(BB300:BB312)/COUNTIF(BB300:BB312,"&gt;0")</f>
        <v>0.05</v>
      </c>
      <c r="BD313" s="276">
        <f ca="1">AVERAGE(BD300:BD312)</f>
        <v>0.05</v>
      </c>
      <c r="BE313" s="276">
        <f ca="1">SUM(BE300:BE312)/COUNTIF(BE300:BE312,"&gt;0")</f>
        <v>0.05</v>
      </c>
      <c r="BG313" s="276">
        <f ca="1">AVERAGE(BG300:BG312)</f>
        <v>0.05</v>
      </c>
      <c r="BH313" s="276" t="e">
        <f ca="1">SUM(BH300:BH312)/COUNTIF(BH300:BH312,"&gt;0")</f>
        <v>#DIV/0!</v>
      </c>
      <c r="BI313" s="235"/>
      <c r="BJ313" s="276">
        <f ca="1">AVERAGE(BJ300:BJ312)</f>
        <v>0.05</v>
      </c>
      <c r="BK313" s="276">
        <f ca="1">SUM(BK300:BK312)/COUNTIF(BK300:BK312,"&gt;0")</f>
        <v>0.05</v>
      </c>
      <c r="BM313" s="276">
        <f ca="1">AVERAGE(BM300:BM312)</f>
        <v>0.05</v>
      </c>
      <c r="BN313" s="276">
        <f ca="1">SUM(BN300:BN312)/COUNTIF(BN300:BN312,"&gt;0")</f>
        <v>0.05</v>
      </c>
      <c r="BP313" s="276" t="e">
        <f ca="1">AVERAGE(BP300:BP312)</f>
        <v>#DIV/0!</v>
      </c>
      <c r="BQ313" s="276">
        <f ca="1">SUM(BQ300:BQ312)/COUNTIF(BQ300:BQ312,"&gt;0")</f>
        <v>0.05</v>
      </c>
      <c r="BS313" s="276">
        <f ca="1">AVERAGE(BS300:BS312)</f>
        <v>0.05</v>
      </c>
      <c r="BT313" s="276">
        <f ca="1">SUM(BT300:BT312)/COUNTIF(BT300:BT312,"&gt;0")</f>
        <v>0.05</v>
      </c>
      <c r="BU313" s="241"/>
      <c r="BV313" s="232"/>
      <c r="BW313" s="276">
        <f ca="1">AVERAGE(BW300:BW312)</f>
        <v>0.05</v>
      </c>
      <c r="BX313" s="276">
        <f ca="1">SUM(BX300:BX312)/COUNTIF(BX300:BX312,"&gt;0")</f>
        <v>0.05</v>
      </c>
      <c r="BY313" s="241"/>
      <c r="BZ313" s="276" t="e">
        <f ca="1">AVERAGE(BZ300:BZ312)</f>
        <v>#DIV/0!</v>
      </c>
      <c r="CA313" s="276">
        <f ca="1">SUM(CA300:CA312)/COUNTIF(CA300:CA312,"&gt;0")</f>
        <v>0.05</v>
      </c>
      <c r="CC313" s="276">
        <f ca="1">AVERAGE(CC300:CC312)</f>
        <v>0.05</v>
      </c>
      <c r="CD313" s="276">
        <f ca="1">SUM(CD300:CD312)/COUNTIF(CD300:CD312,"&gt;0")</f>
        <v>0.05</v>
      </c>
      <c r="CF313" s="276" t="e">
        <f>AVERAGE(CF300:CF312)</f>
        <v>#DIV/0!</v>
      </c>
      <c r="CG313" s="276" t="e">
        <f>SUM(CG300:CG312)/COUNTIF(CG300:CG312,"&gt;0")</f>
        <v>#DIV/0!</v>
      </c>
      <c r="CI313" s="276">
        <f ca="1">AVERAGE(CI300:CI312)</f>
        <v>0.05</v>
      </c>
      <c r="CJ313" s="276">
        <f ca="1">SUM(CJ300:CJ312)/COUNTIF(CJ300:CJ312,"&gt;0")</f>
        <v>0.05</v>
      </c>
      <c r="CL313" s="276" t="e">
        <f ca="1">AVERAGE(CL300:CL312)</f>
        <v>#DIV/0!</v>
      </c>
      <c r="CM313" s="276">
        <f ca="1">SUM(CM300:CM312)/COUNTIF(CM300:CM312,"&gt;0")</f>
        <v>0.05</v>
      </c>
    </row>
    <row r="314" spans="1:92" s="239" customFormat="1" ht="42" x14ac:dyDescent="0.55000000000000004">
      <c r="A314" s="241"/>
      <c r="B314" s="271" t="s">
        <v>213</v>
      </c>
      <c r="C314" s="272" t="s">
        <v>214</v>
      </c>
      <c r="D314" s="277" t="s">
        <v>0</v>
      </c>
      <c r="E314" s="278"/>
      <c r="F314" s="278"/>
      <c r="G314" s="278"/>
      <c r="H314" s="278"/>
      <c r="I314" s="278"/>
      <c r="J314" s="278"/>
      <c r="K314" s="561"/>
      <c r="L314" s="241"/>
      <c r="M314" s="241"/>
      <c r="N314" s="241"/>
      <c r="P314" s="262"/>
      <c r="Q314" s="262"/>
      <c r="R314" s="279" t="s">
        <v>215</v>
      </c>
      <c r="S314" s="280">
        <f>S313+V314*S317</f>
        <v>0.05</v>
      </c>
      <c r="T314" s="280">
        <f>T313+V314*T317</f>
        <v>0.05</v>
      </c>
      <c r="U314" s="280" t="e">
        <f>U313+V314*U317</f>
        <v>#VALUE!</v>
      </c>
      <c r="V314" s="281">
        <v>1</v>
      </c>
      <c r="W314" s="282" t="s">
        <v>216</v>
      </c>
      <c r="Z314" s="232"/>
      <c r="AP314" s="232"/>
      <c r="AT314" s="279" t="s">
        <v>215</v>
      </c>
      <c r="AU314" s="283" t="e">
        <f ca="1">AU313+(AU319*AU316)</f>
        <v>#DIV/0!</v>
      </c>
      <c r="AV314" s="283" t="e">
        <f ca="1">AV313+(AV319*AU316)</f>
        <v>#DIV/0!</v>
      </c>
      <c r="AX314" s="283" t="e">
        <f ca="1">AX313+(AX319*AX316)</f>
        <v>#DIV/0!</v>
      </c>
      <c r="AY314" s="283" t="e">
        <f ca="1">AY313+(AY319*AX316)</f>
        <v>#DIV/0!</v>
      </c>
      <c r="BA314" s="283" t="e">
        <f ca="1">BA313+(BA319*BA316)</f>
        <v>#DIV/0!</v>
      </c>
      <c r="BB314" s="283" t="e">
        <f ca="1">BB313+(BB319*BA316)</f>
        <v>#DIV/0!</v>
      </c>
      <c r="BD314" s="283" t="e">
        <f ca="1">BD313+(BD319*BD316)</f>
        <v>#DIV/0!</v>
      </c>
      <c r="BE314" s="283" t="e">
        <f ca="1">BE313+(BE319*BD316)</f>
        <v>#DIV/0!</v>
      </c>
      <c r="BG314" s="283" t="e">
        <f ca="1">BG313+(BG319*BG316)</f>
        <v>#DIV/0!</v>
      </c>
      <c r="BH314" s="283" t="e">
        <f ca="1">BH313+(BH319*BG316)</f>
        <v>#DIV/0!</v>
      </c>
      <c r="BI314" s="235"/>
      <c r="BJ314" s="283">
        <f ca="1">BJ313+(BJ319*BJ316)</f>
        <v>0.05</v>
      </c>
      <c r="BK314" s="283" t="e">
        <f ca="1">BK313+(BK319*BJ316)</f>
        <v>#DIV/0!</v>
      </c>
      <c r="BM314" s="283" t="e">
        <f ca="1">BM313+(BM319*BM316)</f>
        <v>#DIV/0!</v>
      </c>
      <c r="BN314" s="283" t="e">
        <f ca="1">BN313+(BN319*BM316)</f>
        <v>#DIV/0!</v>
      </c>
      <c r="BP314" s="283" t="e">
        <f ca="1">BP313+(BP319*BP316)</f>
        <v>#DIV/0!</v>
      </c>
      <c r="BQ314" s="283" t="e">
        <f ca="1">BQ313+(BQ319*BP316)</f>
        <v>#DIV/0!</v>
      </c>
      <c r="BS314" s="283" t="e">
        <f ca="1">BS313+(BS319*BS316)</f>
        <v>#DIV/0!</v>
      </c>
      <c r="BT314" s="283" t="e">
        <f ca="1">BT313+(BT319*BS316)</f>
        <v>#DIV/0!</v>
      </c>
      <c r="BU314" s="241"/>
      <c r="BV314" s="232"/>
      <c r="BW314" s="283" t="e">
        <f ca="1">BW313+(BW319*BW316)</f>
        <v>#DIV/0!</v>
      </c>
      <c r="BX314" s="283" t="e">
        <f ca="1">BX313+(BX319*BW316)</f>
        <v>#DIV/0!</v>
      </c>
      <c r="BY314" s="241"/>
      <c r="BZ314" s="283" t="e">
        <f ca="1">BZ313+(BZ319*BZ316)</f>
        <v>#DIV/0!</v>
      </c>
      <c r="CA314" s="283" t="e">
        <f ca="1">CA313+(CA319*BZ316)</f>
        <v>#DIV/0!</v>
      </c>
      <c r="CC314" s="283" t="e">
        <f ca="1">CC313+(CC319*CC316)</f>
        <v>#DIV/0!</v>
      </c>
      <c r="CD314" s="283" t="e">
        <f ca="1">CD313+(CD319*CC316)</f>
        <v>#DIV/0!</v>
      </c>
      <c r="CF314" s="283" t="e">
        <f>CF313+(CF319*CF316)</f>
        <v>#DIV/0!</v>
      </c>
      <c r="CG314" s="283" t="e">
        <f>CG313+(CG319*CF316)</f>
        <v>#DIV/0!</v>
      </c>
      <c r="CI314" s="283" t="e">
        <f ca="1">CI313+(CI319*CI316)</f>
        <v>#DIV/0!</v>
      </c>
      <c r="CJ314" s="283" t="e">
        <f ca="1">CJ313+(CJ319*CI316)</f>
        <v>#DIV/0!</v>
      </c>
      <c r="CL314" s="283" t="e">
        <f ca="1">CL313+(CL319*CL316)</f>
        <v>#DIV/0!</v>
      </c>
      <c r="CM314" s="283" t="e">
        <f ca="1">CM313+(CM319*CL316)</f>
        <v>#DIV/0!</v>
      </c>
    </row>
    <row r="315" spans="1:92" s="241" customFormat="1" ht="13" customHeight="1" x14ac:dyDescent="0.55000000000000004">
      <c r="B315" s="271" t="s">
        <v>217</v>
      </c>
      <c r="C315" s="262"/>
      <c r="D315" s="300" t="s">
        <v>0</v>
      </c>
      <c r="E315" s="285"/>
      <c r="F315" s="285"/>
      <c r="G315" s="285"/>
      <c r="H315" s="285"/>
      <c r="I315" s="285"/>
      <c r="J315" s="285"/>
      <c r="K315" s="562"/>
      <c r="L315" s="239"/>
      <c r="M315" s="239"/>
      <c r="R315" s="279" t="s">
        <v>218</v>
      </c>
      <c r="S315" s="280">
        <f>S313-V315*S317</f>
        <v>0.05</v>
      </c>
      <c r="T315" s="280">
        <f>T313-V315*T317</f>
        <v>0.05</v>
      </c>
      <c r="U315" s="280" t="e">
        <f>U313-V315*U317</f>
        <v>#VALUE!</v>
      </c>
      <c r="V315" s="281">
        <v>1</v>
      </c>
      <c r="W315" s="282" t="s">
        <v>219</v>
      </c>
      <c r="X315" s="239"/>
      <c r="Z315" s="286"/>
      <c r="AP315" s="286"/>
      <c r="AQ315" s="239"/>
      <c r="AR315" s="239"/>
      <c r="AS315" s="239"/>
      <c r="AT315" s="279" t="s">
        <v>218</v>
      </c>
      <c r="AU315" s="283" t="e">
        <f ca="1">AU313-(AU319*AU317)</f>
        <v>#DIV/0!</v>
      </c>
      <c r="AV315" s="283" t="e">
        <f ca="1">AV313-(AV319*AU317)</f>
        <v>#DIV/0!</v>
      </c>
      <c r="AW315" s="239"/>
      <c r="AX315" s="283">
        <f ca="1">AX313-(AX319*AX317)</f>
        <v>0.05</v>
      </c>
      <c r="AY315" s="283" t="e">
        <f ca="1">AY313-(AY319*AX317)</f>
        <v>#DIV/0!</v>
      </c>
      <c r="AZ315" s="239"/>
      <c r="BA315" s="283" t="e">
        <f ca="1">BA313-(BA319*BA317)</f>
        <v>#DIV/0!</v>
      </c>
      <c r="BB315" s="283" t="e">
        <f ca="1">BB313-(BB319*BA317)</f>
        <v>#DIV/0!</v>
      </c>
      <c r="BC315" s="239"/>
      <c r="BD315" s="283" t="e">
        <f ca="1">BD313-(BD319*BD317)</f>
        <v>#DIV/0!</v>
      </c>
      <c r="BE315" s="283" t="e">
        <f ca="1">BE313-(BE319*BD317)</f>
        <v>#DIV/0!</v>
      </c>
      <c r="BF315" s="239"/>
      <c r="BG315" s="283" t="e">
        <f ca="1">BG313-(BG319*BG317)</f>
        <v>#DIV/0!</v>
      </c>
      <c r="BH315" s="283">
        <f ca="1">BH313-(BH319*BG317)</f>
        <v>0.05</v>
      </c>
      <c r="BI315" s="235"/>
      <c r="BJ315" s="283" t="e">
        <f ca="1">BJ313-(BJ319*BJ317)</f>
        <v>#DIV/0!</v>
      </c>
      <c r="BK315" s="283" t="e">
        <f ca="1">BK313-(BK319*BJ317)</f>
        <v>#DIV/0!</v>
      </c>
      <c r="BL315" s="239"/>
      <c r="BM315" s="283">
        <f ca="1">BM313-(BM319*BM317)</f>
        <v>0.05</v>
      </c>
      <c r="BN315" s="283" t="e">
        <f ca="1">BN313-(BN319*BM317)</f>
        <v>#DIV/0!</v>
      </c>
      <c r="BO315" s="239"/>
      <c r="BP315" s="283" t="e">
        <f ca="1">BP313-(BP319*BP317)</f>
        <v>#DIV/0!</v>
      </c>
      <c r="BQ315" s="283" t="e">
        <f ca="1">BQ313-(BQ319*BP317)</f>
        <v>#DIV/0!</v>
      </c>
      <c r="BR315" s="239"/>
      <c r="BS315" s="283" t="e">
        <f ca="1">BS313-(BS319*BS317)</f>
        <v>#DIV/0!</v>
      </c>
      <c r="BT315" s="283" t="e">
        <f ca="1">BT313-(BT319*BS317)</f>
        <v>#DIV/0!</v>
      </c>
      <c r="BV315" s="232"/>
      <c r="BW315" s="283" t="e">
        <f ca="1">BW313-(BW319*BW317)</f>
        <v>#DIV/0!</v>
      </c>
      <c r="BX315" s="283" t="e">
        <f ca="1">BX313-(BX319*BW317)</f>
        <v>#DIV/0!</v>
      </c>
      <c r="BZ315" s="283" t="e">
        <f ca="1">BZ313-(BZ319*BZ317)</f>
        <v>#DIV/0!</v>
      </c>
      <c r="CA315" s="283" t="e">
        <f ca="1">CA313-(CA319*BZ317)</f>
        <v>#DIV/0!</v>
      </c>
      <c r="CB315" s="239"/>
      <c r="CC315" s="283">
        <f ca="1">CC313-(CC319*CC317)</f>
        <v>0.05</v>
      </c>
      <c r="CD315" s="283" t="e">
        <f ca="1">CD313-(CD319*CC317)</f>
        <v>#DIV/0!</v>
      </c>
      <c r="CE315" s="239"/>
      <c r="CF315" s="283" t="e">
        <f>CF313-(CF319*CF317)</f>
        <v>#DIV/0!</v>
      </c>
      <c r="CG315" s="283" t="e">
        <f>CG313-(CG319*CF317)</f>
        <v>#DIV/0!</v>
      </c>
      <c r="CH315" s="239"/>
      <c r="CI315" s="283">
        <f ca="1">CI313-(CI319*CI317)</f>
        <v>0.05</v>
      </c>
      <c r="CJ315" s="283" t="e">
        <f ca="1">CJ313-(CJ319*CI317)</f>
        <v>#DIV/0!</v>
      </c>
      <c r="CK315" s="239"/>
      <c r="CL315" s="283" t="e">
        <f ca="1">CL313-(CL319*CL317)</f>
        <v>#DIV/0!</v>
      </c>
      <c r="CM315" s="283">
        <f ca="1">CM313-(CM319*CL317)</f>
        <v>0.05</v>
      </c>
      <c r="CN315" s="239"/>
    </row>
    <row r="316" spans="1:92" s="241" customFormat="1" ht="28.2" x14ac:dyDescent="0.55000000000000004">
      <c r="C316" s="262"/>
      <c r="D316" s="300" t="s">
        <v>0</v>
      </c>
      <c r="E316" s="285"/>
      <c r="F316" s="285"/>
      <c r="G316" s="285"/>
      <c r="H316" s="285"/>
      <c r="I316" s="285"/>
      <c r="J316" s="285"/>
      <c r="K316" s="562"/>
      <c r="R316" s="279" t="s">
        <v>220</v>
      </c>
      <c r="S316" s="280" t="str">
        <f>IF((0.67*S317)&gt;S313,"no","yes")</f>
        <v>yes</v>
      </c>
      <c r="T316" s="280" t="str">
        <f>IF((0.67*T317)&gt;T313,"no","yes")</f>
        <v>yes</v>
      </c>
      <c r="U316" s="280" t="e">
        <f>IF((0.67*U317)&gt;U313,"no","yes")</f>
        <v>#VALUE!</v>
      </c>
      <c r="Z316" s="286"/>
      <c r="AP316" s="286"/>
      <c r="AS316" s="757" t="s">
        <v>221</v>
      </c>
      <c r="AT316" s="758"/>
      <c r="AU316" s="281">
        <v>1</v>
      </c>
      <c r="AX316" s="281">
        <v>1</v>
      </c>
      <c r="BA316" s="281">
        <v>1</v>
      </c>
      <c r="BD316" s="281">
        <v>1</v>
      </c>
      <c r="BG316" s="281">
        <v>1</v>
      </c>
      <c r="BI316" s="235"/>
      <c r="BJ316" s="281">
        <v>1</v>
      </c>
      <c r="BM316" s="281">
        <v>1</v>
      </c>
      <c r="BP316" s="281">
        <v>1</v>
      </c>
      <c r="BS316" s="281">
        <v>1</v>
      </c>
      <c r="BV316" s="286"/>
      <c r="BW316" s="281">
        <v>1</v>
      </c>
      <c r="BZ316" s="281">
        <v>1</v>
      </c>
      <c r="CC316" s="281">
        <v>1</v>
      </c>
      <c r="CF316" s="281">
        <v>1</v>
      </c>
      <c r="CI316" s="281">
        <v>1</v>
      </c>
      <c r="CL316" s="281">
        <v>1</v>
      </c>
    </row>
    <row r="317" spans="1:92" s="241" customFormat="1" ht="28.2" x14ac:dyDescent="0.55000000000000004">
      <c r="A317" s="287" t="str">
        <f>HYPERLINK("#"&amp;"'"&amp;A$1&amp;"'!a1","Back to top")</f>
        <v>Back to top</v>
      </c>
      <c r="B317" s="287"/>
      <c r="C317" s="262"/>
      <c r="D317" s="284"/>
      <c r="E317" s="285"/>
      <c r="F317" s="285"/>
      <c r="G317" s="285"/>
      <c r="H317" s="285"/>
      <c r="I317" s="285"/>
      <c r="J317" s="285"/>
      <c r="K317" s="562"/>
      <c r="N317" s="282"/>
      <c r="O317" s="282"/>
      <c r="R317" s="279" t="s">
        <v>222</v>
      </c>
      <c r="S317" s="280">
        <f>_xlfn.STDEV.P(S300:S312)</f>
        <v>0</v>
      </c>
      <c r="T317" s="280">
        <f t="array" ref="T317">IF(S321="Y",SQRT(SUM(O300:O312*(M300:M312-(T313))^2)/((COUNTIFS(O300:O312,"&lt;&gt;0")-1)/COUNTIFS(O300:O312,"&lt;&gt;0")*SUM(O300:O312))),_xlfn.STDEV.P(T300:T312))</f>
        <v>0</v>
      </c>
      <c r="U317" s="280" t="e">
        <f t="array" ref="U317">SQRT(SUM(O300:O312*(M300:M312-(U313))^2)/((COUNTIFS(O300:O312,"&lt;&gt;0")-1)/COUNTIFS(O300:O312,"&lt;&gt;0")*SUM(O300:O312)))</f>
        <v>#VALUE!</v>
      </c>
      <c r="Z317" s="286"/>
      <c r="AP317" s="286"/>
      <c r="AS317" s="757"/>
      <c r="AT317" s="758"/>
      <c r="AU317" s="281">
        <v>1</v>
      </c>
      <c r="AX317" s="281">
        <v>1</v>
      </c>
      <c r="BA317" s="281">
        <v>1</v>
      </c>
      <c r="BD317" s="281">
        <v>1</v>
      </c>
      <c r="BG317" s="281">
        <v>1</v>
      </c>
      <c r="BI317" s="235"/>
      <c r="BJ317" s="281">
        <v>1</v>
      </c>
      <c r="BM317" s="281">
        <v>1</v>
      </c>
      <c r="BP317" s="281">
        <v>1</v>
      </c>
      <c r="BS317" s="281">
        <v>1</v>
      </c>
      <c r="BV317" s="286"/>
      <c r="BW317" s="281">
        <v>1</v>
      </c>
      <c r="BZ317" s="281">
        <v>1</v>
      </c>
      <c r="CC317" s="281">
        <v>1</v>
      </c>
      <c r="CF317" s="281">
        <v>1</v>
      </c>
      <c r="CI317" s="281">
        <v>1</v>
      </c>
      <c r="CL317" s="281">
        <v>1</v>
      </c>
    </row>
    <row r="318" spans="1:92" s="241" customFormat="1" ht="28.2" x14ac:dyDescent="0.55000000000000004">
      <c r="C318" s="254"/>
      <c r="D318" s="284"/>
      <c r="E318" s="285"/>
      <c r="F318" s="285"/>
      <c r="G318" s="285"/>
      <c r="H318" s="285"/>
      <c r="I318" s="285"/>
      <c r="J318" s="285"/>
      <c r="K318" s="562"/>
      <c r="R318" s="288" t="s">
        <v>223</v>
      </c>
      <c r="S318" s="289">
        <f>COUNTIF(S300:S312,"&gt;0")</f>
        <v>1</v>
      </c>
      <c r="T318" s="289">
        <f>COUNTIF(T300:T312,"&gt;0")</f>
        <v>1</v>
      </c>
      <c r="U318" s="290"/>
      <c r="V318" s="291" t="s">
        <v>224</v>
      </c>
      <c r="Z318" s="286"/>
      <c r="AP318" s="286"/>
      <c r="AT318" s="279" t="s">
        <v>220</v>
      </c>
      <c r="AU318" s="283" t="e">
        <f ca="1">IF((0.67*AU319)&gt;AU313,"no","yes")</f>
        <v>#DIV/0!</v>
      </c>
      <c r="AV318" s="283" t="e">
        <f ca="1">IF((0.67*AV319)&gt;AV313,"no","yes")</f>
        <v>#DIV/0!</v>
      </c>
      <c r="AX318" s="283" t="e">
        <f ca="1">IF((0.67*AX319)&gt;AX313,"no","yes")</f>
        <v>#DIV/0!</v>
      </c>
      <c r="AY318" s="283" t="e">
        <f ca="1">IF((0.67*AY319)&gt;AY313,"no","yes")</f>
        <v>#DIV/0!</v>
      </c>
      <c r="BA318" s="283" t="e">
        <f ca="1">IF((0.67*BA319)&gt;BA313,"no","yes")</f>
        <v>#DIV/0!</v>
      </c>
      <c r="BB318" s="283" t="e">
        <f ca="1">IF((0.67*BB319)&gt;BB313,"no","yes")</f>
        <v>#DIV/0!</v>
      </c>
      <c r="BD318" s="283" t="e">
        <f ca="1">IF((0.67*BD319)&gt;BD313,"no","yes")</f>
        <v>#DIV/0!</v>
      </c>
      <c r="BE318" s="283" t="e">
        <f ca="1">IF((0.67*BE319)&gt;BE313,"no","yes")</f>
        <v>#DIV/0!</v>
      </c>
      <c r="BG318" s="283" t="e">
        <f ca="1">IF((0.67*BG319)&gt;BG313,"no","yes")</f>
        <v>#DIV/0!</v>
      </c>
      <c r="BH318" s="283" t="e">
        <f ca="1">IF((0.67*BH319)&gt;BH313,"no","yes")</f>
        <v>#DIV/0!</v>
      </c>
      <c r="BI318" s="235"/>
      <c r="BJ318" s="283" t="e">
        <f ca="1">IF((0.67*BJ319)&gt;BJ313,"no","yes")</f>
        <v>#DIV/0!</v>
      </c>
      <c r="BK318" s="283" t="e">
        <f ca="1">IF((0.67*BK319)&gt;BK313,"no","yes")</f>
        <v>#DIV/0!</v>
      </c>
      <c r="BM318" s="283" t="e">
        <f ca="1">IF((0.67*BM319)&gt;BM313,"no","yes")</f>
        <v>#DIV/0!</v>
      </c>
      <c r="BN318" s="283" t="e">
        <f ca="1">IF((0.67*BN319)&gt;BN313,"no","yes")</f>
        <v>#DIV/0!</v>
      </c>
      <c r="BP318" s="283" t="e">
        <f ca="1">IF((0.67*BP319)&gt;BP313,"no","yes")</f>
        <v>#DIV/0!</v>
      </c>
      <c r="BQ318" s="283" t="e">
        <f ca="1">IF((0.67*BQ319)&gt;BQ313,"no","yes")</f>
        <v>#DIV/0!</v>
      </c>
      <c r="BS318" s="283" t="e">
        <f ca="1">IF((0.67*BS319)&gt;BS313,"no","yes")</f>
        <v>#DIV/0!</v>
      </c>
      <c r="BT318" s="283" t="e">
        <f ca="1">IF((0.67*BT319)&gt;BT313,"no","yes")</f>
        <v>#DIV/0!</v>
      </c>
      <c r="BV318" s="286"/>
      <c r="BW318" s="283" t="e">
        <f ca="1">IF((0.67*BW319)&gt;BW313,"no","yes")</f>
        <v>#DIV/0!</v>
      </c>
      <c r="BX318" s="283" t="e">
        <f ca="1">IF((0.67*BX319)&gt;BX313,"no","yes")</f>
        <v>#DIV/0!</v>
      </c>
      <c r="BZ318" s="283" t="e">
        <f ca="1">IF((0.67*BZ319)&gt;BZ313,"no","yes")</f>
        <v>#DIV/0!</v>
      </c>
      <c r="CA318" s="283" t="e">
        <f ca="1">IF((0.67*CA319)&gt;CA313,"no","yes")</f>
        <v>#DIV/0!</v>
      </c>
      <c r="CC318" s="283" t="e">
        <f ca="1">IF((0.67*CC319)&gt;CC313,"no","yes")</f>
        <v>#DIV/0!</v>
      </c>
      <c r="CD318" s="283" t="e">
        <f ca="1">IF((0.67*CD319)&gt;CD313,"no","yes")</f>
        <v>#DIV/0!</v>
      </c>
      <c r="CF318" s="283" t="e">
        <f>IF((0.67*CF319)&gt;CF313,"no","yes")</f>
        <v>#DIV/0!</v>
      </c>
      <c r="CG318" s="283" t="e">
        <f>IF((0.67*CG319)&gt;CG313,"no","yes")</f>
        <v>#DIV/0!</v>
      </c>
      <c r="CI318" s="283" t="e">
        <f ca="1">IF((0.67*CI319)&gt;CI313,"no","yes")</f>
        <v>#DIV/0!</v>
      </c>
      <c r="CJ318" s="283" t="e">
        <f ca="1">IF((0.67*CJ319)&gt;CJ313,"no","yes")</f>
        <v>#DIV/0!</v>
      </c>
      <c r="CL318" s="283" t="e">
        <f ca="1">IF((0.67*CL319)&gt;CL313,"no","yes")</f>
        <v>#DIV/0!</v>
      </c>
      <c r="CM318" s="283" t="e">
        <f ca="1">IF((0.67*CM319)&gt;CM313,"no","yes")</f>
        <v>#DIV/0!</v>
      </c>
    </row>
    <row r="319" spans="1:92" s="241" customFormat="1" ht="28.2" x14ac:dyDescent="0.55000000000000004">
      <c r="D319" s="284"/>
      <c r="E319" s="285"/>
      <c r="F319" s="285"/>
      <c r="G319" s="285"/>
      <c r="H319" s="285"/>
      <c r="I319" s="285"/>
      <c r="J319" s="285"/>
      <c r="K319" s="562"/>
      <c r="T319" s="262"/>
      <c r="V319" s="105"/>
      <c r="W319" s="105"/>
      <c r="X319" s="105"/>
      <c r="Z319" s="286"/>
      <c r="AP319" s="286"/>
      <c r="AT319" s="279" t="s">
        <v>222</v>
      </c>
      <c r="AU319" s="283">
        <f ca="1">_xlfn.STDEV.P(AU300:AU312)</f>
        <v>0</v>
      </c>
      <c r="AV319" s="283">
        <f ca="1">_xlfn.STDEV.P(AV300:AV312)</f>
        <v>0</v>
      </c>
      <c r="AX319" s="283">
        <f ca="1">_xlfn.STDEV.P(AX300:AX312)</f>
        <v>0</v>
      </c>
      <c r="AY319" s="283" t="e">
        <f ca="1">_xlfn.STDEV.P(AY300:AY312)</f>
        <v>#DIV/0!</v>
      </c>
      <c r="BA319" s="283">
        <f ca="1">_xlfn.STDEV.P(BA300:BA312)</f>
        <v>0</v>
      </c>
      <c r="BB319" s="283">
        <f ca="1">_xlfn.STDEV.P(BB300:BB312)</f>
        <v>0</v>
      </c>
      <c r="BD319" s="283" t="e">
        <f ca="1">_xlfn.STDEV.P(BD300:BD312)</f>
        <v>#DIV/0!</v>
      </c>
      <c r="BE319" s="283">
        <f ca="1">_xlfn.STDEV.P(BE300:BE312)</f>
        <v>0</v>
      </c>
      <c r="BG319" s="283" t="e">
        <f ca="1">_xlfn.STDEV.P(BG300:BG312)</f>
        <v>#DIV/0!</v>
      </c>
      <c r="BH319" s="283">
        <f ca="1">_xlfn.STDEV.P(BH300:BH312)</f>
        <v>0</v>
      </c>
      <c r="BI319" s="235"/>
      <c r="BJ319" s="283" t="e">
        <f ca="1">_xlfn.STDEV.P(BJ300:BJ312)</f>
        <v>#DIV/0!</v>
      </c>
      <c r="BK319" s="283" t="e">
        <f ca="1">_xlfn.STDEV.P(BK300:BK312)</f>
        <v>#DIV/0!</v>
      </c>
      <c r="BM319" s="283">
        <f ca="1">_xlfn.STDEV.P(BM300:BM312)</f>
        <v>0</v>
      </c>
      <c r="BN319" s="283">
        <f ca="1">_xlfn.STDEV.P(BN300:BN312)</f>
        <v>0</v>
      </c>
      <c r="BP319" s="283">
        <f ca="1">_xlfn.STDEV.P(BP300:BP312)</f>
        <v>0</v>
      </c>
      <c r="BQ319" s="283">
        <f ca="1">_xlfn.STDEV.P(BQ300:BQ312)</f>
        <v>0</v>
      </c>
      <c r="BS319" s="283" t="e">
        <f ca="1">_xlfn.STDEV.P(BS300:BS312)</f>
        <v>#DIV/0!</v>
      </c>
      <c r="BT319" s="283" t="e">
        <f ca="1">_xlfn.STDEV.P(BT300:BT312)</f>
        <v>#DIV/0!</v>
      </c>
      <c r="BV319" s="286"/>
      <c r="BW319" s="283" t="e">
        <f ca="1">_xlfn.STDEV.P(BW300:BW312)</f>
        <v>#DIV/0!</v>
      </c>
      <c r="BX319" s="283" t="e">
        <f ca="1">_xlfn.STDEV.P(BX300:BX312)</f>
        <v>#DIV/0!</v>
      </c>
      <c r="BZ319" s="283">
        <f ca="1">_xlfn.STDEV.P(BZ300:BZ312)</f>
        <v>0</v>
      </c>
      <c r="CA319" s="283" t="e">
        <f ca="1">_xlfn.STDEV.P(CA300:CA312)</f>
        <v>#DIV/0!</v>
      </c>
      <c r="CC319" s="283">
        <f ca="1">_xlfn.STDEV.P(CC300:CC312)</f>
        <v>0</v>
      </c>
      <c r="CD319" s="283" t="e">
        <f ca="1">_xlfn.STDEV.P(CD300:CD312)</f>
        <v>#DIV/0!</v>
      </c>
      <c r="CF319" s="283" t="e">
        <f>_xlfn.STDEV.P(CF300:CF312)</f>
        <v>#DIV/0!</v>
      </c>
      <c r="CG319" s="283" t="e">
        <f>_xlfn.STDEV.P(CG300:CG312)</f>
        <v>#DIV/0!</v>
      </c>
      <c r="CI319" s="283">
        <f ca="1">_xlfn.STDEV.P(CI300:CI312)</f>
        <v>0</v>
      </c>
      <c r="CJ319" s="283" t="e">
        <f ca="1">_xlfn.STDEV.P(CJ300:CJ312)</f>
        <v>#DIV/0!</v>
      </c>
      <c r="CL319" s="283">
        <f ca="1">_xlfn.STDEV.P(CL300:CL312)</f>
        <v>0</v>
      </c>
      <c r="CM319" s="283">
        <f ca="1">_xlfn.STDEV.P(CM300:CM312)</f>
        <v>0</v>
      </c>
    </row>
    <row r="320" spans="1:92" s="241" customFormat="1" ht="28.2" x14ac:dyDescent="0.55000000000000004">
      <c r="D320" s="292"/>
      <c r="E320" s="293"/>
      <c r="F320" s="293"/>
      <c r="G320" s="293"/>
      <c r="H320" s="293"/>
      <c r="I320" s="293"/>
      <c r="J320" s="293"/>
      <c r="K320" s="563"/>
      <c r="S320" s="244" t="s">
        <v>225</v>
      </c>
      <c r="V320" s="105"/>
      <c r="W320" s="105"/>
      <c r="X320" s="105"/>
      <c r="Z320" s="286"/>
      <c r="AP320" s="235"/>
      <c r="AT320" s="288" t="s">
        <v>223</v>
      </c>
      <c r="AU320" s="294">
        <f ca="1">COUNTIF(AU300:AU312,"&gt;0")</f>
        <v>1</v>
      </c>
      <c r="AV320" s="294">
        <f ca="1">COUNTIF(AV300:AV312,"&gt;0")</f>
        <v>0</v>
      </c>
      <c r="AX320" s="294">
        <f ca="1">COUNTIF(AX300:AX312,"&gt;0")</f>
        <v>1</v>
      </c>
      <c r="AY320" s="294">
        <f ca="1">COUNTIF(AY300:AY312,"&gt;0")</f>
        <v>1</v>
      </c>
      <c r="BA320" s="294">
        <f ca="1">COUNTIF(BA300:BA312,"&gt;0")</f>
        <v>0</v>
      </c>
      <c r="BB320" s="294">
        <f ca="1">COUNTIF(BB300:BB312,"&gt;0")</f>
        <v>0</v>
      </c>
      <c r="BD320" s="294">
        <f ca="1">COUNTIF(BD300:BD312,"&gt;0")</f>
        <v>1</v>
      </c>
      <c r="BE320" s="294">
        <f ca="1">COUNTIF(BE300:BE312,"&gt;0")</f>
        <v>0</v>
      </c>
      <c r="BG320" s="294">
        <f ca="1">COUNTIF(BG300:BG312,"&gt;0")</f>
        <v>1</v>
      </c>
      <c r="BH320" s="294">
        <f ca="1">COUNTIF(BH300:BH312,"&gt;0")</f>
        <v>1</v>
      </c>
      <c r="BI320" s="235"/>
      <c r="BJ320" s="294">
        <f ca="1">COUNTIF(BJ300:BJ312,"&gt;0")</f>
        <v>1</v>
      </c>
      <c r="BK320" s="294">
        <f ca="1">COUNTIF(BK300:BK312,"&gt;0")</f>
        <v>1</v>
      </c>
      <c r="BM320" s="294">
        <f ca="1">COUNTIF(BM300:BM312,"&gt;0")</f>
        <v>0</v>
      </c>
      <c r="BN320" s="294">
        <f ca="1">COUNTIF(BN300:BN312,"&gt;0")</f>
        <v>0</v>
      </c>
      <c r="BP320" s="294">
        <f ca="1">COUNTIF(BP300:BP312,"&gt;0")</f>
        <v>1</v>
      </c>
      <c r="BQ320" s="294">
        <f ca="1">COUNTIF(BQ300:BQ312,"&gt;0")</f>
        <v>0</v>
      </c>
      <c r="BS320" s="294">
        <f ca="1">COUNTIF(BS300:BS312,"&gt;0")</f>
        <v>1</v>
      </c>
      <c r="BT320" s="294">
        <f ca="1">COUNTIF(BT300:BT312,"&gt;0")</f>
        <v>1</v>
      </c>
      <c r="BV320" s="286"/>
      <c r="BW320" s="294">
        <f ca="1">COUNTIF(BW300:BW312,"&gt;0")</f>
        <v>1</v>
      </c>
      <c r="BX320" s="294">
        <f ca="1">COUNTIF(BX300:BX312,"&gt;0")</f>
        <v>1</v>
      </c>
      <c r="BZ320" s="294">
        <f ca="1">COUNTIF(BZ300:BZ312,"&gt;0")</f>
        <v>1</v>
      </c>
      <c r="CA320" s="294">
        <f ca="1">COUNTIF(CA300:CA312,"&gt;0")</f>
        <v>1</v>
      </c>
      <c r="CC320" s="294">
        <f ca="1">COUNTIF(CC300:CC312,"&gt;0")</f>
        <v>0</v>
      </c>
      <c r="CD320" s="294">
        <f ca="1">COUNTIF(CD300:CD312,"&gt;0")</f>
        <v>1</v>
      </c>
      <c r="CF320" s="294">
        <f>COUNTIF(CF300:CF312,"&gt;0")</f>
        <v>0</v>
      </c>
      <c r="CG320" s="294">
        <f>COUNTIF(CG300:CG312,"&gt;0")</f>
        <v>0</v>
      </c>
      <c r="CI320" s="294">
        <f ca="1">COUNTIF(CI300:CI312,"&gt;0")</f>
        <v>0</v>
      </c>
      <c r="CJ320" s="294">
        <f ca="1">COUNTIF(CJ300:CJ312,"&gt;0")</f>
        <v>1</v>
      </c>
      <c r="CL320" s="294">
        <f ca="1">COUNTIF(CL300:CL312,"&gt;0")</f>
        <v>1</v>
      </c>
      <c r="CM320" s="294">
        <f ca="1">COUNTIF(CM300:CM312,"&gt;0")</f>
        <v>0</v>
      </c>
    </row>
    <row r="321" spans="1:92" x14ac:dyDescent="0.4">
      <c r="S321" s="419" t="s">
        <v>679</v>
      </c>
    </row>
    <row r="323" spans="1:92" s="239" customFormat="1" ht="13" customHeight="1" x14ac:dyDescent="0.6">
      <c r="C323" s="295"/>
      <c r="D323" s="296"/>
      <c r="E323" s="296"/>
      <c r="F323" s="296"/>
      <c r="G323" s="296"/>
      <c r="H323" s="296"/>
      <c r="K323" s="565"/>
      <c r="L323" s="296"/>
      <c r="R323" s="297"/>
      <c r="S323" s="298"/>
      <c r="T323" s="298"/>
      <c r="U323" s="298"/>
      <c r="Z323" s="232"/>
      <c r="AP323" s="232"/>
      <c r="AS323" s="299" t="s">
        <v>183</v>
      </c>
      <c r="AT323" s="268"/>
      <c r="BV323" s="232"/>
    </row>
    <row r="326" spans="1:92" s="222" customFormat="1" ht="21" customHeight="1" x14ac:dyDescent="0.65">
      <c r="A326" s="222" t="s">
        <v>228</v>
      </c>
      <c r="C326" s="223"/>
      <c r="D326" s="224"/>
      <c r="E326" s="225"/>
      <c r="F326" s="225"/>
      <c r="G326" s="225"/>
      <c r="H326" s="225"/>
      <c r="K326" s="556"/>
      <c r="L326" s="225"/>
      <c r="R326" s="226"/>
      <c r="S326" s="227"/>
      <c r="T326" s="227"/>
      <c r="U326" s="227"/>
      <c r="AS326" s="228" t="s">
        <v>183</v>
      </c>
      <c r="AT326" s="229"/>
    </row>
    <row r="327" spans="1:92" s="232" customFormat="1" ht="30.6" x14ac:dyDescent="0.6">
      <c r="A327" s="230">
        <v>7</v>
      </c>
      <c r="B327" s="230" t="s">
        <v>229</v>
      </c>
      <c r="C327" s="231" t="s">
        <v>0</v>
      </c>
      <c r="D327" s="233"/>
      <c r="E327" s="233" t="s">
        <v>0</v>
      </c>
      <c r="F327" s="233"/>
      <c r="G327" s="233"/>
      <c r="H327" s="231"/>
      <c r="I327" s="233"/>
      <c r="J327" s="233"/>
      <c r="K327" s="557"/>
      <c r="L327" s="233"/>
      <c r="M327" s="233"/>
      <c r="N327" s="233"/>
      <c r="O327" s="233"/>
      <c r="P327" s="233"/>
      <c r="Q327" s="233"/>
      <c r="R327" s="233"/>
      <c r="S327" s="233"/>
      <c r="T327" s="231"/>
      <c r="U327" s="231"/>
      <c r="V327" s="231"/>
      <c r="W327" s="231"/>
      <c r="X327" s="231"/>
      <c r="Y327" s="231"/>
      <c r="AQ327" s="234">
        <f>A327</f>
        <v>7</v>
      </c>
      <c r="AR327" s="234" t="str">
        <f>C327</f>
        <v xml:space="preserve"> </v>
      </c>
      <c r="AS327" s="235"/>
      <c r="AT327" s="236"/>
      <c r="AU327" s="235"/>
      <c r="AV327" s="235"/>
      <c r="AW327" s="235"/>
      <c r="AX327" s="235"/>
      <c r="AY327" s="235"/>
      <c r="AZ327" s="235"/>
      <c r="BA327" s="235"/>
      <c r="BB327" s="235"/>
      <c r="BC327" s="235"/>
      <c r="BD327" s="235"/>
      <c r="BE327" s="235"/>
      <c r="BF327" s="235"/>
      <c r="BG327" s="235"/>
      <c r="BH327" s="235"/>
      <c r="BI327" s="235"/>
      <c r="BJ327" s="235"/>
      <c r="BK327" s="235"/>
      <c r="BL327" s="235"/>
      <c r="BM327" s="235"/>
      <c r="BN327" s="235"/>
      <c r="BO327" s="235"/>
      <c r="BP327" s="235"/>
      <c r="BQ327" s="235"/>
      <c r="BR327" s="235"/>
      <c r="BS327" s="235"/>
      <c r="BT327" s="235"/>
      <c r="BU327" s="235"/>
    </row>
    <row r="328" spans="1:92" s="232" customFormat="1" ht="17.7" x14ac:dyDescent="0.6">
      <c r="A328" s="230"/>
      <c r="C328" s="231"/>
      <c r="D328" s="233"/>
      <c r="E328" s="233"/>
      <c r="F328" s="233"/>
      <c r="G328" s="233"/>
      <c r="H328" s="231"/>
      <c r="I328" s="233"/>
      <c r="J328" s="233"/>
      <c r="K328" s="557"/>
      <c r="L328" s="233"/>
      <c r="M328" s="233"/>
      <c r="N328" s="233"/>
      <c r="O328" s="233"/>
      <c r="P328" s="233"/>
      <c r="Q328" s="233"/>
      <c r="R328" s="233"/>
      <c r="S328" s="233"/>
      <c r="T328" s="231"/>
      <c r="U328" s="231"/>
      <c r="V328" s="231"/>
      <c r="W328" s="231"/>
      <c r="X328" s="231"/>
      <c r="Y328" s="231"/>
      <c r="AQ328" s="234"/>
      <c r="AR328" s="234"/>
      <c r="AS328" s="235"/>
      <c r="AT328" s="236"/>
      <c r="AU328" s="235"/>
      <c r="AV328" s="235"/>
      <c r="AW328" s="235"/>
      <c r="AX328" s="235"/>
      <c r="AY328" s="235"/>
      <c r="AZ328" s="235"/>
      <c r="BA328" s="235"/>
      <c r="BB328" s="235"/>
      <c r="BC328" s="235"/>
      <c r="BD328" s="235"/>
      <c r="BE328" s="235"/>
      <c r="BF328" s="235"/>
      <c r="BG328" s="235"/>
      <c r="BH328" s="235"/>
      <c r="BI328" s="235"/>
      <c r="BJ328" s="235"/>
      <c r="BK328" s="235"/>
      <c r="BL328" s="235"/>
      <c r="BM328" s="235"/>
      <c r="BN328" s="235"/>
      <c r="BO328" s="235"/>
      <c r="BP328" s="235"/>
      <c r="BQ328" s="235"/>
      <c r="BR328" s="235"/>
      <c r="BS328" s="235"/>
      <c r="BU328" s="235"/>
    </row>
    <row r="329" spans="1:92" s="237" customFormat="1" ht="17.399999999999999" x14ac:dyDescent="0.55000000000000004">
      <c r="K329" s="558"/>
      <c r="Z329" s="238"/>
      <c r="AP329" s="238"/>
      <c r="AQ329" s="239"/>
      <c r="AR329" s="239"/>
      <c r="AS329" s="239"/>
      <c r="AT329" s="239"/>
      <c r="AU329" s="240" t="e">
        <v>#REF!</v>
      </c>
      <c r="AV329" s="240"/>
      <c r="AW329" s="239"/>
      <c r="AX329" s="240" t="e">
        <v>#REF!</v>
      </c>
      <c r="AY329" s="240"/>
      <c r="AZ329" s="239"/>
      <c r="BA329" s="240" t="e">
        <v>#REF!</v>
      </c>
      <c r="BB329" s="240"/>
      <c r="BC329" s="239"/>
      <c r="BD329" s="240" t="e">
        <v>#REF!</v>
      </c>
      <c r="BE329" s="240"/>
      <c r="BF329" s="239"/>
      <c r="BG329" s="240" t="e">
        <v>#REF!</v>
      </c>
      <c r="BH329" s="240"/>
      <c r="BI329" s="235"/>
      <c r="BJ329" s="240" t="s">
        <v>184</v>
      </c>
      <c r="BK329" s="240"/>
      <c r="BL329" s="239"/>
      <c r="BM329" s="240" t="s">
        <v>185</v>
      </c>
      <c r="BN329" s="240"/>
      <c r="BO329" s="239"/>
      <c r="BP329" s="240" t="s">
        <v>186</v>
      </c>
      <c r="BQ329" s="240"/>
      <c r="BR329" s="239"/>
      <c r="BS329" s="240" t="s">
        <v>187</v>
      </c>
      <c r="BT329" s="239"/>
      <c r="BU329" s="241"/>
      <c r="BV329" s="232"/>
      <c r="BW329" s="240" t="e">
        <v>#REF!</v>
      </c>
      <c r="BX329" s="240"/>
      <c r="BY329" s="241"/>
      <c r="BZ329" s="240" t="e">
        <v>#REF!</v>
      </c>
      <c r="CA329" s="240"/>
      <c r="CB329" s="239"/>
      <c r="CC329" s="240" t="e">
        <v>#REF!</v>
      </c>
      <c r="CD329" s="240"/>
      <c r="CE329" s="239"/>
      <c r="CF329" s="240" t="e">
        <v>#REF!</v>
      </c>
      <c r="CG329" s="240"/>
      <c r="CH329" s="239"/>
      <c r="CI329" s="240" t="e">
        <v>#REF!</v>
      </c>
      <c r="CJ329" s="240"/>
      <c r="CK329" s="239"/>
      <c r="CL329" s="240" t="e">
        <v>#REF!</v>
      </c>
      <c r="CM329" s="240"/>
      <c r="CN329" s="239"/>
    </row>
    <row r="330" spans="1:92" s="239" customFormat="1" ht="70.8" thickBot="1" x14ac:dyDescent="0.6">
      <c r="A330" s="242" t="s">
        <v>188</v>
      </c>
      <c r="B330" s="243" t="s">
        <v>189</v>
      </c>
      <c r="C330" s="244" t="s">
        <v>190</v>
      </c>
      <c r="D330" s="245" t="s">
        <v>191</v>
      </c>
      <c r="E330" s="245" t="s">
        <v>192</v>
      </c>
      <c r="F330" s="246" t="s">
        <v>193</v>
      </c>
      <c r="G330" s="246" t="s">
        <v>194</v>
      </c>
      <c r="H330" s="246" t="s">
        <v>195</v>
      </c>
      <c r="I330" s="247" t="s">
        <v>196</v>
      </c>
      <c r="J330" s="247" t="s">
        <v>197</v>
      </c>
      <c r="K330" s="559" t="s">
        <v>198</v>
      </c>
      <c r="L330" s="248" t="s">
        <v>199</v>
      </c>
      <c r="M330" s="249" t="s">
        <v>200</v>
      </c>
      <c r="N330" s="248" t="s">
        <v>201</v>
      </c>
      <c r="O330" s="250" t="s">
        <v>755</v>
      </c>
      <c r="P330" s="250" t="s">
        <v>203</v>
      </c>
      <c r="Q330" s="237"/>
      <c r="R330" s="463" t="s">
        <v>745</v>
      </c>
      <c r="S330" s="251" t="s">
        <v>204</v>
      </c>
      <c r="T330" s="252" t="s">
        <v>205</v>
      </c>
      <c r="U330" s="251" t="s">
        <v>206</v>
      </c>
      <c r="V330" s="253" t="s">
        <v>207</v>
      </c>
      <c r="W330" s="237"/>
      <c r="X330" s="237"/>
      <c r="Z330" s="232"/>
      <c r="AP330" s="232"/>
      <c r="AQ330" s="237"/>
      <c r="AR330" s="237"/>
      <c r="AS330" s="253" t="s">
        <v>208</v>
      </c>
      <c r="AT330" s="237"/>
      <c r="AU330" s="253" t="s">
        <v>204</v>
      </c>
      <c r="AV330" s="245" t="s">
        <v>205</v>
      </c>
      <c r="AW330" s="237"/>
      <c r="AX330" s="253" t="s">
        <v>204</v>
      </c>
      <c r="AY330" s="245" t="s">
        <v>205</v>
      </c>
      <c r="AZ330" s="237"/>
      <c r="BA330" s="253" t="s">
        <v>204</v>
      </c>
      <c r="BB330" s="245" t="s">
        <v>205</v>
      </c>
      <c r="BC330" s="237"/>
      <c r="BD330" s="253" t="s">
        <v>204</v>
      </c>
      <c r="BE330" s="245" t="s">
        <v>205</v>
      </c>
      <c r="BF330" s="237"/>
      <c r="BG330" s="253" t="s">
        <v>204</v>
      </c>
      <c r="BH330" s="245" t="s">
        <v>205</v>
      </c>
      <c r="BI330" s="235"/>
      <c r="BJ330" s="253" t="s">
        <v>204</v>
      </c>
      <c r="BK330" s="245" t="s">
        <v>205</v>
      </c>
      <c r="BL330" s="237"/>
      <c r="BM330" s="253" t="s">
        <v>204</v>
      </c>
      <c r="BN330" s="245" t="s">
        <v>205</v>
      </c>
      <c r="BO330" s="237"/>
      <c r="BP330" s="253" t="s">
        <v>204</v>
      </c>
      <c r="BQ330" s="245" t="s">
        <v>205</v>
      </c>
      <c r="BR330" s="237"/>
      <c r="BS330" s="253" t="s">
        <v>204</v>
      </c>
      <c r="BT330" s="245" t="s">
        <v>205</v>
      </c>
      <c r="BU330" s="241"/>
      <c r="BV330" s="238"/>
      <c r="BW330" s="253" t="s">
        <v>204</v>
      </c>
      <c r="BX330" s="245" t="s">
        <v>205</v>
      </c>
      <c r="BY330" s="241"/>
      <c r="BZ330" s="253" t="s">
        <v>204</v>
      </c>
      <c r="CA330" s="245" t="s">
        <v>205</v>
      </c>
      <c r="CB330" s="237"/>
      <c r="CC330" s="253" t="s">
        <v>204</v>
      </c>
      <c r="CD330" s="245" t="s">
        <v>205</v>
      </c>
      <c r="CE330" s="237"/>
      <c r="CF330" s="253" t="s">
        <v>204</v>
      </c>
      <c r="CG330" s="245" t="s">
        <v>205</v>
      </c>
      <c r="CH330" s="237"/>
      <c r="CI330" s="253" t="s">
        <v>204</v>
      </c>
      <c r="CJ330" s="245" t="s">
        <v>205</v>
      </c>
      <c r="CK330" s="237"/>
      <c r="CL330" s="253" t="s">
        <v>204</v>
      </c>
      <c r="CM330" s="245" t="s">
        <v>205</v>
      </c>
      <c r="CN330" s="237"/>
    </row>
    <row r="331" spans="1:92" s="441" customFormat="1" ht="17.399999999999999" x14ac:dyDescent="0.55000000000000004">
      <c r="A331" s="445">
        <v>1</v>
      </c>
      <c r="B331" s="423" t="str">
        <f t="shared" ref="B331:B350" si="300">CONCATENATE(E331,": ",C331)</f>
        <v>World: SOLAW Report</v>
      </c>
      <c r="C331" s="425" t="s">
        <v>757</v>
      </c>
      <c r="D331" s="425" t="s">
        <v>743</v>
      </c>
      <c r="E331" s="425" t="s">
        <v>700</v>
      </c>
      <c r="F331" s="425"/>
      <c r="G331" s="425"/>
      <c r="H331" s="305"/>
      <c r="I331" s="424"/>
      <c r="J331" s="306"/>
      <c r="K331" s="428">
        <v>12</v>
      </c>
      <c r="L331" s="426" t="s">
        <v>744</v>
      </c>
      <c r="M331" s="427">
        <f>K331</f>
        <v>12</v>
      </c>
      <c r="N331" s="426" t="s">
        <v>287</v>
      </c>
      <c r="O331" s="546">
        <v>0.05</v>
      </c>
      <c r="P331" s="431" t="s">
        <v>756</v>
      </c>
      <c r="Q331" s="431"/>
      <c r="R331" s="464"/>
      <c r="S331" s="465">
        <f t="shared" ref="S331:S350" si="301">IF(R331="Y","",IF(AND(M331="",K331=""),"",IF(M331="",K331,M331)))</f>
        <v>12</v>
      </c>
      <c r="T331" s="267">
        <f>IF(S331="","",IF($S$359="Y",U331,IF(S331&gt;=$S$351-$T$5*$S$355,IF(S331&lt;=$S$351+$T$5*$S$355,S331,""),"")))</f>
        <v>0.60000000000000009</v>
      </c>
      <c r="U331" s="442">
        <f>IF(AND(M331="",K331=""),"",IF(M331="",K331*O331,M331*O331))</f>
        <v>0.60000000000000009</v>
      </c>
      <c r="V331" s="444" t="str">
        <f t="shared" ref="V331:V350" si="302">IF(AND(N331="",L331=""),"",IF(N331="",L331,N331))</f>
        <v>t DM/ha/yr</v>
      </c>
      <c r="Z331" s="446"/>
      <c r="AA331" s="462">
        <v>230.6</v>
      </c>
      <c r="AP331" s="446"/>
      <c r="AS331" s="449">
        <f>$U331</f>
        <v>0.60000000000000009</v>
      </c>
      <c r="AU331" s="450" t="str">
        <f t="shared" ref="AU331:AU350" ca="1" si="303">IF($AT$155="region",IF($E331=AU$159,$S331,""),IF($G331=AU$159,$S331,""))</f>
        <v/>
      </c>
      <c r="AV331" s="450" t="str">
        <f t="shared" ref="AV331:AV350" ca="1" si="304">IF($AT$155="Region",IF($E331=AU$159,$T331,""),IF($G331=AU$159,$T331,""))</f>
        <v/>
      </c>
      <c r="AX331" s="450" t="str">
        <f t="shared" ref="AX331:AX350" ca="1" si="305">IF($AT$155="region",IF($E331=AX$159,$S331,""),IF($G331=AX$159,$S331,""))</f>
        <v/>
      </c>
      <c r="AY331" s="450" t="str">
        <f t="shared" ref="AY331:AY350" ca="1" si="306">IF($AT$155="Region",IF($E331=AX$159,$T331,""),IF($G331=AX$159,$T331,""))</f>
        <v/>
      </c>
      <c r="BA331" s="450" t="str">
        <f t="shared" ref="BA331:BA350" ca="1" si="307">IF($AT$155="region",IF($E331=BA$159,$S331,""),IF($G331=BA$159,$S331,""))</f>
        <v/>
      </c>
      <c r="BB331" s="450" t="str">
        <f t="shared" ref="BB331:BB350" ca="1" si="308">IF($AT$155="Region",IF($E331=BA$159,$T331,""),IF($G331=BA$159,$T331,""))</f>
        <v/>
      </c>
      <c r="BD331" s="450" t="str">
        <f t="shared" ref="BD331:BD350" ca="1" si="309">IF($AT$155="region",IF($E331=BD$159,$S331,""),IF($G331=BD$159,$S331,""))</f>
        <v/>
      </c>
      <c r="BE331" s="450" t="str">
        <f t="shared" ref="BE331:BE350" ca="1" si="310">IF($AT$155="Region",IF($E331=BD$159,$T331,""),IF($G331=BD$159,$T331,""))</f>
        <v/>
      </c>
      <c r="BG331" s="450" t="str">
        <f t="shared" ref="BG331:BG350" ca="1" si="311">IF($AT$155="region",IF($E331=BG$159,$S331,""),IF($G331=BG$159,$S331,""))</f>
        <v/>
      </c>
      <c r="BH331" s="450" t="str">
        <f t="shared" ref="BH331:BH350" ca="1" si="312">IF($AT$155="Region",IF($E331=BG$159,$T331,""),IF($G331=BG$159,$T331,""))</f>
        <v/>
      </c>
      <c r="BI331" s="451"/>
      <c r="BJ331" s="450" t="str">
        <f t="shared" ref="BJ331:BK350" ca="1" si="313">IF($E331=$BJ$159,S331,"")</f>
        <v/>
      </c>
      <c r="BK331" s="450" t="str">
        <f t="shared" ca="1" si="313"/>
        <v/>
      </c>
      <c r="BM331" s="450" t="str">
        <f t="shared" ref="BM331:BN350" ca="1" si="314">IF($E331=$BM$159,S331,"")</f>
        <v/>
      </c>
      <c r="BN331" s="450" t="str">
        <f t="shared" ca="1" si="314"/>
        <v/>
      </c>
      <c r="BP331" s="450" t="str">
        <f t="shared" ref="BP331:BQ350" ca="1" si="315">IF($E331=$BP$159,S331,"")</f>
        <v/>
      </c>
      <c r="BQ331" s="450" t="str">
        <f t="shared" ca="1" si="315"/>
        <v/>
      </c>
      <c r="BS331" s="450" t="str">
        <f t="shared" ref="BS331:BT350" ca="1" si="316">IF($E331=$BS$159,S331,"")</f>
        <v/>
      </c>
      <c r="BT331" s="450" t="str">
        <f t="shared" ca="1" si="316"/>
        <v/>
      </c>
      <c r="BU331" s="452"/>
      <c r="BV331" s="446"/>
      <c r="BW331" s="450" t="str">
        <f t="shared" ref="BW331:BW350" ca="1" si="317">IF($AT$155="Thermal-Moisture Regime",IF($E331=BW$159,$S331,""),IF($G331=BW$159,$S331,""))</f>
        <v/>
      </c>
      <c r="BX331" s="450" t="str">
        <f t="shared" ref="BX331:BX350" ca="1" si="318">IF($AT$155="Thermal-Moisture Regime",IF($E331=BW$159,$T331,""),IF($G331=BW$159,$T331,""))</f>
        <v/>
      </c>
      <c r="BY331" s="452"/>
      <c r="BZ331" s="450" t="str">
        <f t="shared" ref="BZ331:BZ350" ca="1" si="319">IF($AT$155="Thermal-Moisture Regime",IF($E331=BZ$159,$S331,""),IF($G331=BZ$159,$S331,""))</f>
        <v/>
      </c>
      <c r="CA331" s="450" t="str">
        <f t="shared" ref="CA331:CA350" ca="1" si="320">IF($AT$155="Thermal-Moisture Regime",IF($E331=BZ$159,$T331,""),IF($G331=BZ$159,$T331,""))</f>
        <v/>
      </c>
      <c r="CC331" s="450" t="str">
        <f t="shared" ref="CC331:CC350" ca="1" si="321">IF($AT$155="Thermal-Moisture Regime",IF($E331=CC$159,$S331,""),IF($G331=CC$159,$S331,""))</f>
        <v/>
      </c>
      <c r="CD331" s="450" t="str">
        <f t="shared" ref="CD331:CD350" ca="1" si="322">IF($AT$155="Thermal-Moisture Regime",IF($E331=CC$159,$T331,""),IF($G331=CC$159,$T331,""))</f>
        <v/>
      </c>
      <c r="CF331" s="450" t="str">
        <f t="shared" ref="CF331:CF350" si="323">IF($AT$155="Thermal-Moisture Regime",IF($E331=CF$159,$S331,""),IF($G331=CF$159,$S331,""))</f>
        <v/>
      </c>
      <c r="CG331" s="450" t="str">
        <f t="shared" ref="CG331:CG350" si="324">IF($AT$155="Thermal-Moisture Regime",IF($E331=CF$159,$T331,""),IF($G331=CF$159,$T331,""))</f>
        <v/>
      </c>
      <c r="CI331" s="450" t="str">
        <f t="shared" ref="CI331:CI350" ca="1" si="325">IF($AT$155="Thermal-Moisture Regime",IF($E331=CI$159,$S331,""),IF($G331=CI$159,$S331,""))</f>
        <v/>
      </c>
      <c r="CJ331" s="450" t="str">
        <f t="shared" ref="CJ331:CJ350" ca="1" si="326">IF($AT$155="Thermal-Moisture Regime",IF($E331=CI$159,$T331,""),IF($G331=CI$159,$T331,""))</f>
        <v/>
      </c>
      <c r="CL331" s="450" t="str">
        <f t="shared" ref="CL331:CL350" ca="1" si="327">IF($AT$155="Thermal-Moisture Regime",IF($E331=CL$159,$S331,""),IF($G331=CL$159,$S331,""))</f>
        <v/>
      </c>
      <c r="CM331" s="450" t="str">
        <f t="shared" ref="CM331:CM350" ca="1" si="328">IF($AT$155="Thermal-Moisture Regime",IF($E331=CL$159,$T331,""),IF($G331=CL$159,$T331,""))</f>
        <v/>
      </c>
    </row>
    <row r="332" spans="1:92" s="441" customFormat="1" ht="17.399999999999999" x14ac:dyDescent="0.55000000000000004">
      <c r="A332" s="445">
        <v>2</v>
      </c>
      <c r="B332" s="423" t="str">
        <f t="shared" si="300"/>
        <v>World: SOLAW Report</v>
      </c>
      <c r="C332" s="425" t="s">
        <v>757</v>
      </c>
      <c r="D332" s="425" t="s">
        <v>743</v>
      </c>
      <c r="E332" s="425" t="s">
        <v>700</v>
      </c>
      <c r="F332" s="425"/>
      <c r="G332" s="425"/>
      <c r="H332" s="305"/>
      <c r="I332" s="424"/>
      <c r="J332" s="306"/>
      <c r="K332" s="569">
        <v>7.5</v>
      </c>
      <c r="L332" s="426" t="s">
        <v>744</v>
      </c>
      <c r="M332" s="427">
        <f>K332</f>
        <v>7.5</v>
      </c>
      <c r="N332" s="426" t="s">
        <v>287</v>
      </c>
      <c r="O332" s="547">
        <v>0.14000000000000001</v>
      </c>
      <c r="P332" s="431" t="s">
        <v>288</v>
      </c>
      <c r="Q332" s="431"/>
      <c r="R332" s="464"/>
      <c r="S332" s="465">
        <f>IF(R332="Y","",IF(AND(M332="",K332=""),"",IF(M332="",K332,M332)))</f>
        <v>7.5</v>
      </c>
      <c r="T332" s="267">
        <f t="shared" ref="T332:T350" si="329">IF(S332="","",IF($S$359="Y",U332,IF(S332&gt;=$S$351-$T$5*$S$355,IF(S332&lt;=$S$351+$T$5*$S$355,S332,""),"")))</f>
        <v>1.05</v>
      </c>
      <c r="U332" s="442">
        <f t="shared" ref="U332:U335" si="330">IF(AND(M332="",K332=""),"",IF(M332="",K332*O332,M332*O332))</f>
        <v>1.05</v>
      </c>
      <c r="V332" s="444" t="str">
        <f t="shared" si="302"/>
        <v>t DM/ha/yr</v>
      </c>
      <c r="Z332" s="446"/>
      <c r="AA332" s="432">
        <v>645.70000000000005</v>
      </c>
      <c r="AP332" s="446"/>
      <c r="AS332" s="453"/>
      <c r="AU332" s="450" t="str">
        <f t="shared" ca="1" si="303"/>
        <v/>
      </c>
      <c r="AV332" s="450" t="str">
        <f t="shared" ca="1" si="304"/>
        <v/>
      </c>
      <c r="AX332" s="450" t="str">
        <f t="shared" ca="1" si="305"/>
        <v/>
      </c>
      <c r="AY332" s="450" t="str">
        <f t="shared" ca="1" si="306"/>
        <v/>
      </c>
      <c r="BA332" s="450" t="str">
        <f t="shared" ca="1" si="307"/>
        <v/>
      </c>
      <c r="BB332" s="450" t="str">
        <f t="shared" ca="1" si="308"/>
        <v/>
      </c>
      <c r="BD332" s="450" t="str">
        <f t="shared" ca="1" si="309"/>
        <v/>
      </c>
      <c r="BE332" s="450" t="str">
        <f t="shared" ca="1" si="310"/>
        <v/>
      </c>
      <c r="BG332" s="450" t="str">
        <f t="shared" ca="1" si="311"/>
        <v/>
      </c>
      <c r="BH332" s="450" t="str">
        <f t="shared" ca="1" si="312"/>
        <v/>
      </c>
      <c r="BI332" s="451"/>
      <c r="BJ332" s="450" t="str">
        <f t="shared" ca="1" si="313"/>
        <v/>
      </c>
      <c r="BK332" s="450" t="str">
        <f t="shared" ca="1" si="313"/>
        <v/>
      </c>
      <c r="BM332" s="450" t="str">
        <f t="shared" ca="1" si="314"/>
        <v/>
      </c>
      <c r="BN332" s="450" t="str">
        <f t="shared" ca="1" si="314"/>
        <v/>
      </c>
      <c r="BP332" s="450" t="str">
        <f t="shared" ca="1" si="315"/>
        <v/>
      </c>
      <c r="BQ332" s="450" t="str">
        <f t="shared" ca="1" si="315"/>
        <v/>
      </c>
      <c r="BS332" s="450" t="str">
        <f t="shared" ca="1" si="316"/>
        <v/>
      </c>
      <c r="BT332" s="450" t="str">
        <f t="shared" ca="1" si="316"/>
        <v/>
      </c>
      <c r="BU332" s="452"/>
      <c r="BV332" s="446"/>
      <c r="BW332" s="450" t="str">
        <f t="shared" ca="1" si="317"/>
        <v/>
      </c>
      <c r="BX332" s="450" t="str">
        <f t="shared" ca="1" si="318"/>
        <v/>
      </c>
      <c r="BY332" s="452"/>
      <c r="BZ332" s="450" t="str">
        <f t="shared" ca="1" si="319"/>
        <v/>
      </c>
      <c r="CA332" s="450" t="str">
        <f t="shared" ca="1" si="320"/>
        <v/>
      </c>
      <c r="CC332" s="450" t="str">
        <f t="shared" ca="1" si="321"/>
        <v/>
      </c>
      <c r="CD332" s="450" t="str">
        <f t="shared" ca="1" si="322"/>
        <v/>
      </c>
      <c r="CF332" s="450" t="str">
        <f t="shared" si="323"/>
        <v/>
      </c>
      <c r="CG332" s="450" t="str">
        <f t="shared" si="324"/>
        <v/>
      </c>
      <c r="CI332" s="450" t="str">
        <f t="shared" ca="1" si="325"/>
        <v/>
      </c>
      <c r="CJ332" s="450" t="str">
        <f t="shared" ca="1" si="326"/>
        <v/>
      </c>
      <c r="CL332" s="450" t="str">
        <f t="shared" ca="1" si="327"/>
        <v/>
      </c>
      <c r="CM332" s="450" t="str">
        <f t="shared" ca="1" si="328"/>
        <v/>
      </c>
    </row>
    <row r="333" spans="1:92" s="441" customFormat="1" ht="17.399999999999999" x14ac:dyDescent="0.55000000000000004">
      <c r="A333" s="445">
        <v>3</v>
      </c>
      <c r="B333" s="423" t="str">
        <f>CONCATENATE(E333,": ",C333)</f>
        <v>World: SOLAW Report</v>
      </c>
      <c r="C333" s="425" t="s">
        <v>757</v>
      </c>
      <c r="D333" s="425" t="s">
        <v>743</v>
      </c>
      <c r="E333" s="425" t="s">
        <v>700</v>
      </c>
      <c r="F333" s="425"/>
      <c r="G333" s="425"/>
      <c r="H333" s="305"/>
      <c r="I333" s="424"/>
      <c r="J333" s="306"/>
      <c r="K333" s="529">
        <v>4</v>
      </c>
      <c r="L333" s="426" t="s">
        <v>744</v>
      </c>
      <c r="M333" s="427">
        <v>4</v>
      </c>
      <c r="N333" s="426" t="s">
        <v>287</v>
      </c>
      <c r="O333" s="547">
        <v>0.3</v>
      </c>
      <c r="P333" s="431" t="s">
        <v>290</v>
      </c>
      <c r="Q333" s="431"/>
      <c r="R333" s="464"/>
      <c r="S333" s="465">
        <f t="shared" si="301"/>
        <v>4</v>
      </c>
      <c r="T333" s="267">
        <f t="shared" si="329"/>
        <v>1.2</v>
      </c>
      <c r="U333" s="442">
        <f t="shared" si="330"/>
        <v>1.2</v>
      </c>
      <c r="V333" s="444" t="str">
        <f t="shared" si="302"/>
        <v>t DM/ha/yr</v>
      </c>
      <c r="Z333" s="446"/>
      <c r="AA333" s="432">
        <v>1383.6</v>
      </c>
      <c r="AP333" s="446"/>
      <c r="AS333" s="453"/>
      <c r="AU333" s="450" t="str">
        <f t="shared" ca="1" si="303"/>
        <v/>
      </c>
      <c r="AV333" s="450" t="str">
        <f t="shared" ca="1" si="304"/>
        <v/>
      </c>
      <c r="AX333" s="450" t="str">
        <f t="shared" ca="1" si="305"/>
        <v/>
      </c>
      <c r="AY333" s="450" t="str">
        <f t="shared" ca="1" si="306"/>
        <v/>
      </c>
      <c r="BA333" s="450" t="str">
        <f t="shared" ca="1" si="307"/>
        <v/>
      </c>
      <c r="BB333" s="450" t="str">
        <f t="shared" ca="1" si="308"/>
        <v/>
      </c>
      <c r="BD333" s="450" t="str">
        <f t="shared" ca="1" si="309"/>
        <v/>
      </c>
      <c r="BE333" s="450" t="str">
        <f t="shared" ca="1" si="310"/>
        <v/>
      </c>
      <c r="BG333" s="450" t="str">
        <f t="shared" ca="1" si="311"/>
        <v/>
      </c>
      <c r="BH333" s="450" t="str">
        <f t="shared" ca="1" si="312"/>
        <v/>
      </c>
      <c r="BI333" s="451"/>
      <c r="BJ333" s="450" t="str">
        <f t="shared" ca="1" si="313"/>
        <v/>
      </c>
      <c r="BK333" s="450" t="str">
        <f t="shared" ca="1" si="313"/>
        <v/>
      </c>
      <c r="BM333" s="450" t="str">
        <f t="shared" ca="1" si="314"/>
        <v/>
      </c>
      <c r="BN333" s="450" t="str">
        <f t="shared" ca="1" si="314"/>
        <v/>
      </c>
      <c r="BP333" s="450" t="str">
        <f t="shared" ca="1" si="315"/>
        <v/>
      </c>
      <c r="BQ333" s="450" t="str">
        <f t="shared" ca="1" si="315"/>
        <v/>
      </c>
      <c r="BS333" s="450" t="str">
        <f t="shared" ca="1" si="316"/>
        <v/>
      </c>
      <c r="BT333" s="450" t="str">
        <f t="shared" ca="1" si="316"/>
        <v/>
      </c>
      <c r="BU333" s="452"/>
      <c r="BV333" s="446"/>
      <c r="BW333" s="450" t="str">
        <f t="shared" ca="1" si="317"/>
        <v/>
      </c>
      <c r="BX333" s="450" t="str">
        <f t="shared" ca="1" si="318"/>
        <v/>
      </c>
      <c r="BY333" s="452"/>
      <c r="BZ333" s="450" t="str">
        <f t="shared" ca="1" si="319"/>
        <v/>
      </c>
      <c r="CA333" s="450" t="str">
        <f t="shared" ca="1" si="320"/>
        <v/>
      </c>
      <c r="CC333" s="450" t="str">
        <f t="shared" ca="1" si="321"/>
        <v/>
      </c>
      <c r="CD333" s="450" t="str">
        <f t="shared" ca="1" si="322"/>
        <v/>
      </c>
      <c r="CF333" s="450" t="str">
        <f t="shared" si="323"/>
        <v/>
      </c>
      <c r="CG333" s="450" t="str">
        <f t="shared" si="324"/>
        <v/>
      </c>
      <c r="CI333" s="450" t="str">
        <f t="shared" ca="1" si="325"/>
        <v/>
      </c>
      <c r="CJ333" s="450" t="str">
        <f t="shared" ca="1" si="326"/>
        <v/>
      </c>
      <c r="CL333" s="450" t="str">
        <f t="shared" ca="1" si="327"/>
        <v/>
      </c>
      <c r="CM333" s="450" t="str">
        <f t="shared" ca="1" si="328"/>
        <v/>
      </c>
    </row>
    <row r="334" spans="1:92" s="441" customFormat="1" ht="17.399999999999999" x14ac:dyDescent="0.55000000000000004">
      <c r="A334" s="445">
        <v>4</v>
      </c>
      <c r="B334" s="423" t="str">
        <f t="shared" si="300"/>
        <v>World: SOLAW Report</v>
      </c>
      <c r="C334" s="425" t="s">
        <v>757</v>
      </c>
      <c r="D334" s="425" t="s">
        <v>743</v>
      </c>
      <c r="E334" s="425" t="s">
        <v>700</v>
      </c>
      <c r="F334" s="425"/>
      <c r="G334" s="425"/>
      <c r="H334" s="305"/>
      <c r="I334" s="424"/>
      <c r="J334" s="306"/>
      <c r="K334" s="529">
        <v>1</v>
      </c>
      <c r="L334" s="426" t="s">
        <v>744</v>
      </c>
      <c r="M334" s="427">
        <f>K334</f>
        <v>1</v>
      </c>
      <c r="N334" s="426" t="s">
        <v>287</v>
      </c>
      <c r="O334" s="547">
        <v>0.16</v>
      </c>
      <c r="P334" s="431" t="s">
        <v>291</v>
      </c>
      <c r="Q334" s="431"/>
      <c r="R334" s="464"/>
      <c r="S334" s="465">
        <f t="shared" si="301"/>
        <v>1</v>
      </c>
      <c r="T334" s="267">
        <f t="shared" si="329"/>
        <v>0.16</v>
      </c>
      <c r="U334" s="442">
        <f t="shared" si="330"/>
        <v>0.16</v>
      </c>
      <c r="V334" s="444" t="str">
        <f t="shared" si="302"/>
        <v>t DM/ha/yr</v>
      </c>
      <c r="Z334" s="446"/>
      <c r="AA334" s="432">
        <v>737.9</v>
      </c>
      <c r="AP334" s="446"/>
      <c r="AS334" s="452"/>
      <c r="AU334" s="450" t="str">
        <f t="shared" ca="1" si="303"/>
        <v/>
      </c>
      <c r="AV334" s="450" t="str">
        <f t="shared" ca="1" si="304"/>
        <v/>
      </c>
      <c r="AX334" s="450" t="str">
        <f t="shared" ca="1" si="305"/>
        <v/>
      </c>
      <c r="AY334" s="450" t="str">
        <f t="shared" ca="1" si="306"/>
        <v/>
      </c>
      <c r="BA334" s="450" t="str">
        <f t="shared" ca="1" si="307"/>
        <v/>
      </c>
      <c r="BB334" s="450" t="str">
        <f t="shared" ca="1" si="308"/>
        <v/>
      </c>
      <c r="BD334" s="450" t="str">
        <f t="shared" ca="1" si="309"/>
        <v/>
      </c>
      <c r="BE334" s="450" t="str">
        <f t="shared" ca="1" si="310"/>
        <v/>
      </c>
      <c r="BG334" s="450" t="str">
        <f t="shared" ca="1" si="311"/>
        <v/>
      </c>
      <c r="BH334" s="450" t="str">
        <f t="shared" ca="1" si="312"/>
        <v/>
      </c>
      <c r="BI334" s="451"/>
      <c r="BJ334" s="450" t="str">
        <f t="shared" ca="1" si="313"/>
        <v/>
      </c>
      <c r="BK334" s="450" t="str">
        <f t="shared" ca="1" si="313"/>
        <v/>
      </c>
      <c r="BM334" s="450" t="str">
        <f t="shared" ca="1" si="314"/>
        <v/>
      </c>
      <c r="BN334" s="450" t="str">
        <f t="shared" ca="1" si="314"/>
        <v/>
      </c>
      <c r="BP334" s="450" t="str">
        <f t="shared" ca="1" si="315"/>
        <v/>
      </c>
      <c r="BQ334" s="450" t="str">
        <f t="shared" ca="1" si="315"/>
        <v/>
      </c>
      <c r="BS334" s="450" t="str">
        <f t="shared" ca="1" si="316"/>
        <v/>
      </c>
      <c r="BT334" s="450" t="str">
        <f t="shared" ca="1" si="316"/>
        <v/>
      </c>
      <c r="BU334" s="452"/>
      <c r="BV334" s="446"/>
      <c r="BW334" s="450" t="str">
        <f t="shared" ca="1" si="317"/>
        <v/>
      </c>
      <c r="BX334" s="450" t="str">
        <f t="shared" ca="1" si="318"/>
        <v/>
      </c>
      <c r="BY334" s="452"/>
      <c r="BZ334" s="450" t="str">
        <f t="shared" ca="1" si="319"/>
        <v/>
      </c>
      <c r="CA334" s="450" t="str">
        <f t="shared" ca="1" si="320"/>
        <v/>
      </c>
      <c r="CC334" s="450" t="str">
        <f t="shared" ca="1" si="321"/>
        <v/>
      </c>
      <c r="CD334" s="450" t="str">
        <f t="shared" ca="1" si="322"/>
        <v/>
      </c>
      <c r="CF334" s="450" t="str">
        <f t="shared" si="323"/>
        <v/>
      </c>
      <c r="CG334" s="450" t="str">
        <f t="shared" si="324"/>
        <v/>
      </c>
      <c r="CI334" s="450" t="str">
        <f t="shared" ca="1" si="325"/>
        <v/>
      </c>
      <c r="CJ334" s="450" t="str">
        <f t="shared" ca="1" si="326"/>
        <v/>
      </c>
      <c r="CL334" s="450" t="str">
        <f t="shared" ca="1" si="327"/>
        <v/>
      </c>
      <c r="CM334" s="450" t="str">
        <f t="shared" ca="1" si="328"/>
        <v/>
      </c>
    </row>
    <row r="335" spans="1:92" s="441" customFormat="1" ht="17.399999999999999" x14ac:dyDescent="0.55000000000000004">
      <c r="A335" s="445">
        <v>5</v>
      </c>
      <c r="B335" s="423" t="str">
        <f t="shared" si="300"/>
        <v>World: SOLAW Report</v>
      </c>
      <c r="C335" s="425" t="s">
        <v>757</v>
      </c>
      <c r="D335" s="425" t="s">
        <v>743</v>
      </c>
      <c r="E335" s="425" t="s">
        <v>700</v>
      </c>
      <c r="F335" s="425"/>
      <c r="G335" s="425"/>
      <c r="H335" s="305"/>
      <c r="I335" s="424"/>
      <c r="J335" s="306"/>
      <c r="K335" s="529">
        <v>0.1</v>
      </c>
      <c r="L335" s="426" t="s">
        <v>744</v>
      </c>
      <c r="M335" s="427">
        <v>10</v>
      </c>
      <c r="N335" s="426" t="s">
        <v>287</v>
      </c>
      <c r="O335" s="547">
        <v>0.36</v>
      </c>
      <c r="P335" s="431" t="s">
        <v>292</v>
      </c>
      <c r="Q335" s="431"/>
      <c r="R335" s="464"/>
      <c r="S335" s="465">
        <f t="shared" si="301"/>
        <v>10</v>
      </c>
      <c r="T335" s="267">
        <f t="shared" si="329"/>
        <v>3.5999999999999996</v>
      </c>
      <c r="U335" s="442">
        <f t="shared" si="330"/>
        <v>3.5999999999999996</v>
      </c>
      <c r="V335" s="444" t="str">
        <f t="shared" si="302"/>
        <v>t DM/ha/yr</v>
      </c>
      <c r="Z335" s="446"/>
      <c r="AA335" s="432">
        <v>1660.3</v>
      </c>
      <c r="AP335" s="446"/>
      <c r="AS335" s="453"/>
      <c r="AU335" s="450" t="str">
        <f t="shared" ca="1" si="303"/>
        <v/>
      </c>
      <c r="AV335" s="450" t="str">
        <f t="shared" ca="1" si="304"/>
        <v/>
      </c>
      <c r="AX335" s="450" t="str">
        <f t="shared" ca="1" si="305"/>
        <v/>
      </c>
      <c r="AY335" s="450" t="str">
        <f t="shared" ca="1" si="306"/>
        <v/>
      </c>
      <c r="BA335" s="450" t="str">
        <f t="shared" ca="1" si="307"/>
        <v/>
      </c>
      <c r="BB335" s="450" t="str">
        <f t="shared" ca="1" si="308"/>
        <v/>
      </c>
      <c r="BD335" s="450" t="str">
        <f t="shared" ca="1" si="309"/>
        <v/>
      </c>
      <c r="BE335" s="450" t="str">
        <f t="shared" ca="1" si="310"/>
        <v/>
      </c>
      <c r="BG335" s="450" t="str">
        <f t="shared" ca="1" si="311"/>
        <v/>
      </c>
      <c r="BH335" s="450" t="str">
        <f t="shared" ca="1" si="312"/>
        <v/>
      </c>
      <c r="BI335" s="451"/>
      <c r="BJ335" s="450" t="str">
        <f t="shared" ca="1" si="313"/>
        <v/>
      </c>
      <c r="BK335" s="450" t="str">
        <f t="shared" ca="1" si="313"/>
        <v/>
      </c>
      <c r="BM335" s="450" t="str">
        <f t="shared" ca="1" si="314"/>
        <v/>
      </c>
      <c r="BN335" s="450" t="str">
        <f t="shared" ca="1" si="314"/>
        <v/>
      </c>
      <c r="BP335" s="450" t="str">
        <f t="shared" ca="1" si="315"/>
        <v/>
      </c>
      <c r="BQ335" s="450" t="str">
        <f t="shared" ca="1" si="315"/>
        <v/>
      </c>
      <c r="BS335" s="450" t="str">
        <f t="shared" ca="1" si="316"/>
        <v/>
      </c>
      <c r="BT335" s="450" t="str">
        <f t="shared" ca="1" si="316"/>
        <v/>
      </c>
      <c r="BU335" s="452"/>
      <c r="BV335" s="446"/>
      <c r="BW335" s="450" t="str">
        <f t="shared" ca="1" si="317"/>
        <v/>
      </c>
      <c r="BX335" s="450" t="str">
        <f t="shared" ca="1" si="318"/>
        <v/>
      </c>
      <c r="BY335" s="452"/>
      <c r="BZ335" s="450" t="str">
        <f t="shared" ca="1" si="319"/>
        <v/>
      </c>
      <c r="CA335" s="450" t="str">
        <f t="shared" ca="1" si="320"/>
        <v/>
      </c>
      <c r="CC335" s="450" t="str">
        <f t="shared" ca="1" si="321"/>
        <v/>
      </c>
      <c r="CD335" s="450" t="str">
        <f t="shared" ca="1" si="322"/>
        <v/>
      </c>
      <c r="CF335" s="450" t="str">
        <f t="shared" si="323"/>
        <v/>
      </c>
      <c r="CG335" s="450" t="str">
        <f t="shared" si="324"/>
        <v/>
      </c>
      <c r="CI335" s="450" t="str">
        <f t="shared" ca="1" si="325"/>
        <v/>
      </c>
      <c r="CJ335" s="450" t="str">
        <f t="shared" ca="1" si="326"/>
        <v/>
      </c>
      <c r="CL335" s="450" t="str">
        <f t="shared" ca="1" si="327"/>
        <v/>
      </c>
      <c r="CM335" s="450" t="str">
        <f t="shared" ca="1" si="328"/>
        <v/>
      </c>
    </row>
    <row r="336" spans="1:92" s="239" customFormat="1" ht="19" customHeight="1" x14ac:dyDescent="0.55000000000000004">
      <c r="A336" s="254">
        <v>6</v>
      </c>
      <c r="B336" s="255" t="str">
        <f t="shared" si="300"/>
        <v xml:space="preserve">: </v>
      </c>
      <c r="C336" s="424"/>
      <c r="D336" s="424"/>
      <c r="E336" s="425"/>
      <c r="F336" s="424"/>
      <c r="G336" s="425"/>
      <c r="H336" s="305"/>
      <c r="I336" s="424"/>
      <c r="J336" s="306"/>
      <c r="K336" s="529"/>
      <c r="L336" s="426"/>
      <c r="M336" s="261"/>
      <c r="N336" s="260" t="s">
        <v>287</v>
      </c>
      <c r="O336" s="270"/>
      <c r="P336" s="262"/>
      <c r="Q336" s="262"/>
      <c r="R336" s="464"/>
      <c r="S336" s="465" t="str">
        <f t="shared" si="301"/>
        <v/>
      </c>
      <c r="T336" s="267" t="str">
        <f t="shared" si="329"/>
        <v/>
      </c>
      <c r="U336" s="263" t="s">
        <v>0</v>
      </c>
      <c r="V336" s="264" t="str">
        <f t="shared" si="302"/>
        <v>t DM/ha/yr</v>
      </c>
      <c r="Z336" s="232"/>
      <c r="AP336" s="232"/>
      <c r="AS336" s="268"/>
      <c r="AU336" s="266" t="str">
        <f t="shared" ca="1" si="303"/>
        <v/>
      </c>
      <c r="AV336" s="266" t="str">
        <f t="shared" ca="1" si="304"/>
        <v/>
      </c>
      <c r="AX336" s="266" t="str">
        <f t="shared" ca="1" si="305"/>
        <v/>
      </c>
      <c r="AY336" s="266" t="str">
        <f t="shared" ca="1" si="306"/>
        <v/>
      </c>
      <c r="BA336" s="266" t="str">
        <f t="shared" ca="1" si="307"/>
        <v/>
      </c>
      <c r="BB336" s="266" t="str">
        <f t="shared" ca="1" si="308"/>
        <v/>
      </c>
      <c r="BD336" s="266" t="str">
        <f t="shared" ca="1" si="309"/>
        <v/>
      </c>
      <c r="BE336" s="266" t="str">
        <f t="shared" ca="1" si="310"/>
        <v/>
      </c>
      <c r="BG336" s="266" t="str">
        <f t="shared" ca="1" si="311"/>
        <v/>
      </c>
      <c r="BH336" s="266" t="str">
        <f t="shared" ca="1" si="312"/>
        <v/>
      </c>
      <c r="BI336" s="235"/>
      <c r="BJ336" s="266" t="str">
        <f t="shared" ca="1" si="313"/>
        <v/>
      </c>
      <c r="BK336" s="266" t="str">
        <f t="shared" ca="1" si="313"/>
        <v/>
      </c>
      <c r="BM336" s="266" t="str">
        <f t="shared" ca="1" si="314"/>
        <v/>
      </c>
      <c r="BN336" s="266" t="str">
        <f t="shared" ca="1" si="314"/>
        <v/>
      </c>
      <c r="BP336" s="266" t="str">
        <f t="shared" ca="1" si="315"/>
        <v/>
      </c>
      <c r="BQ336" s="266" t="str">
        <f t="shared" ca="1" si="315"/>
        <v/>
      </c>
      <c r="BS336" s="266" t="str">
        <f t="shared" ca="1" si="316"/>
        <v/>
      </c>
      <c r="BT336" s="266" t="str">
        <f t="shared" ca="1" si="316"/>
        <v/>
      </c>
      <c r="BU336" s="241"/>
      <c r="BV336" s="232"/>
      <c r="BW336" s="266" t="str">
        <f t="shared" ca="1" si="317"/>
        <v/>
      </c>
      <c r="BX336" s="266" t="str">
        <f t="shared" ca="1" si="318"/>
        <v/>
      </c>
      <c r="BY336" s="241"/>
      <c r="BZ336" s="266" t="str">
        <f t="shared" ca="1" si="319"/>
        <v/>
      </c>
      <c r="CA336" s="266" t="str">
        <f t="shared" ca="1" si="320"/>
        <v/>
      </c>
      <c r="CC336" s="266" t="str">
        <f t="shared" ca="1" si="321"/>
        <v/>
      </c>
      <c r="CD336" s="266" t="str">
        <f t="shared" ca="1" si="322"/>
        <v/>
      </c>
      <c r="CF336" s="266" t="str">
        <f t="shared" si="323"/>
        <v/>
      </c>
      <c r="CG336" s="266" t="str">
        <f t="shared" si="324"/>
        <v/>
      </c>
      <c r="CI336" s="266" t="str">
        <f t="shared" ca="1" si="325"/>
        <v/>
      </c>
      <c r="CJ336" s="266" t="str">
        <f t="shared" ca="1" si="326"/>
        <v/>
      </c>
      <c r="CL336" s="266" t="str">
        <f t="shared" ca="1" si="327"/>
        <v/>
      </c>
      <c r="CM336" s="266" t="str">
        <f t="shared" ca="1" si="328"/>
        <v/>
      </c>
    </row>
    <row r="337" spans="1:91" s="239" customFormat="1" ht="19" customHeight="1" x14ac:dyDescent="0.55000000000000004">
      <c r="A337" s="254">
        <v>7</v>
      </c>
      <c r="B337" s="255" t="str">
        <f t="shared" si="300"/>
        <v xml:space="preserve">: </v>
      </c>
      <c r="C337" s="424"/>
      <c r="D337" s="424"/>
      <c r="E337" s="425"/>
      <c r="F337" s="424"/>
      <c r="G337" s="425"/>
      <c r="H337" s="305"/>
      <c r="I337" s="424"/>
      <c r="J337" s="306"/>
      <c r="K337" s="529"/>
      <c r="L337" s="426"/>
      <c r="M337" s="261"/>
      <c r="N337" s="260" t="s">
        <v>287</v>
      </c>
      <c r="O337" s="270"/>
      <c r="P337" s="262"/>
      <c r="Q337" s="262"/>
      <c r="R337" s="464"/>
      <c r="S337" s="465" t="str">
        <f t="shared" si="301"/>
        <v/>
      </c>
      <c r="T337" s="267" t="str">
        <f t="shared" si="329"/>
        <v/>
      </c>
      <c r="U337" s="263" t="s">
        <v>0</v>
      </c>
      <c r="V337" s="264" t="str">
        <f t="shared" si="302"/>
        <v>t DM/ha/yr</v>
      </c>
      <c r="Z337" s="232"/>
      <c r="AP337" s="232"/>
      <c r="AS337" s="268"/>
      <c r="AU337" s="266" t="str">
        <f t="shared" ca="1" si="303"/>
        <v/>
      </c>
      <c r="AV337" s="266" t="str">
        <f t="shared" ca="1" si="304"/>
        <v/>
      </c>
      <c r="AX337" s="266" t="str">
        <f t="shared" ca="1" si="305"/>
        <v/>
      </c>
      <c r="AY337" s="266" t="str">
        <f t="shared" ca="1" si="306"/>
        <v/>
      </c>
      <c r="BA337" s="266" t="str">
        <f t="shared" ca="1" si="307"/>
        <v/>
      </c>
      <c r="BB337" s="266" t="str">
        <f t="shared" ca="1" si="308"/>
        <v/>
      </c>
      <c r="BD337" s="266" t="str">
        <f t="shared" ca="1" si="309"/>
        <v/>
      </c>
      <c r="BE337" s="266" t="str">
        <f t="shared" ca="1" si="310"/>
        <v/>
      </c>
      <c r="BG337" s="266" t="str">
        <f t="shared" ca="1" si="311"/>
        <v/>
      </c>
      <c r="BH337" s="266" t="str">
        <f t="shared" ca="1" si="312"/>
        <v/>
      </c>
      <c r="BI337" s="235"/>
      <c r="BJ337" s="266" t="str">
        <f t="shared" ca="1" si="313"/>
        <v/>
      </c>
      <c r="BK337" s="266" t="str">
        <f t="shared" ca="1" si="313"/>
        <v/>
      </c>
      <c r="BM337" s="266" t="str">
        <f t="shared" ca="1" si="314"/>
        <v/>
      </c>
      <c r="BN337" s="266" t="str">
        <f t="shared" ca="1" si="314"/>
        <v/>
      </c>
      <c r="BP337" s="266" t="str">
        <f t="shared" ca="1" si="315"/>
        <v/>
      </c>
      <c r="BQ337" s="266" t="str">
        <f t="shared" ca="1" si="315"/>
        <v/>
      </c>
      <c r="BS337" s="266" t="str">
        <f t="shared" ca="1" si="316"/>
        <v/>
      </c>
      <c r="BT337" s="266" t="str">
        <f t="shared" ca="1" si="316"/>
        <v/>
      </c>
      <c r="BU337" s="241"/>
      <c r="BV337" s="232"/>
      <c r="BW337" s="266" t="str">
        <f t="shared" ca="1" si="317"/>
        <v/>
      </c>
      <c r="BX337" s="266" t="str">
        <f t="shared" ca="1" si="318"/>
        <v/>
      </c>
      <c r="BY337" s="241"/>
      <c r="BZ337" s="266" t="str">
        <f t="shared" ca="1" si="319"/>
        <v/>
      </c>
      <c r="CA337" s="266" t="str">
        <f t="shared" ca="1" si="320"/>
        <v/>
      </c>
      <c r="CC337" s="266" t="str">
        <f t="shared" ca="1" si="321"/>
        <v/>
      </c>
      <c r="CD337" s="266" t="str">
        <f t="shared" ca="1" si="322"/>
        <v/>
      </c>
      <c r="CF337" s="266" t="str">
        <f t="shared" si="323"/>
        <v/>
      </c>
      <c r="CG337" s="266" t="str">
        <f t="shared" si="324"/>
        <v/>
      </c>
      <c r="CI337" s="266" t="str">
        <f t="shared" ca="1" si="325"/>
        <v/>
      </c>
      <c r="CJ337" s="266" t="str">
        <f t="shared" ca="1" si="326"/>
        <v/>
      </c>
      <c r="CL337" s="266" t="str">
        <f t="shared" ca="1" si="327"/>
        <v/>
      </c>
      <c r="CM337" s="266" t="str">
        <f t="shared" ca="1" si="328"/>
        <v/>
      </c>
    </row>
    <row r="338" spans="1:91" s="239" customFormat="1" ht="19" customHeight="1" x14ac:dyDescent="0.55000000000000004">
      <c r="A338" s="254">
        <v>8</v>
      </c>
      <c r="B338" s="255" t="str">
        <f t="shared" si="300"/>
        <v xml:space="preserve">: </v>
      </c>
      <c r="C338" s="424"/>
      <c r="D338" s="424"/>
      <c r="E338" s="425"/>
      <c r="F338" s="424"/>
      <c r="G338" s="425"/>
      <c r="H338" s="305"/>
      <c r="I338" s="424"/>
      <c r="J338" s="306"/>
      <c r="K338" s="529"/>
      <c r="L338" s="426"/>
      <c r="M338" s="261"/>
      <c r="N338" s="260" t="s">
        <v>287</v>
      </c>
      <c r="O338" s="270"/>
      <c r="P338" s="262"/>
      <c r="Q338" s="262"/>
      <c r="R338" s="464"/>
      <c r="S338" s="465" t="str">
        <f t="shared" si="301"/>
        <v/>
      </c>
      <c r="T338" s="267" t="str">
        <f t="shared" si="329"/>
        <v/>
      </c>
      <c r="U338" s="263" t="s">
        <v>0</v>
      </c>
      <c r="V338" s="264" t="str">
        <f t="shared" si="302"/>
        <v>t DM/ha/yr</v>
      </c>
      <c r="Z338" s="232"/>
      <c r="AP338" s="232"/>
      <c r="AS338" s="268"/>
      <c r="AU338" s="266" t="str">
        <f t="shared" ca="1" si="303"/>
        <v/>
      </c>
      <c r="AV338" s="266" t="str">
        <f t="shared" ca="1" si="304"/>
        <v/>
      </c>
      <c r="AX338" s="266" t="str">
        <f t="shared" ca="1" si="305"/>
        <v/>
      </c>
      <c r="AY338" s="266" t="str">
        <f t="shared" ca="1" si="306"/>
        <v/>
      </c>
      <c r="BA338" s="266" t="str">
        <f t="shared" ca="1" si="307"/>
        <v/>
      </c>
      <c r="BB338" s="266" t="str">
        <f t="shared" ca="1" si="308"/>
        <v/>
      </c>
      <c r="BD338" s="266" t="str">
        <f t="shared" ca="1" si="309"/>
        <v/>
      </c>
      <c r="BE338" s="266" t="str">
        <f t="shared" ca="1" si="310"/>
        <v/>
      </c>
      <c r="BG338" s="266" t="str">
        <f t="shared" ca="1" si="311"/>
        <v/>
      </c>
      <c r="BH338" s="266" t="str">
        <f t="shared" ca="1" si="312"/>
        <v/>
      </c>
      <c r="BI338" s="235"/>
      <c r="BJ338" s="266" t="str">
        <f t="shared" ca="1" si="313"/>
        <v/>
      </c>
      <c r="BK338" s="266" t="str">
        <f t="shared" ca="1" si="313"/>
        <v/>
      </c>
      <c r="BM338" s="266" t="str">
        <f t="shared" ca="1" si="314"/>
        <v/>
      </c>
      <c r="BN338" s="266" t="str">
        <f t="shared" ca="1" si="314"/>
        <v/>
      </c>
      <c r="BP338" s="266" t="str">
        <f t="shared" ca="1" si="315"/>
        <v/>
      </c>
      <c r="BQ338" s="266" t="str">
        <f t="shared" ca="1" si="315"/>
        <v/>
      </c>
      <c r="BS338" s="266" t="str">
        <f t="shared" ca="1" si="316"/>
        <v/>
      </c>
      <c r="BT338" s="266" t="str">
        <f t="shared" ca="1" si="316"/>
        <v/>
      </c>
      <c r="BU338" s="241"/>
      <c r="BV338" s="232"/>
      <c r="BW338" s="266" t="str">
        <f t="shared" ca="1" si="317"/>
        <v/>
      </c>
      <c r="BX338" s="266" t="str">
        <f t="shared" ca="1" si="318"/>
        <v/>
      </c>
      <c r="BY338" s="241"/>
      <c r="BZ338" s="266" t="str">
        <f t="shared" ca="1" si="319"/>
        <v/>
      </c>
      <c r="CA338" s="266" t="str">
        <f t="shared" ca="1" si="320"/>
        <v/>
      </c>
      <c r="CC338" s="266" t="str">
        <f t="shared" ca="1" si="321"/>
        <v/>
      </c>
      <c r="CD338" s="266" t="str">
        <f t="shared" ca="1" si="322"/>
        <v/>
      </c>
      <c r="CF338" s="266" t="str">
        <f t="shared" si="323"/>
        <v/>
      </c>
      <c r="CG338" s="266" t="str">
        <f t="shared" si="324"/>
        <v/>
      </c>
      <c r="CI338" s="266" t="str">
        <f t="shared" ca="1" si="325"/>
        <v/>
      </c>
      <c r="CJ338" s="266" t="str">
        <f t="shared" ca="1" si="326"/>
        <v/>
      </c>
      <c r="CL338" s="266" t="str">
        <f t="shared" ca="1" si="327"/>
        <v/>
      </c>
      <c r="CM338" s="266" t="str">
        <f t="shared" ca="1" si="328"/>
        <v/>
      </c>
    </row>
    <row r="339" spans="1:91" s="239" customFormat="1" ht="19" customHeight="1" x14ac:dyDescent="0.55000000000000004">
      <c r="A339" s="254">
        <v>9</v>
      </c>
      <c r="B339" s="255" t="str">
        <f t="shared" si="300"/>
        <v xml:space="preserve">: </v>
      </c>
      <c r="C339" s="424"/>
      <c r="D339" s="424"/>
      <c r="E339" s="425"/>
      <c r="F339" s="424"/>
      <c r="G339" s="425"/>
      <c r="H339" s="305"/>
      <c r="I339" s="424"/>
      <c r="J339" s="306"/>
      <c r="K339" s="529"/>
      <c r="L339" s="426"/>
      <c r="M339" s="261"/>
      <c r="N339" s="260" t="s">
        <v>287</v>
      </c>
      <c r="O339" s="270"/>
      <c r="P339" s="262"/>
      <c r="Q339" s="262"/>
      <c r="R339" s="464"/>
      <c r="S339" s="465" t="str">
        <f t="shared" si="301"/>
        <v/>
      </c>
      <c r="T339" s="267" t="str">
        <f t="shared" si="329"/>
        <v/>
      </c>
      <c r="U339" s="263" t="s">
        <v>0</v>
      </c>
      <c r="V339" s="264" t="str">
        <f t="shared" si="302"/>
        <v>t DM/ha/yr</v>
      </c>
      <c r="Z339" s="232"/>
      <c r="AP339" s="232"/>
      <c r="AS339" s="268"/>
      <c r="AU339" s="266" t="str">
        <f t="shared" ca="1" si="303"/>
        <v/>
      </c>
      <c r="AV339" s="266" t="str">
        <f t="shared" ca="1" si="304"/>
        <v/>
      </c>
      <c r="AX339" s="266" t="str">
        <f t="shared" ca="1" si="305"/>
        <v/>
      </c>
      <c r="AY339" s="266" t="str">
        <f t="shared" ca="1" si="306"/>
        <v/>
      </c>
      <c r="BA339" s="266" t="str">
        <f t="shared" ca="1" si="307"/>
        <v/>
      </c>
      <c r="BB339" s="266" t="str">
        <f t="shared" ca="1" si="308"/>
        <v/>
      </c>
      <c r="BD339" s="266" t="str">
        <f t="shared" ca="1" si="309"/>
        <v/>
      </c>
      <c r="BE339" s="266" t="str">
        <f t="shared" ca="1" si="310"/>
        <v/>
      </c>
      <c r="BG339" s="266" t="str">
        <f t="shared" ca="1" si="311"/>
        <v/>
      </c>
      <c r="BH339" s="266" t="str">
        <f t="shared" ca="1" si="312"/>
        <v/>
      </c>
      <c r="BI339" s="235"/>
      <c r="BJ339" s="266" t="str">
        <f t="shared" ca="1" si="313"/>
        <v/>
      </c>
      <c r="BK339" s="266" t="str">
        <f t="shared" ca="1" si="313"/>
        <v/>
      </c>
      <c r="BM339" s="266" t="str">
        <f t="shared" ca="1" si="314"/>
        <v/>
      </c>
      <c r="BN339" s="266" t="str">
        <f t="shared" ca="1" si="314"/>
        <v/>
      </c>
      <c r="BP339" s="266" t="str">
        <f t="shared" ca="1" si="315"/>
        <v/>
      </c>
      <c r="BQ339" s="266" t="str">
        <f t="shared" ca="1" si="315"/>
        <v/>
      </c>
      <c r="BS339" s="266" t="str">
        <f t="shared" ca="1" si="316"/>
        <v/>
      </c>
      <c r="BT339" s="266" t="str">
        <f t="shared" ca="1" si="316"/>
        <v/>
      </c>
      <c r="BU339" s="241"/>
      <c r="BV339" s="232"/>
      <c r="BW339" s="266" t="str">
        <f t="shared" ca="1" si="317"/>
        <v/>
      </c>
      <c r="BX339" s="266" t="str">
        <f t="shared" ca="1" si="318"/>
        <v/>
      </c>
      <c r="BY339" s="241"/>
      <c r="BZ339" s="266" t="str">
        <f t="shared" ca="1" si="319"/>
        <v/>
      </c>
      <c r="CA339" s="266" t="str">
        <f t="shared" ca="1" si="320"/>
        <v/>
      </c>
      <c r="CC339" s="266" t="str">
        <f t="shared" ca="1" si="321"/>
        <v/>
      </c>
      <c r="CD339" s="266" t="str">
        <f t="shared" ca="1" si="322"/>
        <v/>
      </c>
      <c r="CF339" s="266" t="str">
        <f t="shared" si="323"/>
        <v/>
      </c>
      <c r="CG339" s="266" t="str">
        <f t="shared" si="324"/>
        <v/>
      </c>
      <c r="CI339" s="266" t="str">
        <f t="shared" ca="1" si="325"/>
        <v/>
      </c>
      <c r="CJ339" s="266" t="str">
        <f t="shared" ca="1" si="326"/>
        <v/>
      </c>
      <c r="CL339" s="266" t="str">
        <f t="shared" ca="1" si="327"/>
        <v/>
      </c>
      <c r="CM339" s="266" t="str">
        <f t="shared" ca="1" si="328"/>
        <v/>
      </c>
    </row>
    <row r="340" spans="1:91" s="239" customFormat="1" ht="19" customHeight="1" x14ac:dyDescent="0.55000000000000004">
      <c r="A340" s="254">
        <v>10</v>
      </c>
      <c r="B340" s="255" t="str">
        <f t="shared" si="300"/>
        <v xml:space="preserve">: </v>
      </c>
      <c r="C340" s="424"/>
      <c r="D340" s="424"/>
      <c r="E340" s="425"/>
      <c r="F340" s="424"/>
      <c r="G340" s="425"/>
      <c r="H340" s="305"/>
      <c r="I340" s="424"/>
      <c r="J340" s="306"/>
      <c r="K340" s="529"/>
      <c r="L340" s="426"/>
      <c r="M340" s="261"/>
      <c r="N340" s="260" t="s">
        <v>287</v>
      </c>
      <c r="O340" s="270"/>
      <c r="P340" s="262"/>
      <c r="Q340" s="262"/>
      <c r="R340" s="464"/>
      <c r="S340" s="465" t="str">
        <f t="shared" si="301"/>
        <v/>
      </c>
      <c r="T340" s="267" t="str">
        <f t="shared" si="329"/>
        <v/>
      </c>
      <c r="U340" s="263" t="s">
        <v>0</v>
      </c>
      <c r="V340" s="264" t="str">
        <f t="shared" si="302"/>
        <v>t DM/ha/yr</v>
      </c>
      <c r="Z340" s="232"/>
      <c r="AP340" s="232"/>
      <c r="AS340" s="268"/>
      <c r="AU340" s="266" t="str">
        <f t="shared" ca="1" si="303"/>
        <v/>
      </c>
      <c r="AV340" s="266" t="str">
        <f t="shared" ca="1" si="304"/>
        <v/>
      </c>
      <c r="AX340" s="266" t="str">
        <f t="shared" ca="1" si="305"/>
        <v/>
      </c>
      <c r="AY340" s="266" t="str">
        <f t="shared" ca="1" si="306"/>
        <v/>
      </c>
      <c r="BA340" s="266" t="str">
        <f t="shared" ca="1" si="307"/>
        <v/>
      </c>
      <c r="BB340" s="266" t="str">
        <f t="shared" ca="1" si="308"/>
        <v/>
      </c>
      <c r="BD340" s="266" t="str">
        <f t="shared" ca="1" si="309"/>
        <v/>
      </c>
      <c r="BE340" s="266" t="str">
        <f t="shared" ca="1" si="310"/>
        <v/>
      </c>
      <c r="BG340" s="266" t="str">
        <f t="shared" ca="1" si="311"/>
        <v/>
      </c>
      <c r="BH340" s="266" t="str">
        <f t="shared" ca="1" si="312"/>
        <v/>
      </c>
      <c r="BI340" s="235"/>
      <c r="BJ340" s="266" t="str">
        <f t="shared" ca="1" si="313"/>
        <v/>
      </c>
      <c r="BK340" s="266" t="str">
        <f t="shared" ca="1" si="313"/>
        <v/>
      </c>
      <c r="BM340" s="266" t="str">
        <f t="shared" ca="1" si="314"/>
        <v/>
      </c>
      <c r="BN340" s="266" t="str">
        <f t="shared" ca="1" si="314"/>
        <v/>
      </c>
      <c r="BP340" s="266" t="str">
        <f t="shared" ca="1" si="315"/>
        <v/>
      </c>
      <c r="BQ340" s="266" t="str">
        <f t="shared" ca="1" si="315"/>
        <v/>
      </c>
      <c r="BS340" s="266" t="str">
        <f t="shared" ca="1" si="316"/>
        <v/>
      </c>
      <c r="BT340" s="266" t="str">
        <f t="shared" ca="1" si="316"/>
        <v/>
      </c>
      <c r="BU340" s="241"/>
      <c r="BV340" s="232"/>
      <c r="BW340" s="266" t="str">
        <f t="shared" ca="1" si="317"/>
        <v/>
      </c>
      <c r="BX340" s="266" t="str">
        <f t="shared" ca="1" si="318"/>
        <v/>
      </c>
      <c r="BY340" s="241"/>
      <c r="BZ340" s="266" t="str">
        <f t="shared" ca="1" si="319"/>
        <v/>
      </c>
      <c r="CA340" s="266" t="str">
        <f t="shared" ca="1" si="320"/>
        <v/>
      </c>
      <c r="CC340" s="266" t="str">
        <f t="shared" ca="1" si="321"/>
        <v/>
      </c>
      <c r="CD340" s="266" t="str">
        <f t="shared" ca="1" si="322"/>
        <v/>
      </c>
      <c r="CF340" s="266" t="str">
        <f t="shared" si="323"/>
        <v/>
      </c>
      <c r="CG340" s="266" t="str">
        <f t="shared" si="324"/>
        <v/>
      </c>
      <c r="CI340" s="266" t="str">
        <f t="shared" ca="1" si="325"/>
        <v/>
      </c>
      <c r="CJ340" s="266" t="str">
        <f t="shared" ca="1" si="326"/>
        <v/>
      </c>
      <c r="CL340" s="266" t="str">
        <f t="shared" ca="1" si="327"/>
        <v/>
      </c>
      <c r="CM340" s="266" t="str">
        <f t="shared" ca="1" si="328"/>
        <v/>
      </c>
    </row>
    <row r="341" spans="1:91" s="239" customFormat="1" ht="19" customHeight="1" x14ac:dyDescent="0.55000000000000004">
      <c r="A341" s="254">
        <v>11</v>
      </c>
      <c r="B341" s="255" t="str">
        <f t="shared" si="300"/>
        <v xml:space="preserve">: </v>
      </c>
      <c r="C341" s="424"/>
      <c r="D341" s="424"/>
      <c r="E341" s="425"/>
      <c r="F341" s="424"/>
      <c r="G341" s="425"/>
      <c r="H341" s="305"/>
      <c r="I341" s="424"/>
      <c r="J341" s="306"/>
      <c r="K341" s="529"/>
      <c r="L341" s="426"/>
      <c r="M341" s="261"/>
      <c r="N341" s="260" t="s">
        <v>287</v>
      </c>
      <c r="O341" s="270"/>
      <c r="P341" s="262"/>
      <c r="Q341" s="262"/>
      <c r="R341" s="464"/>
      <c r="S341" s="465" t="str">
        <f t="shared" si="301"/>
        <v/>
      </c>
      <c r="T341" s="267" t="str">
        <f t="shared" si="329"/>
        <v/>
      </c>
      <c r="U341" s="263" t="s">
        <v>0</v>
      </c>
      <c r="V341" s="264" t="str">
        <f t="shared" si="302"/>
        <v>t DM/ha/yr</v>
      </c>
      <c r="Z341" s="232"/>
      <c r="AP341" s="232"/>
      <c r="AS341" s="268"/>
      <c r="AU341" s="266" t="str">
        <f t="shared" ca="1" si="303"/>
        <v/>
      </c>
      <c r="AV341" s="266" t="str">
        <f t="shared" ca="1" si="304"/>
        <v/>
      </c>
      <c r="AX341" s="266" t="str">
        <f t="shared" ca="1" si="305"/>
        <v/>
      </c>
      <c r="AY341" s="266" t="str">
        <f t="shared" ca="1" si="306"/>
        <v/>
      </c>
      <c r="BA341" s="266" t="str">
        <f t="shared" ca="1" si="307"/>
        <v/>
      </c>
      <c r="BB341" s="266" t="str">
        <f t="shared" ca="1" si="308"/>
        <v/>
      </c>
      <c r="BD341" s="266" t="str">
        <f t="shared" ca="1" si="309"/>
        <v/>
      </c>
      <c r="BE341" s="266" t="str">
        <f t="shared" ca="1" si="310"/>
        <v/>
      </c>
      <c r="BG341" s="266" t="str">
        <f t="shared" ca="1" si="311"/>
        <v/>
      </c>
      <c r="BH341" s="266" t="str">
        <f t="shared" ca="1" si="312"/>
        <v/>
      </c>
      <c r="BI341" s="235"/>
      <c r="BJ341" s="266" t="str">
        <f t="shared" ca="1" si="313"/>
        <v/>
      </c>
      <c r="BK341" s="266" t="str">
        <f t="shared" ca="1" si="313"/>
        <v/>
      </c>
      <c r="BM341" s="266" t="str">
        <f t="shared" ca="1" si="314"/>
        <v/>
      </c>
      <c r="BN341" s="266" t="str">
        <f t="shared" ca="1" si="314"/>
        <v/>
      </c>
      <c r="BP341" s="266" t="str">
        <f t="shared" ca="1" si="315"/>
        <v/>
      </c>
      <c r="BQ341" s="266" t="str">
        <f t="shared" ca="1" si="315"/>
        <v/>
      </c>
      <c r="BS341" s="266" t="str">
        <f t="shared" ca="1" si="316"/>
        <v/>
      </c>
      <c r="BT341" s="266" t="str">
        <f t="shared" ca="1" si="316"/>
        <v/>
      </c>
      <c r="BU341" s="241"/>
      <c r="BV341" s="232"/>
      <c r="BW341" s="266" t="str">
        <f t="shared" ca="1" si="317"/>
        <v/>
      </c>
      <c r="BX341" s="266" t="str">
        <f t="shared" ca="1" si="318"/>
        <v/>
      </c>
      <c r="BY341" s="241"/>
      <c r="BZ341" s="266" t="str">
        <f t="shared" ca="1" si="319"/>
        <v/>
      </c>
      <c r="CA341" s="266" t="str">
        <f t="shared" ca="1" si="320"/>
        <v/>
      </c>
      <c r="CC341" s="266" t="str">
        <f t="shared" ca="1" si="321"/>
        <v/>
      </c>
      <c r="CD341" s="266" t="str">
        <f t="shared" ca="1" si="322"/>
        <v/>
      </c>
      <c r="CF341" s="266" t="str">
        <f t="shared" si="323"/>
        <v/>
      </c>
      <c r="CG341" s="266" t="str">
        <f t="shared" si="324"/>
        <v/>
      </c>
      <c r="CI341" s="266" t="str">
        <f t="shared" ca="1" si="325"/>
        <v/>
      </c>
      <c r="CJ341" s="266" t="str">
        <f t="shared" ca="1" si="326"/>
        <v/>
      </c>
      <c r="CL341" s="266" t="str">
        <f t="shared" ca="1" si="327"/>
        <v/>
      </c>
      <c r="CM341" s="266" t="str">
        <f t="shared" ca="1" si="328"/>
        <v/>
      </c>
    </row>
    <row r="342" spans="1:91" s="239" customFormat="1" ht="19" customHeight="1" x14ac:dyDescent="0.55000000000000004">
      <c r="A342" s="254">
        <v>12</v>
      </c>
      <c r="B342" s="255" t="str">
        <f t="shared" si="300"/>
        <v xml:space="preserve">: </v>
      </c>
      <c r="C342" s="424"/>
      <c r="D342" s="424"/>
      <c r="E342" s="425"/>
      <c r="F342" s="424"/>
      <c r="G342" s="425"/>
      <c r="H342" s="305"/>
      <c r="I342" s="424"/>
      <c r="J342" s="306"/>
      <c r="K342" s="529"/>
      <c r="L342" s="426"/>
      <c r="M342" s="261"/>
      <c r="N342" s="260" t="s">
        <v>287</v>
      </c>
      <c r="O342" s="270"/>
      <c r="P342" s="262"/>
      <c r="Q342" s="262"/>
      <c r="R342" s="464"/>
      <c r="S342" s="465" t="str">
        <f t="shared" si="301"/>
        <v/>
      </c>
      <c r="T342" s="267" t="str">
        <f t="shared" si="329"/>
        <v/>
      </c>
      <c r="U342" s="263" t="s">
        <v>0</v>
      </c>
      <c r="V342" s="264" t="str">
        <f t="shared" si="302"/>
        <v>t DM/ha/yr</v>
      </c>
      <c r="Z342" s="232"/>
      <c r="AP342" s="232"/>
      <c r="AS342" s="268"/>
      <c r="AU342" s="266" t="str">
        <f t="shared" ca="1" si="303"/>
        <v/>
      </c>
      <c r="AV342" s="266" t="str">
        <f t="shared" ca="1" si="304"/>
        <v/>
      </c>
      <c r="AX342" s="266" t="str">
        <f t="shared" ca="1" si="305"/>
        <v/>
      </c>
      <c r="AY342" s="266" t="str">
        <f t="shared" ca="1" si="306"/>
        <v/>
      </c>
      <c r="BA342" s="266" t="str">
        <f t="shared" ca="1" si="307"/>
        <v/>
      </c>
      <c r="BB342" s="266" t="str">
        <f t="shared" ca="1" si="308"/>
        <v/>
      </c>
      <c r="BD342" s="266" t="str">
        <f t="shared" ca="1" si="309"/>
        <v/>
      </c>
      <c r="BE342" s="266" t="str">
        <f t="shared" ca="1" si="310"/>
        <v/>
      </c>
      <c r="BG342" s="266" t="str">
        <f t="shared" ca="1" si="311"/>
        <v/>
      </c>
      <c r="BH342" s="266" t="str">
        <f t="shared" ca="1" si="312"/>
        <v/>
      </c>
      <c r="BI342" s="235"/>
      <c r="BJ342" s="266" t="str">
        <f t="shared" ca="1" si="313"/>
        <v/>
      </c>
      <c r="BK342" s="266" t="str">
        <f t="shared" ca="1" si="313"/>
        <v/>
      </c>
      <c r="BM342" s="266" t="str">
        <f t="shared" ca="1" si="314"/>
        <v/>
      </c>
      <c r="BN342" s="266" t="str">
        <f t="shared" ca="1" si="314"/>
        <v/>
      </c>
      <c r="BP342" s="266" t="str">
        <f t="shared" ca="1" si="315"/>
        <v/>
      </c>
      <c r="BQ342" s="266" t="str">
        <f t="shared" ca="1" si="315"/>
        <v/>
      </c>
      <c r="BS342" s="266" t="str">
        <f t="shared" ca="1" si="316"/>
        <v/>
      </c>
      <c r="BT342" s="266" t="str">
        <f t="shared" ca="1" si="316"/>
        <v/>
      </c>
      <c r="BU342" s="241"/>
      <c r="BV342" s="232"/>
      <c r="BW342" s="266" t="str">
        <f t="shared" ca="1" si="317"/>
        <v/>
      </c>
      <c r="BX342" s="266" t="str">
        <f t="shared" ca="1" si="318"/>
        <v/>
      </c>
      <c r="BY342" s="241"/>
      <c r="BZ342" s="266" t="str">
        <f t="shared" ca="1" si="319"/>
        <v/>
      </c>
      <c r="CA342" s="266" t="str">
        <f t="shared" ca="1" si="320"/>
        <v/>
      </c>
      <c r="CC342" s="266" t="str">
        <f t="shared" ca="1" si="321"/>
        <v/>
      </c>
      <c r="CD342" s="266" t="str">
        <f t="shared" ca="1" si="322"/>
        <v/>
      </c>
      <c r="CF342" s="266" t="str">
        <f t="shared" si="323"/>
        <v/>
      </c>
      <c r="CG342" s="266" t="str">
        <f t="shared" si="324"/>
        <v/>
      </c>
      <c r="CI342" s="266" t="str">
        <f t="shared" ca="1" si="325"/>
        <v/>
      </c>
      <c r="CJ342" s="266" t="str">
        <f t="shared" ca="1" si="326"/>
        <v/>
      </c>
      <c r="CL342" s="266" t="str">
        <f t="shared" ca="1" si="327"/>
        <v/>
      </c>
      <c r="CM342" s="266" t="str">
        <f t="shared" ca="1" si="328"/>
        <v/>
      </c>
    </row>
    <row r="343" spans="1:91" s="239" customFormat="1" ht="17.399999999999999" x14ac:dyDescent="0.55000000000000004">
      <c r="A343" s="254">
        <v>13</v>
      </c>
      <c r="B343" s="255" t="str">
        <f t="shared" si="300"/>
        <v xml:space="preserve">: </v>
      </c>
      <c r="C343" s="258"/>
      <c r="D343" s="258"/>
      <c r="E343" s="256"/>
      <c r="F343" s="258"/>
      <c r="G343" s="256"/>
      <c r="H343" s="257"/>
      <c r="I343" s="258"/>
      <c r="J343" s="259"/>
      <c r="K343" s="566" t="s">
        <v>0</v>
      </c>
      <c r="L343" s="260"/>
      <c r="M343" s="261"/>
      <c r="N343" s="260" t="s">
        <v>287</v>
      </c>
      <c r="O343" s="270"/>
      <c r="P343" s="262"/>
      <c r="Q343" s="262"/>
      <c r="R343" s="464"/>
      <c r="S343" s="465" t="str">
        <f t="shared" si="301"/>
        <v xml:space="preserve"> </v>
      </c>
      <c r="T343" s="267" t="str">
        <f t="shared" si="329"/>
        <v xml:space="preserve"> </v>
      </c>
      <c r="U343" s="263" t="s">
        <v>0</v>
      </c>
      <c r="V343" s="264" t="str">
        <f t="shared" si="302"/>
        <v>t DM/ha/yr</v>
      </c>
      <c r="Z343" s="232"/>
      <c r="AP343" s="232"/>
      <c r="AS343" s="268"/>
      <c r="AU343" s="266" t="str">
        <f t="shared" ca="1" si="303"/>
        <v/>
      </c>
      <c r="AV343" s="266" t="str">
        <f t="shared" ca="1" si="304"/>
        <v/>
      </c>
      <c r="AX343" s="266" t="str">
        <f t="shared" ca="1" si="305"/>
        <v/>
      </c>
      <c r="AY343" s="266" t="str">
        <f t="shared" ca="1" si="306"/>
        <v/>
      </c>
      <c r="BA343" s="266" t="str">
        <f t="shared" ca="1" si="307"/>
        <v/>
      </c>
      <c r="BB343" s="266" t="str">
        <f t="shared" ca="1" si="308"/>
        <v/>
      </c>
      <c r="BD343" s="266" t="str">
        <f t="shared" ca="1" si="309"/>
        <v/>
      </c>
      <c r="BE343" s="266" t="str">
        <f t="shared" ca="1" si="310"/>
        <v/>
      </c>
      <c r="BG343" s="266" t="str">
        <f t="shared" ca="1" si="311"/>
        <v/>
      </c>
      <c r="BH343" s="266" t="str">
        <f t="shared" ca="1" si="312"/>
        <v/>
      </c>
      <c r="BI343" s="235"/>
      <c r="BJ343" s="266" t="str">
        <f t="shared" ca="1" si="313"/>
        <v/>
      </c>
      <c r="BK343" s="266" t="str">
        <f t="shared" ca="1" si="313"/>
        <v/>
      </c>
      <c r="BM343" s="266" t="str">
        <f t="shared" ca="1" si="314"/>
        <v/>
      </c>
      <c r="BN343" s="266" t="str">
        <f t="shared" ca="1" si="314"/>
        <v/>
      </c>
      <c r="BP343" s="266" t="str">
        <f t="shared" ca="1" si="315"/>
        <v/>
      </c>
      <c r="BQ343" s="266" t="str">
        <f t="shared" ca="1" si="315"/>
        <v/>
      </c>
      <c r="BS343" s="266" t="str">
        <f t="shared" ca="1" si="316"/>
        <v/>
      </c>
      <c r="BT343" s="266" t="str">
        <f t="shared" ca="1" si="316"/>
        <v/>
      </c>
      <c r="BU343" s="241"/>
      <c r="BV343" s="232"/>
      <c r="BW343" s="266" t="str">
        <f t="shared" ca="1" si="317"/>
        <v/>
      </c>
      <c r="BX343" s="266" t="str">
        <f t="shared" ca="1" si="318"/>
        <v/>
      </c>
      <c r="BY343" s="241"/>
      <c r="BZ343" s="266" t="str">
        <f t="shared" ca="1" si="319"/>
        <v/>
      </c>
      <c r="CA343" s="266" t="str">
        <f t="shared" ca="1" si="320"/>
        <v/>
      </c>
      <c r="CC343" s="266" t="str">
        <f t="shared" ca="1" si="321"/>
        <v/>
      </c>
      <c r="CD343" s="266" t="str">
        <f t="shared" ca="1" si="322"/>
        <v/>
      </c>
      <c r="CF343" s="266" t="str">
        <f t="shared" si="323"/>
        <v/>
      </c>
      <c r="CG343" s="266" t="str">
        <f t="shared" si="324"/>
        <v/>
      </c>
      <c r="CI343" s="266" t="str">
        <f t="shared" ca="1" si="325"/>
        <v/>
      </c>
      <c r="CJ343" s="266" t="str">
        <f t="shared" ca="1" si="326"/>
        <v/>
      </c>
      <c r="CL343" s="266" t="str">
        <f t="shared" ca="1" si="327"/>
        <v/>
      </c>
      <c r="CM343" s="266" t="str">
        <f t="shared" ca="1" si="328"/>
        <v/>
      </c>
    </row>
    <row r="344" spans="1:91" s="239" customFormat="1" ht="17.399999999999999" x14ac:dyDescent="0.55000000000000004">
      <c r="A344" s="254">
        <v>14</v>
      </c>
      <c r="B344" s="255" t="str">
        <f t="shared" si="300"/>
        <v xml:space="preserve">: </v>
      </c>
      <c r="C344" s="258"/>
      <c r="D344" s="258"/>
      <c r="E344" s="256"/>
      <c r="F344" s="258"/>
      <c r="G344" s="256"/>
      <c r="H344" s="257"/>
      <c r="I344" s="258"/>
      <c r="J344" s="259"/>
      <c r="K344" s="566"/>
      <c r="L344" s="260"/>
      <c r="M344" s="261"/>
      <c r="N344" s="260" t="s">
        <v>287</v>
      </c>
      <c r="O344" s="270"/>
      <c r="P344" s="262"/>
      <c r="Q344" s="262"/>
      <c r="R344" s="464"/>
      <c r="S344" s="465" t="str">
        <f t="shared" si="301"/>
        <v/>
      </c>
      <c r="T344" s="267" t="str">
        <f t="shared" si="329"/>
        <v/>
      </c>
      <c r="U344" s="263" t="s">
        <v>0</v>
      </c>
      <c r="V344" s="264" t="str">
        <f t="shared" si="302"/>
        <v>t DM/ha/yr</v>
      </c>
      <c r="Z344" s="232"/>
      <c r="AP344" s="232"/>
      <c r="AS344" s="268"/>
      <c r="AU344" s="266" t="str">
        <f t="shared" ca="1" si="303"/>
        <v/>
      </c>
      <c r="AV344" s="266" t="str">
        <f t="shared" ca="1" si="304"/>
        <v/>
      </c>
      <c r="AX344" s="266" t="str">
        <f t="shared" ca="1" si="305"/>
        <v/>
      </c>
      <c r="AY344" s="266" t="str">
        <f t="shared" ca="1" si="306"/>
        <v/>
      </c>
      <c r="BA344" s="266" t="str">
        <f t="shared" ca="1" si="307"/>
        <v/>
      </c>
      <c r="BB344" s="266" t="str">
        <f t="shared" ca="1" si="308"/>
        <v/>
      </c>
      <c r="BD344" s="266" t="str">
        <f t="shared" ca="1" si="309"/>
        <v/>
      </c>
      <c r="BE344" s="266" t="str">
        <f t="shared" ca="1" si="310"/>
        <v/>
      </c>
      <c r="BG344" s="266" t="str">
        <f t="shared" ca="1" si="311"/>
        <v/>
      </c>
      <c r="BH344" s="266" t="str">
        <f t="shared" ca="1" si="312"/>
        <v/>
      </c>
      <c r="BI344" s="235"/>
      <c r="BJ344" s="266" t="str">
        <f t="shared" ca="1" si="313"/>
        <v/>
      </c>
      <c r="BK344" s="266" t="str">
        <f t="shared" ca="1" si="313"/>
        <v/>
      </c>
      <c r="BM344" s="266" t="str">
        <f t="shared" ca="1" si="314"/>
        <v/>
      </c>
      <c r="BN344" s="266" t="str">
        <f t="shared" ca="1" si="314"/>
        <v/>
      </c>
      <c r="BP344" s="266" t="str">
        <f t="shared" ca="1" si="315"/>
        <v/>
      </c>
      <c r="BQ344" s="266" t="str">
        <f t="shared" ca="1" si="315"/>
        <v/>
      </c>
      <c r="BS344" s="266" t="str">
        <f t="shared" ca="1" si="316"/>
        <v/>
      </c>
      <c r="BT344" s="266" t="str">
        <f t="shared" ca="1" si="316"/>
        <v/>
      </c>
      <c r="BU344" s="241"/>
      <c r="BV344" s="232"/>
      <c r="BW344" s="266" t="str">
        <f t="shared" ca="1" si="317"/>
        <v/>
      </c>
      <c r="BX344" s="266" t="str">
        <f t="shared" ca="1" si="318"/>
        <v/>
      </c>
      <c r="BY344" s="241"/>
      <c r="BZ344" s="266" t="str">
        <f t="shared" ca="1" si="319"/>
        <v/>
      </c>
      <c r="CA344" s="266" t="str">
        <f t="shared" ca="1" si="320"/>
        <v/>
      </c>
      <c r="CC344" s="266" t="str">
        <f t="shared" ca="1" si="321"/>
        <v/>
      </c>
      <c r="CD344" s="266" t="str">
        <f t="shared" ca="1" si="322"/>
        <v/>
      </c>
      <c r="CF344" s="266" t="str">
        <f t="shared" si="323"/>
        <v/>
      </c>
      <c r="CG344" s="266" t="str">
        <f t="shared" si="324"/>
        <v/>
      </c>
      <c r="CI344" s="266" t="str">
        <f t="shared" ca="1" si="325"/>
        <v/>
      </c>
      <c r="CJ344" s="266" t="str">
        <f t="shared" ca="1" si="326"/>
        <v/>
      </c>
      <c r="CL344" s="266" t="str">
        <f t="shared" ca="1" si="327"/>
        <v/>
      </c>
      <c r="CM344" s="266" t="str">
        <f t="shared" ca="1" si="328"/>
        <v/>
      </c>
    </row>
    <row r="345" spans="1:91" s="239" customFormat="1" ht="17.399999999999999" x14ac:dyDescent="0.55000000000000004">
      <c r="A345" s="254">
        <v>15</v>
      </c>
      <c r="B345" s="255" t="str">
        <f t="shared" si="300"/>
        <v xml:space="preserve">: </v>
      </c>
      <c r="C345" s="258"/>
      <c r="D345" s="258"/>
      <c r="E345" s="256"/>
      <c r="F345" s="258"/>
      <c r="G345" s="256"/>
      <c r="H345" s="257"/>
      <c r="I345" s="258"/>
      <c r="J345" s="259"/>
      <c r="K345" s="566"/>
      <c r="L345" s="260"/>
      <c r="M345" s="261"/>
      <c r="N345" s="260" t="s">
        <v>287</v>
      </c>
      <c r="O345" s="270"/>
      <c r="P345" s="262"/>
      <c r="Q345" s="262"/>
      <c r="R345" s="464"/>
      <c r="S345" s="465" t="str">
        <f t="shared" si="301"/>
        <v/>
      </c>
      <c r="T345" s="267" t="str">
        <f t="shared" si="329"/>
        <v/>
      </c>
      <c r="U345" s="263" t="s">
        <v>0</v>
      </c>
      <c r="V345" s="264" t="str">
        <f t="shared" si="302"/>
        <v>t DM/ha/yr</v>
      </c>
      <c r="Z345" s="232"/>
      <c r="AP345" s="232"/>
      <c r="AS345" s="268"/>
      <c r="AU345" s="266" t="str">
        <f t="shared" ca="1" si="303"/>
        <v/>
      </c>
      <c r="AV345" s="266" t="str">
        <f t="shared" ca="1" si="304"/>
        <v/>
      </c>
      <c r="AX345" s="266" t="str">
        <f t="shared" ca="1" si="305"/>
        <v/>
      </c>
      <c r="AY345" s="266" t="str">
        <f t="shared" ca="1" si="306"/>
        <v/>
      </c>
      <c r="BA345" s="266" t="str">
        <f t="shared" ca="1" si="307"/>
        <v/>
      </c>
      <c r="BB345" s="266" t="str">
        <f t="shared" ca="1" si="308"/>
        <v/>
      </c>
      <c r="BD345" s="266" t="str">
        <f t="shared" ca="1" si="309"/>
        <v/>
      </c>
      <c r="BE345" s="266" t="str">
        <f t="shared" ca="1" si="310"/>
        <v/>
      </c>
      <c r="BG345" s="266" t="str">
        <f t="shared" ca="1" si="311"/>
        <v/>
      </c>
      <c r="BH345" s="266" t="str">
        <f t="shared" ca="1" si="312"/>
        <v/>
      </c>
      <c r="BI345" s="235"/>
      <c r="BJ345" s="266" t="str">
        <f t="shared" ca="1" si="313"/>
        <v/>
      </c>
      <c r="BK345" s="266" t="str">
        <f t="shared" ca="1" si="313"/>
        <v/>
      </c>
      <c r="BM345" s="266" t="str">
        <f t="shared" ca="1" si="314"/>
        <v/>
      </c>
      <c r="BN345" s="266" t="str">
        <f t="shared" ca="1" si="314"/>
        <v/>
      </c>
      <c r="BP345" s="266" t="str">
        <f t="shared" ca="1" si="315"/>
        <v/>
      </c>
      <c r="BQ345" s="266" t="str">
        <f t="shared" ca="1" si="315"/>
        <v/>
      </c>
      <c r="BS345" s="266" t="str">
        <f t="shared" ca="1" si="316"/>
        <v/>
      </c>
      <c r="BT345" s="266" t="str">
        <f t="shared" ca="1" si="316"/>
        <v/>
      </c>
      <c r="BU345" s="241"/>
      <c r="BV345" s="232"/>
      <c r="BW345" s="266" t="str">
        <f t="shared" ca="1" si="317"/>
        <v/>
      </c>
      <c r="BX345" s="266" t="str">
        <f t="shared" ca="1" si="318"/>
        <v/>
      </c>
      <c r="BY345" s="241"/>
      <c r="BZ345" s="266" t="str">
        <f t="shared" ca="1" si="319"/>
        <v/>
      </c>
      <c r="CA345" s="266" t="str">
        <f t="shared" ca="1" si="320"/>
        <v/>
      </c>
      <c r="CC345" s="266" t="str">
        <f t="shared" ca="1" si="321"/>
        <v/>
      </c>
      <c r="CD345" s="266" t="str">
        <f t="shared" ca="1" si="322"/>
        <v/>
      </c>
      <c r="CF345" s="266" t="str">
        <f t="shared" si="323"/>
        <v/>
      </c>
      <c r="CG345" s="266" t="str">
        <f t="shared" si="324"/>
        <v/>
      </c>
      <c r="CI345" s="266" t="str">
        <f t="shared" ca="1" si="325"/>
        <v/>
      </c>
      <c r="CJ345" s="266" t="str">
        <f t="shared" ca="1" si="326"/>
        <v/>
      </c>
      <c r="CL345" s="266" t="str">
        <f t="shared" ca="1" si="327"/>
        <v/>
      </c>
      <c r="CM345" s="266" t="str">
        <f t="shared" ca="1" si="328"/>
        <v/>
      </c>
    </row>
    <row r="346" spans="1:91" s="239" customFormat="1" ht="17.399999999999999" x14ac:dyDescent="0.55000000000000004">
      <c r="A346" s="254">
        <v>16</v>
      </c>
      <c r="B346" s="255" t="str">
        <f t="shared" si="300"/>
        <v xml:space="preserve">: </v>
      </c>
      <c r="C346" s="258"/>
      <c r="D346" s="258"/>
      <c r="E346" s="256"/>
      <c r="F346" s="258"/>
      <c r="G346" s="256"/>
      <c r="H346" s="257"/>
      <c r="I346" s="258"/>
      <c r="J346" s="259"/>
      <c r="K346" s="566"/>
      <c r="L346" s="260"/>
      <c r="M346" s="261"/>
      <c r="N346" s="260" t="s">
        <v>287</v>
      </c>
      <c r="O346" s="270"/>
      <c r="P346" s="262"/>
      <c r="Q346" s="262"/>
      <c r="R346" s="464"/>
      <c r="S346" s="465" t="str">
        <f t="shared" si="301"/>
        <v/>
      </c>
      <c r="T346" s="267" t="str">
        <f t="shared" si="329"/>
        <v/>
      </c>
      <c r="U346" s="263" t="s">
        <v>480</v>
      </c>
      <c r="V346" s="264" t="str">
        <f t="shared" si="302"/>
        <v>t DM/ha/yr</v>
      </c>
      <c r="Z346" s="232"/>
      <c r="AP346" s="232"/>
      <c r="AS346" s="268"/>
      <c r="AU346" s="266" t="str">
        <f t="shared" ca="1" si="303"/>
        <v/>
      </c>
      <c r="AV346" s="266" t="str">
        <f t="shared" ca="1" si="304"/>
        <v/>
      </c>
      <c r="AX346" s="266" t="str">
        <f t="shared" ca="1" si="305"/>
        <v/>
      </c>
      <c r="AY346" s="266" t="str">
        <f t="shared" ca="1" si="306"/>
        <v/>
      </c>
      <c r="BA346" s="266" t="str">
        <f t="shared" ca="1" si="307"/>
        <v/>
      </c>
      <c r="BB346" s="266" t="str">
        <f t="shared" ca="1" si="308"/>
        <v/>
      </c>
      <c r="BD346" s="266" t="str">
        <f t="shared" ca="1" si="309"/>
        <v/>
      </c>
      <c r="BE346" s="266" t="str">
        <f t="shared" ca="1" si="310"/>
        <v/>
      </c>
      <c r="BG346" s="266" t="str">
        <f t="shared" ca="1" si="311"/>
        <v/>
      </c>
      <c r="BH346" s="266" t="str">
        <f t="shared" ca="1" si="312"/>
        <v/>
      </c>
      <c r="BI346" s="235"/>
      <c r="BJ346" s="266" t="str">
        <f t="shared" ca="1" si="313"/>
        <v/>
      </c>
      <c r="BK346" s="266" t="str">
        <f t="shared" ca="1" si="313"/>
        <v/>
      </c>
      <c r="BM346" s="266" t="str">
        <f t="shared" ca="1" si="314"/>
        <v/>
      </c>
      <c r="BN346" s="266" t="str">
        <f t="shared" ca="1" si="314"/>
        <v/>
      </c>
      <c r="BP346" s="266" t="str">
        <f t="shared" ca="1" si="315"/>
        <v/>
      </c>
      <c r="BQ346" s="266" t="str">
        <f t="shared" ca="1" si="315"/>
        <v/>
      </c>
      <c r="BS346" s="266" t="str">
        <f t="shared" ca="1" si="316"/>
        <v/>
      </c>
      <c r="BT346" s="266" t="str">
        <f t="shared" ca="1" si="316"/>
        <v/>
      </c>
      <c r="BU346" s="241"/>
      <c r="BV346" s="232"/>
      <c r="BW346" s="266" t="str">
        <f t="shared" ca="1" si="317"/>
        <v/>
      </c>
      <c r="BX346" s="266" t="str">
        <f t="shared" ca="1" si="318"/>
        <v/>
      </c>
      <c r="BY346" s="241"/>
      <c r="BZ346" s="266" t="str">
        <f t="shared" ca="1" si="319"/>
        <v/>
      </c>
      <c r="CA346" s="266" t="str">
        <f t="shared" ca="1" si="320"/>
        <v/>
      </c>
      <c r="CC346" s="266" t="str">
        <f t="shared" ca="1" si="321"/>
        <v/>
      </c>
      <c r="CD346" s="266" t="str">
        <f t="shared" ca="1" si="322"/>
        <v/>
      </c>
      <c r="CF346" s="266" t="str">
        <f t="shared" si="323"/>
        <v/>
      </c>
      <c r="CG346" s="266" t="str">
        <f t="shared" si="324"/>
        <v/>
      </c>
      <c r="CI346" s="266" t="str">
        <f t="shared" ca="1" si="325"/>
        <v/>
      </c>
      <c r="CJ346" s="266" t="str">
        <f t="shared" ca="1" si="326"/>
        <v/>
      </c>
      <c r="CL346" s="266" t="str">
        <f t="shared" ca="1" si="327"/>
        <v/>
      </c>
      <c r="CM346" s="266" t="str">
        <f t="shared" ca="1" si="328"/>
        <v/>
      </c>
    </row>
    <row r="347" spans="1:91" s="239" customFormat="1" ht="17.399999999999999" x14ac:dyDescent="0.55000000000000004">
      <c r="A347" s="254">
        <v>17</v>
      </c>
      <c r="B347" s="255" t="str">
        <f t="shared" si="300"/>
        <v xml:space="preserve">: </v>
      </c>
      <c r="C347" s="258"/>
      <c r="D347" s="258"/>
      <c r="E347" s="256"/>
      <c r="F347" s="258"/>
      <c r="G347" s="256"/>
      <c r="H347" s="257"/>
      <c r="I347" s="258"/>
      <c r="J347" s="259"/>
      <c r="K347" s="566"/>
      <c r="L347" s="260"/>
      <c r="M347" s="261"/>
      <c r="N347" s="260" t="s">
        <v>287</v>
      </c>
      <c r="O347" s="270"/>
      <c r="P347" s="262"/>
      <c r="Q347" s="262"/>
      <c r="R347" s="464"/>
      <c r="S347" s="465" t="str">
        <f t="shared" si="301"/>
        <v/>
      </c>
      <c r="T347" s="267" t="str">
        <f t="shared" si="329"/>
        <v/>
      </c>
      <c r="U347" s="263" t="s">
        <v>0</v>
      </c>
      <c r="V347" s="264" t="str">
        <f t="shared" si="302"/>
        <v>t DM/ha/yr</v>
      </c>
      <c r="Z347" s="232"/>
      <c r="AP347" s="232"/>
      <c r="AS347" s="268"/>
      <c r="AU347" s="266" t="str">
        <f t="shared" ca="1" si="303"/>
        <v/>
      </c>
      <c r="AV347" s="266" t="str">
        <f t="shared" ca="1" si="304"/>
        <v/>
      </c>
      <c r="AX347" s="266" t="str">
        <f t="shared" ca="1" si="305"/>
        <v/>
      </c>
      <c r="AY347" s="266" t="str">
        <f t="shared" ca="1" si="306"/>
        <v/>
      </c>
      <c r="BA347" s="266" t="str">
        <f t="shared" ca="1" si="307"/>
        <v/>
      </c>
      <c r="BB347" s="266" t="str">
        <f t="shared" ca="1" si="308"/>
        <v/>
      </c>
      <c r="BD347" s="266" t="str">
        <f t="shared" ca="1" si="309"/>
        <v/>
      </c>
      <c r="BE347" s="266" t="str">
        <f t="shared" ca="1" si="310"/>
        <v/>
      </c>
      <c r="BG347" s="266" t="str">
        <f t="shared" ca="1" si="311"/>
        <v/>
      </c>
      <c r="BH347" s="266" t="str">
        <f t="shared" ca="1" si="312"/>
        <v/>
      </c>
      <c r="BI347" s="235"/>
      <c r="BJ347" s="266" t="str">
        <f t="shared" ca="1" si="313"/>
        <v/>
      </c>
      <c r="BK347" s="266" t="str">
        <f t="shared" ca="1" si="313"/>
        <v/>
      </c>
      <c r="BM347" s="266" t="str">
        <f t="shared" ca="1" si="314"/>
        <v/>
      </c>
      <c r="BN347" s="266" t="str">
        <f t="shared" ca="1" si="314"/>
        <v/>
      </c>
      <c r="BP347" s="266" t="str">
        <f t="shared" ca="1" si="315"/>
        <v/>
      </c>
      <c r="BQ347" s="266" t="str">
        <f t="shared" ca="1" si="315"/>
        <v/>
      </c>
      <c r="BS347" s="266" t="str">
        <f t="shared" ca="1" si="316"/>
        <v/>
      </c>
      <c r="BT347" s="266" t="str">
        <f t="shared" ca="1" si="316"/>
        <v/>
      </c>
      <c r="BU347" s="241"/>
      <c r="BV347" s="232"/>
      <c r="BW347" s="266" t="str">
        <f t="shared" ca="1" si="317"/>
        <v/>
      </c>
      <c r="BX347" s="266" t="str">
        <f t="shared" ca="1" si="318"/>
        <v/>
      </c>
      <c r="BY347" s="241"/>
      <c r="BZ347" s="266" t="str">
        <f t="shared" ca="1" si="319"/>
        <v/>
      </c>
      <c r="CA347" s="266" t="str">
        <f t="shared" ca="1" si="320"/>
        <v/>
      </c>
      <c r="CC347" s="266" t="str">
        <f t="shared" ca="1" si="321"/>
        <v/>
      </c>
      <c r="CD347" s="266" t="str">
        <f t="shared" ca="1" si="322"/>
        <v/>
      </c>
      <c r="CF347" s="266" t="str">
        <f t="shared" si="323"/>
        <v/>
      </c>
      <c r="CG347" s="266" t="str">
        <f t="shared" si="324"/>
        <v/>
      </c>
      <c r="CI347" s="266" t="str">
        <f t="shared" ca="1" si="325"/>
        <v/>
      </c>
      <c r="CJ347" s="266" t="str">
        <f t="shared" ca="1" si="326"/>
        <v/>
      </c>
      <c r="CL347" s="266" t="str">
        <f t="shared" ca="1" si="327"/>
        <v/>
      </c>
      <c r="CM347" s="266" t="str">
        <f t="shared" ca="1" si="328"/>
        <v/>
      </c>
    </row>
    <row r="348" spans="1:91" s="239" customFormat="1" ht="17.399999999999999" x14ac:dyDescent="0.55000000000000004">
      <c r="A348" s="254">
        <v>18</v>
      </c>
      <c r="B348" s="255" t="str">
        <f t="shared" si="300"/>
        <v xml:space="preserve">: </v>
      </c>
      <c r="C348" s="258"/>
      <c r="D348" s="258"/>
      <c r="E348" s="256"/>
      <c r="F348" s="258"/>
      <c r="G348" s="256"/>
      <c r="H348" s="257"/>
      <c r="I348" s="258"/>
      <c r="J348" s="259"/>
      <c r="K348" s="566"/>
      <c r="L348" s="260"/>
      <c r="M348" s="261"/>
      <c r="N348" s="260" t="s">
        <v>287</v>
      </c>
      <c r="O348" s="270"/>
      <c r="P348" s="262"/>
      <c r="Q348" s="262"/>
      <c r="R348" s="464"/>
      <c r="S348" s="465" t="str">
        <f t="shared" si="301"/>
        <v/>
      </c>
      <c r="T348" s="267" t="str">
        <f t="shared" si="329"/>
        <v/>
      </c>
      <c r="U348" s="263" t="s">
        <v>0</v>
      </c>
      <c r="V348" s="264" t="str">
        <f t="shared" si="302"/>
        <v>t DM/ha/yr</v>
      </c>
      <c r="Z348" s="232"/>
      <c r="AP348" s="232"/>
      <c r="AS348" s="268"/>
      <c r="AU348" s="266" t="str">
        <f t="shared" ca="1" si="303"/>
        <v/>
      </c>
      <c r="AV348" s="266" t="str">
        <f t="shared" ca="1" si="304"/>
        <v/>
      </c>
      <c r="AX348" s="266" t="str">
        <f t="shared" ca="1" si="305"/>
        <v/>
      </c>
      <c r="AY348" s="266" t="str">
        <f t="shared" ca="1" si="306"/>
        <v/>
      </c>
      <c r="BA348" s="266" t="str">
        <f t="shared" ca="1" si="307"/>
        <v/>
      </c>
      <c r="BB348" s="266" t="str">
        <f t="shared" ca="1" si="308"/>
        <v/>
      </c>
      <c r="BD348" s="266" t="str">
        <f t="shared" ca="1" si="309"/>
        <v/>
      </c>
      <c r="BE348" s="266" t="str">
        <f t="shared" ca="1" si="310"/>
        <v/>
      </c>
      <c r="BG348" s="266" t="str">
        <f t="shared" ca="1" si="311"/>
        <v/>
      </c>
      <c r="BH348" s="266" t="str">
        <f t="shared" ca="1" si="312"/>
        <v/>
      </c>
      <c r="BI348" s="235"/>
      <c r="BJ348" s="266" t="str">
        <f t="shared" ca="1" si="313"/>
        <v/>
      </c>
      <c r="BK348" s="266" t="str">
        <f t="shared" ca="1" si="313"/>
        <v/>
      </c>
      <c r="BM348" s="266" t="str">
        <f t="shared" ca="1" si="314"/>
        <v/>
      </c>
      <c r="BN348" s="266" t="str">
        <f t="shared" ca="1" si="314"/>
        <v/>
      </c>
      <c r="BP348" s="266" t="str">
        <f t="shared" ca="1" si="315"/>
        <v/>
      </c>
      <c r="BQ348" s="266" t="str">
        <f t="shared" ca="1" si="315"/>
        <v/>
      </c>
      <c r="BS348" s="266" t="str">
        <f t="shared" ca="1" si="316"/>
        <v/>
      </c>
      <c r="BT348" s="266" t="str">
        <f t="shared" ca="1" si="316"/>
        <v/>
      </c>
      <c r="BU348" s="241"/>
      <c r="BV348" s="232"/>
      <c r="BW348" s="266" t="str">
        <f t="shared" ca="1" si="317"/>
        <v/>
      </c>
      <c r="BX348" s="266" t="str">
        <f t="shared" ca="1" si="318"/>
        <v/>
      </c>
      <c r="BY348" s="241"/>
      <c r="BZ348" s="266" t="str">
        <f t="shared" ca="1" si="319"/>
        <v/>
      </c>
      <c r="CA348" s="266" t="str">
        <f t="shared" ca="1" si="320"/>
        <v/>
      </c>
      <c r="CC348" s="266" t="str">
        <f t="shared" ca="1" si="321"/>
        <v/>
      </c>
      <c r="CD348" s="266" t="str">
        <f t="shared" ca="1" si="322"/>
        <v/>
      </c>
      <c r="CF348" s="266" t="str">
        <f t="shared" si="323"/>
        <v/>
      </c>
      <c r="CG348" s="266" t="str">
        <f t="shared" si="324"/>
        <v/>
      </c>
      <c r="CI348" s="266" t="str">
        <f t="shared" ca="1" si="325"/>
        <v/>
      </c>
      <c r="CJ348" s="266" t="str">
        <f t="shared" ca="1" si="326"/>
        <v/>
      </c>
      <c r="CL348" s="266" t="str">
        <f t="shared" ca="1" si="327"/>
        <v/>
      </c>
      <c r="CM348" s="266" t="str">
        <f t="shared" ca="1" si="328"/>
        <v/>
      </c>
    </row>
    <row r="349" spans="1:91" s="239" customFormat="1" ht="17.399999999999999" x14ac:dyDescent="0.55000000000000004">
      <c r="A349" s="254">
        <v>19</v>
      </c>
      <c r="B349" s="255" t="str">
        <f t="shared" si="300"/>
        <v xml:space="preserve">: </v>
      </c>
      <c r="C349" s="258"/>
      <c r="D349" s="258"/>
      <c r="E349" s="256"/>
      <c r="F349" s="258"/>
      <c r="G349" s="256"/>
      <c r="H349" s="257"/>
      <c r="I349" s="258"/>
      <c r="J349" s="259"/>
      <c r="K349" s="566"/>
      <c r="L349" s="260"/>
      <c r="M349" s="261"/>
      <c r="N349" s="260" t="s">
        <v>287</v>
      </c>
      <c r="O349" s="270"/>
      <c r="P349" s="262"/>
      <c r="Q349" s="262"/>
      <c r="R349" s="464"/>
      <c r="S349" s="465" t="str">
        <f t="shared" si="301"/>
        <v/>
      </c>
      <c r="T349" s="267" t="str">
        <f t="shared" si="329"/>
        <v/>
      </c>
      <c r="U349" s="263" t="s">
        <v>0</v>
      </c>
      <c r="V349" s="264" t="str">
        <f t="shared" si="302"/>
        <v>t DM/ha/yr</v>
      </c>
      <c r="Z349" s="232"/>
      <c r="AP349" s="232"/>
      <c r="AS349" s="268"/>
      <c r="AU349" s="266" t="str">
        <f t="shared" ca="1" si="303"/>
        <v/>
      </c>
      <c r="AV349" s="266" t="str">
        <f t="shared" ca="1" si="304"/>
        <v/>
      </c>
      <c r="AX349" s="266" t="str">
        <f t="shared" ca="1" si="305"/>
        <v/>
      </c>
      <c r="AY349" s="266" t="str">
        <f t="shared" ca="1" si="306"/>
        <v/>
      </c>
      <c r="BA349" s="266" t="str">
        <f t="shared" ca="1" si="307"/>
        <v/>
      </c>
      <c r="BB349" s="266" t="str">
        <f t="shared" ca="1" si="308"/>
        <v/>
      </c>
      <c r="BD349" s="266" t="str">
        <f t="shared" ca="1" si="309"/>
        <v/>
      </c>
      <c r="BE349" s="266" t="str">
        <f t="shared" ca="1" si="310"/>
        <v/>
      </c>
      <c r="BG349" s="266" t="str">
        <f t="shared" ca="1" si="311"/>
        <v/>
      </c>
      <c r="BH349" s="266" t="str">
        <f t="shared" ca="1" si="312"/>
        <v/>
      </c>
      <c r="BI349" s="235"/>
      <c r="BJ349" s="266" t="str">
        <f t="shared" ca="1" si="313"/>
        <v/>
      </c>
      <c r="BK349" s="266" t="str">
        <f t="shared" ca="1" si="313"/>
        <v/>
      </c>
      <c r="BM349" s="266" t="str">
        <f t="shared" ca="1" si="314"/>
        <v/>
      </c>
      <c r="BN349" s="266" t="str">
        <f t="shared" ca="1" si="314"/>
        <v/>
      </c>
      <c r="BP349" s="266" t="str">
        <f t="shared" ca="1" si="315"/>
        <v/>
      </c>
      <c r="BQ349" s="266" t="str">
        <f t="shared" ca="1" si="315"/>
        <v/>
      </c>
      <c r="BS349" s="266" t="str">
        <f t="shared" ca="1" si="316"/>
        <v/>
      </c>
      <c r="BT349" s="266" t="str">
        <f t="shared" ca="1" si="316"/>
        <v/>
      </c>
      <c r="BU349" s="241"/>
      <c r="BV349" s="232"/>
      <c r="BW349" s="266" t="str">
        <f t="shared" ca="1" si="317"/>
        <v/>
      </c>
      <c r="BX349" s="266" t="str">
        <f t="shared" ca="1" si="318"/>
        <v/>
      </c>
      <c r="BY349" s="241"/>
      <c r="BZ349" s="266" t="str">
        <f t="shared" ca="1" si="319"/>
        <v/>
      </c>
      <c r="CA349" s="266" t="str">
        <f t="shared" ca="1" si="320"/>
        <v/>
      </c>
      <c r="CC349" s="266" t="str">
        <f t="shared" ca="1" si="321"/>
        <v/>
      </c>
      <c r="CD349" s="266" t="str">
        <f t="shared" ca="1" si="322"/>
        <v/>
      </c>
      <c r="CF349" s="266" t="str">
        <f t="shared" si="323"/>
        <v/>
      </c>
      <c r="CG349" s="266" t="str">
        <f t="shared" si="324"/>
        <v/>
      </c>
      <c r="CI349" s="266" t="str">
        <f t="shared" ca="1" si="325"/>
        <v/>
      </c>
      <c r="CJ349" s="266" t="str">
        <f t="shared" ca="1" si="326"/>
        <v/>
      </c>
      <c r="CL349" s="266" t="str">
        <f t="shared" ca="1" si="327"/>
        <v/>
      </c>
      <c r="CM349" s="266" t="str">
        <f t="shared" ca="1" si="328"/>
        <v/>
      </c>
    </row>
    <row r="350" spans="1:91" s="239" customFormat="1" ht="17.399999999999999" x14ac:dyDescent="0.55000000000000004">
      <c r="A350" s="254">
        <v>20</v>
      </c>
      <c r="B350" s="255" t="str">
        <f t="shared" si="300"/>
        <v xml:space="preserve">: </v>
      </c>
      <c r="C350" s="258"/>
      <c r="D350" s="258"/>
      <c r="E350" s="256"/>
      <c r="F350" s="258"/>
      <c r="G350" s="256"/>
      <c r="H350" s="257"/>
      <c r="I350" s="258"/>
      <c r="J350" s="259"/>
      <c r="K350" s="566"/>
      <c r="L350" s="260"/>
      <c r="M350" s="261"/>
      <c r="N350" s="260" t="s">
        <v>287</v>
      </c>
      <c r="O350" s="270"/>
      <c r="P350" s="262"/>
      <c r="Q350" s="262"/>
      <c r="R350" s="464"/>
      <c r="S350" s="465" t="str">
        <f t="shared" si="301"/>
        <v/>
      </c>
      <c r="T350" s="267" t="str">
        <f t="shared" si="329"/>
        <v/>
      </c>
      <c r="U350" s="263" t="s">
        <v>0</v>
      </c>
      <c r="V350" s="264" t="str">
        <f t="shared" si="302"/>
        <v>t DM/ha/yr</v>
      </c>
      <c r="Z350" s="232"/>
      <c r="AP350" s="232"/>
      <c r="AS350" s="268"/>
      <c r="AU350" s="266" t="str">
        <f t="shared" ca="1" si="303"/>
        <v/>
      </c>
      <c r="AV350" s="266" t="str">
        <f t="shared" ca="1" si="304"/>
        <v/>
      </c>
      <c r="AX350" s="266" t="str">
        <f t="shared" ca="1" si="305"/>
        <v/>
      </c>
      <c r="AY350" s="266" t="str">
        <f t="shared" ca="1" si="306"/>
        <v/>
      </c>
      <c r="BA350" s="266" t="str">
        <f t="shared" ca="1" si="307"/>
        <v/>
      </c>
      <c r="BB350" s="266" t="str">
        <f t="shared" ca="1" si="308"/>
        <v/>
      </c>
      <c r="BD350" s="266" t="str">
        <f t="shared" ca="1" si="309"/>
        <v/>
      </c>
      <c r="BE350" s="266" t="str">
        <f t="shared" ca="1" si="310"/>
        <v/>
      </c>
      <c r="BG350" s="266" t="str">
        <f t="shared" ca="1" si="311"/>
        <v/>
      </c>
      <c r="BH350" s="266" t="str">
        <f t="shared" ca="1" si="312"/>
        <v/>
      </c>
      <c r="BI350" s="235"/>
      <c r="BJ350" s="266" t="str">
        <f t="shared" ca="1" si="313"/>
        <v/>
      </c>
      <c r="BK350" s="266" t="str">
        <f t="shared" ca="1" si="313"/>
        <v/>
      </c>
      <c r="BM350" s="266" t="str">
        <f t="shared" ca="1" si="314"/>
        <v/>
      </c>
      <c r="BN350" s="266" t="str">
        <f t="shared" ca="1" si="314"/>
        <v/>
      </c>
      <c r="BP350" s="266" t="str">
        <f t="shared" ca="1" si="315"/>
        <v/>
      </c>
      <c r="BQ350" s="266" t="str">
        <f t="shared" ca="1" si="315"/>
        <v/>
      </c>
      <c r="BS350" s="266" t="str">
        <f t="shared" ca="1" si="316"/>
        <v/>
      </c>
      <c r="BT350" s="266" t="str">
        <f t="shared" ca="1" si="316"/>
        <v/>
      </c>
      <c r="BU350" s="241"/>
      <c r="BV350" s="232"/>
      <c r="BW350" s="266" t="str">
        <f t="shared" ca="1" si="317"/>
        <v/>
      </c>
      <c r="BX350" s="266" t="str">
        <f t="shared" ca="1" si="318"/>
        <v/>
      </c>
      <c r="BY350" s="241"/>
      <c r="BZ350" s="266" t="str">
        <f t="shared" ca="1" si="319"/>
        <v/>
      </c>
      <c r="CA350" s="266" t="str">
        <f t="shared" ca="1" si="320"/>
        <v/>
      </c>
      <c r="CC350" s="266" t="str">
        <f t="shared" ca="1" si="321"/>
        <v/>
      </c>
      <c r="CD350" s="266" t="str">
        <f t="shared" ca="1" si="322"/>
        <v/>
      </c>
      <c r="CF350" s="266" t="str">
        <f t="shared" si="323"/>
        <v/>
      </c>
      <c r="CG350" s="266" t="str">
        <f t="shared" si="324"/>
        <v/>
      </c>
      <c r="CI350" s="266" t="str">
        <f t="shared" ca="1" si="325"/>
        <v/>
      </c>
      <c r="CJ350" s="266" t="str">
        <f t="shared" ca="1" si="326"/>
        <v/>
      </c>
      <c r="CL350" s="266" t="str">
        <f t="shared" ca="1" si="327"/>
        <v/>
      </c>
      <c r="CM350" s="266" t="str">
        <f t="shared" ca="1" si="328"/>
        <v/>
      </c>
    </row>
    <row r="351" spans="1:91" s="239" customFormat="1" ht="42" x14ac:dyDescent="0.55000000000000004">
      <c r="A351" s="241"/>
      <c r="B351" s="271" t="s">
        <v>210</v>
      </c>
      <c r="C351" s="272"/>
      <c r="D351" s="272"/>
      <c r="E351" s="272"/>
      <c r="F351" s="272"/>
      <c r="G351" s="272"/>
      <c r="H351" s="241"/>
      <c r="J351" s="273"/>
      <c r="K351" s="560"/>
      <c r="L351" s="241"/>
      <c r="M351" s="241" t="s">
        <v>211</v>
      </c>
      <c r="N351" s="241"/>
      <c r="P351" s="262"/>
      <c r="Q351" s="262"/>
      <c r="R351" s="273" t="s">
        <v>302</v>
      </c>
      <c r="S351" s="274">
        <f>AVERAGE(S331:S350)</f>
        <v>6.9</v>
      </c>
      <c r="T351" s="274">
        <f>IF(S359="Y",SUM(T331:T350)/SUM(O331:O350),AVERAGE(T331:T350))</f>
        <v>6.5445544554455441</v>
      </c>
      <c r="U351" s="275">
        <f>SUM(U331:U350)/SUM(O331:O350)</f>
        <v>6.5445544554455441</v>
      </c>
      <c r="Z351" s="232"/>
      <c r="AP351" s="232"/>
      <c r="AT351" s="273" t="s">
        <v>212</v>
      </c>
      <c r="AU351" s="276">
        <f ca="1">AVERAGE(AU331:AU350)</f>
        <v>10</v>
      </c>
      <c r="AV351" s="276" t="e">
        <f ca="1">SUM(AV331:AV350)/COUNTIF(AV331:AV350,"&gt;0")</f>
        <v>#DIV/0!</v>
      </c>
      <c r="AX351" s="276">
        <f ca="1">AVERAGE(AX331:AX350)</f>
        <v>10</v>
      </c>
      <c r="AY351" s="276">
        <f ca="1">SUM(AY331:AY350)/COUNTIF(AY331:AY350,"&gt;0")</f>
        <v>0.51640000000000008</v>
      </c>
      <c r="BA351" s="276">
        <f ca="1">AVERAGE(BA331:BA350)</f>
        <v>4.24</v>
      </c>
      <c r="BB351" s="276" t="e">
        <f ca="1">SUM(BB331:BB350)/COUNTIF(BB331:BB350,"&gt;0")</f>
        <v>#DIV/0!</v>
      </c>
      <c r="BD351" s="276" t="e">
        <f ca="1">AVERAGE(BD331:BD350)</f>
        <v>#DIV/0!</v>
      </c>
      <c r="BE351" s="276">
        <f ca="1">SUM(BE331:BE350)/COUNTIF(BE331:BE350,"&gt;0")</f>
        <v>0.51640000000000008</v>
      </c>
      <c r="BG351" s="276">
        <f ca="1">AVERAGE(BG331:BG350)</f>
        <v>4.24</v>
      </c>
      <c r="BH351" s="276" t="e">
        <f ca="1">SUM(BH331:BH350)/COUNTIF(BH331:BH350,"&gt;0")</f>
        <v>#DIV/0!</v>
      </c>
      <c r="BI351" s="235"/>
      <c r="BJ351" s="276" t="e">
        <f ca="1">AVERAGE(BJ331:BJ350)</f>
        <v>#DIV/0!</v>
      </c>
      <c r="BK351" s="276" t="e">
        <f ca="1">SUM(BK331:BK350)/COUNTIF(BK331:BK350,"&gt;0")</f>
        <v>#DIV/0!</v>
      </c>
      <c r="BM351" s="276" t="e">
        <f ca="1">AVERAGE(BM331:BM350)</f>
        <v>#DIV/0!</v>
      </c>
      <c r="BN351" s="276" t="e">
        <f ca="1">SUM(BN331:BN350)/COUNTIF(BN331:BN350,"&gt;0")</f>
        <v>#DIV/0!</v>
      </c>
      <c r="BP351" s="276" t="e">
        <f ca="1">AVERAGE(BP331:BP350)</f>
        <v>#DIV/0!</v>
      </c>
      <c r="BQ351" s="276" t="e">
        <f ca="1">SUM(BQ331:BQ350)/COUNTIF(BQ331:BQ350,"&gt;0")</f>
        <v>#DIV/0!</v>
      </c>
      <c r="BS351" s="276" t="e">
        <f ca="1">AVERAGE(BS331:BS350)</f>
        <v>#DIV/0!</v>
      </c>
      <c r="BT351" s="276" t="e">
        <f ca="1">SUM(BT331:BT350)/COUNTIF(BT331:BT350,"&gt;0")</f>
        <v>#DIV/0!</v>
      </c>
      <c r="BU351" s="241"/>
      <c r="BV351" s="232"/>
      <c r="BW351" s="276" t="e">
        <f ca="1">AVERAGE(BW331:BW350)</f>
        <v>#DIV/0!</v>
      </c>
      <c r="BX351" s="276">
        <f ca="1">SUM(BX331:BX350)/COUNTIF(BX331:BX350,"&gt;0")</f>
        <v>0.51640000000000008</v>
      </c>
      <c r="BY351" s="241"/>
      <c r="BZ351" s="276">
        <f ca="1">AVERAGE(BZ331:BZ350)</f>
        <v>4.24</v>
      </c>
      <c r="CA351" s="276">
        <f ca="1">SUM(CA331:CA350)/COUNTIF(CA331:CA350,"&gt;0")</f>
        <v>0.51640000000000008</v>
      </c>
      <c r="CC351" s="276" t="e">
        <f ca="1">AVERAGE(CC331:CC350)</f>
        <v>#DIV/0!</v>
      </c>
      <c r="CD351" s="276">
        <f ca="1">SUM(CD331:CD350)/COUNTIF(CD331:CD350,"&gt;0")</f>
        <v>0.51640000000000008</v>
      </c>
      <c r="CF351" s="276" t="e">
        <f>AVERAGE(CF331:CF350)</f>
        <v>#DIV/0!</v>
      </c>
      <c r="CG351" s="276" t="e">
        <f>SUM(CG331:CG350)/COUNTIF(CG331:CG350,"&gt;0")</f>
        <v>#DIV/0!</v>
      </c>
      <c r="CI351" s="276">
        <f ca="1">AVERAGE(CI331:CI350)</f>
        <v>2.8</v>
      </c>
      <c r="CJ351" s="276">
        <f ca="1">SUM(CJ331:CJ350)/COUNTIF(CJ331:CJ350,"&gt;0")</f>
        <v>0.52049999999999996</v>
      </c>
      <c r="CL351" s="276">
        <f ca="1">AVERAGE(CL331:CL350)</f>
        <v>4.24</v>
      </c>
      <c r="CM351" s="276" t="e">
        <f ca="1">SUM(CM331:CM350)/COUNTIF(CM331:CM350,"&gt;0")</f>
        <v>#DIV/0!</v>
      </c>
    </row>
    <row r="352" spans="1:91" s="239" customFormat="1" ht="42" x14ac:dyDescent="0.55000000000000004">
      <c r="A352" s="241"/>
      <c r="B352" s="271" t="s">
        <v>213</v>
      </c>
      <c r="C352" s="272" t="s">
        <v>214</v>
      </c>
      <c r="D352" s="277" t="s">
        <v>289</v>
      </c>
      <c r="E352" s="278"/>
      <c r="F352" s="278"/>
      <c r="G352" s="278"/>
      <c r="H352" s="278"/>
      <c r="I352" s="278"/>
      <c r="J352" s="278"/>
      <c r="K352" s="561"/>
      <c r="L352" s="241"/>
      <c r="M352" s="241"/>
      <c r="N352" s="241"/>
      <c r="P352" s="262"/>
      <c r="Q352" s="262"/>
      <c r="R352" s="279" t="s">
        <v>215</v>
      </c>
      <c r="S352" s="280">
        <f>S351+V352*S355</f>
        <v>10.87994974842648</v>
      </c>
      <c r="T352" s="280">
        <f>T351+V352*T355</f>
        <v>10.193491575313084</v>
      </c>
      <c r="U352" s="280">
        <f>U351+V352*U355</f>
        <v>10.193491575313084</v>
      </c>
      <c r="V352" s="281">
        <v>1</v>
      </c>
      <c r="W352" s="282" t="s">
        <v>216</v>
      </c>
      <c r="Z352" s="232"/>
      <c r="AP352" s="232"/>
      <c r="AT352" s="279" t="s">
        <v>215</v>
      </c>
      <c r="AU352" s="283">
        <f ca="1">AU351+(AU357*AU354)</f>
        <v>13.891837612234097</v>
      </c>
      <c r="AV352" s="283" t="e">
        <f ca="1">AV351+(AV357*AU354)</f>
        <v>#DIV/0!</v>
      </c>
      <c r="AX352" s="283" t="e">
        <f ca="1">AX351+(AX357*AX354)</f>
        <v>#DIV/0!</v>
      </c>
      <c r="AY352" s="283" t="e">
        <f ca="1">AY351+(AY357*AX354)</f>
        <v>#DIV/0!</v>
      </c>
      <c r="BA352" s="283" t="e">
        <f ca="1">BA351+(BA357*BA354)</f>
        <v>#DIV/0!</v>
      </c>
      <c r="BB352" s="283" t="e">
        <f ca="1">BB351+(BB357*BA354)</f>
        <v>#DIV/0!</v>
      </c>
      <c r="BD352" s="283" t="e">
        <f ca="1">BD351+(BD357*BD354)</f>
        <v>#DIV/0!</v>
      </c>
      <c r="BE352" s="283" t="e">
        <f ca="1">BE351+(BE357*BD354)</f>
        <v>#DIV/0!</v>
      </c>
      <c r="BG352" s="283" t="e">
        <f ca="1">BG351+(BG357*BG354)</f>
        <v>#DIV/0!</v>
      </c>
      <c r="BH352" s="283" t="e">
        <f ca="1">BH351+(BH357*BG354)</f>
        <v>#DIV/0!</v>
      </c>
      <c r="BI352" s="235"/>
      <c r="BJ352" s="283" t="e">
        <f ca="1">BJ351+(BJ357*BJ354)</f>
        <v>#DIV/0!</v>
      </c>
      <c r="BK352" s="283" t="e">
        <f ca="1">BK351+(BK357*BJ354)</f>
        <v>#DIV/0!</v>
      </c>
      <c r="BM352" s="283" t="e">
        <f ca="1">BM351+(BM357*BM354)</f>
        <v>#DIV/0!</v>
      </c>
      <c r="BN352" s="283" t="e">
        <f ca="1">BN351+(BN357*BM354)</f>
        <v>#DIV/0!</v>
      </c>
      <c r="BP352" s="283" t="e">
        <f ca="1">BP351+(BP357*BP354)</f>
        <v>#DIV/0!</v>
      </c>
      <c r="BQ352" s="283" t="e">
        <f ca="1">BQ351+(BQ357*BP354)</f>
        <v>#DIV/0!</v>
      </c>
      <c r="BS352" s="283" t="e">
        <f ca="1">BS351+(BS357*BS354)</f>
        <v>#DIV/0!</v>
      </c>
      <c r="BT352" s="283" t="e">
        <f ca="1">BT351+(BT357*BS354)</f>
        <v>#DIV/0!</v>
      </c>
      <c r="BU352" s="241"/>
      <c r="BV352" s="232"/>
      <c r="BW352" s="283" t="e">
        <f ca="1">BW351+(BW357*BW354)</f>
        <v>#DIV/0!</v>
      </c>
      <c r="BX352" s="283" t="e">
        <f ca="1">BX351+(BX357*BW354)</f>
        <v>#DIV/0!</v>
      </c>
      <c r="BY352" s="241"/>
      <c r="BZ352" s="283" t="e">
        <f ca="1">BZ351+(BZ357*BZ354)</f>
        <v>#DIV/0!</v>
      </c>
      <c r="CA352" s="283" t="e">
        <f ca="1">CA351+(CA357*BZ354)</f>
        <v>#DIV/0!</v>
      </c>
      <c r="CC352" s="283" t="e">
        <f ca="1">CC351+(CC357*CC354)</f>
        <v>#DIV/0!</v>
      </c>
      <c r="CD352" s="283" t="e">
        <f ca="1">CD351+(CD357*CC354)</f>
        <v>#DIV/0!</v>
      </c>
      <c r="CF352" s="283" t="e">
        <f>CF351+(CF357*CF354)</f>
        <v>#DIV/0!</v>
      </c>
      <c r="CG352" s="283" t="e">
        <f>CG351+(CG357*CF354)</f>
        <v>#DIV/0!</v>
      </c>
      <c r="CI352" s="283" t="e">
        <f ca="1">CI351+(CI357*CI354)</f>
        <v>#DIV/0!</v>
      </c>
      <c r="CJ352" s="283" t="e">
        <f ca="1">CJ351+(CJ357*CI354)</f>
        <v>#DIV/0!</v>
      </c>
      <c r="CL352" s="283" t="e">
        <f ca="1">CL351+(CL357*CL354)</f>
        <v>#DIV/0!</v>
      </c>
      <c r="CM352" s="283" t="e">
        <f ca="1">CM351+(CM357*CL354)</f>
        <v>#DIV/0!</v>
      </c>
    </row>
    <row r="353" spans="1:92" s="241" customFormat="1" ht="13" customHeight="1" x14ac:dyDescent="0.55000000000000004">
      <c r="B353" s="271" t="s">
        <v>217</v>
      </c>
      <c r="C353" s="262"/>
      <c r="D353" s="284" t="s">
        <v>578</v>
      </c>
      <c r="E353" s="285"/>
      <c r="F353" s="285"/>
      <c r="G353" s="285"/>
      <c r="H353" s="285"/>
      <c r="I353" s="285"/>
      <c r="J353" s="285"/>
      <c r="K353" s="562"/>
      <c r="L353" s="239"/>
      <c r="M353" s="239"/>
      <c r="R353" s="279" t="s">
        <v>218</v>
      </c>
      <c r="S353" s="280">
        <f>S351-V353*S355</f>
        <v>2.9200502515735205</v>
      </c>
      <c r="T353" s="280">
        <f>T351-V353*T355</f>
        <v>2.8956173355780046</v>
      </c>
      <c r="U353" s="280">
        <f>U351-V353*U355</f>
        <v>2.8956173355780046</v>
      </c>
      <c r="V353" s="281">
        <v>1</v>
      </c>
      <c r="W353" s="282" t="s">
        <v>219</v>
      </c>
      <c r="X353" s="239"/>
      <c r="Z353" s="286"/>
      <c r="AP353" s="286"/>
      <c r="AQ353" s="239"/>
      <c r="AR353" s="239"/>
      <c r="AS353" s="239"/>
      <c r="AT353" s="279" t="s">
        <v>218</v>
      </c>
      <c r="AU353" s="283" t="e">
        <f ca="1">AU351-(AU357*AU355)</f>
        <v>#DIV/0!</v>
      </c>
      <c r="AV353" s="283" t="e">
        <f ca="1">AV351-(AV357*AU355)</f>
        <v>#DIV/0!</v>
      </c>
      <c r="AW353" s="239"/>
      <c r="AX353" s="283" t="e">
        <f ca="1">AX351-(AX357*AX355)</f>
        <v>#DIV/0!</v>
      </c>
      <c r="AY353" s="283" t="e">
        <f ca="1">AY351-(AY357*AX355)</f>
        <v>#DIV/0!</v>
      </c>
      <c r="AZ353" s="239"/>
      <c r="BA353" s="283" t="e">
        <f ca="1">BA351-(BA357*BA355)</f>
        <v>#DIV/0!</v>
      </c>
      <c r="BB353" s="283" t="e">
        <f ca="1">BB351-(BB357*BA355)</f>
        <v>#DIV/0!</v>
      </c>
      <c r="BC353" s="239"/>
      <c r="BD353" s="283" t="e">
        <f ca="1">BD351-(BD357*BD355)</f>
        <v>#DIV/0!</v>
      </c>
      <c r="BE353" s="283" t="e">
        <f ca="1">BE351-(BE357*BD355)</f>
        <v>#DIV/0!</v>
      </c>
      <c r="BF353" s="239"/>
      <c r="BG353" s="283" t="e">
        <f ca="1">BG351-(BG357*BG355)</f>
        <v>#DIV/0!</v>
      </c>
      <c r="BH353" s="283" t="e">
        <f ca="1">BH351-(BH357*BG355)</f>
        <v>#DIV/0!</v>
      </c>
      <c r="BI353" s="235"/>
      <c r="BJ353" s="283" t="e">
        <f ca="1">BJ351-(BJ357*BJ355)</f>
        <v>#DIV/0!</v>
      </c>
      <c r="BK353" s="283" t="e">
        <f ca="1">BK351-(BK357*BJ355)</f>
        <v>#DIV/0!</v>
      </c>
      <c r="BL353" s="239"/>
      <c r="BM353" s="283" t="e">
        <f ca="1">BM351-(BM357*BM355)</f>
        <v>#DIV/0!</v>
      </c>
      <c r="BN353" s="283" t="e">
        <f ca="1">BN351-(BN357*BM355)</f>
        <v>#DIV/0!</v>
      </c>
      <c r="BO353" s="239"/>
      <c r="BP353" s="283" t="e">
        <f ca="1">BP351-(BP357*BP355)</f>
        <v>#DIV/0!</v>
      </c>
      <c r="BQ353" s="283" t="e">
        <f ca="1">BQ351-(BQ357*BP355)</f>
        <v>#DIV/0!</v>
      </c>
      <c r="BR353" s="239"/>
      <c r="BS353" s="283" t="e">
        <f ca="1">BS351-(BS357*BS355)</f>
        <v>#DIV/0!</v>
      </c>
      <c r="BT353" s="283" t="e">
        <f ca="1">BT351-(BT357*BS355)</f>
        <v>#DIV/0!</v>
      </c>
      <c r="BV353" s="232"/>
      <c r="BW353" s="283" t="e">
        <f ca="1">BW351-(BW357*BW355)</f>
        <v>#DIV/0!</v>
      </c>
      <c r="BX353" s="283" t="e">
        <f ca="1">BX351-(BX357*BW355)</f>
        <v>#DIV/0!</v>
      </c>
      <c r="BZ353" s="283" t="e">
        <f ca="1">BZ351-(BZ357*BZ355)</f>
        <v>#DIV/0!</v>
      </c>
      <c r="CA353" s="283" t="e">
        <f ca="1">CA351-(CA357*BZ355)</f>
        <v>#DIV/0!</v>
      </c>
      <c r="CB353" s="239"/>
      <c r="CC353" s="283" t="e">
        <f ca="1">CC351-(CC357*CC355)</f>
        <v>#DIV/0!</v>
      </c>
      <c r="CD353" s="283" t="e">
        <f ca="1">CD351-(CD357*CC355)</f>
        <v>#DIV/0!</v>
      </c>
      <c r="CE353" s="239"/>
      <c r="CF353" s="283" t="e">
        <f>CF351-(CF357*CF355)</f>
        <v>#DIV/0!</v>
      </c>
      <c r="CG353" s="283" t="e">
        <f>CG351-(CG357*CF355)</f>
        <v>#DIV/0!</v>
      </c>
      <c r="CH353" s="239"/>
      <c r="CI353" s="283">
        <f ca="1">CI351-(CI357*CI355)</f>
        <v>-1.0918376122340971</v>
      </c>
      <c r="CJ353" s="283">
        <f ca="1">CJ351-(CJ357*CI355)</f>
        <v>0.11070317229143917</v>
      </c>
      <c r="CK353" s="239"/>
      <c r="CL353" s="283" t="e">
        <f ca="1">CL351-(CL357*CL355)</f>
        <v>#DIV/0!</v>
      </c>
      <c r="CM353" s="283" t="e">
        <f ca="1">CM351-(CM357*CL355)</f>
        <v>#DIV/0!</v>
      </c>
      <c r="CN353" s="239"/>
    </row>
    <row r="354" spans="1:92" s="241" customFormat="1" ht="28.2" x14ac:dyDescent="0.55000000000000004">
      <c r="C354" s="262"/>
      <c r="D354" s="284" t="s">
        <v>0</v>
      </c>
      <c r="E354" s="285"/>
      <c r="F354" s="285"/>
      <c r="G354" s="285"/>
      <c r="H354" s="285"/>
      <c r="I354" s="285"/>
      <c r="J354" s="285"/>
      <c r="K354" s="562"/>
      <c r="R354" s="279" t="s">
        <v>220</v>
      </c>
      <c r="S354" s="280" t="str">
        <f>IF((0.67*S355)&gt;S351,"no","yes")</f>
        <v>yes</v>
      </c>
      <c r="T354" s="280" t="str">
        <f>IF((0.67*T355)&gt;T351,"no","yes")</f>
        <v>yes</v>
      </c>
      <c r="U354" s="280" t="str">
        <f>IF((0.67*U355)&gt;U351,"no","yes")</f>
        <v>yes</v>
      </c>
      <c r="Z354" s="286"/>
      <c r="AP354" s="286"/>
      <c r="AS354" s="757" t="s">
        <v>221</v>
      </c>
      <c r="AT354" s="758"/>
      <c r="AU354" s="281">
        <v>1</v>
      </c>
      <c r="AX354" s="281">
        <v>1</v>
      </c>
      <c r="BA354" s="281">
        <v>1</v>
      </c>
      <c r="BD354" s="281">
        <v>1</v>
      </c>
      <c r="BG354" s="281">
        <v>1</v>
      </c>
      <c r="BI354" s="235"/>
      <c r="BJ354" s="281">
        <v>1</v>
      </c>
      <c r="BM354" s="281">
        <v>1</v>
      </c>
      <c r="BP354" s="281">
        <v>1</v>
      </c>
      <c r="BS354" s="281">
        <v>1</v>
      </c>
      <c r="BV354" s="286"/>
      <c r="BW354" s="281">
        <v>1</v>
      </c>
      <c r="BZ354" s="281">
        <v>1</v>
      </c>
      <c r="CC354" s="281">
        <v>1</v>
      </c>
      <c r="CF354" s="281">
        <v>1</v>
      </c>
      <c r="CI354" s="281">
        <v>1</v>
      </c>
      <c r="CL354" s="281">
        <v>1</v>
      </c>
    </row>
    <row r="355" spans="1:92" s="241" customFormat="1" ht="28.2" x14ac:dyDescent="0.55000000000000004">
      <c r="A355" s="287" t="str">
        <f>HYPERLINK("#"&amp;"'"&amp;A$1&amp;"'!a1","Back to top")</f>
        <v>Back to top</v>
      </c>
      <c r="B355" s="287"/>
      <c r="C355" s="262"/>
      <c r="D355" s="284"/>
      <c r="E355" s="285"/>
      <c r="F355" s="285"/>
      <c r="G355" s="285"/>
      <c r="H355" s="285"/>
      <c r="I355" s="285"/>
      <c r="J355" s="285"/>
      <c r="K355" s="562"/>
      <c r="N355" s="282"/>
      <c r="O355" s="282"/>
      <c r="R355" s="279" t="s">
        <v>222</v>
      </c>
      <c r="S355" s="280">
        <f>_xlfn.STDEV.P(S331:S350)</f>
        <v>3.9799497484264799</v>
      </c>
      <c r="T355" s="280">
        <f t="array" ref="T355">IF(S359="Y",SQRT(SUM(O331:O350*(M331:M350-(T351))^2)/((COUNTIFS(O331:O350,"&lt;&gt;0")-1)/COUNTIFS(O331:O350,"&lt;&gt;0")*SUM(O331:O350))),_xlfn.STDEV.P(T331:T350))</f>
        <v>3.6489371198675395</v>
      </c>
      <c r="U355" s="280">
        <f t="array" ref="U355">SQRT(SUM(O331:O350*(M331:M350-(U351))^2)/((COUNTIFS(O331:O350,"&lt;&gt;0")-1)/COUNTIFS(O331:O350,"&lt;&gt;0")*SUM(O331:O350)))</f>
        <v>3.6489371198675395</v>
      </c>
      <c r="Z355" s="286"/>
      <c r="AP355" s="286"/>
      <c r="AS355" s="757"/>
      <c r="AT355" s="758"/>
      <c r="AU355" s="281">
        <v>1</v>
      </c>
      <c r="AX355" s="281">
        <v>1</v>
      </c>
      <c r="BA355" s="281">
        <v>1</v>
      </c>
      <c r="BD355" s="281">
        <v>1</v>
      </c>
      <c r="BG355" s="281">
        <v>1</v>
      </c>
      <c r="BI355" s="235"/>
      <c r="BJ355" s="281">
        <v>1</v>
      </c>
      <c r="BM355" s="281">
        <v>1</v>
      </c>
      <c r="BP355" s="281">
        <v>1</v>
      </c>
      <c r="BS355" s="281">
        <v>1</v>
      </c>
      <c r="BV355" s="286"/>
      <c r="BW355" s="281">
        <v>1</v>
      </c>
      <c r="BZ355" s="281">
        <v>1</v>
      </c>
      <c r="CC355" s="281">
        <v>1</v>
      </c>
      <c r="CF355" s="281">
        <v>1</v>
      </c>
      <c r="CI355" s="281">
        <v>1</v>
      </c>
      <c r="CL355" s="281">
        <v>1</v>
      </c>
    </row>
    <row r="356" spans="1:92" s="241" customFormat="1" ht="28.2" x14ac:dyDescent="0.55000000000000004">
      <c r="C356" s="254"/>
      <c r="D356" s="284"/>
      <c r="E356" s="285"/>
      <c r="F356" s="285"/>
      <c r="G356" s="285"/>
      <c r="H356" s="285"/>
      <c r="I356" s="285"/>
      <c r="J356" s="285"/>
      <c r="K356" s="562"/>
      <c r="R356" s="288" t="s">
        <v>223</v>
      </c>
      <c r="S356" s="289">
        <f>COUNTIF(S331:S350,"&gt;0")</f>
        <v>5</v>
      </c>
      <c r="T356" s="289">
        <f>COUNTIF(T331:T350,"&gt;0")</f>
        <v>5</v>
      </c>
      <c r="U356" s="290"/>
      <c r="V356" s="291" t="s">
        <v>224</v>
      </c>
      <c r="Z356" s="286"/>
      <c r="AP356" s="286"/>
      <c r="AT356" s="279" t="s">
        <v>220</v>
      </c>
      <c r="AU356" s="283" t="e">
        <f ca="1">IF((0.67*AU357)&gt;AU351,"no","yes")</f>
        <v>#DIV/0!</v>
      </c>
      <c r="AV356" s="283" t="e">
        <f ca="1">IF((0.67*AV357)&gt;AV351,"no","yes")</f>
        <v>#DIV/0!</v>
      </c>
      <c r="AX356" s="283" t="e">
        <f ca="1">IF((0.67*AX357)&gt;AX351,"no","yes")</f>
        <v>#DIV/0!</v>
      </c>
      <c r="AY356" s="283" t="str">
        <f ca="1">IF((0.67*AY357)&gt;AY351,"no","yes")</f>
        <v>yes</v>
      </c>
      <c r="BA356" s="283" t="e">
        <f ca="1">IF((0.67*BA357)&gt;BA351,"no","yes")</f>
        <v>#DIV/0!</v>
      </c>
      <c r="BB356" s="283" t="e">
        <f ca="1">IF((0.67*BB357)&gt;BB351,"no","yes")</f>
        <v>#DIV/0!</v>
      </c>
      <c r="BD356" s="283" t="e">
        <f ca="1">IF((0.67*BD357)&gt;BD351,"no","yes")</f>
        <v>#DIV/0!</v>
      </c>
      <c r="BE356" s="283" t="str">
        <f ca="1">IF((0.67*BE357)&gt;BE351,"no","yes")</f>
        <v>yes</v>
      </c>
      <c r="BG356" s="283" t="e">
        <f ca="1">IF((0.67*BG357)&gt;BG351,"no","yes")</f>
        <v>#DIV/0!</v>
      </c>
      <c r="BH356" s="283" t="e">
        <f ca="1">IF((0.67*BH357)&gt;BH351,"no","yes")</f>
        <v>#DIV/0!</v>
      </c>
      <c r="BI356" s="235"/>
      <c r="BJ356" s="283" t="e">
        <f ca="1">IF((0.67*BJ357)&gt;BJ351,"no","yes")</f>
        <v>#DIV/0!</v>
      </c>
      <c r="BK356" s="283" t="e">
        <f ca="1">IF((0.67*BK357)&gt;BK351,"no","yes")</f>
        <v>#DIV/0!</v>
      </c>
      <c r="BM356" s="283" t="e">
        <f ca="1">IF((0.67*BM357)&gt;BM351,"no","yes")</f>
        <v>#DIV/0!</v>
      </c>
      <c r="BN356" s="283" t="e">
        <f ca="1">IF((0.67*BN357)&gt;BN351,"no","yes")</f>
        <v>#DIV/0!</v>
      </c>
      <c r="BP356" s="283" t="e">
        <f ca="1">IF((0.67*BP357)&gt;BP351,"no","yes")</f>
        <v>#DIV/0!</v>
      </c>
      <c r="BQ356" s="283" t="e">
        <f ca="1">IF((0.67*BQ357)&gt;BQ351,"no","yes")</f>
        <v>#DIV/0!</v>
      </c>
      <c r="BS356" s="283" t="e">
        <f ca="1">IF((0.67*BS357)&gt;BS351,"no","yes")</f>
        <v>#DIV/0!</v>
      </c>
      <c r="BT356" s="283" t="e">
        <f ca="1">IF((0.67*BT357)&gt;BT351,"no","yes")</f>
        <v>#DIV/0!</v>
      </c>
      <c r="BV356" s="286"/>
      <c r="BW356" s="283" t="e">
        <f ca="1">IF((0.67*BW357)&gt;BW351,"no","yes")</f>
        <v>#DIV/0!</v>
      </c>
      <c r="BX356" s="283" t="str">
        <f ca="1">IF((0.67*BX357)&gt;BX351,"no","yes")</f>
        <v>yes</v>
      </c>
      <c r="BZ356" s="283" t="str">
        <f ca="1">IF((0.67*BZ357)&gt;BZ351,"no","yes")</f>
        <v>yes</v>
      </c>
      <c r="CA356" s="283" t="e">
        <f ca="1">IF((0.67*CA357)&gt;CA351,"no","yes")</f>
        <v>#DIV/0!</v>
      </c>
      <c r="CC356" s="283" t="e">
        <f ca="1">IF((0.67*CC357)&gt;CC351,"no","yes")</f>
        <v>#DIV/0!</v>
      </c>
      <c r="CD356" s="283" t="str">
        <f ca="1">IF((0.67*CD357)&gt;CD351,"no","yes")</f>
        <v>yes</v>
      </c>
      <c r="CF356" s="283" t="e">
        <f>IF((0.67*CF357)&gt;CF351,"no","yes")</f>
        <v>#DIV/0!</v>
      </c>
      <c r="CG356" s="283" t="e">
        <f>IF((0.67*CG357)&gt;CG351,"no","yes")</f>
        <v>#DIV/0!</v>
      </c>
      <c r="CI356" s="283" t="e">
        <f ca="1">IF((0.67*CI357)&gt;CI351,"no","yes")</f>
        <v>#DIV/0!</v>
      </c>
      <c r="CJ356" s="283" t="e">
        <f ca="1">IF((0.67*CJ357)&gt;CJ351,"no","yes")</f>
        <v>#DIV/0!</v>
      </c>
      <c r="CL356" s="283" t="e">
        <f ca="1">IF((0.67*CL357)&gt;CL351,"no","yes")</f>
        <v>#DIV/0!</v>
      </c>
      <c r="CM356" s="283" t="e">
        <f ca="1">IF((0.67*CM357)&gt;CM351,"no","yes")</f>
        <v>#DIV/0!</v>
      </c>
    </row>
    <row r="357" spans="1:92" s="241" customFormat="1" ht="28.2" x14ac:dyDescent="0.55000000000000004">
      <c r="D357" s="284"/>
      <c r="E357" s="285"/>
      <c r="F357" s="285"/>
      <c r="G357" s="285"/>
      <c r="H357" s="285"/>
      <c r="I357" s="285"/>
      <c r="J357" s="285"/>
      <c r="K357" s="562"/>
      <c r="T357" s="262"/>
      <c r="V357" s="105"/>
      <c r="W357" s="105"/>
      <c r="X357" s="105"/>
      <c r="Z357" s="286"/>
      <c r="AP357" s="286"/>
      <c r="AT357" s="279" t="s">
        <v>222</v>
      </c>
      <c r="AU357" s="283">
        <f ca="1">_xlfn.STDEV.P(AU331:AU350)</f>
        <v>3.891837612234097</v>
      </c>
      <c r="AV357" s="283">
        <f ca="1">_xlfn.STDEV.P(AV331:AV350)</f>
        <v>0.4097968277085608</v>
      </c>
      <c r="AX357" s="283" t="e">
        <f ca="1">_xlfn.STDEV.P(AX331:AX350)</f>
        <v>#DIV/0!</v>
      </c>
      <c r="AY357" s="283">
        <f ca="1">_xlfn.STDEV.P(AY331:AY350)</f>
        <v>0.4580750484363888</v>
      </c>
      <c r="BA357" s="283" t="e">
        <f ca="1">_xlfn.STDEV.P(BA331:BA350)</f>
        <v>#DIV/0!</v>
      </c>
      <c r="BB357" s="283">
        <f ca="1">_xlfn.STDEV.P(BB331:BB350)</f>
        <v>0.4097968277085608</v>
      </c>
      <c r="BD357" s="283">
        <f ca="1">_xlfn.STDEV.P(BD331:BD350)</f>
        <v>3.891837612234097</v>
      </c>
      <c r="BE357" s="283">
        <f ca="1">_xlfn.STDEV.P(BE331:BE350)</f>
        <v>0.4580750484363888</v>
      </c>
      <c r="BG357" s="283" t="e">
        <f ca="1">_xlfn.STDEV.P(BG331:BG350)</f>
        <v>#DIV/0!</v>
      </c>
      <c r="BH357" s="283">
        <f ca="1">_xlfn.STDEV.P(BH331:BH350)</f>
        <v>0.4097968277085608</v>
      </c>
      <c r="BI357" s="235"/>
      <c r="BJ357" s="283" t="e">
        <f ca="1">_xlfn.STDEV.P(BJ331:BJ350)</f>
        <v>#DIV/0!</v>
      </c>
      <c r="BK357" s="283" t="e">
        <f ca="1">_xlfn.STDEV.P(BK331:BK350)</f>
        <v>#DIV/0!</v>
      </c>
      <c r="BM357" s="283" t="e">
        <f ca="1">_xlfn.STDEV.P(BM331:BM350)</f>
        <v>#DIV/0!</v>
      </c>
      <c r="BN357" s="283" t="e">
        <f ca="1">_xlfn.STDEV.P(BN331:BN350)</f>
        <v>#DIV/0!</v>
      </c>
      <c r="BP357" s="283" t="e">
        <f ca="1">_xlfn.STDEV.P(BP331:BP350)</f>
        <v>#DIV/0!</v>
      </c>
      <c r="BQ357" s="283" t="e">
        <f ca="1">_xlfn.STDEV.P(BQ331:BQ350)</f>
        <v>#DIV/0!</v>
      </c>
      <c r="BS357" s="283" t="e">
        <f ca="1">_xlfn.STDEV.P(BS331:BS350)</f>
        <v>#DIV/0!</v>
      </c>
      <c r="BT357" s="283" t="e">
        <f ca="1">_xlfn.STDEV.P(BT331:BT350)</f>
        <v>#DIV/0!</v>
      </c>
      <c r="BV357" s="286"/>
      <c r="BW357" s="283">
        <f ca="1">_xlfn.STDEV.P(BW331:BW350)</f>
        <v>3.891837612234097</v>
      </c>
      <c r="BX357" s="283">
        <f ca="1">_xlfn.STDEV.P(BX331:BX350)</f>
        <v>0.4580750484363888</v>
      </c>
      <c r="BZ357" s="283">
        <f ca="1">_xlfn.STDEV.P(BZ331:BZ350)</f>
        <v>2.9266021253323795</v>
      </c>
      <c r="CA357" s="283">
        <f ca="1">_xlfn.STDEV.P(CA331:CA350)</f>
        <v>0.4097968277085608</v>
      </c>
      <c r="CC357" s="283">
        <f ca="1">_xlfn.STDEV.P(CC331:CC350)</f>
        <v>2.9266021253323795</v>
      </c>
      <c r="CD357" s="283">
        <f ca="1">_xlfn.STDEV.P(CD331:CD350)</f>
        <v>0.4580750484363888</v>
      </c>
      <c r="CF357" s="283" t="e">
        <f>_xlfn.STDEV.P(CF331:CF350)</f>
        <v>#DIV/0!</v>
      </c>
      <c r="CG357" s="283" t="e">
        <f>_xlfn.STDEV.P(CG331:CG350)</f>
        <v>#DIV/0!</v>
      </c>
      <c r="CI357" s="283">
        <f ca="1">_xlfn.STDEV.P(CI331:CI350)</f>
        <v>3.891837612234097</v>
      </c>
      <c r="CJ357" s="283">
        <f ca="1">_xlfn.STDEV.P(CJ331:CJ350)</f>
        <v>0.4097968277085608</v>
      </c>
      <c r="CL357" s="283">
        <f ca="1">_xlfn.STDEV.P(CL331:CL350)</f>
        <v>3.891837612234097</v>
      </c>
      <c r="CM357" s="283">
        <f ca="1">_xlfn.STDEV.P(CM331:CM350)</f>
        <v>0.4097968277085608</v>
      </c>
    </row>
    <row r="358" spans="1:92" s="241" customFormat="1" ht="28.2" x14ac:dyDescent="0.55000000000000004">
      <c r="D358" s="292"/>
      <c r="E358" s="293"/>
      <c r="F358" s="293"/>
      <c r="G358" s="293"/>
      <c r="H358" s="293"/>
      <c r="I358" s="293"/>
      <c r="J358" s="293"/>
      <c r="K358" s="563"/>
      <c r="S358" s="244" t="s">
        <v>225</v>
      </c>
      <c r="V358" s="105"/>
      <c r="W358" s="105"/>
      <c r="X358" s="105"/>
      <c r="Z358" s="286"/>
      <c r="AP358" s="235"/>
      <c r="AT358" s="288" t="s">
        <v>223</v>
      </c>
      <c r="AU358" s="294">
        <f ca="1">COUNTIF(AU331:AU350,"&gt;0")</f>
        <v>0</v>
      </c>
      <c r="AV358" s="294">
        <f ca="1">COUNTIF(AV331:AV350,"&gt;0")</f>
        <v>5</v>
      </c>
      <c r="AX358" s="294">
        <f ca="1">COUNTIF(AX331:AX350,"&gt;0")</f>
        <v>1</v>
      </c>
      <c r="AY358" s="294">
        <f ca="1">COUNTIF(AY331:AY350,"&gt;0")</f>
        <v>5</v>
      </c>
      <c r="BA358" s="294">
        <f ca="1">COUNTIF(BA331:BA350,"&gt;0")</f>
        <v>1</v>
      </c>
      <c r="BB358" s="294">
        <f ca="1">COUNTIF(BB331:BB350,"&gt;0")</f>
        <v>1</v>
      </c>
      <c r="BD358" s="294">
        <f ca="1">COUNTIF(BD331:BD350,"&gt;0")</f>
        <v>1</v>
      </c>
      <c r="BE358" s="294">
        <f ca="1">COUNTIF(BE331:BE350,"&gt;0")</f>
        <v>5</v>
      </c>
      <c r="BG358" s="294">
        <f ca="1">COUNTIF(BG331:BG350,"&gt;0")</f>
        <v>1</v>
      </c>
      <c r="BH358" s="294">
        <f ca="1">COUNTIF(BH331:BH350,"&gt;0")</f>
        <v>5</v>
      </c>
      <c r="BI358" s="235"/>
      <c r="BJ358" s="294">
        <f ca="1">COUNTIF(BJ331:BJ350,"&gt;0")</f>
        <v>0</v>
      </c>
      <c r="BK358" s="294">
        <f ca="1">COUNTIF(BK331:BK350,"&gt;0")</f>
        <v>0</v>
      </c>
      <c r="BM358" s="294">
        <f ca="1">COUNTIF(BM331:BM350,"&gt;0")</f>
        <v>0</v>
      </c>
      <c r="BN358" s="294">
        <f ca="1">COUNTIF(BN331:BN350,"&gt;0")</f>
        <v>0</v>
      </c>
      <c r="BP358" s="294">
        <f ca="1">COUNTIF(BP331:BP350,"&gt;0")</f>
        <v>0</v>
      </c>
      <c r="BQ358" s="294">
        <f ca="1">COUNTIF(BQ331:BQ350,"&gt;0")</f>
        <v>0</v>
      </c>
      <c r="BS358" s="294">
        <f ca="1">COUNTIF(BS331:BS350,"&gt;0")</f>
        <v>0</v>
      </c>
      <c r="BT358" s="294">
        <f ca="1">COUNTIF(BT331:BT350,"&gt;0")</f>
        <v>0</v>
      </c>
      <c r="BV358" s="286"/>
      <c r="BW358" s="294">
        <f ca="1">COUNTIF(BW331:BW350,"&gt;0")</f>
        <v>5</v>
      </c>
      <c r="BX358" s="294">
        <f ca="1">COUNTIF(BX331:BX350,"&gt;0")</f>
        <v>5</v>
      </c>
      <c r="BZ358" s="294">
        <f ca="1">COUNTIF(BZ331:BZ350,"&gt;0")</f>
        <v>5</v>
      </c>
      <c r="CA358" s="294">
        <f ca="1">COUNTIF(CA331:CA350,"&gt;0")</f>
        <v>0</v>
      </c>
      <c r="CC358" s="294">
        <f ca="1">COUNTIF(CC331:CC350,"&gt;0")</f>
        <v>0</v>
      </c>
      <c r="CD358" s="294">
        <f ca="1">COUNTIF(CD331:CD350,"&gt;0")</f>
        <v>5</v>
      </c>
      <c r="CF358" s="294">
        <f>COUNTIF(CF331:CF350,"&gt;0")</f>
        <v>0</v>
      </c>
      <c r="CG358" s="294">
        <f>COUNTIF(CG331:CG350,"&gt;0")</f>
        <v>0</v>
      </c>
      <c r="CI358" s="294">
        <f ca="1">COUNTIF(CI331:CI350,"&gt;0")</f>
        <v>5</v>
      </c>
      <c r="CJ358" s="294">
        <f ca="1">COUNTIF(CJ331:CJ350,"&gt;0")</f>
        <v>5</v>
      </c>
      <c r="CL358" s="294">
        <f ca="1">COUNTIF(CL331:CL350,"&gt;0")</f>
        <v>4</v>
      </c>
      <c r="CM358" s="294">
        <f ca="1">COUNTIF(CM331:CM350,"&gt;0")</f>
        <v>1</v>
      </c>
    </row>
    <row r="359" spans="1:92" x14ac:dyDescent="0.4">
      <c r="S359" s="419" t="s">
        <v>680</v>
      </c>
    </row>
    <row r="361" spans="1:92" s="239" customFormat="1" ht="13" customHeight="1" x14ac:dyDescent="0.6">
      <c r="C361" s="295"/>
      <c r="D361" s="296"/>
      <c r="E361" s="296"/>
      <c r="F361" s="296"/>
      <c r="G361" s="296"/>
      <c r="H361" s="296"/>
      <c r="K361" s="565"/>
      <c r="L361" s="296"/>
      <c r="R361" s="297"/>
      <c r="S361" s="298"/>
      <c r="T361" s="298"/>
      <c r="U361" s="298"/>
      <c r="Z361" s="232"/>
      <c r="AP361" s="232"/>
      <c r="AS361" s="299" t="s">
        <v>183</v>
      </c>
      <c r="AT361" s="268"/>
      <c r="BV361" s="232"/>
    </row>
    <row r="362" spans="1:92" s="232" customFormat="1" ht="75.599999999999994" x14ac:dyDescent="0.6">
      <c r="A362" s="230">
        <v>8</v>
      </c>
      <c r="B362" s="230" t="s">
        <v>521</v>
      </c>
      <c r="C362" s="231" t="s">
        <v>0</v>
      </c>
      <c r="D362" s="233"/>
      <c r="E362" s="233" t="s">
        <v>0</v>
      </c>
      <c r="F362" s="233"/>
      <c r="G362" s="233"/>
      <c r="H362" s="231"/>
      <c r="I362" s="233"/>
      <c r="J362" s="233"/>
      <c r="K362" s="557"/>
      <c r="L362" s="233"/>
      <c r="M362" s="233"/>
      <c r="N362" s="233"/>
      <c r="O362" s="233"/>
      <c r="P362" s="233"/>
      <c r="Q362" s="233"/>
      <c r="R362" s="233"/>
      <c r="S362" s="233"/>
      <c r="T362" s="231"/>
      <c r="U362" s="231"/>
      <c r="V362" s="231"/>
      <c r="W362" s="231"/>
      <c r="X362" s="231"/>
      <c r="Y362" s="231"/>
      <c r="AQ362" s="234">
        <f>A362</f>
        <v>8</v>
      </c>
      <c r="AR362" s="234" t="str">
        <f>C362</f>
        <v xml:space="preserve"> </v>
      </c>
      <c r="AS362" s="235"/>
      <c r="AT362" s="236"/>
      <c r="AU362" s="235"/>
      <c r="AV362" s="235"/>
      <c r="AW362" s="235"/>
      <c r="AX362" s="235"/>
      <c r="AY362" s="235"/>
      <c r="AZ362" s="235"/>
      <c r="BA362" s="235"/>
      <c r="BB362" s="235"/>
      <c r="BC362" s="235"/>
      <c r="BD362" s="235"/>
      <c r="BE362" s="235"/>
      <c r="BF362" s="235"/>
      <c r="BG362" s="235"/>
      <c r="BH362" s="235"/>
      <c r="BI362" s="235"/>
      <c r="BJ362" s="235"/>
      <c r="BK362" s="235"/>
      <c r="BL362" s="235"/>
      <c r="BM362" s="235"/>
      <c r="BN362" s="235"/>
      <c r="BO362" s="235"/>
      <c r="BP362" s="235"/>
      <c r="BQ362" s="235"/>
      <c r="BR362" s="235"/>
      <c r="BS362" s="235"/>
      <c r="BT362" s="235"/>
      <c r="BU362" s="235"/>
    </row>
    <row r="363" spans="1:92" s="232" customFormat="1" ht="17.7" x14ac:dyDescent="0.6">
      <c r="A363" s="230"/>
      <c r="B363" s="230"/>
      <c r="C363" s="231"/>
      <c r="D363" s="233"/>
      <c r="E363" s="233"/>
      <c r="F363" s="233"/>
      <c r="G363" s="233"/>
      <c r="H363" s="231"/>
      <c r="I363" s="233"/>
      <c r="J363" s="233"/>
      <c r="K363" s="557"/>
      <c r="L363" s="233"/>
      <c r="M363" s="233"/>
      <c r="N363" s="233"/>
      <c r="O363" s="233"/>
      <c r="P363" s="233"/>
      <c r="Q363" s="233"/>
      <c r="R363" s="233"/>
      <c r="S363" s="233"/>
      <c r="T363" s="231"/>
      <c r="U363" s="231"/>
      <c r="V363" s="231"/>
      <c r="W363" s="231"/>
      <c r="X363" s="231"/>
      <c r="Y363" s="231"/>
      <c r="AQ363" s="234"/>
      <c r="AR363" s="234"/>
      <c r="AS363" s="235"/>
      <c r="AT363" s="236"/>
      <c r="AU363" s="235"/>
      <c r="AV363" s="235"/>
      <c r="AW363" s="235"/>
      <c r="AX363" s="235"/>
      <c r="AY363" s="235"/>
      <c r="AZ363" s="235"/>
      <c r="BA363" s="235"/>
      <c r="BB363" s="235"/>
      <c r="BC363" s="235"/>
      <c r="BD363" s="235"/>
      <c r="BE363" s="235"/>
      <c r="BF363" s="235"/>
      <c r="BG363" s="235"/>
      <c r="BH363" s="235"/>
      <c r="BI363" s="235"/>
      <c r="BJ363" s="235"/>
      <c r="BK363" s="235"/>
      <c r="BL363" s="235"/>
      <c r="BM363" s="235"/>
      <c r="BN363" s="235"/>
      <c r="BO363" s="235"/>
      <c r="BP363" s="235"/>
      <c r="BQ363" s="235"/>
      <c r="BR363" s="235"/>
      <c r="BS363" s="235"/>
      <c r="BU363" s="235"/>
    </row>
    <row r="364" spans="1:92" s="237" customFormat="1" ht="17.399999999999999" x14ac:dyDescent="0.55000000000000004">
      <c r="K364" s="558"/>
      <c r="Z364" s="238"/>
      <c r="AP364" s="238"/>
      <c r="AQ364" s="239"/>
      <c r="AR364" s="239"/>
      <c r="AS364" s="239"/>
      <c r="AT364" s="239"/>
      <c r="AU364" s="240" t="e">
        <v>#REF!</v>
      </c>
      <c r="AV364" s="240"/>
      <c r="AW364" s="239"/>
      <c r="AX364" s="240" t="e">
        <v>#REF!</v>
      </c>
      <c r="AY364" s="240"/>
      <c r="AZ364" s="239"/>
      <c r="BA364" s="240" t="e">
        <v>#REF!</v>
      </c>
      <c r="BB364" s="240"/>
      <c r="BC364" s="239"/>
      <c r="BD364" s="240" t="e">
        <v>#REF!</v>
      </c>
      <c r="BE364" s="240"/>
      <c r="BF364" s="239"/>
      <c r="BG364" s="240" t="e">
        <v>#REF!</v>
      </c>
      <c r="BH364" s="240"/>
      <c r="BI364" s="235"/>
      <c r="BJ364" s="240" t="s">
        <v>184</v>
      </c>
      <c r="BK364" s="240"/>
      <c r="BL364" s="239"/>
      <c r="BM364" s="240" t="s">
        <v>185</v>
      </c>
      <c r="BN364" s="240"/>
      <c r="BO364" s="239"/>
      <c r="BP364" s="240" t="s">
        <v>186</v>
      </c>
      <c r="BQ364" s="240"/>
      <c r="BR364" s="239"/>
      <c r="BS364" s="240" t="s">
        <v>187</v>
      </c>
      <c r="BT364" s="239"/>
      <c r="BU364" s="241"/>
      <c r="BV364" s="232"/>
      <c r="BW364" s="240" t="e">
        <v>#REF!</v>
      </c>
      <c r="BX364" s="240"/>
      <c r="BY364" s="241"/>
      <c r="BZ364" s="240" t="e">
        <v>#REF!</v>
      </c>
      <c r="CA364" s="240"/>
      <c r="CB364" s="239"/>
      <c r="CC364" s="240" t="e">
        <v>#REF!</v>
      </c>
      <c r="CD364" s="240"/>
      <c r="CE364" s="239"/>
      <c r="CF364" s="240" t="e">
        <v>#REF!</v>
      </c>
      <c r="CG364" s="240"/>
      <c r="CH364" s="239"/>
      <c r="CI364" s="240" t="e">
        <v>#REF!</v>
      </c>
      <c r="CJ364" s="240"/>
      <c r="CK364" s="239"/>
      <c r="CL364" s="240" t="e">
        <v>#REF!</v>
      </c>
      <c r="CM364" s="240"/>
      <c r="CN364" s="239"/>
    </row>
    <row r="365" spans="1:92" s="239" customFormat="1" ht="70.8" thickBot="1" x14ac:dyDescent="0.6">
      <c r="A365" s="242" t="s">
        <v>188</v>
      </c>
      <c r="B365" s="243" t="s">
        <v>189</v>
      </c>
      <c r="C365" s="244" t="s">
        <v>190</v>
      </c>
      <c r="D365" s="245" t="s">
        <v>191</v>
      </c>
      <c r="E365" s="245" t="s">
        <v>192</v>
      </c>
      <c r="F365" s="246" t="s">
        <v>193</v>
      </c>
      <c r="G365" s="246" t="s">
        <v>194</v>
      </c>
      <c r="H365" s="246" t="s">
        <v>195</v>
      </c>
      <c r="I365" s="247" t="s">
        <v>196</v>
      </c>
      <c r="J365" s="247" t="s">
        <v>197</v>
      </c>
      <c r="K365" s="559" t="s">
        <v>198</v>
      </c>
      <c r="L365" s="248" t="s">
        <v>199</v>
      </c>
      <c r="M365" s="249" t="s">
        <v>200</v>
      </c>
      <c r="N365" s="248" t="s">
        <v>201</v>
      </c>
      <c r="O365" s="250" t="s">
        <v>202</v>
      </c>
      <c r="P365" s="250" t="s">
        <v>203</v>
      </c>
      <c r="Q365" s="237"/>
      <c r="R365" s="237"/>
      <c r="S365" s="251" t="s">
        <v>204</v>
      </c>
      <c r="T365" s="252" t="s">
        <v>205</v>
      </c>
      <c r="U365" s="251" t="s">
        <v>206</v>
      </c>
      <c r="V365" s="253" t="s">
        <v>207</v>
      </c>
      <c r="W365" s="237"/>
      <c r="X365" s="237"/>
      <c r="Z365" s="232"/>
      <c r="AP365" s="232"/>
      <c r="AQ365" s="237"/>
      <c r="AR365" s="237"/>
      <c r="AS365" s="253" t="s">
        <v>208</v>
      </c>
      <c r="AT365" s="237"/>
      <c r="AU365" s="253" t="s">
        <v>204</v>
      </c>
      <c r="AV365" s="245" t="s">
        <v>205</v>
      </c>
      <c r="AW365" s="237"/>
      <c r="AX365" s="253" t="s">
        <v>204</v>
      </c>
      <c r="AY365" s="245" t="s">
        <v>205</v>
      </c>
      <c r="AZ365" s="237"/>
      <c r="BA365" s="253" t="s">
        <v>204</v>
      </c>
      <c r="BB365" s="245" t="s">
        <v>205</v>
      </c>
      <c r="BC365" s="237"/>
      <c r="BD365" s="253" t="s">
        <v>204</v>
      </c>
      <c r="BE365" s="245" t="s">
        <v>205</v>
      </c>
      <c r="BF365" s="237"/>
      <c r="BG365" s="253" t="s">
        <v>204</v>
      </c>
      <c r="BH365" s="245" t="s">
        <v>205</v>
      </c>
      <c r="BI365" s="235"/>
      <c r="BJ365" s="253" t="s">
        <v>204</v>
      </c>
      <c r="BK365" s="245" t="s">
        <v>205</v>
      </c>
      <c r="BL365" s="237"/>
      <c r="BM365" s="253" t="s">
        <v>204</v>
      </c>
      <c r="BN365" s="245" t="s">
        <v>205</v>
      </c>
      <c r="BO365" s="237"/>
      <c r="BP365" s="253" t="s">
        <v>204</v>
      </c>
      <c r="BQ365" s="245" t="s">
        <v>205</v>
      </c>
      <c r="BR365" s="237"/>
      <c r="BS365" s="253" t="s">
        <v>204</v>
      </c>
      <c r="BT365" s="245" t="s">
        <v>205</v>
      </c>
      <c r="BU365" s="241"/>
      <c r="BV365" s="238"/>
      <c r="BW365" s="253" t="s">
        <v>204</v>
      </c>
      <c r="BX365" s="245" t="s">
        <v>205</v>
      </c>
      <c r="BY365" s="241"/>
      <c r="BZ365" s="253" t="s">
        <v>204</v>
      </c>
      <c r="CA365" s="245" t="s">
        <v>205</v>
      </c>
      <c r="CB365" s="237"/>
      <c r="CC365" s="253" t="s">
        <v>204</v>
      </c>
      <c r="CD365" s="245" t="s">
        <v>205</v>
      </c>
      <c r="CE365" s="237"/>
      <c r="CF365" s="253" t="s">
        <v>204</v>
      </c>
      <c r="CG365" s="245" t="s">
        <v>205</v>
      </c>
      <c r="CH365" s="237"/>
      <c r="CI365" s="253" t="s">
        <v>204</v>
      </c>
      <c r="CJ365" s="245" t="s">
        <v>205</v>
      </c>
      <c r="CK365" s="237"/>
      <c r="CL365" s="253" t="s">
        <v>204</v>
      </c>
      <c r="CM365" s="245" t="s">
        <v>205</v>
      </c>
      <c r="CN365" s="237"/>
    </row>
    <row r="366" spans="1:92" s="441" customFormat="1" ht="17.399999999999999" x14ac:dyDescent="0.55000000000000004">
      <c r="A366" s="445">
        <v>1</v>
      </c>
      <c r="B366" s="423" t="str">
        <f t="shared" ref="B366:B367" si="331">CONCATENATE(E366,": ",C366)</f>
        <v>: FAO 2013</v>
      </c>
      <c r="C366" s="425" t="s">
        <v>321</v>
      </c>
      <c r="D366" s="425" t="s">
        <v>517</v>
      </c>
      <c r="E366" s="425"/>
      <c r="F366" s="425" t="s">
        <v>266</v>
      </c>
      <c r="G366" s="425"/>
      <c r="H366" s="305"/>
      <c r="I366" s="424">
        <v>2013</v>
      </c>
      <c r="J366" s="306"/>
      <c r="K366" s="428">
        <v>0.08</v>
      </c>
      <c r="L366" s="426" t="s">
        <v>522</v>
      </c>
      <c r="M366" s="427">
        <f>K366</f>
        <v>0.08</v>
      </c>
      <c r="N366" s="426" t="s">
        <v>522</v>
      </c>
      <c r="O366" s="462"/>
      <c r="P366" s="431" t="s">
        <v>523</v>
      </c>
      <c r="Q366" s="431"/>
      <c r="S366" s="442">
        <f>IF(AND(M366="",K366=""),"",IF(M366="",K366,M366))</f>
        <v>0.08</v>
      </c>
      <c r="T366" s="443">
        <f>IF(S366="","",IF($S$376="Y",U366,IF(S366&gt;=$S$368-$T$5*$S$372,IF(S366&lt;=$S$368+$T$5*$S$372,S366,""),"")))</f>
        <v>0.08</v>
      </c>
      <c r="U366" s="442">
        <f>IF(AND(M366="",K366=""),"",IF(M366="",K366*O366,M366*O366))</f>
        <v>0</v>
      </c>
      <c r="V366" s="444" t="str">
        <f t="shared" ref="V366:V367" si="332">IF(AND(N366="",L366=""),"",IF(N366="",L366,N366))</f>
        <v>meat from spent laying hens as percent of weight of eggs</v>
      </c>
      <c r="Z366" s="446"/>
      <c r="AP366" s="446"/>
      <c r="AS366" s="449">
        <f>$U366</f>
        <v>0</v>
      </c>
      <c r="AU366" s="450" t="str">
        <f t="shared" ref="AU366:AU367" ca="1" si="333">IF($AT$155="region",IF($E366=AU$159,$S366,""),IF($G366=AU$159,$S366,""))</f>
        <v/>
      </c>
      <c r="AV366" s="450" t="str">
        <f t="shared" ref="AV366:AV367" ca="1" si="334">IF($AT$155="Region",IF($E366=AU$159,$T366,""),IF($G366=AU$159,$T366,""))</f>
        <v/>
      </c>
      <c r="AX366" s="450" t="str">
        <f t="shared" ref="AX366:AX367" ca="1" si="335">IF($AT$155="region",IF($E366=AX$159,$S366,""),IF($G366=AX$159,$S366,""))</f>
        <v/>
      </c>
      <c r="AY366" s="450" t="str">
        <f t="shared" ref="AY366:AY367" ca="1" si="336">IF($AT$155="Region",IF($E366=AX$159,$T366,""),IF($G366=AX$159,$T366,""))</f>
        <v/>
      </c>
      <c r="BA366" s="450" t="str">
        <f t="shared" ref="BA366:BA367" ca="1" si="337">IF($AT$155="region",IF($E366=BA$159,$S366,""),IF($G366=BA$159,$S366,""))</f>
        <v/>
      </c>
      <c r="BB366" s="450">
        <f t="shared" ref="BB366:BB367" ca="1" si="338">IF($AT$155="Region",IF($E366=BA$159,$T366,""),IF($G366=BA$159,$T366,""))</f>
        <v>0.08</v>
      </c>
      <c r="BD366" s="450" t="str">
        <f t="shared" ref="BD366:BD367" ca="1" si="339">IF($AT$155="region",IF($E366=BD$159,$S366,""),IF($G366=BD$159,$S366,""))</f>
        <v/>
      </c>
      <c r="BE366" s="450" t="str">
        <f t="shared" ref="BE366:BE367" ca="1" si="340">IF($AT$155="Region",IF($E366=BD$159,$T366,""),IF($G366=BD$159,$T366,""))</f>
        <v/>
      </c>
      <c r="BG366" s="450" t="str">
        <f t="shared" ref="BG366:BG367" ca="1" si="341">IF($AT$155="region",IF($E366=BG$159,$S366,""),IF($G366=BG$159,$S366,""))</f>
        <v/>
      </c>
      <c r="BH366" s="450" t="str">
        <f t="shared" ref="BH366:BH367" ca="1" si="342">IF($AT$155="Region",IF($E366=BG$159,$T366,""),IF($G366=BG$159,$T366,""))</f>
        <v/>
      </c>
      <c r="BI366" s="451"/>
      <c r="BJ366" s="450" t="str">
        <f t="shared" ref="BJ366:BK367" ca="1" si="343">IF($E366=$BJ$159,S366,"")</f>
        <v/>
      </c>
      <c r="BK366" s="450" t="str">
        <f t="shared" ca="1" si="343"/>
        <v/>
      </c>
      <c r="BM366" s="450" t="str">
        <f t="shared" ref="BM366:BN367" ca="1" si="344">IF($E366=$BM$159,S366,"")</f>
        <v/>
      </c>
      <c r="BN366" s="450" t="str">
        <f t="shared" ca="1" si="344"/>
        <v/>
      </c>
      <c r="BP366" s="450" t="str">
        <f t="shared" ref="BP366:BQ367" ca="1" si="345">IF($E366=$BP$159,S366,"")</f>
        <v/>
      </c>
      <c r="BQ366" s="450" t="str">
        <f t="shared" ca="1" si="345"/>
        <v/>
      </c>
      <c r="BS366" s="450" t="str">
        <f t="shared" ref="BS366:BT367" ca="1" si="346">IF($E366=$BS$159,S366,"")</f>
        <v/>
      </c>
      <c r="BT366" s="450" t="str">
        <f t="shared" ca="1" si="346"/>
        <v/>
      </c>
      <c r="BU366" s="452"/>
      <c r="BV366" s="446"/>
      <c r="BW366" s="450" t="str">
        <f t="shared" ref="BW366:BW367" ca="1" si="347">IF($AT$155="Thermal-Moisture Regime",IF($E366=BW$159,$S366,""),IF($G366=BW$159,$S366,""))</f>
        <v/>
      </c>
      <c r="BX366" s="450" t="str">
        <f t="shared" ref="BX366:BX367" ca="1" si="348">IF($AT$155="Thermal-Moisture Regime",IF($E366=BW$159,$T366,""),IF($G366=BW$159,$T366,""))</f>
        <v/>
      </c>
      <c r="BY366" s="452"/>
      <c r="BZ366" s="450" t="str">
        <f t="shared" ref="BZ366:BZ367" ca="1" si="349">IF($AT$155="Thermal-Moisture Regime",IF($E366=BZ$159,$S366,""),IF($G366=BZ$159,$S366,""))</f>
        <v/>
      </c>
      <c r="CA366" s="450" t="str">
        <f t="shared" ref="CA366:CA367" ca="1" si="350">IF($AT$155="Thermal-Moisture Regime",IF($E366=BZ$159,$T366,""),IF($G366=BZ$159,$T366,""))</f>
        <v/>
      </c>
      <c r="CC366" s="450" t="str">
        <f t="shared" ref="CC366:CC367" ca="1" si="351">IF($AT$155="Thermal-Moisture Regime",IF($E366=CC$159,$S366,""),IF($G366=CC$159,$S366,""))</f>
        <v/>
      </c>
      <c r="CD366" s="450" t="str">
        <f t="shared" ref="CD366:CD367" ca="1" si="352">IF($AT$155="Thermal-Moisture Regime",IF($E366=CC$159,$T366,""),IF($G366=CC$159,$T366,""))</f>
        <v/>
      </c>
      <c r="CF366" s="450" t="str">
        <f t="shared" ref="CF366:CF367" si="353">IF($AT$155="Thermal-Moisture Regime",IF($E366=CF$159,$S366,""),IF($G366=CF$159,$S366,""))</f>
        <v/>
      </c>
      <c r="CG366" s="450" t="str">
        <f t="shared" ref="CG366:CG367" si="354">IF($AT$155="Thermal-Moisture Regime",IF($E366=CF$159,$T366,""),IF($G366=CF$159,$T366,""))</f>
        <v/>
      </c>
      <c r="CI366" s="450" t="str">
        <f t="shared" ref="CI366:CI367" ca="1" si="355">IF($AT$155="Thermal-Moisture Regime",IF($E366=CI$159,$S366,""),IF($G366=CI$159,$S366,""))</f>
        <v/>
      </c>
      <c r="CJ366" s="450" t="str">
        <f t="shared" ref="CJ366:CJ367" ca="1" si="356">IF($AT$155="Thermal-Moisture Regime",IF($E366=CI$159,$T366,""),IF($G366=CI$159,$T366,""))</f>
        <v/>
      </c>
      <c r="CL366" s="450">
        <f t="shared" ref="CL366:CL367" ca="1" si="357">IF($AT$155="Thermal-Moisture Regime",IF($E366=CL$159,$S366,""),IF($G366=CL$159,$S366,""))</f>
        <v>0.08</v>
      </c>
      <c r="CM366" s="450" t="str">
        <f t="shared" ref="CM366:CM367" ca="1" si="358">IF($AT$155="Thermal-Moisture Regime",IF($E366=CL$159,$T366,""),IF($G366=CL$159,$T366,""))</f>
        <v/>
      </c>
    </row>
    <row r="367" spans="1:92" s="239" customFormat="1" ht="17.399999999999999" x14ac:dyDescent="0.55000000000000004">
      <c r="A367" s="254">
        <v>2</v>
      </c>
      <c r="B367" s="255" t="str">
        <f t="shared" si="331"/>
        <v xml:space="preserve">:  </v>
      </c>
      <c r="C367" s="256" t="s">
        <v>0</v>
      </c>
      <c r="D367" s="256" t="s">
        <v>0</v>
      </c>
      <c r="E367" s="256"/>
      <c r="F367" s="256" t="s">
        <v>0</v>
      </c>
      <c r="G367" s="256"/>
      <c r="H367" s="257"/>
      <c r="I367" s="258" t="s">
        <v>0</v>
      </c>
      <c r="J367" s="259"/>
      <c r="K367" s="571" t="s">
        <v>0</v>
      </c>
      <c r="L367" s="260" t="s">
        <v>0</v>
      </c>
      <c r="M367" s="261" t="str">
        <f>K367</f>
        <v xml:space="preserve"> </v>
      </c>
      <c r="N367" s="260" t="s">
        <v>0</v>
      </c>
      <c r="O367" s="270"/>
      <c r="P367" s="262" t="s">
        <v>0</v>
      </c>
      <c r="Q367" s="262"/>
      <c r="S367" s="263" t="str">
        <f t="shared" ref="S367" si="359">IF(AND(M367="",K367=""),"",IF(M367="",K367,M367))</f>
        <v xml:space="preserve"> </v>
      </c>
      <c r="T367" s="267" t="str">
        <f t="shared" ref="T367" si="360">IF(S367="","",IF($S$231="Y",U367,IF(S367&gt;=$S$183-$AB$146*$S$227,IF(S367&lt;=$S$183+$AB$146*$S$227,S367,""),"")))</f>
        <v/>
      </c>
      <c r="U367" s="263" t="e">
        <f t="shared" ref="U367" si="361">IF(AND(M367="",K367=""),"",IF(M367="",K367*O367,M367*O367))</f>
        <v>#VALUE!</v>
      </c>
      <c r="V367" s="264" t="str">
        <f t="shared" si="332"/>
        <v xml:space="preserve"> </v>
      </c>
      <c r="Z367" s="232"/>
      <c r="AP367" s="232"/>
      <c r="AS367" s="268"/>
      <c r="AU367" s="266" t="str">
        <f t="shared" ca="1" si="333"/>
        <v/>
      </c>
      <c r="AV367" s="266" t="str">
        <f t="shared" ca="1" si="334"/>
        <v/>
      </c>
      <c r="AX367" s="266" t="str">
        <f t="shared" ca="1" si="335"/>
        <v/>
      </c>
      <c r="AY367" s="266" t="str">
        <f t="shared" ca="1" si="336"/>
        <v/>
      </c>
      <c r="BA367" s="266" t="str">
        <f t="shared" ca="1" si="337"/>
        <v/>
      </c>
      <c r="BB367" s="266" t="str">
        <f t="shared" ca="1" si="338"/>
        <v/>
      </c>
      <c r="BD367" s="266" t="str">
        <f t="shared" ca="1" si="339"/>
        <v/>
      </c>
      <c r="BE367" s="266" t="str">
        <f t="shared" ca="1" si="340"/>
        <v/>
      </c>
      <c r="BG367" s="266" t="str">
        <f t="shared" ca="1" si="341"/>
        <v/>
      </c>
      <c r="BH367" s="266" t="str">
        <f t="shared" ca="1" si="342"/>
        <v/>
      </c>
      <c r="BI367" s="235"/>
      <c r="BJ367" s="266" t="str">
        <f t="shared" ca="1" si="343"/>
        <v/>
      </c>
      <c r="BK367" s="266" t="str">
        <f t="shared" ca="1" si="343"/>
        <v/>
      </c>
      <c r="BM367" s="266" t="str">
        <f t="shared" ca="1" si="344"/>
        <v/>
      </c>
      <c r="BN367" s="266" t="str">
        <f t="shared" ca="1" si="344"/>
        <v/>
      </c>
      <c r="BP367" s="266" t="str">
        <f t="shared" ca="1" si="345"/>
        <v/>
      </c>
      <c r="BQ367" s="266" t="str">
        <f t="shared" ca="1" si="345"/>
        <v/>
      </c>
      <c r="BS367" s="266" t="str">
        <f t="shared" ca="1" si="346"/>
        <v/>
      </c>
      <c r="BT367" s="266" t="str">
        <f t="shared" ca="1" si="346"/>
        <v/>
      </c>
      <c r="BU367" s="241"/>
      <c r="BV367" s="232"/>
      <c r="BW367" s="266" t="str">
        <f t="shared" ca="1" si="347"/>
        <v/>
      </c>
      <c r="BX367" s="266" t="str">
        <f t="shared" ca="1" si="348"/>
        <v/>
      </c>
      <c r="BY367" s="241"/>
      <c r="BZ367" s="266" t="str">
        <f t="shared" ca="1" si="349"/>
        <v/>
      </c>
      <c r="CA367" s="266" t="str">
        <f t="shared" ca="1" si="350"/>
        <v/>
      </c>
      <c r="CC367" s="266" t="str">
        <f t="shared" ca="1" si="351"/>
        <v/>
      </c>
      <c r="CD367" s="266" t="str">
        <f t="shared" ca="1" si="352"/>
        <v/>
      </c>
      <c r="CF367" s="266" t="str">
        <f t="shared" si="353"/>
        <v/>
      </c>
      <c r="CG367" s="266" t="str">
        <f t="shared" si="354"/>
        <v/>
      </c>
      <c r="CI367" s="266" t="str">
        <f t="shared" ca="1" si="355"/>
        <v/>
      </c>
      <c r="CJ367" s="266" t="str">
        <f t="shared" ca="1" si="356"/>
        <v/>
      </c>
      <c r="CL367" s="266" t="str">
        <f t="shared" ca="1" si="357"/>
        <v/>
      </c>
      <c r="CM367" s="266" t="str">
        <f t="shared" ca="1" si="358"/>
        <v/>
      </c>
    </row>
    <row r="368" spans="1:92" s="239" customFormat="1" ht="42" x14ac:dyDescent="0.55000000000000004">
      <c r="A368" s="241"/>
      <c r="B368" s="271" t="s">
        <v>210</v>
      </c>
      <c r="C368" s="272"/>
      <c r="D368" s="272" t="s">
        <v>0</v>
      </c>
      <c r="E368" s="272"/>
      <c r="F368" s="272"/>
      <c r="G368" s="272"/>
      <c r="H368" s="241"/>
      <c r="J368" s="273"/>
      <c r="K368" s="560"/>
      <c r="L368" s="241"/>
      <c r="M368" s="241" t="s">
        <v>211</v>
      </c>
      <c r="N368" s="241"/>
      <c r="P368" s="262"/>
      <c r="Q368" s="262"/>
      <c r="R368" s="273" t="s">
        <v>302</v>
      </c>
      <c r="S368" s="274">
        <f>AVERAGE(S366:S367)</f>
        <v>0.08</v>
      </c>
      <c r="T368" s="274">
        <f>IF(S376="Y",SUM(T366:T367)/SUM(O366:O367),AVERAGE(T366:T367))</f>
        <v>0.08</v>
      </c>
      <c r="U368" s="275" t="e">
        <f>SUM(U366:U367)/SUM(O366:O367)</f>
        <v>#VALUE!</v>
      </c>
      <c r="Z368" s="232"/>
      <c r="AP368" s="232"/>
      <c r="AT368" s="273" t="s">
        <v>212</v>
      </c>
      <c r="AU368" s="276">
        <f ca="1">AVERAGE(AU366:AU367)</f>
        <v>0.08</v>
      </c>
      <c r="AV368" s="276">
        <f ca="1">SUM(AV366:AV367)/COUNTIF(AV366:AV367,"&gt;0")</f>
        <v>0.08</v>
      </c>
      <c r="AX368" s="276">
        <f ca="1">AVERAGE(AX366:AX367)</f>
        <v>0.08</v>
      </c>
      <c r="AY368" s="276" t="e">
        <f ca="1">SUM(AY366:AY367)/COUNTIF(AY366:AY367,"&gt;0")</f>
        <v>#DIV/0!</v>
      </c>
      <c r="BA368" s="276">
        <f ca="1">AVERAGE(BA366:BA367)</f>
        <v>0.08</v>
      </c>
      <c r="BB368" s="276">
        <f ca="1">SUM(BB366:BB367)/COUNTIF(BB366:BB367,"&gt;0")</f>
        <v>0.08</v>
      </c>
      <c r="BD368" s="276">
        <f ca="1">AVERAGE(BD366:BD367)</f>
        <v>0.08</v>
      </c>
      <c r="BE368" s="276" t="e">
        <f ca="1">SUM(BE366:BE367)/COUNTIF(BE366:BE367,"&gt;0")</f>
        <v>#DIV/0!</v>
      </c>
      <c r="BG368" s="276" t="e">
        <f ca="1">AVERAGE(BG366:BG367)</f>
        <v>#DIV/0!</v>
      </c>
      <c r="BH368" s="276">
        <f ca="1">SUM(BH366:BH367)/COUNTIF(BH366:BH367,"&gt;0")</f>
        <v>0.08</v>
      </c>
      <c r="BI368" s="235"/>
      <c r="BJ368" s="276" t="e">
        <f ca="1">AVERAGE(BJ366:BJ367)</f>
        <v>#DIV/0!</v>
      </c>
      <c r="BK368" s="276" t="e">
        <f ca="1">SUM(BK366:BK367)/COUNTIF(BK366:BK367,"&gt;0")</f>
        <v>#DIV/0!</v>
      </c>
      <c r="BM368" s="276" t="e">
        <f ca="1">AVERAGE(BM366:BM367)</f>
        <v>#DIV/0!</v>
      </c>
      <c r="BN368" s="276">
        <f ca="1">SUM(BN366:BN367)/COUNTIF(BN366:BN367,"&gt;0")</f>
        <v>0.08</v>
      </c>
      <c r="BP368" s="276">
        <f ca="1">AVERAGE(BP366:BP367)</f>
        <v>0.08</v>
      </c>
      <c r="BQ368" s="276" t="e">
        <f ca="1">SUM(BQ366:BQ367)/COUNTIF(BQ366:BQ367,"&gt;0")</f>
        <v>#DIV/0!</v>
      </c>
      <c r="BS368" s="276">
        <f ca="1">AVERAGE(BS366:BS367)</f>
        <v>0.08</v>
      </c>
      <c r="BT368" s="276">
        <f ca="1">SUM(BT366:BT367)/COUNTIF(BT366:BT367,"&gt;0")</f>
        <v>0.08</v>
      </c>
      <c r="BU368" s="241"/>
      <c r="BV368" s="232"/>
      <c r="BW368" s="276">
        <f ca="1">AVERAGE(BW366:BW367)</f>
        <v>0.08</v>
      </c>
      <c r="BX368" s="276">
        <f ca="1">SUM(BX366:BX367)/COUNTIF(BX366:BX367,"&gt;0")</f>
        <v>0.08</v>
      </c>
      <c r="BY368" s="241"/>
      <c r="BZ368" s="276">
        <f ca="1">AVERAGE(BZ366:BZ367)</f>
        <v>0.08</v>
      </c>
      <c r="CA368" s="276">
        <f ca="1">SUM(CA366:CA367)/COUNTIF(CA366:CA367,"&gt;0")</f>
        <v>0.08</v>
      </c>
      <c r="CC368" s="276">
        <f ca="1">AVERAGE(CC366:CC367)</f>
        <v>0.08</v>
      </c>
      <c r="CD368" s="276">
        <f ca="1">SUM(CD366:CD367)/COUNTIF(CD366:CD367,"&gt;0")</f>
        <v>0.08</v>
      </c>
      <c r="CF368" s="276" t="e">
        <f>AVERAGE(CF366:CF367)</f>
        <v>#DIV/0!</v>
      </c>
      <c r="CG368" s="276" t="e">
        <f>SUM(CG366:CG367)/COUNTIF(CG366:CG367,"&gt;0")</f>
        <v>#DIV/0!</v>
      </c>
      <c r="CI368" s="276" t="e">
        <f ca="1">AVERAGE(CI366:CI367)</f>
        <v>#DIV/0!</v>
      </c>
      <c r="CJ368" s="276">
        <f ca="1">SUM(CJ366:CJ367)/COUNTIF(CJ366:CJ367,"&gt;0")</f>
        <v>0.08</v>
      </c>
      <c r="CL368" s="276">
        <f ca="1">AVERAGE(CL366:CL367)</f>
        <v>0.08</v>
      </c>
      <c r="CM368" s="276">
        <f ca="1">SUM(CM366:CM367)/COUNTIF(CM366:CM367,"&gt;0")</f>
        <v>0.08</v>
      </c>
    </row>
    <row r="369" spans="1:92" s="239" customFormat="1" ht="42" x14ac:dyDescent="0.55000000000000004">
      <c r="A369" s="241"/>
      <c r="B369" s="271" t="s">
        <v>213</v>
      </c>
      <c r="C369" s="272" t="s">
        <v>214</v>
      </c>
      <c r="D369" s="277" t="s">
        <v>0</v>
      </c>
      <c r="E369" s="278"/>
      <c r="F369" s="278"/>
      <c r="G369" s="278"/>
      <c r="H369" s="278"/>
      <c r="I369" s="278"/>
      <c r="J369" s="278"/>
      <c r="K369" s="561"/>
      <c r="L369" s="241"/>
      <c r="M369" s="241"/>
      <c r="N369" s="241"/>
      <c r="P369" s="262"/>
      <c r="Q369" s="262"/>
      <c r="R369" s="279" t="s">
        <v>215</v>
      </c>
      <c r="S369" s="280">
        <f>S368+V369*S372</f>
        <v>0.08</v>
      </c>
      <c r="T369" s="280">
        <f>T368+V369*T372</f>
        <v>0.08</v>
      </c>
      <c r="U369" s="280" t="e">
        <f>U368+V369*U372</f>
        <v>#VALUE!</v>
      </c>
      <c r="V369" s="281">
        <v>1</v>
      </c>
      <c r="W369" s="282" t="s">
        <v>216</v>
      </c>
      <c r="Z369" s="232"/>
      <c r="AP369" s="232"/>
      <c r="AT369" s="279" t="s">
        <v>215</v>
      </c>
      <c r="AU369" s="283" t="e">
        <f ca="1">AU368+(AU374*AU371)</f>
        <v>#DIV/0!</v>
      </c>
      <c r="AV369" s="283">
        <f ca="1">AV368+(AV374*AU371)</f>
        <v>0.08</v>
      </c>
      <c r="AX369" s="283" t="e">
        <f ca="1">AX368+(AX374*AX371)</f>
        <v>#DIV/0!</v>
      </c>
      <c r="AY369" s="283" t="e">
        <f ca="1">AY368+(AY374*AX371)</f>
        <v>#DIV/0!</v>
      </c>
      <c r="BA369" s="283" t="e">
        <f ca="1">BA368+(BA374*BA371)</f>
        <v>#DIV/0!</v>
      </c>
      <c r="BB369" s="283" t="e">
        <f ca="1">BB368+(BB374*BA371)</f>
        <v>#DIV/0!</v>
      </c>
      <c r="BD369" s="283" t="e">
        <f ca="1">BD368+(BD374*BD371)</f>
        <v>#DIV/0!</v>
      </c>
      <c r="BE369" s="283" t="e">
        <f ca="1">BE368+(BE374*BD371)</f>
        <v>#DIV/0!</v>
      </c>
      <c r="BG369" s="283" t="e">
        <f ca="1">BG368+(BG374*BG371)</f>
        <v>#DIV/0!</v>
      </c>
      <c r="BH369" s="283" t="e">
        <f ca="1">BH368+(BH374*BG371)</f>
        <v>#DIV/0!</v>
      </c>
      <c r="BI369" s="235"/>
      <c r="BJ369" s="283" t="e">
        <f ca="1">BJ368+(BJ374*BJ371)</f>
        <v>#DIV/0!</v>
      </c>
      <c r="BK369" s="283" t="e">
        <f ca="1">BK368+(BK374*BJ371)</f>
        <v>#DIV/0!</v>
      </c>
      <c r="BM369" s="283" t="e">
        <f ca="1">BM368+(BM374*BM371)</f>
        <v>#DIV/0!</v>
      </c>
      <c r="BN369" s="283" t="e">
        <f ca="1">BN368+(BN374*BM371)</f>
        <v>#DIV/0!</v>
      </c>
      <c r="BP369" s="283" t="e">
        <f ca="1">BP368+(BP374*BP371)</f>
        <v>#DIV/0!</v>
      </c>
      <c r="BQ369" s="283" t="e">
        <f ca="1">BQ368+(BQ374*BP371)</f>
        <v>#DIV/0!</v>
      </c>
      <c r="BS369" s="283" t="e">
        <f ca="1">BS368+(BS374*BS371)</f>
        <v>#DIV/0!</v>
      </c>
      <c r="BT369" s="283" t="e">
        <f ca="1">BT368+(BT374*BS371)</f>
        <v>#DIV/0!</v>
      </c>
      <c r="BU369" s="241"/>
      <c r="BV369" s="232"/>
      <c r="BW369" s="283" t="e">
        <f ca="1">BW368+(BW374*BW371)</f>
        <v>#DIV/0!</v>
      </c>
      <c r="BX369" s="283" t="e">
        <f ca="1">BX368+(BX374*BW371)</f>
        <v>#DIV/0!</v>
      </c>
      <c r="BY369" s="241"/>
      <c r="BZ369" s="283" t="e">
        <f ca="1">BZ368+(BZ374*BZ371)</f>
        <v>#DIV/0!</v>
      </c>
      <c r="CA369" s="283" t="e">
        <f ca="1">CA368+(CA374*BZ371)</f>
        <v>#DIV/0!</v>
      </c>
      <c r="CC369" s="283" t="e">
        <f ca="1">CC368+(CC374*CC371)</f>
        <v>#DIV/0!</v>
      </c>
      <c r="CD369" s="283" t="e">
        <f ca="1">CD368+(CD374*CC371)</f>
        <v>#DIV/0!</v>
      </c>
      <c r="CF369" s="283" t="e">
        <f>CF368+(CF374*CF371)</f>
        <v>#DIV/0!</v>
      </c>
      <c r="CG369" s="283" t="e">
        <f>CG368+(CG374*CF371)</f>
        <v>#DIV/0!</v>
      </c>
      <c r="CI369" s="283" t="e">
        <f ca="1">CI368+(CI374*CI371)</f>
        <v>#DIV/0!</v>
      </c>
      <c r="CJ369" s="283" t="e">
        <f ca="1">CJ368+(CJ374*CI371)</f>
        <v>#DIV/0!</v>
      </c>
      <c r="CL369" s="283" t="e">
        <f ca="1">CL368+(CL374*CL371)</f>
        <v>#DIV/0!</v>
      </c>
      <c r="CM369" s="283" t="e">
        <f ca="1">CM368+(CM374*CL371)</f>
        <v>#DIV/0!</v>
      </c>
    </row>
    <row r="370" spans="1:92" s="241" customFormat="1" ht="13" customHeight="1" x14ac:dyDescent="0.55000000000000004">
      <c r="B370" s="271" t="s">
        <v>217</v>
      </c>
      <c r="C370" s="262"/>
      <c r="D370" s="300" t="s">
        <v>0</v>
      </c>
      <c r="E370" s="285"/>
      <c r="F370" s="285"/>
      <c r="G370" s="285"/>
      <c r="H370" s="285"/>
      <c r="I370" s="285"/>
      <c r="J370" s="285"/>
      <c r="K370" s="562"/>
      <c r="L370" s="239"/>
      <c r="M370" s="239"/>
      <c r="R370" s="279" t="s">
        <v>218</v>
      </c>
      <c r="S370" s="280">
        <f>S368-V370*S372</f>
        <v>0.08</v>
      </c>
      <c r="T370" s="280">
        <f>T368-V370*T372</f>
        <v>0.08</v>
      </c>
      <c r="U370" s="280" t="e">
        <f>U368-V370*U372</f>
        <v>#VALUE!</v>
      </c>
      <c r="V370" s="281">
        <v>1</v>
      </c>
      <c r="W370" s="282" t="s">
        <v>219</v>
      </c>
      <c r="X370" s="239"/>
      <c r="Z370" s="286"/>
      <c r="AP370" s="286"/>
      <c r="AQ370" s="239"/>
      <c r="AR370" s="239"/>
      <c r="AS370" s="239"/>
      <c r="AT370" s="279" t="s">
        <v>218</v>
      </c>
      <c r="AU370" s="283" t="e">
        <f ca="1">AU368-(AU374*AU372)</f>
        <v>#DIV/0!</v>
      </c>
      <c r="AV370" s="283" t="e">
        <f ca="1">AV368-(AV374*AU372)</f>
        <v>#DIV/0!</v>
      </c>
      <c r="AW370" s="239"/>
      <c r="AX370" s="283" t="e">
        <f ca="1">AX368-(AX374*AX372)</f>
        <v>#DIV/0!</v>
      </c>
      <c r="AY370" s="283" t="e">
        <f ca="1">AY368-(AY374*AX372)</f>
        <v>#DIV/0!</v>
      </c>
      <c r="AZ370" s="239"/>
      <c r="BA370" s="283" t="e">
        <f ca="1">BA368-(BA374*BA372)</f>
        <v>#DIV/0!</v>
      </c>
      <c r="BB370" s="283">
        <f ca="1">BB368-(BB374*BA372)</f>
        <v>0.08</v>
      </c>
      <c r="BC370" s="239"/>
      <c r="BD370" s="283" t="e">
        <f ca="1">BD368-(BD374*BD372)</f>
        <v>#DIV/0!</v>
      </c>
      <c r="BE370" s="283" t="e">
        <f ca="1">BE368-(BE374*BD372)</f>
        <v>#DIV/0!</v>
      </c>
      <c r="BF370" s="239"/>
      <c r="BG370" s="283" t="e">
        <f ca="1">BG368-(BG374*BG372)</f>
        <v>#DIV/0!</v>
      </c>
      <c r="BH370" s="283" t="e">
        <f ca="1">BH368-(BH374*BG372)</f>
        <v>#DIV/0!</v>
      </c>
      <c r="BI370" s="235"/>
      <c r="BJ370" s="283" t="e">
        <f ca="1">BJ368-(BJ374*BJ372)</f>
        <v>#DIV/0!</v>
      </c>
      <c r="BK370" s="283" t="e">
        <f ca="1">BK368-(BK374*BJ372)</f>
        <v>#DIV/0!</v>
      </c>
      <c r="BL370" s="239"/>
      <c r="BM370" s="283" t="e">
        <f ca="1">BM368-(BM374*BM372)</f>
        <v>#DIV/0!</v>
      </c>
      <c r="BN370" s="283">
        <f ca="1">BN368-(BN374*BM372)</f>
        <v>0.08</v>
      </c>
      <c r="BO370" s="239"/>
      <c r="BP370" s="283" t="e">
        <f ca="1">BP368-(BP374*BP372)</f>
        <v>#DIV/0!</v>
      </c>
      <c r="BQ370" s="283" t="e">
        <f ca="1">BQ368-(BQ374*BP372)</f>
        <v>#DIV/0!</v>
      </c>
      <c r="BR370" s="239"/>
      <c r="BS370" s="283" t="e">
        <f ca="1">BS368-(BS374*BS372)</f>
        <v>#DIV/0!</v>
      </c>
      <c r="BT370" s="283" t="e">
        <f ca="1">BT368-(BT374*BS372)</f>
        <v>#DIV/0!</v>
      </c>
      <c r="BV370" s="232"/>
      <c r="BW370" s="283">
        <f ca="1">BW368-(BW374*BW372)</f>
        <v>0.08</v>
      </c>
      <c r="BX370" s="283">
        <f ca="1">BX368-(BX374*BW372)</f>
        <v>0.08</v>
      </c>
      <c r="BZ370" s="283" t="e">
        <f ca="1">BZ368-(BZ374*BZ372)</f>
        <v>#DIV/0!</v>
      </c>
      <c r="CA370" s="283" t="e">
        <f ca="1">CA368-(CA374*BZ372)</f>
        <v>#DIV/0!</v>
      </c>
      <c r="CB370" s="239"/>
      <c r="CC370" s="283" t="e">
        <f ca="1">CC368-(CC374*CC372)</f>
        <v>#DIV/0!</v>
      </c>
      <c r="CD370" s="283" t="e">
        <f ca="1">CD368-(CD374*CC372)</f>
        <v>#DIV/0!</v>
      </c>
      <c r="CE370" s="239"/>
      <c r="CF370" s="283" t="e">
        <f>CF368-(CF374*CF372)</f>
        <v>#DIV/0!</v>
      </c>
      <c r="CG370" s="283" t="e">
        <f>CG368-(CG374*CF372)</f>
        <v>#DIV/0!</v>
      </c>
      <c r="CH370" s="239"/>
      <c r="CI370" s="283" t="e">
        <f ca="1">CI368-(CI374*CI372)</f>
        <v>#DIV/0!</v>
      </c>
      <c r="CJ370" s="283" t="e">
        <f ca="1">CJ368-(CJ374*CI372)</f>
        <v>#DIV/0!</v>
      </c>
      <c r="CK370" s="239"/>
      <c r="CL370" s="283">
        <f ca="1">CL368-(CL374*CL372)</f>
        <v>0.08</v>
      </c>
      <c r="CM370" s="283" t="e">
        <f ca="1">CM368-(CM374*CL372)</f>
        <v>#DIV/0!</v>
      </c>
      <c r="CN370" s="239"/>
    </row>
    <row r="371" spans="1:92" s="241" customFormat="1" ht="28.2" x14ac:dyDescent="0.55000000000000004">
      <c r="C371" s="262"/>
      <c r="D371" s="284" t="s">
        <v>0</v>
      </c>
      <c r="E371" s="285"/>
      <c r="F371" s="285"/>
      <c r="G371" s="285"/>
      <c r="H371" s="285"/>
      <c r="I371" s="285"/>
      <c r="J371" s="285"/>
      <c r="K371" s="562"/>
      <c r="R371" s="279" t="s">
        <v>220</v>
      </c>
      <c r="S371" s="280" t="str">
        <f>IF((0.67*S372)&gt;S368,"no","yes")</f>
        <v>yes</v>
      </c>
      <c r="T371" s="280" t="str">
        <f>IF((0.67*T372)&gt;T368,"no","yes")</f>
        <v>yes</v>
      </c>
      <c r="U371" s="280" t="e">
        <f>IF((0.67*U372)&gt;U368,"no","yes")</f>
        <v>#VALUE!</v>
      </c>
      <c r="Z371" s="286"/>
      <c r="AP371" s="286"/>
      <c r="AS371" s="757" t="s">
        <v>221</v>
      </c>
      <c r="AT371" s="758"/>
      <c r="AU371" s="281">
        <v>1</v>
      </c>
      <c r="AX371" s="281">
        <v>1</v>
      </c>
      <c r="BA371" s="281">
        <v>1</v>
      </c>
      <c r="BD371" s="281">
        <v>1</v>
      </c>
      <c r="BG371" s="281">
        <v>1</v>
      </c>
      <c r="BI371" s="235"/>
      <c r="BJ371" s="281">
        <v>1</v>
      </c>
      <c r="BM371" s="281">
        <v>1</v>
      </c>
      <c r="BP371" s="281">
        <v>1</v>
      </c>
      <c r="BS371" s="281">
        <v>1</v>
      </c>
      <c r="BV371" s="286"/>
      <c r="BW371" s="281">
        <v>1</v>
      </c>
      <c r="BZ371" s="281">
        <v>1</v>
      </c>
      <c r="CC371" s="281">
        <v>1</v>
      </c>
      <c r="CF371" s="281">
        <v>1</v>
      </c>
      <c r="CI371" s="281">
        <v>1</v>
      </c>
      <c r="CL371" s="281">
        <v>1</v>
      </c>
    </row>
    <row r="372" spans="1:92" s="241" customFormat="1" ht="28.2" x14ac:dyDescent="0.55000000000000004">
      <c r="A372" s="287" t="str">
        <f>HYPERLINK("#"&amp;"'"&amp;A$1&amp;"'!a1","Back to top")</f>
        <v>Back to top</v>
      </c>
      <c r="B372" s="287"/>
      <c r="C372" s="262"/>
      <c r="D372" s="284" t="s">
        <v>0</v>
      </c>
      <c r="E372" s="285"/>
      <c r="F372" s="285"/>
      <c r="G372" s="285"/>
      <c r="H372" s="285"/>
      <c r="I372" s="285"/>
      <c r="J372" s="285"/>
      <c r="K372" s="562"/>
      <c r="N372" s="282"/>
      <c r="O372" s="282"/>
      <c r="R372" s="279" t="s">
        <v>222</v>
      </c>
      <c r="S372" s="280">
        <f>_xlfn.STDEV.P(S366:S367)</f>
        <v>0</v>
      </c>
      <c r="T372" s="280">
        <f t="array" ref="T372">IF(S376="Y",SQRT(SUM(O366:O367*(M366:M367-(T368))^2)/((COUNTIFS(O366:O367,"&lt;&gt;0")-1)/COUNTIFS(O366:O367,"&lt;&gt;0")*SUM(O366:O367))),_xlfn.STDEV.P(T366:T367))</f>
        <v>0</v>
      </c>
      <c r="U372" s="280" t="e">
        <f t="array" ref="U372">SQRT(SUM(O366:O367*(M366:M367-(U368))^2)/((COUNTIFS(O366:O367,"&lt;&gt;0")-1)/COUNTIFS(O366:O367,"&lt;&gt;0")*SUM(O366:O367)))</f>
        <v>#VALUE!</v>
      </c>
      <c r="Z372" s="286"/>
      <c r="AP372" s="286"/>
      <c r="AS372" s="757"/>
      <c r="AT372" s="758"/>
      <c r="AU372" s="281">
        <v>1</v>
      </c>
      <c r="AX372" s="281">
        <v>1</v>
      </c>
      <c r="BA372" s="281">
        <v>1</v>
      </c>
      <c r="BD372" s="281">
        <v>1</v>
      </c>
      <c r="BG372" s="281">
        <v>1</v>
      </c>
      <c r="BI372" s="235"/>
      <c r="BJ372" s="281">
        <v>1</v>
      </c>
      <c r="BM372" s="281">
        <v>1</v>
      </c>
      <c r="BP372" s="281">
        <v>1</v>
      </c>
      <c r="BS372" s="281">
        <v>1</v>
      </c>
      <c r="BV372" s="286"/>
      <c r="BW372" s="281">
        <v>1</v>
      </c>
      <c r="BZ372" s="281">
        <v>1</v>
      </c>
      <c r="CC372" s="281">
        <v>1</v>
      </c>
      <c r="CF372" s="281">
        <v>1</v>
      </c>
      <c r="CI372" s="281">
        <v>1</v>
      </c>
      <c r="CL372" s="281">
        <v>1</v>
      </c>
    </row>
    <row r="373" spans="1:92" s="241" customFormat="1" ht="28.2" x14ac:dyDescent="0.55000000000000004">
      <c r="C373" s="254"/>
      <c r="D373" s="284" t="s">
        <v>0</v>
      </c>
      <c r="E373" s="285"/>
      <c r="F373" s="285"/>
      <c r="G373" s="285"/>
      <c r="H373" s="285"/>
      <c r="I373" s="285"/>
      <c r="J373" s="285"/>
      <c r="K373" s="562"/>
      <c r="R373" s="288" t="s">
        <v>223</v>
      </c>
      <c r="S373" s="289">
        <f>COUNTIF(S366:S367,"&gt;0")</f>
        <v>1</v>
      </c>
      <c r="T373" s="289">
        <f>COUNTIF(T366:T367,"&gt;0")</f>
        <v>1</v>
      </c>
      <c r="U373" s="290"/>
      <c r="V373" s="291" t="s">
        <v>224</v>
      </c>
      <c r="Z373" s="286"/>
      <c r="AP373" s="286"/>
      <c r="AT373" s="279" t="s">
        <v>220</v>
      </c>
      <c r="AU373" s="283" t="e">
        <f ca="1">IF((0.67*AU374)&gt;AU368,"no","yes")</f>
        <v>#DIV/0!</v>
      </c>
      <c r="AV373" s="283" t="e">
        <f ca="1">IF((0.67*AV374)&gt;AV368,"no","yes")</f>
        <v>#DIV/0!</v>
      </c>
      <c r="AX373" s="283" t="e">
        <f ca="1">IF((0.67*AX374)&gt;AX368,"no","yes")</f>
        <v>#DIV/0!</v>
      </c>
      <c r="AY373" s="283" t="e">
        <f ca="1">IF((0.67*AY374)&gt;AY368,"no","yes")</f>
        <v>#DIV/0!</v>
      </c>
      <c r="BA373" s="283" t="e">
        <f ca="1">IF((0.67*BA374)&gt;BA368,"no","yes")</f>
        <v>#DIV/0!</v>
      </c>
      <c r="BB373" s="283" t="e">
        <f ca="1">IF((0.67*BB374)&gt;BB368,"no","yes")</f>
        <v>#DIV/0!</v>
      </c>
      <c r="BD373" s="283" t="e">
        <f ca="1">IF((0.67*BD374)&gt;BD368,"no","yes")</f>
        <v>#DIV/0!</v>
      </c>
      <c r="BE373" s="283" t="e">
        <f ca="1">IF((0.67*BE374)&gt;BE368,"no","yes")</f>
        <v>#DIV/0!</v>
      </c>
      <c r="BG373" s="283" t="e">
        <f ca="1">IF((0.67*BG374)&gt;BG368,"no","yes")</f>
        <v>#DIV/0!</v>
      </c>
      <c r="BH373" s="283" t="e">
        <f ca="1">IF((0.67*BH374)&gt;BH368,"no","yes")</f>
        <v>#DIV/0!</v>
      </c>
      <c r="BI373" s="235"/>
      <c r="BJ373" s="283" t="e">
        <f ca="1">IF((0.67*BJ374)&gt;BJ368,"no","yes")</f>
        <v>#DIV/0!</v>
      </c>
      <c r="BK373" s="283" t="e">
        <f ca="1">IF((0.67*BK374)&gt;BK368,"no","yes")</f>
        <v>#DIV/0!</v>
      </c>
      <c r="BM373" s="283" t="e">
        <f ca="1">IF((0.67*BM374)&gt;BM368,"no","yes")</f>
        <v>#DIV/0!</v>
      </c>
      <c r="BN373" s="283" t="e">
        <f ca="1">IF((0.67*BN374)&gt;BN368,"no","yes")</f>
        <v>#DIV/0!</v>
      </c>
      <c r="BP373" s="283" t="e">
        <f ca="1">IF((0.67*BP374)&gt;BP368,"no","yes")</f>
        <v>#DIV/0!</v>
      </c>
      <c r="BQ373" s="283" t="e">
        <f ca="1">IF((0.67*BQ374)&gt;BQ368,"no","yes")</f>
        <v>#DIV/0!</v>
      </c>
      <c r="BS373" s="283" t="e">
        <f ca="1">IF((0.67*BS374)&gt;BS368,"no","yes")</f>
        <v>#DIV/0!</v>
      </c>
      <c r="BT373" s="283" t="e">
        <f ca="1">IF((0.67*BT374)&gt;BT368,"no","yes")</f>
        <v>#DIV/0!</v>
      </c>
      <c r="BV373" s="286"/>
      <c r="BW373" s="283" t="e">
        <f ca="1">IF((0.67*BW374)&gt;BW368,"no","yes")</f>
        <v>#DIV/0!</v>
      </c>
      <c r="BX373" s="283" t="e">
        <f ca="1">IF((0.67*BX374)&gt;BX368,"no","yes")</f>
        <v>#DIV/0!</v>
      </c>
      <c r="BZ373" s="283" t="e">
        <f ca="1">IF((0.67*BZ374)&gt;BZ368,"no","yes")</f>
        <v>#DIV/0!</v>
      </c>
      <c r="CA373" s="283" t="e">
        <f ca="1">IF((0.67*CA374)&gt;CA368,"no","yes")</f>
        <v>#DIV/0!</v>
      </c>
      <c r="CC373" s="283" t="e">
        <f ca="1">IF((0.67*CC374)&gt;CC368,"no","yes")</f>
        <v>#DIV/0!</v>
      </c>
      <c r="CD373" s="283" t="e">
        <f ca="1">IF((0.67*CD374)&gt;CD368,"no","yes")</f>
        <v>#DIV/0!</v>
      </c>
      <c r="CF373" s="283" t="e">
        <f>IF((0.67*CF374)&gt;CF368,"no","yes")</f>
        <v>#DIV/0!</v>
      </c>
      <c r="CG373" s="283" t="e">
        <f>IF((0.67*CG374)&gt;CG368,"no","yes")</f>
        <v>#DIV/0!</v>
      </c>
      <c r="CI373" s="283" t="e">
        <f ca="1">IF((0.67*CI374)&gt;CI368,"no","yes")</f>
        <v>#DIV/0!</v>
      </c>
      <c r="CJ373" s="283" t="e">
        <f ca="1">IF((0.67*CJ374)&gt;CJ368,"no","yes")</f>
        <v>#DIV/0!</v>
      </c>
      <c r="CL373" s="283" t="e">
        <f ca="1">IF((0.67*CL374)&gt;CL368,"no","yes")</f>
        <v>#DIV/0!</v>
      </c>
      <c r="CM373" s="283" t="e">
        <f ca="1">IF((0.67*CM374)&gt;CM368,"no","yes")</f>
        <v>#DIV/0!</v>
      </c>
    </row>
    <row r="374" spans="1:92" s="241" customFormat="1" ht="28.2" x14ac:dyDescent="0.55000000000000004">
      <c r="D374" s="284" t="s">
        <v>0</v>
      </c>
      <c r="E374" s="285" t="s">
        <v>0</v>
      </c>
      <c r="F374" s="285"/>
      <c r="G374" s="285"/>
      <c r="H374" s="285"/>
      <c r="I374" s="285"/>
      <c r="J374" s="285"/>
      <c r="K374" s="562"/>
      <c r="T374" s="262"/>
      <c r="V374" s="105"/>
      <c r="W374" s="105"/>
      <c r="X374" s="105"/>
      <c r="Z374" s="286"/>
      <c r="AP374" s="286"/>
      <c r="AT374" s="279" t="s">
        <v>222</v>
      </c>
      <c r="AU374" s="283">
        <f ca="1">_xlfn.STDEV.P(AU366:AU367)</f>
        <v>0</v>
      </c>
      <c r="AV374" s="283" t="e">
        <f ca="1">_xlfn.STDEV.P(AV366:AV367)</f>
        <v>#DIV/0!</v>
      </c>
      <c r="AX374" s="283">
        <f ca="1">_xlfn.STDEV.P(AX366:AX367)</f>
        <v>0</v>
      </c>
      <c r="AY374" s="283">
        <f ca="1">_xlfn.STDEV.P(AY366:AY367)</f>
        <v>0</v>
      </c>
      <c r="BA374" s="283">
        <f ca="1">_xlfn.STDEV.P(BA366:BA367)</f>
        <v>0</v>
      </c>
      <c r="BB374" s="283">
        <f ca="1">_xlfn.STDEV.P(BB366:BB367)</f>
        <v>0</v>
      </c>
      <c r="BD374" s="283">
        <f ca="1">_xlfn.STDEV.P(BD366:BD367)</f>
        <v>0</v>
      </c>
      <c r="BE374" s="283" t="e">
        <f ca="1">_xlfn.STDEV.P(BE366:BE367)</f>
        <v>#DIV/0!</v>
      </c>
      <c r="BG374" s="283">
        <f ca="1">_xlfn.STDEV.P(BG366:BG367)</f>
        <v>0</v>
      </c>
      <c r="BH374" s="283">
        <f ca="1">_xlfn.STDEV.P(BH366:BH367)</f>
        <v>0</v>
      </c>
      <c r="BI374" s="235"/>
      <c r="BJ374" s="283">
        <f ca="1">_xlfn.STDEV.P(BJ366:BJ367)</f>
        <v>0</v>
      </c>
      <c r="BK374" s="283">
        <f ca="1">_xlfn.STDEV.P(BK366:BK367)</f>
        <v>0</v>
      </c>
      <c r="BM374" s="283">
        <f ca="1">_xlfn.STDEV.P(BM366:BM367)</f>
        <v>0</v>
      </c>
      <c r="BN374" s="283">
        <f ca="1">_xlfn.STDEV.P(BN366:BN367)</f>
        <v>0</v>
      </c>
      <c r="BP374" s="283">
        <f ca="1">_xlfn.STDEV.P(BP366:BP367)</f>
        <v>0</v>
      </c>
      <c r="BQ374" s="283">
        <f ca="1">_xlfn.STDEV.P(BQ366:BQ367)</f>
        <v>0</v>
      </c>
      <c r="BS374" s="283" t="e">
        <f ca="1">_xlfn.STDEV.P(BS366:BS367)</f>
        <v>#DIV/0!</v>
      </c>
      <c r="BT374" s="283" t="e">
        <f ca="1">_xlfn.STDEV.P(BT366:BT367)</f>
        <v>#DIV/0!</v>
      </c>
      <c r="BV374" s="286"/>
      <c r="BW374" s="283">
        <f ca="1">_xlfn.STDEV.P(BW366:BW367)</f>
        <v>0</v>
      </c>
      <c r="BX374" s="283">
        <f ca="1">_xlfn.STDEV.P(BX366:BX367)</f>
        <v>0</v>
      </c>
      <c r="BZ374" s="283" t="e">
        <f ca="1">_xlfn.STDEV.P(BZ366:BZ367)</f>
        <v>#DIV/0!</v>
      </c>
      <c r="CA374" s="283" t="e">
        <f ca="1">_xlfn.STDEV.P(CA366:CA367)</f>
        <v>#DIV/0!</v>
      </c>
      <c r="CC374" s="283" t="e">
        <f ca="1">_xlfn.STDEV.P(CC366:CC367)</f>
        <v>#DIV/0!</v>
      </c>
      <c r="CD374" s="283" t="e">
        <f ca="1">_xlfn.STDEV.P(CD366:CD367)</f>
        <v>#DIV/0!</v>
      </c>
      <c r="CF374" s="283" t="e">
        <f>_xlfn.STDEV.P(CF366:CF367)</f>
        <v>#DIV/0!</v>
      </c>
      <c r="CG374" s="283" t="e">
        <f>_xlfn.STDEV.P(CG366:CG367)</f>
        <v>#DIV/0!</v>
      </c>
      <c r="CI374" s="283">
        <f ca="1">_xlfn.STDEV.P(CI366:CI367)</f>
        <v>0</v>
      </c>
      <c r="CJ374" s="283" t="e">
        <f ca="1">_xlfn.STDEV.P(CJ366:CJ367)</f>
        <v>#DIV/0!</v>
      </c>
      <c r="CL374" s="283">
        <f ca="1">_xlfn.STDEV.P(CL366:CL367)</f>
        <v>0</v>
      </c>
      <c r="CM374" s="283" t="e">
        <f ca="1">_xlfn.STDEV.P(CM366:CM367)</f>
        <v>#DIV/0!</v>
      </c>
    </row>
    <row r="375" spans="1:92" s="241" customFormat="1" ht="28.2" x14ac:dyDescent="0.55000000000000004">
      <c r="D375" s="292" t="s">
        <v>0</v>
      </c>
      <c r="E375" s="293" t="s">
        <v>0</v>
      </c>
      <c r="F375" s="293"/>
      <c r="G375" s="293" t="s">
        <v>0</v>
      </c>
      <c r="H375" s="293" t="s">
        <v>0</v>
      </c>
      <c r="I375" s="293"/>
      <c r="J375" s="293"/>
      <c r="K375" s="563"/>
      <c r="S375" s="244" t="s">
        <v>225</v>
      </c>
      <c r="V375" s="105"/>
      <c r="W375" s="105"/>
      <c r="X375" s="105"/>
      <c r="Z375" s="286"/>
      <c r="AP375" s="235"/>
      <c r="AT375" s="288" t="s">
        <v>223</v>
      </c>
      <c r="AU375" s="294">
        <f ca="1">COUNTIF(AU366:AU367,"&gt;0")</f>
        <v>0</v>
      </c>
      <c r="AV375" s="294">
        <f ca="1">COUNTIF(AV366:AV367,"&gt;0")</f>
        <v>1</v>
      </c>
      <c r="AX375" s="294">
        <f ca="1">COUNTIF(AX366:AX367,"&gt;0")</f>
        <v>0</v>
      </c>
      <c r="AY375" s="294">
        <f ca="1">COUNTIF(AY366:AY367,"&gt;0")</f>
        <v>1</v>
      </c>
      <c r="BA375" s="294">
        <f ca="1">COUNTIF(BA366:BA367,"&gt;0")</f>
        <v>0</v>
      </c>
      <c r="BB375" s="294">
        <f ca="1">COUNTIF(BB366:BB367,"&gt;0")</f>
        <v>1</v>
      </c>
      <c r="BD375" s="294">
        <f ca="1">COUNTIF(BD366:BD367,"&gt;0")</f>
        <v>0</v>
      </c>
      <c r="BE375" s="294">
        <f ca="1">COUNTIF(BE366:BE367,"&gt;0")</f>
        <v>0</v>
      </c>
      <c r="BG375" s="294">
        <f ca="1">COUNTIF(BG366:BG367,"&gt;0")</f>
        <v>1</v>
      </c>
      <c r="BH375" s="294">
        <f ca="1">COUNTIF(BH366:BH367,"&gt;0")</f>
        <v>0</v>
      </c>
      <c r="BI375" s="235"/>
      <c r="BJ375" s="294">
        <f ca="1">COUNTIF(BJ366:BJ367,"&gt;0")</f>
        <v>1</v>
      </c>
      <c r="BK375" s="294">
        <f ca="1">COUNTIF(BK366:BK367,"&gt;0")</f>
        <v>1</v>
      </c>
      <c r="BM375" s="294">
        <f ca="1">COUNTIF(BM366:BM367,"&gt;0")</f>
        <v>1</v>
      </c>
      <c r="BN375" s="294">
        <f ca="1">COUNTIF(BN366:BN367,"&gt;0")</f>
        <v>0</v>
      </c>
      <c r="BP375" s="294">
        <f ca="1">COUNTIF(BP366:BP367,"&gt;0")</f>
        <v>0</v>
      </c>
      <c r="BQ375" s="294">
        <f ca="1">COUNTIF(BQ366:BQ367,"&gt;0")</f>
        <v>1</v>
      </c>
      <c r="BS375" s="294">
        <f ca="1">COUNTIF(BS366:BS367,"&gt;0")</f>
        <v>1</v>
      </c>
      <c r="BT375" s="294">
        <f ca="1">COUNTIF(BT366:BT367,"&gt;0")</f>
        <v>1</v>
      </c>
      <c r="BV375" s="286"/>
      <c r="BW375" s="294">
        <f ca="1">COUNTIF(BW366:BW367,"&gt;0")</f>
        <v>0</v>
      </c>
      <c r="BX375" s="294">
        <f ca="1">COUNTIF(BX366:BX367,"&gt;0")</f>
        <v>0</v>
      </c>
      <c r="BZ375" s="294">
        <f ca="1">COUNTIF(BZ366:BZ367,"&gt;0")</f>
        <v>1</v>
      </c>
      <c r="CA375" s="294">
        <f ca="1">COUNTIF(CA366:CA367,"&gt;0")</f>
        <v>1</v>
      </c>
      <c r="CC375" s="294">
        <f ca="1">COUNTIF(CC366:CC367,"&gt;0")</f>
        <v>1</v>
      </c>
      <c r="CD375" s="294">
        <f ca="1">COUNTIF(CD366:CD367,"&gt;0")</f>
        <v>1</v>
      </c>
      <c r="CF375" s="294">
        <f>COUNTIF(CF366:CF367,"&gt;0")</f>
        <v>0</v>
      </c>
      <c r="CG375" s="294">
        <f>COUNTIF(CG366:CG367,"&gt;0")</f>
        <v>0</v>
      </c>
      <c r="CI375" s="294">
        <f ca="1">COUNTIF(CI366:CI367,"&gt;0")</f>
        <v>1</v>
      </c>
      <c r="CJ375" s="294">
        <f ca="1">COUNTIF(CJ366:CJ367,"&gt;0")</f>
        <v>1</v>
      </c>
      <c r="CL375" s="294">
        <f ca="1">COUNTIF(CL366:CL367,"&gt;0")</f>
        <v>1</v>
      </c>
      <c r="CM375" s="294">
        <f ca="1">COUNTIF(CM366:CM367,"&gt;0")</f>
        <v>1</v>
      </c>
    </row>
    <row r="376" spans="1:92" x14ac:dyDescent="0.4">
      <c r="S376" s="419" t="s">
        <v>679</v>
      </c>
    </row>
    <row r="378" spans="1:92" s="239" customFormat="1" ht="13" customHeight="1" x14ac:dyDescent="0.6">
      <c r="C378" s="295"/>
      <c r="D378" s="296"/>
      <c r="E378" s="296"/>
      <c r="F378" s="296"/>
      <c r="G378" s="296"/>
      <c r="H378" s="296"/>
      <c r="K378" s="565"/>
      <c r="L378" s="296"/>
      <c r="R378" s="297"/>
      <c r="S378" s="298"/>
      <c r="T378" s="298"/>
      <c r="U378" s="298"/>
      <c r="Z378" s="232"/>
      <c r="AP378" s="232"/>
      <c r="AS378" s="299" t="s">
        <v>183</v>
      </c>
      <c r="AT378" s="268"/>
      <c r="BV378" s="232"/>
    </row>
    <row r="379" spans="1:92" s="232" customFormat="1" ht="30.6" x14ac:dyDescent="0.6">
      <c r="A379" s="230">
        <v>9</v>
      </c>
      <c r="B379" s="230" t="s">
        <v>526</v>
      </c>
      <c r="C379" s="231" t="s">
        <v>0</v>
      </c>
      <c r="D379" s="233" t="s">
        <v>0</v>
      </c>
      <c r="E379" s="233" t="s">
        <v>0</v>
      </c>
      <c r="F379" s="233"/>
      <c r="G379" s="233"/>
      <c r="H379" s="231"/>
      <c r="I379" s="233"/>
      <c r="J379" s="233"/>
      <c r="K379" s="557"/>
      <c r="L379" s="233"/>
      <c r="M379" s="233"/>
      <c r="N379" s="233"/>
      <c r="O379" s="233"/>
      <c r="P379" s="233"/>
      <c r="Q379" s="233"/>
      <c r="R379" s="233"/>
      <c r="S379" s="233"/>
      <c r="T379" s="231"/>
      <c r="U379" s="231"/>
      <c r="V379" s="231"/>
      <c r="W379" s="231"/>
      <c r="X379" s="231"/>
      <c r="Y379" s="231"/>
      <c r="AQ379" s="234">
        <f>A379</f>
        <v>9</v>
      </c>
      <c r="AR379" s="234" t="str">
        <f>C379</f>
        <v xml:space="preserve"> </v>
      </c>
      <c r="AS379" s="235"/>
      <c r="AT379" s="236"/>
      <c r="AU379" s="235"/>
      <c r="AV379" s="235"/>
      <c r="AW379" s="235"/>
      <c r="AX379" s="235"/>
      <c r="AY379" s="235"/>
      <c r="AZ379" s="235"/>
      <c r="BA379" s="235"/>
      <c r="BB379" s="235"/>
      <c r="BC379" s="235"/>
      <c r="BD379" s="235"/>
      <c r="BE379" s="235"/>
      <c r="BF379" s="235"/>
      <c r="BG379" s="235"/>
      <c r="BH379" s="235"/>
      <c r="BI379" s="235"/>
      <c r="BJ379" s="235"/>
      <c r="BK379" s="235"/>
      <c r="BL379" s="235"/>
      <c r="BM379" s="235"/>
      <c r="BN379" s="235"/>
      <c r="BO379" s="235"/>
      <c r="BP379" s="235"/>
      <c r="BQ379" s="235"/>
      <c r="BR379" s="235"/>
      <c r="BS379" s="235"/>
      <c r="BT379" s="235"/>
      <c r="BU379" s="235"/>
    </row>
    <row r="380" spans="1:92" s="232" customFormat="1" ht="17.7" x14ac:dyDescent="0.6">
      <c r="A380" s="230"/>
      <c r="B380" s="230"/>
      <c r="C380" s="231"/>
      <c r="D380" s="233"/>
      <c r="E380" s="233"/>
      <c r="F380" s="233"/>
      <c r="G380" s="233"/>
      <c r="H380" s="231"/>
      <c r="I380" s="233"/>
      <c r="J380" s="233"/>
      <c r="K380" s="557"/>
      <c r="L380" s="233"/>
      <c r="M380" s="233"/>
      <c r="N380" s="233"/>
      <c r="O380" s="233"/>
      <c r="P380" s="233"/>
      <c r="Q380" s="233"/>
      <c r="R380" s="233"/>
      <c r="S380" s="233"/>
      <c r="T380" s="231"/>
      <c r="U380" s="231"/>
      <c r="V380" s="231"/>
      <c r="W380" s="231"/>
      <c r="X380" s="231"/>
      <c r="Y380" s="231"/>
      <c r="AQ380" s="234"/>
      <c r="AR380" s="234"/>
      <c r="AS380" s="235"/>
      <c r="AT380" s="236"/>
      <c r="AU380" s="235"/>
      <c r="AV380" s="235"/>
      <c r="AW380" s="235"/>
      <c r="AX380" s="235"/>
      <c r="AY380" s="235"/>
      <c r="AZ380" s="235"/>
      <c r="BA380" s="235"/>
      <c r="BB380" s="235"/>
      <c r="BC380" s="235"/>
      <c r="BD380" s="235"/>
      <c r="BE380" s="235"/>
      <c r="BF380" s="235"/>
      <c r="BG380" s="235"/>
      <c r="BH380" s="235"/>
      <c r="BI380" s="235"/>
      <c r="BJ380" s="235"/>
      <c r="BK380" s="235"/>
      <c r="BL380" s="235"/>
      <c r="BM380" s="235"/>
      <c r="BN380" s="235"/>
      <c r="BO380" s="235"/>
      <c r="BP380" s="235"/>
      <c r="BQ380" s="235"/>
      <c r="BR380" s="235"/>
      <c r="BS380" s="235"/>
      <c r="BU380" s="235"/>
    </row>
    <row r="381" spans="1:92" s="237" customFormat="1" ht="17.399999999999999" x14ac:dyDescent="0.55000000000000004">
      <c r="K381" s="558"/>
      <c r="Z381" s="238"/>
      <c r="AP381" s="238"/>
      <c r="AQ381" s="239"/>
      <c r="AR381" s="239"/>
      <c r="AS381" s="239"/>
      <c r="AT381" s="239"/>
      <c r="AU381" s="240" t="e">
        <v>#REF!</v>
      </c>
      <c r="AV381" s="240"/>
      <c r="AW381" s="239"/>
      <c r="AX381" s="240" t="e">
        <v>#REF!</v>
      </c>
      <c r="AY381" s="240"/>
      <c r="AZ381" s="239"/>
      <c r="BA381" s="240" t="e">
        <v>#REF!</v>
      </c>
      <c r="BB381" s="240"/>
      <c r="BC381" s="239"/>
      <c r="BD381" s="240" t="e">
        <v>#REF!</v>
      </c>
      <c r="BE381" s="240"/>
      <c r="BF381" s="239"/>
      <c r="BG381" s="240" t="e">
        <v>#REF!</v>
      </c>
      <c r="BH381" s="240"/>
      <c r="BI381" s="235"/>
      <c r="BJ381" s="240" t="s">
        <v>184</v>
      </c>
      <c r="BK381" s="240"/>
      <c r="BL381" s="239"/>
      <c r="BM381" s="240" t="s">
        <v>185</v>
      </c>
      <c r="BN381" s="240"/>
      <c r="BO381" s="239"/>
      <c r="BP381" s="240" t="s">
        <v>186</v>
      </c>
      <c r="BQ381" s="240"/>
      <c r="BR381" s="239"/>
      <c r="BS381" s="240" t="s">
        <v>187</v>
      </c>
      <c r="BT381" s="239"/>
      <c r="BU381" s="241"/>
      <c r="BV381" s="232"/>
      <c r="BW381" s="240" t="e">
        <v>#REF!</v>
      </c>
      <c r="BX381" s="240"/>
      <c r="BY381" s="241"/>
      <c r="BZ381" s="240" t="e">
        <v>#REF!</v>
      </c>
      <c r="CA381" s="240"/>
      <c r="CB381" s="239"/>
      <c r="CC381" s="240" t="e">
        <v>#REF!</v>
      </c>
      <c r="CD381" s="240"/>
      <c r="CE381" s="239"/>
      <c r="CF381" s="240" t="e">
        <v>#REF!</v>
      </c>
      <c r="CG381" s="240"/>
      <c r="CH381" s="239"/>
      <c r="CI381" s="240" t="e">
        <v>#REF!</v>
      </c>
      <c r="CJ381" s="240"/>
      <c r="CK381" s="239"/>
      <c r="CL381" s="240" t="e">
        <v>#REF!</v>
      </c>
      <c r="CM381" s="240"/>
      <c r="CN381" s="239"/>
    </row>
    <row r="382" spans="1:92" s="239" customFormat="1" ht="70.8" thickBot="1" x14ac:dyDescent="0.6">
      <c r="A382" s="242" t="s">
        <v>188</v>
      </c>
      <c r="B382" s="243" t="s">
        <v>189</v>
      </c>
      <c r="C382" s="244" t="s">
        <v>190</v>
      </c>
      <c r="D382" s="245" t="s">
        <v>191</v>
      </c>
      <c r="E382" s="245" t="s">
        <v>192</v>
      </c>
      <c r="F382" s="246" t="s">
        <v>193</v>
      </c>
      <c r="G382" s="246" t="s">
        <v>194</v>
      </c>
      <c r="H382" s="246" t="s">
        <v>195</v>
      </c>
      <c r="I382" s="247" t="s">
        <v>196</v>
      </c>
      <c r="J382" s="247" t="s">
        <v>197</v>
      </c>
      <c r="K382" s="559" t="s">
        <v>198</v>
      </c>
      <c r="L382" s="248" t="s">
        <v>199</v>
      </c>
      <c r="M382" s="249" t="s">
        <v>200</v>
      </c>
      <c r="N382" s="248" t="s">
        <v>201</v>
      </c>
      <c r="O382" s="250" t="s">
        <v>202</v>
      </c>
      <c r="P382" s="250" t="s">
        <v>203</v>
      </c>
      <c r="Q382" s="237"/>
      <c r="R382" s="237"/>
      <c r="S382" s="251" t="s">
        <v>204</v>
      </c>
      <c r="T382" s="252" t="s">
        <v>205</v>
      </c>
      <c r="U382" s="251" t="s">
        <v>206</v>
      </c>
      <c r="V382" s="253" t="s">
        <v>207</v>
      </c>
      <c r="W382" s="237"/>
      <c r="X382" s="237"/>
      <c r="Z382" s="232"/>
      <c r="AP382" s="232"/>
      <c r="AQ382" s="237"/>
      <c r="AR382" s="237"/>
      <c r="AS382" s="253" t="s">
        <v>208</v>
      </c>
      <c r="AT382" s="237"/>
      <c r="AU382" s="253" t="s">
        <v>204</v>
      </c>
      <c r="AV382" s="245" t="s">
        <v>205</v>
      </c>
      <c r="AW382" s="237"/>
      <c r="AX382" s="253" t="s">
        <v>204</v>
      </c>
      <c r="AY382" s="245" t="s">
        <v>205</v>
      </c>
      <c r="AZ382" s="237"/>
      <c r="BA382" s="253" t="s">
        <v>204</v>
      </c>
      <c r="BB382" s="245" t="s">
        <v>205</v>
      </c>
      <c r="BC382" s="237"/>
      <c r="BD382" s="253" t="s">
        <v>204</v>
      </c>
      <c r="BE382" s="245" t="s">
        <v>205</v>
      </c>
      <c r="BF382" s="237"/>
      <c r="BG382" s="253" t="s">
        <v>204</v>
      </c>
      <c r="BH382" s="245" t="s">
        <v>205</v>
      </c>
      <c r="BI382" s="235"/>
      <c r="BJ382" s="253" t="s">
        <v>204</v>
      </c>
      <c r="BK382" s="245" t="s">
        <v>205</v>
      </c>
      <c r="BL382" s="237"/>
      <c r="BM382" s="253" t="s">
        <v>204</v>
      </c>
      <c r="BN382" s="245" t="s">
        <v>205</v>
      </c>
      <c r="BO382" s="237"/>
      <c r="BP382" s="253" t="s">
        <v>204</v>
      </c>
      <c r="BQ382" s="245" t="s">
        <v>205</v>
      </c>
      <c r="BR382" s="237"/>
      <c r="BS382" s="253" t="s">
        <v>204</v>
      </c>
      <c r="BT382" s="245" t="s">
        <v>205</v>
      </c>
      <c r="BU382" s="241"/>
      <c r="BV382" s="238"/>
      <c r="BW382" s="253" t="s">
        <v>204</v>
      </c>
      <c r="BX382" s="245" t="s">
        <v>205</v>
      </c>
      <c r="BY382" s="241"/>
      <c r="BZ382" s="253" t="s">
        <v>204</v>
      </c>
      <c r="CA382" s="245" t="s">
        <v>205</v>
      </c>
      <c r="CB382" s="237"/>
      <c r="CC382" s="253" t="s">
        <v>204</v>
      </c>
      <c r="CD382" s="245" t="s">
        <v>205</v>
      </c>
      <c r="CE382" s="237"/>
      <c r="CF382" s="253" t="s">
        <v>204</v>
      </c>
      <c r="CG382" s="245" t="s">
        <v>205</v>
      </c>
      <c r="CH382" s="237"/>
      <c r="CI382" s="253" t="s">
        <v>204</v>
      </c>
      <c r="CJ382" s="245" t="s">
        <v>205</v>
      </c>
      <c r="CK382" s="237"/>
      <c r="CL382" s="253" t="s">
        <v>204</v>
      </c>
      <c r="CM382" s="245" t="s">
        <v>205</v>
      </c>
      <c r="CN382" s="237"/>
    </row>
    <row r="383" spans="1:92" s="239" customFormat="1" ht="55.8" x14ac:dyDescent="0.55000000000000004">
      <c r="A383" s="254">
        <v>1</v>
      </c>
      <c r="B383" s="255" t="s">
        <v>0</v>
      </c>
      <c r="C383" s="256" t="s">
        <v>527</v>
      </c>
      <c r="D383" s="256" t="s">
        <v>528</v>
      </c>
      <c r="E383" s="256"/>
      <c r="F383" s="256" t="s">
        <v>266</v>
      </c>
      <c r="G383" s="256"/>
      <c r="H383" s="257"/>
      <c r="I383" s="258">
        <v>1988</v>
      </c>
      <c r="J383" s="259"/>
      <c r="K383" s="568">
        <v>3.75</v>
      </c>
      <c r="L383" s="260" t="s">
        <v>529</v>
      </c>
      <c r="M383" s="314">
        <f>K383/100</f>
        <v>3.7499999999999999E-2</v>
      </c>
      <c r="N383" s="260" t="s">
        <v>530</v>
      </c>
      <c r="O383" s="307"/>
      <c r="P383" s="262" t="s">
        <v>531</v>
      </c>
      <c r="Q383" s="262"/>
      <c r="S383" s="263">
        <f>IF(AND(M383="",K383=""),"",IF(M383="",K383,M383))</f>
        <v>3.7499999999999999E-2</v>
      </c>
      <c r="T383" s="267">
        <f>IF(S383="","",IF($S$411="Y",U383,IF(S383&gt;=$S$403-$T$5*$S$407,IF(S383&lt;=$S$403+$T$5*$S$407,S383,""),"")))</f>
        <v>3.7499999999999999E-2</v>
      </c>
      <c r="U383" s="263">
        <f>IF(AND(M383="",K383=""),"",IF(M383="",K383*O383,M383*O383))</f>
        <v>0</v>
      </c>
      <c r="V383" s="264" t="str">
        <f t="shared" ref="V383:V402" si="362">IF(AND(N383="",L383=""),"",IF(N383="",L383,N383))</f>
        <v>weight cream as percent of milk</v>
      </c>
      <c r="Z383" s="232"/>
      <c r="AP383" s="232"/>
      <c r="AS383" s="265">
        <f>$U383</f>
        <v>0</v>
      </c>
      <c r="AU383" s="266" t="str">
        <f t="shared" ref="AU383:AU402" ca="1" si="363">IF($AT$155="region",IF($E383=AU$159,$S383,""),IF($G383=AU$159,$S383,""))</f>
        <v/>
      </c>
      <c r="AV383" s="266" t="str">
        <f t="shared" ref="AV383:AV402" ca="1" si="364">IF($AT$155="Region",IF($E383=AU$159,$T383,""),IF($G383=AU$159,$T383,""))</f>
        <v/>
      </c>
      <c r="AX383" s="266" t="str">
        <f t="shared" ref="AX383:AX402" ca="1" si="365">IF($AT$155="region",IF($E383=AX$159,$S383,""),IF($G383=AX$159,$S383,""))</f>
        <v/>
      </c>
      <c r="AY383" s="266" t="str">
        <f t="shared" ref="AY383:AY402" ca="1" si="366">IF($AT$155="Region",IF($E383=AX$159,$T383,""),IF($G383=AX$159,$T383,""))</f>
        <v/>
      </c>
      <c r="BA383" s="266" t="str">
        <f t="shared" ref="BA383:BA402" ca="1" si="367">IF($AT$155="region",IF($E383=BA$159,$S383,""),IF($G383=BA$159,$S383,""))</f>
        <v/>
      </c>
      <c r="BB383" s="266" t="str">
        <f t="shared" ref="BB383:BB402" ca="1" si="368">IF($AT$155="Region",IF($E383=BA$159,$T383,""),IF($G383=BA$159,$T383,""))</f>
        <v/>
      </c>
      <c r="BD383" s="266" t="str">
        <f t="shared" ref="BD383:BD402" ca="1" si="369">IF($AT$155="region",IF($E383=BD$159,$S383,""),IF($G383=BD$159,$S383,""))</f>
        <v/>
      </c>
      <c r="BE383" s="266" t="str">
        <f t="shared" ref="BE383:BE402" ca="1" si="370">IF($AT$155="Region",IF($E383=BD$159,$T383,""),IF($G383=BD$159,$T383,""))</f>
        <v/>
      </c>
      <c r="BG383" s="266">
        <f t="shared" ref="BG383:BG402" ca="1" si="371">IF($AT$155="region",IF($E383=BG$159,$S383,""),IF($G383=BG$159,$S383,""))</f>
        <v>3.7499999999999999E-2</v>
      </c>
      <c r="BH383" s="266" t="str">
        <f t="shared" ref="BH383:BH402" ca="1" si="372">IF($AT$155="Region",IF($E383=BG$159,$T383,""),IF($G383=BG$159,$T383,""))</f>
        <v/>
      </c>
      <c r="BI383" s="235"/>
      <c r="BJ383" s="266" t="str">
        <f t="shared" ref="BJ383:BK402" ca="1" si="373">IF($E383=$BJ$159,S383,"")</f>
        <v/>
      </c>
      <c r="BK383" s="266" t="str">
        <f t="shared" ca="1" si="373"/>
        <v/>
      </c>
      <c r="BM383" s="266" t="str">
        <f t="shared" ref="BM383:BN402" ca="1" si="374">IF($E383=$BM$159,S383,"")</f>
        <v/>
      </c>
      <c r="BN383" s="266" t="str">
        <f t="shared" ca="1" si="374"/>
        <v/>
      </c>
      <c r="BP383" s="266" t="str">
        <f t="shared" ref="BP383:BQ402" ca="1" si="375">IF($E383=$BP$159,S383,"")</f>
        <v/>
      </c>
      <c r="BQ383" s="266" t="str">
        <f t="shared" ca="1" si="375"/>
        <v/>
      </c>
      <c r="BS383" s="266" t="str">
        <f t="shared" ref="BS383:BT402" ca="1" si="376">IF($E383=$BS$159,S383,"")</f>
        <v/>
      </c>
      <c r="BT383" s="266" t="str">
        <f t="shared" ca="1" si="376"/>
        <v/>
      </c>
      <c r="BU383" s="241"/>
      <c r="BV383" s="232"/>
      <c r="BW383" s="266" t="str">
        <f t="shared" ref="BW383:BW402" ca="1" si="377">IF($AT$155="Thermal-Moisture Regime",IF($E383=BW$159,$S383,""),IF($G383=BW$159,$S383,""))</f>
        <v/>
      </c>
      <c r="BX383" s="266" t="str">
        <f t="shared" ref="BX383:BX402" ca="1" si="378">IF($AT$155="Thermal-Moisture Regime",IF($E383=BW$159,$T383,""),IF($G383=BW$159,$T383,""))</f>
        <v/>
      </c>
      <c r="BY383" s="241"/>
      <c r="BZ383" s="266" t="str">
        <f t="shared" ref="BZ383:BZ402" ca="1" si="379">IF($AT$155="Thermal-Moisture Regime",IF($E383=BZ$159,$S383,""),IF($G383=BZ$159,$S383,""))</f>
        <v/>
      </c>
      <c r="CA383" s="266" t="str">
        <f t="shared" ref="CA383:CA402" ca="1" si="380">IF($AT$155="Thermal-Moisture Regime",IF($E383=BZ$159,$T383,""),IF($G383=BZ$159,$T383,""))</f>
        <v/>
      </c>
      <c r="CC383" s="266" t="str">
        <f t="shared" ref="CC383:CC402" ca="1" si="381">IF($AT$155="Thermal-Moisture Regime",IF($E383=CC$159,$S383,""),IF($G383=CC$159,$S383,""))</f>
        <v/>
      </c>
      <c r="CD383" s="266" t="str">
        <f t="shared" ref="CD383:CD402" ca="1" si="382">IF($AT$155="Thermal-Moisture Regime",IF($E383=CC$159,$T383,""),IF($G383=CC$159,$T383,""))</f>
        <v/>
      </c>
      <c r="CF383" s="266" t="str">
        <f t="shared" ref="CF383:CF402" si="383">IF($AT$155="Thermal-Moisture Regime",IF($E383=CF$159,$S383,""),IF($G383=CF$159,$S383,""))</f>
        <v/>
      </c>
      <c r="CG383" s="266" t="str">
        <f t="shared" ref="CG383:CG402" si="384">IF($AT$155="Thermal-Moisture Regime",IF($E383=CF$159,$T383,""),IF($G383=CF$159,$T383,""))</f>
        <v/>
      </c>
      <c r="CI383" s="266" t="str">
        <f t="shared" ref="CI383:CI402" ca="1" si="385">IF($AT$155="Thermal-Moisture Regime",IF($E383=CI$159,$S383,""),IF($G383=CI$159,$S383,""))</f>
        <v/>
      </c>
      <c r="CJ383" s="266" t="str">
        <f t="shared" ref="CJ383:CJ402" ca="1" si="386">IF($AT$155="Thermal-Moisture Regime",IF($E383=CI$159,$T383,""),IF($G383=CI$159,$T383,""))</f>
        <v/>
      </c>
      <c r="CL383" s="266" t="str">
        <f t="shared" ref="CL383:CL402" ca="1" si="387">IF($AT$155="Thermal-Moisture Regime",IF($E383=CL$159,$S383,""),IF($G383=CL$159,$S383,""))</f>
        <v/>
      </c>
      <c r="CM383" s="266" t="str">
        <f t="shared" ref="CM383:CM402" ca="1" si="388">IF($AT$155="Thermal-Moisture Regime",IF($E383=CL$159,$T383,""),IF($G383=CL$159,$T383,""))</f>
        <v/>
      </c>
    </row>
    <row r="384" spans="1:92" s="239" customFormat="1" ht="17.399999999999999" x14ac:dyDescent="0.55000000000000004">
      <c r="A384" s="254">
        <v>2</v>
      </c>
      <c r="B384" s="255" t="s">
        <v>0</v>
      </c>
      <c r="C384" s="256"/>
      <c r="D384" s="256" t="s">
        <v>0</v>
      </c>
      <c r="E384" s="256"/>
      <c r="F384" s="256" t="s">
        <v>0</v>
      </c>
      <c r="G384" s="256"/>
      <c r="H384" s="257"/>
      <c r="I384" s="258" t="s">
        <v>0</v>
      </c>
      <c r="J384" s="259"/>
      <c r="K384" s="571" t="s">
        <v>0</v>
      </c>
      <c r="L384" s="260" t="s">
        <v>0</v>
      </c>
      <c r="M384" s="261" t="str">
        <f>K384</f>
        <v xml:space="preserve"> </v>
      </c>
      <c r="N384" s="260" t="s">
        <v>0</v>
      </c>
      <c r="O384" s="270"/>
      <c r="P384" s="262" t="s">
        <v>0</v>
      </c>
      <c r="Q384" s="262"/>
      <c r="S384" s="263" t="str">
        <f t="shared" ref="S384:S402" si="389">IF(AND(M384="",K384=""),"",IF(M384="",K384,M384))</f>
        <v xml:space="preserve"> </v>
      </c>
      <c r="T384" s="267" t="str">
        <f t="shared" ref="T384:T402" si="390">IF(S384="","",IF($S$411="Y",U384,IF(S384&gt;=$S$403-$T$5*$S$407,IF(S384&lt;=$S$403+$T$5*$S$407,S384,""),"")))</f>
        <v/>
      </c>
      <c r="U384" s="263" t="e">
        <f t="shared" ref="U384:U402" si="391">IF(AND(M384="",K384=""),"",IF(M384="",K384*O384,M384*O384))</f>
        <v>#VALUE!</v>
      </c>
      <c r="V384" s="264" t="str">
        <f t="shared" si="362"/>
        <v xml:space="preserve"> </v>
      </c>
      <c r="Z384" s="232"/>
      <c r="AP384" s="232"/>
      <c r="AS384" s="268"/>
      <c r="AU384" s="266" t="str">
        <f t="shared" ca="1" si="363"/>
        <v/>
      </c>
      <c r="AV384" s="266" t="str">
        <f t="shared" ca="1" si="364"/>
        <v/>
      </c>
      <c r="AX384" s="266" t="str">
        <f t="shared" ca="1" si="365"/>
        <v/>
      </c>
      <c r="AY384" s="266" t="str">
        <f t="shared" ca="1" si="366"/>
        <v/>
      </c>
      <c r="BA384" s="266" t="str">
        <f t="shared" ca="1" si="367"/>
        <v/>
      </c>
      <c r="BB384" s="266" t="str">
        <f t="shared" ca="1" si="368"/>
        <v/>
      </c>
      <c r="BD384" s="266" t="str">
        <f t="shared" ca="1" si="369"/>
        <v/>
      </c>
      <c r="BE384" s="266" t="str">
        <f t="shared" ca="1" si="370"/>
        <v/>
      </c>
      <c r="BG384" s="266" t="str">
        <f t="shared" ca="1" si="371"/>
        <v/>
      </c>
      <c r="BH384" s="266" t="str">
        <f t="shared" ca="1" si="372"/>
        <v/>
      </c>
      <c r="BI384" s="235"/>
      <c r="BJ384" s="266" t="str">
        <f t="shared" ca="1" si="373"/>
        <v/>
      </c>
      <c r="BK384" s="266" t="str">
        <f t="shared" ca="1" si="373"/>
        <v/>
      </c>
      <c r="BM384" s="266" t="str">
        <f t="shared" ca="1" si="374"/>
        <v/>
      </c>
      <c r="BN384" s="266" t="str">
        <f t="shared" ca="1" si="374"/>
        <v/>
      </c>
      <c r="BP384" s="266" t="str">
        <f t="shared" ca="1" si="375"/>
        <v/>
      </c>
      <c r="BQ384" s="266" t="str">
        <f t="shared" ca="1" si="375"/>
        <v/>
      </c>
      <c r="BS384" s="266" t="str">
        <f t="shared" ca="1" si="376"/>
        <v/>
      </c>
      <c r="BT384" s="266" t="str">
        <f t="shared" ca="1" si="376"/>
        <v/>
      </c>
      <c r="BU384" s="241"/>
      <c r="BV384" s="232"/>
      <c r="BW384" s="266" t="str">
        <f t="shared" ca="1" si="377"/>
        <v/>
      </c>
      <c r="BX384" s="266" t="str">
        <f t="shared" ca="1" si="378"/>
        <v/>
      </c>
      <c r="BY384" s="241"/>
      <c r="BZ384" s="266" t="str">
        <f t="shared" ca="1" si="379"/>
        <v/>
      </c>
      <c r="CA384" s="266" t="str">
        <f t="shared" ca="1" si="380"/>
        <v/>
      </c>
      <c r="CC384" s="266" t="str">
        <f t="shared" ca="1" si="381"/>
        <v/>
      </c>
      <c r="CD384" s="266" t="str">
        <f t="shared" ca="1" si="382"/>
        <v/>
      </c>
      <c r="CF384" s="266" t="str">
        <f t="shared" si="383"/>
        <v/>
      </c>
      <c r="CG384" s="266" t="str">
        <f t="shared" si="384"/>
        <v/>
      </c>
      <c r="CI384" s="266" t="str">
        <f t="shared" ca="1" si="385"/>
        <v/>
      </c>
      <c r="CJ384" s="266" t="str">
        <f t="shared" ca="1" si="386"/>
        <v/>
      </c>
      <c r="CL384" s="266" t="str">
        <f t="shared" ca="1" si="387"/>
        <v/>
      </c>
      <c r="CM384" s="266" t="str">
        <f t="shared" ca="1" si="388"/>
        <v/>
      </c>
    </row>
    <row r="385" spans="1:91" s="239" customFormat="1" ht="17.399999999999999" x14ac:dyDescent="0.55000000000000004">
      <c r="A385" s="254">
        <v>3</v>
      </c>
      <c r="B385" s="255" t="str">
        <f>CONCATENATE(E385,": ",C385)</f>
        <v xml:space="preserve">:  </v>
      </c>
      <c r="C385" s="258" t="s">
        <v>0</v>
      </c>
      <c r="D385" s="258" t="s">
        <v>0</v>
      </c>
      <c r="E385" s="256"/>
      <c r="F385" s="258" t="s">
        <v>0</v>
      </c>
      <c r="G385" s="256"/>
      <c r="H385" s="257"/>
      <c r="I385" s="258" t="s">
        <v>0</v>
      </c>
      <c r="J385" s="259"/>
      <c r="K385" s="566" t="s">
        <v>0</v>
      </c>
      <c r="L385" s="260" t="s">
        <v>0</v>
      </c>
      <c r="M385" s="261" t="s">
        <v>0</v>
      </c>
      <c r="N385" s="260" t="s">
        <v>0</v>
      </c>
      <c r="O385" s="270"/>
      <c r="P385" s="262" t="s">
        <v>0</v>
      </c>
      <c r="Q385" s="262"/>
      <c r="S385" s="263" t="str">
        <f t="shared" si="389"/>
        <v xml:space="preserve"> </v>
      </c>
      <c r="T385" s="267" t="str">
        <f t="shared" si="390"/>
        <v/>
      </c>
      <c r="U385" s="263" t="e">
        <f t="shared" si="391"/>
        <v>#VALUE!</v>
      </c>
      <c r="V385" s="264" t="str">
        <f t="shared" si="362"/>
        <v xml:space="preserve"> </v>
      </c>
      <c r="Z385" s="232"/>
      <c r="AP385" s="232"/>
      <c r="AS385" s="268"/>
      <c r="AU385" s="266" t="str">
        <f t="shared" ca="1" si="363"/>
        <v/>
      </c>
      <c r="AV385" s="266" t="str">
        <f t="shared" ca="1" si="364"/>
        <v/>
      </c>
      <c r="AX385" s="266" t="str">
        <f t="shared" ca="1" si="365"/>
        <v/>
      </c>
      <c r="AY385" s="266" t="str">
        <f t="shared" ca="1" si="366"/>
        <v/>
      </c>
      <c r="BA385" s="266" t="str">
        <f t="shared" ca="1" si="367"/>
        <v/>
      </c>
      <c r="BB385" s="266" t="str">
        <f t="shared" ca="1" si="368"/>
        <v/>
      </c>
      <c r="BD385" s="266" t="str">
        <f t="shared" ca="1" si="369"/>
        <v/>
      </c>
      <c r="BE385" s="266" t="str">
        <f t="shared" ca="1" si="370"/>
        <v/>
      </c>
      <c r="BG385" s="266" t="str">
        <f t="shared" ca="1" si="371"/>
        <v/>
      </c>
      <c r="BH385" s="266" t="str">
        <f t="shared" ca="1" si="372"/>
        <v/>
      </c>
      <c r="BI385" s="235"/>
      <c r="BJ385" s="266" t="str">
        <f t="shared" ca="1" si="373"/>
        <v/>
      </c>
      <c r="BK385" s="266" t="str">
        <f t="shared" ca="1" si="373"/>
        <v/>
      </c>
      <c r="BM385" s="266" t="str">
        <f t="shared" ca="1" si="374"/>
        <v/>
      </c>
      <c r="BN385" s="266" t="str">
        <f t="shared" ca="1" si="374"/>
        <v/>
      </c>
      <c r="BP385" s="266" t="str">
        <f t="shared" ca="1" si="375"/>
        <v/>
      </c>
      <c r="BQ385" s="266" t="str">
        <f t="shared" ca="1" si="375"/>
        <v/>
      </c>
      <c r="BS385" s="266" t="str">
        <f t="shared" ca="1" si="376"/>
        <v/>
      </c>
      <c r="BT385" s="266" t="str">
        <f t="shared" ca="1" si="376"/>
        <v/>
      </c>
      <c r="BU385" s="241"/>
      <c r="BV385" s="232"/>
      <c r="BW385" s="266" t="str">
        <f t="shared" ca="1" si="377"/>
        <v/>
      </c>
      <c r="BX385" s="266" t="str">
        <f t="shared" ca="1" si="378"/>
        <v/>
      </c>
      <c r="BY385" s="241"/>
      <c r="BZ385" s="266" t="str">
        <f t="shared" ca="1" si="379"/>
        <v/>
      </c>
      <c r="CA385" s="266" t="str">
        <f t="shared" ca="1" si="380"/>
        <v/>
      </c>
      <c r="CC385" s="266" t="str">
        <f t="shared" ca="1" si="381"/>
        <v/>
      </c>
      <c r="CD385" s="266" t="str">
        <f t="shared" ca="1" si="382"/>
        <v/>
      </c>
      <c r="CF385" s="266" t="str">
        <f t="shared" si="383"/>
        <v/>
      </c>
      <c r="CG385" s="266" t="str">
        <f t="shared" si="384"/>
        <v/>
      </c>
      <c r="CI385" s="266" t="str">
        <f t="shared" ca="1" si="385"/>
        <v/>
      </c>
      <c r="CJ385" s="266" t="str">
        <f t="shared" ca="1" si="386"/>
        <v/>
      </c>
      <c r="CL385" s="266" t="str">
        <f t="shared" ca="1" si="387"/>
        <v/>
      </c>
      <c r="CM385" s="266" t="str">
        <f t="shared" ca="1" si="388"/>
        <v/>
      </c>
    </row>
    <row r="386" spans="1:91" s="239" customFormat="1" ht="17.399999999999999" x14ac:dyDescent="0.55000000000000004">
      <c r="A386" s="254">
        <v>4</v>
      </c>
      <c r="B386" s="255" t="str">
        <f t="shared" ref="B386:B402" si="392">CONCATENATE(E386,": ",C386)</f>
        <v xml:space="preserve">:  </v>
      </c>
      <c r="C386" s="258" t="s">
        <v>0</v>
      </c>
      <c r="D386" s="258" t="s">
        <v>0</v>
      </c>
      <c r="E386" s="256"/>
      <c r="F386" s="258" t="s">
        <v>0</v>
      </c>
      <c r="G386" s="256"/>
      <c r="H386" s="257"/>
      <c r="I386" s="258" t="s">
        <v>0</v>
      </c>
      <c r="J386" s="259"/>
      <c r="K386" s="566" t="s">
        <v>0</v>
      </c>
      <c r="L386" s="260" t="s">
        <v>0</v>
      </c>
      <c r="M386" s="261" t="s">
        <v>0</v>
      </c>
      <c r="N386" s="260" t="s">
        <v>0</v>
      </c>
      <c r="O386" s="270"/>
      <c r="P386" s="262" t="s">
        <v>0</v>
      </c>
      <c r="Q386" s="262"/>
      <c r="S386" s="263" t="str">
        <f t="shared" si="389"/>
        <v xml:space="preserve"> </v>
      </c>
      <c r="T386" s="267" t="str">
        <f t="shared" si="390"/>
        <v/>
      </c>
      <c r="U386" s="263" t="e">
        <f t="shared" si="391"/>
        <v>#VALUE!</v>
      </c>
      <c r="V386" s="264" t="str">
        <f t="shared" si="362"/>
        <v xml:space="preserve"> </v>
      </c>
      <c r="Z386" s="232"/>
      <c r="AP386" s="232"/>
      <c r="AS386" s="241"/>
      <c r="AU386" s="266" t="str">
        <f t="shared" ca="1" si="363"/>
        <v/>
      </c>
      <c r="AV386" s="266" t="str">
        <f t="shared" ca="1" si="364"/>
        <v/>
      </c>
      <c r="AX386" s="266" t="str">
        <f t="shared" ca="1" si="365"/>
        <v/>
      </c>
      <c r="AY386" s="266" t="str">
        <f t="shared" ca="1" si="366"/>
        <v/>
      </c>
      <c r="BA386" s="266" t="str">
        <f t="shared" ca="1" si="367"/>
        <v/>
      </c>
      <c r="BB386" s="266" t="str">
        <f t="shared" ca="1" si="368"/>
        <v/>
      </c>
      <c r="BD386" s="266" t="str">
        <f t="shared" ca="1" si="369"/>
        <v/>
      </c>
      <c r="BE386" s="266" t="str">
        <f t="shared" ca="1" si="370"/>
        <v/>
      </c>
      <c r="BG386" s="266" t="str">
        <f t="shared" ca="1" si="371"/>
        <v/>
      </c>
      <c r="BH386" s="266" t="str">
        <f t="shared" ca="1" si="372"/>
        <v/>
      </c>
      <c r="BI386" s="235"/>
      <c r="BJ386" s="266" t="str">
        <f t="shared" ca="1" si="373"/>
        <v/>
      </c>
      <c r="BK386" s="266" t="str">
        <f t="shared" ca="1" si="373"/>
        <v/>
      </c>
      <c r="BM386" s="266" t="str">
        <f t="shared" ca="1" si="374"/>
        <v/>
      </c>
      <c r="BN386" s="266" t="str">
        <f t="shared" ca="1" si="374"/>
        <v/>
      </c>
      <c r="BP386" s="266" t="str">
        <f t="shared" ca="1" si="375"/>
        <v/>
      </c>
      <c r="BQ386" s="266" t="str">
        <f t="shared" ca="1" si="375"/>
        <v/>
      </c>
      <c r="BS386" s="266" t="str">
        <f t="shared" ca="1" si="376"/>
        <v/>
      </c>
      <c r="BT386" s="266" t="str">
        <f t="shared" ca="1" si="376"/>
        <v/>
      </c>
      <c r="BU386" s="241"/>
      <c r="BV386" s="232"/>
      <c r="BW386" s="266" t="str">
        <f t="shared" ca="1" si="377"/>
        <v/>
      </c>
      <c r="BX386" s="266" t="str">
        <f t="shared" ca="1" si="378"/>
        <v/>
      </c>
      <c r="BY386" s="241"/>
      <c r="BZ386" s="266" t="str">
        <f t="shared" ca="1" si="379"/>
        <v/>
      </c>
      <c r="CA386" s="266" t="str">
        <f t="shared" ca="1" si="380"/>
        <v/>
      </c>
      <c r="CC386" s="266" t="str">
        <f t="shared" ca="1" si="381"/>
        <v/>
      </c>
      <c r="CD386" s="266" t="str">
        <f t="shared" ca="1" si="382"/>
        <v/>
      </c>
      <c r="CF386" s="266" t="str">
        <f t="shared" si="383"/>
        <v/>
      </c>
      <c r="CG386" s="266" t="str">
        <f t="shared" si="384"/>
        <v/>
      </c>
      <c r="CI386" s="266" t="str">
        <f t="shared" ca="1" si="385"/>
        <v/>
      </c>
      <c r="CJ386" s="266" t="str">
        <f t="shared" ca="1" si="386"/>
        <v/>
      </c>
      <c r="CL386" s="266" t="str">
        <f t="shared" ca="1" si="387"/>
        <v/>
      </c>
      <c r="CM386" s="266" t="str">
        <f t="shared" ca="1" si="388"/>
        <v/>
      </c>
    </row>
    <row r="387" spans="1:91" s="239" customFormat="1" ht="17.399999999999999" x14ac:dyDescent="0.55000000000000004">
      <c r="A387" s="254">
        <v>5</v>
      </c>
      <c r="B387" s="255" t="str">
        <f t="shared" si="392"/>
        <v xml:space="preserve">:  </v>
      </c>
      <c r="C387" s="315" t="s">
        <v>0</v>
      </c>
      <c r="D387" s="258" t="s">
        <v>0</v>
      </c>
      <c r="E387" s="256"/>
      <c r="F387" s="258" t="s">
        <v>0</v>
      </c>
      <c r="G387" s="256"/>
      <c r="H387" s="257"/>
      <c r="I387" s="258" t="s">
        <v>0</v>
      </c>
      <c r="J387" s="259"/>
      <c r="K387" s="566" t="s">
        <v>0</v>
      </c>
      <c r="L387" s="260" t="s">
        <v>0</v>
      </c>
      <c r="M387" s="261" t="s">
        <v>0</v>
      </c>
      <c r="N387" s="260" t="s">
        <v>0</v>
      </c>
      <c r="O387" s="270"/>
      <c r="P387" s="262" t="s">
        <v>0</v>
      </c>
      <c r="Q387" s="262"/>
      <c r="S387" s="263" t="str">
        <f t="shared" si="389"/>
        <v xml:space="preserve"> </v>
      </c>
      <c r="T387" s="267" t="str">
        <f t="shared" si="390"/>
        <v/>
      </c>
      <c r="U387" s="263" t="e">
        <f t="shared" si="391"/>
        <v>#VALUE!</v>
      </c>
      <c r="V387" s="264" t="str">
        <f t="shared" si="362"/>
        <v xml:space="preserve"> </v>
      </c>
      <c r="Z387" s="232"/>
      <c r="AP387" s="232"/>
      <c r="AS387" s="268"/>
      <c r="AU387" s="266" t="str">
        <f t="shared" ca="1" si="363"/>
        <v/>
      </c>
      <c r="AV387" s="266" t="str">
        <f t="shared" ca="1" si="364"/>
        <v/>
      </c>
      <c r="AX387" s="266" t="str">
        <f t="shared" ca="1" si="365"/>
        <v/>
      </c>
      <c r="AY387" s="266" t="str">
        <f t="shared" ca="1" si="366"/>
        <v/>
      </c>
      <c r="BA387" s="266" t="str">
        <f t="shared" ca="1" si="367"/>
        <v/>
      </c>
      <c r="BB387" s="266" t="str">
        <f t="shared" ca="1" si="368"/>
        <v/>
      </c>
      <c r="BD387" s="266" t="str">
        <f t="shared" ca="1" si="369"/>
        <v/>
      </c>
      <c r="BE387" s="266" t="str">
        <f t="shared" ca="1" si="370"/>
        <v/>
      </c>
      <c r="BG387" s="266" t="str">
        <f t="shared" ca="1" si="371"/>
        <v/>
      </c>
      <c r="BH387" s="266" t="str">
        <f t="shared" ca="1" si="372"/>
        <v/>
      </c>
      <c r="BI387" s="235"/>
      <c r="BJ387" s="266" t="str">
        <f t="shared" ca="1" si="373"/>
        <v/>
      </c>
      <c r="BK387" s="266" t="str">
        <f t="shared" ca="1" si="373"/>
        <v/>
      </c>
      <c r="BM387" s="266" t="str">
        <f t="shared" ca="1" si="374"/>
        <v/>
      </c>
      <c r="BN387" s="266" t="str">
        <f t="shared" ca="1" si="374"/>
        <v/>
      </c>
      <c r="BP387" s="266" t="str">
        <f t="shared" ca="1" si="375"/>
        <v/>
      </c>
      <c r="BQ387" s="266" t="str">
        <f t="shared" ca="1" si="375"/>
        <v/>
      </c>
      <c r="BS387" s="266" t="str">
        <f t="shared" ca="1" si="376"/>
        <v/>
      </c>
      <c r="BT387" s="266" t="str">
        <f t="shared" ca="1" si="376"/>
        <v/>
      </c>
      <c r="BU387" s="241"/>
      <c r="BV387" s="232"/>
      <c r="BW387" s="266" t="str">
        <f t="shared" ca="1" si="377"/>
        <v/>
      </c>
      <c r="BX387" s="266" t="str">
        <f t="shared" ca="1" si="378"/>
        <v/>
      </c>
      <c r="BY387" s="241"/>
      <c r="BZ387" s="266" t="str">
        <f t="shared" ca="1" si="379"/>
        <v/>
      </c>
      <c r="CA387" s="266" t="str">
        <f t="shared" ca="1" si="380"/>
        <v/>
      </c>
      <c r="CC387" s="266" t="str">
        <f t="shared" ca="1" si="381"/>
        <v/>
      </c>
      <c r="CD387" s="266" t="str">
        <f t="shared" ca="1" si="382"/>
        <v/>
      </c>
      <c r="CF387" s="266" t="str">
        <f t="shared" si="383"/>
        <v/>
      </c>
      <c r="CG387" s="266" t="str">
        <f t="shared" si="384"/>
        <v/>
      </c>
      <c r="CI387" s="266" t="str">
        <f t="shared" ca="1" si="385"/>
        <v/>
      </c>
      <c r="CJ387" s="266" t="str">
        <f t="shared" ca="1" si="386"/>
        <v/>
      </c>
      <c r="CL387" s="266" t="str">
        <f t="shared" ca="1" si="387"/>
        <v/>
      </c>
      <c r="CM387" s="266" t="str">
        <f t="shared" ca="1" si="388"/>
        <v/>
      </c>
    </row>
    <row r="388" spans="1:91" s="239" customFormat="1" ht="17.399999999999999" x14ac:dyDescent="0.55000000000000004">
      <c r="A388" s="254">
        <v>6</v>
      </c>
      <c r="B388" s="255" t="str">
        <f t="shared" si="392"/>
        <v xml:space="preserve">:  </v>
      </c>
      <c r="C388" s="258" t="s">
        <v>0</v>
      </c>
      <c r="D388" s="258" t="s">
        <v>0</v>
      </c>
      <c r="E388" s="256"/>
      <c r="F388" s="258" t="s">
        <v>0</v>
      </c>
      <c r="G388" s="256"/>
      <c r="H388" s="257"/>
      <c r="I388" s="258" t="s">
        <v>0</v>
      </c>
      <c r="J388" s="259"/>
      <c r="K388" s="566" t="s">
        <v>0</v>
      </c>
      <c r="L388" s="260" t="s">
        <v>0</v>
      </c>
      <c r="M388" s="261" t="s">
        <v>0</v>
      </c>
      <c r="N388" s="260" t="s">
        <v>0</v>
      </c>
      <c r="O388" s="270"/>
      <c r="P388" s="262" t="s">
        <v>0</v>
      </c>
      <c r="Q388" s="262"/>
      <c r="S388" s="263" t="str">
        <f t="shared" si="389"/>
        <v xml:space="preserve"> </v>
      </c>
      <c r="T388" s="267" t="str">
        <f t="shared" si="390"/>
        <v/>
      </c>
      <c r="U388" s="263" t="e">
        <f t="shared" si="391"/>
        <v>#VALUE!</v>
      </c>
      <c r="V388" s="264" t="str">
        <f t="shared" si="362"/>
        <v xml:space="preserve"> </v>
      </c>
      <c r="Z388" s="232"/>
      <c r="AP388" s="232"/>
      <c r="AS388" s="268"/>
      <c r="AU388" s="266" t="str">
        <f t="shared" ca="1" si="363"/>
        <v/>
      </c>
      <c r="AV388" s="266" t="str">
        <f t="shared" ca="1" si="364"/>
        <v/>
      </c>
      <c r="AX388" s="266" t="str">
        <f t="shared" ca="1" si="365"/>
        <v/>
      </c>
      <c r="AY388" s="266" t="str">
        <f t="shared" ca="1" si="366"/>
        <v/>
      </c>
      <c r="BA388" s="266" t="str">
        <f t="shared" ca="1" si="367"/>
        <v/>
      </c>
      <c r="BB388" s="266" t="str">
        <f t="shared" ca="1" si="368"/>
        <v/>
      </c>
      <c r="BD388" s="266" t="str">
        <f t="shared" ca="1" si="369"/>
        <v/>
      </c>
      <c r="BE388" s="266" t="str">
        <f t="shared" ca="1" si="370"/>
        <v/>
      </c>
      <c r="BG388" s="266" t="str">
        <f t="shared" ca="1" si="371"/>
        <v/>
      </c>
      <c r="BH388" s="266" t="str">
        <f t="shared" ca="1" si="372"/>
        <v/>
      </c>
      <c r="BI388" s="235"/>
      <c r="BJ388" s="266" t="str">
        <f t="shared" ca="1" si="373"/>
        <v/>
      </c>
      <c r="BK388" s="266" t="str">
        <f t="shared" ca="1" si="373"/>
        <v/>
      </c>
      <c r="BM388" s="266" t="str">
        <f t="shared" ca="1" si="374"/>
        <v/>
      </c>
      <c r="BN388" s="266" t="str">
        <f t="shared" ca="1" si="374"/>
        <v/>
      </c>
      <c r="BP388" s="266" t="str">
        <f t="shared" ca="1" si="375"/>
        <v/>
      </c>
      <c r="BQ388" s="266" t="str">
        <f t="shared" ca="1" si="375"/>
        <v/>
      </c>
      <c r="BS388" s="266" t="str">
        <f t="shared" ca="1" si="376"/>
        <v/>
      </c>
      <c r="BT388" s="266" t="str">
        <f t="shared" ca="1" si="376"/>
        <v/>
      </c>
      <c r="BU388" s="241"/>
      <c r="BV388" s="232"/>
      <c r="BW388" s="266" t="str">
        <f t="shared" ca="1" si="377"/>
        <v/>
      </c>
      <c r="BX388" s="266" t="str">
        <f t="shared" ca="1" si="378"/>
        <v/>
      </c>
      <c r="BY388" s="241"/>
      <c r="BZ388" s="266" t="str">
        <f t="shared" ca="1" si="379"/>
        <v/>
      </c>
      <c r="CA388" s="266" t="str">
        <f t="shared" ca="1" si="380"/>
        <v/>
      </c>
      <c r="CC388" s="266" t="str">
        <f t="shared" ca="1" si="381"/>
        <v/>
      </c>
      <c r="CD388" s="266" t="str">
        <f t="shared" ca="1" si="382"/>
        <v/>
      </c>
      <c r="CF388" s="266" t="str">
        <f t="shared" si="383"/>
        <v/>
      </c>
      <c r="CG388" s="266" t="str">
        <f t="shared" si="384"/>
        <v/>
      </c>
      <c r="CI388" s="266" t="str">
        <f t="shared" ca="1" si="385"/>
        <v/>
      </c>
      <c r="CJ388" s="266" t="str">
        <f t="shared" ca="1" si="386"/>
        <v/>
      </c>
      <c r="CL388" s="266" t="str">
        <f t="shared" ca="1" si="387"/>
        <v/>
      </c>
      <c r="CM388" s="266" t="str">
        <f t="shared" ca="1" si="388"/>
        <v/>
      </c>
    </row>
    <row r="389" spans="1:91" s="239" customFormat="1" ht="17.399999999999999" x14ac:dyDescent="0.55000000000000004">
      <c r="A389" s="254">
        <v>7</v>
      </c>
      <c r="B389" s="255" t="str">
        <f t="shared" si="392"/>
        <v xml:space="preserve">:  </v>
      </c>
      <c r="C389" s="258" t="s">
        <v>0</v>
      </c>
      <c r="D389" s="258" t="s">
        <v>0</v>
      </c>
      <c r="E389" s="256"/>
      <c r="F389" s="258" t="s">
        <v>0</v>
      </c>
      <c r="G389" s="256"/>
      <c r="H389" s="257"/>
      <c r="I389" s="258" t="s">
        <v>0</v>
      </c>
      <c r="J389" s="259"/>
      <c r="K389" s="566" t="s">
        <v>0</v>
      </c>
      <c r="L389" s="260" t="s">
        <v>0</v>
      </c>
      <c r="M389" s="261" t="s">
        <v>0</v>
      </c>
      <c r="N389" s="260" t="s">
        <v>0</v>
      </c>
      <c r="O389" s="270"/>
      <c r="P389" s="262" t="s">
        <v>0</v>
      </c>
      <c r="Q389" s="262"/>
      <c r="S389" s="263" t="str">
        <f t="shared" si="389"/>
        <v xml:space="preserve"> </v>
      </c>
      <c r="T389" s="267" t="str">
        <f t="shared" si="390"/>
        <v/>
      </c>
      <c r="U389" s="263" t="e">
        <f t="shared" si="391"/>
        <v>#VALUE!</v>
      </c>
      <c r="V389" s="264" t="str">
        <f t="shared" si="362"/>
        <v xml:space="preserve"> </v>
      </c>
      <c r="Z389" s="232"/>
      <c r="AP389" s="232"/>
      <c r="AS389" s="268"/>
      <c r="AU389" s="266" t="str">
        <f t="shared" ca="1" si="363"/>
        <v/>
      </c>
      <c r="AV389" s="266" t="str">
        <f t="shared" ca="1" si="364"/>
        <v/>
      </c>
      <c r="AX389" s="266" t="str">
        <f t="shared" ca="1" si="365"/>
        <v/>
      </c>
      <c r="AY389" s="266" t="str">
        <f t="shared" ca="1" si="366"/>
        <v/>
      </c>
      <c r="BA389" s="266" t="str">
        <f t="shared" ca="1" si="367"/>
        <v/>
      </c>
      <c r="BB389" s="266" t="str">
        <f t="shared" ca="1" si="368"/>
        <v/>
      </c>
      <c r="BD389" s="266" t="str">
        <f t="shared" ca="1" si="369"/>
        <v/>
      </c>
      <c r="BE389" s="266" t="str">
        <f t="shared" ca="1" si="370"/>
        <v/>
      </c>
      <c r="BG389" s="266" t="str">
        <f t="shared" ca="1" si="371"/>
        <v/>
      </c>
      <c r="BH389" s="266" t="str">
        <f t="shared" ca="1" si="372"/>
        <v/>
      </c>
      <c r="BI389" s="235"/>
      <c r="BJ389" s="266" t="str">
        <f t="shared" ca="1" si="373"/>
        <v/>
      </c>
      <c r="BK389" s="266" t="str">
        <f t="shared" ca="1" si="373"/>
        <v/>
      </c>
      <c r="BM389" s="266" t="str">
        <f t="shared" ca="1" si="374"/>
        <v/>
      </c>
      <c r="BN389" s="266" t="str">
        <f t="shared" ca="1" si="374"/>
        <v/>
      </c>
      <c r="BP389" s="266" t="str">
        <f t="shared" ca="1" si="375"/>
        <v/>
      </c>
      <c r="BQ389" s="266" t="str">
        <f t="shared" ca="1" si="375"/>
        <v/>
      </c>
      <c r="BS389" s="266" t="str">
        <f t="shared" ca="1" si="376"/>
        <v/>
      </c>
      <c r="BT389" s="266" t="str">
        <f t="shared" ca="1" si="376"/>
        <v/>
      </c>
      <c r="BU389" s="241"/>
      <c r="BV389" s="232"/>
      <c r="BW389" s="266" t="str">
        <f t="shared" ca="1" si="377"/>
        <v/>
      </c>
      <c r="BX389" s="266" t="str">
        <f t="shared" ca="1" si="378"/>
        <v/>
      </c>
      <c r="BY389" s="241"/>
      <c r="BZ389" s="266" t="str">
        <f t="shared" ca="1" si="379"/>
        <v/>
      </c>
      <c r="CA389" s="266" t="str">
        <f t="shared" ca="1" si="380"/>
        <v/>
      </c>
      <c r="CC389" s="266" t="str">
        <f t="shared" ca="1" si="381"/>
        <v/>
      </c>
      <c r="CD389" s="266" t="str">
        <f t="shared" ca="1" si="382"/>
        <v/>
      </c>
      <c r="CF389" s="266" t="str">
        <f t="shared" si="383"/>
        <v/>
      </c>
      <c r="CG389" s="266" t="str">
        <f t="shared" si="384"/>
        <v/>
      </c>
      <c r="CI389" s="266" t="str">
        <f t="shared" ca="1" si="385"/>
        <v/>
      </c>
      <c r="CJ389" s="266" t="str">
        <f t="shared" ca="1" si="386"/>
        <v/>
      </c>
      <c r="CL389" s="266" t="str">
        <f t="shared" ca="1" si="387"/>
        <v/>
      </c>
      <c r="CM389" s="266" t="str">
        <f t="shared" ca="1" si="388"/>
        <v/>
      </c>
    </row>
    <row r="390" spans="1:91" s="239" customFormat="1" ht="17.399999999999999" x14ac:dyDescent="0.55000000000000004">
      <c r="A390" s="254">
        <v>8</v>
      </c>
      <c r="B390" s="255" t="str">
        <f t="shared" si="392"/>
        <v xml:space="preserve">:  </v>
      </c>
      <c r="C390" s="258" t="s">
        <v>0</v>
      </c>
      <c r="D390" s="258" t="s">
        <v>0</v>
      </c>
      <c r="E390" s="256"/>
      <c r="F390" s="258" t="s">
        <v>0</v>
      </c>
      <c r="G390" s="256"/>
      <c r="H390" s="257"/>
      <c r="I390" s="258" t="s">
        <v>0</v>
      </c>
      <c r="J390" s="259"/>
      <c r="K390" s="566" t="s">
        <v>0</v>
      </c>
      <c r="L390" s="260" t="s">
        <v>0</v>
      </c>
      <c r="M390" s="261" t="s">
        <v>0</v>
      </c>
      <c r="N390" s="260" t="s">
        <v>0</v>
      </c>
      <c r="O390" s="270"/>
      <c r="P390" s="262" t="s">
        <v>0</v>
      </c>
      <c r="Q390" s="262"/>
      <c r="S390" s="263" t="str">
        <f t="shared" si="389"/>
        <v xml:space="preserve"> </v>
      </c>
      <c r="T390" s="267" t="str">
        <f t="shared" si="390"/>
        <v/>
      </c>
      <c r="U390" s="263" t="e">
        <f t="shared" si="391"/>
        <v>#VALUE!</v>
      </c>
      <c r="V390" s="264" t="str">
        <f t="shared" si="362"/>
        <v xml:space="preserve"> </v>
      </c>
      <c r="Z390" s="232"/>
      <c r="AP390" s="232"/>
      <c r="AS390" s="268"/>
      <c r="AU390" s="266" t="str">
        <f t="shared" ca="1" si="363"/>
        <v/>
      </c>
      <c r="AV390" s="266" t="str">
        <f t="shared" ca="1" si="364"/>
        <v/>
      </c>
      <c r="AX390" s="266" t="str">
        <f t="shared" ca="1" si="365"/>
        <v/>
      </c>
      <c r="AY390" s="266" t="str">
        <f t="shared" ca="1" si="366"/>
        <v/>
      </c>
      <c r="BA390" s="266" t="str">
        <f t="shared" ca="1" si="367"/>
        <v/>
      </c>
      <c r="BB390" s="266" t="str">
        <f t="shared" ca="1" si="368"/>
        <v/>
      </c>
      <c r="BD390" s="266" t="str">
        <f t="shared" ca="1" si="369"/>
        <v/>
      </c>
      <c r="BE390" s="266" t="str">
        <f t="shared" ca="1" si="370"/>
        <v/>
      </c>
      <c r="BG390" s="266" t="str">
        <f t="shared" ca="1" si="371"/>
        <v/>
      </c>
      <c r="BH390" s="266" t="str">
        <f t="shared" ca="1" si="372"/>
        <v/>
      </c>
      <c r="BI390" s="235"/>
      <c r="BJ390" s="266" t="str">
        <f t="shared" ca="1" si="373"/>
        <v/>
      </c>
      <c r="BK390" s="266" t="str">
        <f t="shared" ca="1" si="373"/>
        <v/>
      </c>
      <c r="BM390" s="266" t="str">
        <f t="shared" ca="1" si="374"/>
        <v/>
      </c>
      <c r="BN390" s="266" t="str">
        <f t="shared" ca="1" si="374"/>
        <v/>
      </c>
      <c r="BP390" s="266" t="str">
        <f t="shared" ca="1" si="375"/>
        <v/>
      </c>
      <c r="BQ390" s="266" t="str">
        <f t="shared" ca="1" si="375"/>
        <v/>
      </c>
      <c r="BS390" s="266" t="str">
        <f t="shared" ca="1" si="376"/>
        <v/>
      </c>
      <c r="BT390" s="266" t="str">
        <f t="shared" ca="1" si="376"/>
        <v/>
      </c>
      <c r="BU390" s="241"/>
      <c r="BV390" s="232"/>
      <c r="BW390" s="266" t="str">
        <f t="shared" ca="1" si="377"/>
        <v/>
      </c>
      <c r="BX390" s="266" t="str">
        <f t="shared" ca="1" si="378"/>
        <v/>
      </c>
      <c r="BY390" s="241"/>
      <c r="BZ390" s="266" t="str">
        <f t="shared" ca="1" si="379"/>
        <v/>
      </c>
      <c r="CA390" s="266" t="str">
        <f t="shared" ca="1" si="380"/>
        <v/>
      </c>
      <c r="CC390" s="266" t="str">
        <f t="shared" ca="1" si="381"/>
        <v/>
      </c>
      <c r="CD390" s="266" t="str">
        <f t="shared" ca="1" si="382"/>
        <v/>
      </c>
      <c r="CF390" s="266" t="str">
        <f t="shared" si="383"/>
        <v/>
      </c>
      <c r="CG390" s="266" t="str">
        <f t="shared" si="384"/>
        <v/>
      </c>
      <c r="CI390" s="266" t="str">
        <f t="shared" ca="1" si="385"/>
        <v/>
      </c>
      <c r="CJ390" s="266" t="str">
        <f t="shared" ca="1" si="386"/>
        <v/>
      </c>
      <c r="CL390" s="266" t="str">
        <f t="shared" ca="1" si="387"/>
        <v/>
      </c>
      <c r="CM390" s="266" t="str">
        <f t="shared" ca="1" si="388"/>
        <v/>
      </c>
    </row>
    <row r="391" spans="1:91" s="239" customFormat="1" ht="17.399999999999999" x14ac:dyDescent="0.55000000000000004">
      <c r="A391" s="254">
        <v>9</v>
      </c>
      <c r="B391" s="255" t="str">
        <f t="shared" si="392"/>
        <v xml:space="preserve">:  </v>
      </c>
      <c r="C391" s="258" t="s">
        <v>0</v>
      </c>
      <c r="D391" s="258" t="s">
        <v>0</v>
      </c>
      <c r="E391" s="256"/>
      <c r="F391" s="258" t="s">
        <v>0</v>
      </c>
      <c r="G391" s="256"/>
      <c r="H391" s="257"/>
      <c r="I391" s="258" t="s">
        <v>0</v>
      </c>
      <c r="J391" s="259"/>
      <c r="K391" s="566" t="s">
        <v>0</v>
      </c>
      <c r="L391" s="260" t="s">
        <v>0</v>
      </c>
      <c r="M391" s="261" t="s">
        <v>0</v>
      </c>
      <c r="N391" s="260" t="s">
        <v>0</v>
      </c>
      <c r="O391" s="270"/>
      <c r="P391" s="262" t="s">
        <v>0</v>
      </c>
      <c r="Q391" s="262"/>
      <c r="S391" s="263" t="str">
        <f t="shared" si="389"/>
        <v xml:space="preserve"> </v>
      </c>
      <c r="T391" s="267" t="str">
        <f t="shared" si="390"/>
        <v/>
      </c>
      <c r="U391" s="263" t="e">
        <f t="shared" si="391"/>
        <v>#VALUE!</v>
      </c>
      <c r="V391" s="264" t="str">
        <f t="shared" si="362"/>
        <v xml:space="preserve"> </v>
      </c>
      <c r="Z391" s="232"/>
      <c r="AP391" s="232"/>
      <c r="AS391" s="268"/>
      <c r="AU391" s="266" t="str">
        <f t="shared" ca="1" si="363"/>
        <v/>
      </c>
      <c r="AV391" s="266" t="str">
        <f t="shared" ca="1" si="364"/>
        <v/>
      </c>
      <c r="AX391" s="266" t="str">
        <f t="shared" ca="1" si="365"/>
        <v/>
      </c>
      <c r="AY391" s="266" t="str">
        <f t="shared" ca="1" si="366"/>
        <v/>
      </c>
      <c r="BA391" s="266" t="str">
        <f t="shared" ca="1" si="367"/>
        <v/>
      </c>
      <c r="BB391" s="266" t="str">
        <f t="shared" ca="1" si="368"/>
        <v/>
      </c>
      <c r="BD391" s="266" t="str">
        <f t="shared" ca="1" si="369"/>
        <v/>
      </c>
      <c r="BE391" s="266" t="str">
        <f t="shared" ca="1" si="370"/>
        <v/>
      </c>
      <c r="BG391" s="266" t="str">
        <f t="shared" ca="1" si="371"/>
        <v/>
      </c>
      <c r="BH391" s="266" t="str">
        <f t="shared" ca="1" si="372"/>
        <v/>
      </c>
      <c r="BI391" s="235"/>
      <c r="BJ391" s="266" t="str">
        <f t="shared" ca="1" si="373"/>
        <v/>
      </c>
      <c r="BK391" s="266" t="str">
        <f t="shared" ca="1" si="373"/>
        <v/>
      </c>
      <c r="BM391" s="266" t="str">
        <f t="shared" ca="1" si="374"/>
        <v/>
      </c>
      <c r="BN391" s="266" t="str">
        <f t="shared" ca="1" si="374"/>
        <v/>
      </c>
      <c r="BP391" s="266" t="str">
        <f t="shared" ca="1" si="375"/>
        <v/>
      </c>
      <c r="BQ391" s="266" t="str">
        <f t="shared" ca="1" si="375"/>
        <v/>
      </c>
      <c r="BS391" s="266" t="str">
        <f t="shared" ca="1" si="376"/>
        <v/>
      </c>
      <c r="BT391" s="266" t="str">
        <f t="shared" ca="1" si="376"/>
        <v/>
      </c>
      <c r="BU391" s="241"/>
      <c r="BV391" s="232"/>
      <c r="BW391" s="266" t="str">
        <f t="shared" ca="1" si="377"/>
        <v/>
      </c>
      <c r="BX391" s="266" t="str">
        <f t="shared" ca="1" si="378"/>
        <v/>
      </c>
      <c r="BY391" s="241"/>
      <c r="BZ391" s="266" t="str">
        <f t="shared" ca="1" si="379"/>
        <v/>
      </c>
      <c r="CA391" s="266" t="str">
        <f t="shared" ca="1" si="380"/>
        <v/>
      </c>
      <c r="CC391" s="266" t="str">
        <f t="shared" ca="1" si="381"/>
        <v/>
      </c>
      <c r="CD391" s="266" t="str">
        <f t="shared" ca="1" si="382"/>
        <v/>
      </c>
      <c r="CF391" s="266" t="str">
        <f t="shared" si="383"/>
        <v/>
      </c>
      <c r="CG391" s="266" t="str">
        <f t="shared" si="384"/>
        <v/>
      </c>
      <c r="CI391" s="266" t="str">
        <f t="shared" ca="1" si="385"/>
        <v/>
      </c>
      <c r="CJ391" s="266" t="str">
        <f t="shared" ca="1" si="386"/>
        <v/>
      </c>
      <c r="CL391" s="266" t="str">
        <f t="shared" ca="1" si="387"/>
        <v/>
      </c>
      <c r="CM391" s="266" t="str">
        <f t="shared" ca="1" si="388"/>
        <v/>
      </c>
    </row>
    <row r="392" spans="1:91" s="239" customFormat="1" ht="17.399999999999999" x14ac:dyDescent="0.55000000000000004">
      <c r="A392" s="254">
        <v>10</v>
      </c>
      <c r="B392" s="255" t="str">
        <f t="shared" si="392"/>
        <v xml:space="preserve">:  </v>
      </c>
      <c r="C392" s="258" t="s">
        <v>0</v>
      </c>
      <c r="D392" s="258" t="s">
        <v>0</v>
      </c>
      <c r="E392" s="256"/>
      <c r="F392" s="258" t="s">
        <v>0</v>
      </c>
      <c r="G392" s="256"/>
      <c r="H392" s="257"/>
      <c r="I392" s="258" t="s">
        <v>0</v>
      </c>
      <c r="J392" s="259"/>
      <c r="K392" s="566" t="s">
        <v>0</v>
      </c>
      <c r="L392" s="260" t="s">
        <v>0</v>
      </c>
      <c r="M392" s="261" t="s">
        <v>0</v>
      </c>
      <c r="N392" s="260" t="s">
        <v>0</v>
      </c>
      <c r="O392" s="270"/>
      <c r="P392" s="262" t="s">
        <v>0</v>
      </c>
      <c r="Q392" s="262"/>
      <c r="S392" s="263" t="str">
        <f t="shared" si="389"/>
        <v xml:space="preserve"> </v>
      </c>
      <c r="T392" s="267" t="str">
        <f t="shared" si="390"/>
        <v/>
      </c>
      <c r="U392" s="263" t="e">
        <f t="shared" si="391"/>
        <v>#VALUE!</v>
      </c>
      <c r="V392" s="264" t="str">
        <f t="shared" si="362"/>
        <v xml:space="preserve"> </v>
      </c>
      <c r="Z392" s="232"/>
      <c r="AP392" s="232"/>
      <c r="AS392" s="268"/>
      <c r="AU392" s="266" t="str">
        <f t="shared" ca="1" si="363"/>
        <v/>
      </c>
      <c r="AV392" s="266" t="str">
        <f t="shared" ca="1" si="364"/>
        <v/>
      </c>
      <c r="AX392" s="266" t="str">
        <f t="shared" ca="1" si="365"/>
        <v/>
      </c>
      <c r="AY392" s="266" t="str">
        <f t="shared" ca="1" si="366"/>
        <v/>
      </c>
      <c r="BA392" s="266" t="str">
        <f t="shared" ca="1" si="367"/>
        <v/>
      </c>
      <c r="BB392" s="266" t="str">
        <f t="shared" ca="1" si="368"/>
        <v/>
      </c>
      <c r="BD392" s="266" t="str">
        <f t="shared" ca="1" si="369"/>
        <v/>
      </c>
      <c r="BE392" s="266" t="str">
        <f t="shared" ca="1" si="370"/>
        <v/>
      </c>
      <c r="BG392" s="266" t="str">
        <f t="shared" ca="1" si="371"/>
        <v/>
      </c>
      <c r="BH392" s="266" t="str">
        <f t="shared" ca="1" si="372"/>
        <v/>
      </c>
      <c r="BI392" s="235"/>
      <c r="BJ392" s="266" t="str">
        <f t="shared" ca="1" si="373"/>
        <v/>
      </c>
      <c r="BK392" s="266" t="str">
        <f t="shared" ca="1" si="373"/>
        <v/>
      </c>
      <c r="BM392" s="266" t="str">
        <f t="shared" ca="1" si="374"/>
        <v/>
      </c>
      <c r="BN392" s="266" t="str">
        <f t="shared" ca="1" si="374"/>
        <v/>
      </c>
      <c r="BP392" s="266" t="str">
        <f t="shared" ca="1" si="375"/>
        <v/>
      </c>
      <c r="BQ392" s="266" t="str">
        <f t="shared" ca="1" si="375"/>
        <v/>
      </c>
      <c r="BS392" s="266" t="str">
        <f t="shared" ca="1" si="376"/>
        <v/>
      </c>
      <c r="BT392" s="266" t="str">
        <f t="shared" ca="1" si="376"/>
        <v/>
      </c>
      <c r="BU392" s="241"/>
      <c r="BV392" s="232"/>
      <c r="BW392" s="266" t="str">
        <f t="shared" ca="1" si="377"/>
        <v/>
      </c>
      <c r="BX392" s="266" t="str">
        <f t="shared" ca="1" si="378"/>
        <v/>
      </c>
      <c r="BY392" s="241"/>
      <c r="BZ392" s="266" t="str">
        <f t="shared" ca="1" si="379"/>
        <v/>
      </c>
      <c r="CA392" s="266" t="str">
        <f t="shared" ca="1" si="380"/>
        <v/>
      </c>
      <c r="CC392" s="266" t="str">
        <f t="shared" ca="1" si="381"/>
        <v/>
      </c>
      <c r="CD392" s="266" t="str">
        <f t="shared" ca="1" si="382"/>
        <v/>
      </c>
      <c r="CF392" s="266" t="str">
        <f t="shared" si="383"/>
        <v/>
      </c>
      <c r="CG392" s="266" t="str">
        <f t="shared" si="384"/>
        <v/>
      </c>
      <c r="CI392" s="266" t="str">
        <f t="shared" ca="1" si="385"/>
        <v/>
      </c>
      <c r="CJ392" s="266" t="str">
        <f t="shared" ca="1" si="386"/>
        <v/>
      </c>
      <c r="CL392" s="266" t="str">
        <f t="shared" ca="1" si="387"/>
        <v/>
      </c>
      <c r="CM392" s="266" t="str">
        <f t="shared" ca="1" si="388"/>
        <v/>
      </c>
    </row>
    <row r="393" spans="1:91" s="239" customFormat="1" ht="17.399999999999999" x14ac:dyDescent="0.55000000000000004">
      <c r="A393" s="254">
        <v>11</v>
      </c>
      <c r="B393" s="255" t="str">
        <f t="shared" si="392"/>
        <v xml:space="preserve">:  </v>
      </c>
      <c r="C393" s="258" t="s">
        <v>0</v>
      </c>
      <c r="D393" s="258" t="s">
        <v>0</v>
      </c>
      <c r="E393" s="256"/>
      <c r="F393" s="258" t="s">
        <v>0</v>
      </c>
      <c r="G393" s="256"/>
      <c r="H393" s="257"/>
      <c r="I393" s="258" t="s">
        <v>0</v>
      </c>
      <c r="J393" s="259"/>
      <c r="K393" s="566" t="s">
        <v>0</v>
      </c>
      <c r="L393" s="260" t="s">
        <v>0</v>
      </c>
      <c r="M393" s="261" t="s">
        <v>0</v>
      </c>
      <c r="N393" s="260" t="s">
        <v>0</v>
      </c>
      <c r="O393" s="270"/>
      <c r="P393" s="262" t="s">
        <v>0</v>
      </c>
      <c r="Q393" s="262"/>
      <c r="S393" s="263" t="str">
        <f t="shared" si="389"/>
        <v xml:space="preserve"> </v>
      </c>
      <c r="T393" s="267" t="str">
        <f t="shared" si="390"/>
        <v/>
      </c>
      <c r="U393" s="263" t="e">
        <f t="shared" si="391"/>
        <v>#VALUE!</v>
      </c>
      <c r="V393" s="264" t="str">
        <f t="shared" si="362"/>
        <v xml:space="preserve"> </v>
      </c>
      <c r="Z393" s="232"/>
      <c r="AP393" s="232"/>
      <c r="AS393" s="268"/>
      <c r="AU393" s="266" t="str">
        <f t="shared" ca="1" si="363"/>
        <v/>
      </c>
      <c r="AV393" s="266" t="str">
        <f t="shared" ca="1" si="364"/>
        <v/>
      </c>
      <c r="AX393" s="266" t="str">
        <f t="shared" ca="1" si="365"/>
        <v/>
      </c>
      <c r="AY393" s="266" t="str">
        <f t="shared" ca="1" si="366"/>
        <v/>
      </c>
      <c r="BA393" s="266" t="str">
        <f t="shared" ca="1" si="367"/>
        <v/>
      </c>
      <c r="BB393" s="266" t="str">
        <f t="shared" ca="1" si="368"/>
        <v/>
      </c>
      <c r="BD393" s="266" t="str">
        <f t="shared" ca="1" si="369"/>
        <v/>
      </c>
      <c r="BE393" s="266" t="str">
        <f t="shared" ca="1" si="370"/>
        <v/>
      </c>
      <c r="BG393" s="266" t="str">
        <f t="shared" ca="1" si="371"/>
        <v/>
      </c>
      <c r="BH393" s="266" t="str">
        <f t="shared" ca="1" si="372"/>
        <v/>
      </c>
      <c r="BI393" s="235"/>
      <c r="BJ393" s="266" t="str">
        <f t="shared" ca="1" si="373"/>
        <v/>
      </c>
      <c r="BK393" s="266" t="str">
        <f t="shared" ca="1" si="373"/>
        <v/>
      </c>
      <c r="BM393" s="266" t="str">
        <f t="shared" ca="1" si="374"/>
        <v/>
      </c>
      <c r="BN393" s="266" t="str">
        <f t="shared" ca="1" si="374"/>
        <v/>
      </c>
      <c r="BP393" s="266" t="str">
        <f t="shared" ca="1" si="375"/>
        <v/>
      </c>
      <c r="BQ393" s="266" t="str">
        <f t="shared" ca="1" si="375"/>
        <v/>
      </c>
      <c r="BS393" s="266" t="str">
        <f t="shared" ca="1" si="376"/>
        <v/>
      </c>
      <c r="BT393" s="266" t="str">
        <f t="shared" ca="1" si="376"/>
        <v/>
      </c>
      <c r="BU393" s="241"/>
      <c r="BV393" s="232"/>
      <c r="BW393" s="266" t="str">
        <f t="shared" ca="1" si="377"/>
        <v/>
      </c>
      <c r="BX393" s="266" t="str">
        <f t="shared" ca="1" si="378"/>
        <v/>
      </c>
      <c r="BY393" s="241"/>
      <c r="BZ393" s="266" t="str">
        <f t="shared" ca="1" si="379"/>
        <v/>
      </c>
      <c r="CA393" s="266" t="str">
        <f t="shared" ca="1" si="380"/>
        <v/>
      </c>
      <c r="CC393" s="266" t="str">
        <f t="shared" ca="1" si="381"/>
        <v/>
      </c>
      <c r="CD393" s="266" t="str">
        <f t="shared" ca="1" si="382"/>
        <v/>
      </c>
      <c r="CF393" s="266" t="str">
        <f t="shared" si="383"/>
        <v/>
      </c>
      <c r="CG393" s="266" t="str">
        <f t="shared" si="384"/>
        <v/>
      </c>
      <c r="CI393" s="266" t="str">
        <f t="shared" ca="1" si="385"/>
        <v/>
      </c>
      <c r="CJ393" s="266" t="str">
        <f t="shared" ca="1" si="386"/>
        <v/>
      </c>
      <c r="CL393" s="266" t="str">
        <f t="shared" ca="1" si="387"/>
        <v/>
      </c>
      <c r="CM393" s="266" t="str">
        <f t="shared" ca="1" si="388"/>
        <v/>
      </c>
    </row>
    <row r="394" spans="1:91" s="239" customFormat="1" ht="17.399999999999999" x14ac:dyDescent="0.55000000000000004">
      <c r="A394" s="254">
        <v>12</v>
      </c>
      <c r="B394" s="255" t="str">
        <f t="shared" si="392"/>
        <v xml:space="preserve">:  </v>
      </c>
      <c r="C394" s="258" t="s">
        <v>0</v>
      </c>
      <c r="D394" s="258" t="s">
        <v>0</v>
      </c>
      <c r="E394" s="256"/>
      <c r="F394" s="258" t="s">
        <v>0</v>
      </c>
      <c r="G394" s="256"/>
      <c r="H394" s="257"/>
      <c r="I394" s="258" t="s">
        <v>0</v>
      </c>
      <c r="J394" s="259"/>
      <c r="K394" s="566" t="s">
        <v>0</v>
      </c>
      <c r="L394" s="260" t="s">
        <v>0</v>
      </c>
      <c r="M394" s="261" t="str">
        <f>K394</f>
        <v xml:space="preserve"> </v>
      </c>
      <c r="N394" s="260" t="s">
        <v>0</v>
      </c>
      <c r="O394" s="270"/>
      <c r="P394" s="262" t="s">
        <v>0</v>
      </c>
      <c r="Q394" s="262"/>
      <c r="S394" s="263" t="str">
        <f t="shared" si="389"/>
        <v xml:space="preserve"> </v>
      </c>
      <c r="T394" s="267" t="str">
        <f t="shared" si="390"/>
        <v/>
      </c>
      <c r="U394" s="263" t="e">
        <f t="shared" si="391"/>
        <v>#VALUE!</v>
      </c>
      <c r="V394" s="264" t="str">
        <f t="shared" si="362"/>
        <v xml:space="preserve"> </v>
      </c>
      <c r="Z394" s="232"/>
      <c r="AP394" s="232"/>
      <c r="AS394" s="268"/>
      <c r="AU394" s="266" t="str">
        <f t="shared" ca="1" si="363"/>
        <v/>
      </c>
      <c r="AV394" s="266" t="str">
        <f t="shared" ca="1" si="364"/>
        <v/>
      </c>
      <c r="AX394" s="266" t="str">
        <f t="shared" ca="1" si="365"/>
        <v/>
      </c>
      <c r="AY394" s="266" t="str">
        <f t="shared" ca="1" si="366"/>
        <v/>
      </c>
      <c r="BA394" s="266" t="str">
        <f t="shared" ca="1" si="367"/>
        <v/>
      </c>
      <c r="BB394" s="266" t="str">
        <f t="shared" ca="1" si="368"/>
        <v/>
      </c>
      <c r="BD394" s="266" t="str">
        <f t="shared" ca="1" si="369"/>
        <v/>
      </c>
      <c r="BE394" s="266" t="str">
        <f t="shared" ca="1" si="370"/>
        <v/>
      </c>
      <c r="BG394" s="266" t="str">
        <f t="shared" ca="1" si="371"/>
        <v/>
      </c>
      <c r="BH394" s="266" t="str">
        <f t="shared" ca="1" si="372"/>
        <v/>
      </c>
      <c r="BI394" s="235"/>
      <c r="BJ394" s="266" t="str">
        <f t="shared" ca="1" si="373"/>
        <v/>
      </c>
      <c r="BK394" s="266" t="str">
        <f t="shared" ca="1" si="373"/>
        <v/>
      </c>
      <c r="BM394" s="266" t="str">
        <f t="shared" ca="1" si="374"/>
        <v/>
      </c>
      <c r="BN394" s="266" t="str">
        <f t="shared" ca="1" si="374"/>
        <v/>
      </c>
      <c r="BP394" s="266" t="str">
        <f t="shared" ca="1" si="375"/>
        <v/>
      </c>
      <c r="BQ394" s="266" t="str">
        <f t="shared" ca="1" si="375"/>
        <v/>
      </c>
      <c r="BS394" s="266" t="str">
        <f t="shared" ca="1" si="376"/>
        <v/>
      </c>
      <c r="BT394" s="266" t="str">
        <f t="shared" ca="1" si="376"/>
        <v/>
      </c>
      <c r="BU394" s="241"/>
      <c r="BV394" s="232"/>
      <c r="BW394" s="266" t="str">
        <f t="shared" ca="1" si="377"/>
        <v/>
      </c>
      <c r="BX394" s="266" t="str">
        <f t="shared" ca="1" si="378"/>
        <v/>
      </c>
      <c r="BY394" s="241"/>
      <c r="BZ394" s="266" t="str">
        <f t="shared" ca="1" si="379"/>
        <v/>
      </c>
      <c r="CA394" s="266" t="str">
        <f t="shared" ca="1" si="380"/>
        <v/>
      </c>
      <c r="CC394" s="266" t="str">
        <f t="shared" ca="1" si="381"/>
        <v/>
      </c>
      <c r="CD394" s="266" t="str">
        <f t="shared" ca="1" si="382"/>
        <v/>
      </c>
      <c r="CF394" s="266" t="str">
        <f t="shared" si="383"/>
        <v/>
      </c>
      <c r="CG394" s="266" t="str">
        <f t="shared" si="384"/>
        <v/>
      </c>
      <c r="CI394" s="266" t="str">
        <f t="shared" ca="1" si="385"/>
        <v/>
      </c>
      <c r="CJ394" s="266" t="str">
        <f t="shared" ca="1" si="386"/>
        <v/>
      </c>
      <c r="CL394" s="266" t="str">
        <f t="shared" ca="1" si="387"/>
        <v/>
      </c>
      <c r="CM394" s="266" t="str">
        <f t="shared" ca="1" si="388"/>
        <v/>
      </c>
    </row>
    <row r="395" spans="1:91" s="239" customFormat="1" ht="17.399999999999999" x14ac:dyDescent="0.55000000000000004">
      <c r="A395" s="254">
        <v>13</v>
      </c>
      <c r="B395" s="255" t="str">
        <f t="shared" si="392"/>
        <v xml:space="preserve">:  </v>
      </c>
      <c r="C395" s="258" t="s">
        <v>0</v>
      </c>
      <c r="D395" s="258" t="s">
        <v>0</v>
      </c>
      <c r="E395" s="256"/>
      <c r="F395" s="258" t="s">
        <v>0</v>
      </c>
      <c r="G395" s="256"/>
      <c r="H395" s="257"/>
      <c r="I395" s="258" t="s">
        <v>0</v>
      </c>
      <c r="J395" s="259"/>
      <c r="K395" s="566" t="s">
        <v>0</v>
      </c>
      <c r="L395" s="260" t="s">
        <v>0</v>
      </c>
      <c r="M395" s="261" t="s">
        <v>0</v>
      </c>
      <c r="N395" s="260" t="s">
        <v>0</v>
      </c>
      <c r="O395" s="270"/>
      <c r="P395" s="262"/>
      <c r="Q395" s="262"/>
      <c r="S395" s="263" t="str">
        <f t="shared" si="389"/>
        <v xml:space="preserve"> </v>
      </c>
      <c r="T395" s="267" t="str">
        <f t="shared" si="390"/>
        <v/>
      </c>
      <c r="U395" s="263" t="e">
        <f t="shared" si="391"/>
        <v>#VALUE!</v>
      </c>
      <c r="V395" s="264" t="str">
        <f t="shared" si="362"/>
        <v xml:space="preserve"> </v>
      </c>
      <c r="Z395" s="232"/>
      <c r="AP395" s="232"/>
      <c r="AS395" s="268"/>
      <c r="AU395" s="266" t="str">
        <f t="shared" ca="1" si="363"/>
        <v/>
      </c>
      <c r="AV395" s="266" t="str">
        <f t="shared" ca="1" si="364"/>
        <v/>
      </c>
      <c r="AX395" s="266" t="str">
        <f t="shared" ca="1" si="365"/>
        <v/>
      </c>
      <c r="AY395" s="266" t="str">
        <f t="shared" ca="1" si="366"/>
        <v/>
      </c>
      <c r="BA395" s="266" t="str">
        <f t="shared" ca="1" si="367"/>
        <v/>
      </c>
      <c r="BB395" s="266" t="str">
        <f t="shared" ca="1" si="368"/>
        <v/>
      </c>
      <c r="BD395" s="266" t="str">
        <f t="shared" ca="1" si="369"/>
        <v/>
      </c>
      <c r="BE395" s="266" t="str">
        <f t="shared" ca="1" si="370"/>
        <v/>
      </c>
      <c r="BG395" s="266" t="str">
        <f t="shared" ca="1" si="371"/>
        <v/>
      </c>
      <c r="BH395" s="266" t="str">
        <f t="shared" ca="1" si="372"/>
        <v/>
      </c>
      <c r="BI395" s="235"/>
      <c r="BJ395" s="266" t="str">
        <f t="shared" ca="1" si="373"/>
        <v/>
      </c>
      <c r="BK395" s="266" t="str">
        <f t="shared" ca="1" si="373"/>
        <v/>
      </c>
      <c r="BM395" s="266" t="str">
        <f t="shared" ca="1" si="374"/>
        <v/>
      </c>
      <c r="BN395" s="266" t="str">
        <f t="shared" ca="1" si="374"/>
        <v/>
      </c>
      <c r="BP395" s="266" t="str">
        <f t="shared" ca="1" si="375"/>
        <v/>
      </c>
      <c r="BQ395" s="266" t="str">
        <f t="shared" ca="1" si="375"/>
        <v/>
      </c>
      <c r="BS395" s="266" t="str">
        <f t="shared" ca="1" si="376"/>
        <v/>
      </c>
      <c r="BT395" s="266" t="str">
        <f t="shared" ca="1" si="376"/>
        <v/>
      </c>
      <c r="BU395" s="241"/>
      <c r="BV395" s="232"/>
      <c r="BW395" s="266" t="str">
        <f t="shared" ca="1" si="377"/>
        <v/>
      </c>
      <c r="BX395" s="266" t="str">
        <f t="shared" ca="1" si="378"/>
        <v/>
      </c>
      <c r="BY395" s="241"/>
      <c r="BZ395" s="266" t="str">
        <f t="shared" ca="1" si="379"/>
        <v/>
      </c>
      <c r="CA395" s="266" t="str">
        <f t="shared" ca="1" si="380"/>
        <v/>
      </c>
      <c r="CC395" s="266" t="str">
        <f t="shared" ca="1" si="381"/>
        <v/>
      </c>
      <c r="CD395" s="266" t="str">
        <f t="shared" ca="1" si="382"/>
        <v/>
      </c>
      <c r="CF395" s="266" t="str">
        <f t="shared" si="383"/>
        <v/>
      </c>
      <c r="CG395" s="266" t="str">
        <f t="shared" si="384"/>
        <v/>
      </c>
      <c r="CI395" s="266" t="str">
        <f t="shared" ca="1" si="385"/>
        <v/>
      </c>
      <c r="CJ395" s="266" t="str">
        <f t="shared" ca="1" si="386"/>
        <v/>
      </c>
      <c r="CL395" s="266" t="str">
        <f t="shared" ca="1" si="387"/>
        <v/>
      </c>
      <c r="CM395" s="266" t="str">
        <f t="shared" ca="1" si="388"/>
        <v/>
      </c>
    </row>
    <row r="396" spans="1:91" s="239" customFormat="1" ht="17.399999999999999" x14ac:dyDescent="0.55000000000000004">
      <c r="A396" s="254">
        <v>14</v>
      </c>
      <c r="B396" s="255" t="str">
        <f t="shared" si="392"/>
        <v xml:space="preserve">:  </v>
      </c>
      <c r="C396" s="258" t="s">
        <v>0</v>
      </c>
      <c r="D396" s="258" t="s">
        <v>0</v>
      </c>
      <c r="E396" s="256"/>
      <c r="F396" s="258" t="s">
        <v>0</v>
      </c>
      <c r="G396" s="256"/>
      <c r="H396" s="257"/>
      <c r="I396" s="258" t="s">
        <v>0</v>
      </c>
      <c r="J396" s="259"/>
      <c r="K396" s="566" t="s">
        <v>0</v>
      </c>
      <c r="L396" s="260" t="s">
        <v>0</v>
      </c>
      <c r="M396" s="261" t="str">
        <f t="shared" ref="M396:M401" si="393">K396</f>
        <v xml:space="preserve"> </v>
      </c>
      <c r="N396" s="260" t="s">
        <v>0</v>
      </c>
      <c r="O396" s="270"/>
      <c r="P396" s="262" t="s">
        <v>0</v>
      </c>
      <c r="Q396" s="262"/>
      <c r="S396" s="263" t="str">
        <f t="shared" si="389"/>
        <v xml:space="preserve"> </v>
      </c>
      <c r="T396" s="267" t="str">
        <f t="shared" si="390"/>
        <v/>
      </c>
      <c r="U396" s="263" t="e">
        <f t="shared" si="391"/>
        <v>#VALUE!</v>
      </c>
      <c r="V396" s="264" t="str">
        <f t="shared" si="362"/>
        <v xml:space="preserve"> </v>
      </c>
      <c r="Z396" s="232"/>
      <c r="AP396" s="232"/>
      <c r="AS396" s="268"/>
      <c r="AU396" s="266" t="str">
        <f t="shared" ca="1" si="363"/>
        <v/>
      </c>
      <c r="AV396" s="266" t="str">
        <f t="shared" ca="1" si="364"/>
        <v/>
      </c>
      <c r="AX396" s="266" t="str">
        <f t="shared" ca="1" si="365"/>
        <v/>
      </c>
      <c r="AY396" s="266" t="str">
        <f t="shared" ca="1" si="366"/>
        <v/>
      </c>
      <c r="BA396" s="266" t="str">
        <f t="shared" ca="1" si="367"/>
        <v/>
      </c>
      <c r="BB396" s="266" t="str">
        <f t="shared" ca="1" si="368"/>
        <v/>
      </c>
      <c r="BD396" s="266" t="str">
        <f t="shared" ca="1" si="369"/>
        <v/>
      </c>
      <c r="BE396" s="266" t="str">
        <f t="shared" ca="1" si="370"/>
        <v/>
      </c>
      <c r="BG396" s="266" t="str">
        <f t="shared" ca="1" si="371"/>
        <v/>
      </c>
      <c r="BH396" s="266" t="str">
        <f t="shared" ca="1" si="372"/>
        <v/>
      </c>
      <c r="BI396" s="235"/>
      <c r="BJ396" s="266" t="str">
        <f t="shared" ca="1" si="373"/>
        <v/>
      </c>
      <c r="BK396" s="266" t="str">
        <f t="shared" ca="1" si="373"/>
        <v/>
      </c>
      <c r="BM396" s="266" t="str">
        <f t="shared" ca="1" si="374"/>
        <v/>
      </c>
      <c r="BN396" s="266" t="str">
        <f t="shared" ca="1" si="374"/>
        <v/>
      </c>
      <c r="BP396" s="266" t="str">
        <f t="shared" ca="1" si="375"/>
        <v/>
      </c>
      <c r="BQ396" s="266" t="str">
        <f t="shared" ca="1" si="375"/>
        <v/>
      </c>
      <c r="BS396" s="266" t="str">
        <f t="shared" ca="1" si="376"/>
        <v/>
      </c>
      <c r="BT396" s="266" t="str">
        <f t="shared" ca="1" si="376"/>
        <v/>
      </c>
      <c r="BU396" s="241"/>
      <c r="BV396" s="232"/>
      <c r="BW396" s="266" t="str">
        <f t="shared" ca="1" si="377"/>
        <v/>
      </c>
      <c r="BX396" s="266" t="str">
        <f t="shared" ca="1" si="378"/>
        <v/>
      </c>
      <c r="BY396" s="241"/>
      <c r="BZ396" s="266" t="str">
        <f t="shared" ca="1" si="379"/>
        <v/>
      </c>
      <c r="CA396" s="266" t="str">
        <f t="shared" ca="1" si="380"/>
        <v/>
      </c>
      <c r="CC396" s="266" t="str">
        <f t="shared" ca="1" si="381"/>
        <v/>
      </c>
      <c r="CD396" s="266" t="str">
        <f t="shared" ca="1" si="382"/>
        <v/>
      </c>
      <c r="CF396" s="266" t="str">
        <f t="shared" si="383"/>
        <v/>
      </c>
      <c r="CG396" s="266" t="str">
        <f t="shared" si="384"/>
        <v/>
      </c>
      <c r="CI396" s="266" t="str">
        <f t="shared" ca="1" si="385"/>
        <v/>
      </c>
      <c r="CJ396" s="266" t="str">
        <f t="shared" ca="1" si="386"/>
        <v/>
      </c>
      <c r="CL396" s="266" t="str">
        <f t="shared" ca="1" si="387"/>
        <v/>
      </c>
      <c r="CM396" s="266" t="str">
        <f t="shared" ca="1" si="388"/>
        <v/>
      </c>
    </row>
    <row r="397" spans="1:91" s="239" customFormat="1" ht="17.399999999999999" x14ac:dyDescent="0.55000000000000004">
      <c r="A397" s="254">
        <v>15</v>
      </c>
      <c r="B397" s="255" t="str">
        <f t="shared" si="392"/>
        <v xml:space="preserve">:  </v>
      </c>
      <c r="C397" s="258" t="s">
        <v>0</v>
      </c>
      <c r="D397" s="258" t="s">
        <v>480</v>
      </c>
      <c r="E397" s="256"/>
      <c r="F397" s="258" t="s">
        <v>0</v>
      </c>
      <c r="G397" s="256"/>
      <c r="H397" s="257"/>
      <c r="I397" s="258" t="s">
        <v>0</v>
      </c>
      <c r="J397" s="259"/>
      <c r="K397" s="566" t="s">
        <v>0</v>
      </c>
      <c r="L397" s="260" t="s">
        <v>0</v>
      </c>
      <c r="M397" s="261" t="str">
        <f t="shared" si="393"/>
        <v xml:space="preserve"> </v>
      </c>
      <c r="N397" s="260" t="s">
        <v>0</v>
      </c>
      <c r="O397" s="270"/>
      <c r="P397" s="262" t="s">
        <v>0</v>
      </c>
      <c r="Q397" s="262"/>
      <c r="S397" s="263" t="str">
        <f t="shared" si="389"/>
        <v xml:space="preserve"> </v>
      </c>
      <c r="T397" s="267" t="str">
        <f t="shared" si="390"/>
        <v/>
      </c>
      <c r="U397" s="263" t="e">
        <f t="shared" si="391"/>
        <v>#VALUE!</v>
      </c>
      <c r="V397" s="264" t="str">
        <f t="shared" si="362"/>
        <v xml:space="preserve"> </v>
      </c>
      <c r="Z397" s="232"/>
      <c r="AP397" s="232"/>
      <c r="AS397" s="268"/>
      <c r="AU397" s="266" t="str">
        <f t="shared" ca="1" si="363"/>
        <v/>
      </c>
      <c r="AV397" s="266" t="str">
        <f t="shared" ca="1" si="364"/>
        <v/>
      </c>
      <c r="AX397" s="266" t="str">
        <f t="shared" ca="1" si="365"/>
        <v/>
      </c>
      <c r="AY397" s="266" t="str">
        <f t="shared" ca="1" si="366"/>
        <v/>
      </c>
      <c r="BA397" s="266" t="str">
        <f t="shared" ca="1" si="367"/>
        <v/>
      </c>
      <c r="BB397" s="266" t="str">
        <f t="shared" ca="1" si="368"/>
        <v/>
      </c>
      <c r="BD397" s="266" t="str">
        <f t="shared" ca="1" si="369"/>
        <v/>
      </c>
      <c r="BE397" s="266" t="str">
        <f t="shared" ca="1" si="370"/>
        <v/>
      </c>
      <c r="BG397" s="266" t="str">
        <f t="shared" ca="1" si="371"/>
        <v/>
      </c>
      <c r="BH397" s="266" t="str">
        <f t="shared" ca="1" si="372"/>
        <v/>
      </c>
      <c r="BI397" s="235"/>
      <c r="BJ397" s="266" t="str">
        <f t="shared" ca="1" si="373"/>
        <v/>
      </c>
      <c r="BK397" s="266" t="str">
        <f t="shared" ca="1" si="373"/>
        <v/>
      </c>
      <c r="BM397" s="266" t="str">
        <f t="shared" ca="1" si="374"/>
        <v/>
      </c>
      <c r="BN397" s="266" t="str">
        <f t="shared" ca="1" si="374"/>
        <v/>
      </c>
      <c r="BP397" s="266" t="str">
        <f t="shared" ca="1" si="375"/>
        <v/>
      </c>
      <c r="BQ397" s="266" t="str">
        <f t="shared" ca="1" si="375"/>
        <v/>
      </c>
      <c r="BS397" s="266" t="str">
        <f t="shared" ca="1" si="376"/>
        <v/>
      </c>
      <c r="BT397" s="266" t="str">
        <f t="shared" ca="1" si="376"/>
        <v/>
      </c>
      <c r="BU397" s="241"/>
      <c r="BV397" s="232"/>
      <c r="BW397" s="266" t="str">
        <f t="shared" ca="1" si="377"/>
        <v/>
      </c>
      <c r="BX397" s="266" t="str">
        <f t="shared" ca="1" si="378"/>
        <v/>
      </c>
      <c r="BY397" s="241"/>
      <c r="BZ397" s="266" t="str">
        <f t="shared" ca="1" si="379"/>
        <v/>
      </c>
      <c r="CA397" s="266" t="str">
        <f t="shared" ca="1" si="380"/>
        <v/>
      </c>
      <c r="CC397" s="266" t="str">
        <f t="shared" ca="1" si="381"/>
        <v/>
      </c>
      <c r="CD397" s="266" t="str">
        <f t="shared" ca="1" si="382"/>
        <v/>
      </c>
      <c r="CF397" s="266" t="str">
        <f t="shared" si="383"/>
        <v/>
      </c>
      <c r="CG397" s="266" t="str">
        <f t="shared" si="384"/>
        <v/>
      </c>
      <c r="CI397" s="266" t="str">
        <f t="shared" ca="1" si="385"/>
        <v/>
      </c>
      <c r="CJ397" s="266" t="str">
        <f t="shared" ca="1" si="386"/>
        <v/>
      </c>
      <c r="CL397" s="266" t="str">
        <f t="shared" ca="1" si="387"/>
        <v/>
      </c>
      <c r="CM397" s="266" t="str">
        <f t="shared" ca="1" si="388"/>
        <v/>
      </c>
    </row>
    <row r="398" spans="1:91" s="239" customFormat="1" ht="17.399999999999999" x14ac:dyDescent="0.55000000000000004">
      <c r="A398" s="254">
        <v>16</v>
      </c>
      <c r="B398" s="255" t="str">
        <f t="shared" si="392"/>
        <v xml:space="preserve">:  </v>
      </c>
      <c r="C398" s="258" t="s">
        <v>0</v>
      </c>
      <c r="D398" s="258"/>
      <c r="E398" s="256"/>
      <c r="F398" s="258"/>
      <c r="G398" s="256"/>
      <c r="H398" s="257"/>
      <c r="I398" s="258"/>
      <c r="J398" s="259"/>
      <c r="K398" s="566"/>
      <c r="L398" s="260" t="s">
        <v>0</v>
      </c>
      <c r="M398" s="261">
        <f t="shared" si="393"/>
        <v>0</v>
      </c>
      <c r="N398" s="260" t="s">
        <v>0</v>
      </c>
      <c r="O398" s="270"/>
      <c r="P398" s="262"/>
      <c r="Q398" s="262"/>
      <c r="S398" s="263" t="s">
        <v>0</v>
      </c>
      <c r="T398" s="267" t="str">
        <f t="shared" si="390"/>
        <v/>
      </c>
      <c r="U398" s="263">
        <f t="shared" si="391"/>
        <v>0</v>
      </c>
      <c r="V398" s="264" t="str">
        <f t="shared" si="362"/>
        <v xml:space="preserve"> </v>
      </c>
      <c r="Z398" s="232"/>
      <c r="AP398" s="232"/>
      <c r="AS398" s="268"/>
      <c r="AU398" s="266" t="str">
        <f t="shared" ca="1" si="363"/>
        <v/>
      </c>
      <c r="AV398" s="266" t="str">
        <f t="shared" ca="1" si="364"/>
        <v/>
      </c>
      <c r="AX398" s="266" t="str">
        <f t="shared" ca="1" si="365"/>
        <v/>
      </c>
      <c r="AY398" s="266" t="str">
        <f t="shared" ca="1" si="366"/>
        <v/>
      </c>
      <c r="BA398" s="266" t="str">
        <f t="shared" ca="1" si="367"/>
        <v/>
      </c>
      <c r="BB398" s="266" t="str">
        <f t="shared" ca="1" si="368"/>
        <v/>
      </c>
      <c r="BD398" s="266" t="str">
        <f t="shared" ca="1" si="369"/>
        <v/>
      </c>
      <c r="BE398" s="266" t="str">
        <f t="shared" ca="1" si="370"/>
        <v/>
      </c>
      <c r="BG398" s="266" t="str">
        <f t="shared" ca="1" si="371"/>
        <v/>
      </c>
      <c r="BH398" s="266" t="str">
        <f t="shared" ca="1" si="372"/>
        <v/>
      </c>
      <c r="BI398" s="235"/>
      <c r="BJ398" s="266" t="str">
        <f t="shared" ca="1" si="373"/>
        <v/>
      </c>
      <c r="BK398" s="266" t="str">
        <f t="shared" ca="1" si="373"/>
        <v/>
      </c>
      <c r="BM398" s="266" t="str">
        <f t="shared" ca="1" si="374"/>
        <v/>
      </c>
      <c r="BN398" s="266" t="str">
        <f t="shared" ca="1" si="374"/>
        <v/>
      </c>
      <c r="BP398" s="266" t="str">
        <f t="shared" ca="1" si="375"/>
        <v/>
      </c>
      <c r="BQ398" s="266" t="str">
        <f t="shared" ca="1" si="375"/>
        <v/>
      </c>
      <c r="BS398" s="266" t="str">
        <f t="shared" ca="1" si="376"/>
        <v/>
      </c>
      <c r="BT398" s="266" t="str">
        <f t="shared" ca="1" si="376"/>
        <v/>
      </c>
      <c r="BU398" s="241"/>
      <c r="BV398" s="232"/>
      <c r="BW398" s="266" t="str">
        <f t="shared" ca="1" si="377"/>
        <v/>
      </c>
      <c r="BX398" s="266" t="str">
        <f t="shared" ca="1" si="378"/>
        <v/>
      </c>
      <c r="BY398" s="241"/>
      <c r="BZ398" s="266" t="str">
        <f t="shared" ca="1" si="379"/>
        <v/>
      </c>
      <c r="CA398" s="266" t="str">
        <f t="shared" ca="1" si="380"/>
        <v/>
      </c>
      <c r="CC398" s="266" t="str">
        <f t="shared" ca="1" si="381"/>
        <v/>
      </c>
      <c r="CD398" s="266" t="str">
        <f t="shared" ca="1" si="382"/>
        <v/>
      </c>
      <c r="CF398" s="266" t="str">
        <f t="shared" si="383"/>
        <v/>
      </c>
      <c r="CG398" s="266" t="str">
        <f t="shared" si="384"/>
        <v/>
      </c>
      <c r="CI398" s="266" t="str">
        <f t="shared" ca="1" si="385"/>
        <v/>
      </c>
      <c r="CJ398" s="266" t="str">
        <f t="shared" ca="1" si="386"/>
        <v/>
      </c>
      <c r="CL398" s="266" t="str">
        <f t="shared" ca="1" si="387"/>
        <v/>
      </c>
      <c r="CM398" s="266" t="str">
        <f t="shared" ca="1" si="388"/>
        <v/>
      </c>
    </row>
    <row r="399" spans="1:91" s="239" customFormat="1" ht="17.399999999999999" x14ac:dyDescent="0.55000000000000004">
      <c r="A399" s="254">
        <v>17</v>
      </c>
      <c r="B399" s="255" t="str">
        <f t="shared" si="392"/>
        <v xml:space="preserve">: </v>
      </c>
      <c r="C399" s="258"/>
      <c r="D399" s="258"/>
      <c r="E399" s="256"/>
      <c r="F399" s="258"/>
      <c r="G399" s="256"/>
      <c r="H399" s="257"/>
      <c r="I399" s="258"/>
      <c r="J399" s="259"/>
      <c r="K399" s="566"/>
      <c r="L399" s="260"/>
      <c r="M399" s="261">
        <f t="shared" si="393"/>
        <v>0</v>
      </c>
      <c r="N399" s="260" t="s">
        <v>0</v>
      </c>
      <c r="O399" s="270"/>
      <c r="P399" s="262"/>
      <c r="Q399" s="262"/>
      <c r="S399" s="263" t="s">
        <v>0</v>
      </c>
      <c r="T399" s="267" t="str">
        <f t="shared" si="390"/>
        <v/>
      </c>
      <c r="U399" s="263">
        <f t="shared" si="391"/>
        <v>0</v>
      </c>
      <c r="V399" s="264" t="str">
        <f t="shared" si="362"/>
        <v xml:space="preserve"> </v>
      </c>
      <c r="Z399" s="232"/>
      <c r="AP399" s="232"/>
      <c r="AS399" s="268"/>
      <c r="AU399" s="266" t="str">
        <f t="shared" ca="1" si="363"/>
        <v/>
      </c>
      <c r="AV399" s="266" t="str">
        <f t="shared" ca="1" si="364"/>
        <v/>
      </c>
      <c r="AX399" s="266" t="str">
        <f t="shared" ca="1" si="365"/>
        <v/>
      </c>
      <c r="AY399" s="266" t="str">
        <f t="shared" ca="1" si="366"/>
        <v/>
      </c>
      <c r="BA399" s="266" t="str">
        <f t="shared" ca="1" si="367"/>
        <v/>
      </c>
      <c r="BB399" s="266" t="str">
        <f t="shared" ca="1" si="368"/>
        <v/>
      </c>
      <c r="BD399" s="266" t="str">
        <f t="shared" ca="1" si="369"/>
        <v/>
      </c>
      <c r="BE399" s="266" t="str">
        <f t="shared" ca="1" si="370"/>
        <v/>
      </c>
      <c r="BG399" s="266" t="str">
        <f t="shared" ca="1" si="371"/>
        <v/>
      </c>
      <c r="BH399" s="266" t="str">
        <f t="shared" ca="1" si="372"/>
        <v/>
      </c>
      <c r="BI399" s="235"/>
      <c r="BJ399" s="266" t="str">
        <f t="shared" ca="1" si="373"/>
        <v/>
      </c>
      <c r="BK399" s="266" t="str">
        <f t="shared" ca="1" si="373"/>
        <v/>
      </c>
      <c r="BM399" s="266" t="str">
        <f t="shared" ca="1" si="374"/>
        <v/>
      </c>
      <c r="BN399" s="266" t="str">
        <f t="shared" ca="1" si="374"/>
        <v/>
      </c>
      <c r="BP399" s="266" t="str">
        <f t="shared" ca="1" si="375"/>
        <v/>
      </c>
      <c r="BQ399" s="266" t="str">
        <f t="shared" ca="1" si="375"/>
        <v/>
      </c>
      <c r="BS399" s="266" t="str">
        <f t="shared" ca="1" si="376"/>
        <v/>
      </c>
      <c r="BT399" s="266" t="str">
        <f t="shared" ca="1" si="376"/>
        <v/>
      </c>
      <c r="BU399" s="241"/>
      <c r="BV399" s="232"/>
      <c r="BW399" s="266" t="str">
        <f t="shared" ca="1" si="377"/>
        <v/>
      </c>
      <c r="BX399" s="266" t="str">
        <f t="shared" ca="1" si="378"/>
        <v/>
      </c>
      <c r="BY399" s="241"/>
      <c r="BZ399" s="266" t="str">
        <f t="shared" ca="1" si="379"/>
        <v/>
      </c>
      <c r="CA399" s="266" t="str">
        <f t="shared" ca="1" si="380"/>
        <v/>
      </c>
      <c r="CC399" s="266" t="str">
        <f t="shared" ca="1" si="381"/>
        <v/>
      </c>
      <c r="CD399" s="266" t="str">
        <f t="shared" ca="1" si="382"/>
        <v/>
      </c>
      <c r="CF399" s="266" t="str">
        <f t="shared" si="383"/>
        <v/>
      </c>
      <c r="CG399" s="266" t="str">
        <f t="shared" si="384"/>
        <v/>
      </c>
      <c r="CI399" s="266" t="str">
        <f t="shared" ca="1" si="385"/>
        <v/>
      </c>
      <c r="CJ399" s="266" t="str">
        <f t="shared" ca="1" si="386"/>
        <v/>
      </c>
      <c r="CL399" s="266" t="str">
        <f t="shared" ca="1" si="387"/>
        <v/>
      </c>
      <c r="CM399" s="266" t="str">
        <f t="shared" ca="1" si="388"/>
        <v/>
      </c>
    </row>
    <row r="400" spans="1:91" s="239" customFormat="1" ht="17.399999999999999" x14ac:dyDescent="0.55000000000000004">
      <c r="A400" s="254">
        <v>18</v>
      </c>
      <c r="B400" s="255" t="str">
        <f t="shared" si="392"/>
        <v xml:space="preserve">: </v>
      </c>
      <c r="C400" s="258"/>
      <c r="D400" s="258"/>
      <c r="E400" s="256"/>
      <c r="F400" s="258"/>
      <c r="G400" s="256"/>
      <c r="H400" s="257"/>
      <c r="I400" s="258"/>
      <c r="J400" s="259"/>
      <c r="K400" s="566"/>
      <c r="L400" s="258"/>
      <c r="M400" s="261">
        <f t="shared" si="393"/>
        <v>0</v>
      </c>
      <c r="N400" s="260" t="s">
        <v>0</v>
      </c>
      <c r="O400" s="270"/>
      <c r="P400" s="262"/>
      <c r="Q400" s="262"/>
      <c r="S400" s="263" t="s">
        <v>0</v>
      </c>
      <c r="T400" s="267" t="str">
        <f t="shared" si="390"/>
        <v/>
      </c>
      <c r="U400" s="263">
        <f t="shared" si="391"/>
        <v>0</v>
      </c>
      <c r="V400" s="264" t="str">
        <f t="shared" si="362"/>
        <v xml:space="preserve"> </v>
      </c>
      <c r="Z400" s="232"/>
      <c r="AP400" s="232"/>
      <c r="AS400" s="268"/>
      <c r="AU400" s="266" t="str">
        <f t="shared" ca="1" si="363"/>
        <v/>
      </c>
      <c r="AV400" s="266" t="str">
        <f t="shared" ca="1" si="364"/>
        <v/>
      </c>
      <c r="AX400" s="266" t="str">
        <f t="shared" ca="1" si="365"/>
        <v/>
      </c>
      <c r="AY400" s="266" t="str">
        <f t="shared" ca="1" si="366"/>
        <v/>
      </c>
      <c r="BA400" s="266" t="str">
        <f t="shared" ca="1" si="367"/>
        <v/>
      </c>
      <c r="BB400" s="266" t="str">
        <f t="shared" ca="1" si="368"/>
        <v/>
      </c>
      <c r="BD400" s="266" t="str">
        <f t="shared" ca="1" si="369"/>
        <v/>
      </c>
      <c r="BE400" s="266" t="str">
        <f t="shared" ca="1" si="370"/>
        <v/>
      </c>
      <c r="BG400" s="266" t="str">
        <f t="shared" ca="1" si="371"/>
        <v/>
      </c>
      <c r="BH400" s="266" t="str">
        <f t="shared" ca="1" si="372"/>
        <v/>
      </c>
      <c r="BI400" s="235"/>
      <c r="BJ400" s="266" t="str">
        <f t="shared" ca="1" si="373"/>
        <v/>
      </c>
      <c r="BK400" s="266" t="str">
        <f t="shared" ca="1" si="373"/>
        <v/>
      </c>
      <c r="BM400" s="266" t="str">
        <f t="shared" ca="1" si="374"/>
        <v/>
      </c>
      <c r="BN400" s="266" t="str">
        <f t="shared" ca="1" si="374"/>
        <v/>
      </c>
      <c r="BP400" s="266" t="str">
        <f t="shared" ca="1" si="375"/>
        <v/>
      </c>
      <c r="BQ400" s="266" t="str">
        <f t="shared" ca="1" si="375"/>
        <v/>
      </c>
      <c r="BS400" s="266" t="str">
        <f t="shared" ca="1" si="376"/>
        <v/>
      </c>
      <c r="BT400" s="266" t="str">
        <f t="shared" ca="1" si="376"/>
        <v/>
      </c>
      <c r="BU400" s="241"/>
      <c r="BV400" s="232"/>
      <c r="BW400" s="266" t="str">
        <f t="shared" ca="1" si="377"/>
        <v/>
      </c>
      <c r="BX400" s="266" t="str">
        <f t="shared" ca="1" si="378"/>
        <v/>
      </c>
      <c r="BY400" s="241"/>
      <c r="BZ400" s="266" t="str">
        <f t="shared" ca="1" si="379"/>
        <v/>
      </c>
      <c r="CA400" s="266" t="str">
        <f t="shared" ca="1" si="380"/>
        <v/>
      </c>
      <c r="CC400" s="266" t="str">
        <f t="shared" ca="1" si="381"/>
        <v/>
      </c>
      <c r="CD400" s="266" t="str">
        <f t="shared" ca="1" si="382"/>
        <v/>
      </c>
      <c r="CF400" s="266" t="str">
        <f t="shared" si="383"/>
        <v/>
      </c>
      <c r="CG400" s="266" t="str">
        <f t="shared" si="384"/>
        <v/>
      </c>
      <c r="CI400" s="266" t="str">
        <f t="shared" ca="1" si="385"/>
        <v/>
      </c>
      <c r="CJ400" s="266" t="str">
        <f t="shared" ca="1" si="386"/>
        <v/>
      </c>
      <c r="CL400" s="266" t="str">
        <f t="shared" ca="1" si="387"/>
        <v/>
      </c>
      <c r="CM400" s="266" t="str">
        <f t="shared" ca="1" si="388"/>
        <v/>
      </c>
    </row>
    <row r="401" spans="1:92" s="239" customFormat="1" ht="17.399999999999999" x14ac:dyDescent="0.55000000000000004">
      <c r="A401" s="254">
        <v>19</v>
      </c>
      <c r="B401" s="255" t="str">
        <f t="shared" si="392"/>
        <v xml:space="preserve">: </v>
      </c>
      <c r="C401" s="258"/>
      <c r="D401" s="258"/>
      <c r="E401" s="256"/>
      <c r="F401" s="258"/>
      <c r="G401" s="256"/>
      <c r="H401" s="257"/>
      <c r="I401" s="258"/>
      <c r="J401" s="259"/>
      <c r="K401" s="566"/>
      <c r="L401" s="258"/>
      <c r="M401" s="261">
        <f t="shared" si="393"/>
        <v>0</v>
      </c>
      <c r="N401" s="260" t="s">
        <v>0</v>
      </c>
      <c r="O401" s="270"/>
      <c r="P401" s="262"/>
      <c r="Q401" s="262"/>
      <c r="S401" s="263" t="s">
        <v>0</v>
      </c>
      <c r="T401" s="267" t="str">
        <f t="shared" si="390"/>
        <v/>
      </c>
      <c r="U401" s="263">
        <f t="shared" si="391"/>
        <v>0</v>
      </c>
      <c r="V401" s="264" t="str">
        <f t="shared" si="362"/>
        <v xml:space="preserve"> </v>
      </c>
      <c r="Z401" s="232"/>
      <c r="AP401" s="232"/>
      <c r="AS401" s="268"/>
      <c r="AU401" s="266" t="str">
        <f t="shared" ca="1" si="363"/>
        <v/>
      </c>
      <c r="AV401" s="266" t="str">
        <f t="shared" ca="1" si="364"/>
        <v/>
      </c>
      <c r="AX401" s="266" t="str">
        <f t="shared" ca="1" si="365"/>
        <v/>
      </c>
      <c r="AY401" s="266" t="str">
        <f t="shared" ca="1" si="366"/>
        <v/>
      </c>
      <c r="BA401" s="266" t="str">
        <f t="shared" ca="1" si="367"/>
        <v/>
      </c>
      <c r="BB401" s="266" t="str">
        <f t="shared" ca="1" si="368"/>
        <v/>
      </c>
      <c r="BD401" s="266" t="str">
        <f t="shared" ca="1" si="369"/>
        <v/>
      </c>
      <c r="BE401" s="266" t="str">
        <f t="shared" ca="1" si="370"/>
        <v/>
      </c>
      <c r="BG401" s="266" t="str">
        <f t="shared" ca="1" si="371"/>
        <v/>
      </c>
      <c r="BH401" s="266" t="str">
        <f t="shared" ca="1" si="372"/>
        <v/>
      </c>
      <c r="BI401" s="235"/>
      <c r="BJ401" s="266" t="str">
        <f t="shared" ca="1" si="373"/>
        <v/>
      </c>
      <c r="BK401" s="266" t="str">
        <f t="shared" ca="1" si="373"/>
        <v/>
      </c>
      <c r="BM401" s="266" t="str">
        <f t="shared" ca="1" si="374"/>
        <v/>
      </c>
      <c r="BN401" s="266" t="str">
        <f t="shared" ca="1" si="374"/>
        <v/>
      </c>
      <c r="BP401" s="266" t="str">
        <f t="shared" ca="1" si="375"/>
        <v/>
      </c>
      <c r="BQ401" s="266" t="str">
        <f t="shared" ca="1" si="375"/>
        <v/>
      </c>
      <c r="BS401" s="266" t="str">
        <f t="shared" ca="1" si="376"/>
        <v/>
      </c>
      <c r="BT401" s="266" t="str">
        <f t="shared" ca="1" si="376"/>
        <v/>
      </c>
      <c r="BU401" s="241"/>
      <c r="BV401" s="232"/>
      <c r="BW401" s="266" t="str">
        <f t="shared" ca="1" si="377"/>
        <v/>
      </c>
      <c r="BX401" s="266" t="str">
        <f t="shared" ca="1" si="378"/>
        <v/>
      </c>
      <c r="BY401" s="241"/>
      <c r="BZ401" s="266" t="str">
        <f t="shared" ca="1" si="379"/>
        <v/>
      </c>
      <c r="CA401" s="266" t="str">
        <f t="shared" ca="1" si="380"/>
        <v/>
      </c>
      <c r="CC401" s="266" t="str">
        <f t="shared" ca="1" si="381"/>
        <v/>
      </c>
      <c r="CD401" s="266" t="str">
        <f t="shared" ca="1" si="382"/>
        <v/>
      </c>
      <c r="CF401" s="266" t="str">
        <f t="shared" si="383"/>
        <v/>
      </c>
      <c r="CG401" s="266" t="str">
        <f t="shared" si="384"/>
        <v/>
      </c>
      <c r="CI401" s="266" t="str">
        <f t="shared" ca="1" si="385"/>
        <v/>
      </c>
      <c r="CJ401" s="266" t="str">
        <f t="shared" ca="1" si="386"/>
        <v/>
      </c>
      <c r="CL401" s="266" t="str">
        <f t="shared" ca="1" si="387"/>
        <v/>
      </c>
      <c r="CM401" s="266" t="str">
        <f t="shared" ca="1" si="388"/>
        <v/>
      </c>
    </row>
    <row r="402" spans="1:92" s="239" customFormat="1" ht="17.399999999999999" x14ac:dyDescent="0.55000000000000004">
      <c r="A402" s="254">
        <v>20</v>
      </c>
      <c r="B402" s="255" t="str">
        <f t="shared" si="392"/>
        <v xml:space="preserve">: </v>
      </c>
      <c r="C402" s="258"/>
      <c r="D402" s="258"/>
      <c r="E402" s="256"/>
      <c r="F402" s="258"/>
      <c r="G402" s="256"/>
      <c r="H402" s="257"/>
      <c r="I402" s="258"/>
      <c r="J402" s="259"/>
      <c r="K402" s="566"/>
      <c r="L402" s="258"/>
      <c r="M402" s="269" t="s">
        <v>0</v>
      </c>
      <c r="N402" s="260" t="s">
        <v>0</v>
      </c>
      <c r="O402" s="270"/>
      <c r="P402" s="262"/>
      <c r="Q402" s="262"/>
      <c r="S402" s="263" t="str">
        <f t="shared" si="389"/>
        <v xml:space="preserve"> </v>
      </c>
      <c r="T402" s="267" t="str">
        <f t="shared" si="390"/>
        <v/>
      </c>
      <c r="U402" s="263" t="e">
        <f t="shared" si="391"/>
        <v>#VALUE!</v>
      </c>
      <c r="V402" s="264" t="str">
        <f t="shared" si="362"/>
        <v xml:space="preserve"> </v>
      </c>
      <c r="Z402" s="232"/>
      <c r="AP402" s="232"/>
      <c r="AS402" s="268"/>
      <c r="AU402" s="266" t="str">
        <f t="shared" ca="1" si="363"/>
        <v/>
      </c>
      <c r="AV402" s="266" t="str">
        <f t="shared" ca="1" si="364"/>
        <v/>
      </c>
      <c r="AX402" s="266" t="str">
        <f t="shared" ca="1" si="365"/>
        <v/>
      </c>
      <c r="AY402" s="266" t="str">
        <f t="shared" ca="1" si="366"/>
        <v/>
      </c>
      <c r="BA402" s="266" t="str">
        <f t="shared" ca="1" si="367"/>
        <v/>
      </c>
      <c r="BB402" s="266" t="str">
        <f t="shared" ca="1" si="368"/>
        <v/>
      </c>
      <c r="BD402" s="266" t="str">
        <f t="shared" ca="1" si="369"/>
        <v/>
      </c>
      <c r="BE402" s="266" t="str">
        <f t="shared" ca="1" si="370"/>
        <v/>
      </c>
      <c r="BG402" s="266" t="str">
        <f t="shared" ca="1" si="371"/>
        <v/>
      </c>
      <c r="BH402" s="266" t="str">
        <f t="shared" ca="1" si="372"/>
        <v/>
      </c>
      <c r="BI402" s="235"/>
      <c r="BJ402" s="266" t="str">
        <f t="shared" ca="1" si="373"/>
        <v/>
      </c>
      <c r="BK402" s="266" t="str">
        <f t="shared" ca="1" si="373"/>
        <v/>
      </c>
      <c r="BM402" s="266" t="str">
        <f t="shared" ca="1" si="374"/>
        <v/>
      </c>
      <c r="BN402" s="266" t="str">
        <f t="shared" ca="1" si="374"/>
        <v/>
      </c>
      <c r="BP402" s="266" t="str">
        <f t="shared" ca="1" si="375"/>
        <v/>
      </c>
      <c r="BQ402" s="266" t="str">
        <f t="shared" ca="1" si="375"/>
        <v/>
      </c>
      <c r="BS402" s="266" t="str">
        <f t="shared" ca="1" si="376"/>
        <v/>
      </c>
      <c r="BT402" s="266" t="str">
        <f t="shared" ca="1" si="376"/>
        <v/>
      </c>
      <c r="BU402" s="241"/>
      <c r="BV402" s="232"/>
      <c r="BW402" s="266" t="str">
        <f t="shared" ca="1" si="377"/>
        <v/>
      </c>
      <c r="BX402" s="266" t="str">
        <f t="shared" ca="1" si="378"/>
        <v/>
      </c>
      <c r="BY402" s="241"/>
      <c r="BZ402" s="266" t="str">
        <f t="shared" ca="1" si="379"/>
        <v/>
      </c>
      <c r="CA402" s="266" t="str">
        <f t="shared" ca="1" si="380"/>
        <v/>
      </c>
      <c r="CC402" s="266" t="str">
        <f t="shared" ca="1" si="381"/>
        <v/>
      </c>
      <c r="CD402" s="266" t="str">
        <f t="shared" ca="1" si="382"/>
        <v/>
      </c>
      <c r="CF402" s="266" t="str">
        <f t="shared" si="383"/>
        <v/>
      </c>
      <c r="CG402" s="266" t="str">
        <f t="shared" si="384"/>
        <v/>
      </c>
      <c r="CI402" s="266" t="str">
        <f t="shared" ca="1" si="385"/>
        <v/>
      </c>
      <c r="CJ402" s="266" t="str">
        <f t="shared" ca="1" si="386"/>
        <v/>
      </c>
      <c r="CL402" s="266" t="str">
        <f t="shared" ca="1" si="387"/>
        <v/>
      </c>
      <c r="CM402" s="266" t="str">
        <f t="shared" ca="1" si="388"/>
        <v/>
      </c>
    </row>
    <row r="403" spans="1:92" s="239" customFormat="1" ht="42" x14ac:dyDescent="0.55000000000000004">
      <c r="A403" s="241"/>
      <c r="B403" s="271" t="s">
        <v>210</v>
      </c>
      <c r="C403" s="272"/>
      <c r="D403" s="272"/>
      <c r="E403" s="272"/>
      <c r="F403" s="272"/>
      <c r="G403" s="272"/>
      <c r="H403" s="241"/>
      <c r="J403" s="273"/>
      <c r="K403" s="560"/>
      <c r="L403" s="241"/>
      <c r="M403" s="241" t="s">
        <v>211</v>
      </c>
      <c r="N403" s="241"/>
      <c r="P403" s="262"/>
      <c r="Q403" s="262"/>
      <c r="R403" s="316" t="s">
        <v>302</v>
      </c>
      <c r="S403" s="317">
        <f>AVERAGE(S383:S402)</f>
        <v>3.7499999999999999E-2</v>
      </c>
      <c r="T403" s="466">
        <f>IF(S411="Y",SUM(T383:T402)/SUM(O383:O402),AVERAGE(T383:T402))</f>
        <v>3.7499999999999999E-2</v>
      </c>
      <c r="U403" s="275" t="e">
        <f>SUM(U383:U402)/SUM(O383:O402)</f>
        <v>#VALUE!</v>
      </c>
      <c r="Z403" s="232"/>
      <c r="AP403" s="232"/>
      <c r="AT403" s="273" t="s">
        <v>212</v>
      </c>
      <c r="AU403" s="276" t="e">
        <f ca="1">AVERAGE(AU383:AU402)</f>
        <v>#DIV/0!</v>
      </c>
      <c r="AV403" s="276">
        <f ca="1">SUM(AV383:AV402)/COUNTIF(AV383:AV402,"&gt;0")</f>
        <v>3.7499999999999999E-2</v>
      </c>
      <c r="AX403" s="276">
        <f ca="1">AVERAGE(AX383:AX402)</f>
        <v>3.7499999999999999E-2</v>
      </c>
      <c r="AY403" s="276" t="e">
        <f ca="1">SUM(AY383:AY402)/COUNTIF(AY383:AY402,"&gt;0")</f>
        <v>#DIV/0!</v>
      </c>
      <c r="BA403" s="276" t="e">
        <f ca="1">AVERAGE(BA383:BA402)</f>
        <v>#DIV/0!</v>
      </c>
      <c r="BB403" s="276">
        <f ca="1">SUM(BB383:BB402)/COUNTIF(BB383:BB402,"&gt;0")</f>
        <v>3.7499999999999999E-2</v>
      </c>
      <c r="BD403" s="276" t="e">
        <f ca="1">AVERAGE(BD383:BD402)</f>
        <v>#DIV/0!</v>
      </c>
      <c r="BE403" s="276">
        <f ca="1">SUM(BE383:BE402)/COUNTIF(BE383:BE402,"&gt;0")</f>
        <v>3.7499999999999999E-2</v>
      </c>
      <c r="BG403" s="276">
        <f ca="1">AVERAGE(BG383:BG402)</f>
        <v>3.7499999999999999E-2</v>
      </c>
      <c r="BH403" s="276">
        <f ca="1">SUM(BH383:BH402)/COUNTIF(BH383:BH402,"&gt;0")</f>
        <v>3.7499999999999999E-2</v>
      </c>
      <c r="BI403" s="235"/>
      <c r="BJ403" s="276">
        <f ca="1">AVERAGE(BJ383:BJ402)</f>
        <v>3.7499999999999999E-2</v>
      </c>
      <c r="BK403" s="276" t="e">
        <f ca="1">SUM(BK383:BK402)/COUNTIF(BK383:BK402,"&gt;0")</f>
        <v>#DIV/0!</v>
      </c>
      <c r="BM403" s="276">
        <f ca="1">AVERAGE(BM383:BM402)</f>
        <v>3.7499999999999999E-2</v>
      </c>
      <c r="BN403" s="276">
        <f ca="1">SUM(BN383:BN402)/COUNTIF(BN383:BN402,"&gt;0")</f>
        <v>3.7499999999999999E-2</v>
      </c>
      <c r="BP403" s="276" t="e">
        <f ca="1">AVERAGE(BP383:BP402)</f>
        <v>#DIV/0!</v>
      </c>
      <c r="BQ403" s="276">
        <f ca="1">SUM(BQ383:BQ402)/COUNTIF(BQ383:BQ402,"&gt;0")</f>
        <v>3.7499999999999999E-2</v>
      </c>
      <c r="BS403" s="276" t="e">
        <f ca="1">AVERAGE(BS383:BS402)</f>
        <v>#DIV/0!</v>
      </c>
      <c r="BT403" s="276" t="e">
        <f ca="1">SUM(BT383:BT402)/COUNTIF(BT383:BT402,"&gt;0")</f>
        <v>#DIV/0!</v>
      </c>
      <c r="BU403" s="241"/>
      <c r="BV403" s="232"/>
      <c r="BW403" s="276">
        <f ca="1">AVERAGE(BW383:BW402)</f>
        <v>3.7499999999999999E-2</v>
      </c>
      <c r="BX403" s="276" t="e">
        <f ca="1">SUM(BX383:BX402)/COUNTIF(BX383:BX402,"&gt;0")</f>
        <v>#DIV/0!</v>
      </c>
      <c r="BY403" s="241"/>
      <c r="BZ403" s="276">
        <f ca="1">AVERAGE(BZ383:BZ402)</f>
        <v>3.7499999999999999E-2</v>
      </c>
      <c r="CA403" s="276" t="e">
        <f ca="1">SUM(CA383:CA402)/COUNTIF(CA383:CA402,"&gt;0")</f>
        <v>#DIV/0!</v>
      </c>
      <c r="CC403" s="276">
        <f ca="1">AVERAGE(CC383:CC402)</f>
        <v>3.7499999999999999E-2</v>
      </c>
      <c r="CD403" s="276">
        <f ca="1">SUM(CD383:CD402)/COUNTIF(CD383:CD402,"&gt;0")</f>
        <v>3.7499999999999999E-2</v>
      </c>
      <c r="CF403" s="276" t="e">
        <f>AVERAGE(CF383:CF402)</f>
        <v>#DIV/0!</v>
      </c>
      <c r="CG403" s="276" t="e">
        <f>SUM(CG383:CG402)/COUNTIF(CG383:CG402,"&gt;0")</f>
        <v>#DIV/0!</v>
      </c>
      <c r="CI403" s="276">
        <f ca="1">AVERAGE(CI383:CI402)</f>
        <v>3.7499999999999999E-2</v>
      </c>
      <c r="CJ403" s="276">
        <f ca="1">SUM(CJ383:CJ402)/COUNTIF(CJ383:CJ402,"&gt;0")</f>
        <v>3.7499999999999999E-2</v>
      </c>
      <c r="CL403" s="276" t="e">
        <f ca="1">AVERAGE(CL383:CL402)</f>
        <v>#DIV/0!</v>
      </c>
      <c r="CM403" s="276">
        <f ca="1">SUM(CM383:CM402)/COUNTIF(CM383:CM402,"&gt;0")</f>
        <v>3.7499999999999999E-2</v>
      </c>
    </row>
    <row r="404" spans="1:92" s="239" customFormat="1" ht="42" x14ac:dyDescent="0.55000000000000004">
      <c r="A404" s="241"/>
      <c r="B404" s="271" t="s">
        <v>213</v>
      </c>
      <c r="C404" s="272" t="s">
        <v>214</v>
      </c>
      <c r="D404" s="277" t="s">
        <v>0</v>
      </c>
      <c r="E404" s="278"/>
      <c r="F404" s="278"/>
      <c r="G404" s="278"/>
      <c r="H404" s="278"/>
      <c r="I404" s="278"/>
      <c r="J404" s="278"/>
      <c r="K404" s="561"/>
      <c r="L404" s="241"/>
      <c r="M404" s="241"/>
      <c r="N404" s="241"/>
      <c r="P404" s="262"/>
      <c r="Q404" s="262"/>
      <c r="R404" s="279" t="s">
        <v>215</v>
      </c>
      <c r="S404" s="280">
        <f>S403+V404*S407</f>
        <v>3.7499999999999999E-2</v>
      </c>
      <c r="T404" s="280">
        <f>T403+V404*T407</f>
        <v>3.7499999999999999E-2</v>
      </c>
      <c r="U404" s="280" t="e">
        <f>U403+V404*U407</f>
        <v>#VALUE!</v>
      </c>
      <c r="V404" s="281">
        <v>1</v>
      </c>
      <c r="W404" s="282" t="s">
        <v>216</v>
      </c>
      <c r="Z404" s="232"/>
      <c r="AP404" s="232"/>
      <c r="AT404" s="279" t="s">
        <v>215</v>
      </c>
      <c r="AU404" s="283" t="e">
        <f ca="1">AU403+(AU409*AU406)</f>
        <v>#DIV/0!</v>
      </c>
      <c r="AV404" s="283" t="e">
        <f ca="1">AV403+(AV409*AU406)</f>
        <v>#DIV/0!</v>
      </c>
      <c r="AX404" s="283" t="e">
        <f ca="1">AX403+(AX409*AX406)</f>
        <v>#DIV/0!</v>
      </c>
      <c r="AY404" s="283" t="e">
        <f ca="1">AY403+(AY409*AX406)</f>
        <v>#DIV/0!</v>
      </c>
      <c r="BA404" s="283" t="e">
        <f ca="1">BA403+(BA409*BA406)</f>
        <v>#DIV/0!</v>
      </c>
      <c r="BB404" s="283" t="e">
        <f ca="1">BB403+(BB409*BA406)</f>
        <v>#DIV/0!</v>
      </c>
      <c r="BD404" s="283" t="e">
        <f ca="1">BD403+(BD409*BD406)</f>
        <v>#DIV/0!</v>
      </c>
      <c r="BE404" s="283" t="e">
        <f ca="1">BE403+(BE409*BD406)</f>
        <v>#DIV/0!</v>
      </c>
      <c r="BG404" s="283" t="e">
        <f ca="1">BG403+(BG409*BG406)</f>
        <v>#DIV/0!</v>
      </c>
      <c r="BH404" s="283" t="e">
        <f ca="1">BH403+(BH409*BG406)</f>
        <v>#DIV/0!</v>
      </c>
      <c r="BI404" s="235"/>
      <c r="BJ404" s="283" t="e">
        <f ca="1">BJ403+(BJ409*BJ406)</f>
        <v>#DIV/0!</v>
      </c>
      <c r="BK404" s="283" t="e">
        <f ca="1">BK403+(BK409*BJ406)</f>
        <v>#DIV/0!</v>
      </c>
      <c r="BM404" s="283" t="e">
        <f ca="1">BM403+(BM409*BM406)</f>
        <v>#DIV/0!</v>
      </c>
      <c r="BN404" s="283" t="e">
        <f ca="1">BN403+(BN409*BM406)</f>
        <v>#DIV/0!</v>
      </c>
      <c r="BP404" s="283" t="e">
        <f ca="1">BP403+(BP409*BP406)</f>
        <v>#DIV/0!</v>
      </c>
      <c r="BQ404" s="283" t="e">
        <f ca="1">BQ403+(BQ409*BP406)</f>
        <v>#DIV/0!</v>
      </c>
      <c r="BS404" s="283" t="e">
        <f ca="1">BS403+(BS409*BS406)</f>
        <v>#DIV/0!</v>
      </c>
      <c r="BT404" s="283" t="e">
        <f ca="1">BT403+(BT409*BS406)</f>
        <v>#DIV/0!</v>
      </c>
      <c r="BU404" s="241"/>
      <c r="BV404" s="232"/>
      <c r="BW404" s="283">
        <f ca="1">BW403+(BW409*BW406)</f>
        <v>3.7499999999999999E-2</v>
      </c>
      <c r="BX404" s="283" t="e">
        <f ca="1">BX403+(BX409*BW406)</f>
        <v>#DIV/0!</v>
      </c>
      <c r="BY404" s="241"/>
      <c r="BZ404" s="283" t="e">
        <f ca="1">BZ403+(BZ409*BZ406)</f>
        <v>#DIV/0!</v>
      </c>
      <c r="CA404" s="283" t="e">
        <f ca="1">CA403+(CA409*BZ406)</f>
        <v>#DIV/0!</v>
      </c>
      <c r="CC404" s="283">
        <f ca="1">CC403+(CC409*CC406)</f>
        <v>3.7499999999999999E-2</v>
      </c>
      <c r="CD404" s="283" t="e">
        <f ca="1">CD403+(CD409*CC406)</f>
        <v>#DIV/0!</v>
      </c>
      <c r="CF404" s="283" t="e">
        <f>CF403+(CF409*CF406)</f>
        <v>#DIV/0!</v>
      </c>
      <c r="CG404" s="283" t="e">
        <f>CG403+(CG409*CF406)</f>
        <v>#DIV/0!</v>
      </c>
      <c r="CI404" s="283" t="e">
        <f ca="1">CI403+(CI409*CI406)</f>
        <v>#DIV/0!</v>
      </c>
      <c r="CJ404" s="283" t="e">
        <f ca="1">CJ403+(CJ409*CI406)</f>
        <v>#DIV/0!</v>
      </c>
      <c r="CL404" s="283" t="e">
        <f ca="1">CL403+(CL409*CL406)</f>
        <v>#DIV/0!</v>
      </c>
      <c r="CM404" s="283" t="e">
        <f ca="1">CM403+(CM409*CL406)</f>
        <v>#DIV/0!</v>
      </c>
    </row>
    <row r="405" spans="1:92" s="241" customFormat="1" ht="13" customHeight="1" x14ac:dyDescent="0.55000000000000004">
      <c r="B405" s="271" t="s">
        <v>217</v>
      </c>
      <c r="C405" s="262"/>
      <c r="D405" s="300" t="s">
        <v>0</v>
      </c>
      <c r="E405" s="285"/>
      <c r="F405" s="285"/>
      <c r="G405" s="285"/>
      <c r="H405" s="285"/>
      <c r="I405" s="285"/>
      <c r="J405" s="285"/>
      <c r="K405" s="562"/>
      <c r="L405" s="239"/>
      <c r="M405" s="239"/>
      <c r="R405" s="279" t="s">
        <v>218</v>
      </c>
      <c r="S405" s="280">
        <f>S403-V405*S407</f>
        <v>3.7499999999999999E-2</v>
      </c>
      <c r="T405" s="280">
        <f>T403-V405*T407</f>
        <v>3.7499999999999999E-2</v>
      </c>
      <c r="U405" s="280" t="e">
        <f>U403-V405*U407</f>
        <v>#VALUE!</v>
      </c>
      <c r="V405" s="281">
        <v>1</v>
      </c>
      <c r="W405" s="282" t="s">
        <v>219</v>
      </c>
      <c r="X405" s="239"/>
      <c r="Z405" s="286"/>
      <c r="AP405" s="286"/>
      <c r="AQ405" s="239"/>
      <c r="AR405" s="239"/>
      <c r="AS405" s="239"/>
      <c r="AT405" s="279" t="s">
        <v>218</v>
      </c>
      <c r="AU405" s="283">
        <f ca="1">AU403-(AU409*AU407)</f>
        <v>3.7499999999999999E-2</v>
      </c>
      <c r="AV405" s="283" t="e">
        <f ca="1">AV403-(AV409*AU407)</f>
        <v>#DIV/0!</v>
      </c>
      <c r="AW405" s="239"/>
      <c r="AX405" s="283" t="e">
        <f ca="1">AX403-(AX409*AX407)</f>
        <v>#DIV/0!</v>
      </c>
      <c r="AY405" s="283" t="e">
        <f ca="1">AY403-(AY409*AX407)</f>
        <v>#DIV/0!</v>
      </c>
      <c r="AZ405" s="239"/>
      <c r="BA405" s="283" t="e">
        <f ca="1">BA403-(BA409*BA407)</f>
        <v>#DIV/0!</v>
      </c>
      <c r="BB405" s="283" t="e">
        <f ca="1">BB403-(BB409*BA407)</f>
        <v>#DIV/0!</v>
      </c>
      <c r="BC405" s="239"/>
      <c r="BD405" s="283">
        <f ca="1">BD403-(BD409*BD407)</f>
        <v>3.7499999999999999E-2</v>
      </c>
      <c r="BE405" s="283">
        <f ca="1">BE403-(BE409*BD407)</f>
        <v>3.7499999999999999E-2</v>
      </c>
      <c r="BF405" s="239"/>
      <c r="BG405" s="283">
        <f ca="1">BG403-(BG409*BG407)</f>
        <v>3.7499999999999999E-2</v>
      </c>
      <c r="BH405" s="283" t="e">
        <f ca="1">BH403-(BH409*BG407)</f>
        <v>#DIV/0!</v>
      </c>
      <c r="BI405" s="235"/>
      <c r="BJ405" s="283" t="e">
        <f ca="1">BJ403-(BJ409*BJ407)</f>
        <v>#DIV/0!</v>
      </c>
      <c r="BK405" s="283" t="e">
        <f ca="1">BK403-(BK409*BJ407)</f>
        <v>#DIV/0!</v>
      </c>
      <c r="BL405" s="239"/>
      <c r="BM405" s="283">
        <f ca="1">BM403-(BM409*BM407)</f>
        <v>3.7499999999999999E-2</v>
      </c>
      <c r="BN405" s="283" t="e">
        <f ca="1">BN403-(BN409*BM407)</f>
        <v>#DIV/0!</v>
      </c>
      <c r="BO405" s="239"/>
      <c r="BP405" s="283" t="e">
        <f ca="1">BP403-(BP409*BP407)</f>
        <v>#DIV/0!</v>
      </c>
      <c r="BQ405" s="283" t="e">
        <f ca="1">BQ403-(BQ409*BP407)</f>
        <v>#DIV/0!</v>
      </c>
      <c r="BR405" s="239"/>
      <c r="BS405" s="283" t="e">
        <f ca="1">BS403-(BS409*BS407)</f>
        <v>#DIV/0!</v>
      </c>
      <c r="BT405" s="283" t="e">
        <f ca="1">BT403-(BT409*BS407)</f>
        <v>#DIV/0!</v>
      </c>
      <c r="BV405" s="232"/>
      <c r="BW405" s="283" t="e">
        <f ca="1">BW403-(BW409*BW407)</f>
        <v>#DIV/0!</v>
      </c>
      <c r="BX405" s="283">
        <f ca="1">BX403-(BX409*BW407)</f>
        <v>3.7499999999999999E-2</v>
      </c>
      <c r="BZ405" s="283" t="e">
        <f ca="1">BZ403-(BZ409*BZ407)</f>
        <v>#DIV/0!</v>
      </c>
      <c r="CA405" s="283" t="e">
        <f ca="1">CA403-(CA409*BZ407)</f>
        <v>#DIV/0!</v>
      </c>
      <c r="CB405" s="239"/>
      <c r="CC405" s="283">
        <f ca="1">CC403-(CC409*CC407)</f>
        <v>3.7499999999999999E-2</v>
      </c>
      <c r="CD405" s="283" t="e">
        <f ca="1">CD403-(CD409*CC407)</f>
        <v>#DIV/0!</v>
      </c>
      <c r="CE405" s="239"/>
      <c r="CF405" s="283" t="e">
        <f>CF403-(CF409*CF407)</f>
        <v>#DIV/0!</v>
      </c>
      <c r="CG405" s="283" t="e">
        <f>CG403-(CG409*CF407)</f>
        <v>#DIV/0!</v>
      </c>
      <c r="CH405" s="239"/>
      <c r="CI405" s="283" t="e">
        <f ca="1">CI403-(CI409*CI407)</f>
        <v>#DIV/0!</v>
      </c>
      <c r="CJ405" s="283" t="e">
        <f ca="1">CJ403-(CJ409*CI407)</f>
        <v>#DIV/0!</v>
      </c>
      <c r="CK405" s="239"/>
      <c r="CL405" s="283" t="e">
        <f ca="1">CL403-(CL409*CL407)</f>
        <v>#DIV/0!</v>
      </c>
      <c r="CM405" s="283" t="e">
        <f ca="1">CM403-(CM409*CL407)</f>
        <v>#DIV/0!</v>
      </c>
      <c r="CN405" s="239"/>
    </row>
    <row r="406" spans="1:92" s="241" customFormat="1" ht="28.2" x14ac:dyDescent="0.55000000000000004">
      <c r="C406" s="262"/>
      <c r="D406" s="284" t="s">
        <v>0</v>
      </c>
      <c r="E406" s="285" t="s">
        <v>0</v>
      </c>
      <c r="F406" s="285" t="s">
        <v>0</v>
      </c>
      <c r="G406" s="285"/>
      <c r="H406" s="285"/>
      <c r="I406" s="285"/>
      <c r="J406" s="285"/>
      <c r="K406" s="562"/>
      <c r="R406" s="279" t="s">
        <v>220</v>
      </c>
      <c r="S406" s="280" t="str">
        <f>IF((0.67*S407)&gt;S403,"no","yes")</f>
        <v>yes</v>
      </c>
      <c r="T406" s="280" t="str">
        <f>IF((0.67*T407)&gt;T403,"no","yes")</f>
        <v>yes</v>
      </c>
      <c r="U406" s="280" t="e">
        <f>IF((0.67*U407)&gt;U403,"no","yes")</f>
        <v>#VALUE!</v>
      </c>
      <c r="Z406" s="286"/>
      <c r="AP406" s="286"/>
      <c r="AS406" s="757" t="s">
        <v>221</v>
      </c>
      <c r="AT406" s="758"/>
      <c r="AU406" s="281">
        <v>1</v>
      </c>
      <c r="AX406" s="281">
        <v>1</v>
      </c>
      <c r="BA406" s="281">
        <v>1</v>
      </c>
      <c r="BD406" s="281">
        <v>1</v>
      </c>
      <c r="BG406" s="281">
        <v>1</v>
      </c>
      <c r="BI406" s="235"/>
      <c r="BJ406" s="281">
        <v>1</v>
      </c>
      <c r="BM406" s="281">
        <v>1</v>
      </c>
      <c r="BP406" s="281">
        <v>1</v>
      </c>
      <c r="BS406" s="281">
        <v>1</v>
      </c>
      <c r="BV406" s="286"/>
      <c r="BW406" s="281">
        <v>1</v>
      </c>
      <c r="BZ406" s="281">
        <v>1</v>
      </c>
      <c r="CC406" s="281">
        <v>1</v>
      </c>
      <c r="CF406" s="281">
        <v>1</v>
      </c>
      <c r="CI406" s="281">
        <v>1</v>
      </c>
      <c r="CL406" s="281">
        <v>1</v>
      </c>
    </row>
    <row r="407" spans="1:92" s="241" customFormat="1" ht="28.2" x14ac:dyDescent="0.55000000000000004">
      <c r="A407" s="287" t="str">
        <f>HYPERLINK("#"&amp;"'"&amp;A$1&amp;"'!a1","Back to top")</f>
        <v>Back to top</v>
      </c>
      <c r="B407" s="287"/>
      <c r="C407" s="262"/>
      <c r="D407" s="284" t="s">
        <v>0</v>
      </c>
      <c r="E407" s="285"/>
      <c r="F407" s="285"/>
      <c r="G407" s="285"/>
      <c r="H407" s="285"/>
      <c r="I407" s="285"/>
      <c r="J407" s="285"/>
      <c r="K407" s="562"/>
      <c r="N407" s="282"/>
      <c r="O407" s="282"/>
      <c r="R407" s="279" t="s">
        <v>222</v>
      </c>
      <c r="S407" s="280">
        <f>_xlfn.STDEV.P(S383:S402)</f>
        <v>0</v>
      </c>
      <c r="T407" s="280">
        <f t="array" ref="T407">IF(S411="Y",SQRT(SUM(O383:O402*(M383:M402-(T403))^2)/((COUNTIFS(O383:O402,"&lt;&gt;0")-1)/COUNTIFS(O383:O402,"&lt;&gt;0")*SUM(O383:O402))),_xlfn.STDEV.P(T383:T402))</f>
        <v>0</v>
      </c>
      <c r="U407" s="280" t="e">
        <f t="array" ref="U407">SQRT(SUM(O383:O402*(M383:M402-(U403))^2)/((COUNTIFS(O383:O402,"&lt;&gt;0")-1)/COUNTIFS(O383:O402,"&lt;&gt;0")*SUM(O383:O402)))</f>
        <v>#VALUE!</v>
      </c>
      <c r="Z407" s="286"/>
      <c r="AP407" s="286"/>
      <c r="AS407" s="757"/>
      <c r="AT407" s="758"/>
      <c r="AU407" s="281">
        <v>1</v>
      </c>
      <c r="AX407" s="281">
        <v>1</v>
      </c>
      <c r="BA407" s="281">
        <v>1</v>
      </c>
      <c r="BD407" s="281">
        <v>1</v>
      </c>
      <c r="BG407" s="281">
        <v>1</v>
      </c>
      <c r="BI407" s="235"/>
      <c r="BJ407" s="281">
        <v>1</v>
      </c>
      <c r="BM407" s="281">
        <v>1</v>
      </c>
      <c r="BP407" s="281">
        <v>1</v>
      </c>
      <c r="BS407" s="281">
        <v>1</v>
      </c>
      <c r="BV407" s="286"/>
      <c r="BW407" s="281">
        <v>1</v>
      </c>
      <c r="BZ407" s="281">
        <v>1</v>
      </c>
      <c r="CC407" s="281">
        <v>1</v>
      </c>
      <c r="CF407" s="281">
        <v>1</v>
      </c>
      <c r="CI407" s="281">
        <v>1</v>
      </c>
      <c r="CL407" s="281">
        <v>1</v>
      </c>
    </row>
    <row r="408" spans="1:92" s="241" customFormat="1" ht="28.2" x14ac:dyDescent="0.55000000000000004">
      <c r="C408" s="254"/>
      <c r="D408" s="284"/>
      <c r="E408" s="285"/>
      <c r="F408" s="285"/>
      <c r="G408" s="285"/>
      <c r="H408" s="285"/>
      <c r="I408" s="285"/>
      <c r="J408" s="285"/>
      <c r="K408" s="562"/>
      <c r="R408" s="288" t="s">
        <v>223</v>
      </c>
      <c r="S408" s="289">
        <f>COUNTIF(S383:S402,"&gt;0")</f>
        <v>1</v>
      </c>
      <c r="T408" s="289">
        <f>COUNTIF(T383:T402,"&gt;0")</f>
        <v>1</v>
      </c>
      <c r="U408" s="290"/>
      <c r="V408" s="291" t="s">
        <v>224</v>
      </c>
      <c r="Z408" s="286"/>
      <c r="AP408" s="286"/>
      <c r="AT408" s="279" t="s">
        <v>220</v>
      </c>
      <c r="AU408" s="283" t="e">
        <f ca="1">IF((0.67*AU409)&gt;AU403,"no","yes")</f>
        <v>#DIV/0!</v>
      </c>
      <c r="AV408" s="283" t="e">
        <f ca="1">IF((0.67*AV409)&gt;AV403,"no","yes")</f>
        <v>#DIV/0!</v>
      </c>
      <c r="AX408" s="283" t="e">
        <f ca="1">IF((0.67*AX409)&gt;AX403,"no","yes")</f>
        <v>#DIV/0!</v>
      </c>
      <c r="AY408" s="283" t="e">
        <f ca="1">IF((0.67*AY409)&gt;AY403,"no","yes")</f>
        <v>#DIV/0!</v>
      </c>
      <c r="BA408" s="283" t="e">
        <f ca="1">IF((0.67*BA409)&gt;BA403,"no","yes")</f>
        <v>#DIV/0!</v>
      </c>
      <c r="BB408" s="283" t="e">
        <f ca="1">IF((0.67*BB409)&gt;BB403,"no","yes")</f>
        <v>#DIV/0!</v>
      </c>
      <c r="BD408" s="283" t="e">
        <f ca="1">IF((0.67*BD409)&gt;BD403,"no","yes")</f>
        <v>#DIV/0!</v>
      </c>
      <c r="BE408" s="283" t="e">
        <f ca="1">IF((0.67*BE409)&gt;BE403,"no","yes")</f>
        <v>#DIV/0!</v>
      </c>
      <c r="BG408" s="283" t="e">
        <f ca="1">IF((0.67*BG409)&gt;BG403,"no","yes")</f>
        <v>#DIV/0!</v>
      </c>
      <c r="BH408" s="283" t="e">
        <f ca="1">IF((0.67*BH409)&gt;BH403,"no","yes")</f>
        <v>#DIV/0!</v>
      </c>
      <c r="BI408" s="235"/>
      <c r="BJ408" s="283" t="e">
        <f ca="1">IF((0.67*BJ409)&gt;BJ403,"no","yes")</f>
        <v>#DIV/0!</v>
      </c>
      <c r="BK408" s="283" t="e">
        <f ca="1">IF((0.67*BK409)&gt;BK403,"no","yes")</f>
        <v>#DIV/0!</v>
      </c>
      <c r="BM408" s="283" t="e">
        <f ca="1">IF((0.67*BM409)&gt;BM403,"no","yes")</f>
        <v>#DIV/0!</v>
      </c>
      <c r="BN408" s="283" t="e">
        <f ca="1">IF((0.67*BN409)&gt;BN403,"no","yes")</f>
        <v>#DIV/0!</v>
      </c>
      <c r="BP408" s="283" t="e">
        <f ca="1">IF((0.67*BP409)&gt;BP403,"no","yes")</f>
        <v>#DIV/0!</v>
      </c>
      <c r="BQ408" s="283" t="e">
        <f ca="1">IF((0.67*BQ409)&gt;BQ403,"no","yes")</f>
        <v>#DIV/0!</v>
      </c>
      <c r="BS408" s="283" t="e">
        <f ca="1">IF((0.67*BS409)&gt;BS403,"no","yes")</f>
        <v>#DIV/0!</v>
      </c>
      <c r="BT408" s="283" t="e">
        <f ca="1">IF((0.67*BT409)&gt;BT403,"no","yes")</f>
        <v>#DIV/0!</v>
      </c>
      <c r="BV408" s="286"/>
      <c r="BW408" s="283" t="e">
        <f ca="1">IF((0.67*BW409)&gt;BW403,"no","yes")</f>
        <v>#DIV/0!</v>
      </c>
      <c r="BX408" s="283" t="e">
        <f ca="1">IF((0.67*BX409)&gt;BX403,"no","yes")</f>
        <v>#DIV/0!</v>
      </c>
      <c r="BZ408" s="283" t="e">
        <f ca="1">IF((0.67*BZ409)&gt;BZ403,"no","yes")</f>
        <v>#DIV/0!</v>
      </c>
      <c r="CA408" s="283" t="e">
        <f ca="1">IF((0.67*CA409)&gt;CA403,"no","yes")</f>
        <v>#DIV/0!</v>
      </c>
      <c r="CC408" s="283" t="e">
        <f ca="1">IF((0.67*CC409)&gt;CC403,"no","yes")</f>
        <v>#DIV/0!</v>
      </c>
      <c r="CD408" s="283" t="e">
        <f ca="1">IF((0.67*CD409)&gt;CD403,"no","yes")</f>
        <v>#DIV/0!</v>
      </c>
      <c r="CF408" s="283" t="e">
        <f>IF((0.67*CF409)&gt;CF403,"no","yes")</f>
        <v>#DIV/0!</v>
      </c>
      <c r="CG408" s="283" t="e">
        <f>IF((0.67*CG409)&gt;CG403,"no","yes")</f>
        <v>#DIV/0!</v>
      </c>
      <c r="CI408" s="283" t="e">
        <f ca="1">IF((0.67*CI409)&gt;CI403,"no","yes")</f>
        <v>#DIV/0!</v>
      </c>
      <c r="CJ408" s="283" t="e">
        <f ca="1">IF((0.67*CJ409)&gt;CJ403,"no","yes")</f>
        <v>#DIV/0!</v>
      </c>
      <c r="CL408" s="283" t="e">
        <f ca="1">IF((0.67*CL409)&gt;CL403,"no","yes")</f>
        <v>#DIV/0!</v>
      </c>
      <c r="CM408" s="283" t="e">
        <f ca="1">IF((0.67*CM409)&gt;CM403,"no","yes")</f>
        <v>#DIV/0!</v>
      </c>
    </row>
    <row r="409" spans="1:92" s="241" customFormat="1" ht="28.2" x14ac:dyDescent="0.55000000000000004">
      <c r="D409" s="284" t="s">
        <v>0</v>
      </c>
      <c r="E409" s="285"/>
      <c r="F409" s="285"/>
      <c r="G409" s="285"/>
      <c r="H409" s="285"/>
      <c r="I409" s="285"/>
      <c r="J409" s="285"/>
      <c r="K409" s="562"/>
      <c r="T409" s="262"/>
      <c r="V409" s="105"/>
      <c r="W409" s="105"/>
      <c r="X409" s="105"/>
      <c r="Z409" s="286"/>
      <c r="AP409" s="286"/>
      <c r="AT409" s="279" t="s">
        <v>222</v>
      </c>
      <c r="AU409" s="283">
        <f ca="1">_xlfn.STDEV.P(AU383:AU402)</f>
        <v>0</v>
      </c>
      <c r="AV409" s="283">
        <f ca="1">_xlfn.STDEV.P(AV383:AV402)</f>
        <v>0</v>
      </c>
      <c r="AX409" s="283" t="e">
        <f ca="1">_xlfn.STDEV.P(AX383:AX402)</f>
        <v>#DIV/0!</v>
      </c>
      <c r="AY409" s="283">
        <f ca="1">_xlfn.STDEV.P(AY383:AY402)</f>
        <v>0</v>
      </c>
      <c r="BA409" s="283">
        <f ca="1">_xlfn.STDEV.P(BA383:BA402)</f>
        <v>0</v>
      </c>
      <c r="BB409" s="283" t="e">
        <f ca="1">_xlfn.STDEV.P(BB383:BB402)</f>
        <v>#DIV/0!</v>
      </c>
      <c r="BD409" s="283">
        <f ca="1">_xlfn.STDEV.P(BD383:BD402)</f>
        <v>0</v>
      </c>
      <c r="BE409" s="283">
        <f ca="1">_xlfn.STDEV.P(BE383:BE402)</f>
        <v>0</v>
      </c>
      <c r="BG409" s="283">
        <f ca="1">_xlfn.STDEV.P(BG383:BG402)</f>
        <v>0</v>
      </c>
      <c r="BH409" s="283" t="e">
        <f ca="1">_xlfn.STDEV.P(BH383:BH402)</f>
        <v>#DIV/0!</v>
      </c>
      <c r="BI409" s="235"/>
      <c r="BJ409" s="283" t="e">
        <f ca="1">_xlfn.STDEV.P(BJ383:BJ402)</f>
        <v>#DIV/0!</v>
      </c>
      <c r="BK409" s="283">
        <f ca="1">_xlfn.STDEV.P(BK383:BK402)</f>
        <v>0</v>
      </c>
      <c r="BM409" s="283">
        <f ca="1">_xlfn.STDEV.P(BM383:BM402)</f>
        <v>0</v>
      </c>
      <c r="BN409" s="283">
        <f ca="1">_xlfn.STDEV.P(BN383:BN402)</f>
        <v>0</v>
      </c>
      <c r="BP409" s="283">
        <f ca="1">_xlfn.STDEV.P(BP383:BP402)</f>
        <v>0</v>
      </c>
      <c r="BQ409" s="283" t="e">
        <f ca="1">_xlfn.STDEV.P(BQ383:BQ402)</f>
        <v>#DIV/0!</v>
      </c>
      <c r="BS409" s="283">
        <f ca="1">_xlfn.STDEV.P(BS383:BS402)</f>
        <v>0</v>
      </c>
      <c r="BT409" s="283">
        <f ca="1">_xlfn.STDEV.P(BT383:BT402)</f>
        <v>0</v>
      </c>
      <c r="BV409" s="286"/>
      <c r="BW409" s="283">
        <f ca="1">_xlfn.STDEV.P(BW383:BW402)</f>
        <v>0</v>
      </c>
      <c r="BX409" s="283">
        <f ca="1">_xlfn.STDEV.P(BX383:BX402)</f>
        <v>0</v>
      </c>
      <c r="BZ409" s="283" t="e">
        <f ca="1">_xlfn.STDEV.P(BZ383:BZ402)</f>
        <v>#DIV/0!</v>
      </c>
      <c r="CA409" s="283">
        <f ca="1">_xlfn.STDEV.P(CA383:CA402)</f>
        <v>0</v>
      </c>
      <c r="CC409" s="283">
        <f ca="1">_xlfn.STDEV.P(CC383:CC402)</f>
        <v>0</v>
      </c>
      <c r="CD409" s="283" t="e">
        <f ca="1">_xlfn.STDEV.P(CD383:CD402)</f>
        <v>#DIV/0!</v>
      </c>
      <c r="CF409" s="283" t="e">
        <f>_xlfn.STDEV.P(CF383:CF402)</f>
        <v>#DIV/0!</v>
      </c>
      <c r="CG409" s="283" t="e">
        <f>_xlfn.STDEV.P(CG383:CG402)</f>
        <v>#DIV/0!</v>
      </c>
      <c r="CI409" s="283" t="e">
        <f ca="1">_xlfn.STDEV.P(CI383:CI402)</f>
        <v>#DIV/0!</v>
      </c>
      <c r="CJ409" s="283" t="e">
        <f ca="1">_xlfn.STDEV.P(CJ383:CJ402)</f>
        <v>#DIV/0!</v>
      </c>
      <c r="CL409" s="283">
        <f ca="1">_xlfn.STDEV.P(CL383:CL402)</f>
        <v>0</v>
      </c>
      <c r="CM409" s="283" t="e">
        <f ca="1">_xlfn.STDEV.P(CM383:CM402)</f>
        <v>#DIV/0!</v>
      </c>
    </row>
    <row r="410" spans="1:92" s="241" customFormat="1" ht="28.2" x14ac:dyDescent="0.55000000000000004">
      <c r="D410" s="292"/>
      <c r="E410" s="293"/>
      <c r="F410" s="293"/>
      <c r="G410" s="293"/>
      <c r="H410" s="293"/>
      <c r="I410" s="293"/>
      <c r="J410" s="293"/>
      <c r="K410" s="563"/>
      <c r="S410" s="244" t="s">
        <v>225</v>
      </c>
      <c r="V410" s="105"/>
      <c r="W410" s="105"/>
      <c r="X410" s="105"/>
      <c r="Z410" s="286"/>
      <c r="AP410" s="235"/>
      <c r="AT410" s="288" t="s">
        <v>223</v>
      </c>
      <c r="AU410" s="294">
        <f ca="1">COUNTIF(AU383:AU402,"&gt;0")</f>
        <v>1</v>
      </c>
      <c r="AV410" s="294">
        <f ca="1">COUNTIF(AV383:AV402,"&gt;0")</f>
        <v>0</v>
      </c>
      <c r="AX410" s="294">
        <f ca="1">COUNTIF(AX383:AX402,"&gt;0")</f>
        <v>1</v>
      </c>
      <c r="AY410" s="294">
        <f ca="1">COUNTIF(AY383:AY402,"&gt;0")</f>
        <v>1</v>
      </c>
      <c r="BA410" s="294">
        <f ca="1">COUNTIF(BA383:BA402,"&gt;0")</f>
        <v>1</v>
      </c>
      <c r="BB410" s="294">
        <f ca="1">COUNTIF(BB383:BB402,"&gt;0")</f>
        <v>1</v>
      </c>
      <c r="BD410" s="294">
        <f ca="1">COUNTIF(BD383:BD402,"&gt;0")</f>
        <v>1</v>
      </c>
      <c r="BE410" s="294">
        <f ca="1">COUNTIF(BE383:BE402,"&gt;0")</f>
        <v>0</v>
      </c>
      <c r="BG410" s="294">
        <f ca="1">COUNTIF(BG383:BG402,"&gt;0")</f>
        <v>1</v>
      </c>
      <c r="BH410" s="294">
        <f ca="1">COUNTIF(BH383:BH402,"&gt;0")</f>
        <v>1</v>
      </c>
      <c r="BI410" s="235"/>
      <c r="BJ410" s="294">
        <f ca="1">COUNTIF(BJ383:BJ402,"&gt;0")</f>
        <v>1</v>
      </c>
      <c r="BK410" s="294">
        <f ca="1">COUNTIF(BK383:BK402,"&gt;0")</f>
        <v>1</v>
      </c>
      <c r="BM410" s="294">
        <f ca="1">COUNTIF(BM383:BM402,"&gt;0")</f>
        <v>0</v>
      </c>
      <c r="BN410" s="294">
        <f ca="1">COUNTIF(BN383:BN402,"&gt;0")</f>
        <v>0</v>
      </c>
      <c r="BP410" s="294">
        <f ca="1">COUNTIF(BP383:BP402,"&gt;0")</f>
        <v>1</v>
      </c>
      <c r="BQ410" s="294">
        <f ca="1">COUNTIF(BQ383:BQ402,"&gt;0")</f>
        <v>1</v>
      </c>
      <c r="BS410" s="294">
        <f ca="1">COUNTIF(BS383:BS402,"&gt;0")</f>
        <v>1</v>
      </c>
      <c r="BT410" s="294">
        <f ca="1">COUNTIF(BT383:BT402,"&gt;0")</f>
        <v>1</v>
      </c>
      <c r="BV410" s="286"/>
      <c r="BW410" s="294">
        <f ca="1">COUNTIF(BW383:BW402,"&gt;0")</f>
        <v>0</v>
      </c>
      <c r="BX410" s="294">
        <f ca="1">COUNTIF(BX383:BX402,"&gt;0")</f>
        <v>1</v>
      </c>
      <c r="BZ410" s="294">
        <f ca="1">COUNTIF(BZ383:BZ402,"&gt;0")</f>
        <v>1</v>
      </c>
      <c r="CA410" s="294">
        <f ca="1">COUNTIF(CA383:CA402,"&gt;0")</f>
        <v>1</v>
      </c>
      <c r="CC410" s="294">
        <f ca="1">COUNTIF(CC383:CC402,"&gt;0")</f>
        <v>0</v>
      </c>
      <c r="CD410" s="294">
        <f ca="1">COUNTIF(CD383:CD402,"&gt;0")</f>
        <v>1</v>
      </c>
      <c r="CF410" s="294">
        <f>COUNTIF(CF383:CF402,"&gt;0")</f>
        <v>0</v>
      </c>
      <c r="CG410" s="294">
        <f>COUNTIF(CG383:CG402,"&gt;0")</f>
        <v>0</v>
      </c>
      <c r="CI410" s="294">
        <f ca="1">COUNTIF(CI383:CI402,"&gt;0")</f>
        <v>1</v>
      </c>
      <c r="CJ410" s="294">
        <f ca="1">COUNTIF(CJ383:CJ402,"&gt;0")</f>
        <v>1</v>
      </c>
      <c r="CL410" s="294">
        <f ca="1">COUNTIF(CL383:CL402,"&gt;0")</f>
        <v>1</v>
      </c>
      <c r="CM410" s="294">
        <f ca="1">COUNTIF(CM383:CM402,"&gt;0")</f>
        <v>1</v>
      </c>
    </row>
    <row r="411" spans="1:92" x14ac:dyDescent="0.4">
      <c r="S411" s="419" t="s">
        <v>679</v>
      </c>
    </row>
    <row r="413" spans="1:92" s="239" customFormat="1" ht="13" customHeight="1" x14ac:dyDescent="0.6">
      <c r="C413" s="295"/>
      <c r="D413" s="296"/>
      <c r="E413" s="296"/>
      <c r="F413" s="296"/>
      <c r="G413" s="296"/>
      <c r="H413" s="296"/>
      <c r="K413" s="565"/>
      <c r="L413" s="296"/>
      <c r="R413" s="297"/>
      <c r="S413" s="298"/>
      <c r="T413" s="298"/>
      <c r="U413" s="298"/>
      <c r="Z413" s="232"/>
      <c r="AP413" s="232"/>
      <c r="AS413" s="299" t="s">
        <v>183</v>
      </c>
      <c r="AT413" s="268"/>
      <c r="BV413" s="232"/>
    </row>
    <row r="414" spans="1:92" s="232" customFormat="1" ht="45.6" x14ac:dyDescent="0.6">
      <c r="A414" s="230">
        <v>10</v>
      </c>
      <c r="B414" s="230" t="s">
        <v>230</v>
      </c>
      <c r="C414" s="231" t="s">
        <v>0</v>
      </c>
      <c r="D414" s="233"/>
      <c r="E414" s="233" t="s">
        <v>0</v>
      </c>
      <c r="F414" s="233"/>
      <c r="G414" s="233"/>
      <c r="H414" s="231"/>
      <c r="I414" s="233"/>
      <c r="J414" s="233"/>
      <c r="K414" s="557"/>
      <c r="L414" s="233"/>
      <c r="M414" s="233"/>
      <c r="N414" s="233"/>
      <c r="O414" s="233"/>
      <c r="P414" s="233"/>
      <c r="Q414" s="233"/>
      <c r="R414" s="233"/>
      <c r="S414" s="233"/>
      <c r="T414" s="231"/>
      <c r="U414" s="231"/>
      <c r="V414" s="231"/>
      <c r="W414" s="231"/>
      <c r="X414" s="231"/>
      <c r="Y414" s="231"/>
      <c r="AQ414" s="234">
        <f>A414</f>
        <v>10</v>
      </c>
      <c r="AR414" s="234" t="str">
        <f>C414</f>
        <v xml:space="preserve"> </v>
      </c>
      <c r="AS414" s="235"/>
      <c r="AT414" s="236"/>
      <c r="AU414" s="235"/>
      <c r="AV414" s="235"/>
      <c r="AW414" s="235"/>
      <c r="AX414" s="235"/>
      <c r="AY414" s="235"/>
      <c r="AZ414" s="235"/>
      <c r="BA414" s="235"/>
      <c r="BB414" s="235"/>
      <c r="BC414" s="235"/>
      <c r="BD414" s="235"/>
      <c r="BE414" s="235"/>
      <c r="BF414" s="235"/>
      <c r="BG414" s="235"/>
      <c r="BH414" s="235"/>
      <c r="BI414" s="235"/>
      <c r="BJ414" s="235"/>
      <c r="BK414" s="235"/>
      <c r="BL414" s="235"/>
      <c r="BM414" s="235"/>
      <c r="BN414" s="235"/>
      <c r="BO414" s="235"/>
      <c r="BP414" s="235"/>
      <c r="BQ414" s="235"/>
      <c r="BR414" s="235"/>
      <c r="BS414" s="235"/>
      <c r="BT414" s="235"/>
      <c r="BU414" s="235"/>
    </row>
    <row r="415" spans="1:92" s="232" customFormat="1" ht="17.7" x14ac:dyDescent="0.6">
      <c r="A415" s="230"/>
      <c r="B415" s="230"/>
      <c r="C415" s="231"/>
      <c r="D415" s="233"/>
      <c r="E415" s="233"/>
      <c r="F415" s="233"/>
      <c r="G415" s="233"/>
      <c r="H415" s="231"/>
      <c r="I415" s="233"/>
      <c r="J415" s="233"/>
      <c r="K415" s="557"/>
      <c r="L415" s="233"/>
      <c r="M415" s="233"/>
      <c r="N415" s="233"/>
      <c r="O415" s="233"/>
      <c r="P415" s="233"/>
      <c r="Q415" s="233"/>
      <c r="R415" s="233"/>
      <c r="S415" s="233"/>
      <c r="T415" s="231"/>
      <c r="U415" s="231"/>
      <c r="V415" s="231"/>
      <c r="W415" s="231"/>
      <c r="X415" s="231"/>
      <c r="Y415" s="231"/>
      <c r="AQ415" s="234"/>
      <c r="AR415" s="234"/>
      <c r="AS415" s="235"/>
      <c r="AT415" s="236"/>
      <c r="AU415" s="235"/>
      <c r="AV415" s="235"/>
      <c r="AW415" s="235"/>
      <c r="AX415" s="235"/>
      <c r="AY415" s="235"/>
      <c r="AZ415" s="235"/>
      <c r="BA415" s="235"/>
      <c r="BB415" s="235"/>
      <c r="BC415" s="235"/>
      <c r="BD415" s="235"/>
      <c r="BE415" s="235"/>
      <c r="BF415" s="235"/>
      <c r="BG415" s="235"/>
      <c r="BH415" s="235"/>
      <c r="BI415" s="235"/>
      <c r="BJ415" s="235"/>
      <c r="BK415" s="235"/>
      <c r="BL415" s="235"/>
      <c r="BM415" s="235"/>
      <c r="BN415" s="235"/>
      <c r="BO415" s="235"/>
      <c r="BP415" s="235"/>
      <c r="BQ415" s="235"/>
      <c r="BR415" s="235"/>
      <c r="BS415" s="235"/>
      <c r="BU415" s="235"/>
    </row>
    <row r="416" spans="1:92" s="237" customFormat="1" ht="17.399999999999999" x14ac:dyDescent="0.55000000000000004">
      <c r="K416" s="558"/>
      <c r="Z416" s="238"/>
      <c r="AP416" s="238"/>
      <c r="AQ416" s="239"/>
      <c r="AR416" s="239"/>
      <c r="AS416" s="239"/>
      <c r="AT416" s="239"/>
      <c r="AU416" s="240" t="e">
        <v>#REF!</v>
      </c>
      <c r="AV416" s="240"/>
      <c r="AW416" s="239"/>
      <c r="AX416" s="240" t="e">
        <v>#REF!</v>
      </c>
      <c r="AY416" s="240"/>
      <c r="AZ416" s="239"/>
      <c r="BA416" s="240" t="e">
        <v>#REF!</v>
      </c>
      <c r="BB416" s="240"/>
      <c r="BC416" s="239"/>
      <c r="BD416" s="240" t="e">
        <v>#REF!</v>
      </c>
      <c r="BE416" s="240"/>
      <c r="BF416" s="239"/>
      <c r="BG416" s="240" t="e">
        <v>#REF!</v>
      </c>
      <c r="BH416" s="240"/>
      <c r="BI416" s="235"/>
      <c r="BJ416" s="240" t="s">
        <v>184</v>
      </c>
      <c r="BK416" s="240"/>
      <c r="BL416" s="239"/>
      <c r="BM416" s="240" t="s">
        <v>185</v>
      </c>
      <c r="BN416" s="240"/>
      <c r="BO416" s="239"/>
      <c r="BP416" s="240" t="s">
        <v>186</v>
      </c>
      <c r="BQ416" s="240"/>
      <c r="BR416" s="239"/>
      <c r="BS416" s="240" t="s">
        <v>187</v>
      </c>
      <c r="BT416" s="239"/>
      <c r="BU416" s="241"/>
      <c r="BV416" s="232"/>
      <c r="BW416" s="240" t="e">
        <v>#REF!</v>
      </c>
      <c r="BX416" s="240"/>
      <c r="BY416" s="241"/>
      <c r="BZ416" s="240" t="e">
        <v>#REF!</v>
      </c>
      <c r="CA416" s="240"/>
      <c r="CB416" s="239"/>
      <c r="CC416" s="240" t="e">
        <v>#REF!</v>
      </c>
      <c r="CD416" s="240"/>
      <c r="CE416" s="239"/>
      <c r="CF416" s="240" t="e">
        <v>#REF!</v>
      </c>
      <c r="CG416" s="240"/>
      <c r="CH416" s="239"/>
      <c r="CI416" s="240" t="e">
        <v>#REF!</v>
      </c>
      <c r="CJ416" s="240"/>
      <c r="CK416" s="239"/>
      <c r="CL416" s="240" t="e">
        <v>#REF!</v>
      </c>
      <c r="CM416" s="240"/>
      <c r="CN416" s="239"/>
    </row>
    <row r="417" spans="1:92" s="239" customFormat="1" ht="70.8" thickBot="1" x14ac:dyDescent="0.6">
      <c r="A417" s="242" t="s">
        <v>188</v>
      </c>
      <c r="B417" s="243" t="s">
        <v>189</v>
      </c>
      <c r="C417" s="244" t="s">
        <v>190</v>
      </c>
      <c r="D417" s="245" t="s">
        <v>191</v>
      </c>
      <c r="E417" s="245" t="s">
        <v>192</v>
      </c>
      <c r="F417" s="246" t="s">
        <v>193</v>
      </c>
      <c r="G417" s="246" t="s">
        <v>194</v>
      </c>
      <c r="H417" s="246" t="s">
        <v>195</v>
      </c>
      <c r="I417" s="247" t="s">
        <v>196</v>
      </c>
      <c r="J417" s="247" t="s">
        <v>197</v>
      </c>
      <c r="K417" s="559" t="s">
        <v>198</v>
      </c>
      <c r="L417" s="248" t="s">
        <v>199</v>
      </c>
      <c r="M417" s="249" t="s">
        <v>200</v>
      </c>
      <c r="N417" s="248" t="s">
        <v>201</v>
      </c>
      <c r="O417" s="250" t="s">
        <v>202</v>
      </c>
      <c r="P417" s="250" t="s">
        <v>203</v>
      </c>
      <c r="Q417" s="237"/>
      <c r="R417" s="237"/>
      <c r="S417" s="251" t="s">
        <v>204</v>
      </c>
      <c r="T417" s="252" t="s">
        <v>205</v>
      </c>
      <c r="U417" s="251" t="s">
        <v>206</v>
      </c>
      <c r="V417" s="253" t="s">
        <v>207</v>
      </c>
      <c r="W417" s="237"/>
      <c r="X417" s="237"/>
      <c r="Z417" s="232"/>
      <c r="AP417" s="232"/>
      <c r="AQ417" s="237"/>
      <c r="AR417" s="237"/>
      <c r="AS417" s="253" t="s">
        <v>208</v>
      </c>
      <c r="AT417" s="237"/>
      <c r="AU417" s="253" t="s">
        <v>204</v>
      </c>
      <c r="AV417" s="245" t="s">
        <v>205</v>
      </c>
      <c r="AW417" s="237"/>
      <c r="AX417" s="253" t="s">
        <v>204</v>
      </c>
      <c r="AY417" s="245" t="s">
        <v>205</v>
      </c>
      <c r="AZ417" s="237"/>
      <c r="BA417" s="253" t="s">
        <v>204</v>
      </c>
      <c r="BB417" s="245" t="s">
        <v>205</v>
      </c>
      <c r="BC417" s="237"/>
      <c r="BD417" s="253" t="s">
        <v>204</v>
      </c>
      <c r="BE417" s="245" t="s">
        <v>205</v>
      </c>
      <c r="BF417" s="237"/>
      <c r="BG417" s="253" t="s">
        <v>204</v>
      </c>
      <c r="BH417" s="245" t="s">
        <v>205</v>
      </c>
      <c r="BI417" s="235"/>
      <c r="BJ417" s="253" t="s">
        <v>204</v>
      </c>
      <c r="BK417" s="245" t="s">
        <v>205</v>
      </c>
      <c r="BL417" s="237"/>
      <c r="BM417" s="253" t="s">
        <v>204</v>
      </c>
      <c r="BN417" s="245" t="s">
        <v>205</v>
      </c>
      <c r="BO417" s="237"/>
      <c r="BP417" s="253" t="s">
        <v>204</v>
      </c>
      <c r="BQ417" s="245" t="s">
        <v>205</v>
      </c>
      <c r="BR417" s="237"/>
      <c r="BS417" s="253" t="s">
        <v>204</v>
      </c>
      <c r="BT417" s="245" t="s">
        <v>205</v>
      </c>
      <c r="BU417" s="241"/>
      <c r="BV417" s="238"/>
      <c r="BW417" s="253" t="s">
        <v>204</v>
      </c>
      <c r="BX417" s="245" t="s">
        <v>205</v>
      </c>
      <c r="BY417" s="241"/>
      <c r="BZ417" s="253" t="s">
        <v>204</v>
      </c>
      <c r="CA417" s="245" t="s">
        <v>205</v>
      </c>
      <c r="CB417" s="237"/>
      <c r="CC417" s="253" t="s">
        <v>204</v>
      </c>
      <c r="CD417" s="245" t="s">
        <v>205</v>
      </c>
      <c r="CE417" s="237"/>
      <c r="CF417" s="253" t="s">
        <v>204</v>
      </c>
      <c r="CG417" s="245" t="s">
        <v>205</v>
      </c>
      <c r="CH417" s="237"/>
      <c r="CI417" s="253" t="s">
        <v>204</v>
      </c>
      <c r="CJ417" s="245" t="s">
        <v>205</v>
      </c>
      <c r="CK417" s="237"/>
      <c r="CL417" s="253" t="s">
        <v>204</v>
      </c>
      <c r="CM417" s="245" t="s">
        <v>205</v>
      </c>
      <c r="CN417" s="237"/>
    </row>
    <row r="418" spans="1:92" s="441" customFormat="1" ht="17.399999999999999" x14ac:dyDescent="0.55000000000000004">
      <c r="A418" s="445">
        <v>1</v>
      </c>
      <c r="B418" s="423" t="str">
        <f t="shared" ref="B418:B437" si="394">CONCATENATE(E418,": ",C418)</f>
        <v>: SOLAW</v>
      </c>
      <c r="C418" s="425" t="s">
        <v>267</v>
      </c>
      <c r="D418" s="425" t="s">
        <v>270</v>
      </c>
      <c r="E418" s="425"/>
      <c r="F418" s="425" t="s">
        <v>266</v>
      </c>
      <c r="G418" s="425"/>
      <c r="H418" s="305"/>
      <c r="I418" s="424">
        <v>2009</v>
      </c>
      <c r="J418" s="306"/>
      <c r="K418" s="428">
        <v>0.125</v>
      </c>
      <c r="L418" s="426" t="s">
        <v>293</v>
      </c>
      <c r="M418" s="427">
        <f>K418</f>
        <v>0.125</v>
      </c>
      <c r="N418" s="426" t="s">
        <v>209</v>
      </c>
      <c r="O418" s="462"/>
      <c r="P418" s="431" t="s">
        <v>294</v>
      </c>
      <c r="Q418" s="431"/>
      <c r="S418" s="442">
        <f>IF(AND(M418="",K418=""),"",IF(M418="",K418,M418))</f>
        <v>0.125</v>
      </c>
      <c r="T418" s="443">
        <f>IF(S418="","",IF($S$446="Y",U418,IF(S418&gt;=$S$438-$T$5*$S$442,IF(S418&lt;=$S$438+$T$5*$S$442,S418,""),"")))</f>
        <v>0.125</v>
      </c>
      <c r="U418" s="442">
        <f>IF(AND(M418="",K418=""),"",IF(M418="",K418*O418,M418*O418))</f>
        <v>0</v>
      </c>
      <c r="V418" s="444" t="str">
        <f t="shared" ref="V418:V437" si="395">IF(AND(N418="",L418=""),"",IF(N418="",L418,N418))</f>
        <v>million hectares</v>
      </c>
      <c r="Z418" s="446"/>
      <c r="AA418" s="467" t="s">
        <v>295</v>
      </c>
      <c r="AP418" s="446"/>
      <c r="AS418" s="449">
        <f>$U418</f>
        <v>0</v>
      </c>
      <c r="AU418" s="450" t="str">
        <f t="shared" ref="AU418:AU437" ca="1" si="396">IF($AT$155="region",IF($E418=AU$159,$S418,""),IF($G418=AU$159,$S418,""))</f>
        <v/>
      </c>
      <c r="AV418" s="450" t="str">
        <f t="shared" ref="AV418:AV437" ca="1" si="397">IF($AT$155="Region",IF($E418=AU$159,$T418,""),IF($G418=AU$159,$T418,""))</f>
        <v/>
      </c>
      <c r="AX418" s="450" t="str">
        <f t="shared" ref="AX418:AX437" ca="1" si="398">IF($AT$155="region",IF($E418=AX$159,$S418,""),IF($G418=AX$159,$S418,""))</f>
        <v/>
      </c>
      <c r="AY418" s="450" t="str">
        <f t="shared" ref="AY418:AY437" ca="1" si="399">IF($AT$155="Region",IF($E418=AX$159,$T418,""),IF($G418=AX$159,$T418,""))</f>
        <v/>
      </c>
      <c r="BA418" s="450" t="str">
        <f t="shared" ref="BA418:BA437" ca="1" si="400">IF($AT$155="region",IF($E418=BA$159,$S418,""),IF($G418=BA$159,$S418,""))</f>
        <v/>
      </c>
      <c r="BB418" s="450" t="str">
        <f t="shared" ref="BB418:BB437" ca="1" si="401">IF($AT$155="Region",IF($E418=BA$159,$T418,""),IF($G418=BA$159,$T418,""))</f>
        <v/>
      </c>
      <c r="BD418" s="450" t="str">
        <f t="shared" ref="BD418:BD437" ca="1" si="402">IF($AT$155="region",IF($E418=BD$159,$S418,""),IF($G418=BD$159,$S418,""))</f>
        <v/>
      </c>
      <c r="BE418" s="450" t="str">
        <f t="shared" ref="BE418:BE437" ca="1" si="403">IF($AT$155="Region",IF($E418=BD$159,$T418,""),IF($G418=BD$159,$T418,""))</f>
        <v/>
      </c>
      <c r="BG418" s="450" t="str">
        <f t="shared" ref="BG418:BG437" ca="1" si="404">IF($AT$155="region",IF($E418=BG$159,$S418,""),IF($G418=BG$159,$S418,""))</f>
        <v/>
      </c>
      <c r="BH418" s="450" t="str">
        <f t="shared" ref="BH418:BH437" ca="1" si="405">IF($AT$155="Region",IF($E418=BG$159,$T418,""),IF($G418=BG$159,$T418,""))</f>
        <v/>
      </c>
      <c r="BI418" s="451"/>
      <c r="BJ418" s="450" t="str">
        <f t="shared" ref="BJ418:BK437" ca="1" si="406">IF($E418=$BJ$159,S418,"")</f>
        <v/>
      </c>
      <c r="BK418" s="450" t="str">
        <f t="shared" ca="1" si="406"/>
        <v/>
      </c>
      <c r="BM418" s="450" t="str">
        <f t="shared" ref="BM418:BN437" ca="1" si="407">IF($E418=$BM$159,S418,"")</f>
        <v/>
      </c>
      <c r="BN418" s="450" t="str">
        <f t="shared" ca="1" si="407"/>
        <v/>
      </c>
      <c r="BP418" s="450" t="str">
        <f t="shared" ref="BP418:BQ437" ca="1" si="408">IF($E418=$BP$159,S418,"")</f>
        <v/>
      </c>
      <c r="BQ418" s="450" t="str">
        <f t="shared" ca="1" si="408"/>
        <v/>
      </c>
      <c r="BS418" s="450" t="str">
        <f t="shared" ref="BS418:BT437" ca="1" si="409">IF($E418=$BS$159,S418,"")</f>
        <v/>
      </c>
      <c r="BT418" s="450" t="str">
        <f t="shared" ca="1" si="409"/>
        <v/>
      </c>
      <c r="BU418" s="452"/>
      <c r="BV418" s="446"/>
      <c r="BW418" s="450" t="str">
        <f t="shared" ref="BW418:BW437" ca="1" si="410">IF($AT$155="Thermal-Moisture Regime",IF($E418=BW$159,$S418,""),IF($G418=BW$159,$S418,""))</f>
        <v/>
      </c>
      <c r="BX418" s="450" t="str">
        <f t="shared" ref="BX418:BX437" ca="1" si="411">IF($AT$155="Thermal-Moisture Regime",IF($E418=BW$159,$T418,""),IF($G418=BW$159,$T418,""))</f>
        <v/>
      </c>
      <c r="BY418" s="452"/>
      <c r="BZ418" s="450" t="str">
        <f t="shared" ref="BZ418:BZ437" ca="1" si="412">IF($AT$155="Thermal-Moisture Regime",IF($E418=BZ$159,$S418,""),IF($G418=BZ$159,$S418,""))</f>
        <v/>
      </c>
      <c r="CA418" s="450" t="str">
        <f t="shared" ref="CA418:CA437" ca="1" si="413">IF($AT$155="Thermal-Moisture Regime",IF($E418=BZ$159,$T418,""),IF($G418=BZ$159,$T418,""))</f>
        <v/>
      </c>
      <c r="CC418" s="450" t="str">
        <f t="shared" ref="CC418:CC437" ca="1" si="414">IF($AT$155="Thermal-Moisture Regime",IF($E418=CC$159,$S418,""),IF($G418=CC$159,$S418,""))</f>
        <v/>
      </c>
      <c r="CD418" s="450" t="str">
        <f t="shared" ref="CD418:CD437" ca="1" si="415">IF($AT$155="Thermal-Moisture Regime",IF($E418=CC$159,$T418,""),IF($G418=CC$159,$T418,""))</f>
        <v/>
      </c>
      <c r="CF418" s="450" t="str">
        <f t="shared" ref="CF418:CF437" si="416">IF($AT$155="Thermal-Moisture Regime",IF($E418=CF$159,$S418,""),IF($G418=CF$159,$S418,""))</f>
        <v/>
      </c>
      <c r="CG418" s="450" t="str">
        <f t="shared" ref="CG418:CG437" si="417">IF($AT$155="Thermal-Moisture Regime",IF($E418=CF$159,$T418,""),IF($G418=CF$159,$T418,""))</f>
        <v/>
      </c>
      <c r="CI418" s="450" t="str">
        <f t="shared" ref="CI418:CI437" ca="1" si="418">IF($AT$155="Thermal-Moisture Regime",IF($E418=CI$159,$S418,""),IF($G418=CI$159,$S418,""))</f>
        <v/>
      </c>
      <c r="CJ418" s="450" t="str">
        <f t="shared" ref="CJ418:CJ437" ca="1" si="419">IF($AT$155="Thermal-Moisture Regime",IF($E418=CI$159,$T418,""),IF($G418=CI$159,$T418,""))</f>
        <v/>
      </c>
      <c r="CL418" s="450" t="str">
        <f t="shared" ref="CL418:CL437" ca="1" si="420">IF($AT$155="Thermal-Moisture Regime",IF($E418=CL$159,$S418,""),IF($G418=CL$159,$S418,""))</f>
        <v/>
      </c>
      <c r="CM418" s="450" t="str">
        <f t="shared" ref="CM418:CM437" ca="1" si="421">IF($AT$155="Thermal-Moisture Regime",IF($E418=CL$159,$T418,""),IF($G418=CL$159,$T418,""))</f>
        <v/>
      </c>
    </row>
    <row r="419" spans="1:92" s="441" customFormat="1" ht="17.399999999999999" x14ac:dyDescent="0.55000000000000004">
      <c r="A419" s="445">
        <v>2</v>
      </c>
      <c r="B419" s="423" t="str">
        <f t="shared" si="394"/>
        <v xml:space="preserve">: </v>
      </c>
      <c r="C419" s="425"/>
      <c r="D419" s="425"/>
      <c r="E419" s="425"/>
      <c r="F419" s="425"/>
      <c r="G419" s="425"/>
      <c r="H419" s="305"/>
      <c r="I419" s="424"/>
      <c r="J419" s="306"/>
      <c r="K419" s="569"/>
      <c r="L419" s="426"/>
      <c r="M419" s="427"/>
      <c r="N419" s="426" t="s">
        <v>209</v>
      </c>
      <c r="O419" s="432"/>
      <c r="P419" s="431"/>
      <c r="Q419" s="431"/>
      <c r="S419" s="442" t="str">
        <f t="shared" ref="S419:S437" si="422">IF(AND(M419="",K419=""),"",IF(M419="",K419,M419))</f>
        <v/>
      </c>
      <c r="T419" s="443" t="str">
        <f t="shared" ref="T419:T437" si="423">IF(S419="","",IF($S$446="Y",U419,IF(S419&gt;=$S$438-$T$5*$S$442,IF(S419&lt;=$S$438+$T$5*$S$442,S419,""),"")))</f>
        <v/>
      </c>
      <c r="U419" s="442" t="str">
        <f t="shared" ref="U419:U437" si="424">IF(AND(M419="",K419=""),"",IF(M419="",K419*O419,M419*O419))</f>
        <v/>
      </c>
      <c r="V419" s="444" t="str">
        <f t="shared" si="395"/>
        <v>million hectares</v>
      </c>
      <c r="Z419" s="446"/>
      <c r="AP419" s="446"/>
      <c r="AS419" s="453"/>
      <c r="AU419" s="450" t="str">
        <f t="shared" ca="1" si="396"/>
        <v/>
      </c>
      <c r="AV419" s="450" t="str">
        <f t="shared" ca="1" si="397"/>
        <v/>
      </c>
      <c r="AX419" s="450" t="str">
        <f t="shared" ca="1" si="398"/>
        <v/>
      </c>
      <c r="AY419" s="450" t="str">
        <f t="shared" ca="1" si="399"/>
        <v/>
      </c>
      <c r="BA419" s="450" t="str">
        <f t="shared" ca="1" si="400"/>
        <v/>
      </c>
      <c r="BB419" s="450" t="str">
        <f t="shared" ca="1" si="401"/>
        <v/>
      </c>
      <c r="BD419" s="450" t="str">
        <f t="shared" ca="1" si="402"/>
        <v/>
      </c>
      <c r="BE419" s="450" t="str">
        <f t="shared" ca="1" si="403"/>
        <v/>
      </c>
      <c r="BG419" s="450" t="str">
        <f t="shared" ca="1" si="404"/>
        <v/>
      </c>
      <c r="BH419" s="450" t="str">
        <f t="shared" ca="1" si="405"/>
        <v/>
      </c>
      <c r="BI419" s="451"/>
      <c r="BJ419" s="450" t="str">
        <f t="shared" ca="1" si="406"/>
        <v/>
      </c>
      <c r="BK419" s="450" t="str">
        <f t="shared" ca="1" si="406"/>
        <v/>
      </c>
      <c r="BM419" s="450" t="str">
        <f t="shared" ca="1" si="407"/>
        <v/>
      </c>
      <c r="BN419" s="450" t="str">
        <f t="shared" ca="1" si="407"/>
        <v/>
      </c>
      <c r="BP419" s="450" t="str">
        <f t="shared" ca="1" si="408"/>
        <v/>
      </c>
      <c r="BQ419" s="450" t="str">
        <f t="shared" ca="1" si="408"/>
        <v/>
      </c>
      <c r="BS419" s="450" t="str">
        <f t="shared" ca="1" si="409"/>
        <v/>
      </c>
      <c r="BT419" s="450" t="str">
        <f t="shared" ca="1" si="409"/>
        <v/>
      </c>
      <c r="BU419" s="452"/>
      <c r="BV419" s="446"/>
      <c r="BW419" s="450" t="str">
        <f t="shared" ca="1" si="410"/>
        <v/>
      </c>
      <c r="BX419" s="450" t="str">
        <f t="shared" ca="1" si="411"/>
        <v/>
      </c>
      <c r="BY419" s="452"/>
      <c r="BZ419" s="450" t="str">
        <f t="shared" ca="1" si="412"/>
        <v/>
      </c>
      <c r="CA419" s="450" t="str">
        <f t="shared" ca="1" si="413"/>
        <v/>
      </c>
      <c r="CC419" s="450" t="str">
        <f t="shared" ca="1" si="414"/>
        <v/>
      </c>
      <c r="CD419" s="450" t="str">
        <f t="shared" ca="1" si="415"/>
        <v/>
      </c>
      <c r="CF419" s="450" t="str">
        <f t="shared" si="416"/>
        <v/>
      </c>
      <c r="CG419" s="450" t="str">
        <f t="shared" si="417"/>
        <v/>
      </c>
      <c r="CI419" s="450" t="str">
        <f t="shared" ca="1" si="418"/>
        <v/>
      </c>
      <c r="CJ419" s="450" t="str">
        <f t="shared" ca="1" si="419"/>
        <v/>
      </c>
      <c r="CL419" s="450" t="str">
        <f t="shared" ca="1" si="420"/>
        <v/>
      </c>
      <c r="CM419" s="450" t="str">
        <f t="shared" ca="1" si="421"/>
        <v/>
      </c>
    </row>
    <row r="420" spans="1:92" s="441" customFormat="1" ht="17.399999999999999" x14ac:dyDescent="0.55000000000000004">
      <c r="A420" s="445">
        <v>3</v>
      </c>
      <c r="B420" s="423" t="str">
        <f>CONCATENATE(E420,": ",C420)</f>
        <v xml:space="preserve">: </v>
      </c>
      <c r="C420" s="424"/>
      <c r="D420" s="424"/>
      <c r="E420" s="425"/>
      <c r="F420" s="424"/>
      <c r="G420" s="425"/>
      <c r="H420" s="305"/>
      <c r="I420" s="424"/>
      <c r="J420" s="306"/>
      <c r="K420" s="529"/>
      <c r="L420" s="426"/>
      <c r="M420" s="427"/>
      <c r="N420" s="426" t="s">
        <v>209</v>
      </c>
      <c r="O420" s="432"/>
      <c r="P420" s="431"/>
      <c r="Q420" s="431"/>
      <c r="S420" s="442" t="str">
        <f t="shared" si="422"/>
        <v/>
      </c>
      <c r="T420" s="443" t="str">
        <f t="shared" si="423"/>
        <v/>
      </c>
      <c r="U420" s="442" t="str">
        <f t="shared" si="424"/>
        <v/>
      </c>
      <c r="V420" s="444" t="str">
        <f t="shared" si="395"/>
        <v>million hectares</v>
      </c>
      <c r="Z420" s="446"/>
      <c r="AP420" s="446"/>
      <c r="AS420" s="453"/>
      <c r="AU420" s="450" t="str">
        <f t="shared" ca="1" si="396"/>
        <v/>
      </c>
      <c r="AV420" s="450" t="str">
        <f t="shared" ca="1" si="397"/>
        <v/>
      </c>
      <c r="AX420" s="450" t="str">
        <f t="shared" ca="1" si="398"/>
        <v/>
      </c>
      <c r="AY420" s="450" t="str">
        <f t="shared" ca="1" si="399"/>
        <v/>
      </c>
      <c r="BA420" s="450" t="str">
        <f t="shared" ca="1" si="400"/>
        <v/>
      </c>
      <c r="BB420" s="450" t="str">
        <f t="shared" ca="1" si="401"/>
        <v/>
      </c>
      <c r="BD420" s="450" t="str">
        <f t="shared" ca="1" si="402"/>
        <v/>
      </c>
      <c r="BE420" s="450" t="str">
        <f t="shared" ca="1" si="403"/>
        <v/>
      </c>
      <c r="BG420" s="450" t="str">
        <f t="shared" ca="1" si="404"/>
        <v/>
      </c>
      <c r="BH420" s="450" t="str">
        <f t="shared" ca="1" si="405"/>
        <v/>
      </c>
      <c r="BI420" s="451"/>
      <c r="BJ420" s="450" t="str">
        <f t="shared" ca="1" si="406"/>
        <v/>
      </c>
      <c r="BK420" s="450" t="str">
        <f t="shared" ca="1" si="406"/>
        <v/>
      </c>
      <c r="BM420" s="450" t="str">
        <f t="shared" ca="1" si="407"/>
        <v/>
      </c>
      <c r="BN420" s="450" t="str">
        <f t="shared" ca="1" si="407"/>
        <v/>
      </c>
      <c r="BP420" s="450" t="str">
        <f t="shared" ca="1" si="408"/>
        <v/>
      </c>
      <c r="BQ420" s="450" t="str">
        <f t="shared" ca="1" si="408"/>
        <v/>
      </c>
      <c r="BS420" s="450" t="str">
        <f t="shared" ca="1" si="409"/>
        <v/>
      </c>
      <c r="BT420" s="450" t="str">
        <f t="shared" ca="1" si="409"/>
        <v/>
      </c>
      <c r="BU420" s="452"/>
      <c r="BV420" s="446"/>
      <c r="BW420" s="450" t="str">
        <f t="shared" ca="1" si="410"/>
        <v/>
      </c>
      <c r="BX420" s="450" t="str">
        <f t="shared" ca="1" si="411"/>
        <v/>
      </c>
      <c r="BY420" s="452"/>
      <c r="BZ420" s="450" t="str">
        <f t="shared" ca="1" si="412"/>
        <v/>
      </c>
      <c r="CA420" s="450" t="str">
        <f t="shared" ca="1" si="413"/>
        <v/>
      </c>
      <c r="CC420" s="450" t="str">
        <f t="shared" ca="1" si="414"/>
        <v/>
      </c>
      <c r="CD420" s="450" t="str">
        <f t="shared" ca="1" si="415"/>
        <v/>
      </c>
      <c r="CF420" s="450" t="str">
        <f t="shared" si="416"/>
        <v/>
      </c>
      <c r="CG420" s="450" t="str">
        <f t="shared" si="417"/>
        <v/>
      </c>
      <c r="CI420" s="450" t="str">
        <f t="shared" ca="1" si="418"/>
        <v/>
      </c>
      <c r="CJ420" s="450" t="str">
        <f t="shared" ca="1" si="419"/>
        <v/>
      </c>
      <c r="CL420" s="450" t="str">
        <f t="shared" ca="1" si="420"/>
        <v/>
      </c>
      <c r="CM420" s="450" t="str">
        <f t="shared" ca="1" si="421"/>
        <v/>
      </c>
    </row>
    <row r="421" spans="1:92" s="441" customFormat="1" ht="17.399999999999999" x14ac:dyDescent="0.55000000000000004">
      <c r="A421" s="445">
        <v>4</v>
      </c>
      <c r="B421" s="423" t="str">
        <f t="shared" si="394"/>
        <v xml:space="preserve">: </v>
      </c>
      <c r="C421" s="424"/>
      <c r="D421" s="424"/>
      <c r="E421" s="425"/>
      <c r="F421" s="424"/>
      <c r="G421" s="425"/>
      <c r="H421" s="305"/>
      <c r="I421" s="424"/>
      <c r="J421" s="306"/>
      <c r="K421" s="529"/>
      <c r="L421" s="426"/>
      <c r="M421" s="427"/>
      <c r="N421" s="426" t="s">
        <v>209</v>
      </c>
      <c r="O421" s="432"/>
      <c r="P421" s="431"/>
      <c r="Q421" s="431"/>
      <c r="S421" s="442" t="str">
        <f t="shared" si="422"/>
        <v/>
      </c>
      <c r="T421" s="443" t="str">
        <f t="shared" si="423"/>
        <v/>
      </c>
      <c r="U421" s="442" t="str">
        <f t="shared" si="424"/>
        <v/>
      </c>
      <c r="V421" s="444" t="str">
        <f t="shared" si="395"/>
        <v>million hectares</v>
      </c>
      <c r="Z421" s="446"/>
      <c r="AP421" s="446"/>
      <c r="AS421" s="452"/>
      <c r="AU421" s="450" t="str">
        <f t="shared" ca="1" si="396"/>
        <v/>
      </c>
      <c r="AV421" s="450" t="str">
        <f t="shared" ca="1" si="397"/>
        <v/>
      </c>
      <c r="AX421" s="450" t="str">
        <f t="shared" ca="1" si="398"/>
        <v/>
      </c>
      <c r="AY421" s="450" t="str">
        <f t="shared" ca="1" si="399"/>
        <v/>
      </c>
      <c r="BA421" s="450" t="str">
        <f t="shared" ca="1" si="400"/>
        <v/>
      </c>
      <c r="BB421" s="450" t="str">
        <f t="shared" ca="1" si="401"/>
        <v/>
      </c>
      <c r="BD421" s="450" t="str">
        <f t="shared" ca="1" si="402"/>
        <v/>
      </c>
      <c r="BE421" s="450" t="str">
        <f t="shared" ca="1" si="403"/>
        <v/>
      </c>
      <c r="BG421" s="450" t="str">
        <f t="shared" ca="1" si="404"/>
        <v/>
      </c>
      <c r="BH421" s="450" t="str">
        <f t="shared" ca="1" si="405"/>
        <v/>
      </c>
      <c r="BI421" s="451"/>
      <c r="BJ421" s="450" t="str">
        <f t="shared" ca="1" si="406"/>
        <v/>
      </c>
      <c r="BK421" s="450" t="str">
        <f t="shared" ca="1" si="406"/>
        <v/>
      </c>
      <c r="BM421" s="450" t="str">
        <f t="shared" ca="1" si="407"/>
        <v/>
      </c>
      <c r="BN421" s="450" t="str">
        <f t="shared" ca="1" si="407"/>
        <v/>
      </c>
      <c r="BP421" s="450" t="str">
        <f t="shared" ca="1" si="408"/>
        <v/>
      </c>
      <c r="BQ421" s="450" t="str">
        <f t="shared" ca="1" si="408"/>
        <v/>
      </c>
      <c r="BS421" s="450" t="str">
        <f t="shared" ca="1" si="409"/>
        <v/>
      </c>
      <c r="BT421" s="450" t="str">
        <f t="shared" ca="1" si="409"/>
        <v/>
      </c>
      <c r="BU421" s="452"/>
      <c r="BV421" s="446"/>
      <c r="BW421" s="450" t="str">
        <f t="shared" ca="1" si="410"/>
        <v/>
      </c>
      <c r="BX421" s="450" t="str">
        <f t="shared" ca="1" si="411"/>
        <v/>
      </c>
      <c r="BY421" s="452"/>
      <c r="BZ421" s="450" t="str">
        <f t="shared" ca="1" si="412"/>
        <v/>
      </c>
      <c r="CA421" s="450" t="str">
        <f t="shared" ca="1" si="413"/>
        <v/>
      </c>
      <c r="CC421" s="450" t="str">
        <f t="shared" ca="1" si="414"/>
        <v/>
      </c>
      <c r="CD421" s="450" t="str">
        <f t="shared" ca="1" si="415"/>
        <v/>
      </c>
      <c r="CF421" s="450" t="str">
        <f t="shared" si="416"/>
        <v/>
      </c>
      <c r="CG421" s="450" t="str">
        <f t="shared" si="417"/>
        <v/>
      </c>
      <c r="CI421" s="450" t="str">
        <f t="shared" ca="1" si="418"/>
        <v/>
      </c>
      <c r="CJ421" s="450" t="str">
        <f t="shared" ca="1" si="419"/>
        <v/>
      </c>
      <c r="CL421" s="450" t="str">
        <f t="shared" ca="1" si="420"/>
        <v/>
      </c>
      <c r="CM421" s="450" t="str">
        <f t="shared" ca="1" si="421"/>
        <v/>
      </c>
    </row>
    <row r="422" spans="1:92" s="441" customFormat="1" ht="17.399999999999999" x14ac:dyDescent="0.55000000000000004">
      <c r="A422" s="445">
        <v>5</v>
      </c>
      <c r="B422" s="423" t="str">
        <f t="shared" si="394"/>
        <v xml:space="preserve">: </v>
      </c>
      <c r="C422" s="424"/>
      <c r="D422" s="424"/>
      <c r="E422" s="425"/>
      <c r="F422" s="424"/>
      <c r="G422" s="425"/>
      <c r="H422" s="305"/>
      <c r="I422" s="424"/>
      <c r="J422" s="306"/>
      <c r="K422" s="529"/>
      <c r="L422" s="426"/>
      <c r="M422" s="427"/>
      <c r="N422" s="426" t="s">
        <v>209</v>
      </c>
      <c r="O422" s="432"/>
      <c r="P422" s="431"/>
      <c r="Q422" s="431"/>
      <c r="S422" s="442" t="str">
        <f t="shared" si="422"/>
        <v/>
      </c>
      <c r="T422" s="443" t="str">
        <f t="shared" si="423"/>
        <v/>
      </c>
      <c r="U422" s="442" t="str">
        <f t="shared" si="424"/>
        <v/>
      </c>
      <c r="V422" s="444" t="str">
        <f t="shared" si="395"/>
        <v>million hectares</v>
      </c>
      <c r="Z422" s="446"/>
      <c r="AP422" s="446"/>
      <c r="AS422" s="453"/>
      <c r="AU422" s="450" t="str">
        <f t="shared" ca="1" si="396"/>
        <v/>
      </c>
      <c r="AV422" s="450" t="str">
        <f t="shared" ca="1" si="397"/>
        <v/>
      </c>
      <c r="AX422" s="450" t="str">
        <f t="shared" ca="1" si="398"/>
        <v/>
      </c>
      <c r="AY422" s="450" t="str">
        <f t="shared" ca="1" si="399"/>
        <v/>
      </c>
      <c r="BA422" s="450" t="str">
        <f t="shared" ca="1" si="400"/>
        <v/>
      </c>
      <c r="BB422" s="450" t="str">
        <f t="shared" ca="1" si="401"/>
        <v/>
      </c>
      <c r="BD422" s="450" t="str">
        <f t="shared" ca="1" si="402"/>
        <v/>
      </c>
      <c r="BE422" s="450" t="str">
        <f t="shared" ca="1" si="403"/>
        <v/>
      </c>
      <c r="BG422" s="450" t="str">
        <f t="shared" ca="1" si="404"/>
        <v/>
      </c>
      <c r="BH422" s="450" t="str">
        <f t="shared" ca="1" si="405"/>
        <v/>
      </c>
      <c r="BI422" s="451"/>
      <c r="BJ422" s="450" t="str">
        <f t="shared" ca="1" si="406"/>
        <v/>
      </c>
      <c r="BK422" s="450" t="str">
        <f t="shared" ca="1" si="406"/>
        <v/>
      </c>
      <c r="BM422" s="450" t="str">
        <f t="shared" ca="1" si="407"/>
        <v/>
      </c>
      <c r="BN422" s="450" t="str">
        <f t="shared" ca="1" si="407"/>
        <v/>
      </c>
      <c r="BP422" s="450" t="str">
        <f t="shared" ca="1" si="408"/>
        <v/>
      </c>
      <c r="BQ422" s="450" t="str">
        <f t="shared" ca="1" si="408"/>
        <v/>
      </c>
      <c r="BS422" s="450" t="str">
        <f t="shared" ca="1" si="409"/>
        <v/>
      </c>
      <c r="BT422" s="450" t="str">
        <f t="shared" ca="1" si="409"/>
        <v/>
      </c>
      <c r="BU422" s="452"/>
      <c r="BV422" s="446"/>
      <c r="BW422" s="450" t="str">
        <f t="shared" ca="1" si="410"/>
        <v/>
      </c>
      <c r="BX422" s="450" t="str">
        <f t="shared" ca="1" si="411"/>
        <v/>
      </c>
      <c r="BY422" s="452"/>
      <c r="BZ422" s="450" t="str">
        <f t="shared" ca="1" si="412"/>
        <v/>
      </c>
      <c r="CA422" s="450" t="str">
        <f t="shared" ca="1" si="413"/>
        <v/>
      </c>
      <c r="CC422" s="450" t="str">
        <f t="shared" ca="1" si="414"/>
        <v/>
      </c>
      <c r="CD422" s="450" t="str">
        <f t="shared" ca="1" si="415"/>
        <v/>
      </c>
      <c r="CF422" s="450" t="str">
        <f t="shared" si="416"/>
        <v/>
      </c>
      <c r="CG422" s="450" t="str">
        <f t="shared" si="417"/>
        <v/>
      </c>
      <c r="CI422" s="450" t="str">
        <f t="shared" ca="1" si="418"/>
        <v/>
      </c>
      <c r="CJ422" s="450" t="str">
        <f t="shared" ca="1" si="419"/>
        <v/>
      </c>
      <c r="CL422" s="450" t="str">
        <f t="shared" ca="1" si="420"/>
        <v/>
      </c>
      <c r="CM422" s="450" t="str">
        <f t="shared" ca="1" si="421"/>
        <v/>
      </c>
    </row>
    <row r="423" spans="1:92" s="441" customFormat="1" ht="17.399999999999999" x14ac:dyDescent="0.55000000000000004">
      <c r="A423" s="445">
        <v>6</v>
      </c>
      <c r="B423" s="423" t="str">
        <f t="shared" si="394"/>
        <v xml:space="preserve">: </v>
      </c>
      <c r="C423" s="424"/>
      <c r="D423" s="424"/>
      <c r="E423" s="425"/>
      <c r="F423" s="424"/>
      <c r="G423" s="425"/>
      <c r="H423" s="305"/>
      <c r="I423" s="424"/>
      <c r="J423" s="306"/>
      <c r="K423" s="529"/>
      <c r="L423" s="426"/>
      <c r="M423" s="427"/>
      <c r="N423" s="426" t="s">
        <v>209</v>
      </c>
      <c r="O423" s="432"/>
      <c r="P423" s="431"/>
      <c r="Q423" s="431"/>
      <c r="S423" s="442" t="str">
        <f t="shared" si="422"/>
        <v/>
      </c>
      <c r="T423" s="443" t="str">
        <f t="shared" si="423"/>
        <v/>
      </c>
      <c r="U423" s="442" t="str">
        <f t="shared" si="424"/>
        <v/>
      </c>
      <c r="V423" s="444" t="str">
        <f t="shared" si="395"/>
        <v>million hectares</v>
      </c>
      <c r="Z423" s="446"/>
      <c r="AP423" s="446"/>
      <c r="AS423" s="453"/>
      <c r="AU423" s="450" t="str">
        <f t="shared" ca="1" si="396"/>
        <v/>
      </c>
      <c r="AV423" s="450" t="str">
        <f t="shared" ca="1" si="397"/>
        <v/>
      </c>
      <c r="AX423" s="450" t="str">
        <f t="shared" ca="1" si="398"/>
        <v/>
      </c>
      <c r="AY423" s="450" t="str">
        <f t="shared" ca="1" si="399"/>
        <v/>
      </c>
      <c r="BA423" s="450" t="str">
        <f t="shared" ca="1" si="400"/>
        <v/>
      </c>
      <c r="BB423" s="450" t="str">
        <f t="shared" ca="1" si="401"/>
        <v/>
      </c>
      <c r="BD423" s="450" t="str">
        <f t="shared" ca="1" si="402"/>
        <v/>
      </c>
      <c r="BE423" s="450" t="str">
        <f t="shared" ca="1" si="403"/>
        <v/>
      </c>
      <c r="BG423" s="450" t="str">
        <f t="shared" ca="1" si="404"/>
        <v/>
      </c>
      <c r="BH423" s="450" t="str">
        <f t="shared" ca="1" si="405"/>
        <v/>
      </c>
      <c r="BI423" s="451"/>
      <c r="BJ423" s="450" t="str">
        <f t="shared" ca="1" si="406"/>
        <v/>
      </c>
      <c r="BK423" s="450" t="str">
        <f t="shared" ca="1" si="406"/>
        <v/>
      </c>
      <c r="BM423" s="450" t="str">
        <f t="shared" ca="1" si="407"/>
        <v/>
      </c>
      <c r="BN423" s="450" t="str">
        <f t="shared" ca="1" si="407"/>
        <v/>
      </c>
      <c r="BP423" s="450" t="str">
        <f t="shared" ca="1" si="408"/>
        <v/>
      </c>
      <c r="BQ423" s="450" t="str">
        <f t="shared" ca="1" si="408"/>
        <v/>
      </c>
      <c r="BS423" s="450" t="str">
        <f t="shared" ca="1" si="409"/>
        <v/>
      </c>
      <c r="BT423" s="450" t="str">
        <f t="shared" ca="1" si="409"/>
        <v/>
      </c>
      <c r="BU423" s="452"/>
      <c r="BV423" s="446"/>
      <c r="BW423" s="450" t="str">
        <f t="shared" ca="1" si="410"/>
        <v/>
      </c>
      <c r="BX423" s="450" t="str">
        <f t="shared" ca="1" si="411"/>
        <v/>
      </c>
      <c r="BY423" s="452"/>
      <c r="BZ423" s="450" t="str">
        <f t="shared" ca="1" si="412"/>
        <v/>
      </c>
      <c r="CA423" s="450" t="str">
        <f t="shared" ca="1" si="413"/>
        <v/>
      </c>
      <c r="CC423" s="450" t="str">
        <f t="shared" ca="1" si="414"/>
        <v/>
      </c>
      <c r="CD423" s="450" t="str">
        <f t="shared" ca="1" si="415"/>
        <v/>
      </c>
      <c r="CF423" s="450" t="str">
        <f t="shared" si="416"/>
        <v/>
      </c>
      <c r="CG423" s="450" t="str">
        <f t="shared" si="417"/>
        <v/>
      </c>
      <c r="CI423" s="450" t="str">
        <f t="shared" ca="1" si="418"/>
        <v/>
      </c>
      <c r="CJ423" s="450" t="str">
        <f t="shared" ca="1" si="419"/>
        <v/>
      </c>
      <c r="CL423" s="450" t="str">
        <f t="shared" ca="1" si="420"/>
        <v/>
      </c>
      <c r="CM423" s="450" t="str">
        <f t="shared" ca="1" si="421"/>
        <v/>
      </c>
    </row>
    <row r="424" spans="1:92" s="441" customFormat="1" ht="17.399999999999999" x14ac:dyDescent="0.55000000000000004">
      <c r="A424" s="445">
        <v>7</v>
      </c>
      <c r="B424" s="423" t="str">
        <f t="shared" si="394"/>
        <v xml:space="preserve">: </v>
      </c>
      <c r="C424" s="424"/>
      <c r="D424" s="424"/>
      <c r="E424" s="425"/>
      <c r="F424" s="424"/>
      <c r="G424" s="425"/>
      <c r="H424" s="305"/>
      <c r="I424" s="424"/>
      <c r="J424" s="306"/>
      <c r="K424" s="529"/>
      <c r="L424" s="426"/>
      <c r="M424" s="427"/>
      <c r="N424" s="426" t="s">
        <v>209</v>
      </c>
      <c r="O424" s="432"/>
      <c r="P424" s="431"/>
      <c r="Q424" s="431"/>
      <c r="S424" s="442" t="str">
        <f t="shared" si="422"/>
        <v/>
      </c>
      <c r="T424" s="443" t="str">
        <f t="shared" si="423"/>
        <v/>
      </c>
      <c r="U424" s="442" t="str">
        <f t="shared" si="424"/>
        <v/>
      </c>
      <c r="V424" s="444" t="str">
        <f t="shared" si="395"/>
        <v>million hectares</v>
      </c>
      <c r="Z424" s="446"/>
      <c r="AP424" s="446"/>
      <c r="AS424" s="453"/>
      <c r="AU424" s="450" t="str">
        <f t="shared" ca="1" si="396"/>
        <v/>
      </c>
      <c r="AV424" s="450" t="str">
        <f t="shared" ca="1" si="397"/>
        <v/>
      </c>
      <c r="AX424" s="450" t="str">
        <f t="shared" ca="1" si="398"/>
        <v/>
      </c>
      <c r="AY424" s="450" t="str">
        <f t="shared" ca="1" si="399"/>
        <v/>
      </c>
      <c r="BA424" s="450" t="str">
        <f t="shared" ca="1" si="400"/>
        <v/>
      </c>
      <c r="BB424" s="450" t="str">
        <f t="shared" ca="1" si="401"/>
        <v/>
      </c>
      <c r="BD424" s="450" t="str">
        <f t="shared" ca="1" si="402"/>
        <v/>
      </c>
      <c r="BE424" s="450" t="str">
        <f t="shared" ca="1" si="403"/>
        <v/>
      </c>
      <c r="BG424" s="450" t="str">
        <f t="shared" ca="1" si="404"/>
        <v/>
      </c>
      <c r="BH424" s="450" t="str">
        <f t="shared" ca="1" si="405"/>
        <v/>
      </c>
      <c r="BI424" s="451"/>
      <c r="BJ424" s="450" t="str">
        <f t="shared" ca="1" si="406"/>
        <v/>
      </c>
      <c r="BK424" s="450" t="str">
        <f t="shared" ca="1" si="406"/>
        <v/>
      </c>
      <c r="BM424" s="450" t="str">
        <f t="shared" ca="1" si="407"/>
        <v/>
      </c>
      <c r="BN424" s="450" t="str">
        <f t="shared" ca="1" si="407"/>
        <v/>
      </c>
      <c r="BP424" s="450" t="str">
        <f t="shared" ca="1" si="408"/>
        <v/>
      </c>
      <c r="BQ424" s="450" t="str">
        <f t="shared" ca="1" si="408"/>
        <v/>
      </c>
      <c r="BS424" s="450" t="str">
        <f t="shared" ca="1" si="409"/>
        <v/>
      </c>
      <c r="BT424" s="450" t="str">
        <f t="shared" ca="1" si="409"/>
        <v/>
      </c>
      <c r="BU424" s="452"/>
      <c r="BV424" s="446"/>
      <c r="BW424" s="450" t="str">
        <f t="shared" ca="1" si="410"/>
        <v/>
      </c>
      <c r="BX424" s="450" t="str">
        <f t="shared" ca="1" si="411"/>
        <v/>
      </c>
      <c r="BY424" s="452"/>
      <c r="BZ424" s="450" t="str">
        <f t="shared" ca="1" si="412"/>
        <v/>
      </c>
      <c r="CA424" s="450" t="str">
        <f t="shared" ca="1" si="413"/>
        <v/>
      </c>
      <c r="CC424" s="450" t="str">
        <f t="shared" ca="1" si="414"/>
        <v/>
      </c>
      <c r="CD424" s="450" t="str">
        <f t="shared" ca="1" si="415"/>
        <v/>
      </c>
      <c r="CF424" s="450" t="str">
        <f t="shared" si="416"/>
        <v/>
      </c>
      <c r="CG424" s="450" t="str">
        <f t="shared" si="417"/>
        <v/>
      </c>
      <c r="CI424" s="450" t="str">
        <f t="shared" ca="1" si="418"/>
        <v/>
      </c>
      <c r="CJ424" s="450" t="str">
        <f t="shared" ca="1" si="419"/>
        <v/>
      </c>
      <c r="CL424" s="450" t="str">
        <f t="shared" ca="1" si="420"/>
        <v/>
      </c>
      <c r="CM424" s="450" t="str">
        <f t="shared" ca="1" si="421"/>
        <v/>
      </c>
    </row>
    <row r="425" spans="1:92" s="441" customFormat="1" ht="17.399999999999999" x14ac:dyDescent="0.55000000000000004">
      <c r="A425" s="445">
        <v>8</v>
      </c>
      <c r="B425" s="423" t="str">
        <f t="shared" si="394"/>
        <v xml:space="preserve">: </v>
      </c>
      <c r="C425" s="424"/>
      <c r="D425" s="424"/>
      <c r="E425" s="425"/>
      <c r="F425" s="424"/>
      <c r="G425" s="425"/>
      <c r="H425" s="305"/>
      <c r="I425" s="424"/>
      <c r="J425" s="306"/>
      <c r="K425" s="529"/>
      <c r="L425" s="426"/>
      <c r="M425" s="427"/>
      <c r="N425" s="426" t="s">
        <v>209</v>
      </c>
      <c r="O425" s="432"/>
      <c r="P425" s="431"/>
      <c r="Q425" s="431"/>
      <c r="S425" s="442" t="str">
        <f t="shared" si="422"/>
        <v/>
      </c>
      <c r="T425" s="443" t="str">
        <f t="shared" si="423"/>
        <v/>
      </c>
      <c r="U425" s="442" t="str">
        <f t="shared" si="424"/>
        <v/>
      </c>
      <c r="V425" s="444" t="str">
        <f t="shared" si="395"/>
        <v>million hectares</v>
      </c>
      <c r="Z425" s="446"/>
      <c r="AP425" s="446"/>
      <c r="AS425" s="453"/>
      <c r="AU425" s="450" t="str">
        <f t="shared" ca="1" si="396"/>
        <v/>
      </c>
      <c r="AV425" s="450" t="str">
        <f t="shared" ca="1" si="397"/>
        <v/>
      </c>
      <c r="AX425" s="450" t="str">
        <f t="shared" ca="1" si="398"/>
        <v/>
      </c>
      <c r="AY425" s="450" t="str">
        <f t="shared" ca="1" si="399"/>
        <v/>
      </c>
      <c r="BA425" s="450" t="str">
        <f t="shared" ca="1" si="400"/>
        <v/>
      </c>
      <c r="BB425" s="450" t="str">
        <f t="shared" ca="1" si="401"/>
        <v/>
      </c>
      <c r="BD425" s="450" t="str">
        <f t="shared" ca="1" si="402"/>
        <v/>
      </c>
      <c r="BE425" s="450" t="str">
        <f t="shared" ca="1" si="403"/>
        <v/>
      </c>
      <c r="BG425" s="450" t="str">
        <f t="shared" ca="1" si="404"/>
        <v/>
      </c>
      <c r="BH425" s="450" t="str">
        <f t="shared" ca="1" si="405"/>
        <v/>
      </c>
      <c r="BI425" s="451"/>
      <c r="BJ425" s="450" t="str">
        <f t="shared" ca="1" si="406"/>
        <v/>
      </c>
      <c r="BK425" s="450" t="str">
        <f t="shared" ca="1" si="406"/>
        <v/>
      </c>
      <c r="BM425" s="450" t="str">
        <f t="shared" ca="1" si="407"/>
        <v/>
      </c>
      <c r="BN425" s="450" t="str">
        <f t="shared" ca="1" si="407"/>
        <v/>
      </c>
      <c r="BP425" s="450" t="str">
        <f t="shared" ca="1" si="408"/>
        <v/>
      </c>
      <c r="BQ425" s="450" t="str">
        <f t="shared" ca="1" si="408"/>
        <v/>
      </c>
      <c r="BS425" s="450" t="str">
        <f t="shared" ca="1" si="409"/>
        <v/>
      </c>
      <c r="BT425" s="450" t="str">
        <f t="shared" ca="1" si="409"/>
        <v/>
      </c>
      <c r="BU425" s="452"/>
      <c r="BV425" s="446"/>
      <c r="BW425" s="450" t="str">
        <f t="shared" ca="1" si="410"/>
        <v/>
      </c>
      <c r="BX425" s="450" t="str">
        <f t="shared" ca="1" si="411"/>
        <v/>
      </c>
      <c r="BY425" s="452"/>
      <c r="BZ425" s="450" t="str">
        <f t="shared" ca="1" si="412"/>
        <v/>
      </c>
      <c r="CA425" s="450" t="str">
        <f t="shared" ca="1" si="413"/>
        <v/>
      </c>
      <c r="CC425" s="450" t="str">
        <f t="shared" ca="1" si="414"/>
        <v/>
      </c>
      <c r="CD425" s="450" t="str">
        <f t="shared" ca="1" si="415"/>
        <v/>
      </c>
      <c r="CF425" s="450" t="str">
        <f t="shared" si="416"/>
        <v/>
      </c>
      <c r="CG425" s="450" t="str">
        <f t="shared" si="417"/>
        <v/>
      </c>
      <c r="CI425" s="450" t="str">
        <f t="shared" ca="1" si="418"/>
        <v/>
      </c>
      <c r="CJ425" s="450" t="str">
        <f t="shared" ca="1" si="419"/>
        <v/>
      </c>
      <c r="CL425" s="450" t="str">
        <f t="shared" ca="1" si="420"/>
        <v/>
      </c>
      <c r="CM425" s="450" t="str">
        <f t="shared" ca="1" si="421"/>
        <v/>
      </c>
    </row>
    <row r="426" spans="1:92" s="441" customFormat="1" ht="17.399999999999999" x14ac:dyDescent="0.55000000000000004">
      <c r="A426" s="445">
        <v>9</v>
      </c>
      <c r="B426" s="423" t="str">
        <f t="shared" si="394"/>
        <v xml:space="preserve">: </v>
      </c>
      <c r="C426" s="424"/>
      <c r="D426" s="424"/>
      <c r="E426" s="425"/>
      <c r="F426" s="424"/>
      <c r="G426" s="425"/>
      <c r="H426" s="305"/>
      <c r="I426" s="424"/>
      <c r="J426" s="306"/>
      <c r="K426" s="529"/>
      <c r="L426" s="426"/>
      <c r="M426" s="427"/>
      <c r="N426" s="426" t="s">
        <v>209</v>
      </c>
      <c r="O426" s="432"/>
      <c r="P426" s="431"/>
      <c r="Q426" s="431"/>
      <c r="S426" s="442" t="str">
        <f t="shared" si="422"/>
        <v/>
      </c>
      <c r="T426" s="443" t="str">
        <f t="shared" si="423"/>
        <v/>
      </c>
      <c r="U426" s="442" t="str">
        <f t="shared" si="424"/>
        <v/>
      </c>
      <c r="V426" s="444" t="str">
        <f t="shared" si="395"/>
        <v>million hectares</v>
      </c>
      <c r="Z426" s="446"/>
      <c r="AP426" s="446"/>
      <c r="AS426" s="453"/>
      <c r="AU426" s="450" t="str">
        <f t="shared" ca="1" si="396"/>
        <v/>
      </c>
      <c r="AV426" s="450" t="str">
        <f t="shared" ca="1" si="397"/>
        <v/>
      </c>
      <c r="AX426" s="450" t="str">
        <f t="shared" ca="1" si="398"/>
        <v/>
      </c>
      <c r="AY426" s="450" t="str">
        <f t="shared" ca="1" si="399"/>
        <v/>
      </c>
      <c r="BA426" s="450" t="str">
        <f t="shared" ca="1" si="400"/>
        <v/>
      </c>
      <c r="BB426" s="450" t="str">
        <f t="shared" ca="1" si="401"/>
        <v/>
      </c>
      <c r="BD426" s="450" t="str">
        <f t="shared" ca="1" si="402"/>
        <v/>
      </c>
      <c r="BE426" s="450" t="str">
        <f t="shared" ca="1" si="403"/>
        <v/>
      </c>
      <c r="BG426" s="450" t="str">
        <f t="shared" ca="1" si="404"/>
        <v/>
      </c>
      <c r="BH426" s="450" t="str">
        <f t="shared" ca="1" si="405"/>
        <v/>
      </c>
      <c r="BI426" s="451"/>
      <c r="BJ426" s="450" t="str">
        <f t="shared" ca="1" si="406"/>
        <v/>
      </c>
      <c r="BK426" s="450" t="str">
        <f t="shared" ca="1" si="406"/>
        <v/>
      </c>
      <c r="BM426" s="450" t="str">
        <f t="shared" ca="1" si="407"/>
        <v/>
      </c>
      <c r="BN426" s="450" t="str">
        <f t="shared" ca="1" si="407"/>
        <v/>
      </c>
      <c r="BP426" s="450" t="str">
        <f t="shared" ca="1" si="408"/>
        <v/>
      </c>
      <c r="BQ426" s="450" t="str">
        <f t="shared" ca="1" si="408"/>
        <v/>
      </c>
      <c r="BS426" s="450" t="str">
        <f t="shared" ca="1" si="409"/>
        <v/>
      </c>
      <c r="BT426" s="450" t="str">
        <f t="shared" ca="1" si="409"/>
        <v/>
      </c>
      <c r="BU426" s="452"/>
      <c r="BV426" s="446"/>
      <c r="BW426" s="450" t="str">
        <f t="shared" ca="1" si="410"/>
        <v/>
      </c>
      <c r="BX426" s="450" t="str">
        <f t="shared" ca="1" si="411"/>
        <v/>
      </c>
      <c r="BY426" s="452"/>
      <c r="BZ426" s="450" t="str">
        <f t="shared" ca="1" si="412"/>
        <v/>
      </c>
      <c r="CA426" s="450" t="str">
        <f t="shared" ca="1" si="413"/>
        <v/>
      </c>
      <c r="CC426" s="450" t="str">
        <f t="shared" ca="1" si="414"/>
        <v/>
      </c>
      <c r="CD426" s="450" t="str">
        <f t="shared" ca="1" si="415"/>
        <v/>
      </c>
      <c r="CF426" s="450" t="str">
        <f t="shared" si="416"/>
        <v/>
      </c>
      <c r="CG426" s="450" t="str">
        <f t="shared" si="417"/>
        <v/>
      </c>
      <c r="CI426" s="450" t="str">
        <f t="shared" ca="1" si="418"/>
        <v/>
      </c>
      <c r="CJ426" s="450" t="str">
        <f t="shared" ca="1" si="419"/>
        <v/>
      </c>
      <c r="CL426" s="450" t="str">
        <f t="shared" ca="1" si="420"/>
        <v/>
      </c>
      <c r="CM426" s="450" t="str">
        <f t="shared" ca="1" si="421"/>
        <v/>
      </c>
    </row>
    <row r="427" spans="1:92" s="441" customFormat="1" ht="17.399999999999999" x14ac:dyDescent="0.55000000000000004">
      <c r="A427" s="445">
        <v>10</v>
      </c>
      <c r="B427" s="423" t="str">
        <f t="shared" si="394"/>
        <v xml:space="preserve">: </v>
      </c>
      <c r="C427" s="424"/>
      <c r="D427" s="424"/>
      <c r="E427" s="425"/>
      <c r="F427" s="424"/>
      <c r="G427" s="425"/>
      <c r="H427" s="305"/>
      <c r="I427" s="424"/>
      <c r="J427" s="306"/>
      <c r="K427" s="529"/>
      <c r="L427" s="426"/>
      <c r="M427" s="427"/>
      <c r="N427" s="426" t="s">
        <v>209</v>
      </c>
      <c r="O427" s="432"/>
      <c r="P427" s="431"/>
      <c r="Q427" s="431"/>
      <c r="S427" s="442" t="str">
        <f t="shared" si="422"/>
        <v/>
      </c>
      <c r="T427" s="443" t="str">
        <f t="shared" si="423"/>
        <v/>
      </c>
      <c r="U427" s="442" t="str">
        <f t="shared" si="424"/>
        <v/>
      </c>
      <c r="V427" s="444" t="str">
        <f t="shared" si="395"/>
        <v>million hectares</v>
      </c>
      <c r="Z427" s="446"/>
      <c r="AP427" s="446"/>
      <c r="AS427" s="453"/>
      <c r="AU427" s="450" t="str">
        <f t="shared" ca="1" si="396"/>
        <v/>
      </c>
      <c r="AV427" s="450" t="str">
        <f t="shared" ca="1" si="397"/>
        <v/>
      </c>
      <c r="AX427" s="450" t="str">
        <f t="shared" ca="1" si="398"/>
        <v/>
      </c>
      <c r="AY427" s="450" t="str">
        <f t="shared" ca="1" si="399"/>
        <v/>
      </c>
      <c r="BA427" s="450" t="str">
        <f t="shared" ca="1" si="400"/>
        <v/>
      </c>
      <c r="BB427" s="450" t="str">
        <f t="shared" ca="1" si="401"/>
        <v/>
      </c>
      <c r="BD427" s="450" t="str">
        <f t="shared" ca="1" si="402"/>
        <v/>
      </c>
      <c r="BE427" s="450" t="str">
        <f t="shared" ca="1" si="403"/>
        <v/>
      </c>
      <c r="BG427" s="450" t="str">
        <f t="shared" ca="1" si="404"/>
        <v/>
      </c>
      <c r="BH427" s="450" t="str">
        <f t="shared" ca="1" si="405"/>
        <v/>
      </c>
      <c r="BI427" s="451"/>
      <c r="BJ427" s="450" t="str">
        <f t="shared" ca="1" si="406"/>
        <v/>
      </c>
      <c r="BK427" s="450" t="str">
        <f t="shared" ca="1" si="406"/>
        <v/>
      </c>
      <c r="BM427" s="450" t="str">
        <f t="shared" ca="1" si="407"/>
        <v/>
      </c>
      <c r="BN427" s="450" t="str">
        <f t="shared" ca="1" si="407"/>
        <v/>
      </c>
      <c r="BP427" s="450" t="str">
        <f t="shared" ca="1" si="408"/>
        <v/>
      </c>
      <c r="BQ427" s="450" t="str">
        <f t="shared" ca="1" si="408"/>
        <v/>
      </c>
      <c r="BS427" s="450" t="str">
        <f t="shared" ca="1" si="409"/>
        <v/>
      </c>
      <c r="BT427" s="450" t="str">
        <f t="shared" ca="1" si="409"/>
        <v/>
      </c>
      <c r="BU427" s="452"/>
      <c r="BV427" s="446"/>
      <c r="BW427" s="450" t="str">
        <f t="shared" ca="1" si="410"/>
        <v/>
      </c>
      <c r="BX427" s="450" t="str">
        <f t="shared" ca="1" si="411"/>
        <v/>
      </c>
      <c r="BY427" s="452"/>
      <c r="BZ427" s="450" t="str">
        <f t="shared" ca="1" si="412"/>
        <v/>
      </c>
      <c r="CA427" s="450" t="str">
        <f t="shared" ca="1" si="413"/>
        <v/>
      </c>
      <c r="CC427" s="450" t="str">
        <f t="shared" ca="1" si="414"/>
        <v/>
      </c>
      <c r="CD427" s="450" t="str">
        <f t="shared" ca="1" si="415"/>
        <v/>
      </c>
      <c r="CF427" s="450" t="str">
        <f t="shared" si="416"/>
        <v/>
      </c>
      <c r="CG427" s="450" t="str">
        <f t="shared" si="417"/>
        <v/>
      </c>
      <c r="CI427" s="450" t="str">
        <f t="shared" ca="1" si="418"/>
        <v/>
      </c>
      <c r="CJ427" s="450" t="str">
        <f t="shared" ca="1" si="419"/>
        <v/>
      </c>
      <c r="CL427" s="450" t="str">
        <f t="shared" ca="1" si="420"/>
        <v/>
      </c>
      <c r="CM427" s="450" t="str">
        <f t="shared" ca="1" si="421"/>
        <v/>
      </c>
    </row>
    <row r="428" spans="1:92" s="441" customFormat="1" ht="17.399999999999999" x14ac:dyDescent="0.55000000000000004">
      <c r="A428" s="445">
        <v>11</v>
      </c>
      <c r="B428" s="423" t="str">
        <f t="shared" si="394"/>
        <v xml:space="preserve">: </v>
      </c>
      <c r="C428" s="424"/>
      <c r="D428" s="424"/>
      <c r="E428" s="425"/>
      <c r="F428" s="424"/>
      <c r="G428" s="425"/>
      <c r="H428" s="305"/>
      <c r="I428" s="424"/>
      <c r="J428" s="306"/>
      <c r="K428" s="529"/>
      <c r="L428" s="426"/>
      <c r="M428" s="427"/>
      <c r="N428" s="426" t="s">
        <v>209</v>
      </c>
      <c r="O428" s="432"/>
      <c r="P428" s="431"/>
      <c r="Q428" s="431"/>
      <c r="S428" s="442" t="str">
        <f t="shared" si="422"/>
        <v/>
      </c>
      <c r="T428" s="443" t="str">
        <f t="shared" si="423"/>
        <v/>
      </c>
      <c r="U428" s="442" t="str">
        <f t="shared" si="424"/>
        <v/>
      </c>
      <c r="V428" s="444" t="str">
        <f t="shared" si="395"/>
        <v>million hectares</v>
      </c>
      <c r="Z428" s="446"/>
      <c r="AP428" s="446"/>
      <c r="AS428" s="453"/>
      <c r="AU428" s="450" t="str">
        <f t="shared" ca="1" si="396"/>
        <v/>
      </c>
      <c r="AV428" s="450" t="str">
        <f t="shared" ca="1" si="397"/>
        <v/>
      </c>
      <c r="AX428" s="450" t="str">
        <f t="shared" ca="1" si="398"/>
        <v/>
      </c>
      <c r="AY428" s="450" t="str">
        <f t="shared" ca="1" si="399"/>
        <v/>
      </c>
      <c r="BA428" s="450" t="str">
        <f t="shared" ca="1" si="400"/>
        <v/>
      </c>
      <c r="BB428" s="450" t="str">
        <f t="shared" ca="1" si="401"/>
        <v/>
      </c>
      <c r="BD428" s="450" t="str">
        <f t="shared" ca="1" si="402"/>
        <v/>
      </c>
      <c r="BE428" s="450" t="str">
        <f t="shared" ca="1" si="403"/>
        <v/>
      </c>
      <c r="BG428" s="450" t="str">
        <f t="shared" ca="1" si="404"/>
        <v/>
      </c>
      <c r="BH428" s="450" t="str">
        <f t="shared" ca="1" si="405"/>
        <v/>
      </c>
      <c r="BI428" s="451"/>
      <c r="BJ428" s="450" t="str">
        <f t="shared" ca="1" si="406"/>
        <v/>
      </c>
      <c r="BK428" s="450" t="str">
        <f t="shared" ca="1" si="406"/>
        <v/>
      </c>
      <c r="BM428" s="450" t="str">
        <f t="shared" ca="1" si="407"/>
        <v/>
      </c>
      <c r="BN428" s="450" t="str">
        <f t="shared" ca="1" si="407"/>
        <v/>
      </c>
      <c r="BP428" s="450" t="str">
        <f t="shared" ca="1" si="408"/>
        <v/>
      </c>
      <c r="BQ428" s="450" t="str">
        <f t="shared" ca="1" si="408"/>
        <v/>
      </c>
      <c r="BS428" s="450" t="str">
        <f t="shared" ca="1" si="409"/>
        <v/>
      </c>
      <c r="BT428" s="450" t="str">
        <f t="shared" ca="1" si="409"/>
        <v/>
      </c>
      <c r="BU428" s="452"/>
      <c r="BV428" s="446"/>
      <c r="BW428" s="450" t="str">
        <f t="shared" ca="1" si="410"/>
        <v/>
      </c>
      <c r="BX428" s="450" t="str">
        <f t="shared" ca="1" si="411"/>
        <v/>
      </c>
      <c r="BY428" s="452"/>
      <c r="BZ428" s="450" t="str">
        <f t="shared" ca="1" si="412"/>
        <v/>
      </c>
      <c r="CA428" s="450" t="str">
        <f t="shared" ca="1" si="413"/>
        <v/>
      </c>
      <c r="CC428" s="450" t="str">
        <f t="shared" ca="1" si="414"/>
        <v/>
      </c>
      <c r="CD428" s="450" t="str">
        <f t="shared" ca="1" si="415"/>
        <v/>
      </c>
      <c r="CF428" s="450" t="str">
        <f t="shared" si="416"/>
        <v/>
      </c>
      <c r="CG428" s="450" t="str">
        <f t="shared" si="417"/>
        <v/>
      </c>
      <c r="CI428" s="450" t="str">
        <f t="shared" ca="1" si="418"/>
        <v/>
      </c>
      <c r="CJ428" s="450" t="str">
        <f t="shared" ca="1" si="419"/>
        <v/>
      </c>
      <c r="CL428" s="450" t="str">
        <f t="shared" ca="1" si="420"/>
        <v/>
      </c>
      <c r="CM428" s="450" t="str">
        <f t="shared" ca="1" si="421"/>
        <v/>
      </c>
    </row>
    <row r="429" spans="1:92" s="441" customFormat="1" ht="17.399999999999999" x14ac:dyDescent="0.55000000000000004">
      <c r="A429" s="445">
        <v>12</v>
      </c>
      <c r="B429" s="423" t="str">
        <f t="shared" si="394"/>
        <v xml:space="preserve">: </v>
      </c>
      <c r="C429" s="424"/>
      <c r="D429" s="424"/>
      <c r="E429" s="425"/>
      <c r="F429" s="424"/>
      <c r="G429" s="425"/>
      <c r="H429" s="305"/>
      <c r="I429" s="424"/>
      <c r="J429" s="306"/>
      <c r="K429" s="529"/>
      <c r="L429" s="426"/>
      <c r="M429" s="427"/>
      <c r="N429" s="426" t="s">
        <v>209</v>
      </c>
      <c r="O429" s="432"/>
      <c r="P429" s="431"/>
      <c r="Q429" s="431"/>
      <c r="S429" s="442" t="str">
        <f t="shared" si="422"/>
        <v/>
      </c>
      <c r="T429" s="443" t="str">
        <f t="shared" si="423"/>
        <v/>
      </c>
      <c r="U429" s="442" t="str">
        <f t="shared" si="424"/>
        <v/>
      </c>
      <c r="V429" s="444" t="str">
        <f t="shared" si="395"/>
        <v>million hectares</v>
      </c>
      <c r="Z429" s="446"/>
      <c r="AP429" s="446"/>
      <c r="AS429" s="453"/>
      <c r="AU429" s="450" t="str">
        <f t="shared" ca="1" si="396"/>
        <v/>
      </c>
      <c r="AV429" s="450" t="str">
        <f t="shared" ca="1" si="397"/>
        <v/>
      </c>
      <c r="AX429" s="450" t="str">
        <f t="shared" ca="1" si="398"/>
        <v/>
      </c>
      <c r="AY429" s="450" t="str">
        <f t="shared" ca="1" si="399"/>
        <v/>
      </c>
      <c r="BA429" s="450" t="str">
        <f t="shared" ca="1" si="400"/>
        <v/>
      </c>
      <c r="BB429" s="450" t="str">
        <f t="shared" ca="1" si="401"/>
        <v/>
      </c>
      <c r="BD429" s="450" t="str">
        <f t="shared" ca="1" si="402"/>
        <v/>
      </c>
      <c r="BE429" s="450" t="str">
        <f t="shared" ca="1" si="403"/>
        <v/>
      </c>
      <c r="BG429" s="450" t="str">
        <f t="shared" ca="1" si="404"/>
        <v/>
      </c>
      <c r="BH429" s="450" t="str">
        <f t="shared" ca="1" si="405"/>
        <v/>
      </c>
      <c r="BI429" s="451"/>
      <c r="BJ429" s="450" t="str">
        <f t="shared" ca="1" si="406"/>
        <v/>
      </c>
      <c r="BK429" s="450" t="str">
        <f t="shared" ca="1" si="406"/>
        <v/>
      </c>
      <c r="BM429" s="450" t="str">
        <f t="shared" ca="1" si="407"/>
        <v/>
      </c>
      <c r="BN429" s="450" t="str">
        <f t="shared" ca="1" si="407"/>
        <v/>
      </c>
      <c r="BP429" s="450" t="str">
        <f t="shared" ca="1" si="408"/>
        <v/>
      </c>
      <c r="BQ429" s="450" t="str">
        <f t="shared" ca="1" si="408"/>
        <v/>
      </c>
      <c r="BS429" s="450" t="str">
        <f t="shared" ca="1" si="409"/>
        <v/>
      </c>
      <c r="BT429" s="450" t="str">
        <f t="shared" ca="1" si="409"/>
        <v/>
      </c>
      <c r="BU429" s="452"/>
      <c r="BV429" s="446"/>
      <c r="BW429" s="450" t="str">
        <f t="shared" ca="1" si="410"/>
        <v/>
      </c>
      <c r="BX429" s="450" t="str">
        <f t="shared" ca="1" si="411"/>
        <v/>
      </c>
      <c r="BY429" s="452"/>
      <c r="BZ429" s="450" t="str">
        <f t="shared" ca="1" si="412"/>
        <v/>
      </c>
      <c r="CA429" s="450" t="str">
        <f t="shared" ca="1" si="413"/>
        <v/>
      </c>
      <c r="CC429" s="450" t="str">
        <f t="shared" ca="1" si="414"/>
        <v/>
      </c>
      <c r="CD429" s="450" t="str">
        <f t="shared" ca="1" si="415"/>
        <v/>
      </c>
      <c r="CF429" s="450" t="str">
        <f t="shared" si="416"/>
        <v/>
      </c>
      <c r="CG429" s="450" t="str">
        <f t="shared" si="417"/>
        <v/>
      </c>
      <c r="CI429" s="450" t="str">
        <f t="shared" ca="1" si="418"/>
        <v/>
      </c>
      <c r="CJ429" s="450" t="str">
        <f t="shared" ca="1" si="419"/>
        <v/>
      </c>
      <c r="CL429" s="450" t="str">
        <f t="shared" ca="1" si="420"/>
        <v/>
      </c>
      <c r="CM429" s="450" t="str">
        <f t="shared" ca="1" si="421"/>
        <v/>
      </c>
    </row>
    <row r="430" spans="1:92" s="441" customFormat="1" ht="17.399999999999999" x14ac:dyDescent="0.55000000000000004">
      <c r="A430" s="445">
        <v>13</v>
      </c>
      <c r="B430" s="423" t="str">
        <f t="shared" si="394"/>
        <v xml:space="preserve">: </v>
      </c>
      <c r="C430" s="424"/>
      <c r="D430" s="424"/>
      <c r="E430" s="425"/>
      <c r="F430" s="424"/>
      <c r="G430" s="425"/>
      <c r="H430" s="305"/>
      <c r="I430" s="424"/>
      <c r="J430" s="306"/>
      <c r="K430" s="529"/>
      <c r="L430" s="426"/>
      <c r="M430" s="427"/>
      <c r="N430" s="426" t="s">
        <v>209</v>
      </c>
      <c r="O430" s="432"/>
      <c r="P430" s="431"/>
      <c r="Q430" s="431"/>
      <c r="S430" s="442" t="str">
        <f t="shared" si="422"/>
        <v/>
      </c>
      <c r="T430" s="443" t="str">
        <f t="shared" si="423"/>
        <v/>
      </c>
      <c r="U430" s="442" t="str">
        <f t="shared" si="424"/>
        <v/>
      </c>
      <c r="V430" s="444" t="str">
        <f t="shared" si="395"/>
        <v>million hectares</v>
      </c>
      <c r="Z430" s="446"/>
      <c r="AP430" s="446"/>
      <c r="AS430" s="453"/>
      <c r="AU430" s="450" t="str">
        <f t="shared" ca="1" si="396"/>
        <v/>
      </c>
      <c r="AV430" s="450" t="str">
        <f t="shared" ca="1" si="397"/>
        <v/>
      </c>
      <c r="AX430" s="450" t="str">
        <f t="shared" ca="1" si="398"/>
        <v/>
      </c>
      <c r="AY430" s="450" t="str">
        <f t="shared" ca="1" si="399"/>
        <v/>
      </c>
      <c r="BA430" s="450" t="str">
        <f t="shared" ca="1" si="400"/>
        <v/>
      </c>
      <c r="BB430" s="450" t="str">
        <f t="shared" ca="1" si="401"/>
        <v/>
      </c>
      <c r="BD430" s="450" t="str">
        <f t="shared" ca="1" si="402"/>
        <v/>
      </c>
      <c r="BE430" s="450" t="str">
        <f t="shared" ca="1" si="403"/>
        <v/>
      </c>
      <c r="BG430" s="450" t="str">
        <f t="shared" ca="1" si="404"/>
        <v/>
      </c>
      <c r="BH430" s="450" t="str">
        <f t="shared" ca="1" si="405"/>
        <v/>
      </c>
      <c r="BI430" s="451"/>
      <c r="BJ430" s="450" t="str">
        <f t="shared" ca="1" si="406"/>
        <v/>
      </c>
      <c r="BK430" s="450" t="str">
        <f t="shared" ca="1" si="406"/>
        <v/>
      </c>
      <c r="BM430" s="450" t="str">
        <f t="shared" ca="1" si="407"/>
        <v/>
      </c>
      <c r="BN430" s="450" t="str">
        <f t="shared" ca="1" si="407"/>
        <v/>
      </c>
      <c r="BP430" s="450" t="str">
        <f t="shared" ca="1" si="408"/>
        <v/>
      </c>
      <c r="BQ430" s="450" t="str">
        <f t="shared" ca="1" si="408"/>
        <v/>
      </c>
      <c r="BS430" s="450" t="str">
        <f t="shared" ca="1" si="409"/>
        <v/>
      </c>
      <c r="BT430" s="450" t="str">
        <f t="shared" ca="1" si="409"/>
        <v/>
      </c>
      <c r="BU430" s="452"/>
      <c r="BV430" s="446"/>
      <c r="BW430" s="450" t="str">
        <f t="shared" ca="1" si="410"/>
        <v/>
      </c>
      <c r="BX430" s="450" t="str">
        <f t="shared" ca="1" si="411"/>
        <v/>
      </c>
      <c r="BY430" s="452"/>
      <c r="BZ430" s="450" t="str">
        <f t="shared" ca="1" si="412"/>
        <v/>
      </c>
      <c r="CA430" s="450" t="str">
        <f t="shared" ca="1" si="413"/>
        <v/>
      </c>
      <c r="CC430" s="450" t="str">
        <f t="shared" ca="1" si="414"/>
        <v/>
      </c>
      <c r="CD430" s="450" t="str">
        <f t="shared" ca="1" si="415"/>
        <v/>
      </c>
      <c r="CF430" s="450" t="str">
        <f t="shared" si="416"/>
        <v/>
      </c>
      <c r="CG430" s="450" t="str">
        <f t="shared" si="417"/>
        <v/>
      </c>
      <c r="CI430" s="450" t="str">
        <f t="shared" ca="1" si="418"/>
        <v/>
      </c>
      <c r="CJ430" s="450" t="str">
        <f t="shared" ca="1" si="419"/>
        <v/>
      </c>
      <c r="CL430" s="450" t="str">
        <f t="shared" ca="1" si="420"/>
        <v/>
      </c>
      <c r="CM430" s="450" t="str">
        <f t="shared" ca="1" si="421"/>
        <v/>
      </c>
    </row>
    <row r="431" spans="1:92" s="441" customFormat="1" ht="17.399999999999999" x14ac:dyDescent="0.55000000000000004">
      <c r="A431" s="445">
        <v>14</v>
      </c>
      <c r="B431" s="423" t="str">
        <f t="shared" si="394"/>
        <v xml:space="preserve">: </v>
      </c>
      <c r="C431" s="424"/>
      <c r="D431" s="424"/>
      <c r="E431" s="425"/>
      <c r="F431" s="424"/>
      <c r="G431" s="425"/>
      <c r="H431" s="305"/>
      <c r="I431" s="424"/>
      <c r="J431" s="306"/>
      <c r="K431" s="529"/>
      <c r="L431" s="426"/>
      <c r="M431" s="427"/>
      <c r="N431" s="426" t="s">
        <v>209</v>
      </c>
      <c r="O431" s="432"/>
      <c r="P431" s="431"/>
      <c r="Q431" s="431"/>
      <c r="S431" s="442" t="str">
        <f t="shared" si="422"/>
        <v/>
      </c>
      <c r="T431" s="443" t="str">
        <f t="shared" si="423"/>
        <v/>
      </c>
      <c r="U431" s="442" t="str">
        <f t="shared" si="424"/>
        <v/>
      </c>
      <c r="V431" s="444" t="str">
        <f t="shared" si="395"/>
        <v>million hectares</v>
      </c>
      <c r="Z431" s="446"/>
      <c r="AP431" s="446"/>
      <c r="AS431" s="453"/>
      <c r="AU431" s="450" t="str">
        <f t="shared" ca="1" si="396"/>
        <v/>
      </c>
      <c r="AV431" s="450" t="str">
        <f t="shared" ca="1" si="397"/>
        <v/>
      </c>
      <c r="AX431" s="450" t="str">
        <f t="shared" ca="1" si="398"/>
        <v/>
      </c>
      <c r="AY431" s="450" t="str">
        <f t="shared" ca="1" si="399"/>
        <v/>
      </c>
      <c r="BA431" s="450" t="str">
        <f t="shared" ca="1" si="400"/>
        <v/>
      </c>
      <c r="BB431" s="450" t="str">
        <f t="shared" ca="1" si="401"/>
        <v/>
      </c>
      <c r="BD431" s="450" t="str">
        <f t="shared" ca="1" si="402"/>
        <v/>
      </c>
      <c r="BE431" s="450" t="str">
        <f t="shared" ca="1" si="403"/>
        <v/>
      </c>
      <c r="BG431" s="450" t="str">
        <f t="shared" ca="1" si="404"/>
        <v/>
      </c>
      <c r="BH431" s="450" t="str">
        <f t="shared" ca="1" si="405"/>
        <v/>
      </c>
      <c r="BI431" s="451"/>
      <c r="BJ431" s="450" t="str">
        <f t="shared" ca="1" si="406"/>
        <v/>
      </c>
      <c r="BK431" s="450" t="str">
        <f t="shared" ca="1" si="406"/>
        <v/>
      </c>
      <c r="BM431" s="450" t="str">
        <f t="shared" ca="1" si="407"/>
        <v/>
      </c>
      <c r="BN431" s="450" t="str">
        <f t="shared" ca="1" si="407"/>
        <v/>
      </c>
      <c r="BP431" s="450" t="str">
        <f t="shared" ca="1" si="408"/>
        <v/>
      </c>
      <c r="BQ431" s="450" t="str">
        <f t="shared" ca="1" si="408"/>
        <v/>
      </c>
      <c r="BS431" s="450" t="str">
        <f t="shared" ca="1" si="409"/>
        <v/>
      </c>
      <c r="BT431" s="450" t="str">
        <f t="shared" ca="1" si="409"/>
        <v/>
      </c>
      <c r="BU431" s="452"/>
      <c r="BV431" s="446"/>
      <c r="BW431" s="450" t="str">
        <f t="shared" ca="1" si="410"/>
        <v/>
      </c>
      <c r="BX431" s="450" t="str">
        <f t="shared" ca="1" si="411"/>
        <v/>
      </c>
      <c r="BY431" s="452"/>
      <c r="BZ431" s="450" t="str">
        <f t="shared" ca="1" si="412"/>
        <v/>
      </c>
      <c r="CA431" s="450" t="str">
        <f t="shared" ca="1" si="413"/>
        <v/>
      </c>
      <c r="CC431" s="450" t="str">
        <f t="shared" ca="1" si="414"/>
        <v/>
      </c>
      <c r="CD431" s="450" t="str">
        <f t="shared" ca="1" si="415"/>
        <v/>
      </c>
      <c r="CF431" s="450" t="str">
        <f t="shared" si="416"/>
        <v/>
      </c>
      <c r="CG431" s="450" t="str">
        <f t="shared" si="417"/>
        <v/>
      </c>
      <c r="CI431" s="450" t="str">
        <f t="shared" ca="1" si="418"/>
        <v/>
      </c>
      <c r="CJ431" s="450" t="str">
        <f t="shared" ca="1" si="419"/>
        <v/>
      </c>
      <c r="CL431" s="450" t="str">
        <f t="shared" ca="1" si="420"/>
        <v/>
      </c>
      <c r="CM431" s="450" t="str">
        <f t="shared" ca="1" si="421"/>
        <v/>
      </c>
    </row>
    <row r="432" spans="1:92" s="441" customFormat="1" ht="17.399999999999999" x14ac:dyDescent="0.55000000000000004">
      <c r="A432" s="445">
        <v>15</v>
      </c>
      <c r="B432" s="423" t="str">
        <f t="shared" si="394"/>
        <v xml:space="preserve">: </v>
      </c>
      <c r="C432" s="424"/>
      <c r="D432" s="424"/>
      <c r="E432" s="425"/>
      <c r="F432" s="424"/>
      <c r="G432" s="425"/>
      <c r="H432" s="305"/>
      <c r="I432" s="424"/>
      <c r="J432" s="306"/>
      <c r="K432" s="529"/>
      <c r="L432" s="426"/>
      <c r="M432" s="427"/>
      <c r="N432" s="426" t="s">
        <v>209</v>
      </c>
      <c r="O432" s="432"/>
      <c r="P432" s="431"/>
      <c r="Q432" s="431"/>
      <c r="S432" s="442" t="str">
        <f t="shared" si="422"/>
        <v/>
      </c>
      <c r="T432" s="443" t="str">
        <f t="shared" si="423"/>
        <v/>
      </c>
      <c r="U432" s="442" t="str">
        <f t="shared" si="424"/>
        <v/>
      </c>
      <c r="V432" s="444" t="str">
        <f t="shared" si="395"/>
        <v>million hectares</v>
      </c>
      <c r="Z432" s="446"/>
      <c r="AP432" s="446"/>
      <c r="AS432" s="453"/>
      <c r="AU432" s="450" t="str">
        <f t="shared" ca="1" si="396"/>
        <v/>
      </c>
      <c r="AV432" s="450" t="str">
        <f t="shared" ca="1" si="397"/>
        <v/>
      </c>
      <c r="AX432" s="450" t="str">
        <f t="shared" ca="1" si="398"/>
        <v/>
      </c>
      <c r="AY432" s="450" t="str">
        <f t="shared" ca="1" si="399"/>
        <v/>
      </c>
      <c r="BA432" s="450" t="str">
        <f t="shared" ca="1" si="400"/>
        <v/>
      </c>
      <c r="BB432" s="450" t="str">
        <f t="shared" ca="1" si="401"/>
        <v/>
      </c>
      <c r="BD432" s="450" t="str">
        <f t="shared" ca="1" si="402"/>
        <v/>
      </c>
      <c r="BE432" s="450" t="str">
        <f t="shared" ca="1" si="403"/>
        <v/>
      </c>
      <c r="BG432" s="450" t="str">
        <f t="shared" ca="1" si="404"/>
        <v/>
      </c>
      <c r="BH432" s="450" t="str">
        <f t="shared" ca="1" si="405"/>
        <v/>
      </c>
      <c r="BI432" s="451"/>
      <c r="BJ432" s="450" t="str">
        <f t="shared" ca="1" si="406"/>
        <v/>
      </c>
      <c r="BK432" s="450" t="str">
        <f t="shared" ca="1" si="406"/>
        <v/>
      </c>
      <c r="BM432" s="450" t="str">
        <f t="shared" ca="1" si="407"/>
        <v/>
      </c>
      <c r="BN432" s="450" t="str">
        <f t="shared" ca="1" si="407"/>
        <v/>
      </c>
      <c r="BP432" s="450" t="str">
        <f t="shared" ca="1" si="408"/>
        <v/>
      </c>
      <c r="BQ432" s="450" t="str">
        <f t="shared" ca="1" si="408"/>
        <v/>
      </c>
      <c r="BS432" s="450" t="str">
        <f t="shared" ca="1" si="409"/>
        <v/>
      </c>
      <c r="BT432" s="450" t="str">
        <f t="shared" ca="1" si="409"/>
        <v/>
      </c>
      <c r="BU432" s="452"/>
      <c r="BV432" s="446"/>
      <c r="BW432" s="450" t="str">
        <f t="shared" ca="1" si="410"/>
        <v/>
      </c>
      <c r="BX432" s="450" t="str">
        <f t="shared" ca="1" si="411"/>
        <v/>
      </c>
      <c r="BY432" s="452"/>
      <c r="BZ432" s="450" t="str">
        <f t="shared" ca="1" si="412"/>
        <v/>
      </c>
      <c r="CA432" s="450" t="str">
        <f t="shared" ca="1" si="413"/>
        <v/>
      </c>
      <c r="CC432" s="450" t="str">
        <f t="shared" ca="1" si="414"/>
        <v/>
      </c>
      <c r="CD432" s="450" t="str">
        <f t="shared" ca="1" si="415"/>
        <v/>
      </c>
      <c r="CF432" s="450" t="str">
        <f t="shared" si="416"/>
        <v/>
      </c>
      <c r="CG432" s="450" t="str">
        <f t="shared" si="417"/>
        <v/>
      </c>
      <c r="CI432" s="450" t="str">
        <f t="shared" ca="1" si="418"/>
        <v/>
      </c>
      <c r="CJ432" s="450" t="str">
        <f t="shared" ca="1" si="419"/>
        <v/>
      </c>
      <c r="CL432" s="450" t="str">
        <f t="shared" ca="1" si="420"/>
        <v/>
      </c>
      <c r="CM432" s="450" t="str">
        <f t="shared" ca="1" si="421"/>
        <v/>
      </c>
    </row>
    <row r="433" spans="1:92" s="441" customFormat="1" ht="17.399999999999999" x14ac:dyDescent="0.55000000000000004">
      <c r="A433" s="445">
        <v>16</v>
      </c>
      <c r="B433" s="423" t="str">
        <f t="shared" si="394"/>
        <v xml:space="preserve">: </v>
      </c>
      <c r="C433" s="424"/>
      <c r="D433" s="424"/>
      <c r="E433" s="425"/>
      <c r="F433" s="424"/>
      <c r="G433" s="425"/>
      <c r="H433" s="305"/>
      <c r="I433" s="424"/>
      <c r="J433" s="306"/>
      <c r="K433" s="529"/>
      <c r="L433" s="426"/>
      <c r="M433" s="427"/>
      <c r="N433" s="426" t="s">
        <v>209</v>
      </c>
      <c r="O433" s="432"/>
      <c r="P433" s="431"/>
      <c r="Q433" s="431"/>
      <c r="S433" s="442" t="str">
        <f t="shared" si="422"/>
        <v/>
      </c>
      <c r="T433" s="443" t="str">
        <f t="shared" si="423"/>
        <v/>
      </c>
      <c r="U433" s="442" t="str">
        <f t="shared" si="424"/>
        <v/>
      </c>
      <c r="V433" s="444" t="str">
        <f t="shared" si="395"/>
        <v>million hectares</v>
      </c>
      <c r="Z433" s="446"/>
      <c r="AP433" s="446"/>
      <c r="AS433" s="453"/>
      <c r="AU433" s="450" t="str">
        <f t="shared" ca="1" si="396"/>
        <v/>
      </c>
      <c r="AV433" s="450" t="str">
        <f t="shared" ca="1" si="397"/>
        <v/>
      </c>
      <c r="AX433" s="450" t="str">
        <f t="shared" ca="1" si="398"/>
        <v/>
      </c>
      <c r="AY433" s="450" t="str">
        <f t="shared" ca="1" si="399"/>
        <v/>
      </c>
      <c r="BA433" s="450" t="str">
        <f t="shared" ca="1" si="400"/>
        <v/>
      </c>
      <c r="BB433" s="450" t="str">
        <f t="shared" ca="1" si="401"/>
        <v/>
      </c>
      <c r="BD433" s="450" t="str">
        <f t="shared" ca="1" si="402"/>
        <v/>
      </c>
      <c r="BE433" s="450" t="str">
        <f t="shared" ca="1" si="403"/>
        <v/>
      </c>
      <c r="BG433" s="450" t="str">
        <f t="shared" ca="1" si="404"/>
        <v/>
      </c>
      <c r="BH433" s="450" t="str">
        <f t="shared" ca="1" si="405"/>
        <v/>
      </c>
      <c r="BI433" s="451"/>
      <c r="BJ433" s="450" t="str">
        <f t="shared" ca="1" si="406"/>
        <v/>
      </c>
      <c r="BK433" s="450" t="str">
        <f t="shared" ca="1" si="406"/>
        <v/>
      </c>
      <c r="BM433" s="450" t="str">
        <f t="shared" ca="1" si="407"/>
        <v/>
      </c>
      <c r="BN433" s="450" t="str">
        <f t="shared" ca="1" si="407"/>
        <v/>
      </c>
      <c r="BP433" s="450" t="str">
        <f t="shared" ca="1" si="408"/>
        <v/>
      </c>
      <c r="BQ433" s="450" t="str">
        <f t="shared" ca="1" si="408"/>
        <v/>
      </c>
      <c r="BS433" s="450" t="str">
        <f t="shared" ca="1" si="409"/>
        <v/>
      </c>
      <c r="BT433" s="450" t="str">
        <f t="shared" ca="1" si="409"/>
        <v/>
      </c>
      <c r="BU433" s="452"/>
      <c r="BV433" s="446"/>
      <c r="BW433" s="450" t="str">
        <f t="shared" ca="1" si="410"/>
        <v/>
      </c>
      <c r="BX433" s="450" t="str">
        <f t="shared" ca="1" si="411"/>
        <v/>
      </c>
      <c r="BY433" s="452"/>
      <c r="BZ433" s="450" t="str">
        <f t="shared" ca="1" si="412"/>
        <v/>
      </c>
      <c r="CA433" s="450" t="str">
        <f t="shared" ca="1" si="413"/>
        <v/>
      </c>
      <c r="CC433" s="450" t="str">
        <f t="shared" ca="1" si="414"/>
        <v/>
      </c>
      <c r="CD433" s="450" t="str">
        <f t="shared" ca="1" si="415"/>
        <v/>
      </c>
      <c r="CF433" s="450" t="str">
        <f t="shared" si="416"/>
        <v/>
      </c>
      <c r="CG433" s="450" t="str">
        <f t="shared" si="417"/>
        <v/>
      </c>
      <c r="CI433" s="450" t="str">
        <f t="shared" ca="1" si="418"/>
        <v/>
      </c>
      <c r="CJ433" s="450" t="str">
        <f t="shared" ca="1" si="419"/>
        <v/>
      </c>
      <c r="CL433" s="450" t="str">
        <f t="shared" ca="1" si="420"/>
        <v/>
      </c>
      <c r="CM433" s="450" t="str">
        <f t="shared" ca="1" si="421"/>
        <v/>
      </c>
    </row>
    <row r="434" spans="1:92" s="441" customFormat="1" ht="17.399999999999999" x14ac:dyDescent="0.55000000000000004">
      <c r="A434" s="445">
        <v>17</v>
      </c>
      <c r="B434" s="423" t="str">
        <f t="shared" si="394"/>
        <v xml:space="preserve">: </v>
      </c>
      <c r="C434" s="424"/>
      <c r="D434" s="424"/>
      <c r="E434" s="425"/>
      <c r="F434" s="424"/>
      <c r="G434" s="425"/>
      <c r="H434" s="305"/>
      <c r="I434" s="424"/>
      <c r="J434" s="306"/>
      <c r="K434" s="529"/>
      <c r="L434" s="426"/>
      <c r="M434" s="427"/>
      <c r="N434" s="426" t="s">
        <v>209</v>
      </c>
      <c r="O434" s="432"/>
      <c r="P434" s="431"/>
      <c r="Q434" s="431"/>
      <c r="S434" s="442" t="str">
        <f t="shared" si="422"/>
        <v/>
      </c>
      <c r="T434" s="443" t="str">
        <f t="shared" si="423"/>
        <v/>
      </c>
      <c r="U434" s="442" t="str">
        <f t="shared" si="424"/>
        <v/>
      </c>
      <c r="V434" s="444" t="str">
        <f t="shared" si="395"/>
        <v>million hectares</v>
      </c>
      <c r="Z434" s="446"/>
      <c r="AP434" s="446"/>
      <c r="AS434" s="453"/>
      <c r="AU434" s="450" t="str">
        <f t="shared" ca="1" si="396"/>
        <v/>
      </c>
      <c r="AV434" s="450" t="str">
        <f t="shared" ca="1" si="397"/>
        <v/>
      </c>
      <c r="AX434" s="450" t="str">
        <f t="shared" ca="1" si="398"/>
        <v/>
      </c>
      <c r="AY434" s="450" t="str">
        <f t="shared" ca="1" si="399"/>
        <v/>
      </c>
      <c r="BA434" s="450" t="str">
        <f t="shared" ca="1" si="400"/>
        <v/>
      </c>
      <c r="BB434" s="450" t="str">
        <f t="shared" ca="1" si="401"/>
        <v/>
      </c>
      <c r="BD434" s="450" t="str">
        <f t="shared" ca="1" si="402"/>
        <v/>
      </c>
      <c r="BE434" s="450" t="str">
        <f t="shared" ca="1" si="403"/>
        <v/>
      </c>
      <c r="BG434" s="450" t="str">
        <f t="shared" ca="1" si="404"/>
        <v/>
      </c>
      <c r="BH434" s="450" t="str">
        <f t="shared" ca="1" si="405"/>
        <v/>
      </c>
      <c r="BI434" s="451"/>
      <c r="BJ434" s="450" t="str">
        <f t="shared" ca="1" si="406"/>
        <v/>
      </c>
      <c r="BK434" s="450" t="str">
        <f t="shared" ca="1" si="406"/>
        <v/>
      </c>
      <c r="BM434" s="450" t="str">
        <f t="shared" ca="1" si="407"/>
        <v/>
      </c>
      <c r="BN434" s="450" t="str">
        <f t="shared" ca="1" si="407"/>
        <v/>
      </c>
      <c r="BP434" s="450" t="str">
        <f t="shared" ca="1" si="408"/>
        <v/>
      </c>
      <c r="BQ434" s="450" t="str">
        <f t="shared" ca="1" si="408"/>
        <v/>
      </c>
      <c r="BS434" s="450" t="str">
        <f t="shared" ca="1" si="409"/>
        <v/>
      </c>
      <c r="BT434" s="450" t="str">
        <f t="shared" ca="1" si="409"/>
        <v/>
      </c>
      <c r="BU434" s="452"/>
      <c r="BV434" s="446"/>
      <c r="BW434" s="450" t="str">
        <f t="shared" ca="1" si="410"/>
        <v/>
      </c>
      <c r="BX434" s="450" t="str">
        <f t="shared" ca="1" si="411"/>
        <v/>
      </c>
      <c r="BY434" s="452"/>
      <c r="BZ434" s="450" t="str">
        <f t="shared" ca="1" si="412"/>
        <v/>
      </c>
      <c r="CA434" s="450" t="str">
        <f t="shared" ca="1" si="413"/>
        <v/>
      </c>
      <c r="CC434" s="450" t="str">
        <f t="shared" ca="1" si="414"/>
        <v/>
      </c>
      <c r="CD434" s="450" t="str">
        <f t="shared" ca="1" si="415"/>
        <v/>
      </c>
      <c r="CF434" s="450" t="str">
        <f t="shared" si="416"/>
        <v/>
      </c>
      <c r="CG434" s="450" t="str">
        <f t="shared" si="417"/>
        <v/>
      </c>
      <c r="CI434" s="450" t="str">
        <f t="shared" ca="1" si="418"/>
        <v/>
      </c>
      <c r="CJ434" s="450" t="str">
        <f t="shared" ca="1" si="419"/>
        <v/>
      </c>
      <c r="CL434" s="450" t="str">
        <f t="shared" ca="1" si="420"/>
        <v/>
      </c>
      <c r="CM434" s="450" t="str">
        <f t="shared" ca="1" si="421"/>
        <v/>
      </c>
    </row>
    <row r="435" spans="1:92" s="441" customFormat="1" ht="17.399999999999999" x14ac:dyDescent="0.55000000000000004">
      <c r="A435" s="445">
        <v>18</v>
      </c>
      <c r="B435" s="423" t="str">
        <f t="shared" si="394"/>
        <v xml:space="preserve">: </v>
      </c>
      <c r="C435" s="424"/>
      <c r="D435" s="424"/>
      <c r="E435" s="425"/>
      <c r="F435" s="424"/>
      <c r="G435" s="425"/>
      <c r="H435" s="305"/>
      <c r="I435" s="424"/>
      <c r="J435" s="306"/>
      <c r="K435" s="529"/>
      <c r="L435" s="424"/>
      <c r="M435" s="468"/>
      <c r="N435" s="426" t="s">
        <v>209</v>
      </c>
      <c r="O435" s="432"/>
      <c r="P435" s="431"/>
      <c r="Q435" s="431"/>
      <c r="S435" s="442" t="str">
        <f t="shared" si="422"/>
        <v/>
      </c>
      <c r="T435" s="443" t="str">
        <f t="shared" si="423"/>
        <v/>
      </c>
      <c r="U435" s="442" t="str">
        <f t="shared" si="424"/>
        <v/>
      </c>
      <c r="V435" s="444" t="str">
        <f t="shared" si="395"/>
        <v>million hectares</v>
      </c>
      <c r="Z435" s="446"/>
      <c r="AP435" s="446"/>
      <c r="AS435" s="453"/>
      <c r="AU435" s="450" t="str">
        <f t="shared" ca="1" si="396"/>
        <v/>
      </c>
      <c r="AV435" s="450" t="str">
        <f t="shared" ca="1" si="397"/>
        <v/>
      </c>
      <c r="AX435" s="450" t="str">
        <f t="shared" ca="1" si="398"/>
        <v/>
      </c>
      <c r="AY435" s="450" t="str">
        <f t="shared" ca="1" si="399"/>
        <v/>
      </c>
      <c r="BA435" s="450" t="str">
        <f t="shared" ca="1" si="400"/>
        <v/>
      </c>
      <c r="BB435" s="450" t="str">
        <f t="shared" ca="1" si="401"/>
        <v/>
      </c>
      <c r="BD435" s="450" t="str">
        <f t="shared" ca="1" si="402"/>
        <v/>
      </c>
      <c r="BE435" s="450" t="str">
        <f t="shared" ca="1" si="403"/>
        <v/>
      </c>
      <c r="BG435" s="450" t="str">
        <f t="shared" ca="1" si="404"/>
        <v/>
      </c>
      <c r="BH435" s="450" t="str">
        <f t="shared" ca="1" si="405"/>
        <v/>
      </c>
      <c r="BI435" s="451"/>
      <c r="BJ435" s="450" t="str">
        <f t="shared" ca="1" si="406"/>
        <v/>
      </c>
      <c r="BK435" s="450" t="str">
        <f t="shared" ca="1" si="406"/>
        <v/>
      </c>
      <c r="BM435" s="450" t="str">
        <f t="shared" ca="1" si="407"/>
        <v/>
      </c>
      <c r="BN435" s="450" t="str">
        <f t="shared" ca="1" si="407"/>
        <v/>
      </c>
      <c r="BP435" s="450" t="str">
        <f t="shared" ca="1" si="408"/>
        <v/>
      </c>
      <c r="BQ435" s="450" t="str">
        <f t="shared" ca="1" si="408"/>
        <v/>
      </c>
      <c r="BS435" s="450" t="str">
        <f t="shared" ca="1" si="409"/>
        <v/>
      </c>
      <c r="BT435" s="450" t="str">
        <f t="shared" ca="1" si="409"/>
        <v/>
      </c>
      <c r="BU435" s="452"/>
      <c r="BV435" s="446"/>
      <c r="BW435" s="450" t="str">
        <f t="shared" ca="1" si="410"/>
        <v/>
      </c>
      <c r="BX435" s="450" t="str">
        <f t="shared" ca="1" si="411"/>
        <v/>
      </c>
      <c r="BY435" s="452"/>
      <c r="BZ435" s="450" t="str">
        <f t="shared" ca="1" si="412"/>
        <v/>
      </c>
      <c r="CA435" s="450" t="str">
        <f t="shared" ca="1" si="413"/>
        <v/>
      </c>
      <c r="CC435" s="450" t="str">
        <f t="shared" ca="1" si="414"/>
        <v/>
      </c>
      <c r="CD435" s="450" t="str">
        <f t="shared" ca="1" si="415"/>
        <v/>
      </c>
      <c r="CF435" s="450" t="str">
        <f t="shared" si="416"/>
        <v/>
      </c>
      <c r="CG435" s="450" t="str">
        <f t="shared" si="417"/>
        <v/>
      </c>
      <c r="CI435" s="450" t="str">
        <f t="shared" ca="1" si="418"/>
        <v/>
      </c>
      <c r="CJ435" s="450" t="str">
        <f t="shared" ca="1" si="419"/>
        <v/>
      </c>
      <c r="CL435" s="450" t="str">
        <f t="shared" ca="1" si="420"/>
        <v/>
      </c>
      <c r="CM435" s="450" t="str">
        <f t="shared" ca="1" si="421"/>
        <v/>
      </c>
    </row>
    <row r="436" spans="1:92" s="441" customFormat="1" ht="17.399999999999999" x14ac:dyDescent="0.55000000000000004">
      <c r="A436" s="445">
        <v>19</v>
      </c>
      <c r="B436" s="423" t="str">
        <f t="shared" si="394"/>
        <v xml:space="preserve">: </v>
      </c>
      <c r="C436" s="424"/>
      <c r="D436" s="424"/>
      <c r="E436" s="425"/>
      <c r="F436" s="424"/>
      <c r="G436" s="425"/>
      <c r="H436" s="305"/>
      <c r="I436" s="424"/>
      <c r="J436" s="306"/>
      <c r="K436" s="529"/>
      <c r="L436" s="424"/>
      <c r="M436" s="468"/>
      <c r="N436" s="426" t="s">
        <v>209</v>
      </c>
      <c r="O436" s="432"/>
      <c r="P436" s="431"/>
      <c r="Q436" s="431"/>
      <c r="S436" s="442" t="str">
        <f t="shared" si="422"/>
        <v/>
      </c>
      <c r="T436" s="443" t="str">
        <f t="shared" si="423"/>
        <v/>
      </c>
      <c r="U436" s="442" t="str">
        <f t="shared" si="424"/>
        <v/>
      </c>
      <c r="V436" s="444" t="str">
        <f t="shared" si="395"/>
        <v>million hectares</v>
      </c>
      <c r="Z436" s="446"/>
      <c r="AP436" s="446"/>
      <c r="AS436" s="453"/>
      <c r="AU436" s="450" t="str">
        <f t="shared" ca="1" si="396"/>
        <v/>
      </c>
      <c r="AV436" s="450" t="str">
        <f t="shared" ca="1" si="397"/>
        <v/>
      </c>
      <c r="AX436" s="450" t="str">
        <f t="shared" ca="1" si="398"/>
        <v/>
      </c>
      <c r="AY436" s="450" t="str">
        <f t="shared" ca="1" si="399"/>
        <v/>
      </c>
      <c r="BA436" s="450" t="str">
        <f t="shared" ca="1" si="400"/>
        <v/>
      </c>
      <c r="BB436" s="450" t="str">
        <f t="shared" ca="1" si="401"/>
        <v/>
      </c>
      <c r="BD436" s="450" t="str">
        <f t="shared" ca="1" si="402"/>
        <v/>
      </c>
      <c r="BE436" s="450" t="str">
        <f t="shared" ca="1" si="403"/>
        <v/>
      </c>
      <c r="BG436" s="450" t="str">
        <f t="shared" ca="1" si="404"/>
        <v/>
      </c>
      <c r="BH436" s="450" t="str">
        <f t="shared" ca="1" si="405"/>
        <v/>
      </c>
      <c r="BI436" s="451"/>
      <c r="BJ436" s="450" t="str">
        <f t="shared" ca="1" si="406"/>
        <v/>
      </c>
      <c r="BK436" s="450" t="str">
        <f t="shared" ca="1" si="406"/>
        <v/>
      </c>
      <c r="BM436" s="450" t="str">
        <f t="shared" ca="1" si="407"/>
        <v/>
      </c>
      <c r="BN436" s="450" t="str">
        <f t="shared" ca="1" si="407"/>
        <v/>
      </c>
      <c r="BP436" s="450" t="str">
        <f t="shared" ca="1" si="408"/>
        <v/>
      </c>
      <c r="BQ436" s="450" t="str">
        <f t="shared" ca="1" si="408"/>
        <v/>
      </c>
      <c r="BS436" s="450" t="str">
        <f t="shared" ca="1" si="409"/>
        <v/>
      </c>
      <c r="BT436" s="450" t="str">
        <f t="shared" ca="1" si="409"/>
        <v/>
      </c>
      <c r="BU436" s="452"/>
      <c r="BV436" s="446"/>
      <c r="BW436" s="450" t="str">
        <f t="shared" ca="1" si="410"/>
        <v/>
      </c>
      <c r="BX436" s="450" t="str">
        <f t="shared" ca="1" si="411"/>
        <v/>
      </c>
      <c r="BY436" s="452"/>
      <c r="BZ436" s="450" t="str">
        <f t="shared" ca="1" si="412"/>
        <v/>
      </c>
      <c r="CA436" s="450" t="str">
        <f t="shared" ca="1" si="413"/>
        <v/>
      </c>
      <c r="CC436" s="450" t="str">
        <f t="shared" ca="1" si="414"/>
        <v/>
      </c>
      <c r="CD436" s="450" t="str">
        <f t="shared" ca="1" si="415"/>
        <v/>
      </c>
      <c r="CF436" s="450" t="str">
        <f t="shared" si="416"/>
        <v/>
      </c>
      <c r="CG436" s="450" t="str">
        <f t="shared" si="417"/>
        <v/>
      </c>
      <c r="CI436" s="450" t="str">
        <f t="shared" ca="1" si="418"/>
        <v/>
      </c>
      <c r="CJ436" s="450" t="str">
        <f t="shared" ca="1" si="419"/>
        <v/>
      </c>
      <c r="CL436" s="450" t="str">
        <f t="shared" ca="1" si="420"/>
        <v/>
      </c>
      <c r="CM436" s="450" t="str">
        <f t="shared" ca="1" si="421"/>
        <v/>
      </c>
    </row>
    <row r="437" spans="1:92" s="441" customFormat="1" ht="17.399999999999999" x14ac:dyDescent="0.55000000000000004">
      <c r="A437" s="445">
        <v>20</v>
      </c>
      <c r="B437" s="423" t="str">
        <f t="shared" si="394"/>
        <v xml:space="preserve">: </v>
      </c>
      <c r="C437" s="424"/>
      <c r="D437" s="424"/>
      <c r="E437" s="425"/>
      <c r="F437" s="424"/>
      <c r="G437" s="425"/>
      <c r="H437" s="305"/>
      <c r="I437" s="424"/>
      <c r="J437" s="306"/>
      <c r="K437" s="529"/>
      <c r="L437" s="424"/>
      <c r="M437" s="468"/>
      <c r="N437" s="426" t="s">
        <v>209</v>
      </c>
      <c r="O437" s="432"/>
      <c r="P437" s="431"/>
      <c r="Q437" s="431"/>
      <c r="S437" s="442" t="str">
        <f t="shared" si="422"/>
        <v/>
      </c>
      <c r="T437" s="443" t="str">
        <f t="shared" si="423"/>
        <v/>
      </c>
      <c r="U437" s="442" t="str">
        <f t="shared" si="424"/>
        <v/>
      </c>
      <c r="V437" s="444" t="str">
        <f t="shared" si="395"/>
        <v>million hectares</v>
      </c>
      <c r="Z437" s="446"/>
      <c r="AP437" s="446"/>
      <c r="AS437" s="453"/>
      <c r="AU437" s="450" t="str">
        <f t="shared" ca="1" si="396"/>
        <v/>
      </c>
      <c r="AV437" s="450" t="str">
        <f t="shared" ca="1" si="397"/>
        <v/>
      </c>
      <c r="AX437" s="450" t="str">
        <f t="shared" ca="1" si="398"/>
        <v/>
      </c>
      <c r="AY437" s="450" t="str">
        <f t="shared" ca="1" si="399"/>
        <v/>
      </c>
      <c r="BA437" s="450" t="str">
        <f t="shared" ca="1" si="400"/>
        <v/>
      </c>
      <c r="BB437" s="450" t="str">
        <f t="shared" ca="1" si="401"/>
        <v/>
      </c>
      <c r="BD437" s="450" t="str">
        <f t="shared" ca="1" si="402"/>
        <v/>
      </c>
      <c r="BE437" s="450" t="str">
        <f t="shared" ca="1" si="403"/>
        <v/>
      </c>
      <c r="BG437" s="450" t="str">
        <f t="shared" ca="1" si="404"/>
        <v/>
      </c>
      <c r="BH437" s="450" t="str">
        <f t="shared" ca="1" si="405"/>
        <v/>
      </c>
      <c r="BI437" s="451"/>
      <c r="BJ437" s="450" t="str">
        <f t="shared" ca="1" si="406"/>
        <v/>
      </c>
      <c r="BK437" s="450" t="str">
        <f t="shared" ca="1" si="406"/>
        <v/>
      </c>
      <c r="BM437" s="450" t="str">
        <f t="shared" ca="1" si="407"/>
        <v/>
      </c>
      <c r="BN437" s="450" t="str">
        <f t="shared" ca="1" si="407"/>
        <v/>
      </c>
      <c r="BP437" s="450" t="str">
        <f t="shared" ca="1" si="408"/>
        <v/>
      </c>
      <c r="BQ437" s="450" t="str">
        <f t="shared" ca="1" si="408"/>
        <v/>
      </c>
      <c r="BS437" s="450" t="str">
        <f t="shared" ca="1" si="409"/>
        <v/>
      </c>
      <c r="BT437" s="450" t="str">
        <f t="shared" ca="1" si="409"/>
        <v/>
      </c>
      <c r="BU437" s="452"/>
      <c r="BV437" s="446"/>
      <c r="BW437" s="450" t="str">
        <f t="shared" ca="1" si="410"/>
        <v/>
      </c>
      <c r="BX437" s="450" t="str">
        <f t="shared" ca="1" si="411"/>
        <v/>
      </c>
      <c r="BY437" s="452"/>
      <c r="BZ437" s="450" t="str">
        <f t="shared" ca="1" si="412"/>
        <v/>
      </c>
      <c r="CA437" s="450" t="str">
        <f t="shared" ca="1" si="413"/>
        <v/>
      </c>
      <c r="CC437" s="450" t="str">
        <f t="shared" ca="1" si="414"/>
        <v/>
      </c>
      <c r="CD437" s="450" t="str">
        <f t="shared" ca="1" si="415"/>
        <v/>
      </c>
      <c r="CF437" s="450" t="str">
        <f t="shared" si="416"/>
        <v/>
      </c>
      <c r="CG437" s="450" t="str">
        <f t="shared" si="417"/>
        <v/>
      </c>
      <c r="CI437" s="450" t="str">
        <f t="shared" ca="1" si="418"/>
        <v/>
      </c>
      <c r="CJ437" s="450" t="str">
        <f t="shared" ca="1" si="419"/>
        <v/>
      </c>
      <c r="CL437" s="450" t="str">
        <f t="shared" ca="1" si="420"/>
        <v/>
      </c>
      <c r="CM437" s="450" t="str">
        <f t="shared" ca="1" si="421"/>
        <v/>
      </c>
    </row>
    <row r="438" spans="1:92" s="239" customFormat="1" ht="42" x14ac:dyDescent="0.55000000000000004">
      <c r="A438" s="241"/>
      <c r="B438" s="271" t="s">
        <v>210</v>
      </c>
      <c r="C438" s="272"/>
      <c r="D438" s="272"/>
      <c r="E438" s="272"/>
      <c r="F438" s="272"/>
      <c r="G438" s="272"/>
      <c r="H438" s="241"/>
      <c r="J438" s="273"/>
      <c r="K438" s="560"/>
      <c r="L438" s="241"/>
      <c r="M438" s="241" t="s">
        <v>211</v>
      </c>
      <c r="N438" s="241"/>
      <c r="P438" s="262"/>
      <c r="Q438" s="262"/>
      <c r="R438" s="316" t="s">
        <v>302</v>
      </c>
      <c r="S438" s="318">
        <f>AVERAGE(S418:S437)</f>
        <v>0.125</v>
      </c>
      <c r="T438" s="274">
        <f>IF(S446="Y",SUM(T418:T437)/SUM(O418:O437),AVERAGE(T418:T437))</f>
        <v>0.125</v>
      </c>
      <c r="U438" s="275" t="e">
        <f>SUM(U418:U437)/SUM(O418:O437)</f>
        <v>#DIV/0!</v>
      </c>
      <c r="Z438" s="232"/>
      <c r="AP438" s="232"/>
      <c r="AT438" s="273" t="s">
        <v>212</v>
      </c>
      <c r="AU438" s="276">
        <f ca="1">AVERAGE(AU418:AU437)</f>
        <v>0.125</v>
      </c>
      <c r="AV438" s="276">
        <f ca="1">SUM(AV418:AV437)/COUNTIF(AV418:AV437,"&gt;0")</f>
        <v>0.125</v>
      </c>
      <c r="AX438" s="276">
        <f ca="1">AVERAGE(AX418:AX437)</f>
        <v>0.125</v>
      </c>
      <c r="AY438" s="276">
        <f ca="1">SUM(AY418:AY437)/COUNTIF(AY418:AY437,"&gt;0")</f>
        <v>0.125</v>
      </c>
      <c r="BA438" s="276">
        <f ca="1">AVERAGE(BA418:BA437)</f>
        <v>0.125</v>
      </c>
      <c r="BB438" s="276">
        <f ca="1">SUM(BB418:BB437)/COUNTIF(BB418:BB437,"&gt;0")</f>
        <v>0.125</v>
      </c>
      <c r="BD438" s="276" t="e">
        <f ca="1">AVERAGE(BD418:BD437)</f>
        <v>#DIV/0!</v>
      </c>
      <c r="BE438" s="276">
        <f ca="1">SUM(BE418:BE437)/COUNTIF(BE418:BE437,"&gt;0")</f>
        <v>0.125</v>
      </c>
      <c r="BG438" s="276">
        <f ca="1">AVERAGE(BG418:BG437)</f>
        <v>0.125</v>
      </c>
      <c r="BH438" s="276">
        <f ca="1">SUM(BH418:BH437)/COUNTIF(BH418:BH437,"&gt;0")</f>
        <v>0.125</v>
      </c>
      <c r="BI438" s="235"/>
      <c r="BJ438" s="276" t="e">
        <f ca="1">AVERAGE(BJ418:BJ437)</f>
        <v>#DIV/0!</v>
      </c>
      <c r="BK438" s="276" t="e">
        <f ca="1">SUM(BK418:BK437)/COUNTIF(BK418:BK437,"&gt;0")</f>
        <v>#DIV/0!</v>
      </c>
      <c r="BM438" s="276" t="e">
        <f ca="1">AVERAGE(BM418:BM437)</f>
        <v>#DIV/0!</v>
      </c>
      <c r="BN438" s="276">
        <f ca="1">SUM(BN418:BN437)/COUNTIF(BN418:BN437,"&gt;0")</f>
        <v>0.125</v>
      </c>
      <c r="BP438" s="276">
        <f ca="1">AVERAGE(BP418:BP437)</f>
        <v>0.125</v>
      </c>
      <c r="BQ438" s="276" t="e">
        <f ca="1">SUM(BQ418:BQ437)/COUNTIF(BQ418:BQ437,"&gt;0")</f>
        <v>#DIV/0!</v>
      </c>
      <c r="BS438" s="276">
        <f ca="1">AVERAGE(BS418:BS437)</f>
        <v>0.125</v>
      </c>
      <c r="BT438" s="276">
        <f ca="1">SUM(BT418:BT437)/COUNTIF(BT418:BT437,"&gt;0")</f>
        <v>0.125</v>
      </c>
      <c r="BU438" s="241"/>
      <c r="BV438" s="232"/>
      <c r="BW438" s="276" t="e">
        <f ca="1">AVERAGE(BW418:BW437)</f>
        <v>#DIV/0!</v>
      </c>
      <c r="BX438" s="276" t="e">
        <f ca="1">SUM(BX418:BX437)/COUNTIF(BX418:BX437,"&gt;0")</f>
        <v>#DIV/0!</v>
      </c>
      <c r="BY438" s="241"/>
      <c r="BZ438" s="276" t="e">
        <f ca="1">AVERAGE(BZ418:BZ437)</f>
        <v>#DIV/0!</v>
      </c>
      <c r="CA438" s="276">
        <f ca="1">SUM(CA418:CA437)/COUNTIF(CA418:CA437,"&gt;0")</f>
        <v>0.125</v>
      </c>
      <c r="CC438" s="276" t="e">
        <f ca="1">AVERAGE(CC418:CC437)</f>
        <v>#DIV/0!</v>
      </c>
      <c r="CD438" s="276">
        <f ca="1">SUM(CD418:CD437)/COUNTIF(CD418:CD437,"&gt;0")</f>
        <v>0.125</v>
      </c>
      <c r="CF438" s="276" t="e">
        <f>AVERAGE(CF418:CF437)</f>
        <v>#DIV/0!</v>
      </c>
      <c r="CG438" s="276" t="e">
        <f>SUM(CG418:CG437)/COUNTIF(CG418:CG437,"&gt;0")</f>
        <v>#DIV/0!</v>
      </c>
      <c r="CI438" s="276" t="e">
        <f ca="1">AVERAGE(CI418:CI437)</f>
        <v>#DIV/0!</v>
      </c>
      <c r="CJ438" s="276">
        <f ca="1">SUM(CJ418:CJ437)/COUNTIF(CJ418:CJ437,"&gt;0")</f>
        <v>0.125</v>
      </c>
      <c r="CL438" s="276">
        <f ca="1">AVERAGE(CL418:CL437)</f>
        <v>0.125</v>
      </c>
      <c r="CM438" s="276">
        <f ca="1">SUM(CM418:CM437)/COUNTIF(CM418:CM437,"&gt;0")</f>
        <v>0.125</v>
      </c>
    </row>
    <row r="439" spans="1:92" s="239" customFormat="1" ht="42" x14ac:dyDescent="0.55000000000000004">
      <c r="A439" s="241"/>
      <c r="B439" s="271" t="s">
        <v>213</v>
      </c>
      <c r="C439" s="272" t="s">
        <v>214</v>
      </c>
      <c r="D439" s="319"/>
      <c r="E439" s="278"/>
      <c r="F439" s="278"/>
      <c r="G439" s="278"/>
      <c r="H439" s="278"/>
      <c r="I439" s="278"/>
      <c r="J439" s="278"/>
      <c r="K439" s="561"/>
      <c r="L439" s="241"/>
      <c r="M439" s="241"/>
      <c r="N439" s="241"/>
      <c r="P439" s="262"/>
      <c r="Q439" s="262"/>
      <c r="R439" s="279" t="s">
        <v>215</v>
      </c>
      <c r="S439" s="280">
        <f>S438+V439*S442</f>
        <v>0.125</v>
      </c>
      <c r="T439" s="280">
        <f>T438+V439*T442</f>
        <v>0.125</v>
      </c>
      <c r="U439" s="280" t="e">
        <f>U438+V439*U442</f>
        <v>#DIV/0!</v>
      </c>
      <c r="V439" s="281">
        <v>1</v>
      </c>
      <c r="W439" s="282" t="s">
        <v>216</v>
      </c>
      <c r="Z439" s="232"/>
      <c r="AP439" s="232"/>
      <c r="AT439" s="279" t="s">
        <v>215</v>
      </c>
      <c r="AU439" s="283" t="e">
        <f ca="1">AU438+(AU444*AU441)</f>
        <v>#DIV/0!</v>
      </c>
      <c r="AV439" s="283" t="e">
        <f ca="1">AV438+(AV444*AU441)</f>
        <v>#DIV/0!</v>
      </c>
      <c r="AX439" s="283" t="e">
        <f ca="1">AX438+(AX444*AX441)</f>
        <v>#DIV/0!</v>
      </c>
      <c r="AY439" s="283">
        <f ca="1">AY438+(AY444*AX441)</f>
        <v>0.125</v>
      </c>
      <c r="BA439" s="283" t="e">
        <f ca="1">BA438+(BA444*BA441)</f>
        <v>#DIV/0!</v>
      </c>
      <c r="BB439" s="283" t="e">
        <f ca="1">BB438+(BB444*BA441)</f>
        <v>#DIV/0!</v>
      </c>
      <c r="BD439" s="283" t="e">
        <f ca="1">BD438+(BD444*BD441)</f>
        <v>#DIV/0!</v>
      </c>
      <c r="BE439" s="283" t="e">
        <f ca="1">BE438+(BE444*BD441)</f>
        <v>#DIV/0!</v>
      </c>
      <c r="BG439" s="283" t="e">
        <f ca="1">BG438+(BG444*BG441)</f>
        <v>#DIV/0!</v>
      </c>
      <c r="BH439" s="283" t="e">
        <f ca="1">BH438+(BH444*BG441)</f>
        <v>#DIV/0!</v>
      </c>
      <c r="BI439" s="235"/>
      <c r="BJ439" s="283" t="e">
        <f ca="1">BJ438+(BJ444*BJ441)</f>
        <v>#DIV/0!</v>
      </c>
      <c r="BK439" s="283" t="e">
        <f ca="1">BK438+(BK444*BJ441)</f>
        <v>#DIV/0!</v>
      </c>
      <c r="BM439" s="283" t="e">
        <f ca="1">BM438+(BM444*BM441)</f>
        <v>#DIV/0!</v>
      </c>
      <c r="BN439" s="283" t="e">
        <f ca="1">BN438+(BN444*BM441)</f>
        <v>#DIV/0!</v>
      </c>
      <c r="BP439" s="283" t="e">
        <f ca="1">BP438+(BP444*BP441)</f>
        <v>#DIV/0!</v>
      </c>
      <c r="BQ439" s="283" t="e">
        <f ca="1">BQ438+(BQ444*BP441)</f>
        <v>#DIV/0!</v>
      </c>
      <c r="BS439" s="283" t="e">
        <f ca="1">BS438+(BS444*BS441)</f>
        <v>#DIV/0!</v>
      </c>
      <c r="BT439" s="283" t="e">
        <f ca="1">BT438+(BT444*BS441)</f>
        <v>#DIV/0!</v>
      </c>
      <c r="BU439" s="241"/>
      <c r="BV439" s="232"/>
      <c r="BW439" s="283" t="e">
        <f ca="1">BW438+(BW444*BW441)</f>
        <v>#DIV/0!</v>
      </c>
      <c r="BX439" s="283" t="e">
        <f ca="1">BX438+(BX444*BW441)</f>
        <v>#DIV/0!</v>
      </c>
      <c r="BY439" s="241"/>
      <c r="BZ439" s="283" t="e">
        <f ca="1">BZ438+(BZ444*BZ441)</f>
        <v>#DIV/0!</v>
      </c>
      <c r="CA439" s="283" t="e">
        <f ca="1">CA438+(CA444*BZ441)</f>
        <v>#DIV/0!</v>
      </c>
      <c r="CC439" s="283" t="e">
        <f ca="1">CC438+(CC444*CC441)</f>
        <v>#DIV/0!</v>
      </c>
      <c r="CD439" s="283">
        <f ca="1">CD438+(CD444*CC441)</f>
        <v>0.125</v>
      </c>
      <c r="CF439" s="283" t="e">
        <f>CF438+(CF444*CF441)</f>
        <v>#DIV/0!</v>
      </c>
      <c r="CG439" s="283" t="e">
        <f>CG438+(CG444*CF441)</f>
        <v>#DIV/0!</v>
      </c>
      <c r="CI439" s="283" t="e">
        <f ca="1">CI438+(CI444*CI441)</f>
        <v>#DIV/0!</v>
      </c>
      <c r="CJ439" s="283" t="e">
        <f ca="1">CJ438+(CJ444*CI441)</f>
        <v>#DIV/0!</v>
      </c>
      <c r="CL439" s="283" t="e">
        <f ca="1">CL438+(CL444*CL441)</f>
        <v>#DIV/0!</v>
      </c>
      <c r="CM439" s="283" t="e">
        <f ca="1">CM438+(CM444*CL441)</f>
        <v>#DIV/0!</v>
      </c>
    </row>
    <row r="440" spans="1:92" s="241" customFormat="1" ht="13" customHeight="1" x14ac:dyDescent="0.55000000000000004">
      <c r="B440" s="271" t="s">
        <v>217</v>
      </c>
      <c r="C440" s="262"/>
      <c r="D440" s="284"/>
      <c r="E440" s="285"/>
      <c r="F440" s="285"/>
      <c r="G440" s="285"/>
      <c r="H440" s="285"/>
      <c r="I440" s="285"/>
      <c r="J440" s="285"/>
      <c r="K440" s="562"/>
      <c r="L440" s="239"/>
      <c r="M440" s="239"/>
      <c r="R440" s="279" t="s">
        <v>218</v>
      </c>
      <c r="S440" s="280">
        <f>S438-V440*S442</f>
        <v>0.125</v>
      </c>
      <c r="T440" s="280">
        <f>T438-V440*T442</f>
        <v>0.125</v>
      </c>
      <c r="U440" s="280" t="e">
        <f>U438-V440*U442</f>
        <v>#DIV/0!</v>
      </c>
      <c r="V440" s="281">
        <v>1</v>
      </c>
      <c r="W440" s="282" t="s">
        <v>219</v>
      </c>
      <c r="X440" s="239"/>
      <c r="Z440" s="286"/>
      <c r="AP440" s="286"/>
      <c r="AQ440" s="239"/>
      <c r="AR440" s="239"/>
      <c r="AS440" s="239"/>
      <c r="AT440" s="279" t="s">
        <v>218</v>
      </c>
      <c r="AU440" s="283" t="e">
        <f ca="1">AU438-(AU444*AU442)</f>
        <v>#DIV/0!</v>
      </c>
      <c r="AV440" s="283">
        <f ca="1">AV438-(AV444*AU442)</f>
        <v>0.125</v>
      </c>
      <c r="AW440" s="239"/>
      <c r="AX440" s="283" t="e">
        <f ca="1">AX438-(AX444*AX442)</f>
        <v>#DIV/0!</v>
      </c>
      <c r="AY440" s="283" t="e">
        <f ca="1">AY438-(AY444*AX442)</f>
        <v>#DIV/0!</v>
      </c>
      <c r="AZ440" s="239"/>
      <c r="BA440" s="283" t="e">
        <f ca="1">BA438-(BA444*BA442)</f>
        <v>#DIV/0!</v>
      </c>
      <c r="BB440" s="283" t="e">
        <f ca="1">BB438-(BB444*BA442)</f>
        <v>#DIV/0!</v>
      </c>
      <c r="BC440" s="239"/>
      <c r="BD440" s="283" t="e">
        <f ca="1">BD438-(BD444*BD442)</f>
        <v>#DIV/0!</v>
      </c>
      <c r="BE440" s="283" t="e">
        <f ca="1">BE438-(BE444*BD442)</f>
        <v>#DIV/0!</v>
      </c>
      <c r="BF440" s="239"/>
      <c r="BG440" s="283" t="e">
        <f ca="1">BG438-(BG444*BG442)</f>
        <v>#DIV/0!</v>
      </c>
      <c r="BH440" s="283" t="e">
        <f ca="1">BH438-(BH444*BG442)</f>
        <v>#DIV/0!</v>
      </c>
      <c r="BI440" s="235"/>
      <c r="BJ440" s="283" t="e">
        <f ca="1">BJ438-(BJ444*BJ442)</f>
        <v>#DIV/0!</v>
      </c>
      <c r="BK440" s="283" t="e">
        <f ca="1">BK438-(BK444*BJ442)</f>
        <v>#DIV/0!</v>
      </c>
      <c r="BL440" s="239"/>
      <c r="BM440" s="283" t="e">
        <f ca="1">BM438-(BM444*BM442)</f>
        <v>#DIV/0!</v>
      </c>
      <c r="BN440" s="283" t="e">
        <f ca="1">BN438-(BN444*BM442)</f>
        <v>#DIV/0!</v>
      </c>
      <c r="BO440" s="239"/>
      <c r="BP440" s="283" t="e">
        <f ca="1">BP438-(BP444*BP442)</f>
        <v>#DIV/0!</v>
      </c>
      <c r="BQ440" s="283" t="e">
        <f ca="1">BQ438-(BQ444*BP442)</f>
        <v>#DIV/0!</v>
      </c>
      <c r="BR440" s="239"/>
      <c r="BS440" s="283" t="e">
        <f ca="1">BS438-(BS444*BS442)</f>
        <v>#DIV/0!</v>
      </c>
      <c r="BT440" s="283" t="e">
        <f ca="1">BT438-(BT444*BS442)</f>
        <v>#DIV/0!</v>
      </c>
      <c r="BV440" s="232"/>
      <c r="BW440" s="283" t="e">
        <f ca="1">BW438-(BW444*BW442)</f>
        <v>#DIV/0!</v>
      </c>
      <c r="BX440" s="283">
        <f ca="1">BX438-(BX444*BW442)</f>
        <v>0.125</v>
      </c>
      <c r="BZ440" s="283" t="e">
        <f ca="1">BZ438-(BZ444*BZ442)</f>
        <v>#DIV/0!</v>
      </c>
      <c r="CA440" s="283" t="e">
        <f ca="1">CA438-(CA444*BZ442)</f>
        <v>#DIV/0!</v>
      </c>
      <c r="CB440" s="239"/>
      <c r="CC440" s="283" t="e">
        <f ca="1">CC438-(CC444*CC442)</f>
        <v>#DIV/0!</v>
      </c>
      <c r="CD440" s="283" t="e">
        <f ca="1">CD438-(CD444*CC442)</f>
        <v>#DIV/0!</v>
      </c>
      <c r="CE440" s="239"/>
      <c r="CF440" s="283" t="e">
        <f>CF438-(CF444*CF442)</f>
        <v>#DIV/0!</v>
      </c>
      <c r="CG440" s="283" t="e">
        <f>CG438-(CG444*CF442)</f>
        <v>#DIV/0!</v>
      </c>
      <c r="CH440" s="239"/>
      <c r="CI440" s="283" t="e">
        <f ca="1">CI438-(CI444*CI442)</f>
        <v>#DIV/0!</v>
      </c>
      <c r="CJ440" s="283" t="e">
        <f ca="1">CJ438-(CJ444*CI442)</f>
        <v>#DIV/0!</v>
      </c>
      <c r="CK440" s="239"/>
      <c r="CL440" s="283" t="e">
        <f ca="1">CL438-(CL444*CL442)</f>
        <v>#DIV/0!</v>
      </c>
      <c r="CM440" s="283">
        <f ca="1">CM438-(CM444*CL442)</f>
        <v>0.125</v>
      </c>
      <c r="CN440" s="239"/>
    </row>
    <row r="441" spans="1:92" s="241" customFormat="1" ht="28.2" x14ac:dyDescent="0.55000000000000004">
      <c r="C441" s="262"/>
      <c r="D441" s="284"/>
      <c r="E441" s="285"/>
      <c r="F441" s="285"/>
      <c r="G441" s="285"/>
      <c r="H441" s="285"/>
      <c r="I441" s="285"/>
      <c r="J441" s="285"/>
      <c r="K441" s="562"/>
      <c r="R441" s="279" t="s">
        <v>220</v>
      </c>
      <c r="S441" s="280" t="str">
        <f>IF((0.67*S442)&gt;S438,"no","yes")</f>
        <v>yes</v>
      </c>
      <c r="T441" s="280" t="str">
        <f>IF((0.67*T442)&gt;T438,"no","yes")</f>
        <v>yes</v>
      </c>
      <c r="U441" s="280" t="e">
        <f>IF((0.67*U442)&gt;U438,"no","yes")</f>
        <v>#DIV/0!</v>
      </c>
      <c r="Z441" s="286"/>
      <c r="AP441" s="286"/>
      <c r="AS441" s="757" t="s">
        <v>221</v>
      </c>
      <c r="AT441" s="758"/>
      <c r="AU441" s="281">
        <v>1</v>
      </c>
      <c r="AX441" s="281">
        <v>1</v>
      </c>
      <c r="BA441" s="281">
        <v>1</v>
      </c>
      <c r="BD441" s="281">
        <v>1</v>
      </c>
      <c r="BG441" s="281">
        <v>1</v>
      </c>
      <c r="BI441" s="235"/>
      <c r="BJ441" s="281">
        <v>1</v>
      </c>
      <c r="BM441" s="281">
        <v>1</v>
      </c>
      <c r="BP441" s="281">
        <v>1</v>
      </c>
      <c r="BS441" s="281">
        <v>1</v>
      </c>
      <c r="BV441" s="286"/>
      <c r="BW441" s="281">
        <v>1</v>
      </c>
      <c r="BZ441" s="281">
        <v>1</v>
      </c>
      <c r="CC441" s="281">
        <v>1</v>
      </c>
      <c r="CF441" s="281">
        <v>1</v>
      </c>
      <c r="CI441" s="281">
        <v>1</v>
      </c>
      <c r="CL441" s="281">
        <v>1</v>
      </c>
    </row>
    <row r="442" spans="1:92" s="241" customFormat="1" ht="28.2" x14ac:dyDescent="0.55000000000000004">
      <c r="A442" s="287" t="str">
        <f>HYPERLINK("#"&amp;"'"&amp;A$1&amp;"'!a1","Back to top")</f>
        <v>Back to top</v>
      </c>
      <c r="B442" s="287"/>
      <c r="C442" s="262"/>
      <c r="D442" s="284"/>
      <c r="E442" s="285"/>
      <c r="F442" s="285"/>
      <c r="G442" s="285"/>
      <c r="H442" s="285"/>
      <c r="I442" s="285"/>
      <c r="J442" s="285"/>
      <c r="K442" s="562"/>
      <c r="N442" s="282"/>
      <c r="O442" s="282"/>
      <c r="R442" s="279" t="s">
        <v>222</v>
      </c>
      <c r="S442" s="280">
        <f>_xlfn.STDEV.P(S418:S437)</f>
        <v>0</v>
      </c>
      <c r="T442" s="280">
        <f t="array" ref="T442">IF(S446="Y",SQRT(SUM(O418:O437*(M418:M437-(T438))^2)/((COUNTIFS(O418:O437,"&lt;&gt;0")-1)/COUNTIFS(O418:O437,"&lt;&gt;0")*SUM(O418:O437))),_xlfn.STDEV.P(T418:T437))</f>
        <v>0</v>
      </c>
      <c r="U442" s="280" t="e">
        <f t="array" ref="U442">SQRT(SUM(O418:O437*(M418:M437-(U438))^2)/((COUNTIFS(O418:O437,"&lt;&gt;0")-1)/COUNTIFS(O418:O437,"&lt;&gt;0")*SUM(O418:O437)))</f>
        <v>#DIV/0!</v>
      </c>
      <c r="Z442" s="286"/>
      <c r="AP442" s="286"/>
      <c r="AS442" s="757"/>
      <c r="AT442" s="758"/>
      <c r="AU442" s="281">
        <v>1</v>
      </c>
      <c r="AX442" s="281">
        <v>1</v>
      </c>
      <c r="BA442" s="281">
        <v>1</v>
      </c>
      <c r="BD442" s="281">
        <v>1</v>
      </c>
      <c r="BG442" s="281">
        <v>1</v>
      </c>
      <c r="BI442" s="235"/>
      <c r="BJ442" s="281">
        <v>1</v>
      </c>
      <c r="BM442" s="281">
        <v>1</v>
      </c>
      <c r="BP442" s="281">
        <v>1</v>
      </c>
      <c r="BS442" s="281">
        <v>1</v>
      </c>
      <c r="BV442" s="286"/>
      <c r="BW442" s="281">
        <v>1</v>
      </c>
      <c r="BZ442" s="281">
        <v>1</v>
      </c>
      <c r="CC442" s="281">
        <v>1</v>
      </c>
      <c r="CF442" s="281">
        <v>1</v>
      </c>
      <c r="CI442" s="281">
        <v>1</v>
      </c>
      <c r="CL442" s="281">
        <v>1</v>
      </c>
    </row>
    <row r="443" spans="1:92" s="241" customFormat="1" ht="28.2" x14ac:dyDescent="0.55000000000000004">
      <c r="C443" s="254"/>
      <c r="D443" s="284"/>
      <c r="E443" s="285"/>
      <c r="F443" s="285"/>
      <c r="G443" s="285"/>
      <c r="H443" s="285"/>
      <c r="I443" s="285"/>
      <c r="J443" s="285"/>
      <c r="K443" s="562"/>
      <c r="R443" s="288" t="s">
        <v>223</v>
      </c>
      <c r="S443" s="289">
        <f>COUNTIF(S418:S437,"&gt;0")</f>
        <v>1</v>
      </c>
      <c r="T443" s="289">
        <f>COUNTIF(T418:T437,"&gt;0")</f>
        <v>1</v>
      </c>
      <c r="U443" s="290"/>
      <c r="V443" s="291" t="s">
        <v>224</v>
      </c>
      <c r="Z443" s="286"/>
      <c r="AP443" s="286"/>
      <c r="AT443" s="279" t="s">
        <v>220</v>
      </c>
      <c r="AU443" s="283" t="e">
        <f ca="1">IF((0.67*AU444)&gt;AU438,"no","yes")</f>
        <v>#DIV/0!</v>
      </c>
      <c r="AV443" s="283" t="e">
        <f ca="1">IF((0.67*AV444)&gt;AV438,"no","yes")</f>
        <v>#DIV/0!</v>
      </c>
      <c r="AX443" s="283" t="e">
        <f ca="1">IF((0.67*AX444)&gt;AX438,"no","yes")</f>
        <v>#DIV/0!</v>
      </c>
      <c r="AY443" s="283" t="e">
        <f ca="1">IF((0.67*AY444)&gt;AY438,"no","yes")</f>
        <v>#DIV/0!</v>
      </c>
      <c r="BA443" s="283" t="e">
        <f ca="1">IF((0.67*BA444)&gt;BA438,"no","yes")</f>
        <v>#DIV/0!</v>
      </c>
      <c r="BB443" s="283" t="e">
        <f ca="1">IF((0.67*BB444)&gt;BB438,"no","yes")</f>
        <v>#DIV/0!</v>
      </c>
      <c r="BD443" s="283" t="e">
        <f ca="1">IF((0.67*BD444)&gt;BD438,"no","yes")</f>
        <v>#DIV/0!</v>
      </c>
      <c r="BE443" s="283" t="e">
        <f ca="1">IF((0.67*BE444)&gt;BE438,"no","yes")</f>
        <v>#DIV/0!</v>
      </c>
      <c r="BG443" s="283" t="e">
        <f ca="1">IF((0.67*BG444)&gt;BG438,"no","yes")</f>
        <v>#DIV/0!</v>
      </c>
      <c r="BH443" s="283" t="e">
        <f ca="1">IF((0.67*BH444)&gt;BH438,"no","yes")</f>
        <v>#DIV/0!</v>
      </c>
      <c r="BI443" s="235"/>
      <c r="BJ443" s="283" t="e">
        <f ca="1">IF((0.67*BJ444)&gt;BJ438,"no","yes")</f>
        <v>#DIV/0!</v>
      </c>
      <c r="BK443" s="283" t="e">
        <f ca="1">IF((0.67*BK444)&gt;BK438,"no","yes")</f>
        <v>#DIV/0!</v>
      </c>
      <c r="BM443" s="283" t="e">
        <f ca="1">IF((0.67*BM444)&gt;BM438,"no","yes")</f>
        <v>#DIV/0!</v>
      </c>
      <c r="BN443" s="283" t="e">
        <f ca="1">IF((0.67*BN444)&gt;BN438,"no","yes")</f>
        <v>#DIV/0!</v>
      </c>
      <c r="BP443" s="283" t="e">
        <f ca="1">IF((0.67*BP444)&gt;BP438,"no","yes")</f>
        <v>#DIV/0!</v>
      </c>
      <c r="BQ443" s="283" t="e">
        <f ca="1">IF((0.67*BQ444)&gt;BQ438,"no","yes")</f>
        <v>#DIV/0!</v>
      </c>
      <c r="BS443" s="283" t="e">
        <f ca="1">IF((0.67*BS444)&gt;BS438,"no","yes")</f>
        <v>#DIV/0!</v>
      </c>
      <c r="BT443" s="283" t="e">
        <f ca="1">IF((0.67*BT444)&gt;BT438,"no","yes")</f>
        <v>#DIV/0!</v>
      </c>
      <c r="BV443" s="286"/>
      <c r="BW443" s="283" t="e">
        <f ca="1">IF((0.67*BW444)&gt;BW438,"no","yes")</f>
        <v>#DIV/0!</v>
      </c>
      <c r="BX443" s="283" t="str">
        <f ca="1">IF((0.67*BX444)&gt;BX438,"no","yes")</f>
        <v>yes</v>
      </c>
      <c r="BZ443" s="283" t="e">
        <f ca="1">IF((0.67*BZ444)&gt;BZ438,"no","yes")</f>
        <v>#DIV/0!</v>
      </c>
      <c r="CA443" s="283" t="e">
        <f ca="1">IF((0.67*CA444)&gt;CA438,"no","yes")</f>
        <v>#DIV/0!</v>
      </c>
      <c r="CC443" s="283" t="e">
        <f ca="1">IF((0.67*CC444)&gt;CC438,"no","yes")</f>
        <v>#DIV/0!</v>
      </c>
      <c r="CD443" s="283" t="e">
        <f ca="1">IF((0.67*CD444)&gt;CD438,"no","yes")</f>
        <v>#DIV/0!</v>
      </c>
      <c r="CF443" s="283" t="e">
        <f>IF((0.67*CF444)&gt;CF438,"no","yes")</f>
        <v>#DIV/0!</v>
      </c>
      <c r="CG443" s="283" t="e">
        <f>IF((0.67*CG444)&gt;CG438,"no","yes")</f>
        <v>#DIV/0!</v>
      </c>
      <c r="CI443" s="283" t="e">
        <f ca="1">IF((0.67*CI444)&gt;CI438,"no","yes")</f>
        <v>#DIV/0!</v>
      </c>
      <c r="CJ443" s="283" t="e">
        <f ca="1">IF((0.67*CJ444)&gt;CJ438,"no","yes")</f>
        <v>#DIV/0!</v>
      </c>
      <c r="CL443" s="283" t="e">
        <f ca="1">IF((0.67*CL444)&gt;CL438,"no","yes")</f>
        <v>#DIV/0!</v>
      </c>
      <c r="CM443" s="283" t="e">
        <f ca="1">IF((0.67*CM444)&gt;CM438,"no","yes")</f>
        <v>#DIV/0!</v>
      </c>
    </row>
    <row r="444" spans="1:92" s="241" customFormat="1" ht="28.2" x14ac:dyDescent="0.55000000000000004">
      <c r="D444" s="284"/>
      <c r="E444" s="285"/>
      <c r="F444" s="285"/>
      <c r="G444" s="285"/>
      <c r="H444" s="285"/>
      <c r="I444" s="285"/>
      <c r="J444" s="285"/>
      <c r="K444" s="562"/>
      <c r="T444" s="262"/>
      <c r="V444" s="105"/>
      <c r="W444" s="105"/>
      <c r="X444" s="105"/>
      <c r="Z444" s="286"/>
      <c r="AP444" s="286"/>
      <c r="AT444" s="279" t="s">
        <v>222</v>
      </c>
      <c r="AU444" s="283" t="e">
        <f ca="1">_xlfn.STDEV.P(AU418:AU437)</f>
        <v>#DIV/0!</v>
      </c>
      <c r="AV444" s="283">
        <f ca="1">_xlfn.STDEV.P(AV418:AV437)</f>
        <v>0</v>
      </c>
      <c r="AX444" s="283" t="e">
        <f ca="1">_xlfn.STDEV.P(AX418:AX437)</f>
        <v>#DIV/0!</v>
      </c>
      <c r="AY444" s="283" t="e">
        <f ca="1">_xlfn.STDEV.P(AY418:AY437)</f>
        <v>#DIV/0!</v>
      </c>
      <c r="BA444" s="283" t="e">
        <f ca="1">_xlfn.STDEV.P(BA418:BA437)</f>
        <v>#DIV/0!</v>
      </c>
      <c r="BB444" s="283">
        <f ca="1">_xlfn.STDEV.P(BB418:BB437)</f>
        <v>0</v>
      </c>
      <c r="BD444" s="283">
        <f ca="1">_xlfn.STDEV.P(BD418:BD437)</f>
        <v>0</v>
      </c>
      <c r="BE444" s="283" t="e">
        <f ca="1">_xlfn.STDEV.P(BE418:BE437)</f>
        <v>#DIV/0!</v>
      </c>
      <c r="BG444" s="283" t="e">
        <f ca="1">_xlfn.STDEV.P(BG418:BG437)</f>
        <v>#DIV/0!</v>
      </c>
      <c r="BH444" s="283" t="e">
        <f ca="1">_xlfn.STDEV.P(BH418:BH437)</f>
        <v>#DIV/0!</v>
      </c>
      <c r="BI444" s="235"/>
      <c r="BJ444" s="283">
        <f ca="1">_xlfn.STDEV.P(BJ418:BJ437)</f>
        <v>0</v>
      </c>
      <c r="BK444" s="283">
        <f ca="1">_xlfn.STDEV.P(BK418:BK437)</f>
        <v>0</v>
      </c>
      <c r="BM444" s="283">
        <f ca="1">_xlfn.STDEV.P(BM418:BM437)</f>
        <v>0</v>
      </c>
      <c r="BN444" s="283" t="e">
        <f ca="1">_xlfn.STDEV.P(BN418:BN437)</f>
        <v>#DIV/0!</v>
      </c>
      <c r="BP444" s="283">
        <f ca="1">_xlfn.STDEV.P(BP418:BP437)</f>
        <v>0</v>
      </c>
      <c r="BQ444" s="283">
        <f ca="1">_xlfn.STDEV.P(BQ418:BQ437)</f>
        <v>0</v>
      </c>
      <c r="BS444" s="283" t="e">
        <f ca="1">_xlfn.STDEV.P(BS418:BS437)</f>
        <v>#DIV/0!</v>
      </c>
      <c r="BT444" s="283">
        <f ca="1">_xlfn.STDEV.P(BT418:BT437)</f>
        <v>0</v>
      </c>
      <c r="BV444" s="286"/>
      <c r="BW444" s="283">
        <f ca="1">_xlfn.STDEV.P(BW418:BW437)</f>
        <v>0</v>
      </c>
      <c r="BX444" s="283">
        <f ca="1">_xlfn.STDEV.P(BX418:BX437)</f>
        <v>0</v>
      </c>
      <c r="BZ444" s="283">
        <f ca="1">_xlfn.STDEV.P(BZ418:BZ437)</f>
        <v>0</v>
      </c>
      <c r="CA444" s="283" t="e">
        <f ca="1">_xlfn.STDEV.P(CA418:CA437)</f>
        <v>#DIV/0!</v>
      </c>
      <c r="CC444" s="283">
        <f ca="1">_xlfn.STDEV.P(CC418:CC437)</f>
        <v>0</v>
      </c>
      <c r="CD444" s="283" t="e">
        <f ca="1">_xlfn.STDEV.P(CD418:CD437)</f>
        <v>#DIV/0!</v>
      </c>
      <c r="CF444" s="283" t="e">
        <f>_xlfn.STDEV.P(CF418:CF437)</f>
        <v>#DIV/0!</v>
      </c>
      <c r="CG444" s="283" t="e">
        <f>_xlfn.STDEV.P(CG418:CG437)</f>
        <v>#DIV/0!</v>
      </c>
      <c r="CI444" s="283">
        <f ca="1">_xlfn.STDEV.P(CI418:CI437)</f>
        <v>0</v>
      </c>
      <c r="CJ444" s="283" t="e">
        <f ca="1">_xlfn.STDEV.P(CJ418:CJ437)</f>
        <v>#DIV/0!</v>
      </c>
      <c r="CL444" s="283">
        <f ca="1">_xlfn.STDEV.P(CL418:CL437)</f>
        <v>0</v>
      </c>
      <c r="CM444" s="283">
        <f ca="1">_xlfn.STDEV.P(CM418:CM437)</f>
        <v>0</v>
      </c>
    </row>
    <row r="445" spans="1:92" s="241" customFormat="1" ht="28.2" x14ac:dyDescent="0.55000000000000004">
      <c r="D445" s="292"/>
      <c r="E445" s="293"/>
      <c r="F445" s="293"/>
      <c r="G445" s="293"/>
      <c r="H445" s="293"/>
      <c r="I445" s="293"/>
      <c r="J445" s="293"/>
      <c r="K445" s="563"/>
      <c r="S445" s="244" t="s">
        <v>225</v>
      </c>
      <c r="V445" s="105"/>
      <c r="W445" s="105"/>
      <c r="X445" s="105"/>
      <c r="Z445" s="286"/>
      <c r="AP445" s="235"/>
      <c r="AT445" s="288" t="s">
        <v>223</v>
      </c>
      <c r="AU445" s="294">
        <f ca="1">COUNTIF(AU418:AU437,"&gt;0")</f>
        <v>1</v>
      </c>
      <c r="AV445" s="294">
        <f ca="1">COUNTIF(AV418:AV437,"&gt;0")</f>
        <v>0</v>
      </c>
      <c r="AX445" s="294">
        <f ca="1">COUNTIF(AX418:AX437,"&gt;0")</f>
        <v>1</v>
      </c>
      <c r="AY445" s="294">
        <f ca="1">COUNTIF(AY418:AY437,"&gt;0")</f>
        <v>1</v>
      </c>
      <c r="BA445" s="294">
        <f ca="1">COUNTIF(BA418:BA437,"&gt;0")</f>
        <v>1</v>
      </c>
      <c r="BB445" s="294">
        <f ca="1">COUNTIF(BB418:BB437,"&gt;0")</f>
        <v>0</v>
      </c>
      <c r="BD445" s="294">
        <f ca="1">COUNTIF(BD418:BD437,"&gt;0")</f>
        <v>1</v>
      </c>
      <c r="BE445" s="294">
        <f ca="1">COUNTIF(BE418:BE437,"&gt;0")</f>
        <v>1</v>
      </c>
      <c r="BG445" s="294">
        <f ca="1">COUNTIF(BG418:BG437,"&gt;0")</f>
        <v>1</v>
      </c>
      <c r="BH445" s="294">
        <f ca="1">COUNTIF(BH418:BH437,"&gt;0")</f>
        <v>1</v>
      </c>
      <c r="BI445" s="235"/>
      <c r="BJ445" s="294">
        <f ca="1">COUNTIF(BJ418:BJ437,"&gt;0")</f>
        <v>1</v>
      </c>
      <c r="BK445" s="294">
        <f ca="1">COUNTIF(BK418:BK437,"&gt;0")</f>
        <v>1</v>
      </c>
      <c r="BM445" s="294">
        <f ca="1">COUNTIF(BM418:BM437,"&gt;0")</f>
        <v>1</v>
      </c>
      <c r="BN445" s="294">
        <f ca="1">COUNTIF(BN418:BN437,"&gt;0")</f>
        <v>1</v>
      </c>
      <c r="BP445" s="294">
        <f ca="1">COUNTIF(BP418:BP437,"&gt;0")</f>
        <v>0</v>
      </c>
      <c r="BQ445" s="294">
        <f ca="1">COUNTIF(BQ418:BQ437,"&gt;0")</f>
        <v>1</v>
      </c>
      <c r="BS445" s="294">
        <f ca="1">COUNTIF(BS418:BS437,"&gt;0")</f>
        <v>1</v>
      </c>
      <c r="BT445" s="294">
        <f ca="1">COUNTIF(BT418:BT437,"&gt;0")</f>
        <v>0</v>
      </c>
      <c r="BV445" s="286"/>
      <c r="BW445" s="294">
        <f ca="1">COUNTIF(BW418:BW437,"&gt;0")</f>
        <v>1</v>
      </c>
      <c r="BX445" s="294">
        <f ca="1">COUNTIF(BX418:BX437,"&gt;0")</f>
        <v>1</v>
      </c>
      <c r="BZ445" s="294">
        <f ca="1">COUNTIF(BZ418:BZ437,"&gt;0")</f>
        <v>1</v>
      </c>
      <c r="CA445" s="294">
        <f ca="1">COUNTIF(CA418:CA437,"&gt;0")</f>
        <v>1</v>
      </c>
      <c r="CC445" s="294">
        <f ca="1">COUNTIF(CC418:CC437,"&gt;0")</f>
        <v>1</v>
      </c>
      <c r="CD445" s="294">
        <f ca="1">COUNTIF(CD418:CD437,"&gt;0")</f>
        <v>1</v>
      </c>
      <c r="CF445" s="294">
        <f>COUNTIF(CF418:CF437,"&gt;0")</f>
        <v>0</v>
      </c>
      <c r="CG445" s="294">
        <f>COUNTIF(CG418:CG437,"&gt;0")</f>
        <v>0</v>
      </c>
      <c r="CI445" s="294">
        <f ca="1">COUNTIF(CI418:CI437,"&gt;0")</f>
        <v>1</v>
      </c>
      <c r="CJ445" s="294">
        <f ca="1">COUNTIF(CJ418:CJ437,"&gt;0")</f>
        <v>1</v>
      </c>
      <c r="CL445" s="294">
        <f ca="1">COUNTIF(CL418:CL437,"&gt;0")</f>
        <v>0</v>
      </c>
      <c r="CM445" s="294">
        <f ca="1">COUNTIF(CM418:CM437,"&gt;0")</f>
        <v>0</v>
      </c>
    </row>
    <row r="446" spans="1:92" x14ac:dyDescent="0.4">
      <c r="S446" s="419" t="s">
        <v>679</v>
      </c>
    </row>
    <row r="448" spans="1:92" s="239" customFormat="1" ht="13" customHeight="1" x14ac:dyDescent="0.6">
      <c r="C448" s="295"/>
      <c r="D448" s="296"/>
      <c r="E448" s="296"/>
      <c r="F448" s="296"/>
      <c r="G448" s="296"/>
      <c r="H448" s="296"/>
      <c r="K448" s="565"/>
      <c r="L448" s="296"/>
      <c r="R448" s="297"/>
      <c r="S448" s="298"/>
      <c r="T448" s="298"/>
      <c r="U448" s="298"/>
      <c r="Z448" s="232"/>
      <c r="AP448" s="232"/>
      <c r="AS448" s="299" t="s">
        <v>183</v>
      </c>
      <c r="AT448" s="268"/>
      <c r="BV448" s="232"/>
    </row>
    <row r="449" spans="1:92" s="232" customFormat="1" ht="60.6" x14ac:dyDescent="0.6">
      <c r="A449" s="230">
        <v>11</v>
      </c>
      <c r="B449" s="230" t="s">
        <v>536</v>
      </c>
      <c r="C449" s="231" t="s">
        <v>0</v>
      </c>
      <c r="D449" s="233"/>
      <c r="E449" s="233" t="s">
        <v>0</v>
      </c>
      <c r="F449" s="233"/>
      <c r="G449" s="233"/>
      <c r="H449" s="231"/>
      <c r="I449" s="233"/>
      <c r="J449" s="233"/>
      <c r="K449" s="557"/>
      <c r="L449" s="233"/>
      <c r="M449" s="233"/>
      <c r="N449" s="233"/>
      <c r="O449" s="233"/>
      <c r="P449" s="233"/>
      <c r="Q449" s="233"/>
      <c r="R449" s="233"/>
      <c r="S449" s="233"/>
      <c r="T449" s="231"/>
      <c r="U449" s="231"/>
      <c r="V449" s="231"/>
      <c r="W449" s="231"/>
      <c r="X449" s="231"/>
      <c r="Y449" s="231"/>
      <c r="AQ449" s="234">
        <f>A449</f>
        <v>11</v>
      </c>
      <c r="AR449" s="234" t="str">
        <f>C449</f>
        <v xml:space="preserve"> </v>
      </c>
      <c r="AS449" s="235"/>
      <c r="AT449" s="236"/>
      <c r="AU449" s="235"/>
      <c r="AV449" s="235"/>
      <c r="AW449" s="235"/>
      <c r="AX449" s="235"/>
      <c r="AY449" s="235"/>
      <c r="AZ449" s="235"/>
      <c r="BA449" s="235"/>
      <c r="BB449" s="235"/>
      <c r="BC449" s="235"/>
      <c r="BD449" s="235"/>
      <c r="BE449" s="235"/>
      <c r="BF449" s="235"/>
      <c r="BG449" s="235"/>
      <c r="BH449" s="235"/>
      <c r="BI449" s="235"/>
      <c r="BJ449" s="235"/>
      <c r="BK449" s="235"/>
      <c r="BL449" s="235"/>
      <c r="BM449" s="235"/>
      <c r="BN449" s="235"/>
      <c r="BO449" s="235"/>
      <c r="BP449" s="235"/>
      <c r="BQ449" s="235"/>
      <c r="BR449" s="235"/>
      <c r="BS449" s="235"/>
      <c r="BT449" s="235"/>
      <c r="BU449" s="235"/>
    </row>
    <row r="450" spans="1:92" s="232" customFormat="1" ht="17.7" x14ac:dyDescent="0.6">
      <c r="A450" s="230"/>
      <c r="B450" s="230"/>
      <c r="C450" s="231"/>
      <c r="D450" s="233"/>
      <c r="E450" s="233"/>
      <c r="F450" s="233"/>
      <c r="G450" s="233"/>
      <c r="H450" s="231"/>
      <c r="I450" s="233"/>
      <c r="J450" s="233"/>
      <c r="K450" s="557"/>
      <c r="L450" s="233"/>
      <c r="M450" s="233"/>
      <c r="N450" s="233"/>
      <c r="O450" s="233"/>
      <c r="P450" s="233"/>
      <c r="Q450" s="233"/>
      <c r="R450" s="233"/>
      <c r="S450" s="233"/>
      <c r="T450" s="231"/>
      <c r="U450" s="231"/>
      <c r="V450" s="231"/>
      <c r="W450" s="231"/>
      <c r="X450" s="231"/>
      <c r="Y450" s="231"/>
      <c r="AQ450" s="234"/>
      <c r="AR450" s="234"/>
      <c r="AS450" s="235"/>
      <c r="AT450" s="236"/>
      <c r="AU450" s="235"/>
      <c r="AV450" s="235"/>
      <c r="AW450" s="235"/>
      <c r="AX450" s="235"/>
      <c r="AY450" s="235"/>
      <c r="AZ450" s="235"/>
      <c r="BA450" s="235"/>
      <c r="BB450" s="235"/>
      <c r="BC450" s="235"/>
      <c r="BD450" s="235"/>
      <c r="BE450" s="235"/>
      <c r="BF450" s="235"/>
      <c r="BG450" s="235"/>
      <c r="BH450" s="235"/>
      <c r="BI450" s="235"/>
      <c r="BJ450" s="235"/>
      <c r="BK450" s="235"/>
      <c r="BL450" s="235"/>
      <c r="BM450" s="235"/>
      <c r="BN450" s="235"/>
      <c r="BO450" s="235"/>
      <c r="BP450" s="235"/>
      <c r="BQ450" s="235"/>
      <c r="BR450" s="235"/>
      <c r="BS450" s="235"/>
      <c r="BU450" s="235"/>
    </row>
    <row r="451" spans="1:92" s="237" customFormat="1" ht="17.399999999999999" x14ac:dyDescent="0.55000000000000004">
      <c r="K451" s="558"/>
      <c r="Z451" s="238"/>
      <c r="AP451" s="238"/>
      <c r="AQ451" s="239"/>
      <c r="AR451" s="239"/>
      <c r="AS451" s="239"/>
      <c r="AT451" s="239"/>
      <c r="AU451" s="240" t="e">
        <v>#REF!</v>
      </c>
      <c r="AV451" s="240"/>
      <c r="AW451" s="239"/>
      <c r="AX451" s="240" t="e">
        <v>#REF!</v>
      </c>
      <c r="AY451" s="240"/>
      <c r="AZ451" s="239"/>
      <c r="BA451" s="240" t="e">
        <v>#REF!</v>
      </c>
      <c r="BB451" s="240"/>
      <c r="BC451" s="239"/>
      <c r="BD451" s="240" t="e">
        <v>#REF!</v>
      </c>
      <c r="BE451" s="240"/>
      <c r="BF451" s="239"/>
      <c r="BG451" s="240" t="e">
        <v>#REF!</v>
      </c>
      <c r="BH451" s="240"/>
      <c r="BI451" s="235"/>
      <c r="BJ451" s="240" t="s">
        <v>184</v>
      </c>
      <c r="BK451" s="240"/>
      <c r="BL451" s="239"/>
      <c r="BM451" s="240" t="s">
        <v>185</v>
      </c>
      <c r="BN451" s="240"/>
      <c r="BO451" s="239"/>
      <c r="BP451" s="240" t="s">
        <v>186</v>
      </c>
      <c r="BQ451" s="240"/>
      <c r="BR451" s="239"/>
      <c r="BS451" s="240" t="s">
        <v>187</v>
      </c>
      <c r="BT451" s="239"/>
      <c r="BU451" s="241"/>
      <c r="BV451" s="232"/>
      <c r="BW451" s="240" t="e">
        <v>#REF!</v>
      </c>
      <c r="BX451" s="240"/>
      <c r="BY451" s="241"/>
      <c r="BZ451" s="240" t="e">
        <v>#REF!</v>
      </c>
      <c r="CA451" s="240"/>
      <c r="CB451" s="239"/>
      <c r="CC451" s="240" t="e">
        <v>#REF!</v>
      </c>
      <c r="CD451" s="240"/>
      <c r="CE451" s="239"/>
      <c r="CF451" s="240" t="e">
        <v>#REF!</v>
      </c>
      <c r="CG451" s="240"/>
      <c r="CH451" s="239"/>
      <c r="CI451" s="240" t="e">
        <v>#REF!</v>
      </c>
      <c r="CJ451" s="240"/>
      <c r="CK451" s="239"/>
      <c r="CL451" s="240" t="e">
        <v>#REF!</v>
      </c>
      <c r="CM451" s="240"/>
      <c r="CN451" s="239"/>
    </row>
    <row r="452" spans="1:92" s="239" customFormat="1" ht="70.8" thickBot="1" x14ac:dyDescent="0.6">
      <c r="A452" s="242" t="s">
        <v>188</v>
      </c>
      <c r="B452" s="243" t="s">
        <v>189</v>
      </c>
      <c r="C452" s="244" t="s">
        <v>190</v>
      </c>
      <c r="D452" s="245" t="s">
        <v>191</v>
      </c>
      <c r="E452" s="245" t="s">
        <v>192</v>
      </c>
      <c r="F452" s="246" t="s">
        <v>193</v>
      </c>
      <c r="G452" s="246" t="s">
        <v>194</v>
      </c>
      <c r="H452" s="246" t="s">
        <v>195</v>
      </c>
      <c r="I452" s="247" t="s">
        <v>196</v>
      </c>
      <c r="J452" s="247" t="s">
        <v>197</v>
      </c>
      <c r="K452" s="559" t="s">
        <v>198</v>
      </c>
      <c r="L452" s="248" t="s">
        <v>199</v>
      </c>
      <c r="M452" s="249" t="s">
        <v>200</v>
      </c>
      <c r="N452" s="248" t="s">
        <v>201</v>
      </c>
      <c r="O452" s="250" t="s">
        <v>202</v>
      </c>
      <c r="P452" s="250" t="s">
        <v>203</v>
      </c>
      <c r="Q452" s="237"/>
      <c r="R452" s="237"/>
      <c r="S452" s="251" t="s">
        <v>204</v>
      </c>
      <c r="T452" s="252" t="s">
        <v>205</v>
      </c>
      <c r="U452" s="251" t="s">
        <v>206</v>
      </c>
      <c r="V452" s="253" t="s">
        <v>207</v>
      </c>
      <c r="W452" s="237"/>
      <c r="X452" s="237"/>
      <c r="Z452" s="232"/>
      <c r="AP452" s="232"/>
      <c r="AQ452" s="237"/>
      <c r="AR452" s="237"/>
      <c r="AS452" s="253" t="s">
        <v>208</v>
      </c>
      <c r="AT452" s="237"/>
      <c r="AU452" s="253" t="s">
        <v>204</v>
      </c>
      <c r="AV452" s="245" t="s">
        <v>205</v>
      </c>
      <c r="AW452" s="237"/>
      <c r="AX452" s="253" t="s">
        <v>204</v>
      </c>
      <c r="AY452" s="245" t="s">
        <v>205</v>
      </c>
      <c r="AZ452" s="237"/>
      <c r="BA452" s="253" t="s">
        <v>204</v>
      </c>
      <c r="BB452" s="245" t="s">
        <v>205</v>
      </c>
      <c r="BC452" s="237"/>
      <c r="BD452" s="253" t="s">
        <v>204</v>
      </c>
      <c r="BE452" s="245" t="s">
        <v>205</v>
      </c>
      <c r="BF452" s="237"/>
      <c r="BG452" s="253" t="s">
        <v>204</v>
      </c>
      <c r="BH452" s="245" t="s">
        <v>205</v>
      </c>
      <c r="BI452" s="235"/>
      <c r="BJ452" s="253" t="s">
        <v>204</v>
      </c>
      <c r="BK452" s="245" t="s">
        <v>205</v>
      </c>
      <c r="BL452" s="237"/>
      <c r="BM452" s="253" t="s">
        <v>204</v>
      </c>
      <c r="BN452" s="245" t="s">
        <v>205</v>
      </c>
      <c r="BO452" s="237"/>
      <c r="BP452" s="253" t="s">
        <v>204</v>
      </c>
      <c r="BQ452" s="245" t="s">
        <v>205</v>
      </c>
      <c r="BR452" s="237"/>
      <c r="BS452" s="253" t="s">
        <v>204</v>
      </c>
      <c r="BT452" s="245" t="s">
        <v>205</v>
      </c>
      <c r="BU452" s="241"/>
      <c r="BV452" s="238"/>
      <c r="BW452" s="253" t="s">
        <v>204</v>
      </c>
      <c r="BX452" s="245" t="s">
        <v>205</v>
      </c>
      <c r="BY452" s="241"/>
      <c r="BZ452" s="253" t="s">
        <v>204</v>
      </c>
      <c r="CA452" s="245" t="s">
        <v>205</v>
      </c>
      <c r="CB452" s="237"/>
      <c r="CC452" s="253" t="s">
        <v>204</v>
      </c>
      <c r="CD452" s="245" t="s">
        <v>205</v>
      </c>
      <c r="CE452" s="237"/>
      <c r="CF452" s="253" t="s">
        <v>204</v>
      </c>
      <c r="CG452" s="245" t="s">
        <v>205</v>
      </c>
      <c r="CH452" s="237"/>
      <c r="CI452" s="253" t="s">
        <v>204</v>
      </c>
      <c r="CJ452" s="245" t="s">
        <v>205</v>
      </c>
      <c r="CK452" s="237"/>
      <c r="CL452" s="253" t="s">
        <v>204</v>
      </c>
      <c r="CM452" s="245" t="s">
        <v>205</v>
      </c>
      <c r="CN452" s="237"/>
    </row>
    <row r="453" spans="1:92" s="441" customFormat="1" ht="17.399999999999999" x14ac:dyDescent="0.55000000000000004">
      <c r="A453" s="445">
        <v>1</v>
      </c>
      <c r="B453" s="423" t="str">
        <f t="shared" ref="B453:B472" si="425">CONCATENATE(E453,": ",C453)</f>
        <v>: FAO 1988</v>
      </c>
      <c r="C453" s="425" t="s">
        <v>527</v>
      </c>
      <c r="D453" s="425" t="s">
        <v>540</v>
      </c>
      <c r="E453" s="425"/>
      <c r="F453" s="425" t="s">
        <v>266</v>
      </c>
      <c r="G453" s="425"/>
      <c r="H453" s="305"/>
      <c r="I453" s="424">
        <v>1988</v>
      </c>
      <c r="J453" s="306"/>
      <c r="K453" s="428">
        <v>5</v>
      </c>
      <c r="L453" s="426" t="s">
        <v>538</v>
      </c>
      <c r="M453" s="469">
        <f>K453/100</f>
        <v>0.05</v>
      </c>
      <c r="N453" s="426" t="s">
        <v>539</v>
      </c>
      <c r="O453" s="462"/>
      <c r="P453" s="431" t="s">
        <v>537</v>
      </c>
      <c r="Q453" s="431"/>
      <c r="S453" s="442">
        <f>IF(AND(M453="",K453=""),"",IF(M453="",K453,M453))</f>
        <v>0.05</v>
      </c>
      <c r="T453" s="443">
        <f>IF(S453="","",IF($S$481="Y",U453,IF(S453&gt;=$S$473-$T$5*$S$477,IF(S453&lt;=$S$473+$T$5*$S$477,S453,""),"")))</f>
        <v>0.05</v>
      </c>
      <c r="U453" s="442">
        <f>IF(AND(M453="",K453=""),"",IF(M453="",K453*O453,M453*O453))</f>
        <v>0</v>
      </c>
      <c r="V453" s="444" t="str">
        <f t="shared" ref="V453:V472" si="426">IF(AND(N453="",L453=""),"",IF(N453="",L453,N453))</f>
        <v>percent by weight</v>
      </c>
      <c r="Z453" s="446"/>
      <c r="AP453" s="446"/>
      <c r="AS453" s="449">
        <f>$U453</f>
        <v>0</v>
      </c>
      <c r="AU453" s="450" t="str">
        <f t="shared" ref="AU453:AU472" ca="1" si="427">IF($AT$155="region",IF($E453=AU$159,$S453,""),IF($G453=AU$159,$S453,""))</f>
        <v/>
      </c>
      <c r="AV453" s="450" t="str">
        <f t="shared" ref="AV453:AV472" ca="1" si="428">IF($AT$155="Region",IF($E453=AU$159,$T453,""),IF($G453=AU$159,$T453,""))</f>
        <v/>
      </c>
      <c r="AX453" s="450" t="str">
        <f t="shared" ref="AX453:AX472" ca="1" si="429">IF($AT$155="region",IF($E453=AX$159,$S453,""),IF($G453=AX$159,$S453,""))</f>
        <v/>
      </c>
      <c r="AY453" s="450" t="str">
        <f t="shared" ref="AY453:AY472" ca="1" si="430">IF($AT$155="Region",IF($E453=AX$159,$T453,""),IF($G453=AX$159,$T453,""))</f>
        <v/>
      </c>
      <c r="BA453" s="450" t="str">
        <f t="shared" ref="BA453:BA472" ca="1" si="431">IF($AT$155="region",IF($E453=BA$159,$S453,""),IF($G453=BA$159,$S453,""))</f>
        <v/>
      </c>
      <c r="BB453" s="450" t="str">
        <f t="shared" ref="BB453:BB472" ca="1" si="432">IF($AT$155="Region",IF($E453=BA$159,$T453,""),IF($G453=BA$159,$T453,""))</f>
        <v/>
      </c>
      <c r="BD453" s="450" t="str">
        <f t="shared" ref="BD453:BD472" ca="1" si="433">IF($AT$155="region",IF($E453=BD$159,$S453,""),IF($G453=BD$159,$S453,""))</f>
        <v/>
      </c>
      <c r="BE453" s="450" t="str">
        <f t="shared" ref="BE453:BE472" ca="1" si="434">IF($AT$155="Region",IF($E453=BD$159,$T453,""),IF($G453=BD$159,$T453,""))</f>
        <v/>
      </c>
      <c r="BG453" s="450" t="str">
        <f t="shared" ref="BG453:BG472" ca="1" si="435">IF($AT$155="region",IF($E453=BG$159,$S453,""),IF($G453=BG$159,$S453,""))</f>
        <v/>
      </c>
      <c r="BH453" s="450" t="str">
        <f t="shared" ref="BH453:BH472" ca="1" si="436">IF($AT$155="Region",IF($E453=BG$159,$T453,""),IF($G453=BG$159,$T453,""))</f>
        <v/>
      </c>
      <c r="BI453" s="451"/>
      <c r="BJ453" s="450" t="str">
        <f t="shared" ref="BJ453:BK472" ca="1" si="437">IF($E453=$BJ$159,S453,"")</f>
        <v/>
      </c>
      <c r="BK453" s="450" t="str">
        <f t="shared" ca="1" si="437"/>
        <v/>
      </c>
      <c r="BM453" s="450" t="str">
        <f t="shared" ref="BM453:BN472" ca="1" si="438">IF($E453=$BM$159,S453,"")</f>
        <v/>
      </c>
      <c r="BN453" s="450" t="str">
        <f t="shared" ca="1" si="438"/>
        <v/>
      </c>
      <c r="BP453" s="450" t="str">
        <f t="shared" ref="BP453:BQ472" ca="1" si="439">IF($E453=$BP$159,S453,"")</f>
        <v/>
      </c>
      <c r="BQ453" s="450" t="str">
        <f t="shared" ca="1" si="439"/>
        <v/>
      </c>
      <c r="BS453" s="450" t="str">
        <f t="shared" ref="BS453:BT472" ca="1" si="440">IF($E453=$BS$159,S453,"")</f>
        <v/>
      </c>
      <c r="BT453" s="450" t="str">
        <f t="shared" ca="1" si="440"/>
        <v/>
      </c>
      <c r="BU453" s="452"/>
      <c r="BV453" s="446"/>
      <c r="BW453" s="450" t="str">
        <f t="shared" ref="BW453:BW472" ca="1" si="441">IF($AT$155="Thermal-Moisture Regime",IF($E453=BW$159,$S453,""),IF($G453=BW$159,$S453,""))</f>
        <v/>
      </c>
      <c r="BX453" s="450" t="str">
        <f t="shared" ref="BX453:BX472" ca="1" si="442">IF($AT$155="Thermal-Moisture Regime",IF($E453=BW$159,$T453,""),IF($G453=BW$159,$T453,""))</f>
        <v/>
      </c>
      <c r="BY453" s="452"/>
      <c r="BZ453" s="450" t="str">
        <f t="shared" ref="BZ453:BZ472" ca="1" si="443">IF($AT$155="Thermal-Moisture Regime",IF($E453=BZ$159,$S453,""),IF($G453=BZ$159,$S453,""))</f>
        <v/>
      </c>
      <c r="CA453" s="450" t="str">
        <f t="shared" ref="CA453:CA472" ca="1" si="444">IF($AT$155="Thermal-Moisture Regime",IF($E453=BZ$159,$T453,""),IF($G453=BZ$159,$T453,""))</f>
        <v/>
      </c>
      <c r="CC453" s="450" t="str">
        <f t="shared" ref="CC453:CC472" ca="1" si="445">IF($AT$155="Thermal-Moisture Regime",IF($E453=CC$159,$S453,""),IF($G453=CC$159,$S453,""))</f>
        <v/>
      </c>
      <c r="CD453" s="450" t="str">
        <f t="shared" ref="CD453:CD472" ca="1" si="446">IF($AT$155="Thermal-Moisture Regime",IF($E453=CC$159,$T453,""),IF($G453=CC$159,$T453,""))</f>
        <v/>
      </c>
      <c r="CF453" s="450" t="str">
        <f t="shared" ref="CF453:CF472" si="447">IF($AT$155="Thermal-Moisture Regime",IF($E453=CF$159,$S453,""),IF($G453=CF$159,$S453,""))</f>
        <v/>
      </c>
      <c r="CG453" s="450" t="str">
        <f t="shared" ref="CG453:CG472" si="448">IF($AT$155="Thermal-Moisture Regime",IF($E453=CF$159,$T453,""),IF($G453=CF$159,$T453,""))</f>
        <v/>
      </c>
      <c r="CI453" s="450" t="str">
        <f t="shared" ref="CI453:CI472" ca="1" si="449">IF($AT$155="Thermal-Moisture Regime",IF($E453=CI$159,$S453,""),IF($G453=CI$159,$S453,""))</f>
        <v/>
      </c>
      <c r="CJ453" s="450" t="str">
        <f t="shared" ref="CJ453:CJ472" ca="1" si="450">IF($AT$155="Thermal-Moisture Regime",IF($E453=CI$159,$T453,""),IF($G453=CI$159,$T453,""))</f>
        <v/>
      </c>
      <c r="CL453" s="450" t="str">
        <f t="shared" ref="CL453:CL472" ca="1" si="451">IF($AT$155="Thermal-Moisture Regime",IF($E453=CL$159,$S453,""),IF($G453=CL$159,$S453,""))</f>
        <v/>
      </c>
      <c r="CM453" s="450" t="str">
        <f t="shared" ref="CM453:CM472" ca="1" si="452">IF($AT$155="Thermal-Moisture Regime",IF($E453=CL$159,$T453,""),IF($G453=CL$159,$T453,""))</f>
        <v/>
      </c>
    </row>
    <row r="454" spans="1:92" s="239" customFormat="1" ht="17.399999999999999" x14ac:dyDescent="0.55000000000000004">
      <c r="A454" s="254">
        <v>2</v>
      </c>
      <c r="B454" s="255" t="str">
        <f t="shared" si="425"/>
        <v xml:space="preserve">:  </v>
      </c>
      <c r="C454" s="256" t="s">
        <v>0</v>
      </c>
      <c r="D454" s="256" t="s">
        <v>0</v>
      </c>
      <c r="E454" s="256"/>
      <c r="F454" s="256" t="s">
        <v>0</v>
      </c>
      <c r="G454" s="256"/>
      <c r="H454" s="257"/>
      <c r="I454" s="258" t="s">
        <v>0</v>
      </c>
      <c r="J454" s="259"/>
      <c r="K454" s="571" t="s">
        <v>0</v>
      </c>
      <c r="L454" s="260" t="s">
        <v>0</v>
      </c>
      <c r="M454" s="261" t="s">
        <v>0</v>
      </c>
      <c r="N454" s="260" t="s">
        <v>0</v>
      </c>
      <c r="O454" s="270"/>
      <c r="P454" s="262" t="s">
        <v>0</v>
      </c>
      <c r="Q454" s="262"/>
      <c r="S454" s="263" t="str">
        <f t="shared" ref="S454:S472" si="453">IF(AND(M454="",K454=""),"",IF(M454="",K454,M454))</f>
        <v xml:space="preserve"> </v>
      </c>
      <c r="T454" s="443" t="str">
        <f t="shared" ref="T454:T472" si="454">IF(S454="","",IF($S$481="Y",U454,IF(S454&gt;=$S$473-$T$5*$S$477,IF(S454&lt;=$S$473+$T$5*$S$477,S454,""),"")))</f>
        <v/>
      </c>
      <c r="U454" s="263" t="e">
        <f t="shared" ref="U454:U472" si="455">IF(AND(M454="",K454=""),"",IF(M454="",K454*O454,M454*O454))</f>
        <v>#VALUE!</v>
      </c>
      <c r="V454" s="264" t="str">
        <f t="shared" si="426"/>
        <v xml:space="preserve"> </v>
      </c>
      <c r="Z454" s="232"/>
      <c r="AP454" s="232"/>
      <c r="AS454" s="268"/>
      <c r="AU454" s="266" t="str">
        <f t="shared" ca="1" si="427"/>
        <v/>
      </c>
      <c r="AV454" s="266" t="str">
        <f t="shared" ca="1" si="428"/>
        <v/>
      </c>
      <c r="AX454" s="266" t="str">
        <f t="shared" ca="1" si="429"/>
        <v/>
      </c>
      <c r="AY454" s="266" t="str">
        <f t="shared" ca="1" si="430"/>
        <v/>
      </c>
      <c r="BA454" s="266" t="str">
        <f t="shared" ca="1" si="431"/>
        <v/>
      </c>
      <c r="BB454" s="266" t="str">
        <f t="shared" ca="1" si="432"/>
        <v/>
      </c>
      <c r="BD454" s="266" t="str">
        <f t="shared" ca="1" si="433"/>
        <v/>
      </c>
      <c r="BE454" s="266" t="str">
        <f t="shared" ca="1" si="434"/>
        <v/>
      </c>
      <c r="BG454" s="266" t="str">
        <f t="shared" ca="1" si="435"/>
        <v/>
      </c>
      <c r="BH454" s="266" t="str">
        <f t="shared" ca="1" si="436"/>
        <v/>
      </c>
      <c r="BI454" s="235"/>
      <c r="BJ454" s="266" t="str">
        <f t="shared" ca="1" si="437"/>
        <v/>
      </c>
      <c r="BK454" s="266" t="str">
        <f t="shared" ca="1" si="437"/>
        <v/>
      </c>
      <c r="BM454" s="266" t="str">
        <f t="shared" ca="1" si="438"/>
        <v/>
      </c>
      <c r="BN454" s="266" t="str">
        <f t="shared" ca="1" si="438"/>
        <v/>
      </c>
      <c r="BP454" s="266" t="str">
        <f t="shared" ca="1" si="439"/>
        <v/>
      </c>
      <c r="BQ454" s="266" t="str">
        <f t="shared" ca="1" si="439"/>
        <v/>
      </c>
      <c r="BS454" s="266" t="str">
        <f t="shared" ca="1" si="440"/>
        <v/>
      </c>
      <c r="BT454" s="266" t="str">
        <f t="shared" ca="1" si="440"/>
        <v/>
      </c>
      <c r="BU454" s="241"/>
      <c r="BV454" s="232"/>
      <c r="BW454" s="266" t="str">
        <f t="shared" ca="1" si="441"/>
        <v/>
      </c>
      <c r="BX454" s="266" t="str">
        <f t="shared" ca="1" si="442"/>
        <v/>
      </c>
      <c r="BY454" s="241"/>
      <c r="BZ454" s="266" t="str">
        <f t="shared" ca="1" si="443"/>
        <v/>
      </c>
      <c r="CA454" s="266" t="str">
        <f t="shared" ca="1" si="444"/>
        <v/>
      </c>
      <c r="CC454" s="266" t="str">
        <f t="shared" ca="1" si="445"/>
        <v/>
      </c>
      <c r="CD454" s="266" t="str">
        <f t="shared" ca="1" si="446"/>
        <v/>
      </c>
      <c r="CF454" s="266" t="str">
        <f t="shared" si="447"/>
        <v/>
      </c>
      <c r="CG454" s="266" t="str">
        <f t="shared" si="448"/>
        <v/>
      </c>
      <c r="CI454" s="266" t="str">
        <f t="shared" ca="1" si="449"/>
        <v/>
      </c>
      <c r="CJ454" s="266" t="str">
        <f t="shared" ca="1" si="450"/>
        <v/>
      </c>
      <c r="CL454" s="266" t="str">
        <f t="shared" ca="1" si="451"/>
        <v/>
      </c>
      <c r="CM454" s="266" t="str">
        <f t="shared" ca="1" si="452"/>
        <v/>
      </c>
    </row>
    <row r="455" spans="1:92" s="239" customFormat="1" ht="17.399999999999999" x14ac:dyDescent="0.55000000000000004">
      <c r="A455" s="254">
        <v>3</v>
      </c>
      <c r="B455" s="255" t="str">
        <f>CONCATENATE(E455,": ",C455)</f>
        <v xml:space="preserve">:  </v>
      </c>
      <c r="C455" s="256" t="s">
        <v>0</v>
      </c>
      <c r="D455" s="256" t="s">
        <v>0</v>
      </c>
      <c r="E455" s="256"/>
      <c r="F455" s="256" t="s">
        <v>0</v>
      </c>
      <c r="G455" s="256"/>
      <c r="H455" s="257"/>
      <c r="I455" s="258" t="s">
        <v>0</v>
      </c>
      <c r="J455" s="259"/>
      <c r="K455" s="566"/>
      <c r="L455" s="260" t="s">
        <v>0</v>
      </c>
      <c r="M455" s="261"/>
      <c r="N455" s="260" t="s">
        <v>0</v>
      </c>
      <c r="O455" s="270"/>
      <c r="P455" s="262"/>
      <c r="Q455" s="262"/>
      <c r="S455" s="263" t="str">
        <f t="shared" si="453"/>
        <v/>
      </c>
      <c r="T455" s="443" t="str">
        <f t="shared" si="454"/>
        <v/>
      </c>
      <c r="U455" s="263" t="str">
        <f t="shared" si="455"/>
        <v/>
      </c>
      <c r="V455" s="264" t="str">
        <f t="shared" si="426"/>
        <v xml:space="preserve"> </v>
      </c>
      <c r="Z455" s="232"/>
      <c r="AP455" s="232"/>
      <c r="AS455" s="268"/>
      <c r="AU455" s="266" t="str">
        <f t="shared" ca="1" si="427"/>
        <v/>
      </c>
      <c r="AV455" s="266" t="str">
        <f t="shared" ca="1" si="428"/>
        <v/>
      </c>
      <c r="AX455" s="266" t="str">
        <f t="shared" ca="1" si="429"/>
        <v/>
      </c>
      <c r="AY455" s="266" t="str">
        <f t="shared" ca="1" si="430"/>
        <v/>
      </c>
      <c r="BA455" s="266" t="str">
        <f t="shared" ca="1" si="431"/>
        <v/>
      </c>
      <c r="BB455" s="266" t="str">
        <f t="shared" ca="1" si="432"/>
        <v/>
      </c>
      <c r="BD455" s="266" t="str">
        <f t="shared" ca="1" si="433"/>
        <v/>
      </c>
      <c r="BE455" s="266" t="str">
        <f t="shared" ca="1" si="434"/>
        <v/>
      </c>
      <c r="BG455" s="266" t="str">
        <f t="shared" ca="1" si="435"/>
        <v/>
      </c>
      <c r="BH455" s="266" t="str">
        <f t="shared" ca="1" si="436"/>
        <v/>
      </c>
      <c r="BI455" s="235"/>
      <c r="BJ455" s="266" t="str">
        <f t="shared" ca="1" si="437"/>
        <v/>
      </c>
      <c r="BK455" s="266" t="str">
        <f t="shared" ca="1" si="437"/>
        <v/>
      </c>
      <c r="BM455" s="266" t="str">
        <f t="shared" ca="1" si="438"/>
        <v/>
      </c>
      <c r="BN455" s="266" t="str">
        <f t="shared" ca="1" si="438"/>
        <v/>
      </c>
      <c r="BP455" s="266" t="str">
        <f t="shared" ca="1" si="439"/>
        <v/>
      </c>
      <c r="BQ455" s="266" t="str">
        <f t="shared" ca="1" si="439"/>
        <v/>
      </c>
      <c r="BS455" s="266" t="str">
        <f t="shared" ca="1" si="440"/>
        <v/>
      </c>
      <c r="BT455" s="266" t="str">
        <f t="shared" ca="1" si="440"/>
        <v/>
      </c>
      <c r="BU455" s="241"/>
      <c r="BV455" s="232"/>
      <c r="BW455" s="266" t="str">
        <f t="shared" ca="1" si="441"/>
        <v/>
      </c>
      <c r="BX455" s="266" t="str">
        <f t="shared" ca="1" si="442"/>
        <v/>
      </c>
      <c r="BY455" s="241"/>
      <c r="BZ455" s="266" t="str">
        <f t="shared" ca="1" si="443"/>
        <v/>
      </c>
      <c r="CA455" s="266" t="str">
        <f t="shared" ca="1" si="444"/>
        <v/>
      </c>
      <c r="CC455" s="266" t="str">
        <f t="shared" ca="1" si="445"/>
        <v/>
      </c>
      <c r="CD455" s="266" t="str">
        <f t="shared" ca="1" si="446"/>
        <v/>
      </c>
      <c r="CF455" s="266" t="str">
        <f t="shared" si="447"/>
        <v/>
      </c>
      <c r="CG455" s="266" t="str">
        <f t="shared" si="448"/>
        <v/>
      </c>
      <c r="CI455" s="266" t="str">
        <f t="shared" ca="1" si="449"/>
        <v/>
      </c>
      <c r="CJ455" s="266" t="str">
        <f t="shared" ca="1" si="450"/>
        <v/>
      </c>
      <c r="CL455" s="266" t="str">
        <f t="shared" ca="1" si="451"/>
        <v/>
      </c>
      <c r="CM455" s="266" t="str">
        <f t="shared" ca="1" si="452"/>
        <v/>
      </c>
    </row>
    <row r="456" spans="1:92" s="239" customFormat="1" ht="17.399999999999999" x14ac:dyDescent="0.55000000000000004">
      <c r="A456" s="254">
        <v>4</v>
      </c>
      <c r="B456" s="255" t="str">
        <f t="shared" si="425"/>
        <v xml:space="preserve">:  </v>
      </c>
      <c r="C456" s="256" t="s">
        <v>0</v>
      </c>
      <c r="D456" s="256" t="s">
        <v>0</v>
      </c>
      <c r="E456" s="256"/>
      <c r="F456" s="256" t="s">
        <v>0</v>
      </c>
      <c r="G456" s="256"/>
      <c r="H456" s="257"/>
      <c r="I456" s="258" t="s">
        <v>0</v>
      </c>
      <c r="J456" s="259"/>
      <c r="K456" s="566"/>
      <c r="L456" s="260" t="s">
        <v>0</v>
      </c>
      <c r="M456" s="261"/>
      <c r="N456" s="260" t="s">
        <v>0</v>
      </c>
      <c r="O456" s="270"/>
      <c r="P456" s="262"/>
      <c r="Q456" s="262"/>
      <c r="S456" s="263" t="str">
        <f t="shared" si="453"/>
        <v/>
      </c>
      <c r="T456" s="443" t="str">
        <f t="shared" si="454"/>
        <v/>
      </c>
      <c r="U456" s="263" t="str">
        <f t="shared" si="455"/>
        <v/>
      </c>
      <c r="V456" s="264" t="str">
        <f t="shared" si="426"/>
        <v xml:space="preserve"> </v>
      </c>
      <c r="Z456" s="232"/>
      <c r="AP456" s="232"/>
      <c r="AS456" s="241"/>
      <c r="AU456" s="266" t="str">
        <f t="shared" ca="1" si="427"/>
        <v/>
      </c>
      <c r="AV456" s="266" t="str">
        <f t="shared" ca="1" si="428"/>
        <v/>
      </c>
      <c r="AX456" s="266" t="str">
        <f t="shared" ca="1" si="429"/>
        <v/>
      </c>
      <c r="AY456" s="266" t="str">
        <f t="shared" ca="1" si="430"/>
        <v/>
      </c>
      <c r="BA456" s="266" t="str">
        <f t="shared" ca="1" si="431"/>
        <v/>
      </c>
      <c r="BB456" s="266" t="str">
        <f t="shared" ca="1" si="432"/>
        <v/>
      </c>
      <c r="BD456" s="266" t="str">
        <f t="shared" ca="1" si="433"/>
        <v/>
      </c>
      <c r="BE456" s="266" t="str">
        <f t="shared" ca="1" si="434"/>
        <v/>
      </c>
      <c r="BG456" s="266" t="str">
        <f t="shared" ca="1" si="435"/>
        <v/>
      </c>
      <c r="BH456" s="266" t="str">
        <f t="shared" ca="1" si="436"/>
        <v/>
      </c>
      <c r="BI456" s="235"/>
      <c r="BJ456" s="266" t="str">
        <f t="shared" ca="1" si="437"/>
        <v/>
      </c>
      <c r="BK456" s="266" t="str">
        <f t="shared" ca="1" si="437"/>
        <v/>
      </c>
      <c r="BM456" s="266" t="str">
        <f t="shared" ca="1" si="438"/>
        <v/>
      </c>
      <c r="BN456" s="266" t="str">
        <f t="shared" ca="1" si="438"/>
        <v/>
      </c>
      <c r="BP456" s="266" t="str">
        <f t="shared" ca="1" si="439"/>
        <v/>
      </c>
      <c r="BQ456" s="266" t="str">
        <f t="shared" ca="1" si="439"/>
        <v/>
      </c>
      <c r="BS456" s="266" t="str">
        <f t="shared" ca="1" si="440"/>
        <v/>
      </c>
      <c r="BT456" s="266" t="str">
        <f t="shared" ca="1" si="440"/>
        <v/>
      </c>
      <c r="BU456" s="241"/>
      <c r="BV456" s="232"/>
      <c r="BW456" s="266" t="str">
        <f t="shared" ca="1" si="441"/>
        <v/>
      </c>
      <c r="BX456" s="266" t="str">
        <f t="shared" ca="1" si="442"/>
        <v/>
      </c>
      <c r="BY456" s="241"/>
      <c r="BZ456" s="266" t="str">
        <f t="shared" ca="1" si="443"/>
        <v/>
      </c>
      <c r="CA456" s="266" t="str">
        <f t="shared" ca="1" si="444"/>
        <v/>
      </c>
      <c r="CC456" s="266" t="str">
        <f t="shared" ca="1" si="445"/>
        <v/>
      </c>
      <c r="CD456" s="266" t="str">
        <f t="shared" ca="1" si="446"/>
        <v/>
      </c>
      <c r="CF456" s="266" t="str">
        <f t="shared" si="447"/>
        <v/>
      </c>
      <c r="CG456" s="266" t="str">
        <f t="shared" si="448"/>
        <v/>
      </c>
      <c r="CI456" s="266" t="str">
        <f t="shared" ca="1" si="449"/>
        <v/>
      </c>
      <c r="CJ456" s="266" t="str">
        <f t="shared" ca="1" si="450"/>
        <v/>
      </c>
      <c r="CL456" s="266" t="str">
        <f t="shared" ca="1" si="451"/>
        <v/>
      </c>
      <c r="CM456" s="266" t="str">
        <f t="shared" ca="1" si="452"/>
        <v/>
      </c>
    </row>
    <row r="457" spans="1:92" s="239" customFormat="1" ht="17.399999999999999" x14ac:dyDescent="0.55000000000000004">
      <c r="A457" s="254">
        <v>5</v>
      </c>
      <c r="B457" s="255" t="str">
        <f t="shared" si="425"/>
        <v xml:space="preserve">: </v>
      </c>
      <c r="C457" s="258"/>
      <c r="D457" s="258"/>
      <c r="E457" s="256"/>
      <c r="F457" s="258"/>
      <c r="G457" s="256"/>
      <c r="H457" s="257"/>
      <c r="I457" s="258"/>
      <c r="J457" s="259"/>
      <c r="K457" s="566"/>
      <c r="L457" s="260"/>
      <c r="M457" s="261"/>
      <c r="N457" s="260" t="s">
        <v>0</v>
      </c>
      <c r="O457" s="270"/>
      <c r="P457" s="262"/>
      <c r="Q457" s="262"/>
      <c r="S457" s="263" t="str">
        <f t="shared" si="453"/>
        <v/>
      </c>
      <c r="T457" s="443" t="str">
        <f t="shared" si="454"/>
        <v/>
      </c>
      <c r="U457" s="263" t="str">
        <f t="shared" si="455"/>
        <v/>
      </c>
      <c r="V457" s="264" t="str">
        <f t="shared" si="426"/>
        <v xml:space="preserve"> </v>
      </c>
      <c r="Z457" s="232"/>
      <c r="AP457" s="232"/>
      <c r="AS457" s="268"/>
      <c r="AU457" s="266" t="str">
        <f t="shared" ca="1" si="427"/>
        <v/>
      </c>
      <c r="AV457" s="266" t="str">
        <f t="shared" ca="1" si="428"/>
        <v/>
      </c>
      <c r="AX457" s="266" t="str">
        <f t="shared" ca="1" si="429"/>
        <v/>
      </c>
      <c r="AY457" s="266" t="str">
        <f t="shared" ca="1" si="430"/>
        <v/>
      </c>
      <c r="BA457" s="266" t="str">
        <f t="shared" ca="1" si="431"/>
        <v/>
      </c>
      <c r="BB457" s="266" t="str">
        <f t="shared" ca="1" si="432"/>
        <v/>
      </c>
      <c r="BD457" s="266" t="str">
        <f t="shared" ca="1" si="433"/>
        <v/>
      </c>
      <c r="BE457" s="266" t="str">
        <f t="shared" ca="1" si="434"/>
        <v/>
      </c>
      <c r="BG457" s="266" t="str">
        <f t="shared" ca="1" si="435"/>
        <v/>
      </c>
      <c r="BH457" s="266" t="str">
        <f t="shared" ca="1" si="436"/>
        <v/>
      </c>
      <c r="BI457" s="235"/>
      <c r="BJ457" s="266" t="str">
        <f t="shared" ca="1" si="437"/>
        <v/>
      </c>
      <c r="BK457" s="266" t="str">
        <f t="shared" ca="1" si="437"/>
        <v/>
      </c>
      <c r="BM457" s="266" t="str">
        <f t="shared" ca="1" si="438"/>
        <v/>
      </c>
      <c r="BN457" s="266" t="str">
        <f t="shared" ca="1" si="438"/>
        <v/>
      </c>
      <c r="BP457" s="266" t="str">
        <f t="shared" ca="1" si="439"/>
        <v/>
      </c>
      <c r="BQ457" s="266" t="str">
        <f t="shared" ca="1" si="439"/>
        <v/>
      </c>
      <c r="BS457" s="266" t="str">
        <f t="shared" ca="1" si="440"/>
        <v/>
      </c>
      <c r="BT457" s="266" t="str">
        <f t="shared" ca="1" si="440"/>
        <v/>
      </c>
      <c r="BU457" s="241"/>
      <c r="BV457" s="232"/>
      <c r="BW457" s="266" t="str">
        <f t="shared" ca="1" si="441"/>
        <v/>
      </c>
      <c r="BX457" s="266" t="str">
        <f t="shared" ca="1" si="442"/>
        <v/>
      </c>
      <c r="BY457" s="241"/>
      <c r="BZ457" s="266" t="str">
        <f t="shared" ca="1" si="443"/>
        <v/>
      </c>
      <c r="CA457" s="266" t="str">
        <f t="shared" ca="1" si="444"/>
        <v/>
      </c>
      <c r="CC457" s="266" t="str">
        <f t="shared" ca="1" si="445"/>
        <v/>
      </c>
      <c r="CD457" s="266" t="str">
        <f t="shared" ca="1" si="446"/>
        <v/>
      </c>
      <c r="CF457" s="266" t="str">
        <f t="shared" si="447"/>
        <v/>
      </c>
      <c r="CG457" s="266" t="str">
        <f t="shared" si="448"/>
        <v/>
      </c>
      <c r="CI457" s="266" t="str">
        <f t="shared" ca="1" si="449"/>
        <v/>
      </c>
      <c r="CJ457" s="266" t="str">
        <f t="shared" ca="1" si="450"/>
        <v/>
      </c>
      <c r="CL457" s="266" t="str">
        <f t="shared" ca="1" si="451"/>
        <v/>
      </c>
      <c r="CM457" s="266" t="str">
        <f t="shared" ca="1" si="452"/>
        <v/>
      </c>
    </row>
    <row r="458" spans="1:92" s="239" customFormat="1" ht="17.399999999999999" x14ac:dyDescent="0.55000000000000004">
      <c r="A458" s="254">
        <v>6</v>
      </c>
      <c r="B458" s="255" t="str">
        <f t="shared" si="425"/>
        <v xml:space="preserve">: </v>
      </c>
      <c r="C458" s="258"/>
      <c r="D458" s="258"/>
      <c r="E458" s="256"/>
      <c r="F458" s="258"/>
      <c r="G458" s="256"/>
      <c r="H458" s="257"/>
      <c r="I458" s="258"/>
      <c r="J458" s="259"/>
      <c r="K458" s="566"/>
      <c r="L458" s="260"/>
      <c r="M458" s="261"/>
      <c r="N458" s="260" t="s">
        <v>0</v>
      </c>
      <c r="O458" s="270"/>
      <c r="P458" s="262"/>
      <c r="Q458" s="262"/>
      <c r="S458" s="263" t="str">
        <f t="shared" si="453"/>
        <v/>
      </c>
      <c r="T458" s="443" t="str">
        <f t="shared" si="454"/>
        <v/>
      </c>
      <c r="U458" s="263" t="str">
        <f t="shared" si="455"/>
        <v/>
      </c>
      <c r="V458" s="264" t="str">
        <f t="shared" si="426"/>
        <v xml:space="preserve"> </v>
      </c>
      <c r="Z458" s="232"/>
      <c r="AP458" s="232"/>
      <c r="AS458" s="268"/>
      <c r="AU458" s="266" t="str">
        <f t="shared" ca="1" si="427"/>
        <v/>
      </c>
      <c r="AV458" s="266" t="str">
        <f t="shared" ca="1" si="428"/>
        <v/>
      </c>
      <c r="AX458" s="266" t="str">
        <f t="shared" ca="1" si="429"/>
        <v/>
      </c>
      <c r="AY458" s="266" t="str">
        <f t="shared" ca="1" si="430"/>
        <v/>
      </c>
      <c r="BA458" s="266" t="str">
        <f t="shared" ca="1" si="431"/>
        <v/>
      </c>
      <c r="BB458" s="266" t="str">
        <f t="shared" ca="1" si="432"/>
        <v/>
      </c>
      <c r="BD458" s="266" t="str">
        <f t="shared" ca="1" si="433"/>
        <v/>
      </c>
      <c r="BE458" s="266" t="str">
        <f t="shared" ca="1" si="434"/>
        <v/>
      </c>
      <c r="BG458" s="266" t="str">
        <f t="shared" ca="1" si="435"/>
        <v/>
      </c>
      <c r="BH458" s="266" t="str">
        <f t="shared" ca="1" si="436"/>
        <v/>
      </c>
      <c r="BI458" s="235"/>
      <c r="BJ458" s="266" t="str">
        <f t="shared" ca="1" si="437"/>
        <v/>
      </c>
      <c r="BK458" s="266" t="str">
        <f t="shared" ca="1" si="437"/>
        <v/>
      </c>
      <c r="BM458" s="266" t="str">
        <f t="shared" ca="1" si="438"/>
        <v/>
      </c>
      <c r="BN458" s="266" t="str">
        <f t="shared" ca="1" si="438"/>
        <v/>
      </c>
      <c r="BP458" s="266" t="str">
        <f t="shared" ca="1" si="439"/>
        <v/>
      </c>
      <c r="BQ458" s="266" t="str">
        <f t="shared" ca="1" si="439"/>
        <v/>
      </c>
      <c r="BS458" s="266" t="str">
        <f t="shared" ca="1" si="440"/>
        <v/>
      </c>
      <c r="BT458" s="266" t="str">
        <f t="shared" ca="1" si="440"/>
        <v/>
      </c>
      <c r="BU458" s="241"/>
      <c r="BV458" s="232"/>
      <c r="BW458" s="266" t="str">
        <f t="shared" ca="1" si="441"/>
        <v/>
      </c>
      <c r="BX458" s="266" t="str">
        <f t="shared" ca="1" si="442"/>
        <v/>
      </c>
      <c r="BY458" s="241"/>
      <c r="BZ458" s="266" t="str">
        <f t="shared" ca="1" si="443"/>
        <v/>
      </c>
      <c r="CA458" s="266" t="str">
        <f t="shared" ca="1" si="444"/>
        <v/>
      </c>
      <c r="CC458" s="266" t="str">
        <f t="shared" ca="1" si="445"/>
        <v/>
      </c>
      <c r="CD458" s="266" t="str">
        <f t="shared" ca="1" si="446"/>
        <v/>
      </c>
      <c r="CF458" s="266" t="str">
        <f t="shared" si="447"/>
        <v/>
      </c>
      <c r="CG458" s="266" t="str">
        <f t="shared" si="448"/>
        <v/>
      </c>
      <c r="CI458" s="266" t="str">
        <f t="shared" ca="1" si="449"/>
        <v/>
      </c>
      <c r="CJ458" s="266" t="str">
        <f t="shared" ca="1" si="450"/>
        <v/>
      </c>
      <c r="CL458" s="266" t="str">
        <f t="shared" ca="1" si="451"/>
        <v/>
      </c>
      <c r="CM458" s="266" t="str">
        <f t="shared" ca="1" si="452"/>
        <v/>
      </c>
    </row>
    <row r="459" spans="1:92" s="239" customFormat="1" ht="17.399999999999999" x14ac:dyDescent="0.55000000000000004">
      <c r="A459" s="254">
        <v>7</v>
      </c>
      <c r="B459" s="255" t="str">
        <f t="shared" si="425"/>
        <v xml:space="preserve">: </v>
      </c>
      <c r="C459" s="258"/>
      <c r="D459" s="258"/>
      <c r="E459" s="256"/>
      <c r="F459" s="258"/>
      <c r="G459" s="256"/>
      <c r="H459" s="257"/>
      <c r="I459" s="258"/>
      <c r="J459" s="259"/>
      <c r="K459" s="566"/>
      <c r="L459" s="260"/>
      <c r="M459" s="261"/>
      <c r="N459" s="260" t="s">
        <v>0</v>
      </c>
      <c r="O459" s="270"/>
      <c r="P459" s="262"/>
      <c r="Q459" s="262"/>
      <c r="S459" s="263" t="str">
        <f t="shared" si="453"/>
        <v/>
      </c>
      <c r="T459" s="443" t="str">
        <f t="shared" si="454"/>
        <v/>
      </c>
      <c r="U459" s="263" t="str">
        <f t="shared" si="455"/>
        <v/>
      </c>
      <c r="V459" s="264" t="str">
        <f t="shared" si="426"/>
        <v xml:space="preserve"> </v>
      </c>
      <c r="Z459" s="232"/>
      <c r="AP459" s="232"/>
      <c r="AS459" s="268"/>
      <c r="AU459" s="266" t="str">
        <f t="shared" ca="1" si="427"/>
        <v/>
      </c>
      <c r="AV459" s="266" t="str">
        <f t="shared" ca="1" si="428"/>
        <v/>
      </c>
      <c r="AX459" s="266" t="str">
        <f t="shared" ca="1" si="429"/>
        <v/>
      </c>
      <c r="AY459" s="266" t="str">
        <f t="shared" ca="1" si="430"/>
        <v/>
      </c>
      <c r="BA459" s="266" t="str">
        <f t="shared" ca="1" si="431"/>
        <v/>
      </c>
      <c r="BB459" s="266" t="str">
        <f t="shared" ca="1" si="432"/>
        <v/>
      </c>
      <c r="BD459" s="266" t="str">
        <f t="shared" ca="1" si="433"/>
        <v/>
      </c>
      <c r="BE459" s="266" t="str">
        <f t="shared" ca="1" si="434"/>
        <v/>
      </c>
      <c r="BG459" s="266" t="str">
        <f t="shared" ca="1" si="435"/>
        <v/>
      </c>
      <c r="BH459" s="266" t="str">
        <f t="shared" ca="1" si="436"/>
        <v/>
      </c>
      <c r="BI459" s="235"/>
      <c r="BJ459" s="266" t="str">
        <f t="shared" ca="1" si="437"/>
        <v/>
      </c>
      <c r="BK459" s="266" t="str">
        <f t="shared" ca="1" si="437"/>
        <v/>
      </c>
      <c r="BM459" s="266" t="str">
        <f t="shared" ca="1" si="438"/>
        <v/>
      </c>
      <c r="BN459" s="266" t="str">
        <f t="shared" ca="1" si="438"/>
        <v/>
      </c>
      <c r="BP459" s="266" t="str">
        <f t="shared" ca="1" si="439"/>
        <v/>
      </c>
      <c r="BQ459" s="266" t="str">
        <f t="shared" ca="1" si="439"/>
        <v/>
      </c>
      <c r="BS459" s="266" t="str">
        <f t="shared" ca="1" si="440"/>
        <v/>
      </c>
      <c r="BT459" s="266" t="str">
        <f t="shared" ca="1" si="440"/>
        <v/>
      </c>
      <c r="BU459" s="241"/>
      <c r="BV459" s="232"/>
      <c r="BW459" s="266" t="str">
        <f t="shared" ca="1" si="441"/>
        <v/>
      </c>
      <c r="BX459" s="266" t="str">
        <f t="shared" ca="1" si="442"/>
        <v/>
      </c>
      <c r="BY459" s="241"/>
      <c r="BZ459" s="266" t="str">
        <f t="shared" ca="1" si="443"/>
        <v/>
      </c>
      <c r="CA459" s="266" t="str">
        <f t="shared" ca="1" si="444"/>
        <v/>
      </c>
      <c r="CC459" s="266" t="str">
        <f t="shared" ca="1" si="445"/>
        <v/>
      </c>
      <c r="CD459" s="266" t="str">
        <f t="shared" ca="1" si="446"/>
        <v/>
      </c>
      <c r="CF459" s="266" t="str">
        <f t="shared" si="447"/>
        <v/>
      </c>
      <c r="CG459" s="266" t="str">
        <f t="shared" si="448"/>
        <v/>
      </c>
      <c r="CI459" s="266" t="str">
        <f t="shared" ca="1" si="449"/>
        <v/>
      </c>
      <c r="CJ459" s="266" t="str">
        <f t="shared" ca="1" si="450"/>
        <v/>
      </c>
      <c r="CL459" s="266" t="str">
        <f t="shared" ca="1" si="451"/>
        <v/>
      </c>
      <c r="CM459" s="266" t="str">
        <f t="shared" ca="1" si="452"/>
        <v/>
      </c>
    </row>
    <row r="460" spans="1:92" s="239" customFormat="1" ht="17.399999999999999" x14ac:dyDescent="0.55000000000000004">
      <c r="A460" s="254">
        <v>8</v>
      </c>
      <c r="B460" s="255" t="str">
        <f t="shared" si="425"/>
        <v xml:space="preserve">: </v>
      </c>
      <c r="C460" s="258"/>
      <c r="D460" s="258"/>
      <c r="E460" s="256"/>
      <c r="F460" s="258"/>
      <c r="G460" s="256"/>
      <c r="H460" s="257"/>
      <c r="I460" s="258"/>
      <c r="J460" s="259"/>
      <c r="K460" s="566"/>
      <c r="L460" s="260"/>
      <c r="M460" s="261"/>
      <c r="N460" s="260" t="s">
        <v>0</v>
      </c>
      <c r="O460" s="270"/>
      <c r="P460" s="262"/>
      <c r="Q460" s="262"/>
      <c r="S460" s="263" t="str">
        <f t="shared" si="453"/>
        <v/>
      </c>
      <c r="T460" s="443" t="str">
        <f t="shared" si="454"/>
        <v/>
      </c>
      <c r="U460" s="263" t="str">
        <f t="shared" si="455"/>
        <v/>
      </c>
      <c r="V460" s="264" t="str">
        <f t="shared" si="426"/>
        <v xml:space="preserve"> </v>
      </c>
      <c r="Z460" s="232"/>
      <c r="AP460" s="232"/>
      <c r="AS460" s="268"/>
      <c r="AU460" s="266" t="str">
        <f t="shared" ca="1" si="427"/>
        <v/>
      </c>
      <c r="AV460" s="266" t="str">
        <f t="shared" ca="1" si="428"/>
        <v/>
      </c>
      <c r="AX460" s="266" t="str">
        <f t="shared" ca="1" si="429"/>
        <v/>
      </c>
      <c r="AY460" s="266" t="str">
        <f t="shared" ca="1" si="430"/>
        <v/>
      </c>
      <c r="BA460" s="266" t="str">
        <f t="shared" ca="1" si="431"/>
        <v/>
      </c>
      <c r="BB460" s="266" t="str">
        <f t="shared" ca="1" si="432"/>
        <v/>
      </c>
      <c r="BD460" s="266" t="str">
        <f t="shared" ca="1" si="433"/>
        <v/>
      </c>
      <c r="BE460" s="266" t="str">
        <f t="shared" ca="1" si="434"/>
        <v/>
      </c>
      <c r="BG460" s="266" t="str">
        <f t="shared" ca="1" si="435"/>
        <v/>
      </c>
      <c r="BH460" s="266" t="str">
        <f t="shared" ca="1" si="436"/>
        <v/>
      </c>
      <c r="BI460" s="235"/>
      <c r="BJ460" s="266" t="str">
        <f t="shared" ca="1" si="437"/>
        <v/>
      </c>
      <c r="BK460" s="266" t="str">
        <f t="shared" ca="1" si="437"/>
        <v/>
      </c>
      <c r="BM460" s="266" t="str">
        <f t="shared" ca="1" si="438"/>
        <v/>
      </c>
      <c r="BN460" s="266" t="str">
        <f t="shared" ca="1" si="438"/>
        <v/>
      </c>
      <c r="BP460" s="266" t="str">
        <f t="shared" ca="1" si="439"/>
        <v/>
      </c>
      <c r="BQ460" s="266" t="str">
        <f t="shared" ca="1" si="439"/>
        <v/>
      </c>
      <c r="BS460" s="266" t="str">
        <f t="shared" ca="1" si="440"/>
        <v/>
      </c>
      <c r="BT460" s="266" t="str">
        <f t="shared" ca="1" si="440"/>
        <v/>
      </c>
      <c r="BU460" s="241"/>
      <c r="BV460" s="232"/>
      <c r="BW460" s="266" t="str">
        <f t="shared" ca="1" si="441"/>
        <v/>
      </c>
      <c r="BX460" s="266" t="str">
        <f t="shared" ca="1" si="442"/>
        <v/>
      </c>
      <c r="BY460" s="241"/>
      <c r="BZ460" s="266" t="str">
        <f t="shared" ca="1" si="443"/>
        <v/>
      </c>
      <c r="CA460" s="266" t="str">
        <f t="shared" ca="1" si="444"/>
        <v/>
      </c>
      <c r="CC460" s="266" t="str">
        <f t="shared" ca="1" si="445"/>
        <v/>
      </c>
      <c r="CD460" s="266" t="str">
        <f t="shared" ca="1" si="446"/>
        <v/>
      </c>
      <c r="CF460" s="266" t="str">
        <f t="shared" si="447"/>
        <v/>
      </c>
      <c r="CG460" s="266" t="str">
        <f t="shared" si="448"/>
        <v/>
      </c>
      <c r="CI460" s="266" t="str">
        <f t="shared" ca="1" si="449"/>
        <v/>
      </c>
      <c r="CJ460" s="266" t="str">
        <f t="shared" ca="1" si="450"/>
        <v/>
      </c>
      <c r="CL460" s="266" t="str">
        <f t="shared" ca="1" si="451"/>
        <v/>
      </c>
      <c r="CM460" s="266" t="str">
        <f t="shared" ca="1" si="452"/>
        <v/>
      </c>
    </row>
    <row r="461" spans="1:92" s="239" customFormat="1" ht="17.399999999999999" x14ac:dyDescent="0.55000000000000004">
      <c r="A461" s="254">
        <v>9</v>
      </c>
      <c r="B461" s="255" t="str">
        <f t="shared" si="425"/>
        <v xml:space="preserve">: </v>
      </c>
      <c r="C461" s="258"/>
      <c r="D461" s="258"/>
      <c r="E461" s="256"/>
      <c r="F461" s="258"/>
      <c r="G461" s="256"/>
      <c r="H461" s="257"/>
      <c r="I461" s="258"/>
      <c r="J461" s="259"/>
      <c r="K461" s="566"/>
      <c r="L461" s="260"/>
      <c r="M461" s="261"/>
      <c r="N461" s="260" t="s">
        <v>0</v>
      </c>
      <c r="O461" s="270"/>
      <c r="P461" s="262"/>
      <c r="Q461" s="262"/>
      <c r="S461" s="263" t="str">
        <f t="shared" si="453"/>
        <v/>
      </c>
      <c r="T461" s="443" t="str">
        <f t="shared" si="454"/>
        <v/>
      </c>
      <c r="U461" s="263" t="str">
        <f t="shared" si="455"/>
        <v/>
      </c>
      <c r="V461" s="264" t="str">
        <f t="shared" si="426"/>
        <v xml:space="preserve"> </v>
      </c>
      <c r="Z461" s="232"/>
      <c r="AP461" s="232"/>
      <c r="AS461" s="268"/>
      <c r="AU461" s="266" t="str">
        <f t="shared" ca="1" si="427"/>
        <v/>
      </c>
      <c r="AV461" s="266" t="str">
        <f t="shared" ca="1" si="428"/>
        <v/>
      </c>
      <c r="AX461" s="266" t="str">
        <f t="shared" ca="1" si="429"/>
        <v/>
      </c>
      <c r="AY461" s="266" t="str">
        <f t="shared" ca="1" si="430"/>
        <v/>
      </c>
      <c r="BA461" s="266" t="str">
        <f t="shared" ca="1" si="431"/>
        <v/>
      </c>
      <c r="BB461" s="266" t="str">
        <f t="shared" ca="1" si="432"/>
        <v/>
      </c>
      <c r="BD461" s="266" t="str">
        <f t="shared" ca="1" si="433"/>
        <v/>
      </c>
      <c r="BE461" s="266" t="str">
        <f t="shared" ca="1" si="434"/>
        <v/>
      </c>
      <c r="BG461" s="266" t="str">
        <f t="shared" ca="1" si="435"/>
        <v/>
      </c>
      <c r="BH461" s="266" t="str">
        <f t="shared" ca="1" si="436"/>
        <v/>
      </c>
      <c r="BI461" s="235"/>
      <c r="BJ461" s="266" t="str">
        <f t="shared" ca="1" si="437"/>
        <v/>
      </c>
      <c r="BK461" s="266" t="str">
        <f t="shared" ca="1" si="437"/>
        <v/>
      </c>
      <c r="BM461" s="266" t="str">
        <f t="shared" ca="1" si="438"/>
        <v/>
      </c>
      <c r="BN461" s="266" t="str">
        <f t="shared" ca="1" si="438"/>
        <v/>
      </c>
      <c r="BP461" s="266" t="str">
        <f t="shared" ca="1" si="439"/>
        <v/>
      </c>
      <c r="BQ461" s="266" t="str">
        <f t="shared" ca="1" si="439"/>
        <v/>
      </c>
      <c r="BS461" s="266" t="str">
        <f t="shared" ca="1" si="440"/>
        <v/>
      </c>
      <c r="BT461" s="266" t="str">
        <f t="shared" ca="1" si="440"/>
        <v/>
      </c>
      <c r="BU461" s="241"/>
      <c r="BV461" s="232"/>
      <c r="BW461" s="266" t="str">
        <f t="shared" ca="1" si="441"/>
        <v/>
      </c>
      <c r="BX461" s="266" t="str">
        <f t="shared" ca="1" si="442"/>
        <v/>
      </c>
      <c r="BY461" s="241"/>
      <c r="BZ461" s="266" t="str">
        <f t="shared" ca="1" si="443"/>
        <v/>
      </c>
      <c r="CA461" s="266" t="str">
        <f t="shared" ca="1" si="444"/>
        <v/>
      </c>
      <c r="CC461" s="266" t="str">
        <f t="shared" ca="1" si="445"/>
        <v/>
      </c>
      <c r="CD461" s="266" t="str">
        <f t="shared" ca="1" si="446"/>
        <v/>
      </c>
      <c r="CF461" s="266" t="str">
        <f t="shared" si="447"/>
        <v/>
      </c>
      <c r="CG461" s="266" t="str">
        <f t="shared" si="448"/>
        <v/>
      </c>
      <c r="CI461" s="266" t="str">
        <f t="shared" ca="1" si="449"/>
        <v/>
      </c>
      <c r="CJ461" s="266" t="str">
        <f t="shared" ca="1" si="450"/>
        <v/>
      </c>
      <c r="CL461" s="266" t="str">
        <f t="shared" ca="1" si="451"/>
        <v/>
      </c>
      <c r="CM461" s="266" t="str">
        <f t="shared" ca="1" si="452"/>
        <v/>
      </c>
    </row>
    <row r="462" spans="1:92" s="239" customFormat="1" ht="17.399999999999999" x14ac:dyDescent="0.55000000000000004">
      <c r="A462" s="254">
        <v>10</v>
      </c>
      <c r="B462" s="255" t="str">
        <f t="shared" si="425"/>
        <v xml:space="preserve">: </v>
      </c>
      <c r="C462" s="258"/>
      <c r="D462" s="258"/>
      <c r="E462" s="256"/>
      <c r="F462" s="258"/>
      <c r="G462" s="256"/>
      <c r="H462" s="257"/>
      <c r="I462" s="258"/>
      <c r="J462" s="259"/>
      <c r="K462" s="566"/>
      <c r="L462" s="260"/>
      <c r="M462" s="261"/>
      <c r="N462" s="260" t="s">
        <v>0</v>
      </c>
      <c r="O462" s="270"/>
      <c r="P462" s="262"/>
      <c r="Q462" s="262"/>
      <c r="S462" s="263" t="str">
        <f t="shared" si="453"/>
        <v/>
      </c>
      <c r="T462" s="443" t="str">
        <f t="shared" si="454"/>
        <v/>
      </c>
      <c r="U462" s="263" t="str">
        <f t="shared" si="455"/>
        <v/>
      </c>
      <c r="V462" s="264" t="str">
        <f t="shared" si="426"/>
        <v xml:space="preserve"> </v>
      </c>
      <c r="Z462" s="232"/>
      <c r="AP462" s="232"/>
      <c r="AS462" s="268"/>
      <c r="AU462" s="266" t="str">
        <f t="shared" ca="1" si="427"/>
        <v/>
      </c>
      <c r="AV462" s="266" t="str">
        <f t="shared" ca="1" si="428"/>
        <v/>
      </c>
      <c r="AX462" s="266" t="str">
        <f t="shared" ca="1" si="429"/>
        <v/>
      </c>
      <c r="AY462" s="266" t="str">
        <f t="shared" ca="1" si="430"/>
        <v/>
      </c>
      <c r="BA462" s="266" t="str">
        <f t="shared" ca="1" si="431"/>
        <v/>
      </c>
      <c r="BB462" s="266" t="str">
        <f t="shared" ca="1" si="432"/>
        <v/>
      </c>
      <c r="BD462" s="266" t="str">
        <f t="shared" ca="1" si="433"/>
        <v/>
      </c>
      <c r="BE462" s="266" t="str">
        <f t="shared" ca="1" si="434"/>
        <v/>
      </c>
      <c r="BG462" s="266" t="str">
        <f t="shared" ca="1" si="435"/>
        <v/>
      </c>
      <c r="BH462" s="266" t="str">
        <f t="shared" ca="1" si="436"/>
        <v/>
      </c>
      <c r="BI462" s="235"/>
      <c r="BJ462" s="266" t="str">
        <f t="shared" ca="1" si="437"/>
        <v/>
      </c>
      <c r="BK462" s="266" t="str">
        <f t="shared" ca="1" si="437"/>
        <v/>
      </c>
      <c r="BM462" s="266" t="str">
        <f t="shared" ca="1" si="438"/>
        <v/>
      </c>
      <c r="BN462" s="266" t="str">
        <f t="shared" ca="1" si="438"/>
        <v/>
      </c>
      <c r="BP462" s="266" t="str">
        <f t="shared" ca="1" si="439"/>
        <v/>
      </c>
      <c r="BQ462" s="266" t="str">
        <f t="shared" ca="1" si="439"/>
        <v/>
      </c>
      <c r="BS462" s="266" t="str">
        <f t="shared" ca="1" si="440"/>
        <v/>
      </c>
      <c r="BT462" s="266" t="str">
        <f t="shared" ca="1" si="440"/>
        <v/>
      </c>
      <c r="BU462" s="241"/>
      <c r="BV462" s="232"/>
      <c r="BW462" s="266" t="str">
        <f t="shared" ca="1" si="441"/>
        <v/>
      </c>
      <c r="BX462" s="266" t="str">
        <f t="shared" ca="1" si="442"/>
        <v/>
      </c>
      <c r="BY462" s="241"/>
      <c r="BZ462" s="266" t="str">
        <f t="shared" ca="1" si="443"/>
        <v/>
      </c>
      <c r="CA462" s="266" t="str">
        <f t="shared" ca="1" si="444"/>
        <v/>
      </c>
      <c r="CC462" s="266" t="str">
        <f t="shared" ca="1" si="445"/>
        <v/>
      </c>
      <c r="CD462" s="266" t="str">
        <f t="shared" ca="1" si="446"/>
        <v/>
      </c>
      <c r="CF462" s="266" t="str">
        <f t="shared" si="447"/>
        <v/>
      </c>
      <c r="CG462" s="266" t="str">
        <f t="shared" si="448"/>
        <v/>
      </c>
      <c r="CI462" s="266" t="str">
        <f t="shared" ca="1" si="449"/>
        <v/>
      </c>
      <c r="CJ462" s="266" t="str">
        <f t="shared" ca="1" si="450"/>
        <v/>
      </c>
      <c r="CL462" s="266" t="str">
        <f t="shared" ca="1" si="451"/>
        <v/>
      </c>
      <c r="CM462" s="266" t="str">
        <f t="shared" ca="1" si="452"/>
        <v/>
      </c>
    </row>
    <row r="463" spans="1:92" s="239" customFormat="1" ht="17.399999999999999" x14ac:dyDescent="0.55000000000000004">
      <c r="A463" s="254">
        <v>11</v>
      </c>
      <c r="B463" s="255" t="str">
        <f t="shared" si="425"/>
        <v xml:space="preserve">: </v>
      </c>
      <c r="C463" s="258"/>
      <c r="D463" s="258"/>
      <c r="E463" s="256"/>
      <c r="F463" s="258"/>
      <c r="G463" s="256"/>
      <c r="H463" s="257"/>
      <c r="I463" s="258"/>
      <c r="J463" s="259"/>
      <c r="K463" s="566"/>
      <c r="L463" s="260"/>
      <c r="M463" s="261"/>
      <c r="N463" s="260" t="s">
        <v>0</v>
      </c>
      <c r="O463" s="270"/>
      <c r="P463" s="262"/>
      <c r="Q463" s="262"/>
      <c r="S463" s="263" t="str">
        <f t="shared" si="453"/>
        <v/>
      </c>
      <c r="T463" s="443" t="str">
        <f t="shared" si="454"/>
        <v/>
      </c>
      <c r="U463" s="263" t="str">
        <f t="shared" si="455"/>
        <v/>
      </c>
      <c r="V463" s="264" t="str">
        <f t="shared" si="426"/>
        <v xml:space="preserve"> </v>
      </c>
      <c r="Z463" s="232"/>
      <c r="AP463" s="232"/>
      <c r="AS463" s="268"/>
      <c r="AU463" s="266" t="str">
        <f t="shared" ca="1" si="427"/>
        <v/>
      </c>
      <c r="AV463" s="266" t="str">
        <f t="shared" ca="1" si="428"/>
        <v/>
      </c>
      <c r="AX463" s="266" t="str">
        <f t="shared" ca="1" si="429"/>
        <v/>
      </c>
      <c r="AY463" s="266" t="str">
        <f t="shared" ca="1" si="430"/>
        <v/>
      </c>
      <c r="BA463" s="266" t="str">
        <f t="shared" ca="1" si="431"/>
        <v/>
      </c>
      <c r="BB463" s="266" t="str">
        <f t="shared" ca="1" si="432"/>
        <v/>
      </c>
      <c r="BD463" s="266" t="str">
        <f t="shared" ca="1" si="433"/>
        <v/>
      </c>
      <c r="BE463" s="266" t="str">
        <f t="shared" ca="1" si="434"/>
        <v/>
      </c>
      <c r="BG463" s="266" t="str">
        <f t="shared" ca="1" si="435"/>
        <v/>
      </c>
      <c r="BH463" s="266" t="str">
        <f t="shared" ca="1" si="436"/>
        <v/>
      </c>
      <c r="BI463" s="235"/>
      <c r="BJ463" s="266" t="str">
        <f t="shared" ca="1" si="437"/>
        <v/>
      </c>
      <c r="BK463" s="266" t="str">
        <f t="shared" ca="1" si="437"/>
        <v/>
      </c>
      <c r="BM463" s="266" t="str">
        <f t="shared" ca="1" si="438"/>
        <v/>
      </c>
      <c r="BN463" s="266" t="str">
        <f t="shared" ca="1" si="438"/>
        <v/>
      </c>
      <c r="BP463" s="266" t="str">
        <f t="shared" ca="1" si="439"/>
        <v/>
      </c>
      <c r="BQ463" s="266" t="str">
        <f t="shared" ca="1" si="439"/>
        <v/>
      </c>
      <c r="BS463" s="266" t="str">
        <f t="shared" ca="1" si="440"/>
        <v/>
      </c>
      <c r="BT463" s="266" t="str">
        <f t="shared" ca="1" si="440"/>
        <v/>
      </c>
      <c r="BU463" s="241"/>
      <c r="BV463" s="232"/>
      <c r="BW463" s="266" t="str">
        <f t="shared" ca="1" si="441"/>
        <v/>
      </c>
      <c r="BX463" s="266" t="str">
        <f t="shared" ca="1" si="442"/>
        <v/>
      </c>
      <c r="BY463" s="241"/>
      <c r="BZ463" s="266" t="str">
        <f t="shared" ca="1" si="443"/>
        <v/>
      </c>
      <c r="CA463" s="266" t="str">
        <f t="shared" ca="1" si="444"/>
        <v/>
      </c>
      <c r="CC463" s="266" t="str">
        <f t="shared" ca="1" si="445"/>
        <v/>
      </c>
      <c r="CD463" s="266" t="str">
        <f t="shared" ca="1" si="446"/>
        <v/>
      </c>
      <c r="CF463" s="266" t="str">
        <f t="shared" si="447"/>
        <v/>
      </c>
      <c r="CG463" s="266" t="str">
        <f t="shared" si="448"/>
        <v/>
      </c>
      <c r="CI463" s="266" t="str">
        <f t="shared" ca="1" si="449"/>
        <v/>
      </c>
      <c r="CJ463" s="266" t="str">
        <f t="shared" ca="1" si="450"/>
        <v/>
      </c>
      <c r="CL463" s="266" t="str">
        <f t="shared" ca="1" si="451"/>
        <v/>
      </c>
      <c r="CM463" s="266" t="str">
        <f t="shared" ca="1" si="452"/>
        <v/>
      </c>
    </row>
    <row r="464" spans="1:92" s="239" customFormat="1" ht="17.399999999999999" x14ac:dyDescent="0.55000000000000004">
      <c r="A464" s="254">
        <v>12</v>
      </c>
      <c r="B464" s="255" t="str">
        <f t="shared" si="425"/>
        <v xml:space="preserve">: </v>
      </c>
      <c r="C464" s="258"/>
      <c r="D464" s="258"/>
      <c r="E464" s="256"/>
      <c r="F464" s="258"/>
      <c r="G464" s="256"/>
      <c r="H464" s="257"/>
      <c r="I464" s="258"/>
      <c r="J464" s="259"/>
      <c r="K464" s="566"/>
      <c r="L464" s="260"/>
      <c r="M464" s="261"/>
      <c r="N464" s="260" t="s">
        <v>0</v>
      </c>
      <c r="O464" s="270"/>
      <c r="P464" s="262"/>
      <c r="Q464" s="262"/>
      <c r="S464" s="263" t="str">
        <f t="shared" si="453"/>
        <v/>
      </c>
      <c r="T464" s="443" t="str">
        <f t="shared" si="454"/>
        <v/>
      </c>
      <c r="U464" s="263" t="str">
        <f t="shared" si="455"/>
        <v/>
      </c>
      <c r="V464" s="264" t="str">
        <f t="shared" si="426"/>
        <v xml:space="preserve"> </v>
      </c>
      <c r="Z464" s="232"/>
      <c r="AP464" s="232"/>
      <c r="AS464" s="268"/>
      <c r="AU464" s="266" t="str">
        <f t="shared" ca="1" si="427"/>
        <v/>
      </c>
      <c r="AV464" s="266" t="str">
        <f t="shared" ca="1" si="428"/>
        <v/>
      </c>
      <c r="AX464" s="266" t="str">
        <f t="shared" ca="1" si="429"/>
        <v/>
      </c>
      <c r="AY464" s="266" t="str">
        <f t="shared" ca="1" si="430"/>
        <v/>
      </c>
      <c r="BA464" s="266" t="str">
        <f t="shared" ca="1" si="431"/>
        <v/>
      </c>
      <c r="BB464" s="266" t="str">
        <f t="shared" ca="1" si="432"/>
        <v/>
      </c>
      <c r="BD464" s="266" t="str">
        <f t="shared" ca="1" si="433"/>
        <v/>
      </c>
      <c r="BE464" s="266" t="str">
        <f t="shared" ca="1" si="434"/>
        <v/>
      </c>
      <c r="BG464" s="266" t="str">
        <f t="shared" ca="1" si="435"/>
        <v/>
      </c>
      <c r="BH464" s="266" t="str">
        <f t="shared" ca="1" si="436"/>
        <v/>
      </c>
      <c r="BI464" s="235"/>
      <c r="BJ464" s="266" t="str">
        <f t="shared" ca="1" si="437"/>
        <v/>
      </c>
      <c r="BK464" s="266" t="str">
        <f t="shared" ca="1" si="437"/>
        <v/>
      </c>
      <c r="BM464" s="266" t="str">
        <f t="shared" ca="1" si="438"/>
        <v/>
      </c>
      <c r="BN464" s="266" t="str">
        <f t="shared" ca="1" si="438"/>
        <v/>
      </c>
      <c r="BP464" s="266" t="str">
        <f t="shared" ca="1" si="439"/>
        <v/>
      </c>
      <c r="BQ464" s="266" t="str">
        <f t="shared" ca="1" si="439"/>
        <v/>
      </c>
      <c r="BS464" s="266" t="str">
        <f t="shared" ca="1" si="440"/>
        <v/>
      </c>
      <c r="BT464" s="266" t="str">
        <f t="shared" ca="1" si="440"/>
        <v/>
      </c>
      <c r="BU464" s="241"/>
      <c r="BV464" s="232"/>
      <c r="BW464" s="266" t="str">
        <f t="shared" ca="1" si="441"/>
        <v/>
      </c>
      <c r="BX464" s="266" t="str">
        <f t="shared" ca="1" si="442"/>
        <v/>
      </c>
      <c r="BY464" s="241"/>
      <c r="BZ464" s="266" t="str">
        <f t="shared" ca="1" si="443"/>
        <v/>
      </c>
      <c r="CA464" s="266" t="str">
        <f t="shared" ca="1" si="444"/>
        <v/>
      </c>
      <c r="CC464" s="266" t="str">
        <f t="shared" ca="1" si="445"/>
        <v/>
      </c>
      <c r="CD464" s="266" t="str">
        <f t="shared" ca="1" si="446"/>
        <v/>
      </c>
      <c r="CF464" s="266" t="str">
        <f t="shared" si="447"/>
        <v/>
      </c>
      <c r="CG464" s="266" t="str">
        <f t="shared" si="448"/>
        <v/>
      </c>
      <c r="CI464" s="266" t="str">
        <f t="shared" ca="1" si="449"/>
        <v/>
      </c>
      <c r="CJ464" s="266" t="str">
        <f t="shared" ca="1" si="450"/>
        <v/>
      </c>
      <c r="CL464" s="266" t="str">
        <f t="shared" ca="1" si="451"/>
        <v/>
      </c>
      <c r="CM464" s="266" t="str">
        <f t="shared" ca="1" si="452"/>
        <v/>
      </c>
    </row>
    <row r="465" spans="1:92" s="239" customFormat="1" ht="17.399999999999999" x14ac:dyDescent="0.55000000000000004">
      <c r="A465" s="254">
        <v>13</v>
      </c>
      <c r="B465" s="255" t="str">
        <f t="shared" si="425"/>
        <v xml:space="preserve">: </v>
      </c>
      <c r="C465" s="258"/>
      <c r="D465" s="258"/>
      <c r="E465" s="256"/>
      <c r="F465" s="258"/>
      <c r="G465" s="256"/>
      <c r="H465" s="257"/>
      <c r="I465" s="258"/>
      <c r="J465" s="259"/>
      <c r="K465" s="566"/>
      <c r="L465" s="260"/>
      <c r="M465" s="261"/>
      <c r="N465" s="260" t="s">
        <v>0</v>
      </c>
      <c r="O465" s="270"/>
      <c r="P465" s="262"/>
      <c r="Q465" s="262"/>
      <c r="S465" s="263" t="str">
        <f t="shared" si="453"/>
        <v/>
      </c>
      <c r="T465" s="443" t="str">
        <f t="shared" si="454"/>
        <v/>
      </c>
      <c r="U465" s="263" t="str">
        <f t="shared" si="455"/>
        <v/>
      </c>
      <c r="V465" s="264" t="str">
        <f t="shared" si="426"/>
        <v xml:space="preserve"> </v>
      </c>
      <c r="Z465" s="232"/>
      <c r="AP465" s="232"/>
      <c r="AS465" s="268"/>
      <c r="AU465" s="266" t="str">
        <f t="shared" ca="1" si="427"/>
        <v/>
      </c>
      <c r="AV465" s="266" t="str">
        <f t="shared" ca="1" si="428"/>
        <v/>
      </c>
      <c r="AX465" s="266" t="str">
        <f t="shared" ca="1" si="429"/>
        <v/>
      </c>
      <c r="AY465" s="266" t="str">
        <f t="shared" ca="1" si="430"/>
        <v/>
      </c>
      <c r="BA465" s="266" t="str">
        <f t="shared" ca="1" si="431"/>
        <v/>
      </c>
      <c r="BB465" s="266" t="str">
        <f t="shared" ca="1" si="432"/>
        <v/>
      </c>
      <c r="BD465" s="266" t="str">
        <f t="shared" ca="1" si="433"/>
        <v/>
      </c>
      <c r="BE465" s="266" t="str">
        <f t="shared" ca="1" si="434"/>
        <v/>
      </c>
      <c r="BG465" s="266" t="str">
        <f t="shared" ca="1" si="435"/>
        <v/>
      </c>
      <c r="BH465" s="266" t="str">
        <f t="shared" ca="1" si="436"/>
        <v/>
      </c>
      <c r="BI465" s="235"/>
      <c r="BJ465" s="266" t="str">
        <f t="shared" ca="1" si="437"/>
        <v/>
      </c>
      <c r="BK465" s="266" t="str">
        <f t="shared" ca="1" si="437"/>
        <v/>
      </c>
      <c r="BM465" s="266" t="str">
        <f t="shared" ca="1" si="438"/>
        <v/>
      </c>
      <c r="BN465" s="266" t="str">
        <f t="shared" ca="1" si="438"/>
        <v/>
      </c>
      <c r="BP465" s="266" t="str">
        <f t="shared" ca="1" si="439"/>
        <v/>
      </c>
      <c r="BQ465" s="266" t="str">
        <f t="shared" ca="1" si="439"/>
        <v/>
      </c>
      <c r="BS465" s="266" t="str">
        <f t="shared" ca="1" si="440"/>
        <v/>
      </c>
      <c r="BT465" s="266" t="str">
        <f t="shared" ca="1" si="440"/>
        <v/>
      </c>
      <c r="BU465" s="241"/>
      <c r="BV465" s="232"/>
      <c r="BW465" s="266" t="str">
        <f t="shared" ca="1" si="441"/>
        <v/>
      </c>
      <c r="BX465" s="266" t="str">
        <f t="shared" ca="1" si="442"/>
        <v/>
      </c>
      <c r="BY465" s="241"/>
      <c r="BZ465" s="266" t="str">
        <f t="shared" ca="1" si="443"/>
        <v/>
      </c>
      <c r="CA465" s="266" t="str">
        <f t="shared" ca="1" si="444"/>
        <v/>
      </c>
      <c r="CC465" s="266" t="str">
        <f t="shared" ca="1" si="445"/>
        <v/>
      </c>
      <c r="CD465" s="266" t="str">
        <f t="shared" ca="1" si="446"/>
        <v/>
      </c>
      <c r="CF465" s="266" t="str">
        <f t="shared" si="447"/>
        <v/>
      </c>
      <c r="CG465" s="266" t="str">
        <f t="shared" si="448"/>
        <v/>
      </c>
      <c r="CI465" s="266" t="str">
        <f t="shared" ca="1" si="449"/>
        <v/>
      </c>
      <c r="CJ465" s="266" t="str">
        <f t="shared" ca="1" si="450"/>
        <v/>
      </c>
      <c r="CL465" s="266" t="str">
        <f t="shared" ca="1" si="451"/>
        <v/>
      </c>
      <c r="CM465" s="266" t="str">
        <f t="shared" ca="1" si="452"/>
        <v/>
      </c>
    </row>
    <row r="466" spans="1:92" s="239" customFormat="1" ht="17.399999999999999" x14ac:dyDescent="0.55000000000000004">
      <c r="A466" s="254">
        <v>14</v>
      </c>
      <c r="B466" s="255" t="str">
        <f t="shared" si="425"/>
        <v xml:space="preserve">: </v>
      </c>
      <c r="C466" s="258"/>
      <c r="D466" s="258"/>
      <c r="E466" s="256"/>
      <c r="F466" s="258"/>
      <c r="G466" s="256"/>
      <c r="H466" s="257"/>
      <c r="I466" s="258"/>
      <c r="J466" s="259"/>
      <c r="K466" s="566"/>
      <c r="L466" s="260"/>
      <c r="M466" s="261"/>
      <c r="N466" s="260" t="s">
        <v>0</v>
      </c>
      <c r="O466" s="270"/>
      <c r="P466" s="262"/>
      <c r="Q466" s="262"/>
      <c r="S466" s="263" t="str">
        <f t="shared" si="453"/>
        <v/>
      </c>
      <c r="T466" s="443" t="str">
        <f t="shared" si="454"/>
        <v/>
      </c>
      <c r="U466" s="263" t="str">
        <f t="shared" si="455"/>
        <v/>
      </c>
      <c r="V466" s="264" t="str">
        <f t="shared" si="426"/>
        <v xml:space="preserve"> </v>
      </c>
      <c r="Z466" s="232"/>
      <c r="AP466" s="232"/>
      <c r="AS466" s="268"/>
      <c r="AU466" s="266" t="str">
        <f t="shared" ca="1" si="427"/>
        <v/>
      </c>
      <c r="AV466" s="266" t="str">
        <f t="shared" ca="1" si="428"/>
        <v/>
      </c>
      <c r="AX466" s="266" t="str">
        <f t="shared" ca="1" si="429"/>
        <v/>
      </c>
      <c r="AY466" s="266" t="str">
        <f t="shared" ca="1" si="430"/>
        <v/>
      </c>
      <c r="BA466" s="266" t="str">
        <f t="shared" ca="1" si="431"/>
        <v/>
      </c>
      <c r="BB466" s="266" t="str">
        <f t="shared" ca="1" si="432"/>
        <v/>
      </c>
      <c r="BD466" s="266" t="str">
        <f t="shared" ca="1" si="433"/>
        <v/>
      </c>
      <c r="BE466" s="266" t="str">
        <f t="shared" ca="1" si="434"/>
        <v/>
      </c>
      <c r="BG466" s="266" t="str">
        <f t="shared" ca="1" si="435"/>
        <v/>
      </c>
      <c r="BH466" s="266" t="str">
        <f t="shared" ca="1" si="436"/>
        <v/>
      </c>
      <c r="BI466" s="235"/>
      <c r="BJ466" s="266" t="str">
        <f t="shared" ca="1" si="437"/>
        <v/>
      </c>
      <c r="BK466" s="266" t="str">
        <f t="shared" ca="1" si="437"/>
        <v/>
      </c>
      <c r="BM466" s="266" t="str">
        <f t="shared" ca="1" si="438"/>
        <v/>
      </c>
      <c r="BN466" s="266" t="str">
        <f t="shared" ca="1" si="438"/>
        <v/>
      </c>
      <c r="BP466" s="266" t="str">
        <f t="shared" ca="1" si="439"/>
        <v/>
      </c>
      <c r="BQ466" s="266" t="str">
        <f t="shared" ca="1" si="439"/>
        <v/>
      </c>
      <c r="BS466" s="266" t="str">
        <f t="shared" ca="1" si="440"/>
        <v/>
      </c>
      <c r="BT466" s="266" t="str">
        <f t="shared" ca="1" si="440"/>
        <v/>
      </c>
      <c r="BU466" s="241"/>
      <c r="BV466" s="232"/>
      <c r="BW466" s="266" t="str">
        <f t="shared" ca="1" si="441"/>
        <v/>
      </c>
      <c r="BX466" s="266" t="str">
        <f t="shared" ca="1" si="442"/>
        <v/>
      </c>
      <c r="BY466" s="241"/>
      <c r="BZ466" s="266" t="str">
        <f t="shared" ca="1" si="443"/>
        <v/>
      </c>
      <c r="CA466" s="266" t="str">
        <f t="shared" ca="1" si="444"/>
        <v/>
      </c>
      <c r="CC466" s="266" t="str">
        <f t="shared" ca="1" si="445"/>
        <v/>
      </c>
      <c r="CD466" s="266" t="str">
        <f t="shared" ca="1" si="446"/>
        <v/>
      </c>
      <c r="CF466" s="266" t="str">
        <f t="shared" si="447"/>
        <v/>
      </c>
      <c r="CG466" s="266" t="str">
        <f t="shared" si="448"/>
        <v/>
      </c>
      <c r="CI466" s="266" t="str">
        <f t="shared" ca="1" si="449"/>
        <v/>
      </c>
      <c r="CJ466" s="266" t="str">
        <f t="shared" ca="1" si="450"/>
        <v/>
      </c>
      <c r="CL466" s="266" t="str">
        <f t="shared" ca="1" si="451"/>
        <v/>
      </c>
      <c r="CM466" s="266" t="str">
        <f t="shared" ca="1" si="452"/>
        <v/>
      </c>
    </row>
    <row r="467" spans="1:92" s="239" customFormat="1" ht="17.399999999999999" x14ac:dyDescent="0.55000000000000004">
      <c r="A467" s="254">
        <v>15</v>
      </c>
      <c r="B467" s="255" t="str">
        <f t="shared" si="425"/>
        <v xml:space="preserve">: </v>
      </c>
      <c r="C467" s="258"/>
      <c r="D467" s="258"/>
      <c r="E467" s="256"/>
      <c r="F467" s="258"/>
      <c r="G467" s="256"/>
      <c r="H467" s="257"/>
      <c r="I467" s="258"/>
      <c r="J467" s="259"/>
      <c r="K467" s="566"/>
      <c r="L467" s="260"/>
      <c r="M467" s="261"/>
      <c r="N467" s="260" t="s">
        <v>0</v>
      </c>
      <c r="O467" s="270"/>
      <c r="P467" s="262"/>
      <c r="Q467" s="262"/>
      <c r="S467" s="263" t="str">
        <f t="shared" si="453"/>
        <v/>
      </c>
      <c r="T467" s="443" t="str">
        <f t="shared" si="454"/>
        <v/>
      </c>
      <c r="U467" s="263" t="str">
        <f t="shared" si="455"/>
        <v/>
      </c>
      <c r="V467" s="264" t="str">
        <f t="shared" si="426"/>
        <v xml:space="preserve"> </v>
      </c>
      <c r="Z467" s="232"/>
      <c r="AP467" s="232"/>
      <c r="AS467" s="268"/>
      <c r="AU467" s="266" t="str">
        <f t="shared" ca="1" si="427"/>
        <v/>
      </c>
      <c r="AV467" s="266" t="str">
        <f t="shared" ca="1" si="428"/>
        <v/>
      </c>
      <c r="AX467" s="266" t="str">
        <f t="shared" ca="1" si="429"/>
        <v/>
      </c>
      <c r="AY467" s="266" t="str">
        <f t="shared" ca="1" si="430"/>
        <v/>
      </c>
      <c r="BA467" s="266" t="str">
        <f t="shared" ca="1" si="431"/>
        <v/>
      </c>
      <c r="BB467" s="266" t="str">
        <f t="shared" ca="1" si="432"/>
        <v/>
      </c>
      <c r="BD467" s="266" t="str">
        <f t="shared" ca="1" si="433"/>
        <v/>
      </c>
      <c r="BE467" s="266" t="str">
        <f t="shared" ca="1" si="434"/>
        <v/>
      </c>
      <c r="BG467" s="266" t="str">
        <f t="shared" ca="1" si="435"/>
        <v/>
      </c>
      <c r="BH467" s="266" t="str">
        <f t="shared" ca="1" si="436"/>
        <v/>
      </c>
      <c r="BI467" s="235"/>
      <c r="BJ467" s="266" t="str">
        <f t="shared" ca="1" si="437"/>
        <v/>
      </c>
      <c r="BK467" s="266" t="str">
        <f t="shared" ca="1" si="437"/>
        <v/>
      </c>
      <c r="BM467" s="266" t="str">
        <f t="shared" ca="1" si="438"/>
        <v/>
      </c>
      <c r="BN467" s="266" t="str">
        <f t="shared" ca="1" si="438"/>
        <v/>
      </c>
      <c r="BP467" s="266" t="str">
        <f t="shared" ca="1" si="439"/>
        <v/>
      </c>
      <c r="BQ467" s="266" t="str">
        <f t="shared" ca="1" si="439"/>
        <v/>
      </c>
      <c r="BS467" s="266" t="str">
        <f t="shared" ca="1" si="440"/>
        <v/>
      </c>
      <c r="BT467" s="266" t="str">
        <f t="shared" ca="1" si="440"/>
        <v/>
      </c>
      <c r="BU467" s="241"/>
      <c r="BV467" s="232"/>
      <c r="BW467" s="266" t="str">
        <f t="shared" ca="1" si="441"/>
        <v/>
      </c>
      <c r="BX467" s="266" t="str">
        <f t="shared" ca="1" si="442"/>
        <v/>
      </c>
      <c r="BY467" s="241"/>
      <c r="BZ467" s="266" t="str">
        <f t="shared" ca="1" si="443"/>
        <v/>
      </c>
      <c r="CA467" s="266" t="str">
        <f t="shared" ca="1" si="444"/>
        <v/>
      </c>
      <c r="CC467" s="266" t="str">
        <f t="shared" ca="1" si="445"/>
        <v/>
      </c>
      <c r="CD467" s="266" t="str">
        <f t="shared" ca="1" si="446"/>
        <v/>
      </c>
      <c r="CF467" s="266" t="str">
        <f t="shared" si="447"/>
        <v/>
      </c>
      <c r="CG467" s="266" t="str">
        <f t="shared" si="448"/>
        <v/>
      </c>
      <c r="CI467" s="266" t="str">
        <f t="shared" ca="1" si="449"/>
        <v/>
      </c>
      <c r="CJ467" s="266" t="str">
        <f t="shared" ca="1" si="450"/>
        <v/>
      </c>
      <c r="CL467" s="266" t="str">
        <f t="shared" ca="1" si="451"/>
        <v/>
      </c>
      <c r="CM467" s="266" t="str">
        <f t="shared" ca="1" si="452"/>
        <v/>
      </c>
    </row>
    <row r="468" spans="1:92" s="239" customFormat="1" ht="17.399999999999999" x14ac:dyDescent="0.55000000000000004">
      <c r="A468" s="254">
        <v>16</v>
      </c>
      <c r="B468" s="255" t="str">
        <f t="shared" si="425"/>
        <v xml:space="preserve">: </v>
      </c>
      <c r="C468" s="258"/>
      <c r="D468" s="258"/>
      <c r="E468" s="256"/>
      <c r="F468" s="258"/>
      <c r="G468" s="256"/>
      <c r="H468" s="257"/>
      <c r="I468" s="258"/>
      <c r="J468" s="259"/>
      <c r="K468" s="566"/>
      <c r="L468" s="260"/>
      <c r="M468" s="261"/>
      <c r="N468" s="260" t="s">
        <v>0</v>
      </c>
      <c r="O468" s="270"/>
      <c r="P468" s="262"/>
      <c r="Q468" s="262"/>
      <c r="S468" s="263" t="str">
        <f t="shared" si="453"/>
        <v/>
      </c>
      <c r="T468" s="443" t="str">
        <f t="shared" si="454"/>
        <v/>
      </c>
      <c r="U468" s="263" t="str">
        <f t="shared" si="455"/>
        <v/>
      </c>
      <c r="V468" s="264" t="str">
        <f t="shared" si="426"/>
        <v xml:space="preserve"> </v>
      </c>
      <c r="Z468" s="232"/>
      <c r="AP468" s="232"/>
      <c r="AS468" s="268"/>
      <c r="AU468" s="266" t="str">
        <f t="shared" ca="1" si="427"/>
        <v/>
      </c>
      <c r="AV468" s="266" t="str">
        <f t="shared" ca="1" si="428"/>
        <v/>
      </c>
      <c r="AX468" s="266" t="str">
        <f t="shared" ca="1" si="429"/>
        <v/>
      </c>
      <c r="AY468" s="266" t="str">
        <f t="shared" ca="1" si="430"/>
        <v/>
      </c>
      <c r="BA468" s="266" t="str">
        <f t="shared" ca="1" si="431"/>
        <v/>
      </c>
      <c r="BB468" s="266" t="str">
        <f t="shared" ca="1" si="432"/>
        <v/>
      </c>
      <c r="BD468" s="266" t="str">
        <f t="shared" ca="1" si="433"/>
        <v/>
      </c>
      <c r="BE468" s="266" t="str">
        <f t="shared" ca="1" si="434"/>
        <v/>
      </c>
      <c r="BG468" s="266" t="str">
        <f t="shared" ca="1" si="435"/>
        <v/>
      </c>
      <c r="BH468" s="266" t="str">
        <f t="shared" ca="1" si="436"/>
        <v/>
      </c>
      <c r="BI468" s="235"/>
      <c r="BJ468" s="266" t="str">
        <f t="shared" ca="1" si="437"/>
        <v/>
      </c>
      <c r="BK468" s="266" t="str">
        <f t="shared" ca="1" si="437"/>
        <v/>
      </c>
      <c r="BM468" s="266" t="str">
        <f t="shared" ca="1" si="438"/>
        <v/>
      </c>
      <c r="BN468" s="266" t="str">
        <f t="shared" ca="1" si="438"/>
        <v/>
      </c>
      <c r="BP468" s="266" t="str">
        <f t="shared" ca="1" si="439"/>
        <v/>
      </c>
      <c r="BQ468" s="266" t="str">
        <f t="shared" ca="1" si="439"/>
        <v/>
      </c>
      <c r="BS468" s="266" t="str">
        <f t="shared" ca="1" si="440"/>
        <v/>
      </c>
      <c r="BT468" s="266" t="str">
        <f t="shared" ca="1" si="440"/>
        <v/>
      </c>
      <c r="BU468" s="241"/>
      <c r="BV468" s="232"/>
      <c r="BW468" s="266" t="str">
        <f t="shared" ca="1" si="441"/>
        <v/>
      </c>
      <c r="BX468" s="266" t="str">
        <f t="shared" ca="1" si="442"/>
        <v/>
      </c>
      <c r="BY468" s="241"/>
      <c r="BZ468" s="266" t="str">
        <f t="shared" ca="1" si="443"/>
        <v/>
      </c>
      <c r="CA468" s="266" t="str">
        <f t="shared" ca="1" si="444"/>
        <v/>
      </c>
      <c r="CC468" s="266" t="str">
        <f t="shared" ca="1" si="445"/>
        <v/>
      </c>
      <c r="CD468" s="266" t="str">
        <f t="shared" ca="1" si="446"/>
        <v/>
      </c>
      <c r="CF468" s="266" t="str">
        <f t="shared" si="447"/>
        <v/>
      </c>
      <c r="CG468" s="266" t="str">
        <f t="shared" si="448"/>
        <v/>
      </c>
      <c r="CI468" s="266" t="str">
        <f t="shared" ca="1" si="449"/>
        <v/>
      </c>
      <c r="CJ468" s="266" t="str">
        <f t="shared" ca="1" si="450"/>
        <v/>
      </c>
      <c r="CL468" s="266" t="str">
        <f t="shared" ca="1" si="451"/>
        <v/>
      </c>
      <c r="CM468" s="266" t="str">
        <f t="shared" ca="1" si="452"/>
        <v/>
      </c>
    </row>
    <row r="469" spans="1:92" s="239" customFormat="1" ht="17.399999999999999" x14ac:dyDescent="0.55000000000000004">
      <c r="A469" s="254">
        <v>17</v>
      </c>
      <c r="B469" s="255" t="str">
        <f t="shared" si="425"/>
        <v xml:space="preserve">: </v>
      </c>
      <c r="C469" s="258"/>
      <c r="D469" s="258"/>
      <c r="E469" s="256"/>
      <c r="F469" s="258"/>
      <c r="G469" s="256"/>
      <c r="H469" s="257"/>
      <c r="I469" s="258"/>
      <c r="J469" s="259"/>
      <c r="K469" s="566"/>
      <c r="L469" s="260"/>
      <c r="M469" s="261"/>
      <c r="N469" s="260" t="s">
        <v>0</v>
      </c>
      <c r="O469" s="270"/>
      <c r="P469" s="262"/>
      <c r="Q469" s="262"/>
      <c r="S469" s="263" t="str">
        <f t="shared" si="453"/>
        <v/>
      </c>
      <c r="T469" s="443" t="str">
        <f t="shared" si="454"/>
        <v/>
      </c>
      <c r="U469" s="263" t="str">
        <f t="shared" si="455"/>
        <v/>
      </c>
      <c r="V469" s="264" t="str">
        <f t="shared" si="426"/>
        <v xml:space="preserve"> </v>
      </c>
      <c r="Z469" s="232"/>
      <c r="AP469" s="232"/>
      <c r="AS469" s="268"/>
      <c r="AU469" s="266" t="str">
        <f t="shared" ca="1" si="427"/>
        <v/>
      </c>
      <c r="AV469" s="266" t="str">
        <f t="shared" ca="1" si="428"/>
        <v/>
      </c>
      <c r="AX469" s="266" t="str">
        <f t="shared" ca="1" si="429"/>
        <v/>
      </c>
      <c r="AY469" s="266" t="str">
        <f t="shared" ca="1" si="430"/>
        <v/>
      </c>
      <c r="BA469" s="266" t="str">
        <f t="shared" ca="1" si="431"/>
        <v/>
      </c>
      <c r="BB469" s="266" t="str">
        <f t="shared" ca="1" si="432"/>
        <v/>
      </c>
      <c r="BD469" s="266" t="str">
        <f t="shared" ca="1" si="433"/>
        <v/>
      </c>
      <c r="BE469" s="266" t="str">
        <f t="shared" ca="1" si="434"/>
        <v/>
      </c>
      <c r="BG469" s="266" t="str">
        <f t="shared" ca="1" si="435"/>
        <v/>
      </c>
      <c r="BH469" s="266" t="str">
        <f t="shared" ca="1" si="436"/>
        <v/>
      </c>
      <c r="BI469" s="235"/>
      <c r="BJ469" s="266" t="str">
        <f t="shared" ca="1" si="437"/>
        <v/>
      </c>
      <c r="BK469" s="266" t="str">
        <f t="shared" ca="1" si="437"/>
        <v/>
      </c>
      <c r="BM469" s="266" t="str">
        <f t="shared" ca="1" si="438"/>
        <v/>
      </c>
      <c r="BN469" s="266" t="str">
        <f t="shared" ca="1" si="438"/>
        <v/>
      </c>
      <c r="BP469" s="266" t="str">
        <f t="shared" ca="1" si="439"/>
        <v/>
      </c>
      <c r="BQ469" s="266" t="str">
        <f t="shared" ca="1" si="439"/>
        <v/>
      </c>
      <c r="BS469" s="266" t="str">
        <f t="shared" ca="1" si="440"/>
        <v/>
      </c>
      <c r="BT469" s="266" t="str">
        <f t="shared" ca="1" si="440"/>
        <v/>
      </c>
      <c r="BU469" s="241"/>
      <c r="BV469" s="232"/>
      <c r="BW469" s="266" t="str">
        <f t="shared" ca="1" si="441"/>
        <v/>
      </c>
      <c r="BX469" s="266" t="str">
        <f t="shared" ca="1" si="442"/>
        <v/>
      </c>
      <c r="BY469" s="241"/>
      <c r="BZ469" s="266" t="str">
        <f t="shared" ca="1" si="443"/>
        <v/>
      </c>
      <c r="CA469" s="266" t="str">
        <f t="shared" ca="1" si="444"/>
        <v/>
      </c>
      <c r="CC469" s="266" t="str">
        <f t="shared" ca="1" si="445"/>
        <v/>
      </c>
      <c r="CD469" s="266" t="str">
        <f t="shared" ca="1" si="446"/>
        <v/>
      </c>
      <c r="CF469" s="266" t="str">
        <f t="shared" si="447"/>
        <v/>
      </c>
      <c r="CG469" s="266" t="str">
        <f t="shared" si="448"/>
        <v/>
      </c>
      <c r="CI469" s="266" t="str">
        <f t="shared" ca="1" si="449"/>
        <v/>
      </c>
      <c r="CJ469" s="266" t="str">
        <f t="shared" ca="1" si="450"/>
        <v/>
      </c>
      <c r="CL469" s="266" t="str">
        <f t="shared" ca="1" si="451"/>
        <v/>
      </c>
      <c r="CM469" s="266" t="str">
        <f t="shared" ca="1" si="452"/>
        <v/>
      </c>
    </row>
    <row r="470" spans="1:92" s="239" customFormat="1" ht="17.399999999999999" x14ac:dyDescent="0.55000000000000004">
      <c r="A470" s="254">
        <v>18</v>
      </c>
      <c r="B470" s="255" t="str">
        <f t="shared" si="425"/>
        <v xml:space="preserve">: </v>
      </c>
      <c r="C470" s="258"/>
      <c r="D470" s="258"/>
      <c r="E470" s="256"/>
      <c r="F470" s="258"/>
      <c r="G470" s="256"/>
      <c r="H470" s="257"/>
      <c r="I470" s="258"/>
      <c r="J470" s="259"/>
      <c r="K470" s="566"/>
      <c r="L470" s="258"/>
      <c r="M470" s="269"/>
      <c r="N470" s="260" t="s">
        <v>0</v>
      </c>
      <c r="O470" s="270"/>
      <c r="P470" s="262"/>
      <c r="Q470" s="262"/>
      <c r="S470" s="263" t="str">
        <f t="shared" si="453"/>
        <v/>
      </c>
      <c r="T470" s="443" t="str">
        <f t="shared" si="454"/>
        <v/>
      </c>
      <c r="U470" s="263" t="str">
        <f t="shared" si="455"/>
        <v/>
      </c>
      <c r="V470" s="264" t="str">
        <f t="shared" si="426"/>
        <v xml:space="preserve"> </v>
      </c>
      <c r="Z470" s="232"/>
      <c r="AP470" s="232"/>
      <c r="AS470" s="268"/>
      <c r="AU470" s="266" t="str">
        <f t="shared" ca="1" si="427"/>
        <v/>
      </c>
      <c r="AV470" s="266" t="str">
        <f t="shared" ca="1" si="428"/>
        <v/>
      </c>
      <c r="AX470" s="266" t="str">
        <f t="shared" ca="1" si="429"/>
        <v/>
      </c>
      <c r="AY470" s="266" t="str">
        <f t="shared" ca="1" si="430"/>
        <v/>
      </c>
      <c r="BA470" s="266" t="str">
        <f t="shared" ca="1" si="431"/>
        <v/>
      </c>
      <c r="BB470" s="266" t="str">
        <f t="shared" ca="1" si="432"/>
        <v/>
      </c>
      <c r="BD470" s="266" t="str">
        <f t="shared" ca="1" si="433"/>
        <v/>
      </c>
      <c r="BE470" s="266" t="str">
        <f t="shared" ca="1" si="434"/>
        <v/>
      </c>
      <c r="BG470" s="266" t="str">
        <f t="shared" ca="1" si="435"/>
        <v/>
      </c>
      <c r="BH470" s="266" t="str">
        <f t="shared" ca="1" si="436"/>
        <v/>
      </c>
      <c r="BI470" s="235"/>
      <c r="BJ470" s="266" t="str">
        <f t="shared" ca="1" si="437"/>
        <v/>
      </c>
      <c r="BK470" s="266" t="str">
        <f t="shared" ca="1" si="437"/>
        <v/>
      </c>
      <c r="BM470" s="266" t="str">
        <f t="shared" ca="1" si="438"/>
        <v/>
      </c>
      <c r="BN470" s="266" t="str">
        <f t="shared" ca="1" si="438"/>
        <v/>
      </c>
      <c r="BP470" s="266" t="str">
        <f t="shared" ca="1" si="439"/>
        <v/>
      </c>
      <c r="BQ470" s="266" t="str">
        <f t="shared" ca="1" si="439"/>
        <v/>
      </c>
      <c r="BS470" s="266" t="str">
        <f t="shared" ca="1" si="440"/>
        <v/>
      </c>
      <c r="BT470" s="266" t="str">
        <f t="shared" ca="1" si="440"/>
        <v/>
      </c>
      <c r="BU470" s="241"/>
      <c r="BV470" s="232"/>
      <c r="BW470" s="266" t="str">
        <f t="shared" ca="1" si="441"/>
        <v/>
      </c>
      <c r="BX470" s="266" t="str">
        <f t="shared" ca="1" si="442"/>
        <v/>
      </c>
      <c r="BY470" s="241"/>
      <c r="BZ470" s="266" t="str">
        <f t="shared" ca="1" si="443"/>
        <v/>
      </c>
      <c r="CA470" s="266" t="str">
        <f t="shared" ca="1" si="444"/>
        <v/>
      </c>
      <c r="CC470" s="266" t="str">
        <f t="shared" ca="1" si="445"/>
        <v/>
      </c>
      <c r="CD470" s="266" t="str">
        <f t="shared" ca="1" si="446"/>
        <v/>
      </c>
      <c r="CF470" s="266" t="str">
        <f t="shared" si="447"/>
        <v/>
      </c>
      <c r="CG470" s="266" t="str">
        <f t="shared" si="448"/>
        <v/>
      </c>
      <c r="CI470" s="266" t="str">
        <f t="shared" ca="1" si="449"/>
        <v/>
      </c>
      <c r="CJ470" s="266" t="str">
        <f t="shared" ca="1" si="450"/>
        <v/>
      </c>
      <c r="CL470" s="266" t="str">
        <f t="shared" ca="1" si="451"/>
        <v/>
      </c>
      <c r="CM470" s="266" t="str">
        <f t="shared" ca="1" si="452"/>
        <v/>
      </c>
    </row>
    <row r="471" spans="1:92" s="239" customFormat="1" ht="17.399999999999999" x14ac:dyDescent="0.55000000000000004">
      <c r="A471" s="254">
        <v>19</v>
      </c>
      <c r="B471" s="255" t="str">
        <f t="shared" si="425"/>
        <v xml:space="preserve">: </v>
      </c>
      <c r="C471" s="258"/>
      <c r="D471" s="258"/>
      <c r="E471" s="256"/>
      <c r="F471" s="258"/>
      <c r="G471" s="256"/>
      <c r="H471" s="257"/>
      <c r="I471" s="258"/>
      <c r="J471" s="259"/>
      <c r="K471" s="566"/>
      <c r="L471" s="258"/>
      <c r="M471" s="269"/>
      <c r="N471" s="260" t="s">
        <v>0</v>
      </c>
      <c r="O471" s="270"/>
      <c r="P471" s="262"/>
      <c r="Q471" s="262"/>
      <c r="S471" s="263" t="str">
        <f t="shared" si="453"/>
        <v/>
      </c>
      <c r="T471" s="443" t="str">
        <f t="shared" si="454"/>
        <v/>
      </c>
      <c r="U471" s="263" t="str">
        <f t="shared" si="455"/>
        <v/>
      </c>
      <c r="V471" s="264" t="str">
        <f t="shared" si="426"/>
        <v xml:space="preserve"> </v>
      </c>
      <c r="Z471" s="232"/>
      <c r="AP471" s="232"/>
      <c r="AS471" s="268"/>
      <c r="AU471" s="266" t="str">
        <f t="shared" ca="1" si="427"/>
        <v/>
      </c>
      <c r="AV471" s="266" t="str">
        <f t="shared" ca="1" si="428"/>
        <v/>
      </c>
      <c r="AX471" s="266" t="str">
        <f t="shared" ca="1" si="429"/>
        <v/>
      </c>
      <c r="AY471" s="266" t="str">
        <f t="shared" ca="1" si="430"/>
        <v/>
      </c>
      <c r="BA471" s="266" t="str">
        <f t="shared" ca="1" si="431"/>
        <v/>
      </c>
      <c r="BB471" s="266" t="str">
        <f t="shared" ca="1" si="432"/>
        <v/>
      </c>
      <c r="BD471" s="266" t="str">
        <f t="shared" ca="1" si="433"/>
        <v/>
      </c>
      <c r="BE471" s="266" t="str">
        <f t="shared" ca="1" si="434"/>
        <v/>
      </c>
      <c r="BG471" s="266" t="str">
        <f t="shared" ca="1" si="435"/>
        <v/>
      </c>
      <c r="BH471" s="266" t="str">
        <f t="shared" ca="1" si="436"/>
        <v/>
      </c>
      <c r="BI471" s="235"/>
      <c r="BJ471" s="266" t="str">
        <f t="shared" ca="1" si="437"/>
        <v/>
      </c>
      <c r="BK471" s="266" t="str">
        <f t="shared" ca="1" si="437"/>
        <v/>
      </c>
      <c r="BM471" s="266" t="str">
        <f t="shared" ca="1" si="438"/>
        <v/>
      </c>
      <c r="BN471" s="266" t="str">
        <f t="shared" ca="1" si="438"/>
        <v/>
      </c>
      <c r="BP471" s="266" t="str">
        <f t="shared" ca="1" si="439"/>
        <v/>
      </c>
      <c r="BQ471" s="266" t="str">
        <f t="shared" ca="1" si="439"/>
        <v/>
      </c>
      <c r="BS471" s="266" t="str">
        <f t="shared" ca="1" si="440"/>
        <v/>
      </c>
      <c r="BT471" s="266" t="str">
        <f t="shared" ca="1" si="440"/>
        <v/>
      </c>
      <c r="BU471" s="241"/>
      <c r="BV471" s="232"/>
      <c r="BW471" s="266" t="str">
        <f t="shared" ca="1" si="441"/>
        <v/>
      </c>
      <c r="BX471" s="266" t="str">
        <f t="shared" ca="1" si="442"/>
        <v/>
      </c>
      <c r="BY471" s="241"/>
      <c r="BZ471" s="266" t="str">
        <f t="shared" ca="1" si="443"/>
        <v/>
      </c>
      <c r="CA471" s="266" t="str">
        <f t="shared" ca="1" si="444"/>
        <v/>
      </c>
      <c r="CC471" s="266" t="str">
        <f t="shared" ca="1" si="445"/>
        <v/>
      </c>
      <c r="CD471" s="266" t="str">
        <f t="shared" ca="1" si="446"/>
        <v/>
      </c>
      <c r="CF471" s="266" t="str">
        <f t="shared" si="447"/>
        <v/>
      </c>
      <c r="CG471" s="266" t="str">
        <f t="shared" si="448"/>
        <v/>
      </c>
      <c r="CI471" s="266" t="str">
        <f t="shared" ca="1" si="449"/>
        <v/>
      </c>
      <c r="CJ471" s="266" t="str">
        <f t="shared" ca="1" si="450"/>
        <v/>
      </c>
      <c r="CL471" s="266" t="str">
        <f t="shared" ca="1" si="451"/>
        <v/>
      </c>
      <c r="CM471" s="266" t="str">
        <f t="shared" ca="1" si="452"/>
        <v/>
      </c>
    </row>
    <row r="472" spans="1:92" s="239" customFormat="1" ht="17.399999999999999" x14ac:dyDescent="0.55000000000000004">
      <c r="A472" s="254">
        <v>20</v>
      </c>
      <c r="B472" s="255" t="str">
        <f t="shared" si="425"/>
        <v xml:space="preserve">: </v>
      </c>
      <c r="C472" s="258"/>
      <c r="D472" s="258"/>
      <c r="E472" s="256"/>
      <c r="F472" s="258"/>
      <c r="G472" s="256"/>
      <c r="H472" s="257"/>
      <c r="I472" s="258"/>
      <c r="J472" s="259"/>
      <c r="K472" s="566"/>
      <c r="L472" s="258"/>
      <c r="M472" s="269"/>
      <c r="N472" s="260" t="s">
        <v>0</v>
      </c>
      <c r="O472" s="270"/>
      <c r="P472" s="262"/>
      <c r="Q472" s="262"/>
      <c r="S472" s="263" t="str">
        <f t="shared" si="453"/>
        <v/>
      </c>
      <c r="T472" s="443" t="str">
        <f t="shared" si="454"/>
        <v/>
      </c>
      <c r="U472" s="263" t="str">
        <f t="shared" si="455"/>
        <v/>
      </c>
      <c r="V472" s="264" t="str">
        <f t="shared" si="426"/>
        <v xml:space="preserve"> </v>
      </c>
      <c r="Z472" s="232"/>
      <c r="AP472" s="232"/>
      <c r="AS472" s="268"/>
      <c r="AU472" s="266" t="str">
        <f t="shared" ca="1" si="427"/>
        <v/>
      </c>
      <c r="AV472" s="266" t="str">
        <f t="shared" ca="1" si="428"/>
        <v/>
      </c>
      <c r="AX472" s="266" t="str">
        <f t="shared" ca="1" si="429"/>
        <v/>
      </c>
      <c r="AY472" s="266" t="str">
        <f t="shared" ca="1" si="430"/>
        <v/>
      </c>
      <c r="BA472" s="266" t="str">
        <f t="shared" ca="1" si="431"/>
        <v/>
      </c>
      <c r="BB472" s="266" t="str">
        <f t="shared" ca="1" si="432"/>
        <v/>
      </c>
      <c r="BD472" s="266" t="str">
        <f t="shared" ca="1" si="433"/>
        <v/>
      </c>
      <c r="BE472" s="266" t="str">
        <f t="shared" ca="1" si="434"/>
        <v/>
      </c>
      <c r="BG472" s="266" t="str">
        <f t="shared" ca="1" si="435"/>
        <v/>
      </c>
      <c r="BH472" s="266" t="str">
        <f t="shared" ca="1" si="436"/>
        <v/>
      </c>
      <c r="BI472" s="235"/>
      <c r="BJ472" s="266" t="str">
        <f t="shared" ca="1" si="437"/>
        <v/>
      </c>
      <c r="BK472" s="266" t="str">
        <f t="shared" ca="1" si="437"/>
        <v/>
      </c>
      <c r="BM472" s="266" t="str">
        <f t="shared" ca="1" si="438"/>
        <v/>
      </c>
      <c r="BN472" s="266" t="str">
        <f t="shared" ca="1" si="438"/>
        <v/>
      </c>
      <c r="BP472" s="266" t="str">
        <f t="shared" ca="1" si="439"/>
        <v/>
      </c>
      <c r="BQ472" s="266" t="str">
        <f t="shared" ca="1" si="439"/>
        <v/>
      </c>
      <c r="BS472" s="266" t="str">
        <f t="shared" ca="1" si="440"/>
        <v/>
      </c>
      <c r="BT472" s="266" t="str">
        <f t="shared" ca="1" si="440"/>
        <v/>
      </c>
      <c r="BU472" s="241"/>
      <c r="BV472" s="232"/>
      <c r="BW472" s="266" t="str">
        <f t="shared" ca="1" si="441"/>
        <v/>
      </c>
      <c r="BX472" s="266" t="str">
        <f t="shared" ca="1" si="442"/>
        <v/>
      </c>
      <c r="BY472" s="241"/>
      <c r="BZ472" s="266" t="str">
        <f t="shared" ca="1" si="443"/>
        <v/>
      </c>
      <c r="CA472" s="266" t="str">
        <f t="shared" ca="1" si="444"/>
        <v/>
      </c>
      <c r="CC472" s="266" t="str">
        <f t="shared" ca="1" si="445"/>
        <v/>
      </c>
      <c r="CD472" s="266" t="str">
        <f t="shared" ca="1" si="446"/>
        <v/>
      </c>
      <c r="CF472" s="266" t="str">
        <f t="shared" si="447"/>
        <v/>
      </c>
      <c r="CG472" s="266" t="str">
        <f t="shared" si="448"/>
        <v/>
      </c>
      <c r="CI472" s="266" t="str">
        <f t="shared" ca="1" si="449"/>
        <v/>
      </c>
      <c r="CJ472" s="266" t="str">
        <f t="shared" ca="1" si="450"/>
        <v/>
      </c>
      <c r="CL472" s="266" t="str">
        <f t="shared" ca="1" si="451"/>
        <v/>
      </c>
      <c r="CM472" s="266" t="str">
        <f t="shared" ca="1" si="452"/>
        <v/>
      </c>
    </row>
    <row r="473" spans="1:92" s="239" customFormat="1" ht="42" x14ac:dyDescent="0.55000000000000004">
      <c r="A473" s="241"/>
      <c r="B473" s="271" t="s">
        <v>210</v>
      </c>
      <c r="C473" s="272"/>
      <c r="D473" s="272"/>
      <c r="E473" s="272"/>
      <c r="F473" s="272"/>
      <c r="G473" s="272"/>
      <c r="H473" s="241"/>
      <c r="J473" s="273"/>
      <c r="K473" s="560"/>
      <c r="L473" s="241"/>
      <c r="M473" s="241" t="s">
        <v>211</v>
      </c>
      <c r="N473" s="241"/>
      <c r="P473" s="262"/>
      <c r="Q473" s="262"/>
      <c r="R473" s="316" t="s">
        <v>302</v>
      </c>
      <c r="S473" s="318">
        <f>AVERAGE(S453:S472)</f>
        <v>0.05</v>
      </c>
      <c r="T473" s="274">
        <f>IF(S481="Y",SUM(T453:T472)/SUM(O453:O472),AVERAGE(T453:T472))</f>
        <v>0.05</v>
      </c>
      <c r="U473" s="275" t="e">
        <f>SUM(U453:U472)/SUM(O453:O472)</f>
        <v>#VALUE!</v>
      </c>
      <c r="Z473" s="232"/>
      <c r="AP473" s="232"/>
      <c r="AT473" s="273" t="s">
        <v>212</v>
      </c>
      <c r="AU473" s="276">
        <f ca="1">AVERAGE(AU453:AU472)</f>
        <v>0.05</v>
      </c>
      <c r="AV473" s="276">
        <f ca="1">SUM(AV453:AV472)/COUNTIF(AV453:AV472,"&gt;0")</f>
        <v>0.05</v>
      </c>
      <c r="AX473" s="276">
        <f ca="1">AVERAGE(AX453:AX472)</f>
        <v>0.05</v>
      </c>
      <c r="AY473" s="276">
        <f ca="1">SUM(AY453:AY472)/COUNTIF(AY453:AY472,"&gt;0")</f>
        <v>0.05</v>
      </c>
      <c r="BA473" s="276">
        <f ca="1">AVERAGE(BA453:BA472)</f>
        <v>0.05</v>
      </c>
      <c r="BB473" s="276">
        <f ca="1">SUM(BB453:BB472)/COUNTIF(BB453:BB472,"&gt;0")</f>
        <v>0.05</v>
      </c>
      <c r="BD473" s="276">
        <f ca="1">AVERAGE(BD453:BD472)</f>
        <v>0.05</v>
      </c>
      <c r="BE473" s="276" t="e">
        <f ca="1">SUM(BE453:BE472)/COUNTIF(BE453:BE472,"&gt;0")</f>
        <v>#DIV/0!</v>
      </c>
      <c r="BG473" s="276" t="e">
        <f ca="1">AVERAGE(BG453:BG472)</f>
        <v>#DIV/0!</v>
      </c>
      <c r="BH473" s="276">
        <f ca="1">SUM(BH453:BH472)/COUNTIF(BH453:BH472,"&gt;0")</f>
        <v>0.05</v>
      </c>
      <c r="BI473" s="235"/>
      <c r="BJ473" s="276">
        <f ca="1">AVERAGE(BJ453:BJ472)</f>
        <v>0.05</v>
      </c>
      <c r="BK473" s="276" t="e">
        <f ca="1">SUM(BK453:BK472)/COUNTIF(BK453:BK472,"&gt;0")</f>
        <v>#DIV/0!</v>
      </c>
      <c r="BM473" s="276" t="e">
        <f ca="1">AVERAGE(BM453:BM472)</f>
        <v>#DIV/0!</v>
      </c>
      <c r="BN473" s="276">
        <f ca="1">SUM(BN453:BN472)/COUNTIF(BN453:BN472,"&gt;0")</f>
        <v>0.05</v>
      </c>
      <c r="BP473" s="276" t="e">
        <f ca="1">AVERAGE(BP453:BP472)</f>
        <v>#DIV/0!</v>
      </c>
      <c r="BQ473" s="276" t="e">
        <f ca="1">SUM(BQ453:BQ472)/COUNTIF(BQ453:BQ472,"&gt;0")</f>
        <v>#DIV/0!</v>
      </c>
      <c r="BS473" s="276" t="e">
        <f ca="1">AVERAGE(BS453:BS472)</f>
        <v>#DIV/0!</v>
      </c>
      <c r="BT473" s="276">
        <f ca="1">SUM(BT453:BT472)/COUNTIF(BT453:BT472,"&gt;0")</f>
        <v>0.05</v>
      </c>
      <c r="BU473" s="241"/>
      <c r="BV473" s="232"/>
      <c r="BW473" s="276">
        <f ca="1">AVERAGE(BW453:BW472)</f>
        <v>0.05</v>
      </c>
      <c r="BX473" s="276" t="e">
        <f ca="1">SUM(BX453:BX472)/COUNTIF(BX453:BX472,"&gt;0")</f>
        <v>#DIV/0!</v>
      </c>
      <c r="BY473" s="241"/>
      <c r="BZ473" s="276" t="e">
        <f ca="1">AVERAGE(BZ453:BZ472)</f>
        <v>#DIV/0!</v>
      </c>
      <c r="CA473" s="276" t="e">
        <f ca="1">SUM(CA453:CA472)/COUNTIF(CA453:CA472,"&gt;0")</f>
        <v>#DIV/0!</v>
      </c>
      <c r="CC473" s="276">
        <f ca="1">AVERAGE(CC453:CC472)</f>
        <v>0.05</v>
      </c>
      <c r="CD473" s="276">
        <f ca="1">SUM(CD453:CD472)/COUNTIF(CD453:CD472,"&gt;0")</f>
        <v>0.05</v>
      </c>
      <c r="CF473" s="276" t="e">
        <f>AVERAGE(CF453:CF472)</f>
        <v>#DIV/0!</v>
      </c>
      <c r="CG473" s="276" t="e">
        <f>SUM(CG453:CG472)/COUNTIF(CG453:CG472,"&gt;0")</f>
        <v>#DIV/0!</v>
      </c>
      <c r="CI473" s="276">
        <f ca="1">AVERAGE(CI453:CI472)</f>
        <v>0.05</v>
      </c>
      <c r="CJ473" s="276">
        <f ca="1">SUM(CJ453:CJ472)/COUNTIF(CJ453:CJ472,"&gt;0")</f>
        <v>0.05</v>
      </c>
      <c r="CL473" s="276">
        <f ca="1">AVERAGE(CL453:CL472)</f>
        <v>0.05</v>
      </c>
      <c r="CM473" s="276" t="e">
        <f ca="1">SUM(CM453:CM472)/COUNTIF(CM453:CM472,"&gt;0")</f>
        <v>#DIV/0!</v>
      </c>
    </row>
    <row r="474" spans="1:92" s="239" customFormat="1" ht="42" x14ac:dyDescent="0.55000000000000004">
      <c r="A474" s="241"/>
      <c r="B474" s="271" t="s">
        <v>213</v>
      </c>
      <c r="C474" s="272" t="s">
        <v>214</v>
      </c>
      <c r="D474" s="277" t="s">
        <v>510</v>
      </c>
      <c r="E474" s="278"/>
      <c r="F474" s="278"/>
      <c r="G474" s="278"/>
      <c r="H474" s="278"/>
      <c r="I474" s="278"/>
      <c r="J474" s="278"/>
      <c r="K474" s="561"/>
      <c r="L474" s="241"/>
      <c r="M474" s="241"/>
      <c r="N474" s="241"/>
      <c r="P474" s="262"/>
      <c r="Q474" s="262"/>
      <c r="R474" s="279" t="s">
        <v>215</v>
      </c>
      <c r="S474" s="280">
        <f>S473+V474*S477</f>
        <v>0.05</v>
      </c>
      <c r="T474" s="280">
        <f>T473+V474*T477</f>
        <v>0.05</v>
      </c>
      <c r="U474" s="280" t="e">
        <f>U473+V474*U477</f>
        <v>#VALUE!</v>
      </c>
      <c r="V474" s="281">
        <v>1</v>
      </c>
      <c r="W474" s="282" t="s">
        <v>216</v>
      </c>
      <c r="Z474" s="232"/>
      <c r="AP474" s="232"/>
      <c r="AT474" s="279" t="s">
        <v>215</v>
      </c>
      <c r="AU474" s="283" t="e">
        <f ca="1">AU473+(AU479*AU476)</f>
        <v>#DIV/0!</v>
      </c>
      <c r="AV474" s="283" t="e">
        <f ca="1">AV473+(AV479*AU476)</f>
        <v>#DIV/0!</v>
      </c>
      <c r="AX474" s="283" t="e">
        <f ca="1">AX473+(AX479*AX476)</f>
        <v>#DIV/0!</v>
      </c>
      <c r="AY474" s="283" t="e">
        <f ca="1">AY473+(AY479*AX476)</f>
        <v>#DIV/0!</v>
      </c>
      <c r="BA474" s="283" t="e">
        <f ca="1">BA473+(BA479*BA476)</f>
        <v>#DIV/0!</v>
      </c>
      <c r="BB474" s="283" t="e">
        <f ca="1">BB473+(BB479*BA476)</f>
        <v>#DIV/0!</v>
      </c>
      <c r="BD474" s="283" t="e">
        <f ca="1">BD473+(BD479*BD476)</f>
        <v>#DIV/0!</v>
      </c>
      <c r="BE474" s="283" t="e">
        <f ca="1">BE473+(BE479*BD476)</f>
        <v>#DIV/0!</v>
      </c>
      <c r="BG474" s="283">
        <f ca="1">BG473+(BG479*BG476)</f>
        <v>0.05</v>
      </c>
      <c r="BH474" s="283" t="e">
        <f ca="1">BH473+(BH479*BG476)</f>
        <v>#DIV/0!</v>
      </c>
      <c r="BI474" s="235"/>
      <c r="BJ474" s="283" t="e">
        <f ca="1">BJ473+(BJ479*BJ476)</f>
        <v>#DIV/0!</v>
      </c>
      <c r="BK474" s="283" t="e">
        <f ca="1">BK473+(BK479*BJ476)</f>
        <v>#DIV/0!</v>
      </c>
      <c r="BM474" s="283" t="e">
        <f ca="1">BM473+(BM479*BM476)</f>
        <v>#DIV/0!</v>
      </c>
      <c r="BN474" s="283" t="e">
        <f ca="1">BN473+(BN479*BM476)</f>
        <v>#DIV/0!</v>
      </c>
      <c r="BP474" s="283" t="e">
        <f ca="1">BP473+(BP479*BP476)</f>
        <v>#DIV/0!</v>
      </c>
      <c r="BQ474" s="283" t="e">
        <f ca="1">BQ473+(BQ479*BP476)</f>
        <v>#DIV/0!</v>
      </c>
      <c r="BS474" s="283" t="e">
        <f ca="1">BS473+(BS479*BS476)</f>
        <v>#DIV/0!</v>
      </c>
      <c r="BT474" s="283" t="e">
        <f ca="1">BT473+(BT479*BS476)</f>
        <v>#DIV/0!</v>
      </c>
      <c r="BU474" s="241"/>
      <c r="BV474" s="232"/>
      <c r="BW474" s="283" t="e">
        <f ca="1">BW473+(BW479*BW476)</f>
        <v>#DIV/0!</v>
      </c>
      <c r="BX474" s="283">
        <f ca="1">BX473+(BX479*BW476)</f>
        <v>0.05</v>
      </c>
      <c r="BY474" s="241"/>
      <c r="BZ474" s="283" t="e">
        <f ca="1">BZ473+(BZ479*BZ476)</f>
        <v>#DIV/0!</v>
      </c>
      <c r="CA474" s="283" t="e">
        <f ca="1">CA473+(CA479*BZ476)</f>
        <v>#DIV/0!</v>
      </c>
      <c r="CC474" s="283" t="e">
        <f ca="1">CC473+(CC479*CC476)</f>
        <v>#DIV/0!</v>
      </c>
      <c r="CD474" s="283" t="e">
        <f ca="1">CD473+(CD479*CC476)</f>
        <v>#DIV/0!</v>
      </c>
      <c r="CF474" s="283" t="e">
        <f>CF473+(CF479*CF476)</f>
        <v>#DIV/0!</v>
      </c>
      <c r="CG474" s="283" t="e">
        <f>CG473+(CG479*CF476)</f>
        <v>#DIV/0!</v>
      </c>
      <c r="CI474" s="283" t="e">
        <f ca="1">CI473+(CI479*CI476)</f>
        <v>#DIV/0!</v>
      </c>
      <c r="CJ474" s="283" t="e">
        <f ca="1">CJ473+(CJ479*CI476)</f>
        <v>#DIV/0!</v>
      </c>
      <c r="CL474" s="283" t="e">
        <f ca="1">CL473+(CL479*CL476)</f>
        <v>#DIV/0!</v>
      </c>
      <c r="CM474" s="283" t="e">
        <f ca="1">CM473+(CM479*CL476)</f>
        <v>#DIV/0!</v>
      </c>
    </row>
    <row r="475" spans="1:92" s="241" customFormat="1" ht="13" customHeight="1" x14ac:dyDescent="0.55000000000000004">
      <c r="B475" s="271" t="s">
        <v>217</v>
      </c>
      <c r="C475" s="262"/>
      <c r="D475" s="284"/>
      <c r="E475" s="285"/>
      <c r="F475" s="285"/>
      <c r="G475" s="285"/>
      <c r="H475" s="285"/>
      <c r="I475" s="285"/>
      <c r="J475" s="285"/>
      <c r="K475" s="562"/>
      <c r="L475" s="239"/>
      <c r="M475" s="239"/>
      <c r="R475" s="279" t="s">
        <v>218</v>
      </c>
      <c r="S475" s="280">
        <f>S473-V475*S477</f>
        <v>0.05</v>
      </c>
      <c r="T475" s="280">
        <f>T473-V475*T477</f>
        <v>0.05</v>
      </c>
      <c r="U475" s="280" t="e">
        <f>U473-V475*U477</f>
        <v>#VALUE!</v>
      </c>
      <c r="V475" s="281">
        <v>1</v>
      </c>
      <c r="W475" s="282" t="s">
        <v>219</v>
      </c>
      <c r="X475" s="239"/>
      <c r="Z475" s="286"/>
      <c r="AP475" s="286"/>
      <c r="AQ475" s="239"/>
      <c r="AR475" s="239"/>
      <c r="AS475" s="239"/>
      <c r="AT475" s="279" t="s">
        <v>218</v>
      </c>
      <c r="AU475" s="283">
        <f ca="1">AU473-(AU479*AU477)</f>
        <v>0.05</v>
      </c>
      <c r="AV475" s="283" t="e">
        <f ca="1">AV473-(AV479*AU477)</f>
        <v>#DIV/0!</v>
      </c>
      <c r="AW475" s="239"/>
      <c r="AX475" s="283" t="e">
        <f ca="1">AX473-(AX479*AX477)</f>
        <v>#DIV/0!</v>
      </c>
      <c r="AY475" s="283" t="e">
        <f ca="1">AY473-(AY479*AX477)</f>
        <v>#DIV/0!</v>
      </c>
      <c r="AZ475" s="239"/>
      <c r="BA475" s="283" t="e">
        <f ca="1">BA473-(BA479*BA477)</f>
        <v>#DIV/0!</v>
      </c>
      <c r="BB475" s="283" t="e">
        <f ca="1">BB473-(BB479*BA477)</f>
        <v>#DIV/0!</v>
      </c>
      <c r="BC475" s="239"/>
      <c r="BD475" s="283" t="e">
        <f ca="1">BD473-(BD479*BD477)</f>
        <v>#DIV/0!</v>
      </c>
      <c r="BE475" s="283" t="e">
        <f ca="1">BE473-(BE479*BD477)</f>
        <v>#DIV/0!</v>
      </c>
      <c r="BF475" s="239"/>
      <c r="BG475" s="283" t="e">
        <f ca="1">BG473-(BG479*BG477)</f>
        <v>#DIV/0!</v>
      </c>
      <c r="BH475" s="283" t="e">
        <f ca="1">BH473-(BH479*BG477)</f>
        <v>#DIV/0!</v>
      </c>
      <c r="BI475" s="235"/>
      <c r="BJ475" s="283" t="e">
        <f ca="1">BJ473-(BJ479*BJ477)</f>
        <v>#DIV/0!</v>
      </c>
      <c r="BK475" s="283" t="e">
        <f ca="1">BK473-(BK479*BJ477)</f>
        <v>#DIV/0!</v>
      </c>
      <c r="BL475" s="239"/>
      <c r="BM475" s="283" t="e">
        <f ca="1">BM473-(BM479*BM477)</f>
        <v>#DIV/0!</v>
      </c>
      <c r="BN475" s="283" t="e">
        <f ca="1">BN473-(BN479*BM477)</f>
        <v>#DIV/0!</v>
      </c>
      <c r="BO475" s="239"/>
      <c r="BP475" s="283" t="e">
        <f ca="1">BP473-(BP479*BP477)</f>
        <v>#DIV/0!</v>
      </c>
      <c r="BQ475" s="283" t="e">
        <f ca="1">BQ473-(BQ479*BP477)</f>
        <v>#DIV/0!</v>
      </c>
      <c r="BR475" s="239"/>
      <c r="BS475" s="283" t="e">
        <f ca="1">BS473-(BS479*BS477)</f>
        <v>#DIV/0!</v>
      </c>
      <c r="BT475" s="283" t="e">
        <f ca="1">BT473-(BT479*BS477)</f>
        <v>#DIV/0!</v>
      </c>
      <c r="BV475" s="232"/>
      <c r="BW475" s="283">
        <f ca="1">BW473-(BW479*BW477)</f>
        <v>0.05</v>
      </c>
      <c r="BX475" s="283" t="e">
        <f ca="1">BX473-(BX479*BW477)</f>
        <v>#DIV/0!</v>
      </c>
      <c r="BZ475" s="283" t="e">
        <f ca="1">BZ473-(BZ479*BZ477)</f>
        <v>#DIV/0!</v>
      </c>
      <c r="CA475" s="283" t="e">
        <f ca="1">CA473-(CA479*BZ477)</f>
        <v>#DIV/0!</v>
      </c>
      <c r="CB475" s="239"/>
      <c r="CC475" s="283" t="e">
        <f ca="1">CC473-(CC479*CC477)</f>
        <v>#DIV/0!</v>
      </c>
      <c r="CD475" s="283" t="e">
        <f ca="1">CD473-(CD479*CC477)</f>
        <v>#DIV/0!</v>
      </c>
      <c r="CE475" s="239"/>
      <c r="CF475" s="283" t="e">
        <f>CF473-(CF479*CF477)</f>
        <v>#DIV/0!</v>
      </c>
      <c r="CG475" s="283" t="e">
        <f>CG473-(CG479*CF477)</f>
        <v>#DIV/0!</v>
      </c>
      <c r="CH475" s="239"/>
      <c r="CI475" s="283" t="e">
        <f ca="1">CI473-(CI479*CI477)</f>
        <v>#DIV/0!</v>
      </c>
      <c r="CJ475" s="283" t="e">
        <f ca="1">CJ473-(CJ479*CI477)</f>
        <v>#DIV/0!</v>
      </c>
      <c r="CK475" s="239"/>
      <c r="CL475" s="283" t="e">
        <f ca="1">CL473-(CL479*CL477)</f>
        <v>#DIV/0!</v>
      </c>
      <c r="CM475" s="283" t="e">
        <f ca="1">CM473-(CM479*CL477)</f>
        <v>#DIV/0!</v>
      </c>
      <c r="CN475" s="239"/>
    </row>
    <row r="476" spans="1:92" s="241" customFormat="1" ht="28.2" x14ac:dyDescent="0.55000000000000004">
      <c r="C476" s="262"/>
      <c r="D476" s="284"/>
      <c r="E476" s="285"/>
      <c r="F476" s="285"/>
      <c r="G476" s="285"/>
      <c r="H476" s="285"/>
      <c r="I476" s="285"/>
      <c r="J476" s="285"/>
      <c r="K476" s="562"/>
      <c r="R476" s="279" t="s">
        <v>220</v>
      </c>
      <c r="S476" s="280" t="str">
        <f>IF((0.67*S477)&gt;S473,"no","yes")</f>
        <v>yes</v>
      </c>
      <c r="T476" s="280" t="str">
        <f>IF((0.67*T477)&gt;T473,"no","yes")</f>
        <v>yes</v>
      </c>
      <c r="U476" s="280" t="e">
        <f>IF((0.67*U477)&gt;U473,"no","yes")</f>
        <v>#VALUE!</v>
      </c>
      <c r="Z476" s="286"/>
      <c r="AP476" s="286"/>
      <c r="AS476" s="757" t="s">
        <v>221</v>
      </c>
      <c r="AT476" s="758"/>
      <c r="AU476" s="281">
        <v>1</v>
      </c>
      <c r="AX476" s="281">
        <v>1</v>
      </c>
      <c r="BA476" s="281">
        <v>1</v>
      </c>
      <c r="BD476" s="281">
        <v>1</v>
      </c>
      <c r="BG476" s="281">
        <v>1</v>
      </c>
      <c r="BI476" s="235"/>
      <c r="BJ476" s="281">
        <v>1</v>
      </c>
      <c r="BM476" s="281">
        <v>1</v>
      </c>
      <c r="BP476" s="281">
        <v>1</v>
      </c>
      <c r="BS476" s="281">
        <v>1</v>
      </c>
      <c r="BV476" s="286"/>
      <c r="BW476" s="281">
        <v>1</v>
      </c>
      <c r="BZ476" s="281">
        <v>1</v>
      </c>
      <c r="CC476" s="281">
        <v>1</v>
      </c>
      <c r="CF476" s="281">
        <v>1</v>
      </c>
      <c r="CI476" s="281">
        <v>1</v>
      </c>
      <c r="CL476" s="281">
        <v>1</v>
      </c>
    </row>
    <row r="477" spans="1:92" s="241" customFormat="1" ht="28.2" x14ac:dyDescent="0.55000000000000004">
      <c r="A477" s="287" t="str">
        <f>HYPERLINK("#"&amp;"'"&amp;A$1&amp;"'!a1","Back to top")</f>
        <v>Back to top</v>
      </c>
      <c r="B477" s="287"/>
      <c r="C477" s="262"/>
      <c r="D477" s="284"/>
      <c r="E477" s="285"/>
      <c r="F477" s="285"/>
      <c r="G477" s="285"/>
      <c r="H477" s="285"/>
      <c r="I477" s="285"/>
      <c r="J477" s="285"/>
      <c r="K477" s="562"/>
      <c r="N477" s="282"/>
      <c r="O477" s="282"/>
      <c r="R477" s="279" t="s">
        <v>222</v>
      </c>
      <c r="S477" s="280">
        <f>_xlfn.STDEV.P(S453:S472)</f>
        <v>0</v>
      </c>
      <c r="T477" s="280">
        <f t="array" ref="T477">IF(S481="Y",SQRT(SUM(O453:O472*(M453:M472-(T473))^2)/((COUNTIFS(O453:O472,"&lt;&gt;0")-1)/COUNTIFS(O453:O472,"&lt;&gt;0")*SUM(O453:O472))),_xlfn.STDEV.P(T453:T472))</f>
        <v>0</v>
      </c>
      <c r="U477" s="280" t="e">
        <f t="array" ref="U477">SQRT(SUM(O453:O472*(M453:M472-(U473))^2)/((COUNTIFS(O453:O472,"&lt;&gt;0")-1)/COUNTIFS(O453:O472,"&lt;&gt;0")*SUM(O453:O472)))</f>
        <v>#VALUE!</v>
      </c>
      <c r="Z477" s="286"/>
      <c r="AP477" s="286"/>
      <c r="AS477" s="757"/>
      <c r="AT477" s="758"/>
      <c r="AU477" s="281">
        <v>1</v>
      </c>
      <c r="AX477" s="281">
        <v>1</v>
      </c>
      <c r="BA477" s="281">
        <v>1</v>
      </c>
      <c r="BD477" s="281">
        <v>1</v>
      </c>
      <c r="BG477" s="281">
        <v>1</v>
      </c>
      <c r="BI477" s="235"/>
      <c r="BJ477" s="281">
        <v>1</v>
      </c>
      <c r="BM477" s="281">
        <v>1</v>
      </c>
      <c r="BP477" s="281">
        <v>1</v>
      </c>
      <c r="BS477" s="281">
        <v>1</v>
      </c>
      <c r="BV477" s="286"/>
      <c r="BW477" s="281">
        <v>1</v>
      </c>
      <c r="BZ477" s="281">
        <v>1</v>
      </c>
      <c r="CC477" s="281">
        <v>1</v>
      </c>
      <c r="CF477" s="281">
        <v>1</v>
      </c>
      <c r="CI477" s="281">
        <v>1</v>
      </c>
      <c r="CL477" s="281">
        <v>1</v>
      </c>
    </row>
    <row r="478" spans="1:92" s="241" customFormat="1" ht="28.2" x14ac:dyDescent="0.55000000000000004">
      <c r="C478" s="254"/>
      <c r="D478" s="284"/>
      <c r="E478" s="285"/>
      <c r="F478" s="285"/>
      <c r="G478" s="285"/>
      <c r="H478" s="285"/>
      <c r="I478" s="285"/>
      <c r="J478" s="285"/>
      <c r="K478" s="562"/>
      <c r="R478" s="288" t="s">
        <v>223</v>
      </c>
      <c r="S478" s="289">
        <f>COUNTIF(S453:S472,"&gt;0")</f>
        <v>1</v>
      </c>
      <c r="T478" s="289">
        <f>COUNTIF(T453:T472,"&gt;0")</f>
        <v>1</v>
      </c>
      <c r="U478" s="290"/>
      <c r="V478" s="291" t="s">
        <v>224</v>
      </c>
      <c r="Z478" s="286"/>
      <c r="AP478" s="286"/>
      <c r="AT478" s="279" t="s">
        <v>220</v>
      </c>
      <c r="AU478" s="283" t="e">
        <f ca="1">IF((0.67*AU479)&gt;AU473,"no","yes")</f>
        <v>#DIV/0!</v>
      </c>
      <c r="AV478" s="283" t="e">
        <f ca="1">IF((0.67*AV479)&gt;AV473,"no","yes")</f>
        <v>#DIV/0!</v>
      </c>
      <c r="AX478" s="283" t="e">
        <f ca="1">IF((0.67*AX479)&gt;AX473,"no","yes")</f>
        <v>#DIV/0!</v>
      </c>
      <c r="AY478" s="283" t="e">
        <f ca="1">IF((0.67*AY479)&gt;AY473,"no","yes")</f>
        <v>#DIV/0!</v>
      </c>
      <c r="BA478" s="283" t="e">
        <f ca="1">IF((0.67*BA479)&gt;BA473,"no","yes")</f>
        <v>#DIV/0!</v>
      </c>
      <c r="BB478" s="283" t="e">
        <f ca="1">IF((0.67*BB479)&gt;BB473,"no","yes")</f>
        <v>#DIV/0!</v>
      </c>
      <c r="BD478" s="283" t="e">
        <f ca="1">IF((0.67*BD479)&gt;BD473,"no","yes")</f>
        <v>#DIV/0!</v>
      </c>
      <c r="BE478" s="283" t="e">
        <f ca="1">IF((0.67*BE479)&gt;BE473,"no","yes")</f>
        <v>#DIV/0!</v>
      </c>
      <c r="BG478" s="283" t="e">
        <f ca="1">IF((0.67*BG479)&gt;BG473,"no","yes")</f>
        <v>#DIV/0!</v>
      </c>
      <c r="BH478" s="283" t="e">
        <f ca="1">IF((0.67*BH479)&gt;BH473,"no","yes")</f>
        <v>#DIV/0!</v>
      </c>
      <c r="BI478" s="235"/>
      <c r="BJ478" s="283" t="e">
        <f ca="1">IF((0.67*BJ479)&gt;BJ473,"no","yes")</f>
        <v>#DIV/0!</v>
      </c>
      <c r="BK478" s="283" t="e">
        <f ca="1">IF((0.67*BK479)&gt;BK473,"no","yes")</f>
        <v>#DIV/0!</v>
      </c>
      <c r="BM478" s="283" t="e">
        <f ca="1">IF((0.67*BM479)&gt;BM473,"no","yes")</f>
        <v>#DIV/0!</v>
      </c>
      <c r="BN478" s="283" t="e">
        <f ca="1">IF((0.67*BN479)&gt;BN473,"no","yes")</f>
        <v>#DIV/0!</v>
      </c>
      <c r="BP478" s="283" t="e">
        <f ca="1">IF((0.67*BP479)&gt;BP473,"no","yes")</f>
        <v>#DIV/0!</v>
      </c>
      <c r="BQ478" s="283" t="e">
        <f ca="1">IF((0.67*BQ479)&gt;BQ473,"no","yes")</f>
        <v>#DIV/0!</v>
      </c>
      <c r="BS478" s="283" t="e">
        <f ca="1">IF((0.67*BS479)&gt;BS473,"no","yes")</f>
        <v>#DIV/0!</v>
      </c>
      <c r="BT478" s="283" t="e">
        <f ca="1">IF((0.67*BT479)&gt;BT473,"no","yes")</f>
        <v>#DIV/0!</v>
      </c>
      <c r="BV478" s="286"/>
      <c r="BW478" s="283" t="str">
        <f ca="1">IF((0.67*BW479)&gt;BW473,"no","yes")</f>
        <v>yes</v>
      </c>
      <c r="BX478" s="283" t="e">
        <f ca="1">IF((0.67*BX479)&gt;BX473,"no","yes")</f>
        <v>#DIV/0!</v>
      </c>
      <c r="BZ478" s="283" t="e">
        <f ca="1">IF((0.67*BZ479)&gt;BZ473,"no","yes")</f>
        <v>#DIV/0!</v>
      </c>
      <c r="CA478" s="283" t="e">
        <f ca="1">IF((0.67*CA479)&gt;CA473,"no","yes")</f>
        <v>#DIV/0!</v>
      </c>
      <c r="CC478" s="283" t="e">
        <f ca="1">IF((0.67*CC479)&gt;CC473,"no","yes")</f>
        <v>#DIV/0!</v>
      </c>
      <c r="CD478" s="283" t="e">
        <f ca="1">IF((0.67*CD479)&gt;CD473,"no","yes")</f>
        <v>#DIV/0!</v>
      </c>
      <c r="CF478" s="283" t="e">
        <f>IF((0.67*CF479)&gt;CF473,"no","yes")</f>
        <v>#DIV/0!</v>
      </c>
      <c r="CG478" s="283" t="e">
        <f>IF((0.67*CG479)&gt;CG473,"no","yes")</f>
        <v>#DIV/0!</v>
      </c>
      <c r="CI478" s="283" t="e">
        <f ca="1">IF((0.67*CI479)&gt;CI473,"no","yes")</f>
        <v>#DIV/0!</v>
      </c>
      <c r="CJ478" s="283" t="e">
        <f ca="1">IF((0.67*CJ479)&gt;CJ473,"no","yes")</f>
        <v>#DIV/0!</v>
      </c>
      <c r="CL478" s="283" t="e">
        <f ca="1">IF((0.67*CL479)&gt;CL473,"no","yes")</f>
        <v>#DIV/0!</v>
      </c>
      <c r="CM478" s="283" t="e">
        <f ca="1">IF((0.67*CM479)&gt;CM473,"no","yes")</f>
        <v>#DIV/0!</v>
      </c>
    </row>
    <row r="479" spans="1:92" s="241" customFormat="1" ht="28.2" x14ac:dyDescent="0.55000000000000004">
      <c r="D479" s="284"/>
      <c r="E479" s="285"/>
      <c r="F479" s="285"/>
      <c r="G479" s="285"/>
      <c r="H479" s="285"/>
      <c r="I479" s="285"/>
      <c r="J479" s="285"/>
      <c r="K479" s="562"/>
      <c r="T479" s="262"/>
      <c r="V479" s="105"/>
      <c r="W479" s="105"/>
      <c r="X479" s="105"/>
      <c r="Z479" s="286"/>
      <c r="AP479" s="286"/>
      <c r="AT479" s="279" t="s">
        <v>222</v>
      </c>
      <c r="AU479" s="283" t="e">
        <f ca="1">_xlfn.STDEV.P(AU453:AU472)</f>
        <v>#DIV/0!</v>
      </c>
      <c r="AV479" s="283" t="e">
        <f ca="1">_xlfn.STDEV.P(AV453:AV472)</f>
        <v>#DIV/0!</v>
      </c>
      <c r="AX479" s="283" t="e">
        <f ca="1">_xlfn.STDEV.P(AX453:AX472)</f>
        <v>#DIV/0!</v>
      </c>
      <c r="AY479" s="283" t="e">
        <f ca="1">_xlfn.STDEV.P(AY453:AY472)</f>
        <v>#DIV/0!</v>
      </c>
      <c r="BA479" s="283" t="e">
        <f ca="1">_xlfn.STDEV.P(BA453:BA472)</f>
        <v>#DIV/0!</v>
      </c>
      <c r="BB479" s="283" t="e">
        <f ca="1">_xlfn.STDEV.P(BB453:BB472)</f>
        <v>#DIV/0!</v>
      </c>
      <c r="BD479" s="283" t="e">
        <f ca="1">_xlfn.STDEV.P(BD453:BD472)</f>
        <v>#DIV/0!</v>
      </c>
      <c r="BE479" s="283">
        <f ca="1">_xlfn.STDEV.P(BE453:BE472)</f>
        <v>0</v>
      </c>
      <c r="BG479" s="283">
        <f ca="1">_xlfn.STDEV.P(BG453:BG472)</f>
        <v>0</v>
      </c>
      <c r="BH479" s="283" t="e">
        <f ca="1">_xlfn.STDEV.P(BH453:BH472)</f>
        <v>#DIV/0!</v>
      </c>
      <c r="BI479" s="235"/>
      <c r="BJ479" s="283" t="e">
        <f ca="1">_xlfn.STDEV.P(BJ453:BJ472)</f>
        <v>#DIV/0!</v>
      </c>
      <c r="BK479" s="283">
        <f ca="1">_xlfn.STDEV.P(BK453:BK472)</f>
        <v>0</v>
      </c>
      <c r="BM479" s="283">
        <f ca="1">_xlfn.STDEV.P(BM453:BM472)</f>
        <v>0</v>
      </c>
      <c r="BN479" s="283">
        <f ca="1">_xlfn.STDEV.P(BN453:BN472)</f>
        <v>0</v>
      </c>
      <c r="BP479" s="283">
        <f ca="1">_xlfn.STDEV.P(BP453:BP472)</f>
        <v>0</v>
      </c>
      <c r="BQ479" s="283">
        <f ca="1">_xlfn.STDEV.P(BQ453:BQ472)</f>
        <v>0</v>
      </c>
      <c r="BS479" s="283">
        <f ca="1">_xlfn.STDEV.P(BS453:BS472)</f>
        <v>0</v>
      </c>
      <c r="BT479" s="283">
        <f ca="1">_xlfn.STDEV.P(BT453:BT472)</f>
        <v>0</v>
      </c>
      <c r="BV479" s="286"/>
      <c r="BW479" s="283">
        <f ca="1">_xlfn.STDEV.P(BW453:BW472)</f>
        <v>0</v>
      </c>
      <c r="BX479" s="283">
        <f ca="1">_xlfn.STDEV.P(BX453:BX472)</f>
        <v>0</v>
      </c>
      <c r="BZ479" s="283">
        <f ca="1">_xlfn.STDEV.P(BZ453:BZ472)</f>
        <v>0</v>
      </c>
      <c r="CA479" s="283">
        <f ca="1">_xlfn.STDEV.P(CA453:CA472)</f>
        <v>0</v>
      </c>
      <c r="CC479" s="283">
        <f ca="1">_xlfn.STDEV.P(CC453:CC472)</f>
        <v>0</v>
      </c>
      <c r="CD479" s="283" t="e">
        <f ca="1">_xlfn.STDEV.P(CD453:CD472)</f>
        <v>#DIV/0!</v>
      </c>
      <c r="CF479" s="283" t="e">
        <f>_xlfn.STDEV.P(CF453:CF472)</f>
        <v>#DIV/0!</v>
      </c>
      <c r="CG479" s="283" t="e">
        <f>_xlfn.STDEV.P(CG453:CG472)</f>
        <v>#DIV/0!</v>
      </c>
      <c r="CI479" s="283">
        <f ca="1">_xlfn.STDEV.P(CI453:CI472)</f>
        <v>0</v>
      </c>
      <c r="CJ479" s="283" t="e">
        <f ca="1">_xlfn.STDEV.P(CJ453:CJ472)</f>
        <v>#DIV/0!</v>
      </c>
      <c r="CL479" s="283" t="e">
        <f ca="1">_xlfn.STDEV.P(CL453:CL472)</f>
        <v>#DIV/0!</v>
      </c>
      <c r="CM479" s="283">
        <f ca="1">_xlfn.STDEV.P(CM453:CM472)</f>
        <v>0</v>
      </c>
    </row>
    <row r="480" spans="1:92" s="241" customFormat="1" ht="28.2" x14ac:dyDescent="0.55000000000000004">
      <c r="D480" s="292"/>
      <c r="E480" s="293"/>
      <c r="F480" s="293"/>
      <c r="G480" s="293"/>
      <c r="H480" s="293"/>
      <c r="I480" s="293"/>
      <c r="J480" s="293"/>
      <c r="K480" s="563"/>
      <c r="S480" s="244" t="s">
        <v>225</v>
      </c>
      <c r="V480" s="105"/>
      <c r="W480" s="105"/>
      <c r="X480" s="105"/>
      <c r="Z480" s="286"/>
      <c r="AP480" s="235"/>
      <c r="AT480" s="288" t="s">
        <v>223</v>
      </c>
      <c r="AU480" s="294">
        <f ca="1">COUNTIF(AU453:AU472,"&gt;0")</f>
        <v>1</v>
      </c>
      <c r="AV480" s="294">
        <f ca="1">COUNTIF(AV453:AV472,"&gt;0")</f>
        <v>1</v>
      </c>
      <c r="AX480" s="294">
        <f ca="1">COUNTIF(AX453:AX472,"&gt;0")</f>
        <v>1</v>
      </c>
      <c r="AY480" s="294">
        <f ca="1">COUNTIF(AY453:AY472,"&gt;0")</f>
        <v>1</v>
      </c>
      <c r="BA480" s="294">
        <f ca="1">COUNTIF(BA453:BA472,"&gt;0")</f>
        <v>1</v>
      </c>
      <c r="BB480" s="294">
        <f ca="1">COUNTIF(BB453:BB472,"&gt;0")</f>
        <v>1</v>
      </c>
      <c r="BD480" s="294">
        <f ca="1">COUNTIF(BD453:BD472,"&gt;0")</f>
        <v>1</v>
      </c>
      <c r="BE480" s="294">
        <f ca="1">COUNTIF(BE453:BE472,"&gt;0")</f>
        <v>1</v>
      </c>
      <c r="BG480" s="294">
        <f ca="1">COUNTIF(BG453:BG472,"&gt;0")</f>
        <v>1</v>
      </c>
      <c r="BH480" s="294">
        <f ca="1">COUNTIF(BH453:BH472,"&gt;0")</f>
        <v>1</v>
      </c>
      <c r="BI480" s="235"/>
      <c r="BJ480" s="294">
        <f ca="1">COUNTIF(BJ453:BJ472,"&gt;0")</f>
        <v>1</v>
      </c>
      <c r="BK480" s="294">
        <f ca="1">COUNTIF(BK453:BK472,"&gt;0")</f>
        <v>1</v>
      </c>
      <c r="BM480" s="294">
        <f ca="1">COUNTIF(BM453:BM472,"&gt;0")</f>
        <v>1</v>
      </c>
      <c r="BN480" s="294">
        <f ca="1">COUNTIF(BN453:BN472,"&gt;0")</f>
        <v>0</v>
      </c>
      <c r="BP480" s="294">
        <f ca="1">COUNTIF(BP453:BP472,"&gt;0")</f>
        <v>1</v>
      </c>
      <c r="BQ480" s="294">
        <f ca="1">COUNTIF(BQ453:BQ472,"&gt;0")</f>
        <v>1</v>
      </c>
      <c r="BS480" s="294">
        <f ca="1">COUNTIF(BS453:BS472,"&gt;0")</f>
        <v>1</v>
      </c>
      <c r="BT480" s="294">
        <f ca="1">COUNTIF(BT453:BT472,"&gt;0")</f>
        <v>0</v>
      </c>
      <c r="BV480" s="286"/>
      <c r="BW480" s="294">
        <f ca="1">COUNTIF(BW453:BW472,"&gt;0")</f>
        <v>0</v>
      </c>
      <c r="BX480" s="294">
        <f ca="1">COUNTIF(BX453:BX472,"&gt;0")</f>
        <v>1</v>
      </c>
      <c r="BZ480" s="294">
        <f ca="1">COUNTIF(BZ453:BZ472,"&gt;0")</f>
        <v>1</v>
      </c>
      <c r="CA480" s="294">
        <f ca="1">COUNTIF(CA453:CA472,"&gt;0")</f>
        <v>1</v>
      </c>
      <c r="CC480" s="294">
        <f ca="1">COUNTIF(CC453:CC472,"&gt;0")</f>
        <v>0</v>
      </c>
      <c r="CD480" s="294">
        <f ca="1">COUNTIF(CD453:CD472,"&gt;0")</f>
        <v>1</v>
      </c>
      <c r="CF480" s="294">
        <f>COUNTIF(CF453:CF472,"&gt;0")</f>
        <v>0</v>
      </c>
      <c r="CG480" s="294">
        <f>COUNTIF(CG453:CG472,"&gt;0")</f>
        <v>0</v>
      </c>
      <c r="CI480" s="294">
        <f ca="1">COUNTIF(CI453:CI472,"&gt;0")</f>
        <v>0</v>
      </c>
      <c r="CJ480" s="294">
        <f ca="1">COUNTIF(CJ453:CJ472,"&gt;0")</f>
        <v>1</v>
      </c>
      <c r="CL480" s="294">
        <f ca="1">COUNTIF(CL453:CL472,"&gt;0")</f>
        <v>1</v>
      </c>
      <c r="CM480" s="294">
        <f ca="1">COUNTIF(CM453:CM472,"&gt;0")</f>
        <v>1</v>
      </c>
    </row>
    <row r="481" spans="1:92" x14ac:dyDescent="0.4">
      <c r="S481" s="419" t="s">
        <v>679</v>
      </c>
    </row>
    <row r="483" spans="1:92" s="232" customFormat="1" ht="45.6" x14ac:dyDescent="0.6">
      <c r="A483" s="230">
        <v>12</v>
      </c>
      <c r="B483" s="230" t="s">
        <v>332</v>
      </c>
      <c r="C483" s="231" t="s">
        <v>0</v>
      </c>
      <c r="D483" s="233"/>
      <c r="E483" s="233" t="s">
        <v>0</v>
      </c>
      <c r="F483" s="233"/>
      <c r="G483" s="233"/>
      <c r="H483" s="231"/>
      <c r="I483" s="233"/>
      <c r="J483" s="233"/>
      <c r="K483" s="557"/>
      <c r="L483" s="233"/>
      <c r="M483" s="233"/>
      <c r="N483" s="233"/>
      <c r="O483" s="233"/>
      <c r="P483" s="233"/>
      <c r="Q483" s="233"/>
      <c r="R483" s="233"/>
      <c r="S483" s="233"/>
      <c r="T483" s="231"/>
      <c r="U483" s="231"/>
      <c r="V483" s="231"/>
      <c r="W483" s="231"/>
      <c r="X483" s="231"/>
      <c r="Y483" s="231"/>
      <c r="AQ483" s="234">
        <f>A483</f>
        <v>12</v>
      </c>
      <c r="AR483" s="234" t="str">
        <f>C483</f>
        <v xml:space="preserve"> </v>
      </c>
      <c r="AS483" s="235"/>
      <c r="AT483" s="236"/>
      <c r="AU483" s="235"/>
      <c r="AV483" s="235"/>
      <c r="AW483" s="235"/>
      <c r="AX483" s="235"/>
      <c r="AY483" s="235"/>
      <c r="AZ483" s="235"/>
      <c r="BA483" s="235"/>
      <c r="BB483" s="235"/>
      <c r="BC483" s="235"/>
      <c r="BD483" s="235"/>
      <c r="BE483" s="235"/>
      <c r="BF483" s="235"/>
      <c r="BG483" s="235"/>
      <c r="BH483" s="235"/>
      <c r="BI483" s="235"/>
      <c r="BJ483" s="235"/>
      <c r="BK483" s="235"/>
      <c r="BL483" s="235"/>
      <c r="BM483" s="235"/>
      <c r="BN483" s="235"/>
      <c r="BO483" s="235"/>
      <c r="BP483" s="235"/>
      <c r="BQ483" s="235"/>
      <c r="BR483" s="235"/>
      <c r="BS483" s="235"/>
      <c r="BT483" s="235"/>
      <c r="BU483" s="235"/>
    </row>
    <row r="484" spans="1:92" s="232" customFormat="1" ht="17.7" x14ac:dyDescent="0.6">
      <c r="A484" s="230"/>
      <c r="B484" s="230"/>
      <c r="C484" s="231"/>
      <c r="D484" s="233"/>
      <c r="E484" s="233"/>
      <c r="F484" s="233"/>
      <c r="G484" s="233"/>
      <c r="H484" s="231"/>
      <c r="I484" s="233"/>
      <c r="J484" s="233"/>
      <c r="K484" s="557"/>
      <c r="L484" s="233"/>
      <c r="M484" s="233"/>
      <c r="N484" s="233"/>
      <c r="O484" s="233"/>
      <c r="P484" s="233"/>
      <c r="Q484" s="233"/>
      <c r="R484" s="233"/>
      <c r="S484" s="233"/>
      <c r="T484" s="231"/>
      <c r="U484" s="231"/>
      <c r="V484" s="231"/>
      <c r="W484" s="231"/>
      <c r="X484" s="231"/>
      <c r="Y484" s="231"/>
      <c r="AQ484" s="234"/>
      <c r="AR484" s="234"/>
      <c r="AS484" s="235"/>
      <c r="AT484" s="236"/>
      <c r="AU484" s="235"/>
      <c r="AV484" s="235"/>
      <c r="AW484" s="235"/>
      <c r="AX484" s="235"/>
      <c r="AY484" s="235"/>
      <c r="AZ484" s="235"/>
      <c r="BA484" s="235"/>
      <c r="BB484" s="235"/>
      <c r="BC484" s="235"/>
      <c r="BD484" s="235"/>
      <c r="BE484" s="235"/>
      <c r="BF484" s="235"/>
      <c r="BG484" s="235"/>
      <c r="BH484" s="235"/>
      <c r="BI484" s="235"/>
      <c r="BJ484" s="235"/>
      <c r="BK484" s="235"/>
      <c r="BL484" s="235"/>
      <c r="BM484" s="235"/>
      <c r="BN484" s="235"/>
      <c r="BO484" s="235"/>
      <c r="BP484" s="235"/>
      <c r="BQ484" s="235"/>
      <c r="BR484" s="235"/>
      <c r="BS484" s="235"/>
      <c r="BU484" s="235"/>
    </row>
    <row r="485" spans="1:92" s="237" customFormat="1" ht="17.399999999999999" x14ac:dyDescent="0.55000000000000004">
      <c r="K485" s="558"/>
      <c r="Z485" s="238"/>
      <c r="AP485" s="238"/>
      <c r="AQ485" s="239"/>
      <c r="AR485" s="239"/>
      <c r="AS485" s="239"/>
      <c r="AT485" s="239"/>
      <c r="AU485" s="240" t="e">
        <v>#REF!</v>
      </c>
      <c r="AV485" s="240"/>
      <c r="AW485" s="239"/>
      <c r="AX485" s="240" t="e">
        <v>#REF!</v>
      </c>
      <c r="AY485" s="240"/>
      <c r="AZ485" s="239"/>
      <c r="BA485" s="240" t="e">
        <v>#REF!</v>
      </c>
      <c r="BB485" s="240"/>
      <c r="BC485" s="239"/>
      <c r="BD485" s="240" t="e">
        <v>#REF!</v>
      </c>
      <c r="BE485" s="240"/>
      <c r="BF485" s="239"/>
      <c r="BG485" s="240" t="e">
        <v>#REF!</v>
      </c>
      <c r="BH485" s="240"/>
      <c r="BI485" s="235"/>
      <c r="BJ485" s="240" t="s">
        <v>184</v>
      </c>
      <c r="BK485" s="240"/>
      <c r="BL485" s="239"/>
      <c r="BM485" s="240" t="s">
        <v>185</v>
      </c>
      <c r="BN485" s="240"/>
      <c r="BO485" s="239"/>
      <c r="BP485" s="240" t="s">
        <v>186</v>
      </c>
      <c r="BQ485" s="240"/>
      <c r="BR485" s="239"/>
      <c r="BS485" s="240" t="s">
        <v>187</v>
      </c>
      <c r="BT485" s="239"/>
      <c r="BU485" s="241"/>
      <c r="BV485" s="232"/>
      <c r="BW485" s="240" t="e">
        <v>#REF!</v>
      </c>
      <c r="BX485" s="240"/>
      <c r="BY485" s="241"/>
      <c r="BZ485" s="240" t="e">
        <v>#REF!</v>
      </c>
      <c r="CA485" s="240"/>
      <c r="CB485" s="239"/>
      <c r="CC485" s="240" t="e">
        <v>#REF!</v>
      </c>
      <c r="CD485" s="240"/>
      <c r="CE485" s="239"/>
      <c r="CF485" s="240" t="e">
        <v>#REF!</v>
      </c>
      <c r="CG485" s="240"/>
      <c r="CH485" s="239"/>
      <c r="CI485" s="240" t="e">
        <v>#REF!</v>
      </c>
      <c r="CJ485" s="240"/>
      <c r="CK485" s="239"/>
      <c r="CL485" s="240" t="e">
        <v>#REF!</v>
      </c>
      <c r="CM485" s="240"/>
      <c r="CN485" s="239"/>
    </row>
    <row r="486" spans="1:92" s="239" customFormat="1" ht="84.9" thickBot="1" x14ac:dyDescent="0.6">
      <c r="A486" s="242" t="s">
        <v>188</v>
      </c>
      <c r="B486" s="243" t="s">
        <v>189</v>
      </c>
      <c r="C486" s="244" t="s">
        <v>190</v>
      </c>
      <c r="D486" s="245" t="s">
        <v>191</v>
      </c>
      <c r="E486" s="245" t="s">
        <v>192</v>
      </c>
      <c r="F486" s="246" t="s">
        <v>193</v>
      </c>
      <c r="G486" s="246" t="s">
        <v>194</v>
      </c>
      <c r="H486" s="246" t="s">
        <v>195</v>
      </c>
      <c r="I486" s="247" t="s">
        <v>196</v>
      </c>
      <c r="J486" s="247" t="s">
        <v>197</v>
      </c>
      <c r="K486" s="559" t="s">
        <v>198</v>
      </c>
      <c r="L486" s="248" t="s">
        <v>199</v>
      </c>
      <c r="M486" s="249" t="s">
        <v>200</v>
      </c>
      <c r="N486" s="248" t="s">
        <v>201</v>
      </c>
      <c r="O486" s="250" t="s">
        <v>248</v>
      </c>
      <c r="P486" s="250" t="s">
        <v>203</v>
      </c>
      <c r="Q486" s="237"/>
      <c r="R486" s="237"/>
      <c r="S486" s="251" t="s">
        <v>204</v>
      </c>
      <c r="T486" s="252" t="s">
        <v>205</v>
      </c>
      <c r="U486" s="251" t="s">
        <v>206</v>
      </c>
      <c r="V486" s="253" t="s">
        <v>207</v>
      </c>
      <c r="W486" s="237"/>
      <c r="X486" s="237"/>
      <c r="Z486" s="232"/>
      <c r="AA486" s="239" t="s">
        <v>247</v>
      </c>
      <c r="AP486" s="232"/>
      <c r="AQ486" s="237"/>
      <c r="AR486" s="237"/>
      <c r="AS486" s="253" t="s">
        <v>208</v>
      </c>
      <c r="AT486" s="237"/>
      <c r="AU486" s="253" t="s">
        <v>204</v>
      </c>
      <c r="AV486" s="245" t="s">
        <v>205</v>
      </c>
      <c r="AW486" s="237"/>
      <c r="AX486" s="253" t="s">
        <v>204</v>
      </c>
      <c r="AY486" s="245" t="s">
        <v>205</v>
      </c>
      <c r="AZ486" s="237"/>
      <c r="BA486" s="253" t="s">
        <v>204</v>
      </c>
      <c r="BB486" s="245" t="s">
        <v>205</v>
      </c>
      <c r="BC486" s="237"/>
      <c r="BD486" s="253" t="s">
        <v>204</v>
      </c>
      <c r="BE486" s="245" t="s">
        <v>205</v>
      </c>
      <c r="BF486" s="237"/>
      <c r="BG486" s="253" t="s">
        <v>204</v>
      </c>
      <c r="BH486" s="245" t="s">
        <v>205</v>
      </c>
      <c r="BI486" s="235"/>
      <c r="BJ486" s="253" t="s">
        <v>204</v>
      </c>
      <c r="BK486" s="245" t="s">
        <v>205</v>
      </c>
      <c r="BL486" s="237"/>
      <c r="BM486" s="253" t="s">
        <v>204</v>
      </c>
      <c r="BN486" s="245" t="s">
        <v>205</v>
      </c>
      <c r="BO486" s="237"/>
      <c r="BP486" s="253" t="s">
        <v>204</v>
      </c>
      <c r="BQ486" s="245" t="s">
        <v>205</v>
      </c>
      <c r="BR486" s="237"/>
      <c r="BS486" s="253" t="s">
        <v>204</v>
      </c>
      <c r="BT486" s="245" t="s">
        <v>205</v>
      </c>
      <c r="BU486" s="241"/>
      <c r="BV486" s="238"/>
      <c r="BW486" s="253" t="s">
        <v>204</v>
      </c>
      <c r="BX486" s="245" t="s">
        <v>205</v>
      </c>
      <c r="BY486" s="241"/>
      <c r="BZ486" s="253" t="s">
        <v>204</v>
      </c>
      <c r="CA486" s="245" t="s">
        <v>205</v>
      </c>
      <c r="CB486" s="237"/>
      <c r="CC486" s="253" t="s">
        <v>204</v>
      </c>
      <c r="CD486" s="245" t="s">
        <v>205</v>
      </c>
      <c r="CE486" s="237"/>
      <c r="CF486" s="253" t="s">
        <v>204</v>
      </c>
      <c r="CG486" s="245" t="s">
        <v>205</v>
      </c>
      <c r="CH486" s="237"/>
      <c r="CI486" s="253" t="s">
        <v>204</v>
      </c>
      <c r="CJ486" s="245" t="s">
        <v>205</v>
      </c>
      <c r="CK486" s="237"/>
      <c r="CL486" s="253" t="s">
        <v>204</v>
      </c>
      <c r="CM486" s="245" t="s">
        <v>205</v>
      </c>
      <c r="CN486" s="237"/>
    </row>
    <row r="487" spans="1:92" s="441" customFormat="1" ht="17.399999999999999" x14ac:dyDescent="0.55000000000000004">
      <c r="A487" s="445">
        <v>1</v>
      </c>
      <c r="B487" s="423" t="str">
        <f t="shared" ref="B487:B488" si="456">CONCATENATE(E487,": ",C487)</f>
        <v>: FAO 1998</v>
      </c>
      <c r="C487" s="425" t="s">
        <v>238</v>
      </c>
      <c r="D487" s="470" t="s">
        <v>237</v>
      </c>
      <c r="E487" s="425"/>
      <c r="F487" s="425" t="s">
        <v>239</v>
      </c>
      <c r="G487" s="425"/>
      <c r="H487" s="305"/>
      <c r="I487" s="424">
        <v>1998</v>
      </c>
      <c r="J487" s="306"/>
      <c r="K487" s="428">
        <v>0.95</v>
      </c>
      <c r="L487" s="426" t="s">
        <v>241</v>
      </c>
      <c r="M487" s="427">
        <f>K487</f>
        <v>0.95</v>
      </c>
      <c r="N487" s="426" t="s">
        <v>334</v>
      </c>
      <c r="O487" s="441">
        <f>AB499/$AB$504</f>
        <v>0.27416399450297757</v>
      </c>
      <c r="P487" s="431" t="s">
        <v>242</v>
      </c>
      <c r="Q487" s="431"/>
      <c r="S487" s="442">
        <f>IF(AND(M487="",K487=""),"",IF(M487="",K487,M487))</f>
        <v>0.95</v>
      </c>
      <c r="T487" s="443">
        <f>IF(S487="","",IF($S$515="Y",U487,IF(S487&gt;=$S$507-$T$5*$S$511,IF(S487&lt;=$S$507+$T$5*$S$511,S487,""),"")))</f>
        <v>0.26045579477782865</v>
      </c>
      <c r="U487" s="442">
        <f>IF(OR(R487="Y",AB487="N",AG487="N"),"",IF(AND(M487="",K487=""),"",IF(M487="",K487*O487,M487*O487)))</f>
        <v>0.26045579477782865</v>
      </c>
      <c r="V487" s="444" t="str">
        <f t="shared" ref="V487:V506" si="457">IF(AND(N487="",L487=""),"",IF(N487="",L487,N487))</f>
        <v>tons milk/yr/ton LW</v>
      </c>
      <c r="Z487" s="446"/>
      <c r="AP487" s="446"/>
      <c r="AS487" s="449">
        <f>$U487</f>
        <v>0.26045579477782865</v>
      </c>
      <c r="AU487" s="450" t="str">
        <f t="shared" ref="AU487:AU506" ca="1" si="458">IF($AT$155="region",IF($E487=AU$159,$S487,""),IF($G487=AU$159,$S487,""))</f>
        <v/>
      </c>
      <c r="AV487" s="450" t="str">
        <f t="shared" ref="AV487:AV506" ca="1" si="459">IF($AT$155="Region",IF($E487=AU$159,$T487,""),IF($G487=AU$159,$T487,""))</f>
        <v/>
      </c>
      <c r="AX487" s="450" t="str">
        <f t="shared" ref="AX487:AX506" ca="1" si="460">IF($AT$155="region",IF($E487=AX$159,$S487,""),IF($G487=AX$159,$S487,""))</f>
        <v/>
      </c>
      <c r="AY487" s="450" t="str">
        <f t="shared" ref="AY487:AY506" ca="1" si="461">IF($AT$155="Region",IF($E487=AX$159,$T487,""),IF($G487=AX$159,$T487,""))</f>
        <v/>
      </c>
      <c r="BA487" s="450" t="str">
        <f t="shared" ref="BA487:BA506" ca="1" si="462">IF($AT$155="region",IF($E487=BA$159,$S487,""),IF($G487=BA$159,$S487,""))</f>
        <v/>
      </c>
      <c r="BB487" s="450" t="str">
        <f t="shared" ref="BB487:BB506" ca="1" si="463">IF($AT$155="Region",IF($E487=BA$159,$T487,""),IF($G487=BA$159,$T487,""))</f>
        <v/>
      </c>
      <c r="BD487" s="450" t="str">
        <f t="shared" ref="BD487:BD506" ca="1" si="464">IF($AT$155="region",IF($E487=BD$159,$S487,""),IF($G487=BD$159,$S487,""))</f>
        <v/>
      </c>
      <c r="BE487" s="450" t="str">
        <f t="shared" ref="BE487:BE506" ca="1" si="465">IF($AT$155="Region",IF($E487=BD$159,$T487,""),IF($G487=BD$159,$T487,""))</f>
        <v/>
      </c>
      <c r="BG487" s="450" t="str">
        <f t="shared" ref="BG487:BG506" ca="1" si="466">IF($AT$155="region",IF($E487=BG$159,$S487,""),IF($G487=BG$159,$S487,""))</f>
        <v/>
      </c>
      <c r="BH487" s="450" t="str">
        <f t="shared" ref="BH487:BH506" ca="1" si="467">IF($AT$155="Region",IF($E487=BG$159,$T487,""),IF($G487=BG$159,$T487,""))</f>
        <v/>
      </c>
      <c r="BI487" s="451"/>
      <c r="BJ487" s="450" t="str">
        <f t="shared" ref="BJ487:BJ506" ca="1" si="468">IF($E487=$BJ$159,S487,"")</f>
        <v/>
      </c>
      <c r="BK487" s="450" t="str">
        <f t="shared" ref="BK487:BK506" ca="1" si="469">IF($E487=$BJ$159,T487,"")</f>
        <v/>
      </c>
      <c r="BM487" s="450" t="str">
        <f t="shared" ref="BM487:BM506" ca="1" si="470">IF($E487=$BM$159,S487,"")</f>
        <v/>
      </c>
      <c r="BN487" s="450" t="str">
        <f t="shared" ref="BN487:BN506" ca="1" si="471">IF($E487=$BM$159,T487,"")</f>
        <v/>
      </c>
      <c r="BP487" s="450" t="str">
        <f t="shared" ref="BP487:BP506" ca="1" si="472">IF($E487=$BP$159,S487,"")</f>
        <v/>
      </c>
      <c r="BQ487" s="450" t="str">
        <f t="shared" ref="BQ487:BQ506" ca="1" si="473">IF($E487=$BP$159,T487,"")</f>
        <v/>
      </c>
      <c r="BS487" s="450" t="str">
        <f t="shared" ref="BS487:BS506" ca="1" si="474">IF($E487=$BS$159,S487,"")</f>
        <v/>
      </c>
      <c r="BT487" s="450" t="str">
        <f t="shared" ref="BT487:BT506" ca="1" si="475">IF($E487=$BS$159,T487,"")</f>
        <v/>
      </c>
      <c r="BU487" s="452"/>
      <c r="BV487" s="446"/>
      <c r="BW487" s="450" t="str">
        <f t="shared" ref="BW487:BW506" ca="1" si="476">IF($AT$155="Thermal-Moisture Regime",IF($E487=BW$159,$S487,""),IF($G487=BW$159,$S487,""))</f>
        <v/>
      </c>
      <c r="BX487" s="450" t="str">
        <f t="shared" ref="BX487:BX506" ca="1" si="477">IF($AT$155="Thermal-Moisture Regime",IF($E487=BW$159,$T487,""),IF($G487=BW$159,$T487,""))</f>
        <v/>
      </c>
      <c r="BY487" s="452"/>
      <c r="BZ487" s="450" t="str">
        <f t="shared" ref="BZ487:BZ506" ca="1" si="478">IF($AT$155="Thermal-Moisture Regime",IF($E487=BZ$159,$S487,""),IF($G487=BZ$159,$S487,""))</f>
        <v/>
      </c>
      <c r="CA487" s="450" t="str">
        <f t="shared" ref="CA487:CA506" ca="1" si="479">IF($AT$155="Thermal-Moisture Regime",IF($E487=BZ$159,$T487,""),IF($G487=BZ$159,$T487,""))</f>
        <v/>
      </c>
      <c r="CC487" s="450" t="str">
        <f t="shared" ref="CC487:CC506" ca="1" si="480">IF($AT$155="Thermal-Moisture Regime",IF($E487=CC$159,$S487,""),IF($G487=CC$159,$S487,""))</f>
        <v/>
      </c>
      <c r="CD487" s="450" t="str">
        <f t="shared" ref="CD487:CD506" ca="1" si="481">IF($AT$155="Thermal-Moisture Regime",IF($E487=CC$159,$T487,""),IF($G487=CC$159,$T487,""))</f>
        <v/>
      </c>
      <c r="CF487" s="450" t="str">
        <f t="shared" ref="CF487:CF506" si="482">IF($AT$155="Thermal-Moisture Regime",IF($E487=CF$159,$S487,""),IF($G487=CF$159,$S487,""))</f>
        <v/>
      </c>
      <c r="CG487" s="450" t="str">
        <f t="shared" ref="CG487:CG506" si="483">IF($AT$155="Thermal-Moisture Regime",IF($E487=CF$159,$T487,""),IF($G487=CF$159,$T487,""))</f>
        <v/>
      </c>
      <c r="CI487" s="450" t="str">
        <f t="shared" ref="CI487:CI506" ca="1" si="484">IF($AT$155="Thermal-Moisture Regime",IF($E487=CI$159,$S487,""),IF($G487=CI$159,$S487,""))</f>
        <v/>
      </c>
      <c r="CJ487" s="450" t="str">
        <f t="shared" ref="CJ487:CJ506" ca="1" si="485">IF($AT$155="Thermal-Moisture Regime",IF($E487=CI$159,$T487,""),IF($G487=CI$159,$T487,""))</f>
        <v/>
      </c>
      <c r="CL487" s="450" t="str">
        <f t="shared" ref="CL487:CL506" ca="1" si="486">IF($AT$155="Thermal-Moisture Regime",IF($E487=CL$159,$S487,""),IF($G487=CL$159,$S487,""))</f>
        <v/>
      </c>
      <c r="CM487" s="450" t="str">
        <f t="shared" ref="CM487:CM506" ca="1" si="487">IF($AT$155="Thermal-Moisture Regime",IF($E487=CL$159,$T487,""),IF($G487=CL$159,$T487,""))</f>
        <v/>
      </c>
    </row>
    <row r="488" spans="1:92" s="441" customFormat="1" ht="17.399999999999999" x14ac:dyDescent="0.55000000000000004">
      <c r="A488" s="445">
        <v>2</v>
      </c>
      <c r="B488" s="423" t="str">
        <f t="shared" si="456"/>
        <v>: FAO 1998</v>
      </c>
      <c r="C488" s="425" t="s">
        <v>238</v>
      </c>
      <c r="D488" s="470" t="s">
        <v>237</v>
      </c>
      <c r="E488" s="425"/>
      <c r="F488" s="425" t="s">
        <v>243</v>
      </c>
      <c r="G488" s="425"/>
      <c r="H488" s="305"/>
      <c r="I488" s="424">
        <v>1998</v>
      </c>
      <c r="J488" s="306"/>
      <c r="K488" s="569">
        <v>0.04</v>
      </c>
      <c r="L488" s="426" t="s">
        <v>241</v>
      </c>
      <c r="M488" s="427">
        <f>K488</f>
        <v>0.04</v>
      </c>
      <c r="N488" s="426" t="s">
        <v>334</v>
      </c>
      <c r="O488" s="441">
        <f t="shared" ref="O488:O492" si="488">AB500/$AB$504</f>
        <v>0.26500229042601925</v>
      </c>
      <c r="P488" s="431" t="s">
        <v>242</v>
      </c>
      <c r="Q488" s="431"/>
      <c r="S488" s="442">
        <f t="shared" ref="S488:S506" si="489">IF(AND(M488="",K488=""),"",IF(M488="",K488,M488))</f>
        <v>0.04</v>
      </c>
      <c r="T488" s="443">
        <f t="shared" ref="T488:T506" si="490">IF(S488="","",IF($S$515="Y",U488,IF(S488&gt;=$S$507-$T$5*$S$511,IF(S488&lt;=$S$507+$T$5*$S$511,S488,""),"")))</f>
        <v>1.060009161704077E-2</v>
      </c>
      <c r="U488" s="442">
        <f t="shared" ref="U488:U506" si="491">IF(OR(R488="Y",AB488="N",AG488="N"),"",IF(AND(M488="",K488=""),"",IF(M488="",K488*O488,M488*O488)))</f>
        <v>1.060009161704077E-2</v>
      </c>
      <c r="V488" s="444" t="str">
        <f t="shared" si="457"/>
        <v>tons milk/yr/ton LW</v>
      </c>
      <c r="Z488" s="446"/>
      <c r="AP488" s="446"/>
      <c r="AS488" s="453"/>
      <c r="AU488" s="450" t="str">
        <f t="shared" ca="1" si="458"/>
        <v/>
      </c>
      <c r="AV488" s="450" t="str">
        <f t="shared" ca="1" si="459"/>
        <v/>
      </c>
      <c r="AX488" s="450" t="str">
        <f t="shared" ca="1" si="460"/>
        <v/>
      </c>
      <c r="AY488" s="450" t="str">
        <f t="shared" ca="1" si="461"/>
        <v/>
      </c>
      <c r="BA488" s="450" t="str">
        <f t="shared" ca="1" si="462"/>
        <v/>
      </c>
      <c r="BB488" s="450" t="str">
        <f t="shared" ca="1" si="463"/>
        <v/>
      </c>
      <c r="BD488" s="450" t="str">
        <f t="shared" ca="1" si="464"/>
        <v/>
      </c>
      <c r="BE488" s="450" t="str">
        <f t="shared" ca="1" si="465"/>
        <v/>
      </c>
      <c r="BG488" s="450" t="str">
        <f t="shared" ca="1" si="466"/>
        <v/>
      </c>
      <c r="BH488" s="450" t="str">
        <f t="shared" ca="1" si="467"/>
        <v/>
      </c>
      <c r="BI488" s="451"/>
      <c r="BJ488" s="450" t="str">
        <f t="shared" ca="1" si="468"/>
        <v/>
      </c>
      <c r="BK488" s="450" t="str">
        <f t="shared" ca="1" si="469"/>
        <v/>
      </c>
      <c r="BM488" s="450" t="str">
        <f t="shared" ca="1" si="470"/>
        <v/>
      </c>
      <c r="BN488" s="450" t="str">
        <f t="shared" ca="1" si="471"/>
        <v/>
      </c>
      <c r="BP488" s="450" t="str">
        <f t="shared" ca="1" si="472"/>
        <v/>
      </c>
      <c r="BQ488" s="450" t="str">
        <f t="shared" ca="1" si="473"/>
        <v/>
      </c>
      <c r="BS488" s="450" t="str">
        <f t="shared" ca="1" si="474"/>
        <v/>
      </c>
      <c r="BT488" s="450" t="str">
        <f t="shared" ca="1" si="475"/>
        <v/>
      </c>
      <c r="BU488" s="452"/>
      <c r="BV488" s="446"/>
      <c r="BW488" s="450" t="str">
        <f t="shared" ca="1" si="476"/>
        <v/>
      </c>
      <c r="BX488" s="450" t="str">
        <f t="shared" ca="1" si="477"/>
        <v/>
      </c>
      <c r="BY488" s="452"/>
      <c r="BZ488" s="450" t="str">
        <f t="shared" ca="1" si="478"/>
        <v/>
      </c>
      <c r="CA488" s="450" t="str">
        <f t="shared" ca="1" si="479"/>
        <v/>
      </c>
      <c r="CC488" s="450" t="str">
        <f t="shared" ca="1" si="480"/>
        <v/>
      </c>
      <c r="CD488" s="450" t="str">
        <f t="shared" ca="1" si="481"/>
        <v/>
      </c>
      <c r="CF488" s="450" t="str">
        <f t="shared" si="482"/>
        <v/>
      </c>
      <c r="CG488" s="450" t="str">
        <f t="shared" si="483"/>
        <v/>
      </c>
      <c r="CI488" s="450" t="str">
        <f t="shared" ca="1" si="484"/>
        <v/>
      </c>
      <c r="CJ488" s="450" t="str">
        <f t="shared" ca="1" si="485"/>
        <v/>
      </c>
      <c r="CL488" s="450" t="str">
        <f t="shared" ca="1" si="486"/>
        <v/>
      </c>
      <c r="CM488" s="450" t="str">
        <f t="shared" ca="1" si="487"/>
        <v/>
      </c>
    </row>
    <row r="489" spans="1:92" s="441" customFormat="1" ht="17.399999999999999" x14ac:dyDescent="0.55000000000000004">
      <c r="A489" s="445">
        <v>3</v>
      </c>
      <c r="B489" s="423" t="str">
        <f>CONCATENATE(E489,": ",C489)</f>
        <v>: FAO 1998</v>
      </c>
      <c r="C489" s="425" t="s">
        <v>238</v>
      </c>
      <c r="D489" s="470" t="s">
        <v>237</v>
      </c>
      <c r="E489" s="425"/>
      <c r="F489" s="424" t="s">
        <v>244</v>
      </c>
      <c r="G489" s="425"/>
      <c r="H489" s="305"/>
      <c r="I489" s="424">
        <v>1998</v>
      </c>
      <c r="J489" s="306"/>
      <c r="K489" s="529">
        <v>0.1</v>
      </c>
      <c r="L489" s="426" t="s">
        <v>241</v>
      </c>
      <c r="M489" s="427">
        <f>K489</f>
        <v>0.1</v>
      </c>
      <c r="N489" s="426" t="s">
        <v>334</v>
      </c>
      <c r="O489" s="441">
        <f t="shared" si="488"/>
        <v>0.13284470911589555</v>
      </c>
      <c r="P489" s="431" t="s">
        <v>242</v>
      </c>
      <c r="Q489" s="431"/>
      <c r="S489" s="442">
        <f t="shared" si="489"/>
        <v>0.1</v>
      </c>
      <c r="T489" s="443">
        <f t="shared" si="490"/>
        <v>1.3284470911589555E-2</v>
      </c>
      <c r="U489" s="442">
        <f t="shared" si="491"/>
        <v>1.3284470911589555E-2</v>
      </c>
      <c r="V489" s="444" t="str">
        <f t="shared" si="457"/>
        <v>tons milk/yr/ton LW</v>
      </c>
      <c r="Z489" s="446"/>
      <c r="AP489" s="446"/>
      <c r="AS489" s="453"/>
      <c r="AU489" s="450" t="str">
        <f t="shared" ca="1" si="458"/>
        <v/>
      </c>
      <c r="AV489" s="450" t="str">
        <f t="shared" ca="1" si="459"/>
        <v/>
      </c>
      <c r="AX489" s="450" t="str">
        <f t="shared" ca="1" si="460"/>
        <v/>
      </c>
      <c r="AY489" s="450" t="str">
        <f t="shared" ca="1" si="461"/>
        <v/>
      </c>
      <c r="BA489" s="450" t="str">
        <f t="shared" ca="1" si="462"/>
        <v/>
      </c>
      <c r="BB489" s="450" t="str">
        <f t="shared" ca="1" si="463"/>
        <v/>
      </c>
      <c r="BD489" s="450" t="str">
        <f t="shared" ca="1" si="464"/>
        <v/>
      </c>
      <c r="BE489" s="450" t="str">
        <f t="shared" ca="1" si="465"/>
        <v/>
      </c>
      <c r="BG489" s="450" t="str">
        <f t="shared" ca="1" si="466"/>
        <v/>
      </c>
      <c r="BH489" s="450" t="str">
        <f t="shared" ca="1" si="467"/>
        <v/>
      </c>
      <c r="BI489" s="451"/>
      <c r="BJ489" s="450" t="str">
        <f t="shared" ca="1" si="468"/>
        <v/>
      </c>
      <c r="BK489" s="450" t="str">
        <f t="shared" ca="1" si="469"/>
        <v/>
      </c>
      <c r="BM489" s="450" t="str">
        <f t="shared" ca="1" si="470"/>
        <v/>
      </c>
      <c r="BN489" s="450" t="str">
        <f t="shared" ca="1" si="471"/>
        <v/>
      </c>
      <c r="BP489" s="450" t="str">
        <f t="shared" ca="1" si="472"/>
        <v/>
      </c>
      <c r="BQ489" s="450" t="str">
        <f t="shared" ca="1" si="473"/>
        <v/>
      </c>
      <c r="BS489" s="450" t="str">
        <f t="shared" ca="1" si="474"/>
        <v/>
      </c>
      <c r="BT489" s="450" t="str">
        <f t="shared" ca="1" si="475"/>
        <v/>
      </c>
      <c r="BU489" s="452"/>
      <c r="BV489" s="446"/>
      <c r="BW489" s="450" t="str">
        <f t="shared" ca="1" si="476"/>
        <v/>
      </c>
      <c r="BX489" s="450" t="str">
        <f t="shared" ca="1" si="477"/>
        <v/>
      </c>
      <c r="BY489" s="452"/>
      <c r="BZ489" s="450" t="str">
        <f t="shared" ca="1" si="478"/>
        <v/>
      </c>
      <c r="CA489" s="450" t="str">
        <f t="shared" ca="1" si="479"/>
        <v/>
      </c>
      <c r="CC489" s="450" t="str">
        <f t="shared" ca="1" si="480"/>
        <v/>
      </c>
      <c r="CD489" s="450" t="str">
        <f t="shared" ca="1" si="481"/>
        <v/>
      </c>
      <c r="CF489" s="450" t="str">
        <f t="shared" si="482"/>
        <v/>
      </c>
      <c r="CG489" s="450" t="str">
        <f t="shared" si="483"/>
        <v/>
      </c>
      <c r="CI489" s="450" t="str">
        <f t="shared" ca="1" si="484"/>
        <v/>
      </c>
      <c r="CJ489" s="450" t="str">
        <f t="shared" ca="1" si="485"/>
        <v/>
      </c>
      <c r="CL489" s="450" t="str">
        <f t="shared" ca="1" si="486"/>
        <v/>
      </c>
      <c r="CM489" s="450" t="str">
        <f t="shared" ca="1" si="487"/>
        <v/>
      </c>
    </row>
    <row r="490" spans="1:92" s="441" customFormat="1" ht="17.399999999999999" x14ac:dyDescent="0.55000000000000004">
      <c r="A490" s="445">
        <v>4</v>
      </c>
      <c r="B490" s="423" t="str">
        <f t="shared" ref="B490:B506" si="492">CONCATENATE(E490,": ",C490)</f>
        <v>: FAO 1998</v>
      </c>
      <c r="C490" s="425" t="s">
        <v>238</v>
      </c>
      <c r="D490" s="470" t="s">
        <v>237</v>
      </c>
      <c r="E490" s="425"/>
      <c r="F490" s="424" t="s">
        <v>245</v>
      </c>
      <c r="G490" s="425"/>
      <c r="H490" s="305"/>
      <c r="I490" s="424">
        <v>1998</v>
      </c>
      <c r="J490" s="306"/>
      <c r="K490" s="529">
        <v>0.05</v>
      </c>
      <c r="L490" s="426" t="s">
        <v>241</v>
      </c>
      <c r="M490" s="427">
        <f>K490</f>
        <v>0.05</v>
      </c>
      <c r="N490" s="426" t="s">
        <v>334</v>
      </c>
      <c r="O490" s="441">
        <f t="shared" si="488"/>
        <v>0.17269812185066422</v>
      </c>
      <c r="P490" s="431" t="s">
        <v>242</v>
      </c>
      <c r="Q490" s="431"/>
      <c r="S490" s="442">
        <f t="shared" si="489"/>
        <v>0.05</v>
      </c>
      <c r="T490" s="443">
        <f t="shared" si="490"/>
        <v>8.6349060925332115E-3</v>
      </c>
      <c r="U490" s="442">
        <f t="shared" si="491"/>
        <v>8.6349060925332115E-3</v>
      </c>
      <c r="V490" s="444" t="str">
        <f t="shared" si="457"/>
        <v>tons milk/yr/ton LW</v>
      </c>
      <c r="Z490" s="446"/>
      <c r="AP490" s="446"/>
      <c r="AS490" s="452"/>
      <c r="AU490" s="450" t="str">
        <f t="shared" ca="1" si="458"/>
        <v/>
      </c>
      <c r="AV490" s="450" t="str">
        <f t="shared" ca="1" si="459"/>
        <v/>
      </c>
      <c r="AX490" s="450" t="str">
        <f t="shared" ca="1" si="460"/>
        <v/>
      </c>
      <c r="AY490" s="450" t="str">
        <f t="shared" ca="1" si="461"/>
        <v/>
      </c>
      <c r="BA490" s="450" t="str">
        <f t="shared" ca="1" si="462"/>
        <v/>
      </c>
      <c r="BB490" s="450" t="str">
        <f t="shared" ca="1" si="463"/>
        <v/>
      </c>
      <c r="BD490" s="450" t="str">
        <f t="shared" ca="1" si="464"/>
        <v/>
      </c>
      <c r="BE490" s="450" t="str">
        <f t="shared" ca="1" si="465"/>
        <v/>
      </c>
      <c r="BG490" s="450" t="str">
        <f t="shared" ca="1" si="466"/>
        <v/>
      </c>
      <c r="BH490" s="450" t="str">
        <f t="shared" ca="1" si="467"/>
        <v/>
      </c>
      <c r="BI490" s="451"/>
      <c r="BJ490" s="450" t="str">
        <f t="shared" ca="1" si="468"/>
        <v/>
      </c>
      <c r="BK490" s="450" t="str">
        <f t="shared" ca="1" si="469"/>
        <v/>
      </c>
      <c r="BM490" s="450" t="str">
        <f t="shared" ca="1" si="470"/>
        <v/>
      </c>
      <c r="BN490" s="450" t="str">
        <f t="shared" ca="1" si="471"/>
        <v/>
      </c>
      <c r="BP490" s="450" t="str">
        <f t="shared" ca="1" si="472"/>
        <v/>
      </c>
      <c r="BQ490" s="450" t="str">
        <f t="shared" ca="1" si="473"/>
        <v/>
      </c>
      <c r="BS490" s="450" t="str">
        <f t="shared" ca="1" si="474"/>
        <v/>
      </c>
      <c r="BT490" s="450" t="str">
        <f t="shared" ca="1" si="475"/>
        <v/>
      </c>
      <c r="BU490" s="452"/>
      <c r="BV490" s="446"/>
      <c r="BW490" s="450" t="str">
        <f t="shared" ca="1" si="476"/>
        <v/>
      </c>
      <c r="BX490" s="450" t="str">
        <f t="shared" ca="1" si="477"/>
        <v/>
      </c>
      <c r="BY490" s="452"/>
      <c r="BZ490" s="450" t="str">
        <f t="shared" ca="1" si="478"/>
        <v/>
      </c>
      <c r="CA490" s="450" t="str">
        <f t="shared" ca="1" si="479"/>
        <v/>
      </c>
      <c r="CC490" s="450" t="str">
        <f t="shared" ca="1" si="480"/>
        <v/>
      </c>
      <c r="CD490" s="450" t="str">
        <f t="shared" ca="1" si="481"/>
        <v/>
      </c>
      <c r="CF490" s="450" t="str">
        <f t="shared" si="482"/>
        <v/>
      </c>
      <c r="CG490" s="450" t="str">
        <f t="shared" si="483"/>
        <v/>
      </c>
      <c r="CI490" s="450" t="str">
        <f t="shared" ca="1" si="484"/>
        <v/>
      </c>
      <c r="CJ490" s="450" t="str">
        <f t="shared" ca="1" si="485"/>
        <v/>
      </c>
      <c r="CL490" s="450" t="str">
        <f t="shared" ca="1" si="486"/>
        <v/>
      </c>
      <c r="CM490" s="450" t="str">
        <f t="shared" ca="1" si="487"/>
        <v/>
      </c>
    </row>
    <row r="491" spans="1:92" s="441" customFormat="1" ht="17.399999999999999" x14ac:dyDescent="0.55000000000000004">
      <c r="A491" s="445">
        <v>5</v>
      </c>
      <c r="B491" s="423" t="str">
        <f t="shared" si="492"/>
        <v>: FAO 1998</v>
      </c>
      <c r="C491" s="425" t="s">
        <v>238</v>
      </c>
      <c r="D491" s="470" t="s">
        <v>237</v>
      </c>
      <c r="E491" s="425"/>
      <c r="F491" s="424" t="s">
        <v>246</v>
      </c>
      <c r="G491" s="425"/>
      <c r="H491" s="305"/>
      <c r="I491" s="424">
        <v>1998</v>
      </c>
      <c r="J491" s="306"/>
      <c r="K491" s="529">
        <v>0.95</v>
      </c>
      <c r="L491" s="426" t="s">
        <v>241</v>
      </c>
      <c r="M491" s="427">
        <f>K491</f>
        <v>0.95</v>
      </c>
      <c r="N491" s="426" t="s">
        <v>334</v>
      </c>
      <c r="O491" s="441">
        <f t="shared" si="488"/>
        <v>0.15529088410444342</v>
      </c>
      <c r="P491" s="431" t="s">
        <v>249</v>
      </c>
      <c r="Q491" s="431"/>
      <c r="S491" s="442">
        <f t="shared" si="489"/>
        <v>0.95</v>
      </c>
      <c r="T491" s="443">
        <f t="shared" si="490"/>
        <v>0.14752633989922123</v>
      </c>
      <c r="U491" s="442">
        <f t="shared" si="491"/>
        <v>0.14752633989922123</v>
      </c>
      <c r="V491" s="444" t="str">
        <f t="shared" si="457"/>
        <v>tons milk/yr/ton LW</v>
      </c>
      <c r="Z491" s="446"/>
      <c r="AA491" s="441" t="s">
        <v>328</v>
      </c>
      <c r="AB491" s="441" t="s">
        <v>241</v>
      </c>
      <c r="AC491" s="471" t="s">
        <v>331</v>
      </c>
      <c r="AP491" s="446"/>
      <c r="AS491" s="453"/>
      <c r="AU491" s="450" t="str">
        <f t="shared" ca="1" si="458"/>
        <v/>
      </c>
      <c r="AV491" s="450" t="str">
        <f t="shared" ca="1" si="459"/>
        <v/>
      </c>
      <c r="AX491" s="450" t="str">
        <f t="shared" ca="1" si="460"/>
        <v/>
      </c>
      <c r="AY491" s="450" t="str">
        <f t="shared" ca="1" si="461"/>
        <v/>
      </c>
      <c r="BA491" s="450" t="str">
        <f t="shared" ca="1" si="462"/>
        <v/>
      </c>
      <c r="BB491" s="450" t="str">
        <f t="shared" ca="1" si="463"/>
        <v/>
      </c>
      <c r="BD491" s="450" t="str">
        <f t="shared" ca="1" si="464"/>
        <v/>
      </c>
      <c r="BE491" s="450" t="str">
        <f t="shared" ca="1" si="465"/>
        <v/>
      </c>
      <c r="BG491" s="450" t="str">
        <f t="shared" ca="1" si="466"/>
        <v/>
      </c>
      <c r="BH491" s="450" t="str">
        <f t="shared" ca="1" si="467"/>
        <v/>
      </c>
      <c r="BI491" s="451"/>
      <c r="BJ491" s="450" t="str">
        <f t="shared" ca="1" si="468"/>
        <v/>
      </c>
      <c r="BK491" s="450" t="str">
        <f t="shared" ca="1" si="469"/>
        <v/>
      </c>
      <c r="BM491" s="450" t="str">
        <f t="shared" ca="1" si="470"/>
        <v/>
      </c>
      <c r="BN491" s="450" t="str">
        <f t="shared" ca="1" si="471"/>
        <v/>
      </c>
      <c r="BP491" s="450" t="str">
        <f t="shared" ca="1" si="472"/>
        <v/>
      </c>
      <c r="BQ491" s="450" t="str">
        <f t="shared" ca="1" si="473"/>
        <v/>
      </c>
      <c r="BS491" s="450" t="str">
        <f t="shared" ca="1" si="474"/>
        <v/>
      </c>
      <c r="BT491" s="450" t="str">
        <f t="shared" ca="1" si="475"/>
        <v/>
      </c>
      <c r="BU491" s="452"/>
      <c r="BV491" s="446"/>
      <c r="BW491" s="450" t="str">
        <f t="shared" ca="1" si="476"/>
        <v/>
      </c>
      <c r="BX491" s="450" t="str">
        <f t="shared" ca="1" si="477"/>
        <v/>
      </c>
      <c r="BY491" s="452"/>
      <c r="BZ491" s="450" t="str">
        <f t="shared" ca="1" si="478"/>
        <v/>
      </c>
      <c r="CA491" s="450" t="str">
        <f t="shared" ca="1" si="479"/>
        <v/>
      </c>
      <c r="CC491" s="450" t="str">
        <f t="shared" ca="1" si="480"/>
        <v/>
      </c>
      <c r="CD491" s="450" t="str">
        <f t="shared" ca="1" si="481"/>
        <v/>
      </c>
      <c r="CF491" s="450" t="str">
        <f t="shared" si="482"/>
        <v/>
      </c>
      <c r="CG491" s="450" t="str">
        <f t="shared" si="483"/>
        <v/>
      </c>
      <c r="CI491" s="450" t="str">
        <f t="shared" ca="1" si="484"/>
        <v/>
      </c>
      <c r="CJ491" s="450" t="str">
        <f t="shared" ca="1" si="485"/>
        <v/>
      </c>
      <c r="CL491" s="450" t="str">
        <f t="shared" ca="1" si="486"/>
        <v/>
      </c>
      <c r="CM491" s="450" t="str">
        <f t="shared" ca="1" si="487"/>
        <v/>
      </c>
    </row>
    <row r="492" spans="1:92" s="441" customFormat="1" ht="17.399999999999999" x14ac:dyDescent="0.55000000000000004">
      <c r="A492" s="445">
        <v>6</v>
      </c>
      <c r="B492" s="423" t="str">
        <f t="shared" si="492"/>
        <v>: FAO 1995</v>
      </c>
      <c r="C492" s="425" t="s">
        <v>331</v>
      </c>
      <c r="D492" s="470" t="s">
        <v>333</v>
      </c>
      <c r="E492" s="425"/>
      <c r="F492" s="424" t="s">
        <v>326</v>
      </c>
      <c r="G492" s="425"/>
      <c r="H492" s="305"/>
      <c r="I492" s="424">
        <v>1995</v>
      </c>
      <c r="J492" s="306"/>
      <c r="K492" s="529">
        <v>2</v>
      </c>
      <c r="L492" s="426" t="s">
        <v>325</v>
      </c>
      <c r="M492" s="427">
        <f>SUM((K492*AB496)*365)/1000</f>
        <v>0.37412499999999993</v>
      </c>
      <c r="N492" s="426" t="s">
        <v>334</v>
      </c>
      <c r="O492" s="441">
        <f t="shared" si="488"/>
        <v>1</v>
      </c>
      <c r="P492" s="431" t="s">
        <v>327</v>
      </c>
      <c r="Q492" s="431"/>
      <c r="S492" s="442">
        <f t="shared" si="489"/>
        <v>0.37412499999999993</v>
      </c>
      <c r="T492" s="443">
        <f t="shared" si="490"/>
        <v>0.37412499999999993</v>
      </c>
      <c r="U492" s="442">
        <f t="shared" si="491"/>
        <v>0.37412499999999993</v>
      </c>
      <c r="V492" s="444" t="str">
        <f t="shared" si="457"/>
        <v>tons milk/yr/ton LW</v>
      </c>
      <c r="Z492" s="446"/>
      <c r="AA492" s="467" t="s">
        <v>329</v>
      </c>
      <c r="AB492" s="467">
        <v>0.46</v>
      </c>
      <c r="AP492" s="446"/>
      <c r="AS492" s="453"/>
      <c r="AU492" s="450" t="str">
        <f t="shared" ca="1" si="458"/>
        <v/>
      </c>
      <c r="AV492" s="450" t="str">
        <f t="shared" ca="1" si="459"/>
        <v/>
      </c>
      <c r="AX492" s="450" t="str">
        <f t="shared" ca="1" si="460"/>
        <v/>
      </c>
      <c r="AY492" s="450" t="str">
        <f t="shared" ca="1" si="461"/>
        <v/>
      </c>
      <c r="BA492" s="450" t="str">
        <f t="shared" ca="1" si="462"/>
        <v/>
      </c>
      <c r="BB492" s="450" t="str">
        <f t="shared" ca="1" si="463"/>
        <v/>
      </c>
      <c r="BD492" s="450" t="str">
        <f t="shared" ca="1" si="464"/>
        <v/>
      </c>
      <c r="BE492" s="450" t="str">
        <f t="shared" ca="1" si="465"/>
        <v/>
      </c>
      <c r="BG492" s="450" t="str">
        <f t="shared" ca="1" si="466"/>
        <v/>
      </c>
      <c r="BH492" s="450" t="str">
        <f t="shared" ca="1" si="467"/>
        <v/>
      </c>
      <c r="BI492" s="451"/>
      <c r="BJ492" s="450" t="str">
        <f t="shared" ca="1" si="468"/>
        <v/>
      </c>
      <c r="BK492" s="450" t="str">
        <f t="shared" ca="1" si="469"/>
        <v/>
      </c>
      <c r="BM492" s="450" t="str">
        <f t="shared" ca="1" si="470"/>
        <v/>
      </c>
      <c r="BN492" s="450" t="str">
        <f t="shared" ca="1" si="471"/>
        <v/>
      </c>
      <c r="BP492" s="450" t="str">
        <f t="shared" ca="1" si="472"/>
        <v/>
      </c>
      <c r="BQ492" s="450" t="str">
        <f t="shared" ca="1" si="473"/>
        <v/>
      </c>
      <c r="BS492" s="450" t="str">
        <f t="shared" ca="1" si="474"/>
        <v/>
      </c>
      <c r="BT492" s="450" t="str">
        <f t="shared" ca="1" si="475"/>
        <v/>
      </c>
      <c r="BU492" s="452"/>
      <c r="BV492" s="446"/>
      <c r="BW492" s="450" t="str">
        <f t="shared" ca="1" si="476"/>
        <v/>
      </c>
      <c r="BX492" s="450" t="str">
        <f t="shared" ca="1" si="477"/>
        <v/>
      </c>
      <c r="BY492" s="452"/>
      <c r="BZ492" s="450" t="str">
        <f t="shared" ca="1" si="478"/>
        <v/>
      </c>
      <c r="CA492" s="450" t="str">
        <f t="shared" ca="1" si="479"/>
        <v/>
      </c>
      <c r="CC492" s="450" t="str">
        <f t="shared" ca="1" si="480"/>
        <v/>
      </c>
      <c r="CD492" s="450" t="str">
        <f t="shared" ca="1" si="481"/>
        <v/>
      </c>
      <c r="CF492" s="450" t="str">
        <f t="shared" si="482"/>
        <v/>
      </c>
      <c r="CG492" s="450" t="str">
        <f t="shared" si="483"/>
        <v/>
      </c>
      <c r="CI492" s="450" t="str">
        <f t="shared" ca="1" si="484"/>
        <v/>
      </c>
      <c r="CJ492" s="450" t="str">
        <f t="shared" ca="1" si="485"/>
        <v/>
      </c>
      <c r="CL492" s="450" t="str">
        <f t="shared" ca="1" si="486"/>
        <v/>
      </c>
      <c r="CM492" s="450" t="str">
        <f t="shared" ca="1" si="487"/>
        <v/>
      </c>
    </row>
    <row r="493" spans="1:92" s="441" customFormat="1" ht="17.399999999999999" x14ac:dyDescent="0.55000000000000004">
      <c r="A493" s="445">
        <v>7</v>
      </c>
      <c r="B493" s="423" t="str">
        <f t="shared" si="492"/>
        <v xml:space="preserve">: </v>
      </c>
      <c r="C493" s="424"/>
      <c r="D493" s="424"/>
      <c r="E493" s="425"/>
      <c r="F493" s="424"/>
      <c r="G493" s="425"/>
      <c r="H493" s="305"/>
      <c r="I493" s="424"/>
      <c r="J493" s="306"/>
      <c r="K493" s="529"/>
      <c r="L493" s="426"/>
      <c r="M493" s="427"/>
      <c r="N493" s="426" t="s">
        <v>209</v>
      </c>
      <c r="O493" s="432"/>
      <c r="P493" s="431"/>
      <c r="Q493" s="431"/>
      <c r="S493" s="442" t="str">
        <f t="shared" si="489"/>
        <v/>
      </c>
      <c r="T493" s="443" t="str">
        <f t="shared" si="490"/>
        <v/>
      </c>
      <c r="U493" s="442" t="str">
        <f t="shared" si="491"/>
        <v/>
      </c>
      <c r="V493" s="444" t="str">
        <f t="shared" si="457"/>
        <v>million hectares</v>
      </c>
      <c r="Z493" s="446"/>
      <c r="AA493" s="467" t="s">
        <v>244</v>
      </c>
      <c r="AB493" s="467">
        <v>0.42</v>
      </c>
      <c r="AP493" s="446"/>
      <c r="AS493" s="453"/>
      <c r="AU493" s="450" t="str">
        <f t="shared" ca="1" si="458"/>
        <v/>
      </c>
      <c r="AV493" s="450" t="str">
        <f t="shared" ca="1" si="459"/>
        <v/>
      </c>
      <c r="AX493" s="450" t="str">
        <f t="shared" ca="1" si="460"/>
        <v/>
      </c>
      <c r="AY493" s="450" t="str">
        <f t="shared" ca="1" si="461"/>
        <v/>
      </c>
      <c r="BA493" s="450" t="str">
        <f t="shared" ca="1" si="462"/>
        <v/>
      </c>
      <c r="BB493" s="450" t="str">
        <f t="shared" ca="1" si="463"/>
        <v/>
      </c>
      <c r="BD493" s="450" t="str">
        <f t="shared" ca="1" si="464"/>
        <v/>
      </c>
      <c r="BE493" s="450" t="str">
        <f t="shared" ca="1" si="465"/>
        <v/>
      </c>
      <c r="BG493" s="450" t="str">
        <f t="shared" ca="1" si="466"/>
        <v/>
      </c>
      <c r="BH493" s="450" t="str">
        <f t="shared" ca="1" si="467"/>
        <v/>
      </c>
      <c r="BI493" s="451"/>
      <c r="BJ493" s="450" t="str">
        <f t="shared" ca="1" si="468"/>
        <v/>
      </c>
      <c r="BK493" s="450" t="str">
        <f t="shared" ca="1" si="469"/>
        <v/>
      </c>
      <c r="BM493" s="450" t="str">
        <f t="shared" ca="1" si="470"/>
        <v/>
      </c>
      <c r="BN493" s="450" t="str">
        <f t="shared" ca="1" si="471"/>
        <v/>
      </c>
      <c r="BP493" s="450" t="str">
        <f t="shared" ca="1" si="472"/>
        <v/>
      </c>
      <c r="BQ493" s="450" t="str">
        <f t="shared" ca="1" si="473"/>
        <v/>
      </c>
      <c r="BS493" s="450" t="str">
        <f t="shared" ca="1" si="474"/>
        <v/>
      </c>
      <c r="BT493" s="450" t="str">
        <f t="shared" ca="1" si="475"/>
        <v/>
      </c>
      <c r="BU493" s="452"/>
      <c r="BV493" s="446"/>
      <c r="BW493" s="450" t="str">
        <f t="shared" ca="1" si="476"/>
        <v/>
      </c>
      <c r="BX493" s="450" t="str">
        <f t="shared" ca="1" si="477"/>
        <v/>
      </c>
      <c r="BY493" s="452"/>
      <c r="BZ493" s="450" t="str">
        <f t="shared" ca="1" si="478"/>
        <v/>
      </c>
      <c r="CA493" s="450" t="str">
        <f t="shared" ca="1" si="479"/>
        <v/>
      </c>
      <c r="CC493" s="450" t="str">
        <f t="shared" ca="1" si="480"/>
        <v/>
      </c>
      <c r="CD493" s="450" t="str">
        <f t="shared" ca="1" si="481"/>
        <v/>
      </c>
      <c r="CF493" s="450" t="str">
        <f t="shared" si="482"/>
        <v/>
      </c>
      <c r="CG493" s="450" t="str">
        <f t="shared" si="483"/>
        <v/>
      </c>
      <c r="CI493" s="450" t="str">
        <f t="shared" ca="1" si="484"/>
        <v/>
      </c>
      <c r="CJ493" s="450" t="str">
        <f t="shared" ca="1" si="485"/>
        <v/>
      </c>
      <c r="CL493" s="450" t="str">
        <f t="shared" ca="1" si="486"/>
        <v/>
      </c>
      <c r="CM493" s="450" t="str">
        <f t="shared" ca="1" si="487"/>
        <v/>
      </c>
    </row>
    <row r="494" spans="1:92" s="441" customFormat="1" ht="17.399999999999999" x14ac:dyDescent="0.55000000000000004">
      <c r="A494" s="445">
        <v>8</v>
      </c>
      <c r="B494" s="423" t="str">
        <f t="shared" si="492"/>
        <v xml:space="preserve">: </v>
      </c>
      <c r="C494" s="424"/>
      <c r="D494" s="424"/>
      <c r="E494" s="425"/>
      <c r="F494" s="424"/>
      <c r="G494" s="425"/>
      <c r="H494" s="305"/>
      <c r="I494" s="424"/>
      <c r="J494" s="306"/>
      <c r="K494" s="529"/>
      <c r="L494" s="426"/>
      <c r="M494" s="427"/>
      <c r="N494" s="426" t="s">
        <v>209</v>
      </c>
      <c r="O494" s="432"/>
      <c r="P494" s="431"/>
      <c r="Q494" s="431"/>
      <c r="S494" s="442" t="str">
        <f t="shared" si="489"/>
        <v/>
      </c>
      <c r="T494" s="443" t="str">
        <f t="shared" si="490"/>
        <v/>
      </c>
      <c r="U494" s="442" t="str">
        <f t="shared" si="491"/>
        <v/>
      </c>
      <c r="V494" s="444" t="str">
        <f t="shared" si="457"/>
        <v>million hectares</v>
      </c>
      <c r="Z494" s="446"/>
      <c r="AA494" s="467" t="s">
        <v>275</v>
      </c>
      <c r="AB494" s="467">
        <v>0.75</v>
      </c>
      <c r="AP494" s="446"/>
      <c r="AS494" s="453"/>
      <c r="AU494" s="450" t="str">
        <f t="shared" ca="1" si="458"/>
        <v/>
      </c>
      <c r="AV494" s="450" t="str">
        <f t="shared" ca="1" si="459"/>
        <v/>
      </c>
      <c r="AX494" s="450" t="str">
        <f t="shared" ca="1" si="460"/>
        <v/>
      </c>
      <c r="AY494" s="450" t="str">
        <f t="shared" ca="1" si="461"/>
        <v/>
      </c>
      <c r="BA494" s="450" t="str">
        <f t="shared" ca="1" si="462"/>
        <v/>
      </c>
      <c r="BB494" s="450" t="str">
        <f t="shared" ca="1" si="463"/>
        <v/>
      </c>
      <c r="BD494" s="450" t="str">
        <f t="shared" ca="1" si="464"/>
        <v/>
      </c>
      <c r="BE494" s="450" t="str">
        <f t="shared" ca="1" si="465"/>
        <v/>
      </c>
      <c r="BG494" s="450" t="str">
        <f t="shared" ca="1" si="466"/>
        <v/>
      </c>
      <c r="BH494" s="450" t="str">
        <f t="shared" ca="1" si="467"/>
        <v/>
      </c>
      <c r="BI494" s="451"/>
      <c r="BJ494" s="450" t="str">
        <f t="shared" ca="1" si="468"/>
        <v/>
      </c>
      <c r="BK494" s="450" t="str">
        <f t="shared" ca="1" si="469"/>
        <v/>
      </c>
      <c r="BM494" s="450" t="str">
        <f t="shared" ca="1" si="470"/>
        <v/>
      </c>
      <c r="BN494" s="450" t="str">
        <f t="shared" ca="1" si="471"/>
        <v/>
      </c>
      <c r="BP494" s="450" t="str">
        <f t="shared" ca="1" si="472"/>
        <v/>
      </c>
      <c r="BQ494" s="450" t="str">
        <f t="shared" ca="1" si="473"/>
        <v/>
      </c>
      <c r="BS494" s="450" t="str">
        <f t="shared" ca="1" si="474"/>
        <v/>
      </c>
      <c r="BT494" s="450" t="str">
        <f t="shared" ca="1" si="475"/>
        <v/>
      </c>
      <c r="BU494" s="452"/>
      <c r="BV494" s="446"/>
      <c r="BW494" s="450" t="str">
        <f t="shared" ca="1" si="476"/>
        <v/>
      </c>
      <c r="BX494" s="450" t="str">
        <f t="shared" ca="1" si="477"/>
        <v/>
      </c>
      <c r="BY494" s="452"/>
      <c r="BZ494" s="450" t="str">
        <f t="shared" ca="1" si="478"/>
        <v/>
      </c>
      <c r="CA494" s="450" t="str">
        <f t="shared" ca="1" si="479"/>
        <v/>
      </c>
      <c r="CC494" s="450" t="str">
        <f t="shared" ca="1" si="480"/>
        <v/>
      </c>
      <c r="CD494" s="450" t="str">
        <f t="shared" ca="1" si="481"/>
        <v/>
      </c>
      <c r="CF494" s="450" t="str">
        <f t="shared" si="482"/>
        <v/>
      </c>
      <c r="CG494" s="450" t="str">
        <f t="shared" si="483"/>
        <v/>
      </c>
      <c r="CI494" s="450" t="str">
        <f t="shared" ca="1" si="484"/>
        <v/>
      </c>
      <c r="CJ494" s="450" t="str">
        <f t="shared" ca="1" si="485"/>
        <v/>
      </c>
      <c r="CL494" s="450" t="str">
        <f t="shared" ca="1" si="486"/>
        <v/>
      </c>
      <c r="CM494" s="450" t="str">
        <f t="shared" ca="1" si="487"/>
        <v/>
      </c>
    </row>
    <row r="495" spans="1:92" s="441" customFormat="1" ht="17.399999999999999" x14ac:dyDescent="0.55000000000000004">
      <c r="A495" s="445">
        <v>9</v>
      </c>
      <c r="B495" s="423" t="str">
        <f t="shared" si="492"/>
        <v xml:space="preserve">: </v>
      </c>
      <c r="C495" s="424"/>
      <c r="D495" s="424"/>
      <c r="E495" s="425"/>
      <c r="F495" s="424"/>
      <c r="G495" s="425"/>
      <c r="H495" s="305"/>
      <c r="I495" s="424"/>
      <c r="J495" s="306"/>
      <c r="K495" s="529"/>
      <c r="L495" s="426"/>
      <c r="M495" s="427"/>
      <c r="N495" s="426" t="s">
        <v>209</v>
      </c>
      <c r="O495" s="432"/>
      <c r="P495" s="431"/>
      <c r="Q495" s="431"/>
      <c r="S495" s="442" t="str">
        <f t="shared" si="489"/>
        <v/>
      </c>
      <c r="T495" s="443" t="str">
        <f t="shared" si="490"/>
        <v/>
      </c>
      <c r="U495" s="442" t="str">
        <f t="shared" si="491"/>
        <v/>
      </c>
      <c r="V495" s="444" t="str">
        <f t="shared" si="457"/>
        <v>million hectares</v>
      </c>
      <c r="Z495" s="446"/>
      <c r="AA495" s="467" t="s">
        <v>330</v>
      </c>
      <c r="AB495" s="467">
        <v>0.42</v>
      </c>
      <c r="AP495" s="446"/>
      <c r="AS495" s="453"/>
      <c r="AU495" s="450" t="str">
        <f t="shared" ca="1" si="458"/>
        <v/>
      </c>
      <c r="AV495" s="450" t="str">
        <f t="shared" ca="1" si="459"/>
        <v/>
      </c>
      <c r="AX495" s="450" t="str">
        <f t="shared" ca="1" si="460"/>
        <v/>
      </c>
      <c r="AY495" s="450" t="str">
        <f t="shared" ca="1" si="461"/>
        <v/>
      </c>
      <c r="BA495" s="450" t="str">
        <f t="shared" ca="1" si="462"/>
        <v/>
      </c>
      <c r="BB495" s="450" t="str">
        <f t="shared" ca="1" si="463"/>
        <v/>
      </c>
      <c r="BD495" s="450" t="str">
        <f t="shared" ca="1" si="464"/>
        <v/>
      </c>
      <c r="BE495" s="450" t="str">
        <f t="shared" ca="1" si="465"/>
        <v/>
      </c>
      <c r="BG495" s="450" t="str">
        <f t="shared" ca="1" si="466"/>
        <v/>
      </c>
      <c r="BH495" s="450" t="str">
        <f t="shared" ca="1" si="467"/>
        <v/>
      </c>
      <c r="BI495" s="451"/>
      <c r="BJ495" s="450" t="str">
        <f t="shared" ca="1" si="468"/>
        <v/>
      </c>
      <c r="BK495" s="450" t="str">
        <f t="shared" ca="1" si="469"/>
        <v/>
      </c>
      <c r="BM495" s="450" t="str">
        <f t="shared" ca="1" si="470"/>
        <v/>
      </c>
      <c r="BN495" s="450" t="str">
        <f t="shared" ca="1" si="471"/>
        <v/>
      </c>
      <c r="BP495" s="450" t="str">
        <f t="shared" ca="1" si="472"/>
        <v/>
      </c>
      <c r="BQ495" s="450" t="str">
        <f t="shared" ca="1" si="473"/>
        <v/>
      </c>
      <c r="BS495" s="450" t="str">
        <f t="shared" ca="1" si="474"/>
        <v/>
      </c>
      <c r="BT495" s="450" t="str">
        <f t="shared" ca="1" si="475"/>
        <v/>
      </c>
      <c r="BU495" s="452"/>
      <c r="BV495" s="446"/>
      <c r="BW495" s="450" t="str">
        <f t="shared" ca="1" si="476"/>
        <v/>
      </c>
      <c r="BX495" s="450" t="str">
        <f t="shared" ca="1" si="477"/>
        <v/>
      </c>
      <c r="BY495" s="452"/>
      <c r="BZ495" s="450" t="str">
        <f t="shared" ca="1" si="478"/>
        <v/>
      </c>
      <c r="CA495" s="450" t="str">
        <f t="shared" ca="1" si="479"/>
        <v/>
      </c>
      <c r="CC495" s="450" t="str">
        <f t="shared" ca="1" si="480"/>
        <v/>
      </c>
      <c r="CD495" s="450" t="str">
        <f t="shared" ca="1" si="481"/>
        <v/>
      </c>
      <c r="CF495" s="450" t="str">
        <f t="shared" si="482"/>
        <v/>
      </c>
      <c r="CG495" s="450" t="str">
        <f t="shared" si="483"/>
        <v/>
      </c>
      <c r="CI495" s="450" t="str">
        <f t="shared" ca="1" si="484"/>
        <v/>
      </c>
      <c r="CJ495" s="450" t="str">
        <f t="shared" ca="1" si="485"/>
        <v/>
      </c>
      <c r="CL495" s="450" t="str">
        <f t="shared" ca="1" si="486"/>
        <v/>
      </c>
      <c r="CM495" s="450" t="str">
        <f t="shared" ca="1" si="487"/>
        <v/>
      </c>
    </row>
    <row r="496" spans="1:92" s="441" customFormat="1" ht="17.399999999999999" x14ac:dyDescent="0.55000000000000004">
      <c r="A496" s="445">
        <v>10</v>
      </c>
      <c r="B496" s="423" t="str">
        <f t="shared" si="492"/>
        <v xml:space="preserve">: </v>
      </c>
      <c r="C496" s="424"/>
      <c r="D496" s="424"/>
      <c r="E496" s="425"/>
      <c r="F496" s="424"/>
      <c r="G496" s="425"/>
      <c r="H496" s="305"/>
      <c r="I496" s="424"/>
      <c r="J496" s="306"/>
      <c r="K496" s="529"/>
      <c r="L496" s="426"/>
      <c r="M496" s="427"/>
      <c r="N496" s="426" t="s">
        <v>209</v>
      </c>
      <c r="O496" s="432"/>
      <c r="P496" s="431"/>
      <c r="Q496" s="431"/>
      <c r="S496" s="442" t="str">
        <f t="shared" si="489"/>
        <v/>
      </c>
      <c r="T496" s="443" t="str">
        <f t="shared" si="490"/>
        <v/>
      </c>
      <c r="U496" s="442" t="str">
        <f t="shared" si="491"/>
        <v/>
      </c>
      <c r="V496" s="444" t="str">
        <f t="shared" si="457"/>
        <v>million hectares</v>
      </c>
      <c r="Z496" s="446"/>
      <c r="AA496" s="441" t="s">
        <v>212</v>
      </c>
      <c r="AB496" s="441">
        <f>SUM(AB492:AB495)/4</f>
        <v>0.51249999999999996</v>
      </c>
      <c r="AP496" s="446"/>
      <c r="AS496" s="453"/>
      <c r="AU496" s="450" t="str">
        <f t="shared" ca="1" si="458"/>
        <v/>
      </c>
      <c r="AV496" s="450" t="str">
        <f t="shared" ca="1" si="459"/>
        <v/>
      </c>
      <c r="AX496" s="450" t="str">
        <f t="shared" ca="1" si="460"/>
        <v/>
      </c>
      <c r="AY496" s="450" t="str">
        <f t="shared" ca="1" si="461"/>
        <v/>
      </c>
      <c r="BA496" s="450" t="str">
        <f t="shared" ca="1" si="462"/>
        <v/>
      </c>
      <c r="BB496" s="450" t="str">
        <f t="shared" ca="1" si="463"/>
        <v/>
      </c>
      <c r="BD496" s="450" t="str">
        <f t="shared" ca="1" si="464"/>
        <v/>
      </c>
      <c r="BE496" s="450" t="str">
        <f t="shared" ca="1" si="465"/>
        <v/>
      </c>
      <c r="BG496" s="450" t="str">
        <f t="shared" ca="1" si="466"/>
        <v/>
      </c>
      <c r="BH496" s="450" t="str">
        <f t="shared" ca="1" si="467"/>
        <v/>
      </c>
      <c r="BI496" s="451"/>
      <c r="BJ496" s="450" t="str">
        <f t="shared" ca="1" si="468"/>
        <v/>
      </c>
      <c r="BK496" s="450" t="str">
        <f t="shared" ca="1" si="469"/>
        <v/>
      </c>
      <c r="BM496" s="450" t="str">
        <f t="shared" ca="1" si="470"/>
        <v/>
      </c>
      <c r="BN496" s="450" t="str">
        <f t="shared" ca="1" si="471"/>
        <v/>
      </c>
      <c r="BP496" s="450" t="str">
        <f t="shared" ca="1" si="472"/>
        <v/>
      </c>
      <c r="BQ496" s="450" t="str">
        <f t="shared" ca="1" si="473"/>
        <v/>
      </c>
      <c r="BS496" s="450" t="str">
        <f t="shared" ca="1" si="474"/>
        <v/>
      </c>
      <c r="BT496" s="450" t="str">
        <f t="shared" ca="1" si="475"/>
        <v/>
      </c>
      <c r="BU496" s="452"/>
      <c r="BV496" s="446"/>
      <c r="BW496" s="450" t="str">
        <f t="shared" ca="1" si="476"/>
        <v/>
      </c>
      <c r="BX496" s="450" t="str">
        <f t="shared" ca="1" si="477"/>
        <v/>
      </c>
      <c r="BY496" s="452"/>
      <c r="BZ496" s="450" t="str">
        <f t="shared" ca="1" si="478"/>
        <v/>
      </c>
      <c r="CA496" s="450" t="str">
        <f t="shared" ca="1" si="479"/>
        <v/>
      </c>
      <c r="CC496" s="450" t="str">
        <f t="shared" ca="1" si="480"/>
        <v/>
      </c>
      <c r="CD496" s="450" t="str">
        <f t="shared" ca="1" si="481"/>
        <v/>
      </c>
      <c r="CF496" s="450" t="str">
        <f t="shared" si="482"/>
        <v/>
      </c>
      <c r="CG496" s="450" t="str">
        <f t="shared" si="483"/>
        <v/>
      </c>
      <c r="CI496" s="450" t="str">
        <f t="shared" ca="1" si="484"/>
        <v/>
      </c>
      <c r="CJ496" s="450" t="str">
        <f t="shared" ca="1" si="485"/>
        <v/>
      </c>
      <c r="CL496" s="450" t="str">
        <f t="shared" ca="1" si="486"/>
        <v/>
      </c>
      <c r="CM496" s="450" t="str">
        <f t="shared" ca="1" si="487"/>
        <v/>
      </c>
    </row>
    <row r="497" spans="1:92" s="441" customFormat="1" ht="17.399999999999999" x14ac:dyDescent="0.55000000000000004">
      <c r="A497" s="445">
        <v>11</v>
      </c>
      <c r="B497" s="423" t="str">
        <f t="shared" si="492"/>
        <v xml:space="preserve">: </v>
      </c>
      <c r="C497" s="424"/>
      <c r="D497" s="424"/>
      <c r="E497" s="425"/>
      <c r="F497" s="424"/>
      <c r="G497" s="425"/>
      <c r="H497" s="305"/>
      <c r="I497" s="424"/>
      <c r="J497" s="306"/>
      <c r="K497" s="529"/>
      <c r="L497" s="426"/>
      <c r="M497" s="427"/>
      <c r="N497" s="426" t="s">
        <v>209</v>
      </c>
      <c r="O497" s="432"/>
      <c r="P497" s="431"/>
      <c r="Q497" s="431"/>
      <c r="S497" s="442" t="str">
        <f t="shared" si="489"/>
        <v/>
      </c>
      <c r="T497" s="443" t="str">
        <f t="shared" si="490"/>
        <v/>
      </c>
      <c r="U497" s="442" t="str">
        <f t="shared" si="491"/>
        <v/>
      </c>
      <c r="V497" s="444" t="str">
        <f t="shared" si="457"/>
        <v>million hectares</v>
      </c>
      <c r="Z497" s="446"/>
      <c r="AP497" s="446"/>
      <c r="AS497" s="453"/>
      <c r="AU497" s="450" t="str">
        <f t="shared" ca="1" si="458"/>
        <v/>
      </c>
      <c r="AV497" s="450" t="str">
        <f t="shared" ca="1" si="459"/>
        <v/>
      </c>
      <c r="AX497" s="450" t="str">
        <f t="shared" ca="1" si="460"/>
        <v/>
      </c>
      <c r="AY497" s="450" t="str">
        <f t="shared" ca="1" si="461"/>
        <v/>
      </c>
      <c r="BA497" s="450" t="str">
        <f t="shared" ca="1" si="462"/>
        <v/>
      </c>
      <c r="BB497" s="450" t="str">
        <f t="shared" ca="1" si="463"/>
        <v/>
      </c>
      <c r="BD497" s="450" t="str">
        <f t="shared" ca="1" si="464"/>
        <v/>
      </c>
      <c r="BE497" s="450" t="str">
        <f t="shared" ca="1" si="465"/>
        <v/>
      </c>
      <c r="BG497" s="450" t="str">
        <f t="shared" ca="1" si="466"/>
        <v/>
      </c>
      <c r="BH497" s="450" t="str">
        <f t="shared" ca="1" si="467"/>
        <v/>
      </c>
      <c r="BI497" s="451"/>
      <c r="BJ497" s="450" t="str">
        <f t="shared" ca="1" si="468"/>
        <v/>
      </c>
      <c r="BK497" s="450" t="str">
        <f t="shared" ca="1" si="469"/>
        <v/>
      </c>
      <c r="BM497" s="450" t="str">
        <f t="shared" ca="1" si="470"/>
        <v/>
      </c>
      <c r="BN497" s="450" t="str">
        <f t="shared" ca="1" si="471"/>
        <v/>
      </c>
      <c r="BP497" s="450" t="str">
        <f t="shared" ca="1" si="472"/>
        <v/>
      </c>
      <c r="BQ497" s="450" t="str">
        <f t="shared" ca="1" si="473"/>
        <v/>
      </c>
      <c r="BS497" s="450" t="str">
        <f t="shared" ca="1" si="474"/>
        <v/>
      </c>
      <c r="BT497" s="450" t="str">
        <f t="shared" ca="1" si="475"/>
        <v/>
      </c>
      <c r="BU497" s="452"/>
      <c r="BV497" s="446"/>
      <c r="BW497" s="450" t="str">
        <f t="shared" ca="1" si="476"/>
        <v/>
      </c>
      <c r="BX497" s="450" t="str">
        <f t="shared" ca="1" si="477"/>
        <v/>
      </c>
      <c r="BY497" s="452"/>
      <c r="BZ497" s="450" t="str">
        <f t="shared" ca="1" si="478"/>
        <v/>
      </c>
      <c r="CA497" s="450" t="str">
        <f t="shared" ca="1" si="479"/>
        <v/>
      </c>
      <c r="CC497" s="450" t="str">
        <f t="shared" ca="1" si="480"/>
        <v/>
      </c>
      <c r="CD497" s="450" t="str">
        <f t="shared" ca="1" si="481"/>
        <v/>
      </c>
      <c r="CF497" s="450" t="str">
        <f t="shared" si="482"/>
        <v/>
      </c>
      <c r="CG497" s="450" t="str">
        <f t="shared" si="483"/>
        <v/>
      </c>
      <c r="CI497" s="450" t="str">
        <f t="shared" ca="1" si="484"/>
        <v/>
      </c>
      <c r="CJ497" s="450" t="str">
        <f t="shared" ca="1" si="485"/>
        <v/>
      </c>
      <c r="CL497" s="450" t="str">
        <f t="shared" ca="1" si="486"/>
        <v/>
      </c>
      <c r="CM497" s="450" t="str">
        <f t="shared" ca="1" si="487"/>
        <v/>
      </c>
    </row>
    <row r="498" spans="1:92" s="441" customFormat="1" ht="17.399999999999999" x14ac:dyDescent="0.55000000000000004">
      <c r="A498" s="445">
        <v>12</v>
      </c>
      <c r="B498" s="423" t="str">
        <f t="shared" si="492"/>
        <v xml:space="preserve">: </v>
      </c>
      <c r="C498" s="424"/>
      <c r="D498" s="424"/>
      <c r="E498" s="425"/>
      <c r="F498" s="424"/>
      <c r="G498" s="425"/>
      <c r="H498" s="305"/>
      <c r="I498" s="424"/>
      <c r="J498" s="306"/>
      <c r="K498" s="529"/>
      <c r="L498" s="426"/>
      <c r="M498" s="427"/>
      <c r="N498" s="426" t="s">
        <v>209</v>
      </c>
      <c r="O498" s="432"/>
      <c r="P498" s="431"/>
      <c r="Q498" s="431"/>
      <c r="S498" s="442" t="str">
        <f t="shared" si="489"/>
        <v/>
      </c>
      <c r="T498" s="443" t="str">
        <f t="shared" si="490"/>
        <v/>
      </c>
      <c r="U498" s="442" t="str">
        <f t="shared" si="491"/>
        <v/>
      </c>
      <c r="V498" s="444" t="str">
        <f t="shared" si="457"/>
        <v>million hectares</v>
      </c>
      <c r="Z498" s="446"/>
      <c r="AB498" s="441" t="s">
        <v>758</v>
      </c>
      <c r="AP498" s="446"/>
      <c r="AS498" s="453"/>
      <c r="AU498" s="450" t="str">
        <f t="shared" ca="1" si="458"/>
        <v/>
      </c>
      <c r="AV498" s="450" t="str">
        <f t="shared" ca="1" si="459"/>
        <v/>
      </c>
      <c r="AX498" s="450" t="str">
        <f t="shared" ca="1" si="460"/>
        <v/>
      </c>
      <c r="AY498" s="450" t="str">
        <f t="shared" ca="1" si="461"/>
        <v/>
      </c>
      <c r="BA498" s="450" t="str">
        <f t="shared" ca="1" si="462"/>
        <v/>
      </c>
      <c r="BB498" s="450" t="str">
        <f t="shared" ca="1" si="463"/>
        <v/>
      </c>
      <c r="BD498" s="450" t="str">
        <f t="shared" ca="1" si="464"/>
        <v/>
      </c>
      <c r="BE498" s="450" t="str">
        <f t="shared" ca="1" si="465"/>
        <v/>
      </c>
      <c r="BG498" s="450" t="str">
        <f t="shared" ca="1" si="466"/>
        <v/>
      </c>
      <c r="BH498" s="450" t="str">
        <f t="shared" ca="1" si="467"/>
        <v/>
      </c>
      <c r="BI498" s="451"/>
      <c r="BJ498" s="450" t="str">
        <f t="shared" ca="1" si="468"/>
        <v/>
      </c>
      <c r="BK498" s="450" t="str">
        <f t="shared" ca="1" si="469"/>
        <v/>
      </c>
      <c r="BM498" s="450" t="str">
        <f t="shared" ca="1" si="470"/>
        <v/>
      </c>
      <c r="BN498" s="450" t="str">
        <f t="shared" ca="1" si="471"/>
        <v/>
      </c>
      <c r="BP498" s="450" t="str">
        <f t="shared" ca="1" si="472"/>
        <v/>
      </c>
      <c r="BQ498" s="450" t="str">
        <f t="shared" ca="1" si="473"/>
        <v/>
      </c>
      <c r="BS498" s="450" t="str">
        <f t="shared" ca="1" si="474"/>
        <v/>
      </c>
      <c r="BT498" s="450" t="str">
        <f t="shared" ca="1" si="475"/>
        <v/>
      </c>
      <c r="BU498" s="452"/>
      <c r="BV498" s="446"/>
      <c r="BW498" s="450" t="str">
        <f t="shared" ca="1" si="476"/>
        <v/>
      </c>
      <c r="BX498" s="450" t="str">
        <f t="shared" ca="1" si="477"/>
        <v/>
      </c>
      <c r="BY498" s="452"/>
      <c r="BZ498" s="450" t="str">
        <f t="shared" ca="1" si="478"/>
        <v/>
      </c>
      <c r="CA498" s="450" t="str">
        <f t="shared" ca="1" si="479"/>
        <v/>
      </c>
      <c r="CC498" s="450" t="str">
        <f t="shared" ca="1" si="480"/>
        <v/>
      </c>
      <c r="CD498" s="450" t="str">
        <f t="shared" ca="1" si="481"/>
        <v/>
      </c>
      <c r="CF498" s="450" t="str">
        <f t="shared" si="482"/>
        <v/>
      </c>
      <c r="CG498" s="450" t="str">
        <f t="shared" si="483"/>
        <v/>
      </c>
      <c r="CI498" s="450" t="str">
        <f t="shared" ca="1" si="484"/>
        <v/>
      </c>
      <c r="CJ498" s="450" t="str">
        <f t="shared" ca="1" si="485"/>
        <v/>
      </c>
      <c r="CL498" s="450" t="str">
        <f t="shared" ca="1" si="486"/>
        <v/>
      </c>
      <c r="CM498" s="450" t="str">
        <f t="shared" ca="1" si="487"/>
        <v/>
      </c>
    </row>
    <row r="499" spans="1:92" s="441" customFormat="1" ht="17.399999999999999" x14ac:dyDescent="0.55000000000000004">
      <c r="A499" s="445">
        <v>13</v>
      </c>
      <c r="B499" s="423" t="str">
        <f t="shared" si="492"/>
        <v xml:space="preserve">: </v>
      </c>
      <c r="C499" s="424"/>
      <c r="D499" s="424"/>
      <c r="E499" s="425"/>
      <c r="F499" s="424"/>
      <c r="G499" s="425"/>
      <c r="H499" s="305"/>
      <c r="I499" s="424"/>
      <c r="J499" s="306"/>
      <c r="K499" s="529"/>
      <c r="L499" s="426"/>
      <c r="M499" s="427"/>
      <c r="N499" s="426" t="s">
        <v>209</v>
      </c>
      <c r="O499" s="432"/>
      <c r="P499" s="431"/>
      <c r="Q499" s="431"/>
      <c r="S499" s="442" t="str">
        <f t="shared" si="489"/>
        <v/>
      </c>
      <c r="T499" s="443" t="str">
        <f t="shared" si="490"/>
        <v/>
      </c>
      <c r="U499" s="442" t="str">
        <f t="shared" si="491"/>
        <v/>
      </c>
      <c r="V499" s="444" t="str">
        <f t="shared" si="457"/>
        <v>million hectares</v>
      </c>
      <c r="Z499" s="446"/>
      <c r="AA499" s="441" t="s">
        <v>239</v>
      </c>
      <c r="AB499" s="462">
        <v>1197</v>
      </c>
      <c r="AP499" s="446"/>
      <c r="AS499" s="453"/>
      <c r="AU499" s="450" t="str">
        <f t="shared" ca="1" si="458"/>
        <v/>
      </c>
      <c r="AV499" s="450" t="str">
        <f t="shared" ca="1" si="459"/>
        <v/>
      </c>
      <c r="AX499" s="450" t="str">
        <f t="shared" ca="1" si="460"/>
        <v/>
      </c>
      <c r="AY499" s="450" t="str">
        <f t="shared" ca="1" si="461"/>
        <v/>
      </c>
      <c r="BA499" s="450" t="str">
        <f t="shared" ca="1" si="462"/>
        <v/>
      </c>
      <c r="BB499" s="450" t="str">
        <f t="shared" ca="1" si="463"/>
        <v/>
      </c>
      <c r="BD499" s="450" t="str">
        <f t="shared" ca="1" si="464"/>
        <v/>
      </c>
      <c r="BE499" s="450" t="str">
        <f t="shared" ca="1" si="465"/>
        <v/>
      </c>
      <c r="BG499" s="450" t="str">
        <f t="shared" ca="1" si="466"/>
        <v/>
      </c>
      <c r="BH499" s="450" t="str">
        <f t="shared" ca="1" si="467"/>
        <v/>
      </c>
      <c r="BI499" s="451"/>
      <c r="BJ499" s="450" t="str">
        <f t="shared" ca="1" si="468"/>
        <v/>
      </c>
      <c r="BK499" s="450" t="str">
        <f t="shared" ca="1" si="469"/>
        <v/>
      </c>
      <c r="BM499" s="450" t="str">
        <f t="shared" ca="1" si="470"/>
        <v/>
      </c>
      <c r="BN499" s="450" t="str">
        <f t="shared" ca="1" si="471"/>
        <v/>
      </c>
      <c r="BP499" s="450" t="str">
        <f t="shared" ca="1" si="472"/>
        <v/>
      </c>
      <c r="BQ499" s="450" t="str">
        <f t="shared" ca="1" si="473"/>
        <v/>
      </c>
      <c r="BS499" s="450" t="str">
        <f t="shared" ca="1" si="474"/>
        <v/>
      </c>
      <c r="BT499" s="450" t="str">
        <f t="shared" ca="1" si="475"/>
        <v/>
      </c>
      <c r="BU499" s="452"/>
      <c r="BV499" s="446"/>
      <c r="BW499" s="450" t="str">
        <f t="shared" ca="1" si="476"/>
        <v/>
      </c>
      <c r="BX499" s="450" t="str">
        <f t="shared" ca="1" si="477"/>
        <v/>
      </c>
      <c r="BY499" s="452"/>
      <c r="BZ499" s="450" t="str">
        <f t="shared" ca="1" si="478"/>
        <v/>
      </c>
      <c r="CA499" s="450" t="str">
        <f t="shared" ca="1" si="479"/>
        <v/>
      </c>
      <c r="CC499" s="450" t="str">
        <f t="shared" ca="1" si="480"/>
        <v/>
      </c>
      <c r="CD499" s="450" t="str">
        <f t="shared" ca="1" si="481"/>
        <v/>
      </c>
      <c r="CF499" s="450" t="str">
        <f t="shared" si="482"/>
        <v/>
      </c>
      <c r="CG499" s="450" t="str">
        <f t="shared" si="483"/>
        <v/>
      </c>
      <c r="CI499" s="450" t="str">
        <f t="shared" ca="1" si="484"/>
        <v/>
      </c>
      <c r="CJ499" s="450" t="str">
        <f t="shared" ca="1" si="485"/>
        <v/>
      </c>
      <c r="CL499" s="450" t="str">
        <f t="shared" ca="1" si="486"/>
        <v/>
      </c>
      <c r="CM499" s="450" t="str">
        <f t="shared" ca="1" si="487"/>
        <v/>
      </c>
    </row>
    <row r="500" spans="1:92" s="441" customFormat="1" ht="17.399999999999999" x14ac:dyDescent="0.55000000000000004">
      <c r="A500" s="445">
        <v>14</v>
      </c>
      <c r="B500" s="423" t="str">
        <f t="shared" si="492"/>
        <v xml:space="preserve">: </v>
      </c>
      <c r="C500" s="424"/>
      <c r="D500" s="424"/>
      <c r="E500" s="425"/>
      <c r="F500" s="424"/>
      <c r="G500" s="425"/>
      <c r="H500" s="305"/>
      <c r="I500" s="424"/>
      <c r="J500" s="306"/>
      <c r="K500" s="529"/>
      <c r="L500" s="426"/>
      <c r="M500" s="427"/>
      <c r="N500" s="426" t="s">
        <v>209</v>
      </c>
      <c r="O500" s="432"/>
      <c r="P500" s="431"/>
      <c r="Q500" s="431"/>
      <c r="S500" s="442" t="str">
        <f t="shared" si="489"/>
        <v/>
      </c>
      <c r="T500" s="443" t="str">
        <f t="shared" si="490"/>
        <v/>
      </c>
      <c r="U500" s="442" t="str">
        <f t="shared" si="491"/>
        <v/>
      </c>
      <c r="V500" s="444" t="str">
        <f t="shared" si="457"/>
        <v>million hectares</v>
      </c>
      <c r="Z500" s="446"/>
      <c r="AA500" s="441" t="s">
        <v>243</v>
      </c>
      <c r="AB500" s="432">
        <v>1157</v>
      </c>
      <c r="AP500" s="446"/>
      <c r="AS500" s="453"/>
      <c r="AU500" s="450" t="str">
        <f t="shared" ca="1" si="458"/>
        <v/>
      </c>
      <c r="AV500" s="450" t="str">
        <f t="shared" ca="1" si="459"/>
        <v/>
      </c>
      <c r="AX500" s="450" t="str">
        <f t="shared" ca="1" si="460"/>
        <v/>
      </c>
      <c r="AY500" s="450" t="str">
        <f t="shared" ca="1" si="461"/>
        <v/>
      </c>
      <c r="BA500" s="450" t="str">
        <f t="shared" ca="1" si="462"/>
        <v/>
      </c>
      <c r="BB500" s="450" t="str">
        <f t="shared" ca="1" si="463"/>
        <v/>
      </c>
      <c r="BD500" s="450" t="str">
        <f t="shared" ca="1" si="464"/>
        <v/>
      </c>
      <c r="BE500" s="450" t="str">
        <f t="shared" ca="1" si="465"/>
        <v/>
      </c>
      <c r="BG500" s="450" t="str">
        <f t="shared" ca="1" si="466"/>
        <v/>
      </c>
      <c r="BH500" s="450" t="str">
        <f t="shared" ca="1" si="467"/>
        <v/>
      </c>
      <c r="BI500" s="451"/>
      <c r="BJ500" s="450" t="str">
        <f t="shared" ca="1" si="468"/>
        <v/>
      </c>
      <c r="BK500" s="450" t="str">
        <f t="shared" ca="1" si="469"/>
        <v/>
      </c>
      <c r="BM500" s="450" t="str">
        <f t="shared" ca="1" si="470"/>
        <v/>
      </c>
      <c r="BN500" s="450" t="str">
        <f t="shared" ca="1" si="471"/>
        <v/>
      </c>
      <c r="BP500" s="450" t="str">
        <f t="shared" ca="1" si="472"/>
        <v/>
      </c>
      <c r="BQ500" s="450" t="str">
        <f t="shared" ca="1" si="473"/>
        <v/>
      </c>
      <c r="BS500" s="450" t="str">
        <f t="shared" ca="1" si="474"/>
        <v/>
      </c>
      <c r="BT500" s="450" t="str">
        <f t="shared" ca="1" si="475"/>
        <v/>
      </c>
      <c r="BU500" s="452"/>
      <c r="BV500" s="446"/>
      <c r="BW500" s="450" t="str">
        <f t="shared" ca="1" si="476"/>
        <v/>
      </c>
      <c r="BX500" s="450" t="str">
        <f t="shared" ca="1" si="477"/>
        <v/>
      </c>
      <c r="BY500" s="452"/>
      <c r="BZ500" s="450" t="str">
        <f t="shared" ca="1" si="478"/>
        <v/>
      </c>
      <c r="CA500" s="450" t="str">
        <f t="shared" ca="1" si="479"/>
        <v/>
      </c>
      <c r="CC500" s="450" t="str">
        <f t="shared" ca="1" si="480"/>
        <v/>
      </c>
      <c r="CD500" s="450" t="str">
        <f t="shared" ca="1" si="481"/>
        <v/>
      </c>
      <c r="CF500" s="450" t="str">
        <f t="shared" si="482"/>
        <v/>
      </c>
      <c r="CG500" s="450" t="str">
        <f t="shared" si="483"/>
        <v/>
      </c>
      <c r="CI500" s="450" t="str">
        <f t="shared" ca="1" si="484"/>
        <v/>
      </c>
      <c r="CJ500" s="450" t="str">
        <f t="shared" ca="1" si="485"/>
        <v/>
      </c>
      <c r="CL500" s="450" t="str">
        <f t="shared" ca="1" si="486"/>
        <v/>
      </c>
      <c r="CM500" s="450" t="str">
        <f t="shared" ca="1" si="487"/>
        <v/>
      </c>
    </row>
    <row r="501" spans="1:92" s="441" customFormat="1" ht="17.399999999999999" x14ac:dyDescent="0.55000000000000004">
      <c r="A501" s="445">
        <v>15</v>
      </c>
      <c r="B501" s="423" t="str">
        <f t="shared" si="492"/>
        <v xml:space="preserve">: </v>
      </c>
      <c r="C501" s="424"/>
      <c r="D501" s="424"/>
      <c r="E501" s="425"/>
      <c r="F501" s="424"/>
      <c r="G501" s="425"/>
      <c r="H501" s="305"/>
      <c r="I501" s="424"/>
      <c r="J501" s="306"/>
      <c r="K501" s="529"/>
      <c r="L501" s="426"/>
      <c r="M501" s="427"/>
      <c r="N501" s="426" t="s">
        <v>209</v>
      </c>
      <c r="O501" s="432"/>
      <c r="P501" s="431"/>
      <c r="Q501" s="431"/>
      <c r="S501" s="442" t="str">
        <f t="shared" si="489"/>
        <v/>
      </c>
      <c r="T501" s="443" t="str">
        <f t="shared" si="490"/>
        <v/>
      </c>
      <c r="U501" s="442" t="str">
        <f t="shared" si="491"/>
        <v/>
      </c>
      <c r="V501" s="444" t="str">
        <f t="shared" si="457"/>
        <v>million hectares</v>
      </c>
      <c r="Z501" s="446"/>
      <c r="AA501" s="441" t="s">
        <v>244</v>
      </c>
      <c r="AB501" s="432">
        <v>580</v>
      </c>
      <c r="AP501" s="446"/>
      <c r="AS501" s="453"/>
      <c r="AU501" s="450" t="str">
        <f t="shared" ca="1" si="458"/>
        <v/>
      </c>
      <c r="AV501" s="450" t="str">
        <f t="shared" ca="1" si="459"/>
        <v/>
      </c>
      <c r="AX501" s="450" t="str">
        <f t="shared" ca="1" si="460"/>
        <v/>
      </c>
      <c r="AY501" s="450" t="str">
        <f t="shared" ca="1" si="461"/>
        <v/>
      </c>
      <c r="BA501" s="450" t="str">
        <f t="shared" ca="1" si="462"/>
        <v/>
      </c>
      <c r="BB501" s="450" t="str">
        <f t="shared" ca="1" si="463"/>
        <v/>
      </c>
      <c r="BD501" s="450" t="str">
        <f t="shared" ca="1" si="464"/>
        <v/>
      </c>
      <c r="BE501" s="450" t="str">
        <f t="shared" ca="1" si="465"/>
        <v/>
      </c>
      <c r="BG501" s="450" t="str">
        <f t="shared" ca="1" si="466"/>
        <v/>
      </c>
      <c r="BH501" s="450" t="str">
        <f t="shared" ca="1" si="467"/>
        <v/>
      </c>
      <c r="BI501" s="451"/>
      <c r="BJ501" s="450" t="str">
        <f t="shared" ca="1" si="468"/>
        <v/>
      </c>
      <c r="BK501" s="450" t="str">
        <f t="shared" ca="1" si="469"/>
        <v/>
      </c>
      <c r="BM501" s="450" t="str">
        <f t="shared" ca="1" si="470"/>
        <v/>
      </c>
      <c r="BN501" s="450" t="str">
        <f t="shared" ca="1" si="471"/>
        <v/>
      </c>
      <c r="BP501" s="450" t="str">
        <f t="shared" ca="1" si="472"/>
        <v/>
      </c>
      <c r="BQ501" s="450" t="str">
        <f t="shared" ca="1" si="473"/>
        <v/>
      </c>
      <c r="BS501" s="450" t="str">
        <f t="shared" ca="1" si="474"/>
        <v/>
      </c>
      <c r="BT501" s="450" t="str">
        <f t="shared" ca="1" si="475"/>
        <v/>
      </c>
      <c r="BU501" s="452"/>
      <c r="BV501" s="446"/>
      <c r="BW501" s="450" t="str">
        <f t="shared" ca="1" si="476"/>
        <v/>
      </c>
      <c r="BX501" s="450" t="str">
        <f t="shared" ca="1" si="477"/>
        <v/>
      </c>
      <c r="BY501" s="452"/>
      <c r="BZ501" s="450" t="str">
        <f t="shared" ca="1" si="478"/>
        <v/>
      </c>
      <c r="CA501" s="450" t="str">
        <f t="shared" ca="1" si="479"/>
        <v/>
      </c>
      <c r="CC501" s="450" t="str">
        <f t="shared" ca="1" si="480"/>
        <v/>
      </c>
      <c r="CD501" s="450" t="str">
        <f t="shared" ca="1" si="481"/>
        <v/>
      </c>
      <c r="CF501" s="450" t="str">
        <f t="shared" si="482"/>
        <v/>
      </c>
      <c r="CG501" s="450" t="str">
        <f t="shared" si="483"/>
        <v/>
      </c>
      <c r="CI501" s="450" t="str">
        <f t="shared" ca="1" si="484"/>
        <v/>
      </c>
      <c r="CJ501" s="450" t="str">
        <f t="shared" ca="1" si="485"/>
        <v/>
      </c>
      <c r="CL501" s="450" t="str">
        <f t="shared" ca="1" si="486"/>
        <v/>
      </c>
      <c r="CM501" s="450" t="str">
        <f t="shared" ca="1" si="487"/>
        <v/>
      </c>
    </row>
    <row r="502" spans="1:92" s="441" customFormat="1" ht="17.399999999999999" x14ac:dyDescent="0.55000000000000004">
      <c r="A502" s="445">
        <v>16</v>
      </c>
      <c r="B502" s="423" t="str">
        <f t="shared" si="492"/>
        <v xml:space="preserve">: </v>
      </c>
      <c r="C502" s="424"/>
      <c r="D502" s="424"/>
      <c r="E502" s="425"/>
      <c r="F502" s="424"/>
      <c r="G502" s="425"/>
      <c r="H502" s="305"/>
      <c r="I502" s="424"/>
      <c r="J502" s="306"/>
      <c r="K502" s="529"/>
      <c r="L502" s="426"/>
      <c r="M502" s="427"/>
      <c r="N502" s="426" t="s">
        <v>209</v>
      </c>
      <c r="O502" s="432"/>
      <c r="P502" s="431"/>
      <c r="Q502" s="431"/>
      <c r="S502" s="442" t="str">
        <f t="shared" si="489"/>
        <v/>
      </c>
      <c r="T502" s="443" t="str">
        <f t="shared" si="490"/>
        <v/>
      </c>
      <c r="U502" s="442" t="str">
        <f t="shared" si="491"/>
        <v/>
      </c>
      <c r="V502" s="444" t="str">
        <f t="shared" si="457"/>
        <v>million hectares</v>
      </c>
      <c r="Z502" s="446"/>
      <c r="AA502" s="441" t="s">
        <v>245</v>
      </c>
      <c r="AB502" s="432">
        <v>754</v>
      </c>
      <c r="AP502" s="446"/>
      <c r="AS502" s="453"/>
      <c r="AU502" s="450" t="str">
        <f t="shared" ca="1" si="458"/>
        <v/>
      </c>
      <c r="AV502" s="450" t="str">
        <f t="shared" ca="1" si="459"/>
        <v/>
      </c>
      <c r="AX502" s="450" t="str">
        <f t="shared" ca="1" si="460"/>
        <v/>
      </c>
      <c r="AY502" s="450" t="str">
        <f t="shared" ca="1" si="461"/>
        <v/>
      </c>
      <c r="BA502" s="450" t="str">
        <f t="shared" ca="1" si="462"/>
        <v/>
      </c>
      <c r="BB502" s="450" t="str">
        <f t="shared" ca="1" si="463"/>
        <v/>
      </c>
      <c r="BD502" s="450" t="str">
        <f t="shared" ca="1" si="464"/>
        <v/>
      </c>
      <c r="BE502" s="450" t="str">
        <f t="shared" ca="1" si="465"/>
        <v/>
      </c>
      <c r="BG502" s="450" t="str">
        <f t="shared" ca="1" si="466"/>
        <v/>
      </c>
      <c r="BH502" s="450" t="str">
        <f t="shared" ca="1" si="467"/>
        <v/>
      </c>
      <c r="BI502" s="451"/>
      <c r="BJ502" s="450" t="str">
        <f t="shared" ca="1" si="468"/>
        <v/>
      </c>
      <c r="BK502" s="450" t="str">
        <f t="shared" ca="1" si="469"/>
        <v/>
      </c>
      <c r="BM502" s="450" t="str">
        <f t="shared" ca="1" si="470"/>
        <v/>
      </c>
      <c r="BN502" s="450" t="str">
        <f t="shared" ca="1" si="471"/>
        <v/>
      </c>
      <c r="BP502" s="450" t="str">
        <f t="shared" ca="1" si="472"/>
        <v/>
      </c>
      <c r="BQ502" s="450" t="str">
        <f t="shared" ca="1" si="473"/>
        <v/>
      </c>
      <c r="BS502" s="450" t="str">
        <f t="shared" ca="1" si="474"/>
        <v/>
      </c>
      <c r="BT502" s="450" t="str">
        <f t="shared" ca="1" si="475"/>
        <v/>
      </c>
      <c r="BU502" s="452"/>
      <c r="BV502" s="446"/>
      <c r="BW502" s="450" t="str">
        <f t="shared" ca="1" si="476"/>
        <v/>
      </c>
      <c r="BX502" s="450" t="str">
        <f t="shared" ca="1" si="477"/>
        <v/>
      </c>
      <c r="BY502" s="452"/>
      <c r="BZ502" s="450" t="str">
        <f t="shared" ca="1" si="478"/>
        <v/>
      </c>
      <c r="CA502" s="450" t="str">
        <f t="shared" ca="1" si="479"/>
        <v/>
      </c>
      <c r="CC502" s="450" t="str">
        <f t="shared" ca="1" si="480"/>
        <v/>
      </c>
      <c r="CD502" s="450" t="str">
        <f t="shared" ca="1" si="481"/>
        <v/>
      </c>
      <c r="CF502" s="450" t="str">
        <f t="shared" si="482"/>
        <v/>
      </c>
      <c r="CG502" s="450" t="str">
        <f t="shared" si="483"/>
        <v/>
      </c>
      <c r="CI502" s="450" t="str">
        <f t="shared" ca="1" si="484"/>
        <v/>
      </c>
      <c r="CJ502" s="450" t="str">
        <f t="shared" ca="1" si="485"/>
        <v/>
      </c>
      <c r="CL502" s="450" t="str">
        <f t="shared" ca="1" si="486"/>
        <v/>
      </c>
      <c r="CM502" s="450" t="str">
        <f t="shared" ca="1" si="487"/>
        <v/>
      </c>
    </row>
    <row r="503" spans="1:92" s="441" customFormat="1" ht="17.399999999999999" x14ac:dyDescent="0.55000000000000004">
      <c r="A503" s="445">
        <v>17</v>
      </c>
      <c r="B503" s="423" t="str">
        <f t="shared" si="492"/>
        <v xml:space="preserve">: </v>
      </c>
      <c r="C503" s="424"/>
      <c r="D503" s="424"/>
      <c r="E503" s="425"/>
      <c r="F503" s="424"/>
      <c r="G503" s="425"/>
      <c r="H503" s="305"/>
      <c r="I503" s="424"/>
      <c r="J503" s="306"/>
      <c r="K503" s="529"/>
      <c r="L503" s="426"/>
      <c r="M503" s="427"/>
      <c r="N503" s="426" t="s">
        <v>209</v>
      </c>
      <c r="O503" s="432"/>
      <c r="P503" s="431"/>
      <c r="Q503" s="431"/>
      <c r="S503" s="442" t="str">
        <f t="shared" si="489"/>
        <v/>
      </c>
      <c r="T503" s="443" t="str">
        <f t="shared" si="490"/>
        <v/>
      </c>
      <c r="U503" s="442" t="str">
        <f t="shared" si="491"/>
        <v/>
      </c>
      <c r="V503" s="444" t="str">
        <f t="shared" si="457"/>
        <v>million hectares</v>
      </c>
      <c r="Z503" s="446"/>
      <c r="AA503" s="441" t="s">
        <v>246</v>
      </c>
      <c r="AB503" s="432">
        <v>678</v>
      </c>
      <c r="AP503" s="446"/>
      <c r="AS503" s="453"/>
      <c r="AU503" s="450" t="str">
        <f t="shared" ca="1" si="458"/>
        <v/>
      </c>
      <c r="AV503" s="450" t="str">
        <f t="shared" ca="1" si="459"/>
        <v/>
      </c>
      <c r="AX503" s="450" t="str">
        <f t="shared" ca="1" si="460"/>
        <v/>
      </c>
      <c r="AY503" s="450" t="str">
        <f t="shared" ca="1" si="461"/>
        <v/>
      </c>
      <c r="BA503" s="450" t="str">
        <f t="shared" ca="1" si="462"/>
        <v/>
      </c>
      <c r="BB503" s="450" t="str">
        <f t="shared" ca="1" si="463"/>
        <v/>
      </c>
      <c r="BD503" s="450" t="str">
        <f t="shared" ca="1" si="464"/>
        <v/>
      </c>
      <c r="BE503" s="450" t="str">
        <f t="shared" ca="1" si="465"/>
        <v/>
      </c>
      <c r="BG503" s="450" t="str">
        <f t="shared" ca="1" si="466"/>
        <v/>
      </c>
      <c r="BH503" s="450" t="str">
        <f t="shared" ca="1" si="467"/>
        <v/>
      </c>
      <c r="BI503" s="451"/>
      <c r="BJ503" s="450" t="str">
        <f t="shared" ca="1" si="468"/>
        <v/>
      </c>
      <c r="BK503" s="450" t="str">
        <f t="shared" ca="1" si="469"/>
        <v/>
      </c>
      <c r="BM503" s="450" t="str">
        <f t="shared" ca="1" si="470"/>
        <v/>
      </c>
      <c r="BN503" s="450" t="str">
        <f t="shared" ca="1" si="471"/>
        <v/>
      </c>
      <c r="BP503" s="450" t="str">
        <f t="shared" ca="1" si="472"/>
        <v/>
      </c>
      <c r="BQ503" s="450" t="str">
        <f t="shared" ca="1" si="473"/>
        <v/>
      </c>
      <c r="BS503" s="450" t="str">
        <f t="shared" ca="1" si="474"/>
        <v/>
      </c>
      <c r="BT503" s="450" t="str">
        <f t="shared" ca="1" si="475"/>
        <v/>
      </c>
      <c r="BU503" s="452"/>
      <c r="BV503" s="446"/>
      <c r="BW503" s="450" t="str">
        <f t="shared" ca="1" si="476"/>
        <v/>
      </c>
      <c r="BX503" s="450" t="str">
        <f t="shared" ca="1" si="477"/>
        <v/>
      </c>
      <c r="BY503" s="452"/>
      <c r="BZ503" s="450" t="str">
        <f t="shared" ca="1" si="478"/>
        <v/>
      </c>
      <c r="CA503" s="450" t="str">
        <f t="shared" ca="1" si="479"/>
        <v/>
      </c>
      <c r="CC503" s="450" t="str">
        <f t="shared" ca="1" si="480"/>
        <v/>
      </c>
      <c r="CD503" s="450" t="str">
        <f t="shared" ca="1" si="481"/>
        <v/>
      </c>
      <c r="CF503" s="450" t="str">
        <f t="shared" si="482"/>
        <v/>
      </c>
      <c r="CG503" s="450" t="str">
        <f t="shared" si="483"/>
        <v/>
      </c>
      <c r="CI503" s="450" t="str">
        <f t="shared" ca="1" si="484"/>
        <v/>
      </c>
      <c r="CJ503" s="450" t="str">
        <f t="shared" ca="1" si="485"/>
        <v/>
      </c>
      <c r="CL503" s="450" t="str">
        <f t="shared" ca="1" si="486"/>
        <v/>
      </c>
      <c r="CM503" s="450" t="str">
        <f t="shared" ca="1" si="487"/>
        <v/>
      </c>
    </row>
    <row r="504" spans="1:92" s="441" customFormat="1" ht="17.399999999999999" x14ac:dyDescent="0.55000000000000004">
      <c r="A504" s="445">
        <v>18</v>
      </c>
      <c r="B504" s="423" t="str">
        <f t="shared" si="492"/>
        <v xml:space="preserve">: </v>
      </c>
      <c r="C504" s="424"/>
      <c r="D504" s="424"/>
      <c r="E504" s="425"/>
      <c r="F504" s="424"/>
      <c r="G504" s="425"/>
      <c r="H504" s="305"/>
      <c r="I504" s="424"/>
      <c r="J504" s="306"/>
      <c r="K504" s="529"/>
      <c r="L504" s="424"/>
      <c r="M504" s="468"/>
      <c r="N504" s="426" t="s">
        <v>209</v>
      </c>
      <c r="O504" s="432"/>
      <c r="P504" s="431"/>
      <c r="Q504" s="431"/>
      <c r="S504" s="442" t="str">
        <f t="shared" si="489"/>
        <v/>
      </c>
      <c r="T504" s="443" t="str">
        <f t="shared" si="490"/>
        <v/>
      </c>
      <c r="U504" s="442" t="str">
        <f t="shared" si="491"/>
        <v/>
      </c>
      <c r="V504" s="444" t="str">
        <f t="shared" si="457"/>
        <v>million hectares</v>
      </c>
      <c r="Z504" s="446"/>
      <c r="AB504" s="441">
        <f>SUM(AB499:AB503)</f>
        <v>4366</v>
      </c>
      <c r="AP504" s="446"/>
      <c r="AS504" s="453"/>
      <c r="AU504" s="450" t="str">
        <f t="shared" ca="1" si="458"/>
        <v/>
      </c>
      <c r="AV504" s="450" t="str">
        <f t="shared" ca="1" si="459"/>
        <v/>
      </c>
      <c r="AX504" s="450" t="str">
        <f t="shared" ca="1" si="460"/>
        <v/>
      </c>
      <c r="AY504" s="450" t="str">
        <f t="shared" ca="1" si="461"/>
        <v/>
      </c>
      <c r="BA504" s="450" t="str">
        <f t="shared" ca="1" si="462"/>
        <v/>
      </c>
      <c r="BB504" s="450" t="str">
        <f t="shared" ca="1" si="463"/>
        <v/>
      </c>
      <c r="BD504" s="450" t="str">
        <f t="shared" ca="1" si="464"/>
        <v/>
      </c>
      <c r="BE504" s="450" t="str">
        <f t="shared" ca="1" si="465"/>
        <v/>
      </c>
      <c r="BG504" s="450" t="str">
        <f t="shared" ca="1" si="466"/>
        <v/>
      </c>
      <c r="BH504" s="450" t="str">
        <f t="shared" ca="1" si="467"/>
        <v/>
      </c>
      <c r="BI504" s="451"/>
      <c r="BJ504" s="450" t="str">
        <f t="shared" ca="1" si="468"/>
        <v/>
      </c>
      <c r="BK504" s="450" t="str">
        <f t="shared" ca="1" si="469"/>
        <v/>
      </c>
      <c r="BM504" s="450" t="str">
        <f t="shared" ca="1" si="470"/>
        <v/>
      </c>
      <c r="BN504" s="450" t="str">
        <f t="shared" ca="1" si="471"/>
        <v/>
      </c>
      <c r="BP504" s="450" t="str">
        <f t="shared" ca="1" si="472"/>
        <v/>
      </c>
      <c r="BQ504" s="450" t="str">
        <f t="shared" ca="1" si="473"/>
        <v/>
      </c>
      <c r="BS504" s="450" t="str">
        <f t="shared" ca="1" si="474"/>
        <v/>
      </c>
      <c r="BT504" s="450" t="str">
        <f t="shared" ca="1" si="475"/>
        <v/>
      </c>
      <c r="BU504" s="452"/>
      <c r="BV504" s="446"/>
      <c r="BW504" s="450" t="str">
        <f t="shared" ca="1" si="476"/>
        <v/>
      </c>
      <c r="BX504" s="450" t="str">
        <f t="shared" ca="1" si="477"/>
        <v/>
      </c>
      <c r="BY504" s="452"/>
      <c r="BZ504" s="450" t="str">
        <f t="shared" ca="1" si="478"/>
        <v/>
      </c>
      <c r="CA504" s="450" t="str">
        <f t="shared" ca="1" si="479"/>
        <v/>
      </c>
      <c r="CC504" s="450" t="str">
        <f t="shared" ca="1" si="480"/>
        <v/>
      </c>
      <c r="CD504" s="450" t="str">
        <f t="shared" ca="1" si="481"/>
        <v/>
      </c>
      <c r="CF504" s="450" t="str">
        <f t="shared" si="482"/>
        <v/>
      </c>
      <c r="CG504" s="450" t="str">
        <f t="shared" si="483"/>
        <v/>
      </c>
      <c r="CI504" s="450" t="str">
        <f t="shared" ca="1" si="484"/>
        <v/>
      </c>
      <c r="CJ504" s="450" t="str">
        <f t="shared" ca="1" si="485"/>
        <v/>
      </c>
      <c r="CL504" s="450" t="str">
        <f t="shared" ca="1" si="486"/>
        <v/>
      </c>
      <c r="CM504" s="450" t="str">
        <f t="shared" ca="1" si="487"/>
        <v/>
      </c>
    </row>
    <row r="505" spans="1:92" s="441" customFormat="1" ht="17.399999999999999" x14ac:dyDescent="0.55000000000000004">
      <c r="A505" s="445">
        <v>19</v>
      </c>
      <c r="B505" s="423" t="str">
        <f t="shared" si="492"/>
        <v xml:space="preserve">: </v>
      </c>
      <c r="C505" s="424"/>
      <c r="D505" s="424"/>
      <c r="E505" s="425"/>
      <c r="F505" s="424"/>
      <c r="G505" s="425"/>
      <c r="H505" s="305"/>
      <c r="I505" s="424"/>
      <c r="J505" s="306"/>
      <c r="K505" s="529"/>
      <c r="L505" s="424"/>
      <c r="M505" s="468"/>
      <c r="N505" s="426" t="s">
        <v>209</v>
      </c>
      <c r="O505" s="432"/>
      <c r="P505" s="431"/>
      <c r="Q505" s="431"/>
      <c r="S505" s="442" t="str">
        <f t="shared" si="489"/>
        <v/>
      </c>
      <c r="T505" s="443" t="str">
        <f t="shared" si="490"/>
        <v/>
      </c>
      <c r="U505" s="442" t="str">
        <f t="shared" si="491"/>
        <v/>
      </c>
      <c r="V505" s="444" t="str">
        <f t="shared" si="457"/>
        <v>million hectares</v>
      </c>
      <c r="Z505" s="446"/>
      <c r="AP505" s="446"/>
      <c r="AS505" s="453"/>
      <c r="AU505" s="450" t="str">
        <f t="shared" ca="1" si="458"/>
        <v/>
      </c>
      <c r="AV505" s="450" t="str">
        <f t="shared" ca="1" si="459"/>
        <v/>
      </c>
      <c r="AX505" s="450" t="str">
        <f t="shared" ca="1" si="460"/>
        <v/>
      </c>
      <c r="AY505" s="450" t="str">
        <f t="shared" ca="1" si="461"/>
        <v/>
      </c>
      <c r="BA505" s="450" t="str">
        <f t="shared" ca="1" si="462"/>
        <v/>
      </c>
      <c r="BB505" s="450" t="str">
        <f t="shared" ca="1" si="463"/>
        <v/>
      </c>
      <c r="BD505" s="450" t="str">
        <f t="shared" ca="1" si="464"/>
        <v/>
      </c>
      <c r="BE505" s="450" t="str">
        <f t="shared" ca="1" si="465"/>
        <v/>
      </c>
      <c r="BG505" s="450" t="str">
        <f t="shared" ca="1" si="466"/>
        <v/>
      </c>
      <c r="BH505" s="450" t="str">
        <f t="shared" ca="1" si="467"/>
        <v/>
      </c>
      <c r="BI505" s="451"/>
      <c r="BJ505" s="450" t="str">
        <f t="shared" ca="1" si="468"/>
        <v/>
      </c>
      <c r="BK505" s="450" t="str">
        <f t="shared" ca="1" si="469"/>
        <v/>
      </c>
      <c r="BM505" s="450" t="str">
        <f t="shared" ca="1" si="470"/>
        <v/>
      </c>
      <c r="BN505" s="450" t="str">
        <f t="shared" ca="1" si="471"/>
        <v/>
      </c>
      <c r="BP505" s="450" t="str">
        <f t="shared" ca="1" si="472"/>
        <v/>
      </c>
      <c r="BQ505" s="450" t="str">
        <f t="shared" ca="1" si="473"/>
        <v/>
      </c>
      <c r="BS505" s="450" t="str">
        <f t="shared" ca="1" si="474"/>
        <v/>
      </c>
      <c r="BT505" s="450" t="str">
        <f t="shared" ca="1" si="475"/>
        <v/>
      </c>
      <c r="BU505" s="452"/>
      <c r="BV505" s="446"/>
      <c r="BW505" s="450" t="str">
        <f t="shared" ca="1" si="476"/>
        <v/>
      </c>
      <c r="BX505" s="450" t="str">
        <f t="shared" ca="1" si="477"/>
        <v/>
      </c>
      <c r="BY505" s="452"/>
      <c r="BZ505" s="450" t="str">
        <f t="shared" ca="1" si="478"/>
        <v/>
      </c>
      <c r="CA505" s="450" t="str">
        <f t="shared" ca="1" si="479"/>
        <v/>
      </c>
      <c r="CC505" s="450" t="str">
        <f t="shared" ca="1" si="480"/>
        <v/>
      </c>
      <c r="CD505" s="450" t="str">
        <f t="shared" ca="1" si="481"/>
        <v/>
      </c>
      <c r="CF505" s="450" t="str">
        <f t="shared" si="482"/>
        <v/>
      </c>
      <c r="CG505" s="450" t="str">
        <f t="shared" si="483"/>
        <v/>
      </c>
      <c r="CI505" s="450" t="str">
        <f t="shared" ca="1" si="484"/>
        <v/>
      </c>
      <c r="CJ505" s="450" t="str">
        <f t="shared" ca="1" si="485"/>
        <v/>
      </c>
      <c r="CL505" s="450" t="str">
        <f t="shared" ca="1" si="486"/>
        <v/>
      </c>
      <c r="CM505" s="450" t="str">
        <f t="shared" ca="1" si="487"/>
        <v/>
      </c>
    </row>
    <row r="506" spans="1:92" s="441" customFormat="1" ht="17.399999999999999" x14ac:dyDescent="0.55000000000000004">
      <c r="A506" s="445">
        <v>20</v>
      </c>
      <c r="B506" s="423" t="str">
        <f t="shared" si="492"/>
        <v xml:space="preserve">: </v>
      </c>
      <c r="C506" s="424"/>
      <c r="D506" s="424"/>
      <c r="E506" s="425"/>
      <c r="F506" s="424"/>
      <c r="G506" s="425"/>
      <c r="H506" s="305"/>
      <c r="I506" s="424"/>
      <c r="J506" s="306"/>
      <c r="K506" s="529"/>
      <c r="L506" s="424"/>
      <c r="M506" s="468"/>
      <c r="N506" s="426" t="s">
        <v>209</v>
      </c>
      <c r="O506" s="432"/>
      <c r="P506" s="431"/>
      <c r="Q506" s="431"/>
      <c r="S506" s="442" t="str">
        <f t="shared" si="489"/>
        <v/>
      </c>
      <c r="T506" s="443" t="str">
        <f t="shared" si="490"/>
        <v/>
      </c>
      <c r="U506" s="442" t="str">
        <f t="shared" si="491"/>
        <v/>
      </c>
      <c r="V506" s="444" t="str">
        <f t="shared" si="457"/>
        <v>million hectares</v>
      </c>
      <c r="Z506" s="446"/>
      <c r="AP506" s="446"/>
      <c r="AS506" s="453"/>
      <c r="AU506" s="450" t="str">
        <f t="shared" ca="1" si="458"/>
        <v/>
      </c>
      <c r="AV506" s="450" t="str">
        <f t="shared" ca="1" si="459"/>
        <v/>
      </c>
      <c r="AX506" s="450" t="str">
        <f t="shared" ca="1" si="460"/>
        <v/>
      </c>
      <c r="AY506" s="450" t="str">
        <f t="shared" ca="1" si="461"/>
        <v/>
      </c>
      <c r="BA506" s="450" t="str">
        <f t="shared" ca="1" si="462"/>
        <v/>
      </c>
      <c r="BB506" s="450" t="str">
        <f t="shared" ca="1" si="463"/>
        <v/>
      </c>
      <c r="BD506" s="450" t="str">
        <f t="shared" ca="1" si="464"/>
        <v/>
      </c>
      <c r="BE506" s="450" t="str">
        <f t="shared" ca="1" si="465"/>
        <v/>
      </c>
      <c r="BG506" s="450" t="str">
        <f t="shared" ca="1" si="466"/>
        <v/>
      </c>
      <c r="BH506" s="450" t="str">
        <f t="shared" ca="1" si="467"/>
        <v/>
      </c>
      <c r="BI506" s="451"/>
      <c r="BJ506" s="450" t="str">
        <f t="shared" ca="1" si="468"/>
        <v/>
      </c>
      <c r="BK506" s="450" t="str">
        <f t="shared" ca="1" si="469"/>
        <v/>
      </c>
      <c r="BM506" s="450" t="str">
        <f t="shared" ca="1" si="470"/>
        <v/>
      </c>
      <c r="BN506" s="450" t="str">
        <f t="shared" ca="1" si="471"/>
        <v/>
      </c>
      <c r="BP506" s="450" t="str">
        <f t="shared" ca="1" si="472"/>
        <v/>
      </c>
      <c r="BQ506" s="450" t="str">
        <f t="shared" ca="1" si="473"/>
        <v/>
      </c>
      <c r="BS506" s="450" t="str">
        <f t="shared" ca="1" si="474"/>
        <v/>
      </c>
      <c r="BT506" s="450" t="str">
        <f t="shared" ca="1" si="475"/>
        <v/>
      </c>
      <c r="BU506" s="452"/>
      <c r="BV506" s="446"/>
      <c r="BW506" s="450" t="str">
        <f t="shared" ca="1" si="476"/>
        <v/>
      </c>
      <c r="BX506" s="450" t="str">
        <f t="shared" ca="1" si="477"/>
        <v/>
      </c>
      <c r="BY506" s="452"/>
      <c r="BZ506" s="450" t="str">
        <f t="shared" ca="1" si="478"/>
        <v/>
      </c>
      <c r="CA506" s="450" t="str">
        <f t="shared" ca="1" si="479"/>
        <v/>
      </c>
      <c r="CC506" s="450" t="str">
        <f t="shared" ca="1" si="480"/>
        <v/>
      </c>
      <c r="CD506" s="450" t="str">
        <f t="shared" ca="1" si="481"/>
        <v/>
      </c>
      <c r="CF506" s="450" t="str">
        <f t="shared" si="482"/>
        <v/>
      </c>
      <c r="CG506" s="450" t="str">
        <f t="shared" si="483"/>
        <v/>
      </c>
      <c r="CI506" s="450" t="str">
        <f t="shared" ca="1" si="484"/>
        <v/>
      </c>
      <c r="CJ506" s="450" t="str">
        <f t="shared" ca="1" si="485"/>
        <v/>
      </c>
      <c r="CL506" s="450" t="str">
        <f t="shared" ca="1" si="486"/>
        <v/>
      </c>
      <c r="CM506" s="450" t="str">
        <f t="shared" ca="1" si="487"/>
        <v/>
      </c>
    </row>
    <row r="507" spans="1:92" s="239" customFormat="1" ht="42" x14ac:dyDescent="0.55000000000000004">
      <c r="A507" s="241"/>
      <c r="B507" s="271" t="s">
        <v>210</v>
      </c>
      <c r="C507" s="272"/>
      <c r="D507" s="272"/>
      <c r="E507" s="272"/>
      <c r="F507" s="272"/>
      <c r="G507" s="272"/>
      <c r="H507" s="241"/>
      <c r="J507" s="273"/>
      <c r="K507" s="560"/>
      <c r="L507" s="241"/>
      <c r="M507" s="241" t="s">
        <v>211</v>
      </c>
      <c r="N507" s="241"/>
      <c r="P507" s="262"/>
      <c r="Q507" s="262"/>
      <c r="R507" s="316" t="s">
        <v>302</v>
      </c>
      <c r="S507" s="318">
        <f>AVERAGE(S487:S506)</f>
        <v>0.41068749999999993</v>
      </c>
      <c r="T507" s="274">
        <f>IF(S515="Y",SUM(T487:T506)/SUM(O487:O506),AVERAGE(T487:T506))</f>
        <v>0.40731330164910667</v>
      </c>
      <c r="U507" s="275">
        <f>SUM(U487:U506)/SUM(O487:O506)</f>
        <v>0.40731330164910667</v>
      </c>
      <c r="Z507" s="232"/>
      <c r="AP507" s="232"/>
      <c r="AT507" s="273" t="s">
        <v>212</v>
      </c>
      <c r="AU507" s="276">
        <f ca="1">AVERAGE(AU487:AU506)</f>
        <v>0.41068749999999993</v>
      </c>
      <c r="AV507" s="276">
        <f ca="1">SUM(AV487:AV506)/COUNTIF(AV487:AV506,"&gt;0")</f>
        <v>0.13577110054970223</v>
      </c>
      <c r="AX507" s="276" t="e">
        <f ca="1">AVERAGE(AX487:AX506)</f>
        <v>#DIV/0!</v>
      </c>
      <c r="AY507" s="276" t="e">
        <f ca="1">SUM(AY487:AY506)/COUNTIF(AY487:AY506,"&gt;0")</f>
        <v>#DIV/0!</v>
      </c>
      <c r="BA507" s="276">
        <f ca="1">AVERAGE(BA487:BA506)</f>
        <v>0.95</v>
      </c>
      <c r="BB507" s="276" t="e">
        <f ca="1">SUM(BB487:BB506)/COUNTIF(BB487:BB506,"&gt;0")</f>
        <v>#DIV/0!</v>
      </c>
      <c r="BD507" s="276">
        <f ca="1">AVERAGE(BD487:BD506)</f>
        <v>0.30282500000000001</v>
      </c>
      <c r="BE507" s="276">
        <f ca="1">SUM(BE487:BE506)/COUNTIF(BE487:BE506,"&gt;0")</f>
        <v>0.11083416170407694</v>
      </c>
      <c r="BG507" s="276">
        <f ca="1">AVERAGE(BG487:BG506)</f>
        <v>0.30282500000000001</v>
      </c>
      <c r="BH507" s="276">
        <f ca="1">SUM(BH487:BH506)/COUNTIF(BH487:BH506,"&gt;0")</f>
        <v>0.13577110054970223</v>
      </c>
      <c r="BI507" s="235"/>
      <c r="BJ507" s="276">
        <f ca="1">AVERAGE(BJ487:BJ506)</f>
        <v>0.95</v>
      </c>
      <c r="BK507" s="276">
        <f ca="1">SUM(BK487:BK506)/COUNTIF(BK487:BK506,"&gt;0")</f>
        <v>0.26045579477782865</v>
      </c>
      <c r="BM507" s="276">
        <f ca="1">AVERAGE(BM487:BM506)</f>
        <v>0.95</v>
      </c>
      <c r="BN507" s="276">
        <f ca="1">SUM(BN487:BN506)/COUNTIF(BN487:BN506,"&gt;0")</f>
        <v>0.13577110054970223</v>
      </c>
      <c r="BP507" s="276">
        <f ca="1">AVERAGE(BP487:BP506)</f>
        <v>0.95</v>
      </c>
      <c r="BQ507" s="276" t="e">
        <f ca="1">SUM(BQ487:BQ506)/COUNTIF(BQ487:BQ506,"&gt;0")</f>
        <v>#DIV/0!</v>
      </c>
      <c r="BS507" s="276" t="e">
        <f ca="1">AVERAGE(BS487:BS506)</f>
        <v>#DIV/0!</v>
      </c>
      <c r="BT507" s="276">
        <f ca="1">SUM(BT487:BT506)/COUNTIF(BT487:BT506,"&gt;0")</f>
        <v>0.13577110054970223</v>
      </c>
      <c r="BU507" s="241"/>
      <c r="BV507" s="232"/>
      <c r="BW507" s="276">
        <f ca="1">AVERAGE(BW487:BW506)</f>
        <v>0.30282500000000001</v>
      </c>
      <c r="BX507" s="276">
        <f ca="1">SUM(BX487:BX506)/COUNTIF(BX487:BX506,"&gt;0")</f>
        <v>0.11083416170407694</v>
      </c>
      <c r="BY507" s="241"/>
      <c r="BZ507" s="276">
        <f ca="1">AVERAGE(BZ487:BZ506)</f>
        <v>0.41068749999999993</v>
      </c>
      <c r="CA507" s="276">
        <f ca="1">SUM(CA487:CA506)/COUNTIF(CA487:CA506,"&gt;0")</f>
        <v>0.11083416170407694</v>
      </c>
      <c r="CC507" s="276" t="e">
        <f ca="1">AVERAGE(CC487:CC506)</f>
        <v>#DIV/0!</v>
      </c>
      <c r="CD507" s="276" t="e">
        <f ca="1">SUM(CD487:CD506)/COUNTIF(CD487:CD506,"&gt;0")</f>
        <v>#DIV/0!</v>
      </c>
      <c r="CF507" s="276" t="e">
        <f>AVERAGE(CF487:CF506)</f>
        <v>#DIV/0!</v>
      </c>
      <c r="CG507" s="276" t="e">
        <f>SUM(CG487:CG506)/COUNTIF(CG487:CG506,"&gt;0")</f>
        <v>#DIV/0!</v>
      </c>
      <c r="CI507" s="276">
        <f ca="1">AVERAGE(CI487:CI506)</f>
        <v>0.30282500000000001</v>
      </c>
      <c r="CJ507" s="276">
        <f ca="1">SUM(CJ487:CJ506)/COUNTIF(CJ487:CJ506,"&gt;0")</f>
        <v>0.13577110054970223</v>
      </c>
      <c r="CL507" s="276" t="e">
        <f ca="1">AVERAGE(CL487:CL506)</f>
        <v>#DIV/0!</v>
      </c>
      <c r="CM507" s="276" t="e">
        <f ca="1">SUM(CM487:CM506)/COUNTIF(CM487:CM506,"&gt;0")</f>
        <v>#DIV/0!</v>
      </c>
    </row>
    <row r="508" spans="1:92" s="239" customFormat="1" ht="42" x14ac:dyDescent="0.55000000000000004">
      <c r="A508" s="241"/>
      <c r="B508" s="271" t="s">
        <v>213</v>
      </c>
      <c r="C508" s="272" t="s">
        <v>214</v>
      </c>
      <c r="D508" s="319" t="s">
        <v>0</v>
      </c>
      <c r="E508" s="278"/>
      <c r="F508" s="278"/>
      <c r="G508" s="278"/>
      <c r="H508" s="278"/>
      <c r="I508" s="278"/>
      <c r="J508" s="278"/>
      <c r="K508" s="561"/>
      <c r="L508" s="241"/>
      <c r="M508" s="241"/>
      <c r="N508" s="241"/>
      <c r="P508" s="262"/>
      <c r="Q508" s="262"/>
      <c r="R508" s="279" t="s">
        <v>215</v>
      </c>
      <c r="S508" s="280">
        <f>S507+V508*S511</f>
        <v>0.80798759222406424</v>
      </c>
      <c r="T508" s="280">
        <f>T507+V508*T511</f>
        <v>0.73007155257554035</v>
      </c>
      <c r="U508" s="280">
        <f>U507+V508*U511</f>
        <v>0.73007155257554035</v>
      </c>
      <c r="V508" s="281">
        <v>1</v>
      </c>
      <c r="W508" s="282" t="s">
        <v>216</v>
      </c>
      <c r="Z508" s="232"/>
      <c r="AP508" s="232"/>
      <c r="AT508" s="279" t="s">
        <v>215</v>
      </c>
      <c r="AU508" s="283" t="e">
        <f ca="1">AU507+(AU513*AU510)</f>
        <v>#DIV/0!</v>
      </c>
      <c r="AV508" s="283">
        <f ca="1">AV507+(AV513*AU510)</f>
        <v>0.13577110054970223</v>
      </c>
      <c r="AX508" s="283" t="e">
        <f ca="1">AX507+(AX513*AX510)</f>
        <v>#DIV/0!</v>
      </c>
      <c r="AY508" s="283" t="e">
        <f ca="1">AY507+(AY513*AX510)</f>
        <v>#DIV/0!</v>
      </c>
      <c r="BA508" s="283">
        <f ca="1">BA507+(BA513*BA510)</f>
        <v>1.3473000922240643</v>
      </c>
      <c r="BB508" s="283" t="e">
        <f ca="1">BB507+(BB513*BA510)</f>
        <v>#DIV/0!</v>
      </c>
      <c r="BD508" s="283">
        <f ca="1">BD507+(BD513*BD510)</f>
        <v>0.70012509222406438</v>
      </c>
      <c r="BE508" s="283">
        <f ca="1">BE507+(BE513*BD510)</f>
        <v>0.2518609959523056</v>
      </c>
      <c r="BG508" s="283" t="e">
        <f ca="1">BG507+(BG513*BG510)</f>
        <v>#DIV/0!</v>
      </c>
      <c r="BH508" s="283" t="e">
        <f ca="1">BH507+(BH513*BG510)</f>
        <v>#DIV/0!</v>
      </c>
      <c r="BI508" s="235"/>
      <c r="BJ508" s="283">
        <f ca="1">BJ507+(BJ513*BJ510)</f>
        <v>1.3473000922240643</v>
      </c>
      <c r="BK508" s="283">
        <f ca="1">BK507+(BK513*BJ510)</f>
        <v>0.40148262902605736</v>
      </c>
      <c r="BM508" s="283" t="e">
        <f ca="1">BM507+(BM513*BM510)</f>
        <v>#DIV/0!</v>
      </c>
      <c r="BN508" s="283">
        <f ca="1">BN507+(BN513*BM510)</f>
        <v>0.13577110054970223</v>
      </c>
      <c r="BP508" s="283">
        <f ca="1">BP507+(BP513*BP510)</f>
        <v>1.3473000922240643</v>
      </c>
      <c r="BQ508" s="283" t="e">
        <f ca="1">BQ507+(BQ513*BP510)</f>
        <v>#DIV/0!</v>
      </c>
      <c r="BS508" s="283" t="e">
        <f ca="1">BS507+(BS513*BS510)</f>
        <v>#DIV/0!</v>
      </c>
      <c r="BT508" s="283" t="e">
        <f ca="1">BT507+(BT513*BS510)</f>
        <v>#DIV/0!</v>
      </c>
      <c r="BU508" s="241"/>
      <c r="BV508" s="232"/>
      <c r="BW508" s="283" t="e">
        <f ca="1">BW507+(BW513*BW510)</f>
        <v>#DIV/0!</v>
      </c>
      <c r="BX508" s="283" t="e">
        <f ca="1">BX507+(BX513*BW510)</f>
        <v>#DIV/0!</v>
      </c>
      <c r="BY508" s="241"/>
      <c r="BZ508" s="283" t="e">
        <f ca="1">BZ507+(BZ513*BZ510)</f>
        <v>#DIV/0!</v>
      </c>
      <c r="CA508" s="283">
        <f ca="1">CA507+(CA513*BZ510)</f>
        <v>0.2518609959523056</v>
      </c>
      <c r="CC508" s="283">
        <f ca="1">CC507+(CC513*CC510)</f>
        <v>1.3473000922240643</v>
      </c>
      <c r="CD508" s="283" t="e">
        <f ca="1">CD507+(CD513*CC510)</f>
        <v>#DIV/0!</v>
      </c>
      <c r="CF508" s="283" t="e">
        <f>CF507+(CF513*CF510)</f>
        <v>#DIV/0!</v>
      </c>
      <c r="CG508" s="283" t="e">
        <f>CG507+(CG513*CF510)</f>
        <v>#DIV/0!</v>
      </c>
      <c r="CI508" s="283" t="e">
        <f ca="1">CI507+(CI513*CI510)</f>
        <v>#DIV/0!</v>
      </c>
      <c r="CJ508" s="283" t="e">
        <f ca="1">CJ507+(CJ513*CI510)</f>
        <v>#DIV/0!</v>
      </c>
      <c r="CL508" s="283" t="e">
        <f ca="1">CL507+(CL513*CL510)</f>
        <v>#DIV/0!</v>
      </c>
      <c r="CM508" s="283" t="e">
        <f ca="1">CM507+(CM513*CL510)</f>
        <v>#DIV/0!</v>
      </c>
    </row>
    <row r="509" spans="1:92" s="241" customFormat="1" ht="13" customHeight="1" x14ac:dyDescent="0.55000000000000004">
      <c r="B509" s="271" t="s">
        <v>217</v>
      </c>
      <c r="C509" s="262"/>
      <c r="D509" s="284"/>
      <c r="E509" s="285"/>
      <c r="F509" s="285"/>
      <c r="G509" s="285"/>
      <c r="H509" s="285"/>
      <c r="I509" s="285"/>
      <c r="J509" s="285"/>
      <c r="K509" s="562"/>
      <c r="L509" s="239"/>
      <c r="M509" s="239"/>
      <c r="R509" s="279" t="s">
        <v>218</v>
      </c>
      <c r="S509" s="280">
        <f>S507-V509*S511</f>
        <v>1.3387407775935556E-2</v>
      </c>
      <c r="T509" s="280">
        <f>T507-V509*T511</f>
        <v>8.4555050722673053E-2</v>
      </c>
      <c r="U509" s="280">
        <f>U507-V509*U511</f>
        <v>8.4555050722673053E-2</v>
      </c>
      <c r="V509" s="281">
        <v>1</v>
      </c>
      <c r="W509" s="282" t="s">
        <v>219</v>
      </c>
      <c r="X509" s="239"/>
      <c r="Z509" s="286"/>
      <c r="AP509" s="286"/>
      <c r="AQ509" s="239"/>
      <c r="AR509" s="239"/>
      <c r="AS509" s="239"/>
      <c r="AT509" s="279" t="s">
        <v>218</v>
      </c>
      <c r="AU509" s="283" t="e">
        <f ca="1">AU507-(AU513*AU511)</f>
        <v>#DIV/0!</v>
      </c>
      <c r="AV509" s="283" t="e">
        <f ca="1">AV507-(AV513*AU511)</f>
        <v>#DIV/0!</v>
      </c>
      <c r="AW509" s="239"/>
      <c r="AX509" s="283" t="e">
        <f ca="1">AX507-(AX513*AX511)</f>
        <v>#DIV/0!</v>
      </c>
      <c r="AY509" s="283" t="e">
        <f ca="1">AY507-(AY513*AX511)</f>
        <v>#DIV/0!</v>
      </c>
      <c r="AZ509" s="239"/>
      <c r="BA509" s="283" t="e">
        <f ca="1">BA507-(BA513*BA511)</f>
        <v>#DIV/0!</v>
      </c>
      <c r="BB509" s="283" t="e">
        <f ca="1">BB507-(BB513*BA511)</f>
        <v>#DIV/0!</v>
      </c>
      <c r="BC509" s="239"/>
      <c r="BD509" s="283" t="e">
        <f ca="1">BD507-(BD513*BD511)</f>
        <v>#DIV/0!</v>
      </c>
      <c r="BE509" s="283" t="e">
        <f ca="1">BE507-(BE513*BD511)</f>
        <v>#DIV/0!</v>
      </c>
      <c r="BF509" s="239"/>
      <c r="BG509" s="283" t="e">
        <f ca="1">BG507-(BG513*BG511)</f>
        <v>#DIV/0!</v>
      </c>
      <c r="BH509" s="283" t="e">
        <f ca="1">BH507-(BH513*BG511)</f>
        <v>#DIV/0!</v>
      </c>
      <c r="BI509" s="235"/>
      <c r="BJ509" s="283" t="e">
        <f ca="1">BJ507-(BJ513*BJ511)</f>
        <v>#DIV/0!</v>
      </c>
      <c r="BK509" s="283" t="e">
        <f ca="1">BK507-(BK513*BJ511)</f>
        <v>#DIV/0!</v>
      </c>
      <c r="BL509" s="239"/>
      <c r="BM509" s="283">
        <f ca="1">BM507-(BM513*BM511)</f>
        <v>0.55269990777593558</v>
      </c>
      <c r="BN509" s="283" t="e">
        <f ca="1">BN507-(BN513*BM511)</f>
        <v>#DIV/0!</v>
      </c>
      <c r="BO509" s="239"/>
      <c r="BP509" s="283" t="e">
        <f ca="1">BP507-(BP513*BP511)</f>
        <v>#DIV/0!</v>
      </c>
      <c r="BQ509" s="283" t="e">
        <f ca="1">BQ507-(BQ513*BP511)</f>
        <v>#DIV/0!</v>
      </c>
      <c r="BR509" s="239"/>
      <c r="BS509" s="283" t="e">
        <f ca="1">BS507-(BS513*BS511)</f>
        <v>#DIV/0!</v>
      </c>
      <c r="BT509" s="283" t="e">
        <f ca="1">BT507-(BT513*BS511)</f>
        <v>#DIV/0!</v>
      </c>
      <c r="BV509" s="232"/>
      <c r="BW509" s="283">
        <f ca="1">BW507-(BW513*BW511)</f>
        <v>-9.4475092224064361E-2</v>
      </c>
      <c r="BX509" s="283" t="e">
        <f ca="1">BX507-(BX513*BW511)</f>
        <v>#DIV/0!</v>
      </c>
      <c r="BZ509" s="283" t="e">
        <f ca="1">BZ507-(BZ513*BZ511)</f>
        <v>#DIV/0!</v>
      </c>
      <c r="CA509" s="283">
        <f ca="1">CA507-(CA513*BZ511)</f>
        <v>0.11942896052959998</v>
      </c>
      <c r="CB509" s="239"/>
      <c r="CC509" s="283" t="e">
        <f ca="1">CC507-(CC513*CC511)</f>
        <v>#DIV/0!</v>
      </c>
      <c r="CD509" s="283" t="e">
        <f ca="1">CD507-(CD513*CC511)</f>
        <v>#DIV/0!</v>
      </c>
      <c r="CE509" s="239"/>
      <c r="CF509" s="283" t="e">
        <f>CF507-(CF513*CF511)</f>
        <v>#DIV/0!</v>
      </c>
      <c r="CG509" s="283" t="e">
        <f>CG507-(CG513*CF511)</f>
        <v>#DIV/0!</v>
      </c>
      <c r="CH509" s="239"/>
      <c r="CI509" s="283">
        <f ca="1">CI507-(CI513*CI511)</f>
        <v>-9.4475092224064361E-2</v>
      </c>
      <c r="CJ509" s="283" t="e">
        <f ca="1">CJ507-(CJ513*CI511)</f>
        <v>#DIV/0!</v>
      </c>
      <c r="CK509" s="239"/>
      <c r="CL509" s="283" t="e">
        <f ca="1">CL507-(CL513*CL511)</f>
        <v>#DIV/0!</v>
      </c>
      <c r="CM509" s="283" t="e">
        <f ca="1">CM507-(CM513*CL511)</f>
        <v>#DIV/0!</v>
      </c>
      <c r="CN509" s="239"/>
    </row>
    <row r="510" spans="1:92" s="241" customFormat="1" ht="28.2" x14ac:dyDescent="0.55000000000000004">
      <c r="C510" s="262"/>
      <c r="D510" s="284"/>
      <c r="E510" s="285" t="s">
        <v>0</v>
      </c>
      <c r="F510" s="285"/>
      <c r="G510" s="285"/>
      <c r="H510" s="285"/>
      <c r="I510" s="285"/>
      <c r="J510" s="285"/>
      <c r="K510" s="562"/>
      <c r="R510" s="279" t="s">
        <v>220</v>
      </c>
      <c r="S510" s="280" t="str">
        <f>IF((0.67*S511)&gt;S507,"no","yes")</f>
        <v>yes</v>
      </c>
      <c r="T510" s="280" t="str">
        <f>IF((0.67*T511)&gt;T507,"no","yes")</f>
        <v>yes</v>
      </c>
      <c r="U510" s="280" t="str">
        <f>IF((0.67*U511)&gt;U507,"no","yes")</f>
        <v>yes</v>
      </c>
      <c r="Z510" s="286"/>
      <c r="AP510" s="286"/>
      <c r="AS510" s="757" t="s">
        <v>221</v>
      </c>
      <c r="AT510" s="758"/>
      <c r="AU510" s="281">
        <v>1</v>
      </c>
      <c r="AX510" s="281">
        <v>1</v>
      </c>
      <c r="BA510" s="281">
        <v>1</v>
      </c>
      <c r="BD510" s="281">
        <v>1</v>
      </c>
      <c r="BG510" s="281">
        <v>1</v>
      </c>
      <c r="BI510" s="235"/>
      <c r="BJ510" s="281">
        <v>1</v>
      </c>
      <c r="BM510" s="281">
        <v>1</v>
      </c>
      <c r="BP510" s="281">
        <v>1</v>
      </c>
      <c r="BS510" s="281">
        <v>1</v>
      </c>
      <c r="BV510" s="286"/>
      <c r="BW510" s="281">
        <v>1</v>
      </c>
      <c r="BZ510" s="281">
        <v>1</v>
      </c>
      <c r="CC510" s="281">
        <v>1</v>
      </c>
      <c r="CF510" s="281">
        <v>1</v>
      </c>
      <c r="CI510" s="281">
        <v>1</v>
      </c>
      <c r="CL510" s="281">
        <v>1</v>
      </c>
    </row>
    <row r="511" spans="1:92" s="241" customFormat="1" ht="28.2" x14ac:dyDescent="0.55000000000000004">
      <c r="A511" s="287" t="str">
        <f>HYPERLINK("#"&amp;"'"&amp;A$1&amp;"'!a1","Back to top")</f>
        <v>Back to top</v>
      </c>
      <c r="B511" s="287"/>
      <c r="C511" s="262"/>
      <c r="D511" s="284"/>
      <c r="E511" s="285"/>
      <c r="F511" s="285"/>
      <c r="G511" s="285"/>
      <c r="H511" s="285"/>
      <c r="I511" s="285"/>
      <c r="J511" s="285"/>
      <c r="K511" s="562"/>
      <c r="N511" s="282"/>
      <c r="O511" s="282"/>
      <c r="R511" s="279" t="s">
        <v>222</v>
      </c>
      <c r="S511" s="280">
        <f>_xlfn.STDEV.P(S487:S506)</f>
        <v>0.39730009222406437</v>
      </c>
      <c r="T511" s="280">
        <f t="array" ref="T511">IF(S515="Y",SQRT(SUM(O487:O506*(M487:M506-(T507))^2)/((COUNTIFS(O487:O506,"&lt;&gt;0")-1)/COUNTIFS(O487:O506,"&lt;&gt;0")*SUM(O487:O506))),_xlfn.STDEV.P(T487:T506))</f>
        <v>0.32275825092643362</v>
      </c>
      <c r="U511" s="280">
        <f t="array" ref="U511">SQRT(SUM(O487:O506*(M487:M506-(U507))^2)/((COUNTIFS(O487:O506,"&lt;&gt;0")-1)/COUNTIFS(O487:O506,"&lt;&gt;0")*SUM(O487:O506)))</f>
        <v>0.32275825092643362</v>
      </c>
      <c r="Z511" s="286"/>
      <c r="AP511" s="286"/>
      <c r="AS511" s="757"/>
      <c r="AT511" s="758"/>
      <c r="AU511" s="281">
        <v>1</v>
      </c>
      <c r="AX511" s="281">
        <v>1</v>
      </c>
      <c r="BA511" s="281">
        <v>1</v>
      </c>
      <c r="BD511" s="281">
        <v>1</v>
      </c>
      <c r="BG511" s="281">
        <v>1</v>
      </c>
      <c r="BI511" s="235"/>
      <c r="BJ511" s="281">
        <v>1</v>
      </c>
      <c r="BM511" s="281">
        <v>1</v>
      </c>
      <c r="BP511" s="281">
        <v>1</v>
      </c>
      <c r="BS511" s="281">
        <v>1</v>
      </c>
      <c r="BV511" s="286"/>
      <c r="BW511" s="281">
        <v>1</v>
      </c>
      <c r="BZ511" s="281">
        <v>1</v>
      </c>
      <c r="CC511" s="281">
        <v>1</v>
      </c>
      <c r="CF511" s="281">
        <v>1</v>
      </c>
      <c r="CI511" s="281">
        <v>1</v>
      </c>
      <c r="CL511" s="281">
        <v>1</v>
      </c>
    </row>
    <row r="512" spans="1:92" s="241" customFormat="1" ht="28.2" x14ac:dyDescent="0.55000000000000004">
      <c r="C512" s="254"/>
      <c r="D512" s="284"/>
      <c r="E512" s="285"/>
      <c r="F512" s="285"/>
      <c r="G512" s="285"/>
      <c r="H512" s="285"/>
      <c r="I512" s="285"/>
      <c r="J512" s="285"/>
      <c r="K512" s="562"/>
      <c r="R512" s="288" t="s">
        <v>223</v>
      </c>
      <c r="S512" s="289">
        <f>COUNTIF(S487:S506,"&gt;0")</f>
        <v>6</v>
      </c>
      <c r="T512" s="289">
        <f>COUNTIF(T487:T506,"&gt;0")</f>
        <v>6</v>
      </c>
      <c r="U512" s="290"/>
      <c r="V512" s="291" t="s">
        <v>224</v>
      </c>
      <c r="Z512" s="286"/>
      <c r="AP512" s="286"/>
      <c r="AT512" s="279" t="s">
        <v>220</v>
      </c>
      <c r="AU512" s="283" t="str">
        <f ca="1">IF((0.67*AU513)&gt;AU507,"no","yes")</f>
        <v>yes</v>
      </c>
      <c r="AV512" s="283" t="e">
        <f ca="1">IF((0.67*AV513)&gt;AV507,"no","yes")</f>
        <v>#DIV/0!</v>
      </c>
      <c r="AX512" s="283" t="e">
        <f ca="1">IF((0.67*AX513)&gt;AX507,"no","yes")</f>
        <v>#DIV/0!</v>
      </c>
      <c r="AY512" s="283" t="e">
        <f ca="1">IF((0.67*AY513)&gt;AY507,"no","yes")</f>
        <v>#DIV/0!</v>
      </c>
      <c r="BA512" s="283" t="e">
        <f ca="1">IF((0.67*BA513)&gt;BA507,"no","yes")</f>
        <v>#DIV/0!</v>
      </c>
      <c r="BB512" s="283" t="e">
        <f ca="1">IF((0.67*BB513)&gt;BB507,"no","yes")</f>
        <v>#DIV/0!</v>
      </c>
      <c r="BD512" s="283" t="e">
        <f ca="1">IF((0.67*BD513)&gt;BD507,"no","yes")</f>
        <v>#DIV/0!</v>
      </c>
      <c r="BE512" s="283" t="e">
        <f ca="1">IF((0.67*BE513)&gt;BE507,"no","yes")</f>
        <v>#DIV/0!</v>
      </c>
      <c r="BG512" s="283" t="str">
        <f ca="1">IF((0.67*BG513)&gt;BG507,"no","yes")</f>
        <v>yes</v>
      </c>
      <c r="BH512" s="283" t="e">
        <f ca="1">IF((0.67*BH513)&gt;BH507,"no","yes")</f>
        <v>#DIV/0!</v>
      </c>
      <c r="BI512" s="235"/>
      <c r="BJ512" s="283" t="e">
        <f ca="1">IF((0.67*BJ513)&gt;BJ507,"no","yes")</f>
        <v>#DIV/0!</v>
      </c>
      <c r="BK512" s="283" t="e">
        <f ca="1">IF((0.67*BK513)&gt;BK507,"no","yes")</f>
        <v>#DIV/0!</v>
      </c>
      <c r="BM512" s="283" t="e">
        <f ca="1">IF((0.67*BM513)&gt;BM507,"no","yes")</f>
        <v>#DIV/0!</v>
      </c>
      <c r="BN512" s="283" t="e">
        <f ca="1">IF((0.67*BN513)&gt;BN507,"no","yes")</f>
        <v>#DIV/0!</v>
      </c>
      <c r="BP512" s="283" t="e">
        <f ca="1">IF((0.67*BP513)&gt;BP507,"no","yes")</f>
        <v>#DIV/0!</v>
      </c>
      <c r="BQ512" s="283" t="e">
        <f ca="1">IF((0.67*BQ513)&gt;BQ507,"no","yes")</f>
        <v>#DIV/0!</v>
      </c>
      <c r="BS512" s="283" t="e">
        <f ca="1">IF((0.67*BS513)&gt;BS507,"no","yes")</f>
        <v>#DIV/0!</v>
      </c>
      <c r="BT512" s="283" t="str">
        <f ca="1">IF((0.67*BT513)&gt;BT507,"no","yes")</f>
        <v>yes</v>
      </c>
      <c r="BV512" s="286"/>
      <c r="BW512" s="283" t="e">
        <f ca="1">IF((0.67*BW513)&gt;BW507,"no","yes")</f>
        <v>#DIV/0!</v>
      </c>
      <c r="BX512" s="283" t="e">
        <f ca="1">IF((0.67*BX513)&gt;BX507,"no","yes")</f>
        <v>#DIV/0!</v>
      </c>
      <c r="BZ512" s="283" t="str">
        <f ca="1">IF((0.67*BZ513)&gt;BZ507,"no","yes")</f>
        <v>yes</v>
      </c>
      <c r="CA512" s="283" t="e">
        <f ca="1">IF((0.67*CA513)&gt;CA507,"no","yes")</f>
        <v>#DIV/0!</v>
      </c>
      <c r="CC512" s="283" t="e">
        <f ca="1">IF((0.67*CC513)&gt;CC507,"no","yes")</f>
        <v>#DIV/0!</v>
      </c>
      <c r="CD512" s="283" t="e">
        <f ca="1">IF((0.67*CD513)&gt;CD507,"no","yes")</f>
        <v>#DIV/0!</v>
      </c>
      <c r="CF512" s="283" t="e">
        <f>IF((0.67*CF513)&gt;CF507,"no","yes")</f>
        <v>#DIV/0!</v>
      </c>
      <c r="CG512" s="283" t="e">
        <f>IF((0.67*CG513)&gt;CG507,"no","yes")</f>
        <v>#DIV/0!</v>
      </c>
      <c r="CI512" s="283" t="e">
        <f ca="1">IF((0.67*CI513)&gt;CI507,"no","yes")</f>
        <v>#DIV/0!</v>
      </c>
      <c r="CJ512" s="283" t="str">
        <f ca="1">IF((0.67*CJ513)&gt;CJ507,"no","yes")</f>
        <v>yes</v>
      </c>
      <c r="CL512" s="283" t="e">
        <f ca="1">IF((0.67*CL513)&gt;CL507,"no","yes")</f>
        <v>#DIV/0!</v>
      </c>
      <c r="CM512" s="283" t="e">
        <f ca="1">IF((0.67*CM513)&gt;CM507,"no","yes")</f>
        <v>#DIV/0!</v>
      </c>
    </row>
    <row r="513" spans="1:92" s="241" customFormat="1" ht="28.2" x14ac:dyDescent="0.55000000000000004">
      <c r="D513" s="284"/>
      <c r="E513" s="285"/>
      <c r="F513" s="285"/>
      <c r="G513" s="285"/>
      <c r="H513" s="285"/>
      <c r="I513" s="285"/>
      <c r="J513" s="285"/>
      <c r="K513" s="562"/>
      <c r="T513" s="262"/>
      <c r="V513" s="105"/>
      <c r="W513" s="105"/>
      <c r="X513" s="105"/>
      <c r="Z513" s="286"/>
      <c r="AP513" s="286"/>
      <c r="AT513" s="279" t="s">
        <v>222</v>
      </c>
      <c r="AU513" s="283">
        <f ca="1">_xlfn.STDEV.P(AU487:AU506)</f>
        <v>0.34584812056739589</v>
      </c>
      <c r="AV513" s="283" t="e">
        <f ca="1">_xlfn.STDEV.P(AV487:AV506)</f>
        <v>#DIV/0!</v>
      </c>
      <c r="AX513" s="283">
        <f ca="1">_xlfn.STDEV.P(AX487:AX506)</f>
        <v>0.39730009222406437</v>
      </c>
      <c r="AY513" s="283">
        <f ca="1">_xlfn.STDEV.P(AY487:AY506)</f>
        <v>0.14102683424822868</v>
      </c>
      <c r="BA513" s="283">
        <f ca="1">_xlfn.STDEV.P(BA487:BA506)</f>
        <v>0.39730009222406437</v>
      </c>
      <c r="BB513" s="283">
        <f ca="1">_xlfn.STDEV.P(BB487:BB506)</f>
        <v>0.14102683424822868</v>
      </c>
      <c r="BD513" s="283">
        <f ca="1">_xlfn.STDEV.P(BD487:BD506)</f>
        <v>0.39730009222406437</v>
      </c>
      <c r="BE513" s="283">
        <f ca="1">_xlfn.STDEV.P(BE487:BE506)</f>
        <v>0.14102683424822868</v>
      </c>
      <c r="BG513" s="283">
        <f ca="1">_xlfn.STDEV.P(BG487:BG506)</f>
        <v>0.34584812056739589</v>
      </c>
      <c r="BH513" s="283">
        <f ca="1">_xlfn.STDEV.P(BH487:BH506)</f>
        <v>0.14102683424822868</v>
      </c>
      <c r="BI513" s="235"/>
      <c r="BJ513" s="283">
        <f ca="1">_xlfn.STDEV.P(BJ487:BJ506)</f>
        <v>0.39730009222406437</v>
      </c>
      <c r="BK513" s="283">
        <f ca="1">_xlfn.STDEV.P(BK487:BK506)</f>
        <v>0.14102683424822868</v>
      </c>
      <c r="BM513" s="283">
        <f ca="1">_xlfn.STDEV.P(BM487:BM506)</f>
        <v>0.39730009222406437</v>
      </c>
      <c r="BN513" s="283" t="e">
        <f ca="1">_xlfn.STDEV.P(BN487:BN506)</f>
        <v>#DIV/0!</v>
      </c>
      <c r="BP513" s="283">
        <f ca="1">_xlfn.STDEV.P(BP487:BP506)</f>
        <v>0.39730009222406437</v>
      </c>
      <c r="BQ513" s="283">
        <f ca="1">_xlfn.STDEV.P(BQ487:BQ506)</f>
        <v>0.14102683424822868</v>
      </c>
      <c r="BS513" s="283">
        <f ca="1">_xlfn.STDEV.P(BS487:BS506)</f>
        <v>0.39730009222406437</v>
      </c>
      <c r="BT513" s="283">
        <f ca="1">_xlfn.STDEV.P(BT487:BT506)</f>
        <v>0.14189847095635003</v>
      </c>
      <c r="BV513" s="286"/>
      <c r="BW513" s="283">
        <f ca="1">_xlfn.STDEV.P(BW487:BW506)</f>
        <v>0.39730009222406437</v>
      </c>
      <c r="BX513" s="283">
        <f ca="1">_xlfn.STDEV.P(BX487:BX506)</f>
        <v>0.14189847095635003</v>
      </c>
      <c r="BZ513" s="283">
        <f ca="1">_xlfn.STDEV.P(BZ487:BZ506)</f>
        <v>0.34584812056739589</v>
      </c>
      <c r="CA513" s="283">
        <f ca="1">_xlfn.STDEV.P(CA487:CA506)</f>
        <v>0.14102683424822868</v>
      </c>
      <c r="CC513" s="283">
        <f ca="1">_xlfn.STDEV.P(CC487:CC506)</f>
        <v>0.39730009222406437</v>
      </c>
      <c r="CD513" s="283">
        <f ca="1">_xlfn.STDEV.P(CD487:CD506)</f>
        <v>0.14102683424822868</v>
      </c>
      <c r="CF513" s="283" t="e">
        <f>_xlfn.STDEV.P(CF487:CF506)</f>
        <v>#DIV/0!</v>
      </c>
      <c r="CG513" s="283" t="e">
        <f>_xlfn.STDEV.P(CG487:CG506)</f>
        <v>#DIV/0!</v>
      </c>
      <c r="CI513" s="283">
        <f ca="1">_xlfn.STDEV.P(CI487:CI506)</f>
        <v>0.39730009222406437</v>
      </c>
      <c r="CJ513" s="283">
        <f ca="1">_xlfn.STDEV.P(CJ487:CJ506)</f>
        <v>0.14189847095635003</v>
      </c>
      <c r="CL513" s="283">
        <f ca="1">_xlfn.STDEV.P(CL487:CL506)</f>
        <v>0.39730009222406437</v>
      </c>
      <c r="CM513" s="283">
        <f ca="1">_xlfn.STDEV.P(CM487:CM506)</f>
        <v>0.14102683424822868</v>
      </c>
    </row>
    <row r="514" spans="1:92" s="241" customFormat="1" ht="28.2" x14ac:dyDescent="0.55000000000000004">
      <c r="D514" s="292"/>
      <c r="E514" s="293"/>
      <c r="F514" s="293"/>
      <c r="G514" s="293"/>
      <c r="H514" s="293"/>
      <c r="I514" s="293"/>
      <c r="J514" s="293"/>
      <c r="K514" s="563"/>
      <c r="S514" s="244" t="s">
        <v>225</v>
      </c>
      <c r="V514" s="105"/>
      <c r="W514" s="105"/>
      <c r="X514" s="105"/>
      <c r="Z514" s="286"/>
      <c r="AP514" s="235"/>
      <c r="AT514" s="288" t="s">
        <v>223</v>
      </c>
      <c r="AU514" s="294">
        <f ca="1">COUNTIF(AU487:AU506,"&gt;0")</f>
        <v>6</v>
      </c>
      <c r="AV514" s="294">
        <f ca="1">COUNTIF(AV487:AV506,"&gt;0")</f>
        <v>1</v>
      </c>
      <c r="AX514" s="294">
        <f ca="1">COUNTIF(AX487:AX506,"&gt;0")</f>
        <v>1</v>
      </c>
      <c r="AY514" s="294">
        <f ca="1">COUNTIF(AY487:AY506,"&gt;0")</f>
        <v>1</v>
      </c>
      <c r="BA514" s="294">
        <f ca="1">COUNTIF(BA487:BA506,"&gt;0")</f>
        <v>0</v>
      </c>
      <c r="BB514" s="294">
        <f ca="1">COUNTIF(BB487:BB506,"&gt;0")</f>
        <v>6</v>
      </c>
      <c r="BD514" s="294">
        <f ca="1">COUNTIF(BD487:BD506,"&gt;0")</f>
        <v>6</v>
      </c>
      <c r="BE514" s="294">
        <f ca="1">COUNTIF(BE487:BE506,"&gt;0")</f>
        <v>6</v>
      </c>
      <c r="BG514" s="294">
        <f ca="1">COUNTIF(BG487:BG506,"&gt;0")</f>
        <v>5</v>
      </c>
      <c r="BH514" s="294">
        <f ca="1">COUNTIF(BH487:BH506,"&gt;0")</f>
        <v>5</v>
      </c>
      <c r="BI514" s="235"/>
      <c r="BJ514" s="294">
        <f ca="1">COUNTIF(BJ487:BJ506,"&gt;0")</f>
        <v>0</v>
      </c>
      <c r="BK514" s="294">
        <f ca="1">COUNTIF(BK487:BK506,"&gt;0")</f>
        <v>0</v>
      </c>
      <c r="BM514" s="294">
        <f ca="1">COUNTIF(BM487:BM506,"&gt;0")</f>
        <v>0</v>
      </c>
      <c r="BN514" s="294">
        <f ca="1">COUNTIF(BN487:BN506,"&gt;0")</f>
        <v>6</v>
      </c>
      <c r="BP514" s="294">
        <f ca="1">COUNTIF(BP487:BP506,"&gt;0")</f>
        <v>0</v>
      </c>
      <c r="BQ514" s="294">
        <f ca="1">COUNTIF(BQ487:BQ506,"&gt;0")</f>
        <v>1</v>
      </c>
      <c r="BS514" s="294">
        <f ca="1">COUNTIF(BS487:BS506,"&gt;0")</f>
        <v>1</v>
      </c>
      <c r="BT514" s="294">
        <f ca="1">COUNTIF(BT487:BT506,"&gt;0")</f>
        <v>6</v>
      </c>
      <c r="BV514" s="286"/>
      <c r="BW514" s="294">
        <f ca="1">COUNTIF(BW487:BW506,"&gt;0")</f>
        <v>6</v>
      </c>
      <c r="BX514" s="294">
        <f ca="1">COUNTIF(BX487:BX506,"&gt;0")</f>
        <v>5</v>
      </c>
      <c r="BZ514" s="294">
        <f ca="1">COUNTIF(BZ487:BZ506,"&gt;0")</f>
        <v>6</v>
      </c>
      <c r="CA514" s="294">
        <f ca="1">COUNTIF(CA487:CA506,"&gt;0")</f>
        <v>6</v>
      </c>
      <c r="CC514" s="294">
        <f ca="1">COUNTIF(CC487:CC506,"&gt;0")</f>
        <v>1</v>
      </c>
      <c r="CD514" s="294">
        <f ca="1">COUNTIF(CD487:CD506,"&gt;0")</f>
        <v>1</v>
      </c>
      <c r="CF514" s="294">
        <f>COUNTIF(CF487:CF506,"&gt;0")</f>
        <v>0</v>
      </c>
      <c r="CG514" s="294">
        <f>COUNTIF(CG487:CG506,"&gt;0")</f>
        <v>0</v>
      </c>
      <c r="CI514" s="294">
        <f ca="1">COUNTIF(CI487:CI506,"&gt;0")</f>
        <v>6</v>
      </c>
      <c r="CJ514" s="294">
        <f ca="1">COUNTIF(CJ487:CJ506,"&gt;0")</f>
        <v>6</v>
      </c>
      <c r="CL514" s="294">
        <f ca="1">COUNTIF(CL487:CL506,"&gt;0")</f>
        <v>1</v>
      </c>
      <c r="CM514" s="294">
        <f ca="1">COUNTIF(CM487:CM506,"&gt;0")</f>
        <v>6</v>
      </c>
    </row>
    <row r="515" spans="1:92" x14ac:dyDescent="0.4">
      <c r="S515" s="419" t="s">
        <v>680</v>
      </c>
    </row>
    <row r="517" spans="1:92" s="232" customFormat="1" ht="60.6" x14ac:dyDescent="0.6">
      <c r="A517" s="230">
        <v>13</v>
      </c>
      <c r="B517" s="230" t="s">
        <v>567</v>
      </c>
      <c r="C517" s="231" t="s">
        <v>0</v>
      </c>
      <c r="D517" s="233"/>
      <c r="E517" s="233" t="s">
        <v>0</v>
      </c>
      <c r="F517" s="233"/>
      <c r="G517" s="233"/>
      <c r="H517" s="231"/>
      <c r="I517" s="233"/>
      <c r="J517" s="233"/>
      <c r="K517" s="557"/>
      <c r="L517" s="233"/>
      <c r="M517" s="233"/>
      <c r="N517" s="233"/>
      <c r="O517" s="233"/>
      <c r="P517" s="233"/>
      <c r="Q517" s="233"/>
      <c r="R517" s="233"/>
      <c r="S517" s="233"/>
      <c r="T517" s="231"/>
      <c r="U517" s="231"/>
      <c r="V517" s="231"/>
      <c r="W517" s="231"/>
      <c r="X517" s="231"/>
      <c r="Y517" s="231"/>
      <c r="AQ517" s="234">
        <f>A517</f>
        <v>13</v>
      </c>
      <c r="AR517" s="234" t="str">
        <f>C517</f>
        <v xml:space="preserve"> </v>
      </c>
      <c r="AS517" s="235"/>
      <c r="AT517" s="236"/>
      <c r="AU517" s="235"/>
      <c r="AV517" s="235"/>
      <c r="AW517" s="235"/>
      <c r="AX517" s="235"/>
      <c r="AY517" s="235"/>
      <c r="AZ517" s="235"/>
      <c r="BA517" s="235"/>
      <c r="BB517" s="235"/>
      <c r="BC517" s="235"/>
      <c r="BD517" s="235"/>
      <c r="BE517" s="235"/>
      <c r="BF517" s="235"/>
      <c r="BG517" s="235"/>
      <c r="BH517" s="235"/>
      <c r="BI517" s="235"/>
      <c r="BJ517" s="235"/>
      <c r="BK517" s="235"/>
      <c r="BL517" s="235"/>
      <c r="BM517" s="235"/>
      <c r="BN517" s="235"/>
      <c r="BO517" s="235"/>
      <c r="BP517" s="235"/>
      <c r="BQ517" s="235"/>
      <c r="BR517" s="235"/>
      <c r="BS517" s="235"/>
      <c r="BT517" s="235"/>
      <c r="BU517" s="235"/>
    </row>
    <row r="518" spans="1:92" s="232" customFormat="1" ht="17.7" x14ac:dyDescent="0.6">
      <c r="A518" s="230"/>
      <c r="B518" s="230"/>
      <c r="C518" s="231"/>
      <c r="D518" s="233"/>
      <c r="E518" s="233"/>
      <c r="F518" s="233"/>
      <c r="G518" s="233"/>
      <c r="H518" s="231"/>
      <c r="I518" s="233"/>
      <c r="J518" s="233"/>
      <c r="K518" s="557"/>
      <c r="L518" s="233"/>
      <c r="M518" s="233"/>
      <c r="N518" s="233"/>
      <c r="O518" s="233"/>
      <c r="P518" s="233"/>
      <c r="Q518" s="233"/>
      <c r="R518" s="233"/>
      <c r="S518" s="233"/>
      <c r="T518" s="231"/>
      <c r="U518" s="231"/>
      <c r="V518" s="231"/>
      <c r="W518" s="231"/>
      <c r="X518" s="231"/>
      <c r="Y518" s="231"/>
      <c r="AQ518" s="234"/>
      <c r="AR518" s="234"/>
      <c r="AS518" s="235"/>
      <c r="AT518" s="236"/>
      <c r="AU518" s="235"/>
      <c r="AV518" s="235"/>
      <c r="AW518" s="235"/>
      <c r="AX518" s="235"/>
      <c r="AY518" s="235"/>
      <c r="AZ518" s="235"/>
      <c r="BA518" s="235"/>
      <c r="BB518" s="235"/>
      <c r="BC518" s="235"/>
      <c r="BD518" s="235"/>
      <c r="BE518" s="235"/>
      <c r="BF518" s="235"/>
      <c r="BG518" s="235"/>
      <c r="BH518" s="235"/>
      <c r="BI518" s="235"/>
      <c r="BJ518" s="235"/>
      <c r="BK518" s="235"/>
      <c r="BL518" s="235"/>
      <c r="BM518" s="235"/>
      <c r="BN518" s="235"/>
      <c r="BO518" s="235"/>
      <c r="BP518" s="235"/>
      <c r="BQ518" s="235"/>
      <c r="BR518" s="235"/>
      <c r="BS518" s="235"/>
      <c r="BU518" s="235"/>
    </row>
    <row r="519" spans="1:92" s="237" customFormat="1" ht="17.399999999999999" x14ac:dyDescent="0.55000000000000004">
      <c r="K519" s="558"/>
      <c r="Z519" s="238"/>
      <c r="AP519" s="238"/>
      <c r="AQ519" s="239"/>
      <c r="AR519" s="239"/>
      <c r="AS519" s="239"/>
      <c r="AT519" s="239"/>
      <c r="AU519" s="240" t="e">
        <v>#REF!</v>
      </c>
      <c r="AV519" s="240"/>
      <c r="AW519" s="239"/>
      <c r="AX519" s="240" t="e">
        <v>#REF!</v>
      </c>
      <c r="AY519" s="240"/>
      <c r="AZ519" s="239"/>
      <c r="BA519" s="240" t="e">
        <v>#REF!</v>
      </c>
      <c r="BB519" s="240"/>
      <c r="BC519" s="239"/>
      <c r="BD519" s="240" t="e">
        <v>#REF!</v>
      </c>
      <c r="BE519" s="240"/>
      <c r="BF519" s="239"/>
      <c r="BG519" s="240" t="e">
        <v>#REF!</v>
      </c>
      <c r="BH519" s="240"/>
      <c r="BI519" s="235"/>
      <c r="BJ519" s="240" t="s">
        <v>184</v>
      </c>
      <c r="BK519" s="240"/>
      <c r="BL519" s="239"/>
      <c r="BM519" s="240" t="s">
        <v>185</v>
      </c>
      <c r="BN519" s="240"/>
      <c r="BO519" s="239"/>
      <c r="BP519" s="240" t="s">
        <v>186</v>
      </c>
      <c r="BQ519" s="240"/>
      <c r="BR519" s="239"/>
      <c r="BS519" s="240" t="s">
        <v>187</v>
      </c>
      <c r="BT519" s="239"/>
      <c r="BU519" s="241"/>
      <c r="BV519" s="232"/>
      <c r="BW519" s="240" t="e">
        <v>#REF!</v>
      </c>
      <c r="BX519" s="240"/>
      <c r="BY519" s="241"/>
      <c r="BZ519" s="240" t="e">
        <v>#REF!</v>
      </c>
      <c r="CA519" s="240"/>
      <c r="CB519" s="239"/>
      <c r="CC519" s="240" t="e">
        <v>#REF!</v>
      </c>
      <c r="CD519" s="240"/>
      <c r="CE519" s="239"/>
      <c r="CF519" s="240" t="e">
        <v>#REF!</v>
      </c>
      <c r="CG519" s="240"/>
      <c r="CH519" s="239"/>
      <c r="CI519" s="240" t="e">
        <v>#REF!</v>
      </c>
      <c r="CJ519" s="240"/>
      <c r="CK519" s="239"/>
      <c r="CL519" s="240" t="e">
        <v>#REF!</v>
      </c>
      <c r="CM519" s="240"/>
      <c r="CN519" s="239"/>
    </row>
    <row r="520" spans="1:92" s="239" customFormat="1" ht="70.8" thickBot="1" x14ac:dyDescent="0.6">
      <c r="A520" s="242" t="s">
        <v>188</v>
      </c>
      <c r="B520" s="243" t="s">
        <v>189</v>
      </c>
      <c r="C520" s="244" t="s">
        <v>190</v>
      </c>
      <c r="D520" s="245" t="s">
        <v>191</v>
      </c>
      <c r="E520" s="245" t="s">
        <v>192</v>
      </c>
      <c r="F520" s="246" t="s">
        <v>193</v>
      </c>
      <c r="G520" s="246" t="s">
        <v>194</v>
      </c>
      <c r="H520" s="246" t="s">
        <v>195</v>
      </c>
      <c r="I520" s="247" t="s">
        <v>196</v>
      </c>
      <c r="J520" s="247" t="s">
        <v>197</v>
      </c>
      <c r="K520" s="559" t="s">
        <v>198</v>
      </c>
      <c r="L520" s="248" t="s">
        <v>199</v>
      </c>
      <c r="M520" s="249" t="s">
        <v>200</v>
      </c>
      <c r="N520" s="248" t="s">
        <v>201</v>
      </c>
      <c r="O520" s="250" t="s">
        <v>202</v>
      </c>
      <c r="P520" s="250" t="s">
        <v>203</v>
      </c>
      <c r="Q520" s="237"/>
      <c r="R520" s="237"/>
      <c r="S520" s="251" t="s">
        <v>204</v>
      </c>
      <c r="T520" s="252" t="s">
        <v>205</v>
      </c>
      <c r="U520" s="251" t="s">
        <v>206</v>
      </c>
      <c r="V520" s="253" t="s">
        <v>207</v>
      </c>
      <c r="W520" s="237"/>
      <c r="X520" s="237"/>
      <c r="Z520" s="232"/>
      <c r="AP520" s="232"/>
      <c r="AQ520" s="237"/>
      <c r="AR520" s="237"/>
      <c r="AS520" s="253" t="s">
        <v>208</v>
      </c>
      <c r="AT520" s="237"/>
      <c r="AU520" s="253" t="s">
        <v>204</v>
      </c>
      <c r="AV520" s="245" t="s">
        <v>205</v>
      </c>
      <c r="AW520" s="237"/>
      <c r="AX520" s="253" t="s">
        <v>204</v>
      </c>
      <c r="AY520" s="245" t="s">
        <v>205</v>
      </c>
      <c r="AZ520" s="237"/>
      <c r="BA520" s="253" t="s">
        <v>204</v>
      </c>
      <c r="BB520" s="245" t="s">
        <v>205</v>
      </c>
      <c r="BC520" s="237"/>
      <c r="BD520" s="253" t="s">
        <v>204</v>
      </c>
      <c r="BE520" s="245" t="s">
        <v>205</v>
      </c>
      <c r="BF520" s="237"/>
      <c r="BG520" s="253" t="s">
        <v>204</v>
      </c>
      <c r="BH520" s="245" t="s">
        <v>205</v>
      </c>
      <c r="BI520" s="235"/>
      <c r="BJ520" s="253" t="s">
        <v>204</v>
      </c>
      <c r="BK520" s="245" t="s">
        <v>205</v>
      </c>
      <c r="BL520" s="237"/>
      <c r="BM520" s="253" t="s">
        <v>204</v>
      </c>
      <c r="BN520" s="245" t="s">
        <v>205</v>
      </c>
      <c r="BO520" s="237"/>
      <c r="BP520" s="253" t="s">
        <v>204</v>
      </c>
      <c r="BQ520" s="245" t="s">
        <v>205</v>
      </c>
      <c r="BR520" s="237"/>
      <c r="BS520" s="253" t="s">
        <v>204</v>
      </c>
      <c r="BT520" s="245" t="s">
        <v>205</v>
      </c>
      <c r="BU520" s="241"/>
      <c r="BV520" s="238"/>
      <c r="BW520" s="253" t="s">
        <v>204</v>
      </c>
      <c r="BX520" s="245" t="s">
        <v>205</v>
      </c>
      <c r="BY520" s="241"/>
      <c r="BZ520" s="253" t="s">
        <v>204</v>
      </c>
      <c r="CA520" s="245" t="s">
        <v>205</v>
      </c>
      <c r="CB520" s="237"/>
      <c r="CC520" s="253" t="s">
        <v>204</v>
      </c>
      <c r="CD520" s="245" t="s">
        <v>205</v>
      </c>
      <c r="CE520" s="237"/>
      <c r="CF520" s="253" t="s">
        <v>204</v>
      </c>
      <c r="CG520" s="245" t="s">
        <v>205</v>
      </c>
      <c r="CH520" s="237"/>
      <c r="CI520" s="253" t="s">
        <v>204</v>
      </c>
      <c r="CJ520" s="245" t="s">
        <v>205</v>
      </c>
      <c r="CK520" s="237"/>
      <c r="CL520" s="253" t="s">
        <v>204</v>
      </c>
      <c r="CM520" s="245" t="s">
        <v>205</v>
      </c>
      <c r="CN520" s="237"/>
    </row>
    <row r="521" spans="1:92" s="441" customFormat="1" ht="17.399999999999999" x14ac:dyDescent="0.55000000000000004">
      <c r="A521" s="445">
        <v>1</v>
      </c>
      <c r="B521" s="423" t="str">
        <f t="shared" ref="B521:B522" si="493">CONCATENATE(E521,": ",C521)</f>
        <v>: FAO 2013</v>
      </c>
      <c r="C521" s="425" t="s">
        <v>321</v>
      </c>
      <c r="D521" s="425" t="s">
        <v>568</v>
      </c>
      <c r="E521" s="425"/>
      <c r="F521" s="425" t="s">
        <v>266</v>
      </c>
      <c r="G521" s="425"/>
      <c r="H521" s="305"/>
      <c r="I521" s="424">
        <v>2013</v>
      </c>
      <c r="J521" s="306"/>
      <c r="K521" s="572">
        <v>0.75</v>
      </c>
      <c r="L521" s="426" t="s">
        <v>571</v>
      </c>
      <c r="M521" s="469">
        <f>K521</f>
        <v>0.75</v>
      </c>
      <c r="N521" s="426" t="s">
        <v>571</v>
      </c>
      <c r="O521" s="462"/>
      <c r="P521" s="431" t="s">
        <v>572</v>
      </c>
      <c r="Q521" s="431"/>
      <c r="S521" s="442">
        <f>IF(AND(M521="",K521=""),"",IF(M521="",K521,M521))</f>
        <v>0.75</v>
      </c>
      <c r="T521" s="443">
        <f>IF(S521="","",IF($S$549="Y",U521,IF(S521&gt;=$S$541-$T$5*$S$545,IF(S521&lt;=$S$541+$T$5*$S$545,S521,""),"")))</f>
        <v>0.75</v>
      </c>
      <c r="U521" s="442">
        <f>IF(AND(M521="",K521=""),"",IF(M521="",K521*O521,M521*O521))</f>
        <v>0</v>
      </c>
      <c r="V521" s="444" t="str">
        <f t="shared" ref="V521:V540" si="494">IF(AND(N521="",L521=""),"",IF(N521="",L521,N521))</f>
        <v>percent dairy</v>
      </c>
      <c r="Z521" s="446"/>
      <c r="AP521" s="446"/>
      <c r="AS521" s="449">
        <f>$U521</f>
        <v>0</v>
      </c>
      <c r="AU521" s="450" t="str">
        <f t="shared" ref="AU521:AU540" ca="1" si="495">IF($AT$155="region",IF($E521=AU$159,$S521,""),IF($G521=AU$159,$S521,""))</f>
        <v/>
      </c>
      <c r="AV521" s="450" t="str">
        <f t="shared" ref="AV521:AV540" ca="1" si="496">IF($AT$155="Region",IF($E521=AU$159,$T521,""),IF($G521=AU$159,$T521,""))</f>
        <v/>
      </c>
      <c r="AX521" s="450" t="str">
        <f t="shared" ref="AX521:AX540" ca="1" si="497">IF($AT$155="region",IF($E521=AX$159,$S521,""),IF($G521=AX$159,$S521,""))</f>
        <v/>
      </c>
      <c r="AY521" s="450" t="str">
        <f t="shared" ref="AY521:AY540" ca="1" si="498">IF($AT$155="Region",IF($E521=AX$159,$T521,""),IF($G521=AX$159,$T521,""))</f>
        <v/>
      </c>
      <c r="BA521" s="450" t="str">
        <f t="shared" ref="BA521:BA540" ca="1" si="499">IF($AT$155="region",IF($E521=BA$159,$S521,""),IF($G521=BA$159,$S521,""))</f>
        <v/>
      </c>
      <c r="BB521" s="450" t="str">
        <f t="shared" ref="BB521:BB540" ca="1" si="500">IF($AT$155="Region",IF($E521=BA$159,$T521,""),IF($G521=BA$159,$T521,""))</f>
        <v/>
      </c>
      <c r="BD521" s="450" t="str">
        <f t="shared" ref="BD521:BD540" ca="1" si="501">IF($AT$155="region",IF($E521=BD$159,$S521,""),IF($G521=BD$159,$S521,""))</f>
        <v/>
      </c>
      <c r="BE521" s="450" t="str">
        <f t="shared" ref="BE521:BE540" ca="1" si="502">IF($AT$155="Region",IF($E521=BD$159,$T521,""),IF($G521=BD$159,$T521,""))</f>
        <v/>
      </c>
      <c r="BG521" s="450" t="str">
        <f t="shared" ref="BG521:BG540" ca="1" si="503">IF($AT$155="region",IF($E521=BG$159,$S521,""),IF($G521=BG$159,$S521,""))</f>
        <v/>
      </c>
      <c r="BH521" s="450" t="str">
        <f t="shared" ref="BH521:BH540" ca="1" si="504">IF($AT$155="Region",IF($E521=BG$159,$T521,""),IF($G521=BG$159,$T521,""))</f>
        <v/>
      </c>
      <c r="BI521" s="451"/>
      <c r="BJ521" s="450" t="str">
        <f t="shared" ref="BJ521:BJ540" ca="1" si="505">IF($E521=$BJ$159,S521,"")</f>
        <v/>
      </c>
      <c r="BK521" s="450" t="str">
        <f t="shared" ref="BK521:BK540" ca="1" si="506">IF($E521=$BJ$159,T521,"")</f>
        <v/>
      </c>
      <c r="BM521" s="450" t="str">
        <f t="shared" ref="BM521:BM540" ca="1" si="507">IF($E521=$BM$159,S521,"")</f>
        <v/>
      </c>
      <c r="BN521" s="450" t="str">
        <f t="shared" ref="BN521:BN540" ca="1" si="508">IF($E521=$BM$159,T521,"")</f>
        <v/>
      </c>
      <c r="BP521" s="450" t="str">
        <f t="shared" ref="BP521:BP540" ca="1" si="509">IF($E521=$BP$159,S521,"")</f>
        <v/>
      </c>
      <c r="BQ521" s="450" t="str">
        <f t="shared" ref="BQ521:BQ540" ca="1" si="510">IF($E521=$BP$159,T521,"")</f>
        <v/>
      </c>
      <c r="BS521" s="450" t="str">
        <f t="shared" ref="BS521:BS540" ca="1" si="511">IF($E521=$BS$159,S521,"")</f>
        <v/>
      </c>
      <c r="BT521" s="450" t="str">
        <f t="shared" ref="BT521:BT540" ca="1" si="512">IF($E521=$BS$159,T521,"")</f>
        <v/>
      </c>
      <c r="BU521" s="452"/>
      <c r="BV521" s="446"/>
      <c r="BW521" s="450" t="str">
        <f t="shared" ref="BW521:BW540" ca="1" si="513">IF($AT$155="Thermal-Moisture Regime",IF($E521=BW$159,$S521,""),IF($G521=BW$159,$S521,""))</f>
        <v/>
      </c>
      <c r="BX521" s="450" t="str">
        <f t="shared" ref="BX521:BX540" ca="1" si="514">IF($AT$155="Thermal-Moisture Regime",IF($E521=BW$159,$T521,""),IF($G521=BW$159,$T521,""))</f>
        <v/>
      </c>
      <c r="BY521" s="452"/>
      <c r="BZ521" s="450" t="str">
        <f t="shared" ref="BZ521:BZ540" ca="1" si="515">IF($AT$155="Thermal-Moisture Regime",IF($E521=BZ$159,$S521,""),IF($G521=BZ$159,$S521,""))</f>
        <v/>
      </c>
      <c r="CA521" s="450" t="str">
        <f t="shared" ref="CA521:CA540" ca="1" si="516">IF($AT$155="Thermal-Moisture Regime",IF($E521=BZ$159,$T521,""),IF($G521=BZ$159,$T521,""))</f>
        <v/>
      </c>
      <c r="CC521" s="450" t="str">
        <f t="shared" ref="CC521:CC540" ca="1" si="517">IF($AT$155="Thermal-Moisture Regime",IF($E521=CC$159,$S521,""),IF($G521=CC$159,$S521,""))</f>
        <v/>
      </c>
      <c r="CD521" s="450" t="str">
        <f t="shared" ref="CD521:CD540" ca="1" si="518">IF($AT$155="Thermal-Moisture Regime",IF($E521=CC$159,$T521,""),IF($G521=CC$159,$T521,""))</f>
        <v/>
      </c>
      <c r="CF521" s="450" t="str">
        <f t="shared" ref="CF521:CF540" si="519">IF($AT$155="Thermal-Moisture Regime",IF($E521=CF$159,$S521,""),IF($G521=CF$159,$S521,""))</f>
        <v/>
      </c>
      <c r="CG521" s="450" t="str">
        <f t="shared" ref="CG521:CG540" si="520">IF($AT$155="Thermal-Moisture Regime",IF($E521=CF$159,$T521,""),IF($G521=CF$159,$T521,""))</f>
        <v/>
      </c>
      <c r="CI521" s="450" t="str">
        <f t="shared" ref="CI521:CI540" ca="1" si="521">IF($AT$155="Thermal-Moisture Regime",IF($E521=CI$159,$S521,""),IF($G521=CI$159,$S521,""))</f>
        <v/>
      </c>
      <c r="CJ521" s="450" t="str">
        <f t="shared" ref="CJ521:CJ540" ca="1" si="522">IF($AT$155="Thermal-Moisture Regime",IF($E521=CI$159,$T521,""),IF($G521=CI$159,$T521,""))</f>
        <v/>
      </c>
      <c r="CL521" s="450" t="str">
        <f t="shared" ref="CL521:CL540" ca="1" si="523">IF($AT$155="Thermal-Moisture Regime",IF($E521=CL$159,$S521,""),IF($G521=CL$159,$S521,""))</f>
        <v/>
      </c>
      <c r="CM521" s="450" t="str">
        <f t="shared" ref="CM521:CM540" ca="1" si="524">IF($AT$155="Thermal-Moisture Regime",IF($E521=CL$159,$T521,""),IF($G521=CL$159,$T521,""))</f>
        <v/>
      </c>
    </row>
    <row r="522" spans="1:92" s="239" customFormat="1" ht="17.399999999999999" x14ac:dyDescent="0.55000000000000004">
      <c r="A522" s="254">
        <v>2</v>
      </c>
      <c r="B522" s="255" t="str">
        <f t="shared" si="493"/>
        <v xml:space="preserve">:  </v>
      </c>
      <c r="C522" s="256" t="s">
        <v>0</v>
      </c>
      <c r="D522" s="256" t="s">
        <v>0</v>
      </c>
      <c r="E522" s="256"/>
      <c r="F522" s="256" t="s">
        <v>0</v>
      </c>
      <c r="G522" s="256"/>
      <c r="H522" s="257"/>
      <c r="I522" s="258" t="s">
        <v>0</v>
      </c>
      <c r="J522" s="259"/>
      <c r="K522" s="571" t="s">
        <v>0</v>
      </c>
      <c r="L522" s="260" t="s">
        <v>0</v>
      </c>
      <c r="M522" s="261" t="s">
        <v>0</v>
      </c>
      <c r="N522" s="260" t="s">
        <v>0</v>
      </c>
      <c r="O522" s="270"/>
      <c r="P522" s="262" t="s">
        <v>0</v>
      </c>
      <c r="Q522" s="262"/>
      <c r="S522" s="263" t="str">
        <f t="shared" ref="S522:S540" si="525">IF(AND(M522="",K522=""),"",IF(M522="",K522,M522))</f>
        <v xml:space="preserve"> </v>
      </c>
      <c r="T522" s="443" t="str">
        <f t="shared" ref="T522:T540" si="526">IF(S522="","",IF($S$549="Y",U522,IF(S522&gt;=$S$541-$T$5*$S$545,IF(S522&lt;=$S$541+$T$5*$S$545,S522,""),"")))</f>
        <v/>
      </c>
      <c r="U522" s="263" t="e">
        <f t="shared" ref="U522:U540" si="527">IF(AND(M522="",K522=""),"",IF(M522="",K522*O522,M522*O522))</f>
        <v>#VALUE!</v>
      </c>
      <c r="V522" s="264" t="str">
        <f t="shared" si="494"/>
        <v xml:space="preserve"> </v>
      </c>
      <c r="Z522" s="232"/>
      <c r="AP522" s="232"/>
      <c r="AS522" s="268"/>
      <c r="AU522" s="266" t="str">
        <f t="shared" ca="1" si="495"/>
        <v/>
      </c>
      <c r="AV522" s="266" t="str">
        <f t="shared" ca="1" si="496"/>
        <v/>
      </c>
      <c r="AX522" s="266" t="str">
        <f t="shared" ca="1" si="497"/>
        <v/>
      </c>
      <c r="AY522" s="266" t="str">
        <f t="shared" ca="1" si="498"/>
        <v/>
      </c>
      <c r="BA522" s="266" t="str">
        <f t="shared" ca="1" si="499"/>
        <v/>
      </c>
      <c r="BB522" s="266" t="str">
        <f t="shared" ca="1" si="500"/>
        <v/>
      </c>
      <c r="BD522" s="266" t="str">
        <f t="shared" ca="1" si="501"/>
        <v/>
      </c>
      <c r="BE522" s="266" t="str">
        <f t="shared" ca="1" si="502"/>
        <v/>
      </c>
      <c r="BG522" s="266" t="str">
        <f t="shared" ca="1" si="503"/>
        <v/>
      </c>
      <c r="BH522" s="266" t="str">
        <f t="shared" ca="1" si="504"/>
        <v/>
      </c>
      <c r="BI522" s="235"/>
      <c r="BJ522" s="266" t="str">
        <f t="shared" ca="1" si="505"/>
        <v/>
      </c>
      <c r="BK522" s="266" t="str">
        <f t="shared" ca="1" si="506"/>
        <v/>
      </c>
      <c r="BM522" s="266" t="str">
        <f t="shared" ca="1" si="507"/>
        <v/>
      </c>
      <c r="BN522" s="266" t="str">
        <f t="shared" ca="1" si="508"/>
        <v/>
      </c>
      <c r="BP522" s="266" t="str">
        <f t="shared" ca="1" si="509"/>
        <v/>
      </c>
      <c r="BQ522" s="266" t="str">
        <f t="shared" ca="1" si="510"/>
        <v/>
      </c>
      <c r="BS522" s="266" t="str">
        <f t="shared" ca="1" si="511"/>
        <v/>
      </c>
      <c r="BT522" s="266" t="str">
        <f t="shared" ca="1" si="512"/>
        <v/>
      </c>
      <c r="BU522" s="241"/>
      <c r="BV522" s="232"/>
      <c r="BW522" s="266" t="str">
        <f t="shared" ca="1" si="513"/>
        <v/>
      </c>
      <c r="BX522" s="266" t="str">
        <f t="shared" ca="1" si="514"/>
        <v/>
      </c>
      <c r="BY522" s="241"/>
      <c r="BZ522" s="266" t="str">
        <f t="shared" ca="1" si="515"/>
        <v/>
      </c>
      <c r="CA522" s="266" t="str">
        <f t="shared" ca="1" si="516"/>
        <v/>
      </c>
      <c r="CC522" s="266" t="str">
        <f t="shared" ca="1" si="517"/>
        <v/>
      </c>
      <c r="CD522" s="266" t="str">
        <f t="shared" ca="1" si="518"/>
        <v/>
      </c>
      <c r="CF522" s="266" t="str">
        <f t="shared" si="519"/>
        <v/>
      </c>
      <c r="CG522" s="266" t="str">
        <f t="shared" si="520"/>
        <v/>
      </c>
      <c r="CI522" s="266" t="str">
        <f t="shared" ca="1" si="521"/>
        <v/>
      </c>
      <c r="CJ522" s="266" t="str">
        <f t="shared" ca="1" si="522"/>
        <v/>
      </c>
      <c r="CL522" s="266" t="str">
        <f t="shared" ca="1" si="523"/>
        <v/>
      </c>
      <c r="CM522" s="266" t="str">
        <f t="shared" ca="1" si="524"/>
        <v/>
      </c>
    </row>
    <row r="523" spans="1:92" s="239" customFormat="1" ht="17.399999999999999" x14ac:dyDescent="0.55000000000000004">
      <c r="A523" s="254">
        <v>3</v>
      </c>
      <c r="B523" s="255" t="str">
        <f>CONCATENATE(E523,": ",C523)</f>
        <v xml:space="preserve">: </v>
      </c>
      <c r="C523" s="258"/>
      <c r="D523" s="258"/>
      <c r="E523" s="256"/>
      <c r="F523" s="258"/>
      <c r="G523" s="256"/>
      <c r="H523" s="257"/>
      <c r="I523" s="258"/>
      <c r="J523" s="259"/>
      <c r="K523" s="566"/>
      <c r="L523" s="260"/>
      <c r="M523" s="261"/>
      <c r="N523" s="260" t="s">
        <v>480</v>
      </c>
      <c r="O523" s="270"/>
      <c r="P523" s="262"/>
      <c r="Q523" s="262"/>
      <c r="S523" s="263" t="str">
        <f t="shared" si="525"/>
        <v/>
      </c>
      <c r="T523" s="443" t="str">
        <f t="shared" si="526"/>
        <v/>
      </c>
      <c r="U523" s="263" t="str">
        <f t="shared" si="527"/>
        <v/>
      </c>
      <c r="V523" s="264" t="str">
        <f t="shared" si="494"/>
        <v xml:space="preserve">  </v>
      </c>
      <c r="Z523" s="232"/>
      <c r="AP523" s="232"/>
      <c r="AS523" s="268"/>
      <c r="AU523" s="266" t="str">
        <f t="shared" ca="1" si="495"/>
        <v/>
      </c>
      <c r="AV523" s="266" t="str">
        <f t="shared" ca="1" si="496"/>
        <v/>
      </c>
      <c r="AX523" s="266" t="str">
        <f t="shared" ca="1" si="497"/>
        <v/>
      </c>
      <c r="AY523" s="266" t="str">
        <f t="shared" ca="1" si="498"/>
        <v/>
      </c>
      <c r="BA523" s="266" t="str">
        <f t="shared" ca="1" si="499"/>
        <v/>
      </c>
      <c r="BB523" s="266" t="str">
        <f t="shared" ca="1" si="500"/>
        <v/>
      </c>
      <c r="BD523" s="266" t="str">
        <f t="shared" ca="1" si="501"/>
        <v/>
      </c>
      <c r="BE523" s="266" t="str">
        <f t="shared" ca="1" si="502"/>
        <v/>
      </c>
      <c r="BG523" s="266" t="str">
        <f t="shared" ca="1" si="503"/>
        <v/>
      </c>
      <c r="BH523" s="266" t="str">
        <f t="shared" ca="1" si="504"/>
        <v/>
      </c>
      <c r="BI523" s="235"/>
      <c r="BJ523" s="266" t="str">
        <f t="shared" ca="1" si="505"/>
        <v/>
      </c>
      <c r="BK523" s="266" t="str">
        <f t="shared" ca="1" si="506"/>
        <v/>
      </c>
      <c r="BM523" s="266" t="str">
        <f t="shared" ca="1" si="507"/>
        <v/>
      </c>
      <c r="BN523" s="266" t="str">
        <f t="shared" ca="1" si="508"/>
        <v/>
      </c>
      <c r="BP523" s="266" t="str">
        <f t="shared" ca="1" si="509"/>
        <v/>
      </c>
      <c r="BQ523" s="266" t="str">
        <f t="shared" ca="1" si="510"/>
        <v/>
      </c>
      <c r="BS523" s="266" t="str">
        <f t="shared" ca="1" si="511"/>
        <v/>
      </c>
      <c r="BT523" s="266" t="str">
        <f t="shared" ca="1" si="512"/>
        <v/>
      </c>
      <c r="BU523" s="241"/>
      <c r="BV523" s="232"/>
      <c r="BW523" s="266" t="str">
        <f t="shared" ca="1" si="513"/>
        <v/>
      </c>
      <c r="BX523" s="266" t="str">
        <f t="shared" ca="1" si="514"/>
        <v/>
      </c>
      <c r="BY523" s="241"/>
      <c r="BZ523" s="266" t="str">
        <f t="shared" ca="1" si="515"/>
        <v/>
      </c>
      <c r="CA523" s="266" t="str">
        <f t="shared" ca="1" si="516"/>
        <v/>
      </c>
      <c r="CC523" s="266" t="str">
        <f t="shared" ca="1" si="517"/>
        <v/>
      </c>
      <c r="CD523" s="266" t="str">
        <f t="shared" ca="1" si="518"/>
        <v/>
      </c>
      <c r="CF523" s="266" t="str">
        <f t="shared" si="519"/>
        <v/>
      </c>
      <c r="CG523" s="266" t="str">
        <f t="shared" si="520"/>
        <v/>
      </c>
      <c r="CI523" s="266" t="str">
        <f t="shared" ca="1" si="521"/>
        <v/>
      </c>
      <c r="CJ523" s="266" t="str">
        <f t="shared" ca="1" si="522"/>
        <v/>
      </c>
      <c r="CL523" s="266" t="str">
        <f t="shared" ca="1" si="523"/>
        <v/>
      </c>
      <c r="CM523" s="266" t="str">
        <f t="shared" ca="1" si="524"/>
        <v/>
      </c>
    </row>
    <row r="524" spans="1:92" s="239" customFormat="1" ht="17.399999999999999" x14ac:dyDescent="0.55000000000000004">
      <c r="A524" s="254">
        <v>4</v>
      </c>
      <c r="B524" s="255" t="str">
        <f t="shared" ref="B524:B540" si="528">CONCATENATE(E524,": ",C524)</f>
        <v xml:space="preserve">: </v>
      </c>
      <c r="C524" s="258"/>
      <c r="D524" s="258"/>
      <c r="E524" s="256"/>
      <c r="F524" s="258"/>
      <c r="G524" s="256"/>
      <c r="H524" s="257"/>
      <c r="I524" s="258"/>
      <c r="J524" s="259"/>
      <c r="K524" s="566"/>
      <c r="L524" s="260"/>
      <c r="M524" s="261"/>
      <c r="N524" s="260" t="s">
        <v>0</v>
      </c>
      <c r="O524" s="270"/>
      <c r="P524" s="262"/>
      <c r="Q524" s="262"/>
      <c r="S524" s="263" t="str">
        <f t="shared" si="525"/>
        <v/>
      </c>
      <c r="T524" s="443" t="str">
        <f t="shared" si="526"/>
        <v/>
      </c>
      <c r="U524" s="263" t="str">
        <f t="shared" si="527"/>
        <v/>
      </c>
      <c r="V524" s="264" t="str">
        <f t="shared" si="494"/>
        <v xml:space="preserve"> </v>
      </c>
      <c r="Z524" s="232"/>
      <c r="AP524" s="232"/>
      <c r="AS524" s="241"/>
      <c r="AU524" s="266" t="str">
        <f t="shared" ca="1" si="495"/>
        <v/>
      </c>
      <c r="AV524" s="266" t="str">
        <f t="shared" ca="1" si="496"/>
        <v/>
      </c>
      <c r="AX524" s="266" t="str">
        <f t="shared" ca="1" si="497"/>
        <v/>
      </c>
      <c r="AY524" s="266" t="str">
        <f t="shared" ca="1" si="498"/>
        <v/>
      </c>
      <c r="BA524" s="266" t="str">
        <f t="shared" ca="1" si="499"/>
        <v/>
      </c>
      <c r="BB524" s="266" t="str">
        <f t="shared" ca="1" si="500"/>
        <v/>
      </c>
      <c r="BD524" s="266" t="str">
        <f t="shared" ca="1" si="501"/>
        <v/>
      </c>
      <c r="BE524" s="266" t="str">
        <f t="shared" ca="1" si="502"/>
        <v/>
      </c>
      <c r="BG524" s="266" t="str">
        <f t="shared" ca="1" si="503"/>
        <v/>
      </c>
      <c r="BH524" s="266" t="str">
        <f t="shared" ca="1" si="504"/>
        <v/>
      </c>
      <c r="BI524" s="235"/>
      <c r="BJ524" s="266" t="str">
        <f t="shared" ca="1" si="505"/>
        <v/>
      </c>
      <c r="BK524" s="266" t="str">
        <f t="shared" ca="1" si="506"/>
        <v/>
      </c>
      <c r="BM524" s="266" t="str">
        <f t="shared" ca="1" si="507"/>
        <v/>
      </c>
      <c r="BN524" s="266" t="str">
        <f t="shared" ca="1" si="508"/>
        <v/>
      </c>
      <c r="BP524" s="266" t="str">
        <f t="shared" ca="1" si="509"/>
        <v/>
      </c>
      <c r="BQ524" s="266" t="str">
        <f t="shared" ca="1" si="510"/>
        <v/>
      </c>
      <c r="BS524" s="266" t="str">
        <f t="shared" ca="1" si="511"/>
        <v/>
      </c>
      <c r="BT524" s="266" t="str">
        <f t="shared" ca="1" si="512"/>
        <v/>
      </c>
      <c r="BU524" s="241"/>
      <c r="BV524" s="232"/>
      <c r="BW524" s="266" t="str">
        <f t="shared" ca="1" si="513"/>
        <v/>
      </c>
      <c r="BX524" s="266" t="str">
        <f t="shared" ca="1" si="514"/>
        <v/>
      </c>
      <c r="BY524" s="241"/>
      <c r="BZ524" s="266" t="str">
        <f t="shared" ca="1" si="515"/>
        <v/>
      </c>
      <c r="CA524" s="266" t="str">
        <f t="shared" ca="1" si="516"/>
        <v/>
      </c>
      <c r="CC524" s="266" t="str">
        <f t="shared" ca="1" si="517"/>
        <v/>
      </c>
      <c r="CD524" s="266" t="str">
        <f t="shared" ca="1" si="518"/>
        <v/>
      </c>
      <c r="CF524" s="266" t="str">
        <f t="shared" si="519"/>
        <v/>
      </c>
      <c r="CG524" s="266" t="str">
        <f t="shared" si="520"/>
        <v/>
      </c>
      <c r="CI524" s="266" t="str">
        <f t="shared" ca="1" si="521"/>
        <v/>
      </c>
      <c r="CJ524" s="266" t="str">
        <f t="shared" ca="1" si="522"/>
        <v/>
      </c>
      <c r="CL524" s="266" t="str">
        <f t="shared" ca="1" si="523"/>
        <v/>
      </c>
      <c r="CM524" s="266" t="str">
        <f t="shared" ca="1" si="524"/>
        <v/>
      </c>
    </row>
    <row r="525" spans="1:92" s="239" customFormat="1" ht="17.399999999999999" x14ac:dyDescent="0.55000000000000004">
      <c r="A525" s="254">
        <v>5</v>
      </c>
      <c r="B525" s="255" t="str">
        <f t="shared" si="528"/>
        <v xml:space="preserve">: </v>
      </c>
      <c r="C525" s="258"/>
      <c r="D525" s="258"/>
      <c r="E525" s="256"/>
      <c r="F525" s="258"/>
      <c r="G525" s="256"/>
      <c r="H525" s="257"/>
      <c r="I525" s="258"/>
      <c r="J525" s="259"/>
      <c r="K525" s="566"/>
      <c r="L525" s="260"/>
      <c r="M525" s="261"/>
      <c r="N525" s="260" t="s">
        <v>0</v>
      </c>
      <c r="O525" s="270"/>
      <c r="P525" s="262"/>
      <c r="Q525" s="262"/>
      <c r="S525" s="263" t="str">
        <f t="shared" si="525"/>
        <v/>
      </c>
      <c r="T525" s="443" t="str">
        <f t="shared" si="526"/>
        <v/>
      </c>
      <c r="U525" s="263" t="str">
        <f t="shared" si="527"/>
        <v/>
      </c>
      <c r="V525" s="264" t="str">
        <f t="shared" si="494"/>
        <v xml:space="preserve"> </v>
      </c>
      <c r="Z525" s="232"/>
      <c r="AP525" s="232"/>
      <c r="AS525" s="268"/>
      <c r="AU525" s="266" t="str">
        <f t="shared" ca="1" si="495"/>
        <v/>
      </c>
      <c r="AV525" s="266" t="str">
        <f t="shared" ca="1" si="496"/>
        <v/>
      </c>
      <c r="AX525" s="266" t="str">
        <f t="shared" ca="1" si="497"/>
        <v/>
      </c>
      <c r="AY525" s="266" t="str">
        <f t="shared" ca="1" si="498"/>
        <v/>
      </c>
      <c r="BA525" s="266" t="str">
        <f t="shared" ca="1" si="499"/>
        <v/>
      </c>
      <c r="BB525" s="266" t="str">
        <f t="shared" ca="1" si="500"/>
        <v/>
      </c>
      <c r="BD525" s="266" t="str">
        <f t="shared" ca="1" si="501"/>
        <v/>
      </c>
      <c r="BE525" s="266" t="str">
        <f t="shared" ca="1" si="502"/>
        <v/>
      </c>
      <c r="BG525" s="266" t="str">
        <f t="shared" ca="1" si="503"/>
        <v/>
      </c>
      <c r="BH525" s="266" t="str">
        <f t="shared" ca="1" si="504"/>
        <v/>
      </c>
      <c r="BI525" s="235"/>
      <c r="BJ525" s="266" t="str">
        <f t="shared" ca="1" si="505"/>
        <v/>
      </c>
      <c r="BK525" s="266" t="str">
        <f t="shared" ca="1" si="506"/>
        <v/>
      </c>
      <c r="BM525" s="266" t="str">
        <f t="shared" ca="1" si="507"/>
        <v/>
      </c>
      <c r="BN525" s="266" t="str">
        <f t="shared" ca="1" si="508"/>
        <v/>
      </c>
      <c r="BP525" s="266" t="str">
        <f t="shared" ca="1" si="509"/>
        <v/>
      </c>
      <c r="BQ525" s="266" t="str">
        <f t="shared" ca="1" si="510"/>
        <v/>
      </c>
      <c r="BS525" s="266" t="str">
        <f t="shared" ca="1" si="511"/>
        <v/>
      </c>
      <c r="BT525" s="266" t="str">
        <f t="shared" ca="1" si="512"/>
        <v/>
      </c>
      <c r="BU525" s="241"/>
      <c r="BV525" s="232"/>
      <c r="BW525" s="266" t="str">
        <f t="shared" ca="1" si="513"/>
        <v/>
      </c>
      <c r="BX525" s="266" t="str">
        <f t="shared" ca="1" si="514"/>
        <v/>
      </c>
      <c r="BY525" s="241"/>
      <c r="BZ525" s="266" t="str">
        <f t="shared" ca="1" si="515"/>
        <v/>
      </c>
      <c r="CA525" s="266" t="str">
        <f t="shared" ca="1" si="516"/>
        <v/>
      </c>
      <c r="CC525" s="266" t="str">
        <f t="shared" ca="1" si="517"/>
        <v/>
      </c>
      <c r="CD525" s="266" t="str">
        <f t="shared" ca="1" si="518"/>
        <v/>
      </c>
      <c r="CF525" s="266" t="str">
        <f t="shared" si="519"/>
        <v/>
      </c>
      <c r="CG525" s="266" t="str">
        <f t="shared" si="520"/>
        <v/>
      </c>
      <c r="CI525" s="266" t="str">
        <f t="shared" ca="1" si="521"/>
        <v/>
      </c>
      <c r="CJ525" s="266" t="str">
        <f t="shared" ca="1" si="522"/>
        <v/>
      </c>
      <c r="CL525" s="266" t="str">
        <f t="shared" ca="1" si="523"/>
        <v/>
      </c>
      <c r="CM525" s="266" t="str">
        <f t="shared" ca="1" si="524"/>
        <v/>
      </c>
    </row>
    <row r="526" spans="1:92" s="239" customFormat="1" ht="17.399999999999999" x14ac:dyDescent="0.55000000000000004">
      <c r="A526" s="254">
        <v>6</v>
      </c>
      <c r="B526" s="255" t="str">
        <f t="shared" si="528"/>
        <v xml:space="preserve">: </v>
      </c>
      <c r="C526" s="258"/>
      <c r="D526" s="258"/>
      <c r="E526" s="256"/>
      <c r="F526" s="258"/>
      <c r="G526" s="256"/>
      <c r="H526" s="257"/>
      <c r="I526" s="258"/>
      <c r="J526" s="259"/>
      <c r="K526" s="566"/>
      <c r="L526" s="260"/>
      <c r="M526" s="261"/>
      <c r="N526" s="260" t="s">
        <v>0</v>
      </c>
      <c r="O526" s="270"/>
      <c r="P526" s="262"/>
      <c r="Q526" s="262"/>
      <c r="S526" s="263" t="str">
        <f t="shared" si="525"/>
        <v/>
      </c>
      <c r="T526" s="443" t="str">
        <f t="shared" si="526"/>
        <v/>
      </c>
      <c r="U526" s="263" t="str">
        <f t="shared" si="527"/>
        <v/>
      </c>
      <c r="V526" s="264" t="str">
        <f t="shared" si="494"/>
        <v xml:space="preserve"> </v>
      </c>
      <c r="Z526" s="232"/>
      <c r="AP526" s="232"/>
      <c r="AS526" s="268"/>
      <c r="AU526" s="266" t="str">
        <f t="shared" ca="1" si="495"/>
        <v/>
      </c>
      <c r="AV526" s="266" t="str">
        <f t="shared" ca="1" si="496"/>
        <v/>
      </c>
      <c r="AX526" s="266" t="str">
        <f t="shared" ca="1" si="497"/>
        <v/>
      </c>
      <c r="AY526" s="266" t="str">
        <f t="shared" ca="1" si="498"/>
        <v/>
      </c>
      <c r="BA526" s="266" t="str">
        <f t="shared" ca="1" si="499"/>
        <v/>
      </c>
      <c r="BB526" s="266" t="str">
        <f t="shared" ca="1" si="500"/>
        <v/>
      </c>
      <c r="BD526" s="266" t="str">
        <f t="shared" ca="1" si="501"/>
        <v/>
      </c>
      <c r="BE526" s="266" t="str">
        <f t="shared" ca="1" si="502"/>
        <v/>
      </c>
      <c r="BG526" s="266" t="str">
        <f t="shared" ca="1" si="503"/>
        <v/>
      </c>
      <c r="BH526" s="266" t="str">
        <f t="shared" ca="1" si="504"/>
        <v/>
      </c>
      <c r="BI526" s="235"/>
      <c r="BJ526" s="266" t="str">
        <f t="shared" ca="1" si="505"/>
        <v/>
      </c>
      <c r="BK526" s="266" t="str">
        <f t="shared" ca="1" si="506"/>
        <v/>
      </c>
      <c r="BM526" s="266" t="str">
        <f t="shared" ca="1" si="507"/>
        <v/>
      </c>
      <c r="BN526" s="266" t="str">
        <f t="shared" ca="1" si="508"/>
        <v/>
      </c>
      <c r="BP526" s="266" t="str">
        <f t="shared" ca="1" si="509"/>
        <v/>
      </c>
      <c r="BQ526" s="266" t="str">
        <f t="shared" ca="1" si="510"/>
        <v/>
      </c>
      <c r="BS526" s="266" t="str">
        <f t="shared" ca="1" si="511"/>
        <v/>
      </c>
      <c r="BT526" s="266" t="str">
        <f t="shared" ca="1" si="512"/>
        <v/>
      </c>
      <c r="BU526" s="241"/>
      <c r="BV526" s="232"/>
      <c r="BW526" s="266" t="str">
        <f t="shared" ca="1" si="513"/>
        <v/>
      </c>
      <c r="BX526" s="266" t="str">
        <f t="shared" ca="1" si="514"/>
        <v/>
      </c>
      <c r="BY526" s="241"/>
      <c r="BZ526" s="266" t="str">
        <f t="shared" ca="1" si="515"/>
        <v/>
      </c>
      <c r="CA526" s="266" t="str">
        <f t="shared" ca="1" si="516"/>
        <v/>
      </c>
      <c r="CC526" s="266" t="str">
        <f t="shared" ca="1" si="517"/>
        <v/>
      </c>
      <c r="CD526" s="266" t="str">
        <f t="shared" ca="1" si="518"/>
        <v/>
      </c>
      <c r="CF526" s="266" t="str">
        <f t="shared" si="519"/>
        <v/>
      </c>
      <c r="CG526" s="266" t="str">
        <f t="shared" si="520"/>
        <v/>
      </c>
      <c r="CI526" s="266" t="str">
        <f t="shared" ca="1" si="521"/>
        <v/>
      </c>
      <c r="CJ526" s="266" t="str">
        <f t="shared" ca="1" si="522"/>
        <v/>
      </c>
      <c r="CL526" s="266" t="str">
        <f t="shared" ca="1" si="523"/>
        <v/>
      </c>
      <c r="CM526" s="266" t="str">
        <f t="shared" ca="1" si="524"/>
        <v/>
      </c>
    </row>
    <row r="527" spans="1:92" s="239" customFormat="1" ht="17.399999999999999" x14ac:dyDescent="0.55000000000000004">
      <c r="A527" s="254">
        <v>7</v>
      </c>
      <c r="B527" s="255" t="str">
        <f t="shared" si="528"/>
        <v xml:space="preserve">: </v>
      </c>
      <c r="C527" s="258"/>
      <c r="D527" s="258"/>
      <c r="E527" s="256"/>
      <c r="F527" s="258"/>
      <c r="G527" s="256"/>
      <c r="H527" s="257"/>
      <c r="I527" s="258"/>
      <c r="J527" s="259"/>
      <c r="K527" s="566"/>
      <c r="L527" s="260"/>
      <c r="M527" s="261"/>
      <c r="N527" s="260" t="s">
        <v>0</v>
      </c>
      <c r="O527" s="270"/>
      <c r="P527" s="262"/>
      <c r="Q527" s="262"/>
      <c r="S527" s="263" t="str">
        <f t="shared" si="525"/>
        <v/>
      </c>
      <c r="T527" s="443" t="str">
        <f t="shared" si="526"/>
        <v/>
      </c>
      <c r="U527" s="263" t="str">
        <f t="shared" si="527"/>
        <v/>
      </c>
      <c r="V527" s="264" t="str">
        <f t="shared" si="494"/>
        <v xml:space="preserve"> </v>
      </c>
      <c r="Z527" s="232"/>
      <c r="AP527" s="232"/>
      <c r="AS527" s="268"/>
      <c r="AU527" s="266" t="str">
        <f t="shared" ca="1" si="495"/>
        <v/>
      </c>
      <c r="AV527" s="266" t="str">
        <f t="shared" ca="1" si="496"/>
        <v/>
      </c>
      <c r="AX527" s="266" t="str">
        <f t="shared" ca="1" si="497"/>
        <v/>
      </c>
      <c r="AY527" s="266" t="str">
        <f t="shared" ca="1" si="498"/>
        <v/>
      </c>
      <c r="BA527" s="266" t="str">
        <f t="shared" ca="1" si="499"/>
        <v/>
      </c>
      <c r="BB527" s="266" t="str">
        <f t="shared" ca="1" si="500"/>
        <v/>
      </c>
      <c r="BD527" s="266" t="str">
        <f t="shared" ca="1" si="501"/>
        <v/>
      </c>
      <c r="BE527" s="266" t="str">
        <f t="shared" ca="1" si="502"/>
        <v/>
      </c>
      <c r="BG527" s="266" t="str">
        <f t="shared" ca="1" si="503"/>
        <v/>
      </c>
      <c r="BH527" s="266" t="str">
        <f t="shared" ca="1" si="504"/>
        <v/>
      </c>
      <c r="BI527" s="235"/>
      <c r="BJ527" s="266" t="str">
        <f t="shared" ca="1" si="505"/>
        <v/>
      </c>
      <c r="BK527" s="266" t="str">
        <f t="shared" ca="1" si="506"/>
        <v/>
      </c>
      <c r="BM527" s="266" t="str">
        <f t="shared" ca="1" si="507"/>
        <v/>
      </c>
      <c r="BN527" s="266" t="str">
        <f t="shared" ca="1" si="508"/>
        <v/>
      </c>
      <c r="BP527" s="266" t="str">
        <f t="shared" ca="1" si="509"/>
        <v/>
      </c>
      <c r="BQ527" s="266" t="str">
        <f t="shared" ca="1" si="510"/>
        <v/>
      </c>
      <c r="BS527" s="266" t="str">
        <f t="shared" ca="1" si="511"/>
        <v/>
      </c>
      <c r="BT527" s="266" t="str">
        <f t="shared" ca="1" si="512"/>
        <v/>
      </c>
      <c r="BU527" s="241"/>
      <c r="BV527" s="232"/>
      <c r="BW527" s="266" t="str">
        <f t="shared" ca="1" si="513"/>
        <v/>
      </c>
      <c r="BX527" s="266" t="str">
        <f t="shared" ca="1" si="514"/>
        <v/>
      </c>
      <c r="BY527" s="241"/>
      <c r="BZ527" s="266" t="str">
        <f t="shared" ca="1" si="515"/>
        <v/>
      </c>
      <c r="CA527" s="266" t="str">
        <f t="shared" ca="1" si="516"/>
        <v/>
      </c>
      <c r="CC527" s="266" t="str">
        <f t="shared" ca="1" si="517"/>
        <v/>
      </c>
      <c r="CD527" s="266" t="str">
        <f t="shared" ca="1" si="518"/>
        <v/>
      </c>
      <c r="CF527" s="266" t="str">
        <f t="shared" si="519"/>
        <v/>
      </c>
      <c r="CG527" s="266" t="str">
        <f t="shared" si="520"/>
        <v/>
      </c>
      <c r="CI527" s="266" t="str">
        <f t="shared" ca="1" si="521"/>
        <v/>
      </c>
      <c r="CJ527" s="266" t="str">
        <f t="shared" ca="1" si="522"/>
        <v/>
      </c>
      <c r="CL527" s="266" t="str">
        <f t="shared" ca="1" si="523"/>
        <v/>
      </c>
      <c r="CM527" s="266" t="str">
        <f t="shared" ca="1" si="524"/>
        <v/>
      </c>
    </row>
    <row r="528" spans="1:92" s="239" customFormat="1" ht="17.399999999999999" x14ac:dyDescent="0.55000000000000004">
      <c r="A528" s="254">
        <v>8</v>
      </c>
      <c r="B528" s="255" t="str">
        <f t="shared" si="528"/>
        <v xml:space="preserve">: </v>
      </c>
      <c r="C528" s="258"/>
      <c r="D528" s="258"/>
      <c r="E528" s="256"/>
      <c r="F528" s="258"/>
      <c r="G528" s="256"/>
      <c r="H528" s="257"/>
      <c r="I528" s="258"/>
      <c r="J528" s="259"/>
      <c r="K528" s="566"/>
      <c r="L528" s="260"/>
      <c r="M528" s="261"/>
      <c r="N528" s="260" t="s">
        <v>0</v>
      </c>
      <c r="O528" s="270"/>
      <c r="P528" s="262"/>
      <c r="Q528" s="262"/>
      <c r="S528" s="263" t="str">
        <f t="shared" si="525"/>
        <v/>
      </c>
      <c r="T528" s="443" t="str">
        <f t="shared" si="526"/>
        <v/>
      </c>
      <c r="U528" s="263" t="str">
        <f t="shared" si="527"/>
        <v/>
      </c>
      <c r="V528" s="264" t="str">
        <f t="shared" si="494"/>
        <v xml:space="preserve"> </v>
      </c>
      <c r="Z528" s="232"/>
      <c r="AP528" s="232"/>
      <c r="AS528" s="268"/>
      <c r="AU528" s="266" t="str">
        <f t="shared" ca="1" si="495"/>
        <v/>
      </c>
      <c r="AV528" s="266" t="str">
        <f t="shared" ca="1" si="496"/>
        <v/>
      </c>
      <c r="AX528" s="266" t="str">
        <f t="shared" ca="1" si="497"/>
        <v/>
      </c>
      <c r="AY528" s="266" t="str">
        <f t="shared" ca="1" si="498"/>
        <v/>
      </c>
      <c r="BA528" s="266" t="str">
        <f t="shared" ca="1" si="499"/>
        <v/>
      </c>
      <c r="BB528" s="266" t="str">
        <f t="shared" ca="1" si="500"/>
        <v/>
      </c>
      <c r="BD528" s="266" t="str">
        <f t="shared" ca="1" si="501"/>
        <v/>
      </c>
      <c r="BE528" s="266" t="str">
        <f t="shared" ca="1" si="502"/>
        <v/>
      </c>
      <c r="BG528" s="266" t="str">
        <f t="shared" ca="1" si="503"/>
        <v/>
      </c>
      <c r="BH528" s="266" t="str">
        <f t="shared" ca="1" si="504"/>
        <v/>
      </c>
      <c r="BI528" s="235"/>
      <c r="BJ528" s="266" t="str">
        <f t="shared" ca="1" si="505"/>
        <v/>
      </c>
      <c r="BK528" s="266" t="str">
        <f t="shared" ca="1" si="506"/>
        <v/>
      </c>
      <c r="BM528" s="266" t="str">
        <f t="shared" ca="1" si="507"/>
        <v/>
      </c>
      <c r="BN528" s="266" t="str">
        <f t="shared" ca="1" si="508"/>
        <v/>
      </c>
      <c r="BP528" s="266" t="str">
        <f t="shared" ca="1" si="509"/>
        <v/>
      </c>
      <c r="BQ528" s="266" t="str">
        <f t="shared" ca="1" si="510"/>
        <v/>
      </c>
      <c r="BS528" s="266" t="str">
        <f t="shared" ca="1" si="511"/>
        <v/>
      </c>
      <c r="BT528" s="266" t="str">
        <f t="shared" ca="1" si="512"/>
        <v/>
      </c>
      <c r="BU528" s="241"/>
      <c r="BV528" s="232"/>
      <c r="BW528" s="266" t="str">
        <f t="shared" ca="1" si="513"/>
        <v/>
      </c>
      <c r="BX528" s="266" t="str">
        <f t="shared" ca="1" si="514"/>
        <v/>
      </c>
      <c r="BY528" s="241"/>
      <c r="BZ528" s="266" t="str">
        <f t="shared" ca="1" si="515"/>
        <v/>
      </c>
      <c r="CA528" s="266" t="str">
        <f t="shared" ca="1" si="516"/>
        <v/>
      </c>
      <c r="CC528" s="266" t="str">
        <f t="shared" ca="1" si="517"/>
        <v/>
      </c>
      <c r="CD528" s="266" t="str">
        <f t="shared" ca="1" si="518"/>
        <v/>
      </c>
      <c r="CF528" s="266" t="str">
        <f t="shared" si="519"/>
        <v/>
      </c>
      <c r="CG528" s="266" t="str">
        <f t="shared" si="520"/>
        <v/>
      </c>
      <c r="CI528" s="266" t="str">
        <f t="shared" ca="1" si="521"/>
        <v/>
      </c>
      <c r="CJ528" s="266" t="str">
        <f t="shared" ca="1" si="522"/>
        <v/>
      </c>
      <c r="CL528" s="266" t="str">
        <f t="shared" ca="1" si="523"/>
        <v/>
      </c>
      <c r="CM528" s="266" t="str">
        <f t="shared" ca="1" si="524"/>
        <v/>
      </c>
    </row>
    <row r="529" spans="1:92" s="239" customFormat="1" ht="17.399999999999999" x14ac:dyDescent="0.55000000000000004">
      <c r="A529" s="254">
        <v>9</v>
      </c>
      <c r="B529" s="255" t="str">
        <f t="shared" si="528"/>
        <v xml:space="preserve">: </v>
      </c>
      <c r="C529" s="258"/>
      <c r="D529" s="258"/>
      <c r="E529" s="256"/>
      <c r="F529" s="258"/>
      <c r="G529" s="256"/>
      <c r="H529" s="257"/>
      <c r="I529" s="258"/>
      <c r="J529" s="259"/>
      <c r="K529" s="566"/>
      <c r="L529" s="260"/>
      <c r="M529" s="261"/>
      <c r="N529" s="260" t="s">
        <v>0</v>
      </c>
      <c r="O529" s="270"/>
      <c r="P529" s="262"/>
      <c r="Q529" s="262"/>
      <c r="S529" s="263" t="str">
        <f t="shared" si="525"/>
        <v/>
      </c>
      <c r="T529" s="443" t="str">
        <f t="shared" si="526"/>
        <v/>
      </c>
      <c r="U529" s="263" t="str">
        <f t="shared" si="527"/>
        <v/>
      </c>
      <c r="V529" s="264" t="str">
        <f t="shared" si="494"/>
        <v xml:space="preserve"> </v>
      </c>
      <c r="Z529" s="232"/>
      <c r="AP529" s="232"/>
      <c r="AS529" s="268"/>
      <c r="AU529" s="266" t="str">
        <f t="shared" ca="1" si="495"/>
        <v/>
      </c>
      <c r="AV529" s="266" t="str">
        <f t="shared" ca="1" si="496"/>
        <v/>
      </c>
      <c r="AX529" s="266" t="str">
        <f t="shared" ca="1" si="497"/>
        <v/>
      </c>
      <c r="AY529" s="266" t="str">
        <f t="shared" ca="1" si="498"/>
        <v/>
      </c>
      <c r="BA529" s="266" t="str">
        <f t="shared" ca="1" si="499"/>
        <v/>
      </c>
      <c r="BB529" s="266" t="str">
        <f t="shared" ca="1" si="500"/>
        <v/>
      </c>
      <c r="BD529" s="266" t="str">
        <f t="shared" ca="1" si="501"/>
        <v/>
      </c>
      <c r="BE529" s="266" t="str">
        <f t="shared" ca="1" si="502"/>
        <v/>
      </c>
      <c r="BG529" s="266" t="str">
        <f t="shared" ca="1" si="503"/>
        <v/>
      </c>
      <c r="BH529" s="266" t="str">
        <f t="shared" ca="1" si="504"/>
        <v/>
      </c>
      <c r="BI529" s="235"/>
      <c r="BJ529" s="266" t="str">
        <f t="shared" ca="1" si="505"/>
        <v/>
      </c>
      <c r="BK529" s="266" t="str">
        <f t="shared" ca="1" si="506"/>
        <v/>
      </c>
      <c r="BM529" s="266" t="str">
        <f t="shared" ca="1" si="507"/>
        <v/>
      </c>
      <c r="BN529" s="266" t="str">
        <f t="shared" ca="1" si="508"/>
        <v/>
      </c>
      <c r="BP529" s="266" t="str">
        <f t="shared" ca="1" si="509"/>
        <v/>
      </c>
      <c r="BQ529" s="266" t="str">
        <f t="shared" ca="1" si="510"/>
        <v/>
      </c>
      <c r="BS529" s="266" t="str">
        <f t="shared" ca="1" si="511"/>
        <v/>
      </c>
      <c r="BT529" s="266" t="str">
        <f t="shared" ca="1" si="512"/>
        <v/>
      </c>
      <c r="BU529" s="241"/>
      <c r="BV529" s="232"/>
      <c r="BW529" s="266" t="str">
        <f t="shared" ca="1" si="513"/>
        <v/>
      </c>
      <c r="BX529" s="266" t="str">
        <f t="shared" ca="1" si="514"/>
        <v/>
      </c>
      <c r="BY529" s="241"/>
      <c r="BZ529" s="266" t="str">
        <f t="shared" ca="1" si="515"/>
        <v/>
      </c>
      <c r="CA529" s="266" t="str">
        <f t="shared" ca="1" si="516"/>
        <v/>
      </c>
      <c r="CC529" s="266" t="str">
        <f t="shared" ca="1" si="517"/>
        <v/>
      </c>
      <c r="CD529" s="266" t="str">
        <f t="shared" ca="1" si="518"/>
        <v/>
      </c>
      <c r="CF529" s="266" t="str">
        <f t="shared" si="519"/>
        <v/>
      </c>
      <c r="CG529" s="266" t="str">
        <f t="shared" si="520"/>
        <v/>
      </c>
      <c r="CI529" s="266" t="str">
        <f t="shared" ca="1" si="521"/>
        <v/>
      </c>
      <c r="CJ529" s="266" t="str">
        <f t="shared" ca="1" si="522"/>
        <v/>
      </c>
      <c r="CL529" s="266" t="str">
        <f t="shared" ca="1" si="523"/>
        <v/>
      </c>
      <c r="CM529" s="266" t="str">
        <f t="shared" ca="1" si="524"/>
        <v/>
      </c>
    </row>
    <row r="530" spans="1:92" s="239" customFormat="1" ht="17.399999999999999" x14ac:dyDescent="0.55000000000000004">
      <c r="A530" s="254">
        <v>10</v>
      </c>
      <c r="B530" s="255" t="str">
        <f t="shared" si="528"/>
        <v xml:space="preserve">: </v>
      </c>
      <c r="C530" s="258"/>
      <c r="D530" s="258"/>
      <c r="E530" s="256"/>
      <c r="F530" s="258"/>
      <c r="G530" s="256"/>
      <c r="H530" s="257"/>
      <c r="I530" s="258"/>
      <c r="J530" s="259"/>
      <c r="K530" s="566"/>
      <c r="L530" s="260"/>
      <c r="M530" s="261"/>
      <c r="N530" s="260" t="s">
        <v>0</v>
      </c>
      <c r="O530" s="270"/>
      <c r="P530" s="262"/>
      <c r="Q530" s="262"/>
      <c r="S530" s="263" t="str">
        <f t="shared" si="525"/>
        <v/>
      </c>
      <c r="T530" s="443" t="str">
        <f t="shared" si="526"/>
        <v/>
      </c>
      <c r="U530" s="263" t="str">
        <f t="shared" si="527"/>
        <v/>
      </c>
      <c r="V530" s="264" t="str">
        <f t="shared" si="494"/>
        <v xml:space="preserve"> </v>
      </c>
      <c r="Z530" s="232"/>
      <c r="AP530" s="232"/>
      <c r="AS530" s="268"/>
      <c r="AU530" s="266" t="str">
        <f t="shared" ca="1" si="495"/>
        <v/>
      </c>
      <c r="AV530" s="266" t="str">
        <f t="shared" ca="1" si="496"/>
        <v/>
      </c>
      <c r="AX530" s="266" t="str">
        <f t="shared" ca="1" si="497"/>
        <v/>
      </c>
      <c r="AY530" s="266" t="str">
        <f t="shared" ca="1" si="498"/>
        <v/>
      </c>
      <c r="BA530" s="266" t="str">
        <f t="shared" ca="1" si="499"/>
        <v/>
      </c>
      <c r="BB530" s="266" t="str">
        <f t="shared" ca="1" si="500"/>
        <v/>
      </c>
      <c r="BD530" s="266" t="str">
        <f t="shared" ca="1" si="501"/>
        <v/>
      </c>
      <c r="BE530" s="266" t="str">
        <f t="shared" ca="1" si="502"/>
        <v/>
      </c>
      <c r="BG530" s="266" t="str">
        <f t="shared" ca="1" si="503"/>
        <v/>
      </c>
      <c r="BH530" s="266" t="str">
        <f t="shared" ca="1" si="504"/>
        <v/>
      </c>
      <c r="BI530" s="235"/>
      <c r="BJ530" s="266" t="str">
        <f t="shared" ca="1" si="505"/>
        <v/>
      </c>
      <c r="BK530" s="266" t="str">
        <f t="shared" ca="1" si="506"/>
        <v/>
      </c>
      <c r="BM530" s="266" t="str">
        <f t="shared" ca="1" si="507"/>
        <v/>
      </c>
      <c r="BN530" s="266" t="str">
        <f t="shared" ca="1" si="508"/>
        <v/>
      </c>
      <c r="BP530" s="266" t="str">
        <f t="shared" ca="1" si="509"/>
        <v/>
      </c>
      <c r="BQ530" s="266" t="str">
        <f t="shared" ca="1" si="510"/>
        <v/>
      </c>
      <c r="BS530" s="266" t="str">
        <f t="shared" ca="1" si="511"/>
        <v/>
      </c>
      <c r="BT530" s="266" t="str">
        <f t="shared" ca="1" si="512"/>
        <v/>
      </c>
      <c r="BU530" s="241"/>
      <c r="BV530" s="232"/>
      <c r="BW530" s="266" t="str">
        <f t="shared" ca="1" si="513"/>
        <v/>
      </c>
      <c r="BX530" s="266" t="str">
        <f t="shared" ca="1" si="514"/>
        <v/>
      </c>
      <c r="BY530" s="241"/>
      <c r="BZ530" s="266" t="str">
        <f t="shared" ca="1" si="515"/>
        <v/>
      </c>
      <c r="CA530" s="266" t="str">
        <f t="shared" ca="1" si="516"/>
        <v/>
      </c>
      <c r="CC530" s="266" t="str">
        <f t="shared" ca="1" si="517"/>
        <v/>
      </c>
      <c r="CD530" s="266" t="str">
        <f t="shared" ca="1" si="518"/>
        <v/>
      </c>
      <c r="CF530" s="266" t="str">
        <f t="shared" si="519"/>
        <v/>
      </c>
      <c r="CG530" s="266" t="str">
        <f t="shared" si="520"/>
        <v/>
      </c>
      <c r="CI530" s="266" t="str">
        <f t="shared" ca="1" si="521"/>
        <v/>
      </c>
      <c r="CJ530" s="266" t="str">
        <f t="shared" ca="1" si="522"/>
        <v/>
      </c>
      <c r="CL530" s="266" t="str">
        <f t="shared" ca="1" si="523"/>
        <v/>
      </c>
      <c r="CM530" s="266" t="str">
        <f t="shared" ca="1" si="524"/>
        <v/>
      </c>
    </row>
    <row r="531" spans="1:92" s="239" customFormat="1" ht="17.399999999999999" x14ac:dyDescent="0.55000000000000004">
      <c r="A531" s="254">
        <v>11</v>
      </c>
      <c r="B531" s="255" t="str">
        <f t="shared" si="528"/>
        <v xml:space="preserve">: </v>
      </c>
      <c r="C531" s="258"/>
      <c r="D531" s="258"/>
      <c r="E531" s="256"/>
      <c r="F531" s="258"/>
      <c r="G531" s="256"/>
      <c r="H531" s="257"/>
      <c r="I531" s="258"/>
      <c r="J531" s="259"/>
      <c r="K531" s="566"/>
      <c r="L531" s="260"/>
      <c r="M531" s="261"/>
      <c r="N531" s="260" t="s">
        <v>0</v>
      </c>
      <c r="O531" s="270"/>
      <c r="P531" s="262"/>
      <c r="Q531" s="262"/>
      <c r="S531" s="263" t="str">
        <f t="shared" si="525"/>
        <v/>
      </c>
      <c r="T531" s="443" t="str">
        <f t="shared" si="526"/>
        <v/>
      </c>
      <c r="U531" s="263" t="str">
        <f t="shared" si="527"/>
        <v/>
      </c>
      <c r="V531" s="264" t="str">
        <f t="shared" si="494"/>
        <v xml:space="preserve"> </v>
      </c>
      <c r="Z531" s="232"/>
      <c r="AP531" s="232"/>
      <c r="AS531" s="268"/>
      <c r="AU531" s="266" t="str">
        <f t="shared" ca="1" si="495"/>
        <v/>
      </c>
      <c r="AV531" s="266" t="str">
        <f t="shared" ca="1" si="496"/>
        <v/>
      </c>
      <c r="AX531" s="266" t="str">
        <f t="shared" ca="1" si="497"/>
        <v/>
      </c>
      <c r="AY531" s="266" t="str">
        <f t="shared" ca="1" si="498"/>
        <v/>
      </c>
      <c r="BA531" s="266" t="str">
        <f t="shared" ca="1" si="499"/>
        <v/>
      </c>
      <c r="BB531" s="266" t="str">
        <f t="shared" ca="1" si="500"/>
        <v/>
      </c>
      <c r="BD531" s="266" t="str">
        <f t="shared" ca="1" si="501"/>
        <v/>
      </c>
      <c r="BE531" s="266" t="str">
        <f t="shared" ca="1" si="502"/>
        <v/>
      </c>
      <c r="BG531" s="266" t="str">
        <f t="shared" ca="1" si="503"/>
        <v/>
      </c>
      <c r="BH531" s="266" t="str">
        <f t="shared" ca="1" si="504"/>
        <v/>
      </c>
      <c r="BI531" s="235"/>
      <c r="BJ531" s="266" t="str">
        <f t="shared" ca="1" si="505"/>
        <v/>
      </c>
      <c r="BK531" s="266" t="str">
        <f t="shared" ca="1" si="506"/>
        <v/>
      </c>
      <c r="BM531" s="266" t="str">
        <f t="shared" ca="1" si="507"/>
        <v/>
      </c>
      <c r="BN531" s="266" t="str">
        <f t="shared" ca="1" si="508"/>
        <v/>
      </c>
      <c r="BP531" s="266" t="str">
        <f t="shared" ca="1" si="509"/>
        <v/>
      </c>
      <c r="BQ531" s="266" t="str">
        <f t="shared" ca="1" si="510"/>
        <v/>
      </c>
      <c r="BS531" s="266" t="str">
        <f t="shared" ca="1" si="511"/>
        <v/>
      </c>
      <c r="BT531" s="266" t="str">
        <f t="shared" ca="1" si="512"/>
        <v/>
      </c>
      <c r="BU531" s="241"/>
      <c r="BV531" s="232"/>
      <c r="BW531" s="266" t="str">
        <f t="shared" ca="1" si="513"/>
        <v/>
      </c>
      <c r="BX531" s="266" t="str">
        <f t="shared" ca="1" si="514"/>
        <v/>
      </c>
      <c r="BY531" s="241"/>
      <c r="BZ531" s="266" t="str">
        <f t="shared" ca="1" si="515"/>
        <v/>
      </c>
      <c r="CA531" s="266" t="str">
        <f t="shared" ca="1" si="516"/>
        <v/>
      </c>
      <c r="CC531" s="266" t="str">
        <f t="shared" ca="1" si="517"/>
        <v/>
      </c>
      <c r="CD531" s="266" t="str">
        <f t="shared" ca="1" si="518"/>
        <v/>
      </c>
      <c r="CF531" s="266" t="str">
        <f t="shared" si="519"/>
        <v/>
      </c>
      <c r="CG531" s="266" t="str">
        <f t="shared" si="520"/>
        <v/>
      </c>
      <c r="CI531" s="266" t="str">
        <f t="shared" ca="1" si="521"/>
        <v/>
      </c>
      <c r="CJ531" s="266" t="str">
        <f t="shared" ca="1" si="522"/>
        <v/>
      </c>
      <c r="CL531" s="266" t="str">
        <f t="shared" ca="1" si="523"/>
        <v/>
      </c>
      <c r="CM531" s="266" t="str">
        <f t="shared" ca="1" si="524"/>
        <v/>
      </c>
    </row>
    <row r="532" spans="1:92" s="239" customFormat="1" ht="17.399999999999999" x14ac:dyDescent="0.55000000000000004">
      <c r="A532" s="254">
        <v>12</v>
      </c>
      <c r="B532" s="255" t="str">
        <f t="shared" si="528"/>
        <v xml:space="preserve">: </v>
      </c>
      <c r="C532" s="258"/>
      <c r="D532" s="258"/>
      <c r="E532" s="256"/>
      <c r="F532" s="258"/>
      <c r="G532" s="256"/>
      <c r="H532" s="257"/>
      <c r="I532" s="258"/>
      <c r="J532" s="259"/>
      <c r="K532" s="566"/>
      <c r="L532" s="260"/>
      <c r="M532" s="261"/>
      <c r="N532" s="260" t="s">
        <v>0</v>
      </c>
      <c r="O532" s="270"/>
      <c r="P532" s="262"/>
      <c r="Q532" s="262"/>
      <c r="S532" s="263" t="str">
        <f t="shared" si="525"/>
        <v/>
      </c>
      <c r="T532" s="443" t="str">
        <f t="shared" si="526"/>
        <v/>
      </c>
      <c r="U532" s="263" t="str">
        <f t="shared" si="527"/>
        <v/>
      </c>
      <c r="V532" s="264" t="str">
        <f t="shared" si="494"/>
        <v xml:space="preserve"> </v>
      </c>
      <c r="Z532" s="232"/>
      <c r="AP532" s="232"/>
      <c r="AS532" s="268"/>
      <c r="AU532" s="266" t="str">
        <f t="shared" ca="1" si="495"/>
        <v/>
      </c>
      <c r="AV532" s="266" t="str">
        <f t="shared" ca="1" si="496"/>
        <v/>
      </c>
      <c r="AX532" s="266" t="str">
        <f t="shared" ca="1" si="497"/>
        <v/>
      </c>
      <c r="AY532" s="266" t="str">
        <f t="shared" ca="1" si="498"/>
        <v/>
      </c>
      <c r="BA532" s="266" t="str">
        <f t="shared" ca="1" si="499"/>
        <v/>
      </c>
      <c r="BB532" s="266" t="str">
        <f t="shared" ca="1" si="500"/>
        <v/>
      </c>
      <c r="BD532" s="266" t="str">
        <f t="shared" ca="1" si="501"/>
        <v/>
      </c>
      <c r="BE532" s="266" t="str">
        <f t="shared" ca="1" si="502"/>
        <v/>
      </c>
      <c r="BG532" s="266" t="str">
        <f t="shared" ca="1" si="503"/>
        <v/>
      </c>
      <c r="BH532" s="266" t="str">
        <f t="shared" ca="1" si="504"/>
        <v/>
      </c>
      <c r="BI532" s="235"/>
      <c r="BJ532" s="266" t="str">
        <f t="shared" ca="1" si="505"/>
        <v/>
      </c>
      <c r="BK532" s="266" t="str">
        <f t="shared" ca="1" si="506"/>
        <v/>
      </c>
      <c r="BM532" s="266" t="str">
        <f t="shared" ca="1" si="507"/>
        <v/>
      </c>
      <c r="BN532" s="266" t="str">
        <f t="shared" ca="1" si="508"/>
        <v/>
      </c>
      <c r="BP532" s="266" t="str">
        <f t="shared" ca="1" si="509"/>
        <v/>
      </c>
      <c r="BQ532" s="266" t="str">
        <f t="shared" ca="1" si="510"/>
        <v/>
      </c>
      <c r="BS532" s="266" t="str">
        <f t="shared" ca="1" si="511"/>
        <v/>
      </c>
      <c r="BT532" s="266" t="str">
        <f t="shared" ca="1" si="512"/>
        <v/>
      </c>
      <c r="BU532" s="241"/>
      <c r="BV532" s="232"/>
      <c r="BW532" s="266" t="str">
        <f t="shared" ca="1" si="513"/>
        <v/>
      </c>
      <c r="BX532" s="266" t="str">
        <f t="shared" ca="1" si="514"/>
        <v/>
      </c>
      <c r="BY532" s="241"/>
      <c r="BZ532" s="266" t="str">
        <f t="shared" ca="1" si="515"/>
        <v/>
      </c>
      <c r="CA532" s="266" t="str">
        <f t="shared" ca="1" si="516"/>
        <v/>
      </c>
      <c r="CC532" s="266" t="str">
        <f t="shared" ca="1" si="517"/>
        <v/>
      </c>
      <c r="CD532" s="266" t="str">
        <f t="shared" ca="1" si="518"/>
        <v/>
      </c>
      <c r="CF532" s="266" t="str">
        <f t="shared" si="519"/>
        <v/>
      </c>
      <c r="CG532" s="266" t="str">
        <f t="shared" si="520"/>
        <v/>
      </c>
      <c r="CI532" s="266" t="str">
        <f t="shared" ca="1" si="521"/>
        <v/>
      </c>
      <c r="CJ532" s="266" t="str">
        <f t="shared" ca="1" si="522"/>
        <v/>
      </c>
      <c r="CL532" s="266" t="str">
        <f t="shared" ca="1" si="523"/>
        <v/>
      </c>
      <c r="CM532" s="266" t="str">
        <f t="shared" ca="1" si="524"/>
        <v/>
      </c>
    </row>
    <row r="533" spans="1:92" s="239" customFormat="1" ht="17.399999999999999" x14ac:dyDescent="0.55000000000000004">
      <c r="A533" s="254">
        <v>13</v>
      </c>
      <c r="B533" s="255" t="str">
        <f t="shared" si="528"/>
        <v xml:space="preserve">: </v>
      </c>
      <c r="C533" s="258"/>
      <c r="D533" s="258"/>
      <c r="E533" s="256"/>
      <c r="F533" s="258"/>
      <c r="G533" s="256"/>
      <c r="H533" s="257"/>
      <c r="I533" s="258"/>
      <c r="J533" s="259"/>
      <c r="K533" s="566"/>
      <c r="L533" s="260"/>
      <c r="M533" s="261"/>
      <c r="N533" s="260" t="s">
        <v>0</v>
      </c>
      <c r="O533" s="270"/>
      <c r="P533" s="262"/>
      <c r="Q533" s="262"/>
      <c r="S533" s="263" t="str">
        <f t="shared" si="525"/>
        <v/>
      </c>
      <c r="T533" s="443" t="str">
        <f t="shared" si="526"/>
        <v/>
      </c>
      <c r="U533" s="263" t="str">
        <f t="shared" si="527"/>
        <v/>
      </c>
      <c r="V533" s="264" t="str">
        <f t="shared" si="494"/>
        <v xml:space="preserve"> </v>
      </c>
      <c r="Z533" s="232"/>
      <c r="AP533" s="232"/>
      <c r="AS533" s="268"/>
      <c r="AU533" s="266" t="str">
        <f t="shared" ca="1" si="495"/>
        <v/>
      </c>
      <c r="AV533" s="266" t="str">
        <f t="shared" ca="1" si="496"/>
        <v/>
      </c>
      <c r="AX533" s="266" t="str">
        <f t="shared" ca="1" si="497"/>
        <v/>
      </c>
      <c r="AY533" s="266" t="str">
        <f t="shared" ca="1" si="498"/>
        <v/>
      </c>
      <c r="BA533" s="266" t="str">
        <f t="shared" ca="1" si="499"/>
        <v/>
      </c>
      <c r="BB533" s="266" t="str">
        <f t="shared" ca="1" si="500"/>
        <v/>
      </c>
      <c r="BD533" s="266" t="str">
        <f t="shared" ca="1" si="501"/>
        <v/>
      </c>
      <c r="BE533" s="266" t="str">
        <f t="shared" ca="1" si="502"/>
        <v/>
      </c>
      <c r="BG533" s="266" t="str">
        <f t="shared" ca="1" si="503"/>
        <v/>
      </c>
      <c r="BH533" s="266" t="str">
        <f t="shared" ca="1" si="504"/>
        <v/>
      </c>
      <c r="BI533" s="235"/>
      <c r="BJ533" s="266" t="str">
        <f t="shared" ca="1" si="505"/>
        <v/>
      </c>
      <c r="BK533" s="266" t="str">
        <f t="shared" ca="1" si="506"/>
        <v/>
      </c>
      <c r="BM533" s="266" t="str">
        <f t="shared" ca="1" si="507"/>
        <v/>
      </c>
      <c r="BN533" s="266" t="str">
        <f t="shared" ca="1" si="508"/>
        <v/>
      </c>
      <c r="BP533" s="266" t="str">
        <f t="shared" ca="1" si="509"/>
        <v/>
      </c>
      <c r="BQ533" s="266" t="str">
        <f t="shared" ca="1" si="510"/>
        <v/>
      </c>
      <c r="BS533" s="266" t="str">
        <f t="shared" ca="1" si="511"/>
        <v/>
      </c>
      <c r="BT533" s="266" t="str">
        <f t="shared" ca="1" si="512"/>
        <v/>
      </c>
      <c r="BU533" s="241"/>
      <c r="BV533" s="232"/>
      <c r="BW533" s="266" t="str">
        <f t="shared" ca="1" si="513"/>
        <v/>
      </c>
      <c r="BX533" s="266" t="str">
        <f t="shared" ca="1" si="514"/>
        <v/>
      </c>
      <c r="BY533" s="241"/>
      <c r="BZ533" s="266" t="str">
        <f t="shared" ca="1" si="515"/>
        <v/>
      </c>
      <c r="CA533" s="266" t="str">
        <f t="shared" ca="1" si="516"/>
        <v/>
      </c>
      <c r="CC533" s="266" t="str">
        <f t="shared" ca="1" si="517"/>
        <v/>
      </c>
      <c r="CD533" s="266" t="str">
        <f t="shared" ca="1" si="518"/>
        <v/>
      </c>
      <c r="CF533" s="266" t="str">
        <f t="shared" si="519"/>
        <v/>
      </c>
      <c r="CG533" s="266" t="str">
        <f t="shared" si="520"/>
        <v/>
      </c>
      <c r="CI533" s="266" t="str">
        <f t="shared" ca="1" si="521"/>
        <v/>
      </c>
      <c r="CJ533" s="266" t="str">
        <f t="shared" ca="1" si="522"/>
        <v/>
      </c>
      <c r="CL533" s="266" t="str">
        <f t="shared" ca="1" si="523"/>
        <v/>
      </c>
      <c r="CM533" s="266" t="str">
        <f t="shared" ca="1" si="524"/>
        <v/>
      </c>
    </row>
    <row r="534" spans="1:92" s="239" customFormat="1" ht="17.399999999999999" x14ac:dyDescent="0.55000000000000004">
      <c r="A534" s="254">
        <v>14</v>
      </c>
      <c r="B534" s="255" t="str">
        <f t="shared" si="528"/>
        <v xml:space="preserve">: </v>
      </c>
      <c r="C534" s="258"/>
      <c r="D534" s="258"/>
      <c r="E534" s="256"/>
      <c r="F534" s="258"/>
      <c r="G534" s="256"/>
      <c r="H534" s="257"/>
      <c r="I534" s="258"/>
      <c r="J534" s="259"/>
      <c r="K534" s="566"/>
      <c r="L534" s="260"/>
      <c r="M534" s="261"/>
      <c r="N534" s="260" t="s">
        <v>0</v>
      </c>
      <c r="O534" s="270"/>
      <c r="P534" s="262"/>
      <c r="Q534" s="262"/>
      <c r="S534" s="263" t="str">
        <f t="shared" si="525"/>
        <v/>
      </c>
      <c r="T534" s="443" t="str">
        <f t="shared" si="526"/>
        <v/>
      </c>
      <c r="U534" s="263" t="str">
        <f t="shared" si="527"/>
        <v/>
      </c>
      <c r="V534" s="264" t="str">
        <f t="shared" si="494"/>
        <v xml:space="preserve"> </v>
      </c>
      <c r="Z534" s="232"/>
      <c r="AP534" s="232"/>
      <c r="AS534" s="268"/>
      <c r="AU534" s="266" t="str">
        <f t="shared" ca="1" si="495"/>
        <v/>
      </c>
      <c r="AV534" s="266" t="str">
        <f t="shared" ca="1" si="496"/>
        <v/>
      </c>
      <c r="AX534" s="266" t="str">
        <f t="shared" ca="1" si="497"/>
        <v/>
      </c>
      <c r="AY534" s="266" t="str">
        <f t="shared" ca="1" si="498"/>
        <v/>
      </c>
      <c r="BA534" s="266" t="str">
        <f t="shared" ca="1" si="499"/>
        <v/>
      </c>
      <c r="BB534" s="266" t="str">
        <f t="shared" ca="1" si="500"/>
        <v/>
      </c>
      <c r="BD534" s="266" t="str">
        <f t="shared" ca="1" si="501"/>
        <v/>
      </c>
      <c r="BE534" s="266" t="str">
        <f t="shared" ca="1" si="502"/>
        <v/>
      </c>
      <c r="BG534" s="266" t="str">
        <f t="shared" ca="1" si="503"/>
        <v/>
      </c>
      <c r="BH534" s="266" t="str">
        <f t="shared" ca="1" si="504"/>
        <v/>
      </c>
      <c r="BI534" s="235"/>
      <c r="BJ534" s="266" t="str">
        <f t="shared" ca="1" si="505"/>
        <v/>
      </c>
      <c r="BK534" s="266" t="str">
        <f t="shared" ca="1" si="506"/>
        <v/>
      </c>
      <c r="BM534" s="266" t="str">
        <f t="shared" ca="1" si="507"/>
        <v/>
      </c>
      <c r="BN534" s="266" t="str">
        <f t="shared" ca="1" si="508"/>
        <v/>
      </c>
      <c r="BP534" s="266" t="str">
        <f t="shared" ca="1" si="509"/>
        <v/>
      </c>
      <c r="BQ534" s="266" t="str">
        <f t="shared" ca="1" si="510"/>
        <v/>
      </c>
      <c r="BS534" s="266" t="str">
        <f t="shared" ca="1" si="511"/>
        <v/>
      </c>
      <c r="BT534" s="266" t="str">
        <f t="shared" ca="1" si="512"/>
        <v/>
      </c>
      <c r="BU534" s="241"/>
      <c r="BV534" s="232"/>
      <c r="BW534" s="266" t="str">
        <f t="shared" ca="1" si="513"/>
        <v/>
      </c>
      <c r="BX534" s="266" t="str">
        <f t="shared" ca="1" si="514"/>
        <v/>
      </c>
      <c r="BY534" s="241"/>
      <c r="BZ534" s="266" t="str">
        <f t="shared" ca="1" si="515"/>
        <v/>
      </c>
      <c r="CA534" s="266" t="str">
        <f t="shared" ca="1" si="516"/>
        <v/>
      </c>
      <c r="CC534" s="266" t="str">
        <f t="shared" ca="1" si="517"/>
        <v/>
      </c>
      <c r="CD534" s="266" t="str">
        <f t="shared" ca="1" si="518"/>
        <v/>
      </c>
      <c r="CF534" s="266" t="str">
        <f t="shared" si="519"/>
        <v/>
      </c>
      <c r="CG534" s="266" t="str">
        <f t="shared" si="520"/>
        <v/>
      </c>
      <c r="CI534" s="266" t="str">
        <f t="shared" ca="1" si="521"/>
        <v/>
      </c>
      <c r="CJ534" s="266" t="str">
        <f t="shared" ca="1" si="522"/>
        <v/>
      </c>
      <c r="CL534" s="266" t="str">
        <f t="shared" ca="1" si="523"/>
        <v/>
      </c>
      <c r="CM534" s="266" t="str">
        <f t="shared" ca="1" si="524"/>
        <v/>
      </c>
    </row>
    <row r="535" spans="1:92" s="239" customFormat="1" ht="17.399999999999999" x14ac:dyDescent="0.55000000000000004">
      <c r="A535" s="254">
        <v>15</v>
      </c>
      <c r="B535" s="255" t="str">
        <f t="shared" si="528"/>
        <v xml:space="preserve">: </v>
      </c>
      <c r="C535" s="258"/>
      <c r="D535" s="258"/>
      <c r="E535" s="256"/>
      <c r="F535" s="258"/>
      <c r="G535" s="256"/>
      <c r="H535" s="257"/>
      <c r="I535" s="258"/>
      <c r="J535" s="259"/>
      <c r="K535" s="566"/>
      <c r="L535" s="260"/>
      <c r="M535" s="261"/>
      <c r="N535" s="260" t="s">
        <v>0</v>
      </c>
      <c r="O535" s="270"/>
      <c r="P535" s="262"/>
      <c r="Q535" s="262"/>
      <c r="S535" s="263" t="str">
        <f t="shared" si="525"/>
        <v/>
      </c>
      <c r="T535" s="443" t="str">
        <f t="shared" si="526"/>
        <v/>
      </c>
      <c r="U535" s="263" t="str">
        <f t="shared" si="527"/>
        <v/>
      </c>
      <c r="V535" s="264" t="str">
        <f t="shared" si="494"/>
        <v xml:space="preserve"> </v>
      </c>
      <c r="Z535" s="232"/>
      <c r="AP535" s="232"/>
      <c r="AS535" s="268"/>
      <c r="AU535" s="266" t="str">
        <f t="shared" ca="1" si="495"/>
        <v/>
      </c>
      <c r="AV535" s="266" t="str">
        <f t="shared" ca="1" si="496"/>
        <v/>
      </c>
      <c r="AX535" s="266" t="str">
        <f t="shared" ca="1" si="497"/>
        <v/>
      </c>
      <c r="AY535" s="266" t="str">
        <f t="shared" ca="1" si="498"/>
        <v/>
      </c>
      <c r="BA535" s="266" t="str">
        <f t="shared" ca="1" si="499"/>
        <v/>
      </c>
      <c r="BB535" s="266" t="str">
        <f t="shared" ca="1" si="500"/>
        <v/>
      </c>
      <c r="BD535" s="266" t="str">
        <f t="shared" ca="1" si="501"/>
        <v/>
      </c>
      <c r="BE535" s="266" t="str">
        <f t="shared" ca="1" si="502"/>
        <v/>
      </c>
      <c r="BG535" s="266" t="str">
        <f t="shared" ca="1" si="503"/>
        <v/>
      </c>
      <c r="BH535" s="266" t="str">
        <f t="shared" ca="1" si="504"/>
        <v/>
      </c>
      <c r="BI535" s="235"/>
      <c r="BJ535" s="266" t="str">
        <f t="shared" ca="1" si="505"/>
        <v/>
      </c>
      <c r="BK535" s="266" t="str">
        <f t="shared" ca="1" si="506"/>
        <v/>
      </c>
      <c r="BM535" s="266" t="str">
        <f t="shared" ca="1" si="507"/>
        <v/>
      </c>
      <c r="BN535" s="266" t="str">
        <f t="shared" ca="1" si="508"/>
        <v/>
      </c>
      <c r="BP535" s="266" t="str">
        <f t="shared" ca="1" si="509"/>
        <v/>
      </c>
      <c r="BQ535" s="266" t="str">
        <f t="shared" ca="1" si="510"/>
        <v/>
      </c>
      <c r="BS535" s="266" t="str">
        <f t="shared" ca="1" si="511"/>
        <v/>
      </c>
      <c r="BT535" s="266" t="str">
        <f t="shared" ca="1" si="512"/>
        <v/>
      </c>
      <c r="BU535" s="241"/>
      <c r="BV535" s="232"/>
      <c r="BW535" s="266" t="str">
        <f t="shared" ca="1" si="513"/>
        <v/>
      </c>
      <c r="BX535" s="266" t="str">
        <f t="shared" ca="1" si="514"/>
        <v/>
      </c>
      <c r="BY535" s="241"/>
      <c r="BZ535" s="266" t="str">
        <f t="shared" ca="1" si="515"/>
        <v/>
      </c>
      <c r="CA535" s="266" t="str">
        <f t="shared" ca="1" si="516"/>
        <v/>
      </c>
      <c r="CC535" s="266" t="str">
        <f t="shared" ca="1" si="517"/>
        <v/>
      </c>
      <c r="CD535" s="266" t="str">
        <f t="shared" ca="1" si="518"/>
        <v/>
      </c>
      <c r="CF535" s="266" t="str">
        <f t="shared" si="519"/>
        <v/>
      </c>
      <c r="CG535" s="266" t="str">
        <f t="shared" si="520"/>
        <v/>
      </c>
      <c r="CI535" s="266" t="str">
        <f t="shared" ca="1" si="521"/>
        <v/>
      </c>
      <c r="CJ535" s="266" t="str">
        <f t="shared" ca="1" si="522"/>
        <v/>
      </c>
      <c r="CL535" s="266" t="str">
        <f t="shared" ca="1" si="523"/>
        <v/>
      </c>
      <c r="CM535" s="266" t="str">
        <f t="shared" ca="1" si="524"/>
        <v/>
      </c>
    </row>
    <row r="536" spans="1:92" s="239" customFormat="1" ht="17.399999999999999" x14ac:dyDescent="0.55000000000000004">
      <c r="A536" s="254">
        <v>16</v>
      </c>
      <c r="B536" s="255" t="str">
        <f t="shared" si="528"/>
        <v xml:space="preserve">: </v>
      </c>
      <c r="C536" s="258"/>
      <c r="D536" s="258"/>
      <c r="E536" s="256"/>
      <c r="F536" s="258"/>
      <c r="G536" s="256"/>
      <c r="H536" s="257"/>
      <c r="I536" s="258"/>
      <c r="J536" s="259"/>
      <c r="K536" s="566"/>
      <c r="L536" s="260"/>
      <c r="M536" s="261"/>
      <c r="N536" s="260" t="s">
        <v>0</v>
      </c>
      <c r="O536" s="270"/>
      <c r="P536" s="262"/>
      <c r="Q536" s="262"/>
      <c r="S536" s="263" t="str">
        <f t="shared" si="525"/>
        <v/>
      </c>
      <c r="T536" s="443" t="str">
        <f t="shared" si="526"/>
        <v/>
      </c>
      <c r="U536" s="263" t="str">
        <f t="shared" si="527"/>
        <v/>
      </c>
      <c r="V536" s="264" t="str">
        <f t="shared" si="494"/>
        <v xml:space="preserve"> </v>
      </c>
      <c r="Z536" s="232"/>
      <c r="AP536" s="232"/>
      <c r="AS536" s="268"/>
      <c r="AU536" s="266" t="str">
        <f t="shared" ca="1" si="495"/>
        <v/>
      </c>
      <c r="AV536" s="266" t="str">
        <f t="shared" ca="1" si="496"/>
        <v/>
      </c>
      <c r="AX536" s="266" t="str">
        <f t="shared" ca="1" si="497"/>
        <v/>
      </c>
      <c r="AY536" s="266" t="str">
        <f t="shared" ca="1" si="498"/>
        <v/>
      </c>
      <c r="BA536" s="266" t="str">
        <f t="shared" ca="1" si="499"/>
        <v/>
      </c>
      <c r="BB536" s="266" t="str">
        <f t="shared" ca="1" si="500"/>
        <v/>
      </c>
      <c r="BD536" s="266" t="str">
        <f t="shared" ca="1" si="501"/>
        <v/>
      </c>
      <c r="BE536" s="266" t="str">
        <f t="shared" ca="1" si="502"/>
        <v/>
      </c>
      <c r="BG536" s="266" t="str">
        <f t="shared" ca="1" si="503"/>
        <v/>
      </c>
      <c r="BH536" s="266" t="str">
        <f t="shared" ca="1" si="504"/>
        <v/>
      </c>
      <c r="BI536" s="235"/>
      <c r="BJ536" s="266" t="str">
        <f t="shared" ca="1" si="505"/>
        <v/>
      </c>
      <c r="BK536" s="266" t="str">
        <f t="shared" ca="1" si="506"/>
        <v/>
      </c>
      <c r="BM536" s="266" t="str">
        <f t="shared" ca="1" si="507"/>
        <v/>
      </c>
      <c r="BN536" s="266" t="str">
        <f t="shared" ca="1" si="508"/>
        <v/>
      </c>
      <c r="BP536" s="266" t="str">
        <f t="shared" ca="1" si="509"/>
        <v/>
      </c>
      <c r="BQ536" s="266" t="str">
        <f t="shared" ca="1" si="510"/>
        <v/>
      </c>
      <c r="BS536" s="266" t="str">
        <f t="shared" ca="1" si="511"/>
        <v/>
      </c>
      <c r="BT536" s="266" t="str">
        <f t="shared" ca="1" si="512"/>
        <v/>
      </c>
      <c r="BU536" s="241"/>
      <c r="BV536" s="232"/>
      <c r="BW536" s="266" t="str">
        <f t="shared" ca="1" si="513"/>
        <v/>
      </c>
      <c r="BX536" s="266" t="str">
        <f t="shared" ca="1" si="514"/>
        <v/>
      </c>
      <c r="BY536" s="241"/>
      <c r="BZ536" s="266" t="str">
        <f t="shared" ca="1" si="515"/>
        <v/>
      </c>
      <c r="CA536" s="266" t="str">
        <f t="shared" ca="1" si="516"/>
        <v/>
      </c>
      <c r="CC536" s="266" t="str">
        <f t="shared" ca="1" si="517"/>
        <v/>
      </c>
      <c r="CD536" s="266" t="str">
        <f t="shared" ca="1" si="518"/>
        <v/>
      </c>
      <c r="CF536" s="266" t="str">
        <f t="shared" si="519"/>
        <v/>
      </c>
      <c r="CG536" s="266" t="str">
        <f t="shared" si="520"/>
        <v/>
      </c>
      <c r="CI536" s="266" t="str">
        <f t="shared" ca="1" si="521"/>
        <v/>
      </c>
      <c r="CJ536" s="266" t="str">
        <f t="shared" ca="1" si="522"/>
        <v/>
      </c>
      <c r="CL536" s="266" t="str">
        <f t="shared" ca="1" si="523"/>
        <v/>
      </c>
      <c r="CM536" s="266" t="str">
        <f t="shared" ca="1" si="524"/>
        <v/>
      </c>
    </row>
    <row r="537" spans="1:92" s="239" customFormat="1" ht="17.399999999999999" x14ac:dyDescent="0.55000000000000004">
      <c r="A537" s="254">
        <v>17</v>
      </c>
      <c r="B537" s="255" t="str">
        <f t="shared" si="528"/>
        <v xml:space="preserve">: </v>
      </c>
      <c r="C537" s="258"/>
      <c r="D537" s="258"/>
      <c r="E537" s="256"/>
      <c r="F537" s="258"/>
      <c r="G537" s="256"/>
      <c r="H537" s="257"/>
      <c r="I537" s="258"/>
      <c r="J537" s="259"/>
      <c r="K537" s="566"/>
      <c r="L537" s="260"/>
      <c r="M537" s="261"/>
      <c r="N537" s="260" t="s">
        <v>0</v>
      </c>
      <c r="O537" s="270"/>
      <c r="P537" s="262"/>
      <c r="Q537" s="262"/>
      <c r="S537" s="263" t="str">
        <f t="shared" si="525"/>
        <v/>
      </c>
      <c r="T537" s="443" t="str">
        <f t="shared" si="526"/>
        <v/>
      </c>
      <c r="U537" s="263" t="str">
        <f t="shared" si="527"/>
        <v/>
      </c>
      <c r="V537" s="264" t="str">
        <f t="shared" si="494"/>
        <v xml:space="preserve"> </v>
      </c>
      <c r="Z537" s="232"/>
      <c r="AP537" s="232"/>
      <c r="AS537" s="268"/>
      <c r="AU537" s="266" t="str">
        <f t="shared" ca="1" si="495"/>
        <v/>
      </c>
      <c r="AV537" s="266" t="str">
        <f t="shared" ca="1" si="496"/>
        <v/>
      </c>
      <c r="AX537" s="266" t="str">
        <f t="shared" ca="1" si="497"/>
        <v/>
      </c>
      <c r="AY537" s="266" t="str">
        <f t="shared" ca="1" si="498"/>
        <v/>
      </c>
      <c r="BA537" s="266" t="str">
        <f t="shared" ca="1" si="499"/>
        <v/>
      </c>
      <c r="BB537" s="266" t="str">
        <f t="shared" ca="1" si="500"/>
        <v/>
      </c>
      <c r="BD537" s="266" t="str">
        <f t="shared" ca="1" si="501"/>
        <v/>
      </c>
      <c r="BE537" s="266" t="str">
        <f t="shared" ca="1" si="502"/>
        <v/>
      </c>
      <c r="BG537" s="266" t="str">
        <f t="shared" ca="1" si="503"/>
        <v/>
      </c>
      <c r="BH537" s="266" t="str">
        <f t="shared" ca="1" si="504"/>
        <v/>
      </c>
      <c r="BI537" s="235"/>
      <c r="BJ537" s="266" t="str">
        <f t="shared" ca="1" si="505"/>
        <v/>
      </c>
      <c r="BK537" s="266" t="str">
        <f t="shared" ca="1" si="506"/>
        <v/>
      </c>
      <c r="BM537" s="266" t="str">
        <f t="shared" ca="1" si="507"/>
        <v/>
      </c>
      <c r="BN537" s="266" t="str">
        <f t="shared" ca="1" si="508"/>
        <v/>
      </c>
      <c r="BP537" s="266" t="str">
        <f t="shared" ca="1" si="509"/>
        <v/>
      </c>
      <c r="BQ537" s="266" t="str">
        <f t="shared" ca="1" si="510"/>
        <v/>
      </c>
      <c r="BS537" s="266" t="str">
        <f t="shared" ca="1" si="511"/>
        <v/>
      </c>
      <c r="BT537" s="266" t="str">
        <f t="shared" ca="1" si="512"/>
        <v/>
      </c>
      <c r="BU537" s="241"/>
      <c r="BV537" s="232"/>
      <c r="BW537" s="266" t="str">
        <f t="shared" ca="1" si="513"/>
        <v/>
      </c>
      <c r="BX537" s="266" t="str">
        <f t="shared" ca="1" si="514"/>
        <v/>
      </c>
      <c r="BY537" s="241"/>
      <c r="BZ537" s="266" t="str">
        <f t="shared" ca="1" si="515"/>
        <v/>
      </c>
      <c r="CA537" s="266" t="str">
        <f t="shared" ca="1" si="516"/>
        <v/>
      </c>
      <c r="CC537" s="266" t="str">
        <f t="shared" ca="1" si="517"/>
        <v/>
      </c>
      <c r="CD537" s="266" t="str">
        <f t="shared" ca="1" si="518"/>
        <v/>
      </c>
      <c r="CF537" s="266" t="str">
        <f t="shared" si="519"/>
        <v/>
      </c>
      <c r="CG537" s="266" t="str">
        <f t="shared" si="520"/>
        <v/>
      </c>
      <c r="CI537" s="266" t="str">
        <f t="shared" ca="1" si="521"/>
        <v/>
      </c>
      <c r="CJ537" s="266" t="str">
        <f t="shared" ca="1" si="522"/>
        <v/>
      </c>
      <c r="CL537" s="266" t="str">
        <f t="shared" ca="1" si="523"/>
        <v/>
      </c>
      <c r="CM537" s="266" t="str">
        <f t="shared" ca="1" si="524"/>
        <v/>
      </c>
    </row>
    <row r="538" spans="1:92" s="239" customFormat="1" ht="17.399999999999999" x14ac:dyDescent="0.55000000000000004">
      <c r="A538" s="254">
        <v>18</v>
      </c>
      <c r="B538" s="255" t="str">
        <f t="shared" si="528"/>
        <v xml:space="preserve">: </v>
      </c>
      <c r="C538" s="258"/>
      <c r="D538" s="258"/>
      <c r="E538" s="256"/>
      <c r="F538" s="258"/>
      <c r="G538" s="256"/>
      <c r="H538" s="257"/>
      <c r="I538" s="258"/>
      <c r="J538" s="259"/>
      <c r="K538" s="566"/>
      <c r="L538" s="258"/>
      <c r="M538" s="269"/>
      <c r="N538" s="260" t="s">
        <v>0</v>
      </c>
      <c r="O538" s="270"/>
      <c r="P538" s="262"/>
      <c r="Q538" s="262"/>
      <c r="S538" s="263" t="str">
        <f t="shared" si="525"/>
        <v/>
      </c>
      <c r="T538" s="443" t="str">
        <f t="shared" si="526"/>
        <v/>
      </c>
      <c r="U538" s="263" t="str">
        <f t="shared" si="527"/>
        <v/>
      </c>
      <c r="V538" s="264" t="str">
        <f t="shared" si="494"/>
        <v xml:space="preserve"> </v>
      </c>
      <c r="Z538" s="232"/>
      <c r="AP538" s="232"/>
      <c r="AS538" s="268"/>
      <c r="AU538" s="266" t="str">
        <f t="shared" ca="1" si="495"/>
        <v/>
      </c>
      <c r="AV538" s="266" t="str">
        <f t="shared" ca="1" si="496"/>
        <v/>
      </c>
      <c r="AX538" s="266" t="str">
        <f t="shared" ca="1" si="497"/>
        <v/>
      </c>
      <c r="AY538" s="266" t="str">
        <f t="shared" ca="1" si="498"/>
        <v/>
      </c>
      <c r="BA538" s="266" t="str">
        <f t="shared" ca="1" si="499"/>
        <v/>
      </c>
      <c r="BB538" s="266" t="str">
        <f t="shared" ca="1" si="500"/>
        <v/>
      </c>
      <c r="BD538" s="266" t="str">
        <f t="shared" ca="1" si="501"/>
        <v/>
      </c>
      <c r="BE538" s="266" t="str">
        <f t="shared" ca="1" si="502"/>
        <v/>
      </c>
      <c r="BG538" s="266" t="str">
        <f t="shared" ca="1" si="503"/>
        <v/>
      </c>
      <c r="BH538" s="266" t="str">
        <f t="shared" ca="1" si="504"/>
        <v/>
      </c>
      <c r="BI538" s="235"/>
      <c r="BJ538" s="266" t="str">
        <f t="shared" ca="1" si="505"/>
        <v/>
      </c>
      <c r="BK538" s="266" t="str">
        <f t="shared" ca="1" si="506"/>
        <v/>
      </c>
      <c r="BM538" s="266" t="str">
        <f t="shared" ca="1" si="507"/>
        <v/>
      </c>
      <c r="BN538" s="266" t="str">
        <f t="shared" ca="1" si="508"/>
        <v/>
      </c>
      <c r="BP538" s="266" t="str">
        <f t="shared" ca="1" si="509"/>
        <v/>
      </c>
      <c r="BQ538" s="266" t="str">
        <f t="shared" ca="1" si="510"/>
        <v/>
      </c>
      <c r="BS538" s="266" t="str">
        <f t="shared" ca="1" si="511"/>
        <v/>
      </c>
      <c r="BT538" s="266" t="str">
        <f t="shared" ca="1" si="512"/>
        <v/>
      </c>
      <c r="BU538" s="241"/>
      <c r="BV538" s="232"/>
      <c r="BW538" s="266" t="str">
        <f t="shared" ca="1" si="513"/>
        <v/>
      </c>
      <c r="BX538" s="266" t="str">
        <f t="shared" ca="1" si="514"/>
        <v/>
      </c>
      <c r="BY538" s="241"/>
      <c r="BZ538" s="266" t="str">
        <f t="shared" ca="1" si="515"/>
        <v/>
      </c>
      <c r="CA538" s="266" t="str">
        <f t="shared" ca="1" si="516"/>
        <v/>
      </c>
      <c r="CC538" s="266" t="str">
        <f t="shared" ca="1" si="517"/>
        <v/>
      </c>
      <c r="CD538" s="266" t="str">
        <f t="shared" ca="1" si="518"/>
        <v/>
      </c>
      <c r="CF538" s="266" t="str">
        <f t="shared" si="519"/>
        <v/>
      </c>
      <c r="CG538" s="266" t="str">
        <f t="shared" si="520"/>
        <v/>
      </c>
      <c r="CI538" s="266" t="str">
        <f t="shared" ca="1" si="521"/>
        <v/>
      </c>
      <c r="CJ538" s="266" t="str">
        <f t="shared" ca="1" si="522"/>
        <v/>
      </c>
      <c r="CL538" s="266" t="str">
        <f t="shared" ca="1" si="523"/>
        <v/>
      </c>
      <c r="CM538" s="266" t="str">
        <f t="shared" ca="1" si="524"/>
        <v/>
      </c>
    </row>
    <row r="539" spans="1:92" s="239" customFormat="1" ht="17.399999999999999" x14ac:dyDescent="0.55000000000000004">
      <c r="A539" s="254">
        <v>19</v>
      </c>
      <c r="B539" s="255" t="str">
        <f t="shared" si="528"/>
        <v xml:space="preserve">: </v>
      </c>
      <c r="C539" s="258"/>
      <c r="D539" s="258"/>
      <c r="E539" s="256"/>
      <c r="F539" s="258"/>
      <c r="G539" s="256"/>
      <c r="H539" s="257"/>
      <c r="I539" s="258"/>
      <c r="J539" s="259"/>
      <c r="K539" s="566"/>
      <c r="L539" s="258"/>
      <c r="M539" s="269"/>
      <c r="N539" s="260" t="s">
        <v>0</v>
      </c>
      <c r="O539" s="270"/>
      <c r="P539" s="262"/>
      <c r="Q539" s="262"/>
      <c r="S539" s="263" t="str">
        <f t="shared" si="525"/>
        <v/>
      </c>
      <c r="T539" s="443" t="str">
        <f t="shared" si="526"/>
        <v/>
      </c>
      <c r="U539" s="263" t="str">
        <f t="shared" si="527"/>
        <v/>
      </c>
      <c r="V539" s="264" t="str">
        <f t="shared" si="494"/>
        <v xml:space="preserve"> </v>
      </c>
      <c r="Z539" s="232"/>
      <c r="AP539" s="232"/>
      <c r="AS539" s="268"/>
      <c r="AU539" s="266" t="str">
        <f t="shared" ca="1" si="495"/>
        <v/>
      </c>
      <c r="AV539" s="266" t="str">
        <f t="shared" ca="1" si="496"/>
        <v/>
      </c>
      <c r="AX539" s="266" t="str">
        <f t="shared" ca="1" si="497"/>
        <v/>
      </c>
      <c r="AY539" s="266" t="str">
        <f t="shared" ca="1" si="498"/>
        <v/>
      </c>
      <c r="BA539" s="266" t="str">
        <f t="shared" ca="1" si="499"/>
        <v/>
      </c>
      <c r="BB539" s="266" t="str">
        <f t="shared" ca="1" si="500"/>
        <v/>
      </c>
      <c r="BD539" s="266" t="str">
        <f t="shared" ca="1" si="501"/>
        <v/>
      </c>
      <c r="BE539" s="266" t="str">
        <f t="shared" ca="1" si="502"/>
        <v/>
      </c>
      <c r="BG539" s="266" t="str">
        <f t="shared" ca="1" si="503"/>
        <v/>
      </c>
      <c r="BH539" s="266" t="str">
        <f t="shared" ca="1" si="504"/>
        <v/>
      </c>
      <c r="BI539" s="235"/>
      <c r="BJ539" s="266" t="str">
        <f t="shared" ca="1" si="505"/>
        <v/>
      </c>
      <c r="BK539" s="266" t="str">
        <f t="shared" ca="1" si="506"/>
        <v/>
      </c>
      <c r="BM539" s="266" t="str">
        <f t="shared" ca="1" si="507"/>
        <v/>
      </c>
      <c r="BN539" s="266" t="str">
        <f t="shared" ca="1" si="508"/>
        <v/>
      </c>
      <c r="BP539" s="266" t="str">
        <f t="shared" ca="1" si="509"/>
        <v/>
      </c>
      <c r="BQ539" s="266" t="str">
        <f t="shared" ca="1" si="510"/>
        <v/>
      </c>
      <c r="BS539" s="266" t="str">
        <f t="shared" ca="1" si="511"/>
        <v/>
      </c>
      <c r="BT539" s="266" t="str">
        <f t="shared" ca="1" si="512"/>
        <v/>
      </c>
      <c r="BU539" s="241"/>
      <c r="BV539" s="232"/>
      <c r="BW539" s="266" t="str">
        <f t="shared" ca="1" si="513"/>
        <v/>
      </c>
      <c r="BX539" s="266" t="str">
        <f t="shared" ca="1" si="514"/>
        <v/>
      </c>
      <c r="BY539" s="241"/>
      <c r="BZ539" s="266" t="str">
        <f t="shared" ca="1" si="515"/>
        <v/>
      </c>
      <c r="CA539" s="266" t="str">
        <f t="shared" ca="1" si="516"/>
        <v/>
      </c>
      <c r="CC539" s="266" t="str">
        <f t="shared" ca="1" si="517"/>
        <v/>
      </c>
      <c r="CD539" s="266" t="str">
        <f t="shared" ca="1" si="518"/>
        <v/>
      </c>
      <c r="CF539" s="266" t="str">
        <f t="shared" si="519"/>
        <v/>
      </c>
      <c r="CG539" s="266" t="str">
        <f t="shared" si="520"/>
        <v/>
      </c>
      <c r="CI539" s="266" t="str">
        <f t="shared" ca="1" si="521"/>
        <v/>
      </c>
      <c r="CJ539" s="266" t="str">
        <f t="shared" ca="1" si="522"/>
        <v/>
      </c>
      <c r="CL539" s="266" t="str">
        <f t="shared" ca="1" si="523"/>
        <v/>
      </c>
      <c r="CM539" s="266" t="str">
        <f t="shared" ca="1" si="524"/>
        <v/>
      </c>
    </row>
    <row r="540" spans="1:92" s="239" customFormat="1" ht="17.399999999999999" x14ac:dyDescent="0.55000000000000004">
      <c r="A540" s="254">
        <v>20</v>
      </c>
      <c r="B540" s="255" t="str">
        <f t="shared" si="528"/>
        <v xml:space="preserve">: </v>
      </c>
      <c r="C540" s="258"/>
      <c r="D540" s="258"/>
      <c r="E540" s="256"/>
      <c r="F540" s="258"/>
      <c r="G540" s="256"/>
      <c r="H540" s="257"/>
      <c r="I540" s="258"/>
      <c r="J540" s="259"/>
      <c r="K540" s="566"/>
      <c r="L540" s="258"/>
      <c r="M540" s="269"/>
      <c r="N540" s="260" t="s">
        <v>0</v>
      </c>
      <c r="O540" s="270"/>
      <c r="P540" s="262"/>
      <c r="Q540" s="262"/>
      <c r="S540" s="263" t="str">
        <f t="shared" si="525"/>
        <v/>
      </c>
      <c r="T540" s="443" t="str">
        <f t="shared" si="526"/>
        <v/>
      </c>
      <c r="U540" s="263" t="str">
        <f t="shared" si="527"/>
        <v/>
      </c>
      <c r="V540" s="264" t="str">
        <f t="shared" si="494"/>
        <v xml:space="preserve"> </v>
      </c>
      <c r="Z540" s="232"/>
      <c r="AP540" s="232"/>
      <c r="AS540" s="268"/>
      <c r="AU540" s="266" t="str">
        <f t="shared" ca="1" si="495"/>
        <v/>
      </c>
      <c r="AV540" s="266" t="str">
        <f t="shared" ca="1" si="496"/>
        <v/>
      </c>
      <c r="AX540" s="266" t="str">
        <f t="shared" ca="1" si="497"/>
        <v/>
      </c>
      <c r="AY540" s="266" t="str">
        <f t="shared" ca="1" si="498"/>
        <v/>
      </c>
      <c r="BA540" s="266" t="str">
        <f t="shared" ca="1" si="499"/>
        <v/>
      </c>
      <c r="BB540" s="266" t="str">
        <f t="shared" ca="1" si="500"/>
        <v/>
      </c>
      <c r="BD540" s="266" t="str">
        <f t="shared" ca="1" si="501"/>
        <v/>
      </c>
      <c r="BE540" s="266" t="str">
        <f t="shared" ca="1" si="502"/>
        <v/>
      </c>
      <c r="BG540" s="266" t="str">
        <f t="shared" ca="1" si="503"/>
        <v/>
      </c>
      <c r="BH540" s="266" t="str">
        <f t="shared" ca="1" si="504"/>
        <v/>
      </c>
      <c r="BI540" s="235"/>
      <c r="BJ540" s="266" t="str">
        <f t="shared" ca="1" si="505"/>
        <v/>
      </c>
      <c r="BK540" s="266" t="str">
        <f t="shared" ca="1" si="506"/>
        <v/>
      </c>
      <c r="BM540" s="266" t="str">
        <f t="shared" ca="1" si="507"/>
        <v/>
      </c>
      <c r="BN540" s="266" t="str">
        <f t="shared" ca="1" si="508"/>
        <v/>
      </c>
      <c r="BP540" s="266" t="str">
        <f t="shared" ca="1" si="509"/>
        <v/>
      </c>
      <c r="BQ540" s="266" t="str">
        <f t="shared" ca="1" si="510"/>
        <v/>
      </c>
      <c r="BS540" s="266" t="str">
        <f t="shared" ca="1" si="511"/>
        <v/>
      </c>
      <c r="BT540" s="266" t="str">
        <f t="shared" ca="1" si="512"/>
        <v/>
      </c>
      <c r="BU540" s="241"/>
      <c r="BV540" s="232"/>
      <c r="BW540" s="266" t="str">
        <f t="shared" ca="1" si="513"/>
        <v/>
      </c>
      <c r="BX540" s="266" t="str">
        <f t="shared" ca="1" si="514"/>
        <v/>
      </c>
      <c r="BY540" s="241"/>
      <c r="BZ540" s="266" t="str">
        <f t="shared" ca="1" si="515"/>
        <v/>
      </c>
      <c r="CA540" s="266" t="str">
        <f t="shared" ca="1" si="516"/>
        <v/>
      </c>
      <c r="CC540" s="266" t="str">
        <f t="shared" ca="1" si="517"/>
        <v/>
      </c>
      <c r="CD540" s="266" t="str">
        <f t="shared" ca="1" si="518"/>
        <v/>
      </c>
      <c r="CF540" s="266" t="str">
        <f t="shared" si="519"/>
        <v/>
      </c>
      <c r="CG540" s="266" t="str">
        <f t="shared" si="520"/>
        <v/>
      </c>
      <c r="CI540" s="266" t="str">
        <f t="shared" ca="1" si="521"/>
        <v/>
      </c>
      <c r="CJ540" s="266" t="str">
        <f t="shared" ca="1" si="522"/>
        <v/>
      </c>
      <c r="CL540" s="266" t="str">
        <f t="shared" ca="1" si="523"/>
        <v/>
      </c>
      <c r="CM540" s="266" t="str">
        <f t="shared" ca="1" si="524"/>
        <v/>
      </c>
    </row>
    <row r="541" spans="1:92" s="239" customFormat="1" ht="42" x14ac:dyDescent="0.55000000000000004">
      <c r="A541" s="241"/>
      <c r="B541" s="271" t="s">
        <v>210</v>
      </c>
      <c r="C541" s="272"/>
      <c r="D541" s="272"/>
      <c r="E541" s="272"/>
      <c r="F541" s="272"/>
      <c r="G541" s="272"/>
      <c r="H541" s="241"/>
      <c r="J541" s="273"/>
      <c r="K541" s="560"/>
      <c r="L541" s="241"/>
      <c r="M541" s="241" t="s">
        <v>211</v>
      </c>
      <c r="N541" s="241"/>
      <c r="P541" s="262"/>
      <c r="Q541" s="262"/>
      <c r="R541" s="316" t="s">
        <v>302</v>
      </c>
      <c r="S541" s="317">
        <f>AVERAGE(S521:S540)</f>
        <v>0.75</v>
      </c>
      <c r="T541" s="274">
        <f>IF(S549="Y",SUM(T521:T540)/SUM(O521:O540),AVERAGE(T521:T540))</f>
        <v>0.75</v>
      </c>
      <c r="U541" s="275" t="e">
        <f>SUM(U521:U540)/SUM(O521:O540)</f>
        <v>#VALUE!</v>
      </c>
      <c r="Z541" s="232"/>
      <c r="AP541" s="232"/>
      <c r="AT541" s="273" t="s">
        <v>212</v>
      </c>
      <c r="AU541" s="276">
        <f ca="1">AVERAGE(AU521:AU540)</f>
        <v>0.75</v>
      </c>
      <c r="AV541" s="276" t="e">
        <f ca="1">SUM(AV521:AV540)/COUNTIF(AV521:AV540,"&gt;0")</f>
        <v>#DIV/0!</v>
      </c>
      <c r="AX541" s="276" t="e">
        <f ca="1">AVERAGE(AX521:AX540)</f>
        <v>#DIV/0!</v>
      </c>
      <c r="AY541" s="276" t="e">
        <f ca="1">SUM(AY521:AY540)/COUNTIF(AY521:AY540,"&gt;0")</f>
        <v>#DIV/0!</v>
      </c>
      <c r="BA541" s="276">
        <f ca="1">AVERAGE(BA521:BA540)</f>
        <v>0.75</v>
      </c>
      <c r="BB541" s="276">
        <f ca="1">SUM(BB521:BB540)/COUNTIF(BB521:BB540,"&gt;0")</f>
        <v>0.75</v>
      </c>
      <c r="BD541" s="276">
        <f ca="1">AVERAGE(BD521:BD540)</f>
        <v>0.75</v>
      </c>
      <c r="BE541" s="276">
        <f ca="1">SUM(BE521:BE540)/COUNTIF(BE521:BE540,"&gt;0")</f>
        <v>0.75</v>
      </c>
      <c r="BG541" s="276">
        <f ca="1">AVERAGE(BG521:BG540)</f>
        <v>0.75</v>
      </c>
      <c r="BH541" s="276">
        <f ca="1">SUM(BH521:BH540)/COUNTIF(BH521:BH540,"&gt;0")</f>
        <v>0.75</v>
      </c>
      <c r="BI541" s="235"/>
      <c r="BJ541" s="276">
        <f ca="1">AVERAGE(BJ521:BJ540)</f>
        <v>0.75</v>
      </c>
      <c r="BK541" s="276">
        <f ca="1">SUM(BK521:BK540)/COUNTIF(BK521:BK540,"&gt;0")</f>
        <v>0.75</v>
      </c>
      <c r="BM541" s="276">
        <f ca="1">AVERAGE(BM521:BM540)</f>
        <v>0.75</v>
      </c>
      <c r="BN541" s="276" t="e">
        <f ca="1">SUM(BN521:BN540)/COUNTIF(BN521:BN540,"&gt;0")</f>
        <v>#DIV/0!</v>
      </c>
      <c r="BP541" s="276">
        <f ca="1">AVERAGE(BP521:BP540)</f>
        <v>0.75</v>
      </c>
      <c r="BQ541" s="276">
        <f ca="1">SUM(BQ521:BQ540)/COUNTIF(BQ521:BQ540,"&gt;0")</f>
        <v>0.75</v>
      </c>
      <c r="BS541" s="276">
        <f ca="1">AVERAGE(BS521:BS540)</f>
        <v>0.75</v>
      </c>
      <c r="BT541" s="276" t="e">
        <f ca="1">SUM(BT521:BT540)/COUNTIF(BT521:BT540,"&gt;0")</f>
        <v>#DIV/0!</v>
      </c>
      <c r="BU541" s="241"/>
      <c r="BV541" s="232"/>
      <c r="BW541" s="276">
        <f ca="1">AVERAGE(BW521:BW540)</f>
        <v>0.75</v>
      </c>
      <c r="BX541" s="276">
        <f ca="1">SUM(BX521:BX540)/COUNTIF(BX521:BX540,"&gt;0")</f>
        <v>0.75</v>
      </c>
      <c r="BY541" s="241"/>
      <c r="BZ541" s="276" t="e">
        <f ca="1">AVERAGE(BZ521:BZ540)</f>
        <v>#DIV/0!</v>
      </c>
      <c r="CA541" s="276">
        <f ca="1">SUM(CA521:CA540)/COUNTIF(CA521:CA540,"&gt;0")</f>
        <v>0.75</v>
      </c>
      <c r="CC541" s="276" t="e">
        <f ca="1">AVERAGE(CC521:CC540)</f>
        <v>#DIV/0!</v>
      </c>
      <c r="CD541" s="276" t="e">
        <f ca="1">SUM(CD521:CD540)/COUNTIF(CD521:CD540,"&gt;0")</f>
        <v>#DIV/0!</v>
      </c>
      <c r="CF541" s="276" t="e">
        <f>AVERAGE(CF521:CF540)</f>
        <v>#DIV/0!</v>
      </c>
      <c r="CG541" s="276" t="e">
        <f>SUM(CG521:CG540)/COUNTIF(CG521:CG540,"&gt;0")</f>
        <v>#DIV/0!</v>
      </c>
      <c r="CI541" s="276">
        <f ca="1">AVERAGE(CI521:CI540)</f>
        <v>0.75</v>
      </c>
      <c r="CJ541" s="276">
        <f ca="1">SUM(CJ521:CJ540)/COUNTIF(CJ521:CJ540,"&gt;0")</f>
        <v>0.75</v>
      </c>
      <c r="CL541" s="276" t="e">
        <f ca="1">AVERAGE(CL521:CL540)</f>
        <v>#DIV/0!</v>
      </c>
      <c r="CM541" s="276" t="e">
        <f ca="1">SUM(CM521:CM540)/COUNTIF(CM521:CM540,"&gt;0")</f>
        <v>#DIV/0!</v>
      </c>
    </row>
    <row r="542" spans="1:92" s="239" customFormat="1" ht="42" x14ac:dyDescent="0.55000000000000004">
      <c r="A542" s="241"/>
      <c r="B542" s="271" t="s">
        <v>213</v>
      </c>
      <c r="C542" s="272" t="s">
        <v>214</v>
      </c>
      <c r="D542" s="277" t="s">
        <v>569</v>
      </c>
      <c r="E542" s="278"/>
      <c r="F542" s="278"/>
      <c r="G542" s="278"/>
      <c r="H542" s="278"/>
      <c r="I542" s="278"/>
      <c r="J542" s="278"/>
      <c r="K542" s="561"/>
      <c r="L542" s="241"/>
      <c r="M542" s="241"/>
      <c r="N542" s="241"/>
      <c r="P542" s="262"/>
      <c r="Q542" s="262"/>
      <c r="R542" s="279" t="s">
        <v>215</v>
      </c>
      <c r="S542" s="280">
        <f>S541+V542*S545</f>
        <v>0.75</v>
      </c>
      <c r="T542" s="280">
        <f>T541+V542*T545</f>
        <v>0.75</v>
      </c>
      <c r="U542" s="280" t="e">
        <f>U541+V542*U545</f>
        <v>#VALUE!</v>
      </c>
      <c r="V542" s="281">
        <v>1</v>
      </c>
      <c r="W542" s="282" t="s">
        <v>216</v>
      </c>
      <c r="Z542" s="232"/>
      <c r="AP542" s="232"/>
      <c r="AT542" s="279" t="s">
        <v>215</v>
      </c>
      <c r="AU542" s="283" t="e">
        <f ca="1">AU541+(AU547*AU544)</f>
        <v>#DIV/0!</v>
      </c>
      <c r="AV542" s="283" t="e">
        <f ca="1">AV541+(AV547*AU544)</f>
        <v>#DIV/0!</v>
      </c>
      <c r="AX542" s="283" t="e">
        <f ca="1">AX541+(AX547*AX544)</f>
        <v>#DIV/0!</v>
      </c>
      <c r="AY542" s="283" t="e">
        <f ca="1">AY541+(AY547*AX544)</f>
        <v>#DIV/0!</v>
      </c>
      <c r="BA542" s="283" t="e">
        <f ca="1">BA541+(BA547*BA544)</f>
        <v>#DIV/0!</v>
      </c>
      <c r="BB542" s="283" t="e">
        <f ca="1">BB541+(BB547*BA544)</f>
        <v>#DIV/0!</v>
      </c>
      <c r="BD542" s="283" t="e">
        <f ca="1">BD541+(BD547*BD544)</f>
        <v>#DIV/0!</v>
      </c>
      <c r="BE542" s="283" t="e">
        <f ca="1">BE541+(BE547*BD544)</f>
        <v>#DIV/0!</v>
      </c>
      <c r="BG542" s="283" t="e">
        <f ca="1">BG541+(BG547*BG544)</f>
        <v>#DIV/0!</v>
      </c>
      <c r="BH542" s="283" t="e">
        <f ca="1">BH541+(BH547*BG544)</f>
        <v>#DIV/0!</v>
      </c>
      <c r="BI542" s="235"/>
      <c r="BJ542" s="283">
        <f ca="1">BJ541+(BJ547*BJ544)</f>
        <v>0.75</v>
      </c>
      <c r="BK542" s="283" t="e">
        <f ca="1">BK541+(BK547*BJ544)</f>
        <v>#DIV/0!</v>
      </c>
      <c r="BM542" s="283" t="e">
        <f ca="1">BM541+(BM547*BM544)</f>
        <v>#DIV/0!</v>
      </c>
      <c r="BN542" s="283" t="e">
        <f ca="1">BN541+(BN547*BM544)</f>
        <v>#DIV/0!</v>
      </c>
      <c r="BP542" s="283" t="e">
        <f ca="1">BP541+(BP547*BP544)</f>
        <v>#DIV/0!</v>
      </c>
      <c r="BQ542" s="283" t="e">
        <f ca="1">BQ541+(BQ547*BP544)</f>
        <v>#DIV/0!</v>
      </c>
      <c r="BS542" s="283" t="e">
        <f ca="1">BS541+(BS547*BS544)</f>
        <v>#DIV/0!</v>
      </c>
      <c r="BT542" s="283" t="e">
        <f ca="1">BT541+(BT547*BS544)</f>
        <v>#DIV/0!</v>
      </c>
      <c r="BU542" s="241"/>
      <c r="BV542" s="232"/>
      <c r="BW542" s="283" t="e">
        <f ca="1">BW541+(BW547*BW544)</f>
        <v>#DIV/0!</v>
      </c>
      <c r="BX542" s="283" t="e">
        <f ca="1">BX541+(BX547*BW544)</f>
        <v>#DIV/0!</v>
      </c>
      <c r="BY542" s="241"/>
      <c r="BZ542" s="283" t="e">
        <f ca="1">BZ541+(BZ547*BZ544)</f>
        <v>#DIV/0!</v>
      </c>
      <c r="CA542" s="283" t="e">
        <f ca="1">CA541+(CA547*BZ544)</f>
        <v>#DIV/0!</v>
      </c>
      <c r="CC542" s="283" t="e">
        <f ca="1">CC541+(CC547*CC544)</f>
        <v>#DIV/0!</v>
      </c>
      <c r="CD542" s="283">
        <f ca="1">CD541+(CD547*CC544)</f>
        <v>0.75</v>
      </c>
      <c r="CF542" s="283" t="e">
        <f>CF541+(CF547*CF544)</f>
        <v>#DIV/0!</v>
      </c>
      <c r="CG542" s="283" t="e">
        <f>CG541+(CG547*CF544)</f>
        <v>#DIV/0!</v>
      </c>
      <c r="CI542" s="283" t="e">
        <f ca="1">CI541+(CI547*CI544)</f>
        <v>#DIV/0!</v>
      </c>
      <c r="CJ542" s="283" t="e">
        <f ca="1">CJ541+(CJ547*CI544)</f>
        <v>#DIV/0!</v>
      </c>
      <c r="CL542" s="283" t="e">
        <f ca="1">CL541+(CL547*CL544)</f>
        <v>#DIV/0!</v>
      </c>
      <c r="CM542" s="283" t="e">
        <f ca="1">CM541+(CM547*CL544)</f>
        <v>#DIV/0!</v>
      </c>
    </row>
    <row r="543" spans="1:92" s="241" customFormat="1" ht="13" customHeight="1" x14ac:dyDescent="0.55000000000000004">
      <c r="B543" s="271" t="s">
        <v>217</v>
      </c>
      <c r="C543" s="262"/>
      <c r="D543" s="300" t="s">
        <v>570</v>
      </c>
      <c r="E543" s="285"/>
      <c r="F543" s="285"/>
      <c r="G543" s="285"/>
      <c r="H543" s="285"/>
      <c r="I543" s="285"/>
      <c r="J543" s="285"/>
      <c r="K543" s="562"/>
      <c r="L543" s="239"/>
      <c r="M543" s="239"/>
      <c r="R543" s="279" t="s">
        <v>218</v>
      </c>
      <c r="S543" s="280">
        <f>S541-V543*S545</f>
        <v>0.75</v>
      </c>
      <c r="T543" s="280">
        <f>T541-V543*T545</f>
        <v>0.75</v>
      </c>
      <c r="U543" s="280" t="e">
        <f>U541-V543*U545</f>
        <v>#VALUE!</v>
      </c>
      <c r="V543" s="281">
        <v>1</v>
      </c>
      <c r="W543" s="282" t="s">
        <v>219</v>
      </c>
      <c r="X543" s="239"/>
      <c r="Z543" s="286"/>
      <c r="AP543" s="286"/>
      <c r="AQ543" s="239"/>
      <c r="AR543" s="239"/>
      <c r="AS543" s="239"/>
      <c r="AT543" s="279" t="s">
        <v>218</v>
      </c>
      <c r="AU543" s="283" t="e">
        <f ca="1">AU541-(AU547*AU545)</f>
        <v>#DIV/0!</v>
      </c>
      <c r="AV543" s="283" t="e">
        <f ca="1">AV541-(AV547*AU545)</f>
        <v>#DIV/0!</v>
      </c>
      <c r="AW543" s="239"/>
      <c r="AX543" s="283" t="e">
        <f ca="1">AX541-(AX547*AX545)</f>
        <v>#DIV/0!</v>
      </c>
      <c r="AY543" s="283" t="e">
        <f ca="1">AY541-(AY547*AX545)</f>
        <v>#DIV/0!</v>
      </c>
      <c r="AZ543" s="239"/>
      <c r="BA543" s="283" t="e">
        <f ca="1">BA541-(BA547*BA545)</f>
        <v>#DIV/0!</v>
      </c>
      <c r="BB543" s="283" t="e">
        <f ca="1">BB541-(BB547*BA545)</f>
        <v>#DIV/0!</v>
      </c>
      <c r="BC543" s="239"/>
      <c r="BD543" s="283" t="e">
        <f ca="1">BD541-(BD547*BD545)</f>
        <v>#DIV/0!</v>
      </c>
      <c r="BE543" s="283" t="e">
        <f ca="1">BE541-(BE547*BD545)</f>
        <v>#DIV/0!</v>
      </c>
      <c r="BF543" s="239"/>
      <c r="BG543" s="283" t="e">
        <f ca="1">BG541-(BG547*BG545)</f>
        <v>#DIV/0!</v>
      </c>
      <c r="BH543" s="283">
        <f ca="1">BH541-(BH547*BG545)</f>
        <v>0.75</v>
      </c>
      <c r="BI543" s="235"/>
      <c r="BJ543" s="283" t="e">
        <f ca="1">BJ541-(BJ547*BJ545)</f>
        <v>#DIV/0!</v>
      </c>
      <c r="BK543" s="283" t="e">
        <f ca="1">BK541-(BK547*BJ545)</f>
        <v>#DIV/0!</v>
      </c>
      <c r="BL543" s="239"/>
      <c r="BM543" s="283" t="e">
        <f ca="1">BM541-(BM547*BM545)</f>
        <v>#DIV/0!</v>
      </c>
      <c r="BN543" s="283" t="e">
        <f ca="1">BN541-(BN547*BM545)</f>
        <v>#DIV/0!</v>
      </c>
      <c r="BO543" s="239"/>
      <c r="BP543" s="283" t="e">
        <f ca="1">BP541-(BP547*BP545)</f>
        <v>#DIV/0!</v>
      </c>
      <c r="BQ543" s="283" t="e">
        <f ca="1">BQ541-(BQ547*BP545)</f>
        <v>#DIV/0!</v>
      </c>
      <c r="BR543" s="239"/>
      <c r="BS543" s="283" t="e">
        <f ca="1">BS541-(BS547*BS545)</f>
        <v>#DIV/0!</v>
      </c>
      <c r="BT543" s="283" t="e">
        <f ca="1">BT541-(BT547*BS545)</f>
        <v>#DIV/0!</v>
      </c>
      <c r="BV543" s="232"/>
      <c r="BW543" s="283" t="e">
        <f ca="1">BW541-(BW547*BW545)</f>
        <v>#DIV/0!</v>
      </c>
      <c r="BX543" s="283" t="e">
        <f ca="1">BX541-(BX547*BW545)</f>
        <v>#DIV/0!</v>
      </c>
      <c r="BZ543" s="283" t="e">
        <f ca="1">BZ541-(BZ547*BZ545)</f>
        <v>#DIV/0!</v>
      </c>
      <c r="CA543" s="283" t="e">
        <f ca="1">CA541-(CA547*BZ545)</f>
        <v>#DIV/0!</v>
      </c>
      <c r="CB543" s="239"/>
      <c r="CC543" s="283" t="e">
        <f ca="1">CC541-(CC547*CC545)</f>
        <v>#DIV/0!</v>
      </c>
      <c r="CD543" s="283" t="e">
        <f ca="1">CD541-(CD547*CC545)</f>
        <v>#DIV/0!</v>
      </c>
      <c r="CE543" s="239"/>
      <c r="CF543" s="283" t="e">
        <f>CF541-(CF547*CF545)</f>
        <v>#DIV/0!</v>
      </c>
      <c r="CG543" s="283" t="e">
        <f>CG541-(CG547*CF545)</f>
        <v>#DIV/0!</v>
      </c>
      <c r="CH543" s="239"/>
      <c r="CI543" s="283" t="e">
        <f ca="1">CI541-(CI547*CI545)</f>
        <v>#DIV/0!</v>
      </c>
      <c r="CJ543" s="283">
        <f ca="1">CJ541-(CJ547*CI545)</f>
        <v>0.75</v>
      </c>
      <c r="CK543" s="239"/>
      <c r="CL543" s="283" t="e">
        <f ca="1">CL541-(CL547*CL545)</f>
        <v>#DIV/0!</v>
      </c>
      <c r="CM543" s="283" t="e">
        <f ca="1">CM541-(CM547*CL545)</f>
        <v>#DIV/0!</v>
      </c>
      <c r="CN543" s="239"/>
    </row>
    <row r="544" spans="1:92" s="241" customFormat="1" ht="28.2" x14ac:dyDescent="0.55000000000000004">
      <c r="C544" s="262"/>
      <c r="D544" s="284"/>
      <c r="E544" s="285"/>
      <c r="F544" s="285"/>
      <c r="G544" s="285"/>
      <c r="H544" s="285"/>
      <c r="I544" s="285"/>
      <c r="J544" s="285"/>
      <c r="K544" s="562"/>
      <c r="R544" s="279" t="s">
        <v>220</v>
      </c>
      <c r="S544" s="280" t="str">
        <f>IF((0.67*S545)&gt;S541,"no","yes")</f>
        <v>yes</v>
      </c>
      <c r="T544" s="280" t="str">
        <f>IF((0.67*T545)&gt;T541,"no","yes")</f>
        <v>yes</v>
      </c>
      <c r="U544" s="280" t="e">
        <f>IF((0.67*U545)&gt;U541,"no","yes")</f>
        <v>#VALUE!</v>
      </c>
      <c r="Z544" s="286"/>
      <c r="AP544" s="286"/>
      <c r="AS544" s="757" t="s">
        <v>221</v>
      </c>
      <c r="AT544" s="758"/>
      <c r="AU544" s="281">
        <v>1</v>
      </c>
      <c r="AX544" s="281">
        <v>1</v>
      </c>
      <c r="BA544" s="281">
        <v>1</v>
      </c>
      <c r="BD544" s="281">
        <v>1</v>
      </c>
      <c r="BG544" s="281">
        <v>1</v>
      </c>
      <c r="BI544" s="235"/>
      <c r="BJ544" s="281">
        <v>1</v>
      </c>
      <c r="BM544" s="281">
        <v>1</v>
      </c>
      <c r="BP544" s="281">
        <v>1</v>
      </c>
      <c r="BS544" s="281">
        <v>1</v>
      </c>
      <c r="BV544" s="286"/>
      <c r="BW544" s="281">
        <v>1</v>
      </c>
      <c r="BZ544" s="281">
        <v>1</v>
      </c>
      <c r="CC544" s="281">
        <v>1</v>
      </c>
      <c r="CF544" s="281">
        <v>1</v>
      </c>
      <c r="CI544" s="281">
        <v>1</v>
      </c>
      <c r="CL544" s="281">
        <v>1</v>
      </c>
    </row>
    <row r="545" spans="1:92" s="241" customFormat="1" ht="28.2" x14ac:dyDescent="0.55000000000000004">
      <c r="A545" s="287" t="str">
        <f>HYPERLINK("#"&amp;"'"&amp;A$1&amp;"'!a1","Back to top")</f>
        <v>Back to top</v>
      </c>
      <c r="B545" s="287"/>
      <c r="C545" s="262"/>
      <c r="D545" s="284"/>
      <c r="E545" s="285"/>
      <c r="F545" s="285"/>
      <c r="G545" s="285"/>
      <c r="H545" s="285"/>
      <c r="I545" s="285"/>
      <c r="J545" s="285"/>
      <c r="K545" s="562"/>
      <c r="N545" s="282"/>
      <c r="O545" s="282"/>
      <c r="R545" s="279" t="s">
        <v>222</v>
      </c>
      <c r="S545" s="280">
        <f>_xlfn.STDEV.P(S521:S540)</f>
        <v>0</v>
      </c>
      <c r="T545" s="280">
        <f t="array" ref="T545">IF(S549="Y",SQRT(SUM(O521:O540*(M521:M540-(T541))^2)/((COUNTIFS(O521:O540,"&lt;&gt;0")-1)/COUNTIFS(O521:O540,"&lt;&gt;0")*SUM(O521:O540))),_xlfn.STDEV.P(T521:T540))</f>
        <v>0</v>
      </c>
      <c r="U545" s="280" t="e">
        <f t="array" ref="U545">SQRT(SUM(O521:O540*(M521:M540-(U541))^2)/((COUNTIFS(O521:O540,"&lt;&gt;0")-1)/COUNTIFS(O521:O540,"&lt;&gt;0")*SUM(O521:O540)))</f>
        <v>#VALUE!</v>
      </c>
      <c r="Z545" s="286"/>
      <c r="AP545" s="286"/>
      <c r="AS545" s="757"/>
      <c r="AT545" s="758"/>
      <c r="AU545" s="281">
        <v>1</v>
      </c>
      <c r="AX545" s="281">
        <v>1</v>
      </c>
      <c r="BA545" s="281">
        <v>1</v>
      </c>
      <c r="BD545" s="281">
        <v>1</v>
      </c>
      <c r="BG545" s="281">
        <v>1</v>
      </c>
      <c r="BI545" s="235"/>
      <c r="BJ545" s="281">
        <v>1</v>
      </c>
      <c r="BM545" s="281">
        <v>1</v>
      </c>
      <c r="BP545" s="281">
        <v>1</v>
      </c>
      <c r="BS545" s="281">
        <v>1</v>
      </c>
      <c r="BV545" s="286"/>
      <c r="BW545" s="281">
        <v>1</v>
      </c>
      <c r="BZ545" s="281">
        <v>1</v>
      </c>
      <c r="CC545" s="281">
        <v>1</v>
      </c>
      <c r="CF545" s="281">
        <v>1</v>
      </c>
      <c r="CI545" s="281">
        <v>1</v>
      </c>
      <c r="CL545" s="281">
        <v>1</v>
      </c>
    </row>
    <row r="546" spans="1:92" s="241" customFormat="1" ht="28.2" x14ac:dyDescent="0.55000000000000004">
      <c r="C546" s="254"/>
      <c r="D546" s="284"/>
      <c r="E546" s="285"/>
      <c r="F546" s="285"/>
      <c r="G546" s="285"/>
      <c r="H546" s="285"/>
      <c r="I546" s="285"/>
      <c r="J546" s="285"/>
      <c r="K546" s="562"/>
      <c r="R546" s="288" t="s">
        <v>223</v>
      </c>
      <c r="S546" s="289">
        <f>COUNTIF(S521:S540,"&gt;0")</f>
        <v>1</v>
      </c>
      <c r="T546" s="289">
        <f>COUNTIF(T521:T540,"&gt;0")</f>
        <v>1</v>
      </c>
      <c r="U546" s="290"/>
      <c r="V546" s="291" t="s">
        <v>224</v>
      </c>
      <c r="Z546" s="286"/>
      <c r="AP546" s="286"/>
      <c r="AT546" s="279" t="s">
        <v>220</v>
      </c>
      <c r="AU546" s="283" t="e">
        <f ca="1">IF((0.67*AU547)&gt;AU541,"no","yes")</f>
        <v>#DIV/0!</v>
      </c>
      <c r="AV546" s="283" t="e">
        <f ca="1">IF((0.67*AV547)&gt;AV541,"no","yes")</f>
        <v>#DIV/0!</v>
      </c>
      <c r="AX546" s="283" t="e">
        <f ca="1">IF((0.67*AX547)&gt;AX541,"no","yes")</f>
        <v>#DIV/0!</v>
      </c>
      <c r="AY546" s="283" t="e">
        <f ca="1">IF((0.67*AY547)&gt;AY541,"no","yes")</f>
        <v>#DIV/0!</v>
      </c>
      <c r="BA546" s="283" t="e">
        <f ca="1">IF((0.67*BA547)&gt;BA541,"no","yes")</f>
        <v>#DIV/0!</v>
      </c>
      <c r="BB546" s="283" t="e">
        <f ca="1">IF((0.67*BB547)&gt;BB541,"no","yes")</f>
        <v>#DIV/0!</v>
      </c>
      <c r="BD546" s="283" t="e">
        <f ca="1">IF((0.67*BD547)&gt;BD541,"no","yes")</f>
        <v>#DIV/0!</v>
      </c>
      <c r="BE546" s="283" t="e">
        <f ca="1">IF((0.67*BE547)&gt;BE541,"no","yes")</f>
        <v>#DIV/0!</v>
      </c>
      <c r="BG546" s="283" t="e">
        <f ca="1">IF((0.67*BG547)&gt;BG541,"no","yes")</f>
        <v>#DIV/0!</v>
      </c>
      <c r="BH546" s="283" t="e">
        <f ca="1">IF((0.67*BH547)&gt;BH541,"no","yes")</f>
        <v>#DIV/0!</v>
      </c>
      <c r="BI546" s="235"/>
      <c r="BJ546" s="283" t="e">
        <f ca="1">IF((0.67*BJ547)&gt;BJ541,"no","yes")</f>
        <v>#DIV/0!</v>
      </c>
      <c r="BK546" s="283" t="e">
        <f ca="1">IF((0.67*BK547)&gt;BK541,"no","yes")</f>
        <v>#DIV/0!</v>
      </c>
      <c r="BM546" s="283" t="e">
        <f ca="1">IF((0.67*BM547)&gt;BM541,"no","yes")</f>
        <v>#DIV/0!</v>
      </c>
      <c r="BN546" s="283" t="e">
        <f ca="1">IF((0.67*BN547)&gt;BN541,"no","yes")</f>
        <v>#DIV/0!</v>
      </c>
      <c r="BP546" s="283" t="e">
        <f ca="1">IF((0.67*BP547)&gt;BP541,"no","yes")</f>
        <v>#DIV/0!</v>
      </c>
      <c r="BQ546" s="283" t="e">
        <f ca="1">IF((0.67*BQ547)&gt;BQ541,"no","yes")</f>
        <v>#DIV/0!</v>
      </c>
      <c r="BS546" s="283" t="e">
        <f ca="1">IF((0.67*BS547)&gt;BS541,"no","yes")</f>
        <v>#DIV/0!</v>
      </c>
      <c r="BT546" s="283" t="e">
        <f ca="1">IF((0.67*BT547)&gt;BT541,"no","yes")</f>
        <v>#DIV/0!</v>
      </c>
      <c r="BV546" s="286"/>
      <c r="BW546" s="283" t="e">
        <f ca="1">IF((0.67*BW547)&gt;BW541,"no","yes")</f>
        <v>#DIV/0!</v>
      </c>
      <c r="BX546" s="283" t="e">
        <f ca="1">IF((0.67*BX547)&gt;BX541,"no","yes")</f>
        <v>#DIV/0!</v>
      </c>
      <c r="BZ546" s="283" t="e">
        <f ca="1">IF((0.67*BZ547)&gt;BZ541,"no","yes")</f>
        <v>#DIV/0!</v>
      </c>
      <c r="CA546" s="283" t="e">
        <f ca="1">IF((0.67*CA547)&gt;CA541,"no","yes")</f>
        <v>#DIV/0!</v>
      </c>
      <c r="CC546" s="283" t="e">
        <f ca="1">IF((0.67*CC547)&gt;CC541,"no","yes")</f>
        <v>#DIV/0!</v>
      </c>
      <c r="CD546" s="283" t="e">
        <f ca="1">IF((0.67*CD547)&gt;CD541,"no","yes")</f>
        <v>#DIV/0!</v>
      </c>
      <c r="CF546" s="283" t="e">
        <f>IF((0.67*CF547)&gt;CF541,"no","yes")</f>
        <v>#DIV/0!</v>
      </c>
      <c r="CG546" s="283" t="e">
        <f>IF((0.67*CG547)&gt;CG541,"no","yes")</f>
        <v>#DIV/0!</v>
      </c>
      <c r="CI546" s="283" t="e">
        <f ca="1">IF((0.67*CI547)&gt;CI541,"no","yes")</f>
        <v>#DIV/0!</v>
      </c>
      <c r="CJ546" s="283" t="e">
        <f ca="1">IF((0.67*CJ547)&gt;CJ541,"no","yes")</f>
        <v>#DIV/0!</v>
      </c>
      <c r="CL546" s="283" t="e">
        <f ca="1">IF((0.67*CL547)&gt;CL541,"no","yes")</f>
        <v>#DIV/0!</v>
      </c>
      <c r="CM546" s="283" t="e">
        <f ca="1">IF((0.67*CM547)&gt;CM541,"no","yes")</f>
        <v>#DIV/0!</v>
      </c>
    </row>
    <row r="547" spans="1:92" s="241" customFormat="1" ht="28.2" x14ac:dyDescent="0.55000000000000004">
      <c r="D547" s="284"/>
      <c r="E547" s="285"/>
      <c r="F547" s="285"/>
      <c r="G547" s="285"/>
      <c r="H547" s="285"/>
      <c r="I547" s="285"/>
      <c r="J547" s="285"/>
      <c r="K547" s="562"/>
      <c r="T547" s="262"/>
      <c r="V547" s="105"/>
      <c r="W547" s="105"/>
      <c r="X547" s="105"/>
      <c r="Z547" s="286"/>
      <c r="AP547" s="286"/>
      <c r="AT547" s="279" t="s">
        <v>222</v>
      </c>
      <c r="AU547" s="283" t="e">
        <f ca="1">_xlfn.STDEV.P(AU521:AU540)</f>
        <v>#DIV/0!</v>
      </c>
      <c r="AV547" s="283">
        <f ca="1">_xlfn.STDEV.P(AV521:AV540)</f>
        <v>0</v>
      </c>
      <c r="AX547" s="283">
        <f ca="1">_xlfn.STDEV.P(AX521:AX540)</f>
        <v>0</v>
      </c>
      <c r="AY547" s="283">
        <f ca="1">_xlfn.STDEV.P(AY521:AY540)</f>
        <v>0</v>
      </c>
      <c r="BA547" s="283">
        <f ca="1">_xlfn.STDEV.P(BA521:BA540)</f>
        <v>0</v>
      </c>
      <c r="BB547" s="283" t="e">
        <f ca="1">_xlfn.STDEV.P(BB521:BB540)</f>
        <v>#DIV/0!</v>
      </c>
      <c r="BD547" s="283">
        <f ca="1">_xlfn.STDEV.P(BD521:BD540)</f>
        <v>0</v>
      </c>
      <c r="BE547" s="283" t="e">
        <f ca="1">_xlfn.STDEV.P(BE521:BE540)</f>
        <v>#DIV/0!</v>
      </c>
      <c r="BG547" s="283">
        <f ca="1">_xlfn.STDEV.P(BG521:BG540)</f>
        <v>0</v>
      </c>
      <c r="BH547" s="283">
        <f ca="1">_xlfn.STDEV.P(BH521:BH540)</f>
        <v>0</v>
      </c>
      <c r="BI547" s="235"/>
      <c r="BJ547" s="283">
        <f ca="1">_xlfn.STDEV.P(BJ521:BJ540)</f>
        <v>0</v>
      </c>
      <c r="BK547" s="283" t="e">
        <f ca="1">_xlfn.STDEV.P(BK521:BK540)</f>
        <v>#DIV/0!</v>
      </c>
      <c r="BM547" s="283">
        <f ca="1">_xlfn.STDEV.P(BM521:BM540)</f>
        <v>0</v>
      </c>
      <c r="BN547" s="283" t="e">
        <f ca="1">_xlfn.STDEV.P(BN521:BN540)</f>
        <v>#DIV/0!</v>
      </c>
      <c r="BP547" s="283">
        <f ca="1">_xlfn.STDEV.P(BP521:BP540)</f>
        <v>0</v>
      </c>
      <c r="BQ547" s="283">
        <f ca="1">_xlfn.STDEV.P(BQ521:BQ540)</f>
        <v>0</v>
      </c>
      <c r="BS547" s="283" t="e">
        <f ca="1">_xlfn.STDEV.P(BS521:BS540)</f>
        <v>#DIV/0!</v>
      </c>
      <c r="BT547" s="283">
        <f ca="1">_xlfn.STDEV.P(BT521:BT540)</f>
        <v>0</v>
      </c>
      <c r="BV547" s="286"/>
      <c r="BW547" s="283" t="e">
        <f ca="1">_xlfn.STDEV.P(BW521:BW540)</f>
        <v>#DIV/0!</v>
      </c>
      <c r="BX547" s="283">
        <f ca="1">_xlfn.STDEV.P(BX521:BX540)</f>
        <v>0</v>
      </c>
      <c r="BZ547" s="283">
        <f ca="1">_xlfn.STDEV.P(BZ521:BZ540)</f>
        <v>0</v>
      </c>
      <c r="CA547" s="283" t="e">
        <f ca="1">_xlfn.STDEV.P(CA521:CA540)</f>
        <v>#DIV/0!</v>
      </c>
      <c r="CC547" s="283">
        <f ca="1">_xlfn.STDEV.P(CC521:CC540)</f>
        <v>0</v>
      </c>
      <c r="CD547" s="283">
        <f ca="1">_xlfn.STDEV.P(CD521:CD540)</f>
        <v>0</v>
      </c>
      <c r="CF547" s="283" t="e">
        <f>_xlfn.STDEV.P(CF521:CF540)</f>
        <v>#DIV/0!</v>
      </c>
      <c r="CG547" s="283" t="e">
        <f>_xlfn.STDEV.P(CG521:CG540)</f>
        <v>#DIV/0!</v>
      </c>
      <c r="CI547" s="283" t="e">
        <f ca="1">_xlfn.STDEV.P(CI521:CI540)</f>
        <v>#DIV/0!</v>
      </c>
      <c r="CJ547" s="283">
        <f ca="1">_xlfn.STDEV.P(CJ521:CJ540)</f>
        <v>0</v>
      </c>
      <c r="CL547" s="283">
        <f ca="1">_xlfn.STDEV.P(CL521:CL540)</f>
        <v>0</v>
      </c>
      <c r="CM547" s="283">
        <f ca="1">_xlfn.STDEV.P(CM521:CM540)</f>
        <v>0</v>
      </c>
    </row>
    <row r="548" spans="1:92" s="241" customFormat="1" ht="28.2" x14ac:dyDescent="0.55000000000000004">
      <c r="D548" s="292"/>
      <c r="E548" s="293"/>
      <c r="F548" s="293"/>
      <c r="G548" s="293"/>
      <c r="H548" s="293"/>
      <c r="I548" s="293"/>
      <c r="J548" s="293"/>
      <c r="K548" s="563"/>
      <c r="S548" s="244" t="s">
        <v>225</v>
      </c>
      <c r="V548" s="105"/>
      <c r="W548" s="105"/>
      <c r="X548" s="105"/>
      <c r="Z548" s="286"/>
      <c r="AP548" s="235"/>
      <c r="AT548" s="288" t="s">
        <v>223</v>
      </c>
      <c r="AU548" s="294">
        <f ca="1">COUNTIF(AU521:AU540,"&gt;0")</f>
        <v>1</v>
      </c>
      <c r="AV548" s="294">
        <f ca="1">COUNTIF(AV521:AV540,"&gt;0")</f>
        <v>1</v>
      </c>
      <c r="AX548" s="294">
        <f ca="1">COUNTIF(AX521:AX540,"&gt;0")</f>
        <v>1</v>
      </c>
      <c r="AY548" s="294">
        <f ca="1">COUNTIF(AY521:AY540,"&gt;0")</f>
        <v>1</v>
      </c>
      <c r="BA548" s="294">
        <f ca="1">COUNTIF(BA521:BA540,"&gt;0")</f>
        <v>0</v>
      </c>
      <c r="BB548" s="294">
        <f ca="1">COUNTIF(BB521:BB540,"&gt;0")</f>
        <v>1</v>
      </c>
      <c r="BD548" s="294">
        <f ca="1">COUNTIF(BD521:BD540,"&gt;0")</f>
        <v>0</v>
      </c>
      <c r="BE548" s="294">
        <f ca="1">COUNTIF(BE521:BE540,"&gt;0")</f>
        <v>1</v>
      </c>
      <c r="BG548" s="294">
        <f ca="1">COUNTIF(BG521:BG540,"&gt;0")</f>
        <v>0</v>
      </c>
      <c r="BH548" s="294">
        <f ca="1">COUNTIF(BH521:BH540,"&gt;0")</f>
        <v>0</v>
      </c>
      <c r="BI548" s="235"/>
      <c r="BJ548" s="294">
        <f ca="1">COUNTIF(BJ521:BJ540,"&gt;0")</f>
        <v>0</v>
      </c>
      <c r="BK548" s="294">
        <f ca="1">COUNTIF(BK521:BK540,"&gt;0")</f>
        <v>1</v>
      </c>
      <c r="BM548" s="294">
        <f ca="1">COUNTIF(BM521:BM540,"&gt;0")</f>
        <v>0</v>
      </c>
      <c r="BN548" s="294">
        <f ca="1">COUNTIF(BN521:BN540,"&gt;0")</f>
        <v>0</v>
      </c>
      <c r="BP548" s="294">
        <f ca="1">COUNTIF(BP521:BP540,"&gt;0")</f>
        <v>0</v>
      </c>
      <c r="BQ548" s="294">
        <f ca="1">COUNTIF(BQ521:BQ540,"&gt;0")</f>
        <v>0</v>
      </c>
      <c r="BS548" s="294">
        <f ca="1">COUNTIF(BS521:BS540,"&gt;0")</f>
        <v>1</v>
      </c>
      <c r="BT548" s="294">
        <f ca="1">COUNTIF(BT521:BT540,"&gt;0")</f>
        <v>1</v>
      </c>
      <c r="BV548" s="286"/>
      <c r="BW548" s="294">
        <f ca="1">COUNTIF(BW521:BW540,"&gt;0")</f>
        <v>1</v>
      </c>
      <c r="BX548" s="294">
        <f ca="1">COUNTIF(BX521:BX540,"&gt;0")</f>
        <v>0</v>
      </c>
      <c r="BZ548" s="294">
        <f ca="1">COUNTIF(BZ521:BZ540,"&gt;0")</f>
        <v>1</v>
      </c>
      <c r="CA548" s="294">
        <f ca="1">COUNTIF(CA521:CA540,"&gt;0")</f>
        <v>1</v>
      </c>
      <c r="CC548" s="294">
        <f ca="1">COUNTIF(CC521:CC540,"&gt;0")</f>
        <v>1</v>
      </c>
      <c r="CD548" s="294">
        <f ca="1">COUNTIF(CD521:CD540,"&gt;0")</f>
        <v>1</v>
      </c>
      <c r="CF548" s="294">
        <f>COUNTIF(CF521:CF540,"&gt;0")</f>
        <v>0</v>
      </c>
      <c r="CG548" s="294">
        <f>COUNTIF(CG521:CG540,"&gt;0")</f>
        <v>0</v>
      </c>
      <c r="CI548" s="294">
        <f ca="1">COUNTIF(CI521:CI540,"&gt;0")</f>
        <v>1</v>
      </c>
      <c r="CJ548" s="294">
        <f ca="1">COUNTIF(CJ521:CJ540,"&gt;0")</f>
        <v>0</v>
      </c>
      <c r="CL548" s="294">
        <f ca="1">COUNTIF(CL521:CL540,"&gt;0")</f>
        <v>1</v>
      </c>
      <c r="CM548" s="294">
        <f ca="1">COUNTIF(CM521:CM540,"&gt;0")</f>
        <v>1</v>
      </c>
    </row>
    <row r="549" spans="1:92" x14ac:dyDescent="0.4">
      <c r="S549" s="419" t="s">
        <v>679</v>
      </c>
    </row>
    <row r="551" spans="1:92" s="232" customFormat="1" ht="60.6" x14ac:dyDescent="0.6">
      <c r="A551" s="230">
        <v>14</v>
      </c>
      <c r="B551" s="230" t="s">
        <v>231</v>
      </c>
      <c r="C551" s="231" t="s">
        <v>0</v>
      </c>
      <c r="D551" s="233"/>
      <c r="E551" s="233" t="s">
        <v>0</v>
      </c>
      <c r="F551" s="233"/>
      <c r="G551" s="233"/>
      <c r="H551" s="231"/>
      <c r="I551" s="233"/>
      <c r="J551" s="233"/>
      <c r="K551" s="557"/>
      <c r="L551" s="233"/>
      <c r="M551" s="233"/>
      <c r="N551" s="233"/>
      <c r="O551" s="233"/>
      <c r="P551" s="233"/>
      <c r="Q551" s="233"/>
      <c r="R551" s="233"/>
      <c r="S551" s="233"/>
      <c r="T551" s="231"/>
      <c r="U551" s="231"/>
      <c r="V551" s="231"/>
      <c r="W551" s="231"/>
      <c r="X551" s="231"/>
      <c r="Y551" s="231"/>
      <c r="AQ551" s="234">
        <f>A551</f>
        <v>14</v>
      </c>
      <c r="AR551" s="234" t="str">
        <f>C551</f>
        <v xml:space="preserve"> </v>
      </c>
      <c r="AS551" s="235"/>
      <c r="AT551" s="236"/>
      <c r="AU551" s="235"/>
      <c r="AV551" s="235"/>
      <c r="AW551" s="235"/>
      <c r="AX551" s="235"/>
      <c r="AY551" s="235"/>
      <c r="AZ551" s="235"/>
      <c r="BA551" s="235"/>
      <c r="BB551" s="235"/>
      <c r="BC551" s="235"/>
      <c r="BD551" s="235"/>
      <c r="BE551" s="235"/>
      <c r="BF551" s="235"/>
      <c r="BG551" s="235"/>
      <c r="BH551" s="235"/>
      <c r="BI551" s="235"/>
      <c r="BJ551" s="235"/>
      <c r="BK551" s="235"/>
      <c r="BL551" s="235"/>
      <c r="BM551" s="235"/>
      <c r="BN551" s="235"/>
      <c r="BO551" s="235"/>
      <c r="BP551" s="235"/>
      <c r="BQ551" s="235"/>
      <c r="BR551" s="235"/>
      <c r="BS551" s="235"/>
      <c r="BT551" s="235"/>
      <c r="BU551" s="235"/>
    </row>
    <row r="552" spans="1:92" s="232" customFormat="1" ht="17.7" x14ac:dyDescent="0.6">
      <c r="A552" s="230"/>
      <c r="B552" s="230"/>
      <c r="C552" s="231"/>
      <c r="D552" s="233"/>
      <c r="E552" s="233"/>
      <c r="F552" s="233"/>
      <c r="G552" s="233"/>
      <c r="H552" s="231"/>
      <c r="I552" s="233"/>
      <c r="J552" s="233"/>
      <c r="K552" s="557"/>
      <c r="L552" s="233"/>
      <c r="M552" s="233"/>
      <c r="N552" s="233"/>
      <c r="O552" s="233"/>
      <c r="P552" s="233"/>
      <c r="Q552" s="233"/>
      <c r="R552" s="233"/>
      <c r="S552" s="233"/>
      <c r="T552" s="231"/>
      <c r="U552" s="231"/>
      <c r="V552" s="231"/>
      <c r="W552" s="231"/>
      <c r="X552" s="231"/>
      <c r="Y552" s="231"/>
      <c r="AQ552" s="234"/>
      <c r="AR552" s="234"/>
      <c r="AS552" s="235"/>
      <c r="AT552" s="236"/>
      <c r="AU552" s="235"/>
      <c r="AV552" s="235"/>
      <c r="AW552" s="235"/>
      <c r="AX552" s="235"/>
      <c r="AY552" s="235"/>
      <c r="AZ552" s="235"/>
      <c r="BA552" s="235"/>
      <c r="BB552" s="235"/>
      <c r="BC552" s="235"/>
      <c r="BD552" s="235"/>
      <c r="BE552" s="235"/>
      <c r="BF552" s="235"/>
      <c r="BG552" s="235"/>
      <c r="BH552" s="235"/>
      <c r="BI552" s="235"/>
      <c r="BJ552" s="235"/>
      <c r="BK552" s="235"/>
      <c r="BL552" s="235"/>
      <c r="BM552" s="235"/>
      <c r="BN552" s="235"/>
      <c r="BO552" s="235"/>
      <c r="BP552" s="235"/>
      <c r="BQ552" s="235"/>
      <c r="BR552" s="235"/>
      <c r="BS552" s="235"/>
      <c r="BU552" s="235"/>
    </row>
    <row r="553" spans="1:92" s="237" customFormat="1" ht="17.399999999999999" x14ac:dyDescent="0.55000000000000004">
      <c r="K553" s="558"/>
      <c r="Z553" s="238"/>
      <c r="AP553" s="238"/>
      <c r="AQ553" s="239"/>
      <c r="AR553" s="239"/>
      <c r="AS553" s="239"/>
      <c r="AT553" s="239"/>
      <c r="AU553" s="240" t="e">
        <v>#REF!</v>
      </c>
      <c r="AV553" s="240"/>
      <c r="AW553" s="239"/>
      <c r="AX553" s="240" t="e">
        <v>#REF!</v>
      </c>
      <c r="AY553" s="240"/>
      <c r="AZ553" s="239"/>
      <c r="BA553" s="240" t="e">
        <v>#REF!</v>
      </c>
      <c r="BB553" s="240"/>
      <c r="BC553" s="239"/>
      <c r="BD553" s="240" t="e">
        <v>#REF!</v>
      </c>
      <c r="BE553" s="240"/>
      <c r="BF553" s="239"/>
      <c r="BG553" s="240" t="e">
        <v>#REF!</v>
      </c>
      <c r="BH553" s="240"/>
      <c r="BI553" s="235"/>
      <c r="BJ553" s="240" t="s">
        <v>184</v>
      </c>
      <c r="BK553" s="240"/>
      <c r="BL553" s="239"/>
      <c r="BM553" s="240" t="s">
        <v>185</v>
      </c>
      <c r="BN553" s="240"/>
      <c r="BO553" s="239"/>
      <c r="BP553" s="240" t="s">
        <v>186</v>
      </c>
      <c r="BQ553" s="240"/>
      <c r="BR553" s="239"/>
      <c r="BS553" s="240" t="s">
        <v>187</v>
      </c>
      <c r="BT553" s="239"/>
      <c r="BU553" s="241"/>
      <c r="BV553" s="232"/>
      <c r="BW553" s="240" t="e">
        <v>#REF!</v>
      </c>
      <c r="BX553" s="240"/>
      <c r="BY553" s="241"/>
      <c r="BZ553" s="240" t="e">
        <v>#REF!</v>
      </c>
      <c r="CA553" s="240"/>
      <c r="CB553" s="239"/>
      <c r="CC553" s="240" t="e">
        <v>#REF!</v>
      </c>
      <c r="CD553" s="240"/>
      <c r="CE553" s="239"/>
      <c r="CF553" s="240" t="e">
        <v>#REF!</v>
      </c>
      <c r="CG553" s="240"/>
      <c r="CH553" s="239"/>
      <c r="CI553" s="240" t="e">
        <v>#REF!</v>
      </c>
      <c r="CJ553" s="240"/>
      <c r="CK553" s="239"/>
      <c r="CL553" s="240" t="e">
        <v>#REF!</v>
      </c>
      <c r="CM553" s="240"/>
      <c r="CN553" s="239"/>
    </row>
    <row r="554" spans="1:92" s="239" customFormat="1" ht="70.8" thickBot="1" x14ac:dyDescent="0.6">
      <c r="A554" s="242" t="s">
        <v>188</v>
      </c>
      <c r="B554" s="243" t="s">
        <v>189</v>
      </c>
      <c r="C554" s="244" t="s">
        <v>190</v>
      </c>
      <c r="D554" s="245" t="s">
        <v>191</v>
      </c>
      <c r="E554" s="245" t="s">
        <v>192</v>
      </c>
      <c r="F554" s="246" t="s">
        <v>193</v>
      </c>
      <c r="G554" s="246" t="s">
        <v>194</v>
      </c>
      <c r="H554" s="246" t="s">
        <v>195</v>
      </c>
      <c r="I554" s="247" t="s">
        <v>196</v>
      </c>
      <c r="J554" s="247" t="s">
        <v>197</v>
      </c>
      <c r="K554" s="559" t="s">
        <v>198</v>
      </c>
      <c r="L554" s="248" t="s">
        <v>199</v>
      </c>
      <c r="M554" s="249" t="s">
        <v>200</v>
      </c>
      <c r="N554" s="248" t="s">
        <v>201</v>
      </c>
      <c r="O554" s="250" t="s">
        <v>202</v>
      </c>
      <c r="P554" s="250" t="s">
        <v>203</v>
      </c>
      <c r="Q554" s="237"/>
      <c r="R554" s="237"/>
      <c r="S554" s="251" t="s">
        <v>204</v>
      </c>
      <c r="T554" s="252" t="s">
        <v>205</v>
      </c>
      <c r="U554" s="251" t="s">
        <v>206</v>
      </c>
      <c r="V554" s="253" t="s">
        <v>207</v>
      </c>
      <c r="W554" s="237"/>
      <c r="X554" s="237"/>
      <c r="Z554" s="232"/>
      <c r="AP554" s="232"/>
      <c r="AQ554" s="237"/>
      <c r="AR554" s="237"/>
      <c r="AS554" s="253" t="s">
        <v>208</v>
      </c>
      <c r="AT554" s="237"/>
      <c r="AU554" s="253" t="s">
        <v>204</v>
      </c>
      <c r="AV554" s="245" t="s">
        <v>205</v>
      </c>
      <c r="AW554" s="237"/>
      <c r="AX554" s="253" t="s">
        <v>204</v>
      </c>
      <c r="AY554" s="245" t="s">
        <v>205</v>
      </c>
      <c r="AZ554" s="237"/>
      <c r="BA554" s="253" t="s">
        <v>204</v>
      </c>
      <c r="BB554" s="245" t="s">
        <v>205</v>
      </c>
      <c r="BC554" s="237"/>
      <c r="BD554" s="253" t="s">
        <v>204</v>
      </c>
      <c r="BE554" s="245" t="s">
        <v>205</v>
      </c>
      <c r="BF554" s="237"/>
      <c r="BG554" s="253" t="s">
        <v>204</v>
      </c>
      <c r="BH554" s="245" t="s">
        <v>205</v>
      </c>
      <c r="BI554" s="235"/>
      <c r="BJ554" s="253" t="s">
        <v>204</v>
      </c>
      <c r="BK554" s="245" t="s">
        <v>205</v>
      </c>
      <c r="BL554" s="237"/>
      <c r="BM554" s="253" t="s">
        <v>204</v>
      </c>
      <c r="BN554" s="245" t="s">
        <v>205</v>
      </c>
      <c r="BO554" s="237"/>
      <c r="BP554" s="253" t="s">
        <v>204</v>
      </c>
      <c r="BQ554" s="245" t="s">
        <v>205</v>
      </c>
      <c r="BR554" s="237"/>
      <c r="BS554" s="253" t="s">
        <v>204</v>
      </c>
      <c r="BT554" s="245" t="s">
        <v>205</v>
      </c>
      <c r="BU554" s="241"/>
      <c r="BV554" s="238"/>
      <c r="BW554" s="253" t="s">
        <v>204</v>
      </c>
      <c r="BX554" s="245" t="s">
        <v>205</v>
      </c>
      <c r="BY554" s="241"/>
      <c r="BZ554" s="253" t="s">
        <v>204</v>
      </c>
      <c r="CA554" s="245" t="s">
        <v>205</v>
      </c>
      <c r="CB554" s="237"/>
      <c r="CC554" s="253" t="s">
        <v>204</v>
      </c>
      <c r="CD554" s="245" t="s">
        <v>205</v>
      </c>
      <c r="CE554" s="237"/>
      <c r="CF554" s="253" t="s">
        <v>204</v>
      </c>
      <c r="CG554" s="245" t="s">
        <v>205</v>
      </c>
      <c r="CH554" s="237"/>
      <c r="CI554" s="253" t="s">
        <v>204</v>
      </c>
      <c r="CJ554" s="245" t="s">
        <v>205</v>
      </c>
      <c r="CK554" s="237"/>
      <c r="CL554" s="253" t="s">
        <v>204</v>
      </c>
      <c r="CM554" s="245" t="s">
        <v>205</v>
      </c>
      <c r="CN554" s="237"/>
    </row>
    <row r="555" spans="1:92" s="441" customFormat="1" ht="17.399999999999999" x14ac:dyDescent="0.55000000000000004">
      <c r="A555" s="445">
        <v>1</v>
      </c>
      <c r="B555" s="423" t="str">
        <f t="shared" ref="B555:B556" si="529">CONCATENATE(E555,": ",C555)</f>
        <v>: FAO 2013</v>
      </c>
      <c r="C555" s="425" t="s">
        <v>321</v>
      </c>
      <c r="D555" s="425" t="s">
        <v>568</v>
      </c>
      <c r="E555" s="425"/>
      <c r="F555" s="425" t="s">
        <v>266</v>
      </c>
      <c r="G555" s="425"/>
      <c r="H555" s="305"/>
      <c r="I555" s="424">
        <v>2013</v>
      </c>
      <c r="J555" s="306"/>
      <c r="K555" s="428">
        <v>0.03</v>
      </c>
      <c r="L555" s="426" t="s">
        <v>299</v>
      </c>
      <c r="M555" s="469">
        <f>K555</f>
        <v>0.03</v>
      </c>
      <c r="N555" s="426" t="s">
        <v>322</v>
      </c>
      <c r="O555" s="462"/>
      <c r="P555" s="431" t="s">
        <v>574</v>
      </c>
      <c r="Q555" s="431"/>
      <c r="S555" s="472">
        <f>IF(AND(M555="",K555=""),"",IF(M555="",K555,M555))</f>
        <v>0.03</v>
      </c>
      <c r="T555" s="473">
        <f>IF(S555="","",IF($S$583="Y",U555,IF(S555&gt;=$S$575-$T$5*$S$579,IF(S555&lt;=$S$575+$T$5*$S$579,S555,""),"")))</f>
        <v>0.03</v>
      </c>
      <c r="U555" s="442">
        <f>IF(AND(M555="",K555=""),"",IF(M555="",K555*O555,M555*O555))</f>
        <v>0</v>
      </c>
      <c r="V555" s="444" t="str">
        <f t="shared" ref="V555:V574" si="530">IF(AND(N555="",L555=""),"",IF(N555="",L555,N555))</f>
        <v xml:space="preserve">percent of head </v>
      </c>
      <c r="Z555" s="446"/>
      <c r="AP555" s="446"/>
      <c r="AS555" s="449">
        <f>$U555</f>
        <v>0</v>
      </c>
      <c r="AU555" s="450" t="str">
        <f t="shared" ref="AU555:AU574" ca="1" si="531">IF($AT$155="region",IF($E555=AU$159,$S555,""),IF($G555=AU$159,$S555,""))</f>
        <v/>
      </c>
      <c r="AV555" s="450" t="str">
        <f t="shared" ref="AV555:AV574" ca="1" si="532">IF($AT$155="Region",IF($E555=AU$159,$T555,""),IF($G555=AU$159,$T555,""))</f>
        <v/>
      </c>
      <c r="AX555" s="450" t="str">
        <f t="shared" ref="AX555:AX574" ca="1" si="533">IF($AT$155="region",IF($E555=AX$159,$S555,""),IF($G555=AX$159,$S555,""))</f>
        <v/>
      </c>
      <c r="AY555" s="450" t="str">
        <f t="shared" ref="AY555:AY574" ca="1" si="534">IF($AT$155="Region",IF($E555=AX$159,$T555,""),IF($G555=AX$159,$T555,""))</f>
        <v/>
      </c>
      <c r="BA555" s="450" t="str">
        <f t="shared" ref="BA555:BA574" ca="1" si="535">IF($AT$155="region",IF($E555=BA$159,$S555,""),IF($G555=BA$159,$S555,""))</f>
        <v/>
      </c>
      <c r="BB555" s="450" t="str">
        <f t="shared" ref="BB555:BB574" ca="1" si="536">IF($AT$155="Region",IF($E555=BA$159,$T555,""),IF($G555=BA$159,$T555,""))</f>
        <v/>
      </c>
      <c r="BD555" s="450" t="str">
        <f t="shared" ref="BD555:BD574" ca="1" si="537">IF($AT$155="region",IF($E555=BD$159,$S555,""),IF($G555=BD$159,$S555,""))</f>
        <v/>
      </c>
      <c r="BE555" s="450" t="str">
        <f t="shared" ref="BE555:BE574" ca="1" si="538">IF($AT$155="Region",IF($E555=BD$159,$T555,""),IF($G555=BD$159,$T555,""))</f>
        <v/>
      </c>
      <c r="BG555" s="450" t="str">
        <f t="shared" ref="BG555:BG574" ca="1" si="539">IF($AT$155="region",IF($E555=BG$159,$S555,""),IF($G555=BG$159,$S555,""))</f>
        <v/>
      </c>
      <c r="BH555" s="450" t="str">
        <f t="shared" ref="BH555:BH574" ca="1" si="540">IF($AT$155="Region",IF($E555=BG$159,$T555,""),IF($G555=BG$159,$T555,""))</f>
        <v/>
      </c>
      <c r="BI555" s="451"/>
      <c r="BJ555" s="450" t="str">
        <f t="shared" ref="BJ555:BJ574" ca="1" si="541">IF($E555=$BJ$159,S555,"")</f>
        <v/>
      </c>
      <c r="BK555" s="450" t="str">
        <f t="shared" ref="BK555:BK574" ca="1" si="542">IF($E555=$BJ$159,T555,"")</f>
        <v/>
      </c>
      <c r="BM555" s="450" t="str">
        <f t="shared" ref="BM555:BM574" ca="1" si="543">IF($E555=$BM$159,S555,"")</f>
        <v/>
      </c>
      <c r="BN555" s="450" t="str">
        <f t="shared" ref="BN555:BN574" ca="1" si="544">IF($E555=$BM$159,T555,"")</f>
        <v/>
      </c>
      <c r="BP555" s="450" t="str">
        <f t="shared" ref="BP555:BP574" ca="1" si="545">IF($E555=$BP$159,S555,"")</f>
        <v/>
      </c>
      <c r="BQ555" s="450" t="str">
        <f t="shared" ref="BQ555:BQ574" ca="1" si="546">IF($E555=$BP$159,T555,"")</f>
        <v/>
      </c>
      <c r="BS555" s="450" t="str">
        <f t="shared" ref="BS555:BS574" ca="1" si="547">IF($E555=$BS$159,S555,"")</f>
        <v/>
      </c>
      <c r="BT555" s="450" t="str">
        <f t="shared" ref="BT555:BT574" ca="1" si="548">IF($E555=$BS$159,T555,"")</f>
        <v/>
      </c>
      <c r="BU555" s="452"/>
      <c r="BV555" s="446"/>
      <c r="BW555" s="450" t="str">
        <f t="shared" ref="BW555:BW574" ca="1" si="549">IF($AT$155="Thermal-Moisture Regime",IF($E555=BW$159,$S555,""),IF($G555=BW$159,$S555,""))</f>
        <v/>
      </c>
      <c r="BX555" s="450" t="str">
        <f t="shared" ref="BX555:BX574" ca="1" si="550">IF($AT$155="Thermal-Moisture Regime",IF($E555=BW$159,$T555,""),IF($G555=BW$159,$T555,""))</f>
        <v/>
      </c>
      <c r="BY555" s="452"/>
      <c r="BZ555" s="450" t="str">
        <f t="shared" ref="BZ555:BZ574" ca="1" si="551">IF($AT$155="Thermal-Moisture Regime",IF($E555=BZ$159,$S555,""),IF($G555=BZ$159,$S555,""))</f>
        <v/>
      </c>
      <c r="CA555" s="450" t="str">
        <f t="shared" ref="CA555:CA574" ca="1" si="552">IF($AT$155="Thermal-Moisture Regime",IF($E555=BZ$159,$T555,""),IF($G555=BZ$159,$T555,""))</f>
        <v/>
      </c>
      <c r="CC555" s="450" t="str">
        <f t="shared" ref="CC555:CC574" ca="1" si="553">IF($AT$155="Thermal-Moisture Regime",IF($E555=CC$159,$S555,""),IF($G555=CC$159,$S555,""))</f>
        <v/>
      </c>
      <c r="CD555" s="450" t="str">
        <f t="shared" ref="CD555:CD574" ca="1" si="554">IF($AT$155="Thermal-Moisture Regime",IF($E555=CC$159,$T555,""),IF($G555=CC$159,$T555,""))</f>
        <v/>
      </c>
      <c r="CF555" s="450" t="str">
        <f t="shared" ref="CF555:CF574" si="555">IF($AT$155="Thermal-Moisture Regime",IF($E555=CF$159,$S555,""),IF($G555=CF$159,$S555,""))</f>
        <v/>
      </c>
      <c r="CG555" s="450" t="str">
        <f t="shared" ref="CG555:CG574" si="556">IF($AT$155="Thermal-Moisture Regime",IF($E555=CF$159,$T555,""),IF($G555=CF$159,$T555,""))</f>
        <v/>
      </c>
      <c r="CI555" s="450" t="str">
        <f t="shared" ref="CI555:CI574" ca="1" si="557">IF($AT$155="Thermal-Moisture Regime",IF($E555=CI$159,$S555,""),IF($G555=CI$159,$S555,""))</f>
        <v/>
      </c>
      <c r="CJ555" s="450" t="str">
        <f t="shared" ref="CJ555:CJ574" ca="1" si="558">IF($AT$155="Thermal-Moisture Regime",IF($E555=CI$159,$T555,""),IF($G555=CI$159,$T555,""))</f>
        <v/>
      </c>
      <c r="CL555" s="450" t="str">
        <f t="shared" ref="CL555:CL574" ca="1" si="559">IF($AT$155="Thermal-Moisture Regime",IF($E555=CL$159,$S555,""),IF($G555=CL$159,$S555,""))</f>
        <v/>
      </c>
      <c r="CM555" s="450" t="str">
        <f t="shared" ref="CM555:CM574" ca="1" si="560">IF($AT$155="Thermal-Moisture Regime",IF($E555=CL$159,$T555,""),IF($G555=CL$159,$T555,""))</f>
        <v/>
      </c>
    </row>
    <row r="556" spans="1:92" s="441" customFormat="1" ht="17.399999999999999" x14ac:dyDescent="0.55000000000000004">
      <c r="A556" s="445">
        <v>2</v>
      </c>
      <c r="B556" s="423" t="str">
        <f t="shared" si="529"/>
        <v>: FAO 2013</v>
      </c>
      <c r="C556" s="425" t="s">
        <v>321</v>
      </c>
      <c r="D556" s="425" t="s">
        <v>568</v>
      </c>
      <c r="E556" s="425"/>
      <c r="F556" s="425" t="s">
        <v>266</v>
      </c>
      <c r="G556" s="425"/>
      <c r="H556" s="305"/>
      <c r="I556" s="424">
        <v>2013</v>
      </c>
      <c r="J556" s="306"/>
      <c r="K556" s="573">
        <v>0.15</v>
      </c>
      <c r="L556" s="426" t="s">
        <v>299</v>
      </c>
      <c r="M556" s="469">
        <f t="shared" ref="M556:M562" si="561">K556</f>
        <v>0.15</v>
      </c>
      <c r="N556" s="426" t="s">
        <v>322</v>
      </c>
      <c r="O556" s="432"/>
      <c r="P556" s="431" t="s">
        <v>575</v>
      </c>
      <c r="Q556" s="431"/>
      <c r="S556" s="472">
        <f t="shared" ref="S556:S574" si="562">IF(AND(M556="",K556=""),"",IF(M556="",K556,M556))</f>
        <v>0.15</v>
      </c>
      <c r="T556" s="473">
        <f t="shared" ref="T556:T574" si="563">IF(S556="","",IF($S$583="Y",U556,IF(S556&gt;=$S$575-$T$5*$S$579,IF(S556&lt;=$S$575+$T$5*$S$579,S556,""),"")))</f>
        <v>0.15</v>
      </c>
      <c r="U556" s="442">
        <f t="shared" ref="U556:U574" si="564">IF(AND(M556="",K556=""),"",IF(M556="",K556*O556,M556*O556))</f>
        <v>0</v>
      </c>
      <c r="V556" s="444" t="str">
        <f t="shared" si="530"/>
        <v xml:space="preserve">percent of head </v>
      </c>
      <c r="Z556" s="446"/>
      <c r="AP556" s="446"/>
      <c r="AS556" s="453"/>
      <c r="AU556" s="450" t="str">
        <f t="shared" ca="1" si="531"/>
        <v/>
      </c>
      <c r="AV556" s="450" t="str">
        <f t="shared" ca="1" si="532"/>
        <v/>
      </c>
      <c r="AX556" s="450" t="str">
        <f t="shared" ca="1" si="533"/>
        <v/>
      </c>
      <c r="AY556" s="450" t="str">
        <f t="shared" ca="1" si="534"/>
        <v/>
      </c>
      <c r="BA556" s="450" t="str">
        <f t="shared" ca="1" si="535"/>
        <v/>
      </c>
      <c r="BB556" s="450" t="str">
        <f t="shared" ca="1" si="536"/>
        <v/>
      </c>
      <c r="BD556" s="450" t="str">
        <f t="shared" ca="1" si="537"/>
        <v/>
      </c>
      <c r="BE556" s="450" t="str">
        <f t="shared" ca="1" si="538"/>
        <v/>
      </c>
      <c r="BG556" s="450" t="str">
        <f t="shared" ca="1" si="539"/>
        <v/>
      </c>
      <c r="BH556" s="450" t="str">
        <f t="shared" ca="1" si="540"/>
        <v/>
      </c>
      <c r="BI556" s="451"/>
      <c r="BJ556" s="450" t="str">
        <f t="shared" ca="1" si="541"/>
        <v/>
      </c>
      <c r="BK556" s="450" t="str">
        <f t="shared" ca="1" si="542"/>
        <v/>
      </c>
      <c r="BM556" s="450" t="str">
        <f t="shared" ca="1" si="543"/>
        <v/>
      </c>
      <c r="BN556" s="450" t="str">
        <f t="shared" ca="1" si="544"/>
        <v/>
      </c>
      <c r="BP556" s="450" t="str">
        <f t="shared" ca="1" si="545"/>
        <v/>
      </c>
      <c r="BQ556" s="450" t="str">
        <f t="shared" ca="1" si="546"/>
        <v/>
      </c>
      <c r="BS556" s="450" t="str">
        <f t="shared" ca="1" si="547"/>
        <v/>
      </c>
      <c r="BT556" s="450" t="str">
        <f t="shared" ca="1" si="548"/>
        <v/>
      </c>
      <c r="BU556" s="452"/>
      <c r="BV556" s="446"/>
      <c r="BW556" s="450" t="str">
        <f t="shared" ca="1" si="549"/>
        <v/>
      </c>
      <c r="BX556" s="450" t="str">
        <f t="shared" ca="1" si="550"/>
        <v/>
      </c>
      <c r="BY556" s="452"/>
      <c r="BZ556" s="450" t="str">
        <f t="shared" ca="1" si="551"/>
        <v/>
      </c>
      <c r="CA556" s="450" t="str">
        <f t="shared" ca="1" si="552"/>
        <v/>
      </c>
      <c r="CC556" s="450" t="str">
        <f t="shared" ca="1" si="553"/>
        <v/>
      </c>
      <c r="CD556" s="450" t="str">
        <f t="shared" ca="1" si="554"/>
        <v/>
      </c>
      <c r="CF556" s="450" t="str">
        <f t="shared" si="555"/>
        <v/>
      </c>
      <c r="CG556" s="450" t="str">
        <f t="shared" si="556"/>
        <v/>
      </c>
      <c r="CI556" s="450" t="str">
        <f t="shared" ca="1" si="557"/>
        <v/>
      </c>
      <c r="CJ556" s="450" t="str">
        <f t="shared" ca="1" si="558"/>
        <v/>
      </c>
      <c r="CL556" s="450" t="str">
        <f t="shared" ca="1" si="559"/>
        <v/>
      </c>
      <c r="CM556" s="450" t="str">
        <f t="shared" ca="1" si="560"/>
        <v/>
      </c>
    </row>
    <row r="557" spans="1:92" s="239" customFormat="1" ht="28.2" x14ac:dyDescent="0.55000000000000004">
      <c r="A557" s="254">
        <v>3</v>
      </c>
      <c r="B557" s="255" t="str">
        <f>CONCATENATE(E557,": ",C557)</f>
        <v xml:space="preserve">:  </v>
      </c>
      <c r="C557" s="256" t="s">
        <v>0</v>
      </c>
      <c r="D557" s="256" t="s">
        <v>0</v>
      </c>
      <c r="E557" s="256"/>
      <c r="F557" s="256" t="s">
        <v>0</v>
      </c>
      <c r="G557" s="256"/>
      <c r="H557" s="257"/>
      <c r="I557" s="258" t="s">
        <v>0</v>
      </c>
      <c r="J557" s="259"/>
      <c r="K557" s="566" t="s">
        <v>0</v>
      </c>
      <c r="L557" s="260" t="s">
        <v>0</v>
      </c>
      <c r="M557" s="314" t="str">
        <f t="shared" si="561"/>
        <v xml:space="preserve"> </v>
      </c>
      <c r="N557" s="260" t="s">
        <v>322</v>
      </c>
      <c r="O557" s="270"/>
      <c r="P557" s="262" t="s">
        <v>0</v>
      </c>
      <c r="Q557" s="262"/>
      <c r="S557" s="320" t="str">
        <f t="shared" si="562"/>
        <v xml:space="preserve"> </v>
      </c>
      <c r="T557" s="473" t="str">
        <f t="shared" si="563"/>
        <v/>
      </c>
      <c r="U557" s="263" t="e">
        <f t="shared" si="564"/>
        <v>#VALUE!</v>
      </c>
      <c r="V557" s="264" t="str">
        <f t="shared" si="530"/>
        <v xml:space="preserve">percent of head </v>
      </c>
      <c r="Z557" s="232"/>
      <c r="AP557" s="232"/>
      <c r="AS557" s="268"/>
      <c r="AU557" s="266" t="str">
        <f t="shared" ca="1" si="531"/>
        <v/>
      </c>
      <c r="AV557" s="266" t="str">
        <f t="shared" ca="1" si="532"/>
        <v/>
      </c>
      <c r="AX557" s="266" t="str">
        <f t="shared" ca="1" si="533"/>
        <v/>
      </c>
      <c r="AY557" s="266" t="str">
        <f t="shared" ca="1" si="534"/>
        <v/>
      </c>
      <c r="BA557" s="266" t="str">
        <f t="shared" ca="1" si="535"/>
        <v/>
      </c>
      <c r="BB557" s="266" t="str">
        <f t="shared" ca="1" si="536"/>
        <v/>
      </c>
      <c r="BD557" s="266" t="str">
        <f t="shared" ca="1" si="537"/>
        <v/>
      </c>
      <c r="BE557" s="266" t="str">
        <f t="shared" ca="1" si="538"/>
        <v/>
      </c>
      <c r="BG557" s="266" t="str">
        <f t="shared" ca="1" si="539"/>
        <v/>
      </c>
      <c r="BH557" s="266" t="str">
        <f t="shared" ca="1" si="540"/>
        <v/>
      </c>
      <c r="BI557" s="235"/>
      <c r="BJ557" s="266" t="str">
        <f t="shared" ca="1" si="541"/>
        <v/>
      </c>
      <c r="BK557" s="266" t="str">
        <f t="shared" ca="1" si="542"/>
        <v/>
      </c>
      <c r="BM557" s="266" t="str">
        <f t="shared" ca="1" si="543"/>
        <v/>
      </c>
      <c r="BN557" s="266" t="str">
        <f t="shared" ca="1" si="544"/>
        <v/>
      </c>
      <c r="BP557" s="266" t="str">
        <f t="shared" ca="1" si="545"/>
        <v/>
      </c>
      <c r="BQ557" s="266" t="str">
        <f t="shared" ca="1" si="546"/>
        <v/>
      </c>
      <c r="BS557" s="266" t="str">
        <f t="shared" ca="1" si="547"/>
        <v/>
      </c>
      <c r="BT557" s="266" t="str">
        <f t="shared" ca="1" si="548"/>
        <v/>
      </c>
      <c r="BU557" s="241"/>
      <c r="BV557" s="232"/>
      <c r="BW557" s="266" t="str">
        <f t="shared" ca="1" si="549"/>
        <v/>
      </c>
      <c r="BX557" s="266" t="str">
        <f t="shared" ca="1" si="550"/>
        <v/>
      </c>
      <c r="BY557" s="241"/>
      <c r="BZ557" s="266" t="str">
        <f t="shared" ca="1" si="551"/>
        <v/>
      </c>
      <c r="CA557" s="266" t="str">
        <f t="shared" ca="1" si="552"/>
        <v/>
      </c>
      <c r="CC557" s="266" t="str">
        <f t="shared" ca="1" si="553"/>
        <v/>
      </c>
      <c r="CD557" s="266" t="str">
        <f t="shared" ca="1" si="554"/>
        <v/>
      </c>
      <c r="CF557" s="266" t="str">
        <f t="shared" si="555"/>
        <v/>
      </c>
      <c r="CG557" s="266" t="str">
        <f t="shared" si="556"/>
        <v/>
      </c>
      <c r="CI557" s="266" t="str">
        <f t="shared" ca="1" si="557"/>
        <v/>
      </c>
      <c r="CJ557" s="266" t="str">
        <f t="shared" ca="1" si="558"/>
        <v/>
      </c>
      <c r="CL557" s="266" t="str">
        <f t="shared" ca="1" si="559"/>
        <v/>
      </c>
      <c r="CM557" s="266" t="str">
        <f t="shared" ca="1" si="560"/>
        <v/>
      </c>
    </row>
    <row r="558" spans="1:92" s="239" customFormat="1" ht="28.2" x14ac:dyDescent="0.55000000000000004">
      <c r="A558" s="254">
        <v>4</v>
      </c>
      <c r="B558" s="255" t="str">
        <f t="shared" ref="B558:B574" si="565">CONCATENATE(E558,": ",C558)</f>
        <v xml:space="preserve">:  </v>
      </c>
      <c r="C558" s="256" t="s">
        <v>0</v>
      </c>
      <c r="D558" s="256" t="s">
        <v>0</v>
      </c>
      <c r="E558" s="256"/>
      <c r="F558" s="256" t="s">
        <v>0</v>
      </c>
      <c r="G558" s="256"/>
      <c r="H558" s="257"/>
      <c r="I558" s="258" t="s">
        <v>0</v>
      </c>
      <c r="J558" s="259"/>
      <c r="K558" s="566" t="s">
        <v>0</v>
      </c>
      <c r="L558" s="260" t="s">
        <v>0</v>
      </c>
      <c r="M558" s="314" t="str">
        <f t="shared" si="561"/>
        <v xml:space="preserve"> </v>
      </c>
      <c r="N558" s="260" t="s">
        <v>323</v>
      </c>
      <c r="O558" s="270"/>
      <c r="P558" s="262" t="s">
        <v>0</v>
      </c>
      <c r="Q558" s="262"/>
      <c r="S558" s="320" t="str">
        <f t="shared" si="562"/>
        <v xml:space="preserve"> </v>
      </c>
      <c r="T558" s="473" t="str">
        <f t="shared" si="563"/>
        <v/>
      </c>
      <c r="U558" s="263" t="e">
        <f t="shared" si="564"/>
        <v>#VALUE!</v>
      </c>
      <c r="V558" s="264" t="str">
        <f t="shared" si="530"/>
        <v>percent of meat</v>
      </c>
      <c r="Z558" s="232"/>
      <c r="AP558" s="232"/>
      <c r="AS558" s="241"/>
      <c r="AU558" s="266" t="str">
        <f t="shared" ca="1" si="531"/>
        <v/>
      </c>
      <c r="AV558" s="266" t="str">
        <f t="shared" ca="1" si="532"/>
        <v/>
      </c>
      <c r="AX558" s="266" t="str">
        <f t="shared" ca="1" si="533"/>
        <v/>
      </c>
      <c r="AY558" s="266" t="str">
        <f t="shared" ca="1" si="534"/>
        <v/>
      </c>
      <c r="BA558" s="266" t="str">
        <f t="shared" ca="1" si="535"/>
        <v/>
      </c>
      <c r="BB558" s="266" t="str">
        <f t="shared" ca="1" si="536"/>
        <v/>
      </c>
      <c r="BD558" s="266" t="str">
        <f t="shared" ca="1" si="537"/>
        <v/>
      </c>
      <c r="BE558" s="266" t="str">
        <f t="shared" ca="1" si="538"/>
        <v/>
      </c>
      <c r="BG558" s="266" t="str">
        <f t="shared" ca="1" si="539"/>
        <v/>
      </c>
      <c r="BH558" s="266" t="str">
        <f t="shared" ca="1" si="540"/>
        <v/>
      </c>
      <c r="BI558" s="235"/>
      <c r="BJ558" s="266" t="str">
        <f t="shared" ca="1" si="541"/>
        <v/>
      </c>
      <c r="BK558" s="266" t="str">
        <f t="shared" ca="1" si="542"/>
        <v/>
      </c>
      <c r="BM558" s="266" t="str">
        <f t="shared" ca="1" si="543"/>
        <v/>
      </c>
      <c r="BN558" s="266" t="str">
        <f t="shared" ca="1" si="544"/>
        <v/>
      </c>
      <c r="BP558" s="266" t="str">
        <f t="shared" ca="1" si="545"/>
        <v/>
      </c>
      <c r="BQ558" s="266" t="str">
        <f t="shared" ca="1" si="546"/>
        <v/>
      </c>
      <c r="BS558" s="266" t="str">
        <f t="shared" ca="1" si="547"/>
        <v/>
      </c>
      <c r="BT558" s="266" t="str">
        <f t="shared" ca="1" si="548"/>
        <v/>
      </c>
      <c r="BU558" s="241"/>
      <c r="BV558" s="232"/>
      <c r="BW558" s="266" t="str">
        <f t="shared" ca="1" si="549"/>
        <v/>
      </c>
      <c r="BX558" s="266" t="str">
        <f t="shared" ca="1" si="550"/>
        <v/>
      </c>
      <c r="BY558" s="241"/>
      <c r="BZ558" s="266" t="str">
        <f t="shared" ca="1" si="551"/>
        <v/>
      </c>
      <c r="CA558" s="266" t="str">
        <f t="shared" ca="1" si="552"/>
        <v/>
      </c>
      <c r="CC558" s="266" t="str">
        <f t="shared" ca="1" si="553"/>
        <v/>
      </c>
      <c r="CD558" s="266" t="str">
        <f t="shared" ca="1" si="554"/>
        <v/>
      </c>
      <c r="CF558" s="266" t="str">
        <f t="shared" si="555"/>
        <v/>
      </c>
      <c r="CG558" s="266" t="str">
        <f t="shared" si="556"/>
        <v/>
      </c>
      <c r="CI558" s="266" t="str">
        <f t="shared" ca="1" si="557"/>
        <v/>
      </c>
      <c r="CJ558" s="266" t="str">
        <f t="shared" ca="1" si="558"/>
        <v/>
      </c>
      <c r="CL558" s="266" t="str">
        <f t="shared" ca="1" si="559"/>
        <v/>
      </c>
      <c r="CM558" s="266" t="str">
        <f t="shared" ca="1" si="560"/>
        <v/>
      </c>
    </row>
    <row r="559" spans="1:92" s="239" customFormat="1" ht="28.2" x14ac:dyDescent="0.55000000000000004">
      <c r="A559" s="254">
        <v>5</v>
      </c>
      <c r="B559" s="255" t="str">
        <f t="shared" si="565"/>
        <v xml:space="preserve">:  </v>
      </c>
      <c r="C559" s="256" t="s">
        <v>0</v>
      </c>
      <c r="D559" s="256" t="s">
        <v>0</v>
      </c>
      <c r="E559" s="256"/>
      <c r="F559" s="256" t="s">
        <v>0</v>
      </c>
      <c r="G559" s="256"/>
      <c r="H559" s="257"/>
      <c r="I559" s="258" t="s">
        <v>0</v>
      </c>
      <c r="J559" s="259"/>
      <c r="K559" s="566" t="s">
        <v>0</v>
      </c>
      <c r="L559" s="260" t="s">
        <v>0</v>
      </c>
      <c r="M559" s="314" t="str">
        <f t="shared" si="561"/>
        <v xml:space="preserve"> </v>
      </c>
      <c r="N559" s="260" t="s">
        <v>323</v>
      </c>
      <c r="O559" s="270"/>
      <c r="P559" s="262" t="s">
        <v>0</v>
      </c>
      <c r="Q559" s="262"/>
      <c r="S559" s="320" t="str">
        <f t="shared" si="562"/>
        <v xml:space="preserve"> </v>
      </c>
      <c r="T559" s="473" t="str">
        <f t="shared" si="563"/>
        <v/>
      </c>
      <c r="U559" s="263" t="e">
        <f t="shared" si="564"/>
        <v>#VALUE!</v>
      </c>
      <c r="V559" s="264" t="str">
        <f t="shared" si="530"/>
        <v>percent of meat</v>
      </c>
      <c r="Z559" s="232"/>
      <c r="AP559" s="232"/>
      <c r="AS559" s="268"/>
      <c r="AU559" s="266" t="str">
        <f t="shared" ca="1" si="531"/>
        <v/>
      </c>
      <c r="AV559" s="266" t="str">
        <f t="shared" ca="1" si="532"/>
        <v/>
      </c>
      <c r="AX559" s="266" t="str">
        <f t="shared" ca="1" si="533"/>
        <v/>
      </c>
      <c r="AY559" s="266" t="str">
        <f t="shared" ca="1" si="534"/>
        <v/>
      </c>
      <c r="BA559" s="266" t="str">
        <f t="shared" ca="1" si="535"/>
        <v/>
      </c>
      <c r="BB559" s="266" t="str">
        <f t="shared" ca="1" si="536"/>
        <v/>
      </c>
      <c r="BD559" s="266" t="str">
        <f t="shared" ca="1" si="537"/>
        <v/>
      </c>
      <c r="BE559" s="266" t="str">
        <f t="shared" ca="1" si="538"/>
        <v/>
      </c>
      <c r="BG559" s="266" t="str">
        <f t="shared" ca="1" si="539"/>
        <v/>
      </c>
      <c r="BH559" s="266" t="str">
        <f t="shared" ca="1" si="540"/>
        <v/>
      </c>
      <c r="BI559" s="235"/>
      <c r="BJ559" s="266" t="str">
        <f t="shared" ca="1" si="541"/>
        <v/>
      </c>
      <c r="BK559" s="266" t="str">
        <f t="shared" ca="1" si="542"/>
        <v/>
      </c>
      <c r="BM559" s="266" t="str">
        <f t="shared" ca="1" si="543"/>
        <v/>
      </c>
      <c r="BN559" s="266" t="str">
        <f t="shared" ca="1" si="544"/>
        <v/>
      </c>
      <c r="BP559" s="266" t="str">
        <f t="shared" ca="1" si="545"/>
        <v/>
      </c>
      <c r="BQ559" s="266" t="str">
        <f t="shared" ca="1" si="546"/>
        <v/>
      </c>
      <c r="BS559" s="266" t="str">
        <f t="shared" ca="1" si="547"/>
        <v/>
      </c>
      <c r="BT559" s="266" t="str">
        <f t="shared" ca="1" si="548"/>
        <v/>
      </c>
      <c r="BU559" s="241"/>
      <c r="BV559" s="232"/>
      <c r="BW559" s="266" t="str">
        <f t="shared" ca="1" si="549"/>
        <v/>
      </c>
      <c r="BX559" s="266" t="str">
        <f t="shared" ca="1" si="550"/>
        <v/>
      </c>
      <c r="BY559" s="241"/>
      <c r="BZ559" s="266" t="str">
        <f t="shared" ca="1" si="551"/>
        <v/>
      </c>
      <c r="CA559" s="266" t="str">
        <f t="shared" ca="1" si="552"/>
        <v/>
      </c>
      <c r="CC559" s="266" t="str">
        <f t="shared" ca="1" si="553"/>
        <v/>
      </c>
      <c r="CD559" s="266" t="str">
        <f t="shared" ca="1" si="554"/>
        <v/>
      </c>
      <c r="CF559" s="266" t="str">
        <f t="shared" si="555"/>
        <v/>
      </c>
      <c r="CG559" s="266" t="str">
        <f t="shared" si="556"/>
        <v/>
      </c>
      <c r="CI559" s="266" t="str">
        <f t="shared" ca="1" si="557"/>
        <v/>
      </c>
      <c r="CJ559" s="266" t="str">
        <f t="shared" ca="1" si="558"/>
        <v/>
      </c>
      <c r="CL559" s="266" t="str">
        <f t="shared" ca="1" si="559"/>
        <v/>
      </c>
      <c r="CM559" s="266" t="str">
        <f t="shared" ca="1" si="560"/>
        <v/>
      </c>
    </row>
    <row r="560" spans="1:92" s="239" customFormat="1" ht="28.2" x14ac:dyDescent="0.55000000000000004">
      <c r="A560" s="254">
        <v>6</v>
      </c>
      <c r="B560" s="255" t="str">
        <f t="shared" si="565"/>
        <v xml:space="preserve">:  </v>
      </c>
      <c r="C560" s="256" t="s">
        <v>0</v>
      </c>
      <c r="D560" s="256" t="s">
        <v>0</v>
      </c>
      <c r="E560" s="256"/>
      <c r="F560" s="256" t="s">
        <v>0</v>
      </c>
      <c r="G560" s="256"/>
      <c r="H560" s="257"/>
      <c r="I560" s="258" t="s">
        <v>0</v>
      </c>
      <c r="J560" s="259"/>
      <c r="K560" s="566"/>
      <c r="L560" s="260" t="s">
        <v>0</v>
      </c>
      <c r="M560" s="314" t="s">
        <v>0</v>
      </c>
      <c r="N560" s="260" t="s">
        <v>323</v>
      </c>
      <c r="O560" s="270"/>
      <c r="P560" s="262" t="s">
        <v>0</v>
      </c>
      <c r="Q560" s="262"/>
      <c r="S560" s="320" t="str">
        <f t="shared" si="562"/>
        <v xml:space="preserve"> </v>
      </c>
      <c r="T560" s="473" t="str">
        <f t="shared" si="563"/>
        <v/>
      </c>
      <c r="U560" s="263" t="e">
        <f t="shared" si="564"/>
        <v>#VALUE!</v>
      </c>
      <c r="V560" s="264" t="str">
        <f t="shared" si="530"/>
        <v>percent of meat</v>
      </c>
      <c r="Z560" s="232"/>
      <c r="AP560" s="232"/>
      <c r="AS560" s="268"/>
      <c r="AU560" s="266" t="str">
        <f t="shared" ca="1" si="531"/>
        <v/>
      </c>
      <c r="AV560" s="266" t="str">
        <f t="shared" ca="1" si="532"/>
        <v/>
      </c>
      <c r="AX560" s="266" t="str">
        <f t="shared" ca="1" si="533"/>
        <v/>
      </c>
      <c r="AY560" s="266" t="str">
        <f t="shared" ca="1" si="534"/>
        <v/>
      </c>
      <c r="BA560" s="266" t="str">
        <f t="shared" ca="1" si="535"/>
        <v/>
      </c>
      <c r="BB560" s="266" t="str">
        <f t="shared" ca="1" si="536"/>
        <v/>
      </c>
      <c r="BD560" s="266" t="str">
        <f t="shared" ca="1" si="537"/>
        <v/>
      </c>
      <c r="BE560" s="266" t="str">
        <f t="shared" ca="1" si="538"/>
        <v/>
      </c>
      <c r="BG560" s="266" t="str">
        <f t="shared" ca="1" si="539"/>
        <v/>
      </c>
      <c r="BH560" s="266" t="str">
        <f t="shared" ca="1" si="540"/>
        <v/>
      </c>
      <c r="BI560" s="235"/>
      <c r="BJ560" s="266" t="str">
        <f t="shared" ca="1" si="541"/>
        <v/>
      </c>
      <c r="BK560" s="266" t="str">
        <f t="shared" ca="1" si="542"/>
        <v/>
      </c>
      <c r="BM560" s="266" t="str">
        <f t="shared" ca="1" si="543"/>
        <v/>
      </c>
      <c r="BN560" s="266" t="str">
        <f t="shared" ca="1" si="544"/>
        <v/>
      </c>
      <c r="BP560" s="266" t="str">
        <f t="shared" ca="1" si="545"/>
        <v/>
      </c>
      <c r="BQ560" s="266" t="str">
        <f t="shared" ca="1" si="546"/>
        <v/>
      </c>
      <c r="BS560" s="266" t="str">
        <f t="shared" ca="1" si="547"/>
        <v/>
      </c>
      <c r="BT560" s="266" t="str">
        <f t="shared" ca="1" si="548"/>
        <v/>
      </c>
      <c r="BU560" s="241"/>
      <c r="BV560" s="232"/>
      <c r="BW560" s="266" t="str">
        <f t="shared" ca="1" si="549"/>
        <v/>
      </c>
      <c r="BX560" s="266" t="str">
        <f t="shared" ca="1" si="550"/>
        <v/>
      </c>
      <c r="BY560" s="241"/>
      <c r="BZ560" s="266" t="str">
        <f t="shared" ca="1" si="551"/>
        <v/>
      </c>
      <c r="CA560" s="266" t="str">
        <f t="shared" ca="1" si="552"/>
        <v/>
      </c>
      <c r="CC560" s="266" t="str">
        <f t="shared" ca="1" si="553"/>
        <v/>
      </c>
      <c r="CD560" s="266" t="str">
        <f t="shared" ca="1" si="554"/>
        <v/>
      </c>
      <c r="CF560" s="266" t="str">
        <f t="shared" si="555"/>
        <v/>
      </c>
      <c r="CG560" s="266" t="str">
        <f t="shared" si="556"/>
        <v/>
      </c>
      <c r="CI560" s="266" t="str">
        <f t="shared" ca="1" si="557"/>
        <v/>
      </c>
      <c r="CJ560" s="266" t="str">
        <f t="shared" ca="1" si="558"/>
        <v/>
      </c>
      <c r="CL560" s="266" t="str">
        <f t="shared" ca="1" si="559"/>
        <v/>
      </c>
      <c r="CM560" s="266" t="str">
        <f t="shared" ca="1" si="560"/>
        <v/>
      </c>
    </row>
    <row r="561" spans="1:91" s="239" customFormat="1" ht="28.2" x14ac:dyDescent="0.55000000000000004">
      <c r="A561" s="254">
        <v>7</v>
      </c>
      <c r="B561" s="255" t="str">
        <f t="shared" si="565"/>
        <v xml:space="preserve">:  </v>
      </c>
      <c r="C561" s="256" t="s">
        <v>0</v>
      </c>
      <c r="D561" s="256" t="s">
        <v>0</v>
      </c>
      <c r="E561" s="256"/>
      <c r="F561" s="256" t="s">
        <v>0</v>
      </c>
      <c r="G561" s="256"/>
      <c r="H561" s="257"/>
      <c r="I561" s="258" t="s">
        <v>0</v>
      </c>
      <c r="J561" s="259"/>
      <c r="K561" s="566" t="s">
        <v>0</v>
      </c>
      <c r="L561" s="260" t="s">
        <v>0</v>
      </c>
      <c r="M561" s="314" t="str">
        <f t="shared" si="561"/>
        <v xml:space="preserve"> </v>
      </c>
      <c r="N561" s="260" t="s">
        <v>324</v>
      </c>
      <c r="O561" s="270"/>
      <c r="P561" s="262" t="s">
        <v>0</v>
      </c>
      <c r="Q561" s="262"/>
      <c r="S561" s="320" t="str">
        <f t="shared" si="562"/>
        <v xml:space="preserve"> </v>
      </c>
      <c r="T561" s="473" t="str">
        <f t="shared" si="563"/>
        <v/>
      </c>
      <c r="U561" s="263" t="e">
        <f t="shared" si="564"/>
        <v>#VALUE!</v>
      </c>
      <c r="V561" s="264" t="str">
        <f t="shared" si="530"/>
        <v>percent of milk</v>
      </c>
      <c r="Z561" s="232"/>
      <c r="AP561" s="232"/>
      <c r="AS561" s="268"/>
      <c r="AU561" s="266" t="str">
        <f t="shared" ca="1" si="531"/>
        <v/>
      </c>
      <c r="AV561" s="266" t="str">
        <f t="shared" ca="1" si="532"/>
        <v/>
      </c>
      <c r="AX561" s="266" t="str">
        <f t="shared" ca="1" si="533"/>
        <v/>
      </c>
      <c r="AY561" s="266" t="str">
        <f t="shared" ca="1" si="534"/>
        <v/>
      </c>
      <c r="BA561" s="266" t="str">
        <f t="shared" ca="1" si="535"/>
        <v/>
      </c>
      <c r="BB561" s="266" t="str">
        <f t="shared" ca="1" si="536"/>
        <v/>
      </c>
      <c r="BD561" s="266" t="str">
        <f t="shared" ca="1" si="537"/>
        <v/>
      </c>
      <c r="BE561" s="266" t="str">
        <f t="shared" ca="1" si="538"/>
        <v/>
      </c>
      <c r="BG561" s="266" t="str">
        <f t="shared" ca="1" si="539"/>
        <v/>
      </c>
      <c r="BH561" s="266" t="str">
        <f t="shared" ca="1" si="540"/>
        <v/>
      </c>
      <c r="BI561" s="235"/>
      <c r="BJ561" s="266" t="str">
        <f t="shared" ca="1" si="541"/>
        <v/>
      </c>
      <c r="BK561" s="266" t="str">
        <f t="shared" ca="1" si="542"/>
        <v/>
      </c>
      <c r="BM561" s="266" t="str">
        <f t="shared" ca="1" si="543"/>
        <v/>
      </c>
      <c r="BN561" s="266" t="str">
        <f t="shared" ca="1" si="544"/>
        <v/>
      </c>
      <c r="BP561" s="266" t="str">
        <f t="shared" ca="1" si="545"/>
        <v/>
      </c>
      <c r="BQ561" s="266" t="str">
        <f t="shared" ca="1" si="546"/>
        <v/>
      </c>
      <c r="BS561" s="266" t="str">
        <f t="shared" ca="1" si="547"/>
        <v/>
      </c>
      <c r="BT561" s="266" t="str">
        <f t="shared" ca="1" si="548"/>
        <v/>
      </c>
      <c r="BU561" s="241"/>
      <c r="BV561" s="232"/>
      <c r="BW561" s="266" t="str">
        <f t="shared" ca="1" si="549"/>
        <v/>
      </c>
      <c r="BX561" s="266" t="str">
        <f t="shared" ca="1" si="550"/>
        <v/>
      </c>
      <c r="BY561" s="241"/>
      <c r="BZ561" s="266" t="str">
        <f t="shared" ca="1" si="551"/>
        <v/>
      </c>
      <c r="CA561" s="266" t="str">
        <f t="shared" ca="1" si="552"/>
        <v/>
      </c>
      <c r="CC561" s="266" t="str">
        <f t="shared" ca="1" si="553"/>
        <v/>
      </c>
      <c r="CD561" s="266" t="str">
        <f t="shared" ca="1" si="554"/>
        <v/>
      </c>
      <c r="CF561" s="266" t="str">
        <f t="shared" si="555"/>
        <v/>
      </c>
      <c r="CG561" s="266" t="str">
        <f t="shared" si="556"/>
        <v/>
      </c>
      <c r="CI561" s="266" t="str">
        <f t="shared" ca="1" si="557"/>
        <v/>
      </c>
      <c r="CJ561" s="266" t="str">
        <f t="shared" ca="1" si="558"/>
        <v/>
      </c>
      <c r="CL561" s="266" t="str">
        <f t="shared" ca="1" si="559"/>
        <v/>
      </c>
      <c r="CM561" s="266" t="str">
        <f t="shared" ca="1" si="560"/>
        <v/>
      </c>
    </row>
    <row r="562" spans="1:91" s="239" customFormat="1" ht="28.2" x14ac:dyDescent="0.55000000000000004">
      <c r="A562" s="254">
        <v>8</v>
      </c>
      <c r="B562" s="255" t="str">
        <f t="shared" si="565"/>
        <v xml:space="preserve">:  </v>
      </c>
      <c r="C562" s="256" t="s">
        <v>0</v>
      </c>
      <c r="D562" s="256" t="s">
        <v>0</v>
      </c>
      <c r="E562" s="256"/>
      <c r="F562" s="256" t="s">
        <v>0</v>
      </c>
      <c r="G562" s="256"/>
      <c r="H562" s="257"/>
      <c r="I562" s="258" t="s">
        <v>0</v>
      </c>
      <c r="J562" s="259"/>
      <c r="K562" s="566" t="s">
        <v>0</v>
      </c>
      <c r="L562" s="260" t="s">
        <v>0</v>
      </c>
      <c r="M562" s="314" t="str">
        <f t="shared" si="561"/>
        <v xml:space="preserve"> </v>
      </c>
      <c r="N562" s="260" t="s">
        <v>324</v>
      </c>
      <c r="O562" s="270"/>
      <c r="P562" s="262" t="s">
        <v>0</v>
      </c>
      <c r="Q562" s="262"/>
      <c r="S562" s="320" t="str">
        <f t="shared" si="562"/>
        <v xml:space="preserve"> </v>
      </c>
      <c r="T562" s="473" t="str">
        <f t="shared" si="563"/>
        <v/>
      </c>
      <c r="U562" s="263" t="e">
        <f t="shared" si="564"/>
        <v>#VALUE!</v>
      </c>
      <c r="V562" s="264" t="str">
        <f t="shared" si="530"/>
        <v>percent of milk</v>
      </c>
      <c r="Z562" s="232"/>
      <c r="AP562" s="232"/>
      <c r="AS562" s="268"/>
      <c r="AU562" s="266" t="str">
        <f t="shared" ca="1" si="531"/>
        <v/>
      </c>
      <c r="AV562" s="266" t="str">
        <f t="shared" ca="1" si="532"/>
        <v/>
      </c>
      <c r="AX562" s="266" t="str">
        <f t="shared" ca="1" si="533"/>
        <v/>
      </c>
      <c r="AY562" s="266" t="str">
        <f t="shared" ca="1" si="534"/>
        <v/>
      </c>
      <c r="BA562" s="266" t="str">
        <f t="shared" ca="1" si="535"/>
        <v/>
      </c>
      <c r="BB562" s="266" t="str">
        <f t="shared" ca="1" si="536"/>
        <v/>
      </c>
      <c r="BD562" s="266" t="str">
        <f t="shared" ca="1" si="537"/>
        <v/>
      </c>
      <c r="BE562" s="266" t="str">
        <f t="shared" ca="1" si="538"/>
        <v/>
      </c>
      <c r="BG562" s="266" t="str">
        <f t="shared" ca="1" si="539"/>
        <v/>
      </c>
      <c r="BH562" s="266" t="str">
        <f t="shared" ca="1" si="540"/>
        <v/>
      </c>
      <c r="BI562" s="235"/>
      <c r="BJ562" s="266" t="str">
        <f t="shared" ca="1" si="541"/>
        <v/>
      </c>
      <c r="BK562" s="266" t="str">
        <f t="shared" ca="1" si="542"/>
        <v/>
      </c>
      <c r="BM562" s="266" t="str">
        <f t="shared" ca="1" si="543"/>
        <v/>
      </c>
      <c r="BN562" s="266" t="str">
        <f t="shared" ca="1" si="544"/>
        <v/>
      </c>
      <c r="BP562" s="266" t="str">
        <f t="shared" ca="1" si="545"/>
        <v/>
      </c>
      <c r="BQ562" s="266" t="str">
        <f t="shared" ca="1" si="546"/>
        <v/>
      </c>
      <c r="BS562" s="266" t="str">
        <f t="shared" ca="1" si="547"/>
        <v/>
      </c>
      <c r="BT562" s="266" t="str">
        <f t="shared" ca="1" si="548"/>
        <v/>
      </c>
      <c r="BU562" s="241"/>
      <c r="BV562" s="232"/>
      <c r="BW562" s="266" t="str">
        <f t="shared" ca="1" si="549"/>
        <v/>
      </c>
      <c r="BX562" s="266" t="str">
        <f t="shared" ca="1" si="550"/>
        <v/>
      </c>
      <c r="BY562" s="241"/>
      <c r="BZ562" s="266" t="str">
        <f t="shared" ca="1" si="551"/>
        <v/>
      </c>
      <c r="CA562" s="266" t="str">
        <f t="shared" ca="1" si="552"/>
        <v/>
      </c>
      <c r="CC562" s="266" t="str">
        <f t="shared" ca="1" si="553"/>
        <v/>
      </c>
      <c r="CD562" s="266" t="str">
        <f t="shared" ca="1" si="554"/>
        <v/>
      </c>
      <c r="CF562" s="266" t="str">
        <f t="shared" si="555"/>
        <v/>
      </c>
      <c r="CG562" s="266" t="str">
        <f t="shared" si="556"/>
        <v/>
      </c>
      <c r="CI562" s="266" t="str">
        <f t="shared" ca="1" si="557"/>
        <v/>
      </c>
      <c r="CJ562" s="266" t="str">
        <f t="shared" ca="1" si="558"/>
        <v/>
      </c>
      <c r="CL562" s="266" t="str">
        <f t="shared" ca="1" si="559"/>
        <v/>
      </c>
      <c r="CM562" s="266" t="str">
        <f t="shared" ca="1" si="560"/>
        <v/>
      </c>
    </row>
    <row r="563" spans="1:91" s="239" customFormat="1" ht="28.2" x14ac:dyDescent="0.55000000000000004">
      <c r="A563" s="254">
        <v>9</v>
      </c>
      <c r="B563" s="255" t="str">
        <f t="shared" si="565"/>
        <v xml:space="preserve">:  </v>
      </c>
      <c r="C563" s="256" t="s">
        <v>0</v>
      </c>
      <c r="D563" s="256" t="s">
        <v>0</v>
      </c>
      <c r="E563" s="256"/>
      <c r="F563" s="256" t="s">
        <v>0</v>
      </c>
      <c r="G563" s="256"/>
      <c r="H563" s="257"/>
      <c r="I563" s="258" t="s">
        <v>0</v>
      </c>
      <c r="J563" s="259"/>
      <c r="K563" s="566"/>
      <c r="L563" s="260" t="s">
        <v>0</v>
      </c>
      <c r="M563" s="314" t="s">
        <v>0</v>
      </c>
      <c r="N563" s="260" t="s">
        <v>324</v>
      </c>
      <c r="O563" s="270"/>
      <c r="P563" s="262" t="s">
        <v>0</v>
      </c>
      <c r="Q563" s="262"/>
      <c r="S563" s="320" t="str">
        <f t="shared" si="562"/>
        <v xml:space="preserve"> </v>
      </c>
      <c r="T563" s="473" t="str">
        <f t="shared" si="563"/>
        <v/>
      </c>
      <c r="U563" s="263" t="e">
        <f t="shared" si="564"/>
        <v>#VALUE!</v>
      </c>
      <c r="V563" s="264" t="str">
        <f t="shared" si="530"/>
        <v>percent of milk</v>
      </c>
      <c r="Z563" s="232"/>
      <c r="AP563" s="232"/>
      <c r="AS563" s="268"/>
      <c r="AU563" s="266" t="str">
        <f t="shared" ca="1" si="531"/>
        <v/>
      </c>
      <c r="AV563" s="266" t="str">
        <f t="shared" ca="1" si="532"/>
        <v/>
      </c>
      <c r="AX563" s="266" t="str">
        <f t="shared" ca="1" si="533"/>
        <v/>
      </c>
      <c r="AY563" s="266" t="str">
        <f t="shared" ca="1" si="534"/>
        <v/>
      </c>
      <c r="BA563" s="266" t="str">
        <f t="shared" ca="1" si="535"/>
        <v/>
      </c>
      <c r="BB563" s="266" t="str">
        <f t="shared" ca="1" si="536"/>
        <v/>
      </c>
      <c r="BD563" s="266" t="str">
        <f t="shared" ca="1" si="537"/>
        <v/>
      </c>
      <c r="BE563" s="266" t="str">
        <f t="shared" ca="1" si="538"/>
        <v/>
      </c>
      <c r="BG563" s="266" t="str">
        <f t="shared" ca="1" si="539"/>
        <v/>
      </c>
      <c r="BH563" s="266" t="str">
        <f t="shared" ca="1" si="540"/>
        <v/>
      </c>
      <c r="BI563" s="235"/>
      <c r="BJ563" s="266" t="str">
        <f t="shared" ca="1" si="541"/>
        <v/>
      </c>
      <c r="BK563" s="266" t="str">
        <f t="shared" ca="1" si="542"/>
        <v/>
      </c>
      <c r="BM563" s="266" t="str">
        <f t="shared" ca="1" si="543"/>
        <v/>
      </c>
      <c r="BN563" s="266" t="str">
        <f t="shared" ca="1" si="544"/>
        <v/>
      </c>
      <c r="BP563" s="266" t="str">
        <f t="shared" ca="1" si="545"/>
        <v/>
      </c>
      <c r="BQ563" s="266" t="str">
        <f t="shared" ca="1" si="546"/>
        <v/>
      </c>
      <c r="BS563" s="266" t="str">
        <f t="shared" ca="1" si="547"/>
        <v/>
      </c>
      <c r="BT563" s="266" t="str">
        <f t="shared" ca="1" si="548"/>
        <v/>
      </c>
      <c r="BU563" s="241"/>
      <c r="BV563" s="232"/>
      <c r="BW563" s="266" t="str">
        <f t="shared" ca="1" si="549"/>
        <v/>
      </c>
      <c r="BX563" s="266" t="str">
        <f t="shared" ca="1" si="550"/>
        <v/>
      </c>
      <c r="BY563" s="241"/>
      <c r="BZ563" s="266" t="str">
        <f t="shared" ca="1" si="551"/>
        <v/>
      </c>
      <c r="CA563" s="266" t="str">
        <f t="shared" ca="1" si="552"/>
        <v/>
      </c>
      <c r="CC563" s="266" t="str">
        <f t="shared" ca="1" si="553"/>
        <v/>
      </c>
      <c r="CD563" s="266" t="str">
        <f t="shared" ca="1" si="554"/>
        <v/>
      </c>
      <c r="CF563" s="266" t="str">
        <f t="shared" si="555"/>
        <v/>
      </c>
      <c r="CG563" s="266" t="str">
        <f t="shared" si="556"/>
        <v/>
      </c>
      <c r="CI563" s="266" t="str">
        <f t="shared" ca="1" si="557"/>
        <v/>
      </c>
      <c r="CJ563" s="266" t="str">
        <f t="shared" ca="1" si="558"/>
        <v/>
      </c>
      <c r="CL563" s="266" t="str">
        <f t="shared" ca="1" si="559"/>
        <v/>
      </c>
      <c r="CM563" s="266" t="str">
        <f t="shared" ca="1" si="560"/>
        <v/>
      </c>
    </row>
    <row r="564" spans="1:91" s="239" customFormat="1" ht="17.399999999999999" x14ac:dyDescent="0.55000000000000004">
      <c r="A564" s="254">
        <v>10</v>
      </c>
      <c r="B564" s="255" t="str">
        <f t="shared" si="565"/>
        <v xml:space="preserve">:  </v>
      </c>
      <c r="C564" s="258" t="s">
        <v>0</v>
      </c>
      <c r="D564" s="258" t="s">
        <v>0</v>
      </c>
      <c r="E564" s="256"/>
      <c r="F564" s="256" t="s">
        <v>0</v>
      </c>
      <c r="G564" s="256"/>
      <c r="H564" s="257"/>
      <c r="I564" s="258" t="s">
        <v>0</v>
      </c>
      <c r="J564" s="259"/>
      <c r="K564" s="566" t="s">
        <v>0</v>
      </c>
      <c r="L564" s="260" t="s">
        <v>0</v>
      </c>
      <c r="M564" s="314" t="s">
        <v>0</v>
      </c>
      <c r="N564" s="260" t="s">
        <v>299</v>
      </c>
      <c r="O564" s="270"/>
      <c r="P564" s="262" t="s">
        <v>0</v>
      </c>
      <c r="Q564" s="262"/>
      <c r="S564" s="320" t="str">
        <f t="shared" si="562"/>
        <v xml:space="preserve"> </v>
      </c>
      <c r="T564" s="473" t="str">
        <f t="shared" si="563"/>
        <v/>
      </c>
      <c r="U564" s="263" t="e">
        <f t="shared" si="564"/>
        <v>#VALUE!</v>
      </c>
      <c r="V564" s="264" t="str">
        <f t="shared" si="530"/>
        <v>percent</v>
      </c>
      <c r="Z564" s="232"/>
      <c r="AP564" s="232"/>
      <c r="AS564" s="268"/>
      <c r="AU564" s="266" t="str">
        <f t="shared" ca="1" si="531"/>
        <v/>
      </c>
      <c r="AV564" s="266" t="str">
        <f t="shared" ca="1" si="532"/>
        <v/>
      </c>
      <c r="AX564" s="266" t="str">
        <f t="shared" ca="1" si="533"/>
        <v/>
      </c>
      <c r="AY564" s="266" t="str">
        <f t="shared" ca="1" si="534"/>
        <v/>
      </c>
      <c r="BA564" s="266" t="str">
        <f t="shared" ca="1" si="535"/>
        <v/>
      </c>
      <c r="BB564" s="266" t="str">
        <f t="shared" ca="1" si="536"/>
        <v/>
      </c>
      <c r="BD564" s="266" t="str">
        <f t="shared" ca="1" si="537"/>
        <v/>
      </c>
      <c r="BE564" s="266" t="str">
        <f t="shared" ca="1" si="538"/>
        <v/>
      </c>
      <c r="BG564" s="266" t="str">
        <f t="shared" ca="1" si="539"/>
        <v/>
      </c>
      <c r="BH564" s="266" t="str">
        <f t="shared" ca="1" si="540"/>
        <v/>
      </c>
      <c r="BI564" s="235"/>
      <c r="BJ564" s="266" t="str">
        <f t="shared" ca="1" si="541"/>
        <v/>
      </c>
      <c r="BK564" s="266" t="str">
        <f t="shared" ca="1" si="542"/>
        <v/>
      </c>
      <c r="BM564" s="266" t="str">
        <f t="shared" ca="1" si="543"/>
        <v/>
      </c>
      <c r="BN564" s="266" t="str">
        <f t="shared" ca="1" si="544"/>
        <v/>
      </c>
      <c r="BP564" s="266" t="str">
        <f t="shared" ca="1" si="545"/>
        <v/>
      </c>
      <c r="BQ564" s="266" t="str">
        <f t="shared" ca="1" si="546"/>
        <v/>
      </c>
      <c r="BS564" s="266" t="str">
        <f t="shared" ca="1" si="547"/>
        <v/>
      </c>
      <c r="BT564" s="266" t="str">
        <f t="shared" ca="1" si="548"/>
        <v/>
      </c>
      <c r="BU564" s="241"/>
      <c r="BV564" s="232"/>
      <c r="BW564" s="266" t="str">
        <f t="shared" ca="1" si="549"/>
        <v/>
      </c>
      <c r="BX564" s="266" t="str">
        <f t="shared" ca="1" si="550"/>
        <v/>
      </c>
      <c r="BY564" s="241"/>
      <c r="BZ564" s="266" t="str">
        <f t="shared" ca="1" si="551"/>
        <v/>
      </c>
      <c r="CA564" s="266" t="str">
        <f t="shared" ca="1" si="552"/>
        <v/>
      </c>
      <c r="CC564" s="266" t="str">
        <f t="shared" ca="1" si="553"/>
        <v/>
      </c>
      <c r="CD564" s="266" t="str">
        <f t="shared" ca="1" si="554"/>
        <v/>
      </c>
      <c r="CF564" s="266" t="str">
        <f t="shared" si="555"/>
        <v/>
      </c>
      <c r="CG564" s="266" t="str">
        <f t="shared" si="556"/>
        <v/>
      </c>
      <c r="CI564" s="266" t="str">
        <f t="shared" ca="1" si="557"/>
        <v/>
      </c>
      <c r="CJ564" s="266" t="str">
        <f t="shared" ca="1" si="558"/>
        <v/>
      </c>
      <c r="CL564" s="266" t="str">
        <f t="shared" ca="1" si="559"/>
        <v/>
      </c>
      <c r="CM564" s="266" t="str">
        <f t="shared" ca="1" si="560"/>
        <v/>
      </c>
    </row>
    <row r="565" spans="1:91" s="239" customFormat="1" ht="17.399999999999999" x14ac:dyDescent="0.55000000000000004">
      <c r="A565" s="254">
        <v>11</v>
      </c>
      <c r="B565" s="255" t="str">
        <f t="shared" si="565"/>
        <v xml:space="preserve">:  </v>
      </c>
      <c r="C565" s="258" t="s">
        <v>0</v>
      </c>
      <c r="D565" s="258" t="s">
        <v>0</v>
      </c>
      <c r="E565" s="256"/>
      <c r="F565" s="256" t="s">
        <v>0</v>
      </c>
      <c r="G565" s="256"/>
      <c r="H565" s="257"/>
      <c r="I565" s="258" t="s">
        <v>0</v>
      </c>
      <c r="J565" s="259"/>
      <c r="K565" s="566" t="s">
        <v>0</v>
      </c>
      <c r="L565" s="260" t="s">
        <v>0</v>
      </c>
      <c r="M565" s="314" t="s">
        <v>0</v>
      </c>
      <c r="N565" s="260" t="s">
        <v>299</v>
      </c>
      <c r="O565" s="270"/>
      <c r="P565" s="262" t="s">
        <v>0</v>
      </c>
      <c r="Q565" s="262"/>
      <c r="S565" s="320" t="str">
        <f t="shared" si="562"/>
        <v xml:space="preserve"> </v>
      </c>
      <c r="T565" s="473" t="str">
        <f t="shared" si="563"/>
        <v/>
      </c>
      <c r="U565" s="263" t="e">
        <f t="shared" si="564"/>
        <v>#VALUE!</v>
      </c>
      <c r="V565" s="264" t="str">
        <f t="shared" si="530"/>
        <v>percent</v>
      </c>
      <c r="Z565" s="232"/>
      <c r="AP565" s="232"/>
      <c r="AS565" s="268"/>
      <c r="AU565" s="266" t="str">
        <f t="shared" ca="1" si="531"/>
        <v/>
      </c>
      <c r="AV565" s="266" t="str">
        <f t="shared" ca="1" si="532"/>
        <v/>
      </c>
      <c r="AX565" s="266" t="str">
        <f t="shared" ca="1" si="533"/>
        <v/>
      </c>
      <c r="AY565" s="266" t="str">
        <f t="shared" ca="1" si="534"/>
        <v/>
      </c>
      <c r="BA565" s="266" t="str">
        <f t="shared" ca="1" si="535"/>
        <v/>
      </c>
      <c r="BB565" s="266" t="str">
        <f t="shared" ca="1" si="536"/>
        <v/>
      </c>
      <c r="BD565" s="266" t="str">
        <f t="shared" ca="1" si="537"/>
        <v/>
      </c>
      <c r="BE565" s="266" t="str">
        <f t="shared" ca="1" si="538"/>
        <v/>
      </c>
      <c r="BG565" s="266" t="str">
        <f t="shared" ca="1" si="539"/>
        <v/>
      </c>
      <c r="BH565" s="266" t="str">
        <f t="shared" ca="1" si="540"/>
        <v/>
      </c>
      <c r="BI565" s="235"/>
      <c r="BJ565" s="266" t="str">
        <f t="shared" ca="1" si="541"/>
        <v/>
      </c>
      <c r="BK565" s="266" t="str">
        <f t="shared" ca="1" si="542"/>
        <v/>
      </c>
      <c r="BM565" s="266" t="str">
        <f t="shared" ca="1" si="543"/>
        <v/>
      </c>
      <c r="BN565" s="266" t="str">
        <f t="shared" ca="1" si="544"/>
        <v/>
      </c>
      <c r="BP565" s="266" t="str">
        <f t="shared" ca="1" si="545"/>
        <v/>
      </c>
      <c r="BQ565" s="266" t="str">
        <f t="shared" ca="1" si="546"/>
        <v/>
      </c>
      <c r="BS565" s="266" t="str">
        <f t="shared" ca="1" si="547"/>
        <v/>
      </c>
      <c r="BT565" s="266" t="str">
        <f t="shared" ca="1" si="548"/>
        <v/>
      </c>
      <c r="BU565" s="241"/>
      <c r="BV565" s="232"/>
      <c r="BW565" s="266" t="str">
        <f t="shared" ca="1" si="549"/>
        <v/>
      </c>
      <c r="BX565" s="266" t="str">
        <f t="shared" ca="1" si="550"/>
        <v/>
      </c>
      <c r="BY565" s="241"/>
      <c r="BZ565" s="266" t="str">
        <f t="shared" ca="1" si="551"/>
        <v/>
      </c>
      <c r="CA565" s="266" t="str">
        <f t="shared" ca="1" si="552"/>
        <v/>
      </c>
      <c r="CC565" s="266" t="str">
        <f t="shared" ca="1" si="553"/>
        <v/>
      </c>
      <c r="CD565" s="266" t="str">
        <f t="shared" ca="1" si="554"/>
        <v/>
      </c>
      <c r="CF565" s="266" t="str">
        <f t="shared" si="555"/>
        <v/>
      </c>
      <c r="CG565" s="266" t="str">
        <f t="shared" si="556"/>
        <v/>
      </c>
      <c r="CI565" s="266" t="str">
        <f t="shared" ca="1" si="557"/>
        <v/>
      </c>
      <c r="CJ565" s="266" t="str">
        <f t="shared" ca="1" si="558"/>
        <v/>
      </c>
      <c r="CL565" s="266" t="str">
        <f t="shared" ca="1" si="559"/>
        <v/>
      </c>
      <c r="CM565" s="266" t="str">
        <f t="shared" ca="1" si="560"/>
        <v/>
      </c>
    </row>
    <row r="566" spans="1:91" s="239" customFormat="1" ht="17.399999999999999" x14ac:dyDescent="0.55000000000000004">
      <c r="A566" s="254">
        <v>12</v>
      </c>
      <c r="B566" s="255" t="str">
        <f t="shared" si="565"/>
        <v xml:space="preserve">:  </v>
      </c>
      <c r="C566" s="258" t="s">
        <v>0</v>
      </c>
      <c r="D566" s="258"/>
      <c r="E566" s="256"/>
      <c r="F566" s="258"/>
      <c r="G566" s="256"/>
      <c r="H566" s="257"/>
      <c r="I566" s="258"/>
      <c r="J566" s="259"/>
      <c r="K566" s="566"/>
      <c r="L566" s="260"/>
      <c r="M566" s="314" t="s">
        <v>0</v>
      </c>
      <c r="N566" s="260" t="s">
        <v>299</v>
      </c>
      <c r="O566" s="270"/>
      <c r="P566" s="262"/>
      <c r="Q566" s="262"/>
      <c r="S566" s="320" t="str">
        <f t="shared" si="562"/>
        <v xml:space="preserve"> </v>
      </c>
      <c r="T566" s="473" t="str">
        <f t="shared" si="563"/>
        <v/>
      </c>
      <c r="U566" s="263" t="e">
        <f t="shared" si="564"/>
        <v>#VALUE!</v>
      </c>
      <c r="V566" s="264" t="str">
        <f t="shared" si="530"/>
        <v>percent</v>
      </c>
      <c r="Z566" s="232"/>
      <c r="AP566" s="232"/>
      <c r="AS566" s="268"/>
      <c r="AU566" s="266" t="str">
        <f t="shared" ca="1" si="531"/>
        <v/>
      </c>
      <c r="AV566" s="266" t="str">
        <f t="shared" ca="1" si="532"/>
        <v/>
      </c>
      <c r="AX566" s="266" t="str">
        <f t="shared" ca="1" si="533"/>
        <v/>
      </c>
      <c r="AY566" s="266" t="str">
        <f t="shared" ca="1" si="534"/>
        <v/>
      </c>
      <c r="BA566" s="266" t="str">
        <f t="shared" ca="1" si="535"/>
        <v/>
      </c>
      <c r="BB566" s="266" t="str">
        <f t="shared" ca="1" si="536"/>
        <v/>
      </c>
      <c r="BD566" s="266" t="str">
        <f t="shared" ca="1" si="537"/>
        <v/>
      </c>
      <c r="BE566" s="266" t="str">
        <f t="shared" ca="1" si="538"/>
        <v/>
      </c>
      <c r="BG566" s="266" t="str">
        <f t="shared" ca="1" si="539"/>
        <v/>
      </c>
      <c r="BH566" s="266" t="str">
        <f t="shared" ca="1" si="540"/>
        <v/>
      </c>
      <c r="BI566" s="235"/>
      <c r="BJ566" s="266" t="str">
        <f t="shared" ca="1" si="541"/>
        <v/>
      </c>
      <c r="BK566" s="266" t="str">
        <f t="shared" ca="1" si="542"/>
        <v/>
      </c>
      <c r="BM566" s="266" t="str">
        <f t="shared" ca="1" si="543"/>
        <v/>
      </c>
      <c r="BN566" s="266" t="str">
        <f t="shared" ca="1" si="544"/>
        <v/>
      </c>
      <c r="BP566" s="266" t="str">
        <f t="shared" ca="1" si="545"/>
        <v/>
      </c>
      <c r="BQ566" s="266" t="str">
        <f t="shared" ca="1" si="546"/>
        <v/>
      </c>
      <c r="BS566" s="266" t="str">
        <f t="shared" ca="1" si="547"/>
        <v/>
      </c>
      <c r="BT566" s="266" t="str">
        <f t="shared" ca="1" si="548"/>
        <v/>
      </c>
      <c r="BU566" s="241"/>
      <c r="BV566" s="232"/>
      <c r="BW566" s="266" t="str">
        <f t="shared" ca="1" si="549"/>
        <v/>
      </c>
      <c r="BX566" s="266" t="str">
        <f t="shared" ca="1" si="550"/>
        <v/>
      </c>
      <c r="BY566" s="241"/>
      <c r="BZ566" s="266" t="str">
        <f t="shared" ca="1" si="551"/>
        <v/>
      </c>
      <c r="CA566" s="266" t="str">
        <f t="shared" ca="1" si="552"/>
        <v/>
      </c>
      <c r="CC566" s="266" t="str">
        <f t="shared" ca="1" si="553"/>
        <v/>
      </c>
      <c r="CD566" s="266" t="str">
        <f t="shared" ca="1" si="554"/>
        <v/>
      </c>
      <c r="CF566" s="266" t="str">
        <f t="shared" si="555"/>
        <v/>
      </c>
      <c r="CG566" s="266" t="str">
        <f t="shared" si="556"/>
        <v/>
      </c>
      <c r="CI566" s="266" t="str">
        <f t="shared" ca="1" si="557"/>
        <v/>
      </c>
      <c r="CJ566" s="266" t="str">
        <f t="shared" ca="1" si="558"/>
        <v/>
      </c>
      <c r="CL566" s="266" t="str">
        <f t="shared" ca="1" si="559"/>
        <v/>
      </c>
      <c r="CM566" s="266" t="str">
        <f t="shared" ca="1" si="560"/>
        <v/>
      </c>
    </row>
    <row r="567" spans="1:91" s="239" customFormat="1" ht="17.399999999999999" x14ac:dyDescent="0.55000000000000004">
      <c r="A567" s="254">
        <v>13</v>
      </c>
      <c r="B567" s="255" t="str">
        <f t="shared" si="565"/>
        <v xml:space="preserve">: </v>
      </c>
      <c r="C567" s="258"/>
      <c r="D567" s="258"/>
      <c r="E567" s="256"/>
      <c r="F567" s="258"/>
      <c r="G567" s="256"/>
      <c r="H567" s="257"/>
      <c r="I567" s="258"/>
      <c r="J567" s="259"/>
      <c r="K567" s="566"/>
      <c r="L567" s="260"/>
      <c r="M567" s="314" t="s">
        <v>0</v>
      </c>
      <c r="N567" s="260" t="s">
        <v>299</v>
      </c>
      <c r="O567" s="270"/>
      <c r="P567" s="262"/>
      <c r="Q567" s="262"/>
      <c r="S567" s="320" t="str">
        <f t="shared" si="562"/>
        <v xml:space="preserve"> </v>
      </c>
      <c r="T567" s="473" t="str">
        <f t="shared" si="563"/>
        <v/>
      </c>
      <c r="U567" s="263" t="e">
        <f t="shared" si="564"/>
        <v>#VALUE!</v>
      </c>
      <c r="V567" s="264" t="str">
        <f t="shared" si="530"/>
        <v>percent</v>
      </c>
      <c r="Z567" s="232"/>
      <c r="AP567" s="232"/>
      <c r="AS567" s="268"/>
      <c r="AU567" s="266" t="str">
        <f t="shared" ca="1" si="531"/>
        <v/>
      </c>
      <c r="AV567" s="266" t="str">
        <f t="shared" ca="1" si="532"/>
        <v/>
      </c>
      <c r="AX567" s="266" t="str">
        <f t="shared" ca="1" si="533"/>
        <v/>
      </c>
      <c r="AY567" s="266" t="str">
        <f t="shared" ca="1" si="534"/>
        <v/>
      </c>
      <c r="BA567" s="266" t="str">
        <f t="shared" ca="1" si="535"/>
        <v/>
      </c>
      <c r="BB567" s="266" t="str">
        <f t="shared" ca="1" si="536"/>
        <v/>
      </c>
      <c r="BD567" s="266" t="str">
        <f t="shared" ca="1" si="537"/>
        <v/>
      </c>
      <c r="BE567" s="266" t="str">
        <f t="shared" ca="1" si="538"/>
        <v/>
      </c>
      <c r="BG567" s="266" t="str">
        <f t="shared" ca="1" si="539"/>
        <v/>
      </c>
      <c r="BH567" s="266" t="str">
        <f t="shared" ca="1" si="540"/>
        <v/>
      </c>
      <c r="BI567" s="235"/>
      <c r="BJ567" s="266" t="str">
        <f t="shared" ca="1" si="541"/>
        <v/>
      </c>
      <c r="BK567" s="266" t="str">
        <f t="shared" ca="1" si="542"/>
        <v/>
      </c>
      <c r="BM567" s="266" t="str">
        <f t="shared" ca="1" si="543"/>
        <v/>
      </c>
      <c r="BN567" s="266" t="str">
        <f t="shared" ca="1" si="544"/>
        <v/>
      </c>
      <c r="BP567" s="266" t="str">
        <f t="shared" ca="1" si="545"/>
        <v/>
      </c>
      <c r="BQ567" s="266" t="str">
        <f t="shared" ca="1" si="546"/>
        <v/>
      </c>
      <c r="BS567" s="266" t="str">
        <f t="shared" ca="1" si="547"/>
        <v/>
      </c>
      <c r="BT567" s="266" t="str">
        <f t="shared" ca="1" si="548"/>
        <v/>
      </c>
      <c r="BU567" s="241"/>
      <c r="BV567" s="232"/>
      <c r="BW567" s="266" t="str">
        <f t="shared" ca="1" si="549"/>
        <v/>
      </c>
      <c r="BX567" s="266" t="str">
        <f t="shared" ca="1" si="550"/>
        <v/>
      </c>
      <c r="BY567" s="241"/>
      <c r="BZ567" s="266" t="str">
        <f t="shared" ca="1" si="551"/>
        <v/>
      </c>
      <c r="CA567" s="266" t="str">
        <f t="shared" ca="1" si="552"/>
        <v/>
      </c>
      <c r="CC567" s="266" t="str">
        <f t="shared" ca="1" si="553"/>
        <v/>
      </c>
      <c r="CD567" s="266" t="str">
        <f t="shared" ca="1" si="554"/>
        <v/>
      </c>
      <c r="CF567" s="266" t="str">
        <f t="shared" si="555"/>
        <v/>
      </c>
      <c r="CG567" s="266" t="str">
        <f t="shared" si="556"/>
        <v/>
      </c>
      <c r="CI567" s="266" t="str">
        <f t="shared" ca="1" si="557"/>
        <v/>
      </c>
      <c r="CJ567" s="266" t="str">
        <f t="shared" ca="1" si="558"/>
        <v/>
      </c>
      <c r="CL567" s="266" t="str">
        <f t="shared" ca="1" si="559"/>
        <v/>
      </c>
      <c r="CM567" s="266" t="str">
        <f t="shared" ca="1" si="560"/>
        <v/>
      </c>
    </row>
    <row r="568" spans="1:91" s="239" customFormat="1" ht="17.399999999999999" x14ac:dyDescent="0.55000000000000004">
      <c r="A568" s="254">
        <v>14</v>
      </c>
      <c r="B568" s="255" t="str">
        <f t="shared" si="565"/>
        <v xml:space="preserve">: </v>
      </c>
      <c r="C568" s="258"/>
      <c r="D568" s="258"/>
      <c r="E568" s="256"/>
      <c r="F568" s="258"/>
      <c r="G568" s="256"/>
      <c r="H568" s="257"/>
      <c r="I568" s="258"/>
      <c r="J568" s="259"/>
      <c r="K568" s="566"/>
      <c r="L568" s="260"/>
      <c r="M568" s="314" t="s">
        <v>0</v>
      </c>
      <c r="N568" s="260" t="s">
        <v>299</v>
      </c>
      <c r="O568" s="270"/>
      <c r="P568" s="262"/>
      <c r="Q568" s="262"/>
      <c r="S568" s="320" t="str">
        <f t="shared" si="562"/>
        <v xml:space="preserve"> </v>
      </c>
      <c r="T568" s="473" t="str">
        <f t="shared" si="563"/>
        <v/>
      </c>
      <c r="U568" s="263" t="e">
        <f t="shared" si="564"/>
        <v>#VALUE!</v>
      </c>
      <c r="V568" s="264" t="str">
        <f t="shared" si="530"/>
        <v>percent</v>
      </c>
      <c r="Z568" s="232"/>
      <c r="AP568" s="232"/>
      <c r="AS568" s="268"/>
      <c r="AU568" s="266" t="str">
        <f t="shared" ca="1" si="531"/>
        <v/>
      </c>
      <c r="AV568" s="266" t="str">
        <f t="shared" ca="1" si="532"/>
        <v/>
      </c>
      <c r="AX568" s="266" t="str">
        <f t="shared" ca="1" si="533"/>
        <v/>
      </c>
      <c r="AY568" s="266" t="str">
        <f t="shared" ca="1" si="534"/>
        <v/>
      </c>
      <c r="BA568" s="266" t="str">
        <f t="shared" ca="1" si="535"/>
        <v/>
      </c>
      <c r="BB568" s="266" t="str">
        <f t="shared" ca="1" si="536"/>
        <v/>
      </c>
      <c r="BD568" s="266" t="str">
        <f t="shared" ca="1" si="537"/>
        <v/>
      </c>
      <c r="BE568" s="266" t="str">
        <f t="shared" ca="1" si="538"/>
        <v/>
      </c>
      <c r="BG568" s="266" t="str">
        <f t="shared" ca="1" si="539"/>
        <v/>
      </c>
      <c r="BH568" s="266" t="str">
        <f t="shared" ca="1" si="540"/>
        <v/>
      </c>
      <c r="BI568" s="235"/>
      <c r="BJ568" s="266" t="str">
        <f t="shared" ca="1" si="541"/>
        <v/>
      </c>
      <c r="BK568" s="266" t="str">
        <f t="shared" ca="1" si="542"/>
        <v/>
      </c>
      <c r="BM568" s="266" t="str">
        <f t="shared" ca="1" si="543"/>
        <v/>
      </c>
      <c r="BN568" s="266" t="str">
        <f t="shared" ca="1" si="544"/>
        <v/>
      </c>
      <c r="BP568" s="266" t="str">
        <f t="shared" ca="1" si="545"/>
        <v/>
      </c>
      <c r="BQ568" s="266" t="str">
        <f t="shared" ca="1" si="546"/>
        <v/>
      </c>
      <c r="BS568" s="266" t="str">
        <f t="shared" ca="1" si="547"/>
        <v/>
      </c>
      <c r="BT568" s="266" t="str">
        <f t="shared" ca="1" si="548"/>
        <v/>
      </c>
      <c r="BU568" s="241"/>
      <c r="BV568" s="232"/>
      <c r="BW568" s="266" t="str">
        <f t="shared" ca="1" si="549"/>
        <v/>
      </c>
      <c r="BX568" s="266" t="str">
        <f t="shared" ca="1" si="550"/>
        <v/>
      </c>
      <c r="BY568" s="241"/>
      <c r="BZ568" s="266" t="str">
        <f t="shared" ca="1" si="551"/>
        <v/>
      </c>
      <c r="CA568" s="266" t="str">
        <f t="shared" ca="1" si="552"/>
        <v/>
      </c>
      <c r="CC568" s="266" t="str">
        <f t="shared" ca="1" si="553"/>
        <v/>
      </c>
      <c r="CD568" s="266" t="str">
        <f t="shared" ca="1" si="554"/>
        <v/>
      </c>
      <c r="CF568" s="266" t="str">
        <f t="shared" si="555"/>
        <v/>
      </c>
      <c r="CG568" s="266" t="str">
        <f t="shared" si="556"/>
        <v/>
      </c>
      <c r="CI568" s="266" t="str">
        <f t="shared" ca="1" si="557"/>
        <v/>
      </c>
      <c r="CJ568" s="266" t="str">
        <f t="shared" ca="1" si="558"/>
        <v/>
      </c>
      <c r="CL568" s="266" t="str">
        <f t="shared" ca="1" si="559"/>
        <v/>
      </c>
      <c r="CM568" s="266" t="str">
        <f t="shared" ca="1" si="560"/>
        <v/>
      </c>
    </row>
    <row r="569" spans="1:91" s="239" customFormat="1" ht="17.399999999999999" x14ac:dyDescent="0.55000000000000004">
      <c r="A569" s="254">
        <v>15</v>
      </c>
      <c r="B569" s="255" t="str">
        <f t="shared" si="565"/>
        <v xml:space="preserve">: </v>
      </c>
      <c r="C569" s="258"/>
      <c r="D569" s="258"/>
      <c r="E569" s="256"/>
      <c r="F569" s="258"/>
      <c r="G569" s="256"/>
      <c r="H569" s="257"/>
      <c r="I569" s="258"/>
      <c r="J569" s="259"/>
      <c r="K569" s="566"/>
      <c r="L569" s="260"/>
      <c r="M569" s="314" t="s">
        <v>0</v>
      </c>
      <c r="N569" s="260" t="s">
        <v>299</v>
      </c>
      <c r="O569" s="270"/>
      <c r="P569" s="262"/>
      <c r="Q569" s="262"/>
      <c r="S569" s="320" t="str">
        <f t="shared" si="562"/>
        <v xml:space="preserve"> </v>
      </c>
      <c r="T569" s="473" t="str">
        <f t="shared" si="563"/>
        <v/>
      </c>
      <c r="U569" s="263" t="e">
        <f t="shared" si="564"/>
        <v>#VALUE!</v>
      </c>
      <c r="V569" s="264" t="str">
        <f t="shared" si="530"/>
        <v>percent</v>
      </c>
      <c r="Z569" s="232"/>
      <c r="AP569" s="232"/>
      <c r="AS569" s="268"/>
      <c r="AU569" s="266" t="str">
        <f t="shared" ca="1" si="531"/>
        <v/>
      </c>
      <c r="AV569" s="266" t="str">
        <f t="shared" ca="1" si="532"/>
        <v/>
      </c>
      <c r="AX569" s="266" t="str">
        <f t="shared" ca="1" si="533"/>
        <v/>
      </c>
      <c r="AY569" s="266" t="str">
        <f t="shared" ca="1" si="534"/>
        <v/>
      </c>
      <c r="BA569" s="266" t="str">
        <f t="shared" ca="1" si="535"/>
        <v/>
      </c>
      <c r="BB569" s="266" t="str">
        <f t="shared" ca="1" si="536"/>
        <v/>
      </c>
      <c r="BD569" s="266" t="str">
        <f t="shared" ca="1" si="537"/>
        <v/>
      </c>
      <c r="BE569" s="266" t="str">
        <f t="shared" ca="1" si="538"/>
        <v/>
      </c>
      <c r="BG569" s="266" t="str">
        <f t="shared" ca="1" si="539"/>
        <v/>
      </c>
      <c r="BH569" s="266" t="str">
        <f t="shared" ca="1" si="540"/>
        <v/>
      </c>
      <c r="BI569" s="235"/>
      <c r="BJ569" s="266" t="str">
        <f t="shared" ca="1" si="541"/>
        <v/>
      </c>
      <c r="BK569" s="266" t="str">
        <f t="shared" ca="1" si="542"/>
        <v/>
      </c>
      <c r="BM569" s="266" t="str">
        <f t="shared" ca="1" si="543"/>
        <v/>
      </c>
      <c r="BN569" s="266" t="str">
        <f t="shared" ca="1" si="544"/>
        <v/>
      </c>
      <c r="BP569" s="266" t="str">
        <f t="shared" ca="1" si="545"/>
        <v/>
      </c>
      <c r="BQ569" s="266" t="str">
        <f t="shared" ca="1" si="546"/>
        <v/>
      </c>
      <c r="BS569" s="266" t="str">
        <f t="shared" ca="1" si="547"/>
        <v/>
      </c>
      <c r="BT569" s="266" t="str">
        <f t="shared" ca="1" si="548"/>
        <v/>
      </c>
      <c r="BU569" s="241"/>
      <c r="BV569" s="232"/>
      <c r="BW569" s="266" t="str">
        <f t="shared" ca="1" si="549"/>
        <v/>
      </c>
      <c r="BX569" s="266" t="str">
        <f t="shared" ca="1" si="550"/>
        <v/>
      </c>
      <c r="BY569" s="241"/>
      <c r="BZ569" s="266" t="str">
        <f t="shared" ca="1" si="551"/>
        <v/>
      </c>
      <c r="CA569" s="266" t="str">
        <f t="shared" ca="1" si="552"/>
        <v/>
      </c>
      <c r="CC569" s="266" t="str">
        <f t="shared" ca="1" si="553"/>
        <v/>
      </c>
      <c r="CD569" s="266" t="str">
        <f t="shared" ca="1" si="554"/>
        <v/>
      </c>
      <c r="CF569" s="266" t="str">
        <f t="shared" si="555"/>
        <v/>
      </c>
      <c r="CG569" s="266" t="str">
        <f t="shared" si="556"/>
        <v/>
      </c>
      <c r="CI569" s="266" t="str">
        <f t="shared" ca="1" si="557"/>
        <v/>
      </c>
      <c r="CJ569" s="266" t="str">
        <f t="shared" ca="1" si="558"/>
        <v/>
      </c>
      <c r="CL569" s="266" t="str">
        <f t="shared" ca="1" si="559"/>
        <v/>
      </c>
      <c r="CM569" s="266" t="str">
        <f t="shared" ca="1" si="560"/>
        <v/>
      </c>
    </row>
    <row r="570" spans="1:91" s="239" customFormat="1" ht="17.399999999999999" x14ac:dyDescent="0.55000000000000004">
      <c r="A570" s="254">
        <v>16</v>
      </c>
      <c r="B570" s="255" t="str">
        <f t="shared" si="565"/>
        <v xml:space="preserve">: </v>
      </c>
      <c r="C570" s="258"/>
      <c r="D570" s="258"/>
      <c r="E570" s="256"/>
      <c r="F570" s="258"/>
      <c r="G570" s="256"/>
      <c r="H570" s="257"/>
      <c r="I570" s="258"/>
      <c r="J570" s="259"/>
      <c r="K570" s="566"/>
      <c r="L570" s="260"/>
      <c r="M570" s="314" t="s">
        <v>0</v>
      </c>
      <c r="N570" s="260" t="s">
        <v>299</v>
      </c>
      <c r="O570" s="270"/>
      <c r="P570" s="262"/>
      <c r="Q570" s="262"/>
      <c r="S570" s="320" t="str">
        <f t="shared" si="562"/>
        <v xml:space="preserve"> </v>
      </c>
      <c r="T570" s="473" t="str">
        <f t="shared" si="563"/>
        <v/>
      </c>
      <c r="U570" s="263" t="e">
        <f t="shared" si="564"/>
        <v>#VALUE!</v>
      </c>
      <c r="V570" s="264" t="str">
        <f t="shared" si="530"/>
        <v>percent</v>
      </c>
      <c r="Z570" s="232"/>
      <c r="AP570" s="232"/>
      <c r="AS570" s="268"/>
      <c r="AU570" s="266" t="str">
        <f t="shared" ca="1" si="531"/>
        <v/>
      </c>
      <c r="AV570" s="266" t="str">
        <f t="shared" ca="1" si="532"/>
        <v/>
      </c>
      <c r="AX570" s="266" t="str">
        <f t="shared" ca="1" si="533"/>
        <v/>
      </c>
      <c r="AY570" s="266" t="str">
        <f t="shared" ca="1" si="534"/>
        <v/>
      </c>
      <c r="BA570" s="266" t="str">
        <f t="shared" ca="1" si="535"/>
        <v/>
      </c>
      <c r="BB570" s="266" t="str">
        <f t="shared" ca="1" si="536"/>
        <v/>
      </c>
      <c r="BD570" s="266" t="str">
        <f t="shared" ca="1" si="537"/>
        <v/>
      </c>
      <c r="BE570" s="266" t="str">
        <f t="shared" ca="1" si="538"/>
        <v/>
      </c>
      <c r="BG570" s="266" t="str">
        <f t="shared" ca="1" si="539"/>
        <v/>
      </c>
      <c r="BH570" s="266" t="str">
        <f t="shared" ca="1" si="540"/>
        <v/>
      </c>
      <c r="BI570" s="235"/>
      <c r="BJ570" s="266" t="str">
        <f t="shared" ca="1" si="541"/>
        <v/>
      </c>
      <c r="BK570" s="266" t="str">
        <f t="shared" ca="1" si="542"/>
        <v/>
      </c>
      <c r="BM570" s="266" t="str">
        <f t="shared" ca="1" si="543"/>
        <v/>
      </c>
      <c r="BN570" s="266" t="str">
        <f t="shared" ca="1" si="544"/>
        <v/>
      </c>
      <c r="BP570" s="266" t="str">
        <f t="shared" ca="1" si="545"/>
        <v/>
      </c>
      <c r="BQ570" s="266" t="str">
        <f t="shared" ca="1" si="546"/>
        <v/>
      </c>
      <c r="BS570" s="266" t="str">
        <f t="shared" ca="1" si="547"/>
        <v/>
      </c>
      <c r="BT570" s="266" t="str">
        <f t="shared" ca="1" si="548"/>
        <v/>
      </c>
      <c r="BU570" s="241"/>
      <c r="BV570" s="232"/>
      <c r="BW570" s="266" t="str">
        <f t="shared" ca="1" si="549"/>
        <v/>
      </c>
      <c r="BX570" s="266" t="str">
        <f t="shared" ca="1" si="550"/>
        <v/>
      </c>
      <c r="BY570" s="241"/>
      <c r="BZ570" s="266" t="str">
        <f t="shared" ca="1" si="551"/>
        <v/>
      </c>
      <c r="CA570" s="266" t="str">
        <f t="shared" ca="1" si="552"/>
        <v/>
      </c>
      <c r="CC570" s="266" t="str">
        <f t="shared" ca="1" si="553"/>
        <v/>
      </c>
      <c r="CD570" s="266" t="str">
        <f t="shared" ca="1" si="554"/>
        <v/>
      </c>
      <c r="CF570" s="266" t="str">
        <f t="shared" si="555"/>
        <v/>
      </c>
      <c r="CG570" s="266" t="str">
        <f t="shared" si="556"/>
        <v/>
      </c>
      <c r="CI570" s="266" t="str">
        <f t="shared" ca="1" si="557"/>
        <v/>
      </c>
      <c r="CJ570" s="266" t="str">
        <f t="shared" ca="1" si="558"/>
        <v/>
      </c>
      <c r="CL570" s="266" t="str">
        <f t="shared" ca="1" si="559"/>
        <v/>
      </c>
      <c r="CM570" s="266" t="str">
        <f t="shared" ca="1" si="560"/>
        <v/>
      </c>
    </row>
    <row r="571" spans="1:91" s="239" customFormat="1" ht="17.399999999999999" x14ac:dyDescent="0.55000000000000004">
      <c r="A571" s="254">
        <v>17</v>
      </c>
      <c r="B571" s="255" t="str">
        <f t="shared" si="565"/>
        <v xml:space="preserve">: </v>
      </c>
      <c r="C571" s="258"/>
      <c r="D571" s="258"/>
      <c r="E571" s="256"/>
      <c r="F571" s="258"/>
      <c r="G571" s="256"/>
      <c r="H571" s="257"/>
      <c r="I571" s="258"/>
      <c r="J571" s="259"/>
      <c r="K571" s="566"/>
      <c r="L571" s="260"/>
      <c r="M571" s="314" t="s">
        <v>0</v>
      </c>
      <c r="N571" s="260" t="s">
        <v>299</v>
      </c>
      <c r="O571" s="270"/>
      <c r="P571" s="262"/>
      <c r="Q571" s="262"/>
      <c r="S571" s="320" t="str">
        <f t="shared" si="562"/>
        <v xml:space="preserve"> </v>
      </c>
      <c r="T571" s="473" t="str">
        <f t="shared" si="563"/>
        <v/>
      </c>
      <c r="U571" s="263" t="e">
        <f t="shared" si="564"/>
        <v>#VALUE!</v>
      </c>
      <c r="V571" s="264" t="str">
        <f t="shared" si="530"/>
        <v>percent</v>
      </c>
      <c r="Z571" s="232"/>
      <c r="AP571" s="232"/>
      <c r="AS571" s="268"/>
      <c r="AU571" s="266" t="str">
        <f t="shared" ca="1" si="531"/>
        <v/>
      </c>
      <c r="AV571" s="266" t="str">
        <f t="shared" ca="1" si="532"/>
        <v/>
      </c>
      <c r="AX571" s="266" t="str">
        <f t="shared" ca="1" si="533"/>
        <v/>
      </c>
      <c r="AY571" s="266" t="str">
        <f t="shared" ca="1" si="534"/>
        <v/>
      </c>
      <c r="BA571" s="266" t="str">
        <f t="shared" ca="1" si="535"/>
        <v/>
      </c>
      <c r="BB571" s="266" t="str">
        <f t="shared" ca="1" si="536"/>
        <v/>
      </c>
      <c r="BD571" s="266" t="str">
        <f t="shared" ca="1" si="537"/>
        <v/>
      </c>
      <c r="BE571" s="266" t="str">
        <f t="shared" ca="1" si="538"/>
        <v/>
      </c>
      <c r="BG571" s="266" t="str">
        <f t="shared" ca="1" si="539"/>
        <v/>
      </c>
      <c r="BH571" s="266" t="str">
        <f t="shared" ca="1" si="540"/>
        <v/>
      </c>
      <c r="BI571" s="235"/>
      <c r="BJ571" s="266" t="str">
        <f t="shared" ca="1" si="541"/>
        <v/>
      </c>
      <c r="BK571" s="266" t="str">
        <f t="shared" ca="1" si="542"/>
        <v/>
      </c>
      <c r="BM571" s="266" t="str">
        <f t="shared" ca="1" si="543"/>
        <v/>
      </c>
      <c r="BN571" s="266" t="str">
        <f t="shared" ca="1" si="544"/>
        <v/>
      </c>
      <c r="BP571" s="266" t="str">
        <f t="shared" ca="1" si="545"/>
        <v/>
      </c>
      <c r="BQ571" s="266" t="str">
        <f t="shared" ca="1" si="546"/>
        <v/>
      </c>
      <c r="BS571" s="266" t="str">
        <f t="shared" ca="1" si="547"/>
        <v/>
      </c>
      <c r="BT571" s="266" t="str">
        <f t="shared" ca="1" si="548"/>
        <v/>
      </c>
      <c r="BU571" s="241"/>
      <c r="BV571" s="232"/>
      <c r="BW571" s="266" t="str">
        <f t="shared" ca="1" si="549"/>
        <v/>
      </c>
      <c r="BX571" s="266" t="str">
        <f t="shared" ca="1" si="550"/>
        <v/>
      </c>
      <c r="BY571" s="241"/>
      <c r="BZ571" s="266" t="str">
        <f t="shared" ca="1" si="551"/>
        <v/>
      </c>
      <c r="CA571" s="266" t="str">
        <f t="shared" ca="1" si="552"/>
        <v/>
      </c>
      <c r="CC571" s="266" t="str">
        <f t="shared" ca="1" si="553"/>
        <v/>
      </c>
      <c r="CD571" s="266" t="str">
        <f t="shared" ca="1" si="554"/>
        <v/>
      </c>
      <c r="CF571" s="266" t="str">
        <f t="shared" si="555"/>
        <v/>
      </c>
      <c r="CG571" s="266" t="str">
        <f t="shared" si="556"/>
        <v/>
      </c>
      <c r="CI571" s="266" t="str">
        <f t="shared" ca="1" si="557"/>
        <v/>
      </c>
      <c r="CJ571" s="266" t="str">
        <f t="shared" ca="1" si="558"/>
        <v/>
      </c>
      <c r="CL571" s="266" t="str">
        <f t="shared" ca="1" si="559"/>
        <v/>
      </c>
      <c r="CM571" s="266" t="str">
        <f t="shared" ca="1" si="560"/>
        <v/>
      </c>
    </row>
    <row r="572" spans="1:91" s="239" customFormat="1" ht="17.399999999999999" x14ac:dyDescent="0.55000000000000004">
      <c r="A572" s="254">
        <v>18</v>
      </c>
      <c r="B572" s="255" t="str">
        <f t="shared" si="565"/>
        <v xml:space="preserve">: </v>
      </c>
      <c r="C572" s="258"/>
      <c r="D572" s="258"/>
      <c r="E572" s="256"/>
      <c r="F572" s="258"/>
      <c r="G572" s="256"/>
      <c r="H572" s="257"/>
      <c r="I572" s="258"/>
      <c r="J572" s="259"/>
      <c r="K572" s="566"/>
      <c r="L572" s="258"/>
      <c r="M572" s="314" t="s">
        <v>0</v>
      </c>
      <c r="N572" s="260" t="s">
        <v>299</v>
      </c>
      <c r="O572" s="270"/>
      <c r="P572" s="262"/>
      <c r="Q572" s="262"/>
      <c r="S572" s="320" t="str">
        <f t="shared" si="562"/>
        <v xml:space="preserve"> </v>
      </c>
      <c r="T572" s="473" t="str">
        <f t="shared" si="563"/>
        <v/>
      </c>
      <c r="U572" s="263" t="e">
        <f t="shared" si="564"/>
        <v>#VALUE!</v>
      </c>
      <c r="V572" s="264" t="str">
        <f t="shared" si="530"/>
        <v>percent</v>
      </c>
      <c r="Z572" s="232"/>
      <c r="AP572" s="232"/>
      <c r="AS572" s="268"/>
      <c r="AU572" s="266" t="str">
        <f t="shared" ca="1" si="531"/>
        <v/>
      </c>
      <c r="AV572" s="266" t="str">
        <f t="shared" ca="1" si="532"/>
        <v/>
      </c>
      <c r="AX572" s="266" t="str">
        <f t="shared" ca="1" si="533"/>
        <v/>
      </c>
      <c r="AY572" s="266" t="str">
        <f t="shared" ca="1" si="534"/>
        <v/>
      </c>
      <c r="BA572" s="266" t="str">
        <f t="shared" ca="1" si="535"/>
        <v/>
      </c>
      <c r="BB572" s="266" t="str">
        <f t="shared" ca="1" si="536"/>
        <v/>
      </c>
      <c r="BD572" s="266" t="str">
        <f t="shared" ca="1" si="537"/>
        <v/>
      </c>
      <c r="BE572" s="266" t="str">
        <f t="shared" ca="1" si="538"/>
        <v/>
      </c>
      <c r="BG572" s="266" t="str">
        <f t="shared" ca="1" si="539"/>
        <v/>
      </c>
      <c r="BH572" s="266" t="str">
        <f t="shared" ca="1" si="540"/>
        <v/>
      </c>
      <c r="BI572" s="235"/>
      <c r="BJ572" s="266" t="str">
        <f t="shared" ca="1" si="541"/>
        <v/>
      </c>
      <c r="BK572" s="266" t="str">
        <f t="shared" ca="1" si="542"/>
        <v/>
      </c>
      <c r="BM572" s="266" t="str">
        <f t="shared" ca="1" si="543"/>
        <v/>
      </c>
      <c r="BN572" s="266" t="str">
        <f t="shared" ca="1" si="544"/>
        <v/>
      </c>
      <c r="BP572" s="266" t="str">
        <f t="shared" ca="1" si="545"/>
        <v/>
      </c>
      <c r="BQ572" s="266" t="str">
        <f t="shared" ca="1" si="546"/>
        <v/>
      </c>
      <c r="BS572" s="266" t="str">
        <f t="shared" ca="1" si="547"/>
        <v/>
      </c>
      <c r="BT572" s="266" t="str">
        <f t="shared" ca="1" si="548"/>
        <v/>
      </c>
      <c r="BU572" s="241"/>
      <c r="BV572" s="232"/>
      <c r="BW572" s="266" t="str">
        <f t="shared" ca="1" si="549"/>
        <v/>
      </c>
      <c r="BX572" s="266" t="str">
        <f t="shared" ca="1" si="550"/>
        <v/>
      </c>
      <c r="BY572" s="241"/>
      <c r="BZ572" s="266" t="str">
        <f t="shared" ca="1" si="551"/>
        <v/>
      </c>
      <c r="CA572" s="266" t="str">
        <f t="shared" ca="1" si="552"/>
        <v/>
      </c>
      <c r="CC572" s="266" t="str">
        <f t="shared" ca="1" si="553"/>
        <v/>
      </c>
      <c r="CD572" s="266" t="str">
        <f t="shared" ca="1" si="554"/>
        <v/>
      </c>
      <c r="CF572" s="266" t="str">
        <f t="shared" si="555"/>
        <v/>
      </c>
      <c r="CG572" s="266" t="str">
        <f t="shared" si="556"/>
        <v/>
      </c>
      <c r="CI572" s="266" t="str">
        <f t="shared" ca="1" si="557"/>
        <v/>
      </c>
      <c r="CJ572" s="266" t="str">
        <f t="shared" ca="1" si="558"/>
        <v/>
      </c>
      <c r="CL572" s="266" t="str">
        <f t="shared" ca="1" si="559"/>
        <v/>
      </c>
      <c r="CM572" s="266" t="str">
        <f t="shared" ca="1" si="560"/>
        <v/>
      </c>
    </row>
    <row r="573" spans="1:91" s="239" customFormat="1" ht="17.399999999999999" x14ac:dyDescent="0.55000000000000004">
      <c r="A573" s="254">
        <v>19</v>
      </c>
      <c r="B573" s="255" t="str">
        <f t="shared" si="565"/>
        <v xml:space="preserve">: </v>
      </c>
      <c r="C573" s="258"/>
      <c r="D573" s="258"/>
      <c r="E573" s="256"/>
      <c r="F573" s="258"/>
      <c r="G573" s="256"/>
      <c r="H573" s="257"/>
      <c r="I573" s="258"/>
      <c r="J573" s="259"/>
      <c r="K573" s="566"/>
      <c r="L573" s="258"/>
      <c r="M573" s="314" t="s">
        <v>0</v>
      </c>
      <c r="N573" s="260" t="s">
        <v>299</v>
      </c>
      <c r="O573" s="270"/>
      <c r="P573" s="262"/>
      <c r="Q573" s="262"/>
      <c r="S573" s="320" t="str">
        <f t="shared" si="562"/>
        <v xml:space="preserve"> </v>
      </c>
      <c r="T573" s="473" t="str">
        <f t="shared" si="563"/>
        <v/>
      </c>
      <c r="U573" s="263" t="e">
        <f t="shared" si="564"/>
        <v>#VALUE!</v>
      </c>
      <c r="V573" s="264" t="str">
        <f t="shared" si="530"/>
        <v>percent</v>
      </c>
      <c r="Z573" s="232"/>
      <c r="AP573" s="232"/>
      <c r="AS573" s="268"/>
      <c r="AU573" s="266" t="str">
        <f t="shared" ca="1" si="531"/>
        <v/>
      </c>
      <c r="AV573" s="266" t="str">
        <f t="shared" ca="1" si="532"/>
        <v/>
      </c>
      <c r="AX573" s="266" t="str">
        <f t="shared" ca="1" si="533"/>
        <v/>
      </c>
      <c r="AY573" s="266" t="str">
        <f t="shared" ca="1" si="534"/>
        <v/>
      </c>
      <c r="BA573" s="266" t="str">
        <f t="shared" ca="1" si="535"/>
        <v/>
      </c>
      <c r="BB573" s="266" t="str">
        <f t="shared" ca="1" si="536"/>
        <v/>
      </c>
      <c r="BD573" s="266" t="str">
        <f t="shared" ca="1" si="537"/>
        <v/>
      </c>
      <c r="BE573" s="266" t="str">
        <f t="shared" ca="1" si="538"/>
        <v/>
      </c>
      <c r="BG573" s="266" t="str">
        <f t="shared" ca="1" si="539"/>
        <v/>
      </c>
      <c r="BH573" s="266" t="str">
        <f t="shared" ca="1" si="540"/>
        <v/>
      </c>
      <c r="BI573" s="235"/>
      <c r="BJ573" s="266" t="str">
        <f t="shared" ca="1" si="541"/>
        <v/>
      </c>
      <c r="BK573" s="266" t="str">
        <f t="shared" ca="1" si="542"/>
        <v/>
      </c>
      <c r="BM573" s="266" t="str">
        <f t="shared" ca="1" si="543"/>
        <v/>
      </c>
      <c r="BN573" s="266" t="str">
        <f t="shared" ca="1" si="544"/>
        <v/>
      </c>
      <c r="BP573" s="266" t="str">
        <f t="shared" ca="1" si="545"/>
        <v/>
      </c>
      <c r="BQ573" s="266" t="str">
        <f t="shared" ca="1" si="546"/>
        <v/>
      </c>
      <c r="BS573" s="266" t="str">
        <f t="shared" ca="1" si="547"/>
        <v/>
      </c>
      <c r="BT573" s="266" t="str">
        <f t="shared" ca="1" si="548"/>
        <v/>
      </c>
      <c r="BU573" s="241"/>
      <c r="BV573" s="232"/>
      <c r="BW573" s="266" t="str">
        <f t="shared" ca="1" si="549"/>
        <v/>
      </c>
      <c r="BX573" s="266" t="str">
        <f t="shared" ca="1" si="550"/>
        <v/>
      </c>
      <c r="BY573" s="241"/>
      <c r="BZ573" s="266" t="str">
        <f t="shared" ca="1" si="551"/>
        <v/>
      </c>
      <c r="CA573" s="266" t="str">
        <f t="shared" ca="1" si="552"/>
        <v/>
      </c>
      <c r="CC573" s="266" t="str">
        <f t="shared" ca="1" si="553"/>
        <v/>
      </c>
      <c r="CD573" s="266" t="str">
        <f t="shared" ca="1" si="554"/>
        <v/>
      </c>
      <c r="CF573" s="266" t="str">
        <f t="shared" si="555"/>
        <v/>
      </c>
      <c r="CG573" s="266" t="str">
        <f t="shared" si="556"/>
        <v/>
      </c>
      <c r="CI573" s="266" t="str">
        <f t="shared" ca="1" si="557"/>
        <v/>
      </c>
      <c r="CJ573" s="266" t="str">
        <f t="shared" ca="1" si="558"/>
        <v/>
      </c>
      <c r="CL573" s="266" t="str">
        <f t="shared" ca="1" si="559"/>
        <v/>
      </c>
      <c r="CM573" s="266" t="str">
        <f t="shared" ca="1" si="560"/>
        <v/>
      </c>
    </row>
    <row r="574" spans="1:91" s="239" customFormat="1" ht="17.399999999999999" x14ac:dyDescent="0.55000000000000004">
      <c r="A574" s="254">
        <v>20</v>
      </c>
      <c r="B574" s="255" t="str">
        <f t="shared" si="565"/>
        <v xml:space="preserve">: </v>
      </c>
      <c r="C574" s="258"/>
      <c r="D574" s="258"/>
      <c r="E574" s="256"/>
      <c r="F574" s="258"/>
      <c r="G574" s="256"/>
      <c r="H574" s="257"/>
      <c r="I574" s="258"/>
      <c r="J574" s="259"/>
      <c r="K574" s="566"/>
      <c r="L574" s="258"/>
      <c r="M574" s="314" t="s">
        <v>0</v>
      </c>
      <c r="N574" s="260" t="s">
        <v>299</v>
      </c>
      <c r="O574" s="270"/>
      <c r="P574" s="262"/>
      <c r="Q574" s="262"/>
      <c r="S574" s="320" t="str">
        <f t="shared" si="562"/>
        <v xml:space="preserve"> </v>
      </c>
      <c r="T574" s="473" t="str">
        <f t="shared" si="563"/>
        <v/>
      </c>
      <c r="U574" s="263" t="e">
        <f t="shared" si="564"/>
        <v>#VALUE!</v>
      </c>
      <c r="V574" s="264" t="str">
        <f t="shared" si="530"/>
        <v>percent</v>
      </c>
      <c r="Z574" s="232"/>
      <c r="AP574" s="232"/>
      <c r="AS574" s="268"/>
      <c r="AU574" s="266" t="str">
        <f t="shared" ca="1" si="531"/>
        <v/>
      </c>
      <c r="AV574" s="266" t="str">
        <f t="shared" ca="1" si="532"/>
        <v/>
      </c>
      <c r="AX574" s="266" t="str">
        <f t="shared" ca="1" si="533"/>
        <v/>
      </c>
      <c r="AY574" s="266" t="str">
        <f t="shared" ca="1" si="534"/>
        <v/>
      </c>
      <c r="BA574" s="266" t="str">
        <f t="shared" ca="1" si="535"/>
        <v/>
      </c>
      <c r="BB574" s="266" t="str">
        <f t="shared" ca="1" si="536"/>
        <v/>
      </c>
      <c r="BD574" s="266" t="str">
        <f t="shared" ca="1" si="537"/>
        <v/>
      </c>
      <c r="BE574" s="266" t="str">
        <f t="shared" ca="1" si="538"/>
        <v/>
      </c>
      <c r="BG574" s="266" t="str">
        <f t="shared" ca="1" si="539"/>
        <v/>
      </c>
      <c r="BH574" s="266" t="str">
        <f t="shared" ca="1" si="540"/>
        <v/>
      </c>
      <c r="BI574" s="235"/>
      <c r="BJ574" s="266" t="str">
        <f t="shared" ca="1" si="541"/>
        <v/>
      </c>
      <c r="BK574" s="266" t="str">
        <f t="shared" ca="1" si="542"/>
        <v/>
      </c>
      <c r="BM574" s="266" t="str">
        <f t="shared" ca="1" si="543"/>
        <v/>
      </c>
      <c r="BN574" s="266" t="str">
        <f t="shared" ca="1" si="544"/>
        <v/>
      </c>
      <c r="BP574" s="266" t="str">
        <f t="shared" ca="1" si="545"/>
        <v/>
      </c>
      <c r="BQ574" s="266" t="str">
        <f t="shared" ca="1" si="546"/>
        <v/>
      </c>
      <c r="BS574" s="266" t="str">
        <f t="shared" ca="1" si="547"/>
        <v/>
      </c>
      <c r="BT574" s="266" t="str">
        <f t="shared" ca="1" si="548"/>
        <v/>
      </c>
      <c r="BU574" s="241"/>
      <c r="BV574" s="232"/>
      <c r="BW574" s="266" t="str">
        <f t="shared" ca="1" si="549"/>
        <v/>
      </c>
      <c r="BX574" s="266" t="str">
        <f t="shared" ca="1" si="550"/>
        <v/>
      </c>
      <c r="BY574" s="241"/>
      <c r="BZ574" s="266" t="str">
        <f t="shared" ca="1" si="551"/>
        <v/>
      </c>
      <c r="CA574" s="266" t="str">
        <f t="shared" ca="1" si="552"/>
        <v/>
      </c>
      <c r="CC574" s="266" t="str">
        <f t="shared" ca="1" si="553"/>
        <v/>
      </c>
      <c r="CD574" s="266" t="str">
        <f t="shared" ca="1" si="554"/>
        <v/>
      </c>
      <c r="CF574" s="266" t="str">
        <f t="shared" si="555"/>
        <v/>
      </c>
      <c r="CG574" s="266" t="str">
        <f t="shared" si="556"/>
        <v/>
      </c>
      <c r="CI574" s="266" t="str">
        <f t="shared" ca="1" si="557"/>
        <v/>
      </c>
      <c r="CJ574" s="266" t="str">
        <f t="shared" ca="1" si="558"/>
        <v/>
      </c>
      <c r="CL574" s="266" t="str">
        <f t="shared" ca="1" si="559"/>
        <v/>
      </c>
      <c r="CM574" s="266" t="str">
        <f t="shared" ca="1" si="560"/>
        <v/>
      </c>
    </row>
    <row r="575" spans="1:91" s="239" customFormat="1" ht="42" x14ac:dyDescent="0.55000000000000004">
      <c r="A575" s="241"/>
      <c r="B575" s="271" t="s">
        <v>210</v>
      </c>
      <c r="C575" s="272"/>
      <c r="D575" s="272"/>
      <c r="E575" s="272"/>
      <c r="F575" s="272"/>
      <c r="G575" s="272"/>
      <c r="H575" s="241"/>
      <c r="J575" s="273"/>
      <c r="K575" s="560"/>
      <c r="L575" s="241"/>
      <c r="M575" s="241" t="s">
        <v>211</v>
      </c>
      <c r="N575" s="241"/>
      <c r="P575" s="262"/>
      <c r="Q575" s="262"/>
      <c r="R575" s="316" t="s">
        <v>302</v>
      </c>
      <c r="S575" s="317">
        <f>AVERAGE(S555:S574)</f>
        <v>0.09</v>
      </c>
      <c r="T575" s="321">
        <f>IF(S583="Y",SUM(T555:T574)/SUM(O555:O574),AVERAGE(T555:T574))</f>
        <v>0.09</v>
      </c>
      <c r="U575" s="275" t="e">
        <f>SUM(U555:U574)/SUM(O555:O574)</f>
        <v>#VALUE!</v>
      </c>
      <c r="Z575" s="232"/>
      <c r="AP575" s="232"/>
      <c r="AT575" s="273" t="s">
        <v>212</v>
      </c>
      <c r="AU575" s="276">
        <f ca="1">AVERAGE(AU555:AU574)</f>
        <v>0.09</v>
      </c>
      <c r="AV575" s="276">
        <f ca="1">SUM(AV555:AV574)/COUNTIF(AV555:AV574,"&gt;0")</f>
        <v>0.15</v>
      </c>
      <c r="AX575" s="276">
        <f ca="1">AVERAGE(AX555:AX574)</f>
        <v>0.09</v>
      </c>
      <c r="AY575" s="276">
        <f ca="1">SUM(AY555:AY574)/COUNTIF(AY555:AY574,"&gt;0")</f>
        <v>0.09</v>
      </c>
      <c r="BA575" s="276">
        <f ca="1">AVERAGE(BA555:BA574)</f>
        <v>0.09</v>
      </c>
      <c r="BB575" s="276" t="e">
        <f ca="1">SUM(BB555:BB574)/COUNTIF(BB555:BB574,"&gt;0")</f>
        <v>#DIV/0!</v>
      </c>
      <c r="BD575" s="276">
        <f ca="1">AVERAGE(BD555:BD574)</f>
        <v>0.09</v>
      </c>
      <c r="BE575" s="276">
        <f ca="1">SUM(BE555:BE574)/COUNTIF(BE555:BE574,"&gt;0")</f>
        <v>0.15</v>
      </c>
      <c r="BG575" s="276" t="e">
        <f ca="1">AVERAGE(BG555:BG574)</f>
        <v>#DIV/0!</v>
      </c>
      <c r="BH575" s="276" t="e">
        <f ca="1">SUM(BH555:BH574)/COUNTIF(BH555:BH574,"&gt;0")</f>
        <v>#DIV/0!</v>
      </c>
      <c r="BI575" s="235"/>
      <c r="BJ575" s="276">
        <f ca="1">AVERAGE(BJ555:BJ574)</f>
        <v>0.09</v>
      </c>
      <c r="BK575" s="276">
        <f ca="1">SUM(BK555:BK574)/COUNTIF(BK555:BK574,"&gt;0")</f>
        <v>0.15</v>
      </c>
      <c r="BM575" s="276">
        <f ca="1">AVERAGE(BM555:BM574)</f>
        <v>0.15</v>
      </c>
      <c r="BN575" s="276">
        <f ca="1">SUM(BN555:BN574)/COUNTIF(BN555:BN574,"&gt;0")</f>
        <v>0.09</v>
      </c>
      <c r="BP575" s="276">
        <f ca="1">AVERAGE(BP555:BP574)</f>
        <v>0.09</v>
      </c>
      <c r="BQ575" s="276">
        <f ca="1">SUM(BQ555:BQ574)/COUNTIF(BQ555:BQ574,"&gt;0")</f>
        <v>0.09</v>
      </c>
      <c r="BS575" s="276">
        <f ca="1">AVERAGE(BS555:BS574)</f>
        <v>0.09</v>
      </c>
      <c r="BT575" s="276">
        <f ca="1">SUM(BT555:BT574)/COUNTIF(BT555:BT574,"&gt;0")</f>
        <v>0.09</v>
      </c>
      <c r="BU575" s="241"/>
      <c r="BV575" s="232"/>
      <c r="BW575" s="276" t="e">
        <f ca="1">AVERAGE(BW555:BW574)</f>
        <v>#DIV/0!</v>
      </c>
      <c r="BX575" s="276">
        <f ca="1">SUM(BX555:BX574)/COUNTIF(BX555:BX574,"&gt;0")</f>
        <v>0.03</v>
      </c>
      <c r="BY575" s="241"/>
      <c r="BZ575" s="276">
        <f ca="1">AVERAGE(BZ555:BZ574)</f>
        <v>0.09</v>
      </c>
      <c r="CA575" s="276" t="e">
        <f ca="1">SUM(CA555:CA574)/COUNTIF(CA555:CA574,"&gt;0")</f>
        <v>#DIV/0!</v>
      </c>
      <c r="CC575" s="276" t="e">
        <f ca="1">AVERAGE(CC555:CC574)</f>
        <v>#DIV/0!</v>
      </c>
      <c r="CD575" s="276">
        <f ca="1">SUM(CD555:CD574)/COUNTIF(CD555:CD574,"&gt;0")</f>
        <v>0.09</v>
      </c>
      <c r="CF575" s="276" t="e">
        <f>AVERAGE(CF555:CF574)</f>
        <v>#DIV/0!</v>
      </c>
      <c r="CG575" s="276" t="e">
        <f>SUM(CG555:CG574)/COUNTIF(CG555:CG574,"&gt;0")</f>
        <v>#DIV/0!</v>
      </c>
      <c r="CI575" s="276">
        <f ca="1">AVERAGE(CI555:CI574)</f>
        <v>0.15</v>
      </c>
      <c r="CJ575" s="276">
        <f ca="1">SUM(CJ555:CJ574)/COUNTIF(CJ555:CJ574,"&gt;0")</f>
        <v>0.09</v>
      </c>
      <c r="CL575" s="276">
        <f ca="1">AVERAGE(CL555:CL574)</f>
        <v>0.09</v>
      </c>
      <c r="CM575" s="276">
        <f ca="1">SUM(CM555:CM574)/COUNTIF(CM555:CM574,"&gt;0")</f>
        <v>0.15</v>
      </c>
    </row>
    <row r="576" spans="1:91" s="239" customFormat="1" ht="42" x14ac:dyDescent="0.55000000000000004">
      <c r="A576" s="241"/>
      <c r="B576" s="271" t="s">
        <v>213</v>
      </c>
      <c r="C576" s="272" t="s">
        <v>214</v>
      </c>
      <c r="D576" s="319" t="s">
        <v>511</v>
      </c>
      <c r="E576" s="278" t="s">
        <v>0</v>
      </c>
      <c r="F576" s="278"/>
      <c r="G576" s="278"/>
      <c r="H576" s="278"/>
      <c r="I576" s="278"/>
      <c r="J576" s="278"/>
      <c r="K576" s="561"/>
      <c r="L576" s="241"/>
      <c r="M576" s="241"/>
      <c r="N576" s="241"/>
      <c r="P576" s="262"/>
      <c r="Q576" s="262"/>
      <c r="R576" s="279" t="s">
        <v>215</v>
      </c>
      <c r="S576" s="322">
        <f>S575+V576*S579</f>
        <v>0.15</v>
      </c>
      <c r="T576" s="322">
        <f>T575+V576*T579</f>
        <v>0.15</v>
      </c>
      <c r="U576" s="280" t="e">
        <f>U575+V576*U579</f>
        <v>#VALUE!</v>
      </c>
      <c r="V576" s="281">
        <v>1</v>
      </c>
      <c r="W576" s="282" t="s">
        <v>216</v>
      </c>
      <c r="Z576" s="232"/>
      <c r="AP576" s="232"/>
      <c r="AT576" s="279" t="s">
        <v>215</v>
      </c>
      <c r="AU576" s="283" t="e">
        <f ca="1">AU575+(AU581*AU578)</f>
        <v>#DIV/0!</v>
      </c>
      <c r="AV576" s="283">
        <f ca="1">AV575+(AV581*AU578)</f>
        <v>0.21</v>
      </c>
      <c r="AX576" s="283" t="e">
        <f ca="1">AX575+(AX581*AX578)</f>
        <v>#DIV/0!</v>
      </c>
      <c r="AY576" s="283" t="e">
        <f ca="1">AY575+(AY581*AX578)</f>
        <v>#DIV/0!</v>
      </c>
      <c r="BA576" s="283">
        <f ca="1">BA575+(BA581*BA578)</f>
        <v>0.09</v>
      </c>
      <c r="BB576" s="283" t="e">
        <f ca="1">BB575+(BB581*BA578)</f>
        <v>#DIV/0!</v>
      </c>
      <c r="BD576" s="283" t="e">
        <f ca="1">BD575+(BD581*BD578)</f>
        <v>#DIV/0!</v>
      </c>
      <c r="BE576" s="283" t="e">
        <f ca="1">BE575+(BE581*BD578)</f>
        <v>#DIV/0!</v>
      </c>
      <c r="BG576" s="283" t="e">
        <f ca="1">BG575+(BG581*BG578)</f>
        <v>#DIV/0!</v>
      </c>
      <c r="BH576" s="283" t="e">
        <f ca="1">BH575+(BH581*BG578)</f>
        <v>#DIV/0!</v>
      </c>
      <c r="BI576" s="235"/>
      <c r="BJ576" s="283" t="e">
        <f ca="1">BJ575+(BJ581*BJ578)</f>
        <v>#DIV/0!</v>
      </c>
      <c r="BK576" s="283">
        <f ca="1">BK575+(BK581*BJ578)</f>
        <v>0.21</v>
      </c>
      <c r="BM576" s="283">
        <f ca="1">BM575+(BM581*BM578)</f>
        <v>0.21</v>
      </c>
      <c r="BN576" s="283" t="e">
        <f ca="1">BN575+(BN581*BM578)</f>
        <v>#DIV/0!</v>
      </c>
      <c r="BP576" s="283" t="e">
        <f ca="1">BP575+(BP581*BP578)</f>
        <v>#DIV/0!</v>
      </c>
      <c r="BQ576" s="283" t="e">
        <f ca="1">BQ575+(BQ581*BP578)</f>
        <v>#DIV/0!</v>
      </c>
      <c r="BS576" s="283" t="e">
        <f ca="1">BS575+(BS581*BS578)</f>
        <v>#DIV/0!</v>
      </c>
      <c r="BT576" s="283" t="e">
        <f ca="1">BT575+(BT581*BS578)</f>
        <v>#DIV/0!</v>
      </c>
      <c r="BU576" s="241"/>
      <c r="BV576" s="232"/>
      <c r="BW576" s="283" t="e">
        <f ca="1">BW575+(BW581*BW578)</f>
        <v>#DIV/0!</v>
      </c>
      <c r="BX576" s="283">
        <f ca="1">BX575+(BX581*BW578)</f>
        <v>0.09</v>
      </c>
      <c r="BY576" s="241"/>
      <c r="BZ576" s="283" t="e">
        <f ca="1">BZ575+(BZ581*BZ578)</f>
        <v>#DIV/0!</v>
      </c>
      <c r="CA576" s="283" t="e">
        <f ca="1">CA575+(CA581*BZ578)</f>
        <v>#DIV/0!</v>
      </c>
      <c r="CC576" s="283" t="e">
        <f ca="1">CC575+(CC581*CC578)</f>
        <v>#DIV/0!</v>
      </c>
      <c r="CD576" s="283" t="e">
        <f ca="1">CD575+(CD581*CC578)</f>
        <v>#DIV/0!</v>
      </c>
      <c r="CF576" s="283" t="e">
        <f>CF575+(CF581*CF578)</f>
        <v>#DIV/0!</v>
      </c>
      <c r="CG576" s="283" t="e">
        <f>CG575+(CG581*CF578)</f>
        <v>#DIV/0!</v>
      </c>
      <c r="CI576" s="283">
        <f ca="1">CI575+(CI581*CI578)</f>
        <v>0.21</v>
      </c>
      <c r="CJ576" s="283" t="e">
        <f ca="1">CJ575+(CJ581*CI578)</f>
        <v>#DIV/0!</v>
      </c>
      <c r="CL576" s="283" t="e">
        <f ca="1">CL575+(CL581*CL578)</f>
        <v>#DIV/0!</v>
      </c>
      <c r="CM576" s="283" t="e">
        <f ca="1">CM575+(CM581*CL578)</f>
        <v>#DIV/0!</v>
      </c>
    </row>
    <row r="577" spans="1:92" s="241" customFormat="1" ht="13" customHeight="1" x14ac:dyDescent="0.55000000000000004">
      <c r="B577" s="271" t="s">
        <v>217</v>
      </c>
      <c r="C577" s="262"/>
      <c r="D577" s="284"/>
      <c r="E577" s="285"/>
      <c r="F577" s="285"/>
      <c r="G577" s="285"/>
      <c r="H577" s="285"/>
      <c r="I577" s="285"/>
      <c r="J577" s="285"/>
      <c r="K577" s="562"/>
      <c r="L577" s="239"/>
      <c r="M577" s="239"/>
      <c r="R577" s="279" t="s">
        <v>218</v>
      </c>
      <c r="S577" s="322">
        <f>S575-V577*S579</f>
        <v>2.9999999999999992E-2</v>
      </c>
      <c r="T577" s="322">
        <f>T575-V577*T579</f>
        <v>2.9999999999999992E-2</v>
      </c>
      <c r="U577" s="280" t="e">
        <f>U575-V577*U579</f>
        <v>#VALUE!</v>
      </c>
      <c r="V577" s="281">
        <v>1</v>
      </c>
      <c r="W577" s="282" t="s">
        <v>219</v>
      </c>
      <c r="X577" s="239"/>
      <c r="Z577" s="286"/>
      <c r="AP577" s="286"/>
      <c r="AQ577" s="239"/>
      <c r="AR577" s="239"/>
      <c r="AS577" s="239"/>
      <c r="AT577" s="279" t="s">
        <v>218</v>
      </c>
      <c r="AU577" s="283" t="e">
        <f ca="1">AU575-(AU581*AU579)</f>
        <v>#DIV/0!</v>
      </c>
      <c r="AV577" s="283">
        <f ca="1">AV575-(AV581*AU579)</f>
        <v>-3.0000000000000006E-2</v>
      </c>
      <c r="AW577" s="239"/>
      <c r="AX577" s="283" t="e">
        <f ca="1">AX575-(AX581*AX579)</f>
        <v>#DIV/0!</v>
      </c>
      <c r="AY577" s="283" t="e">
        <f ca="1">AY575-(AY581*AX579)</f>
        <v>#DIV/0!</v>
      </c>
      <c r="AZ577" s="239"/>
      <c r="BA577" s="283">
        <f ca="1">BA575-(BA581*BA579)</f>
        <v>0.09</v>
      </c>
      <c r="BB577" s="283" t="e">
        <f ca="1">BB575-(BB581*BA579)</f>
        <v>#DIV/0!</v>
      </c>
      <c r="BC577" s="239"/>
      <c r="BD577" s="283" t="e">
        <f ca="1">BD575-(BD581*BD579)</f>
        <v>#DIV/0!</v>
      </c>
      <c r="BE577" s="283">
        <f ca="1">BE575-(BE581*BD579)</f>
        <v>0.09</v>
      </c>
      <c r="BF577" s="239"/>
      <c r="BG577" s="283" t="e">
        <f ca="1">BG575-(BG581*BG579)</f>
        <v>#DIV/0!</v>
      </c>
      <c r="BH577" s="283" t="e">
        <f ca="1">BH575-(BH581*BG579)</f>
        <v>#DIV/0!</v>
      </c>
      <c r="BI577" s="235"/>
      <c r="BJ577" s="283" t="e">
        <f ca="1">BJ575-(BJ581*BJ579)</f>
        <v>#DIV/0!</v>
      </c>
      <c r="BK577" s="283" t="e">
        <f ca="1">BK575-(BK581*BJ579)</f>
        <v>#DIV/0!</v>
      </c>
      <c r="BL577" s="239"/>
      <c r="BM577" s="283" t="e">
        <f ca="1">BM575-(BM581*BM579)</f>
        <v>#DIV/0!</v>
      </c>
      <c r="BN577" s="283" t="e">
        <f ca="1">BN575-(BN581*BM579)</f>
        <v>#DIV/0!</v>
      </c>
      <c r="BO577" s="239"/>
      <c r="BP577" s="283" t="e">
        <f ca="1">BP575-(BP581*BP579)</f>
        <v>#DIV/0!</v>
      </c>
      <c r="BQ577" s="283" t="e">
        <f ca="1">BQ575-(BQ581*BP579)</f>
        <v>#DIV/0!</v>
      </c>
      <c r="BR577" s="239"/>
      <c r="BS577" s="283" t="e">
        <f ca="1">BS575-(BS581*BS579)</f>
        <v>#DIV/0!</v>
      </c>
      <c r="BT577" s="283" t="e">
        <f ca="1">BT575-(BT581*BS579)</f>
        <v>#DIV/0!</v>
      </c>
      <c r="BV577" s="232"/>
      <c r="BW577" s="283" t="e">
        <f ca="1">BW575-(BW581*BW579)</f>
        <v>#DIV/0!</v>
      </c>
      <c r="BX577" s="283" t="e">
        <f ca="1">BX575-(BX581*BW579)</f>
        <v>#DIV/0!</v>
      </c>
      <c r="BZ577" s="283" t="e">
        <f ca="1">BZ575-(BZ581*BZ579)</f>
        <v>#DIV/0!</v>
      </c>
      <c r="CA577" s="283" t="e">
        <f ca="1">CA575-(CA581*BZ579)</f>
        <v>#DIV/0!</v>
      </c>
      <c r="CB577" s="239"/>
      <c r="CC577" s="283" t="e">
        <f ca="1">CC575-(CC581*CC579)</f>
        <v>#DIV/0!</v>
      </c>
      <c r="CD577" s="283" t="e">
        <f ca="1">CD575-(CD581*CC579)</f>
        <v>#DIV/0!</v>
      </c>
      <c r="CE577" s="239"/>
      <c r="CF577" s="283" t="e">
        <f>CF575-(CF581*CF579)</f>
        <v>#DIV/0!</v>
      </c>
      <c r="CG577" s="283" t="e">
        <f>CG575-(CG581*CF579)</f>
        <v>#DIV/0!</v>
      </c>
      <c r="CH577" s="239"/>
      <c r="CI577" s="283" t="e">
        <f ca="1">CI575-(CI581*CI579)</f>
        <v>#DIV/0!</v>
      </c>
      <c r="CJ577" s="283">
        <f ca="1">CJ575-(CJ581*CI579)</f>
        <v>2.9999999999999992E-2</v>
      </c>
      <c r="CK577" s="239"/>
      <c r="CL577" s="283" t="e">
        <f ca="1">CL575-(CL581*CL579)</f>
        <v>#DIV/0!</v>
      </c>
      <c r="CM577" s="283">
        <f ca="1">CM575-(CM581*CL579)</f>
        <v>0.09</v>
      </c>
      <c r="CN577" s="239"/>
    </row>
    <row r="578" spans="1:92" s="241" customFormat="1" ht="28.2" x14ac:dyDescent="0.55000000000000004">
      <c r="C578" s="262"/>
      <c r="D578" s="284" t="s">
        <v>0</v>
      </c>
      <c r="E578" s="285" t="s">
        <v>0</v>
      </c>
      <c r="F578" s="285"/>
      <c r="G578" s="285"/>
      <c r="H578" s="285"/>
      <c r="I578" s="285"/>
      <c r="J578" s="285"/>
      <c r="K578" s="562"/>
      <c r="R578" s="279" t="s">
        <v>220</v>
      </c>
      <c r="S578" s="280" t="str">
        <f>IF((0.67*S579)&gt;S575,"no","yes")</f>
        <v>yes</v>
      </c>
      <c r="T578" s="280" t="str">
        <f>IF((0.67*T579)&gt;T575,"no","yes")</f>
        <v>yes</v>
      </c>
      <c r="U578" s="280" t="e">
        <f>IF((0.67*U579)&gt;U575,"no","yes")</f>
        <v>#VALUE!</v>
      </c>
      <c r="Z578" s="286"/>
      <c r="AP578" s="286"/>
      <c r="AS578" s="757" t="s">
        <v>221</v>
      </c>
      <c r="AT578" s="758"/>
      <c r="AU578" s="281">
        <v>1</v>
      </c>
      <c r="AX578" s="281">
        <v>1</v>
      </c>
      <c r="BA578" s="281">
        <v>1</v>
      </c>
      <c r="BD578" s="281">
        <v>1</v>
      </c>
      <c r="BG578" s="281">
        <v>1</v>
      </c>
      <c r="BI578" s="235"/>
      <c r="BJ578" s="281">
        <v>1</v>
      </c>
      <c r="BM578" s="281">
        <v>1</v>
      </c>
      <c r="BP578" s="281">
        <v>1</v>
      </c>
      <c r="BS578" s="281">
        <v>1</v>
      </c>
      <c r="BV578" s="286"/>
      <c r="BW578" s="281">
        <v>1</v>
      </c>
      <c r="BZ578" s="281">
        <v>1</v>
      </c>
      <c r="CC578" s="281">
        <v>1</v>
      </c>
      <c r="CF578" s="281">
        <v>1</v>
      </c>
      <c r="CI578" s="281">
        <v>1</v>
      </c>
      <c r="CL578" s="281">
        <v>1</v>
      </c>
    </row>
    <row r="579" spans="1:92" s="241" customFormat="1" ht="28.2" x14ac:dyDescent="0.55000000000000004">
      <c r="A579" s="287" t="str">
        <f>HYPERLINK("#"&amp;"'"&amp;A$1&amp;"'!a1","Back to top")</f>
        <v>Back to top</v>
      </c>
      <c r="B579" s="287"/>
      <c r="C579" s="262"/>
      <c r="D579" s="284"/>
      <c r="E579" s="285"/>
      <c r="F579" s="285"/>
      <c r="G579" s="285"/>
      <c r="H579" s="285"/>
      <c r="I579" s="285"/>
      <c r="J579" s="285"/>
      <c r="K579" s="562"/>
      <c r="N579" s="282"/>
      <c r="O579" s="282"/>
      <c r="R579" s="279" t="s">
        <v>222</v>
      </c>
      <c r="S579" s="280">
        <f>_xlfn.STDEV.P(S555:S574)</f>
        <v>6.0000000000000005E-2</v>
      </c>
      <c r="T579" s="280">
        <f t="array" ref="T579">IF(S583="Y",SQRT(SUM(O555:O574*(M555:M574-(T575))^2)/((COUNTIFS(O555:O574,"&lt;&gt;0")-1)/COUNTIFS(O555:O574,"&lt;&gt;0")*SUM(O555:O574))),_xlfn.STDEV.P(T555:T574))</f>
        <v>6.0000000000000005E-2</v>
      </c>
      <c r="U579" s="280" t="e">
        <f t="array" ref="U579">SQRT(SUM(O555:O574*(M555:M574-(U575))^2)/((COUNTIFS(O555:O574,"&lt;&gt;0")-1)/COUNTIFS(O555:O574,"&lt;&gt;0")*SUM(O555:O574)))</f>
        <v>#VALUE!</v>
      </c>
      <c r="Z579" s="286"/>
      <c r="AP579" s="286"/>
      <c r="AS579" s="757"/>
      <c r="AT579" s="758"/>
      <c r="AU579" s="281">
        <v>1</v>
      </c>
      <c r="AX579" s="281">
        <v>1</v>
      </c>
      <c r="BA579" s="281">
        <v>1</v>
      </c>
      <c r="BD579" s="281">
        <v>1</v>
      </c>
      <c r="BG579" s="281">
        <v>1</v>
      </c>
      <c r="BI579" s="235"/>
      <c r="BJ579" s="281">
        <v>1</v>
      </c>
      <c r="BM579" s="281">
        <v>1</v>
      </c>
      <c r="BP579" s="281">
        <v>1</v>
      </c>
      <c r="BS579" s="281">
        <v>1</v>
      </c>
      <c r="BV579" s="286"/>
      <c r="BW579" s="281">
        <v>1</v>
      </c>
      <c r="BZ579" s="281">
        <v>1</v>
      </c>
      <c r="CC579" s="281">
        <v>1</v>
      </c>
      <c r="CF579" s="281">
        <v>1</v>
      </c>
      <c r="CI579" s="281">
        <v>1</v>
      </c>
      <c r="CL579" s="281">
        <v>1</v>
      </c>
    </row>
    <row r="580" spans="1:92" s="241" customFormat="1" ht="28.2" x14ac:dyDescent="0.55000000000000004">
      <c r="C580" s="254"/>
      <c r="D580" s="284"/>
      <c r="E580" s="285"/>
      <c r="F580" s="285"/>
      <c r="G580" s="285"/>
      <c r="H580" s="285"/>
      <c r="I580" s="285"/>
      <c r="J580" s="285"/>
      <c r="K580" s="562"/>
      <c r="R580" s="288" t="s">
        <v>223</v>
      </c>
      <c r="S580" s="289">
        <f>COUNTIF(S555:S574,"&gt;0")</f>
        <v>2</v>
      </c>
      <c r="T580" s="289">
        <f>COUNTIF(T555:T574,"&gt;0")</f>
        <v>2</v>
      </c>
      <c r="U580" s="290"/>
      <c r="V580" s="291" t="s">
        <v>224</v>
      </c>
      <c r="Z580" s="286"/>
      <c r="AP580" s="286"/>
      <c r="AT580" s="279" t="s">
        <v>220</v>
      </c>
      <c r="AU580" s="283" t="str">
        <f ca="1">IF((0.67*AU581)&gt;AU575,"no","yes")</f>
        <v>yes</v>
      </c>
      <c r="AV580" s="283" t="e">
        <f ca="1">IF((0.67*AV581)&gt;AV575,"no","yes")</f>
        <v>#DIV/0!</v>
      </c>
      <c r="AX580" s="283" t="str">
        <f ca="1">IF((0.67*AX581)&gt;AX575,"no","yes")</f>
        <v>yes</v>
      </c>
      <c r="AY580" s="283" t="str">
        <f ca="1">IF((0.67*AY581)&gt;AY575,"no","yes")</f>
        <v>yes</v>
      </c>
      <c r="BA580" s="283" t="str">
        <f ca="1">IF((0.67*BA581)&gt;BA575,"no","yes")</f>
        <v>yes</v>
      </c>
      <c r="BB580" s="283" t="e">
        <f ca="1">IF((0.67*BB581)&gt;BB575,"no","yes")</f>
        <v>#DIV/0!</v>
      </c>
      <c r="BD580" s="283" t="e">
        <f ca="1">IF((0.67*BD581)&gt;BD575,"no","yes")</f>
        <v>#DIV/0!</v>
      </c>
      <c r="BE580" s="283" t="e">
        <f ca="1">IF((0.67*BE581)&gt;BE575,"no","yes")</f>
        <v>#DIV/0!</v>
      </c>
      <c r="BG580" s="283" t="e">
        <f ca="1">IF((0.67*BG581)&gt;BG575,"no","yes")</f>
        <v>#DIV/0!</v>
      </c>
      <c r="BH580" s="283" t="e">
        <f ca="1">IF((0.67*BH581)&gt;BH575,"no","yes")</f>
        <v>#DIV/0!</v>
      </c>
      <c r="BI580" s="235"/>
      <c r="BJ580" s="283" t="str">
        <f ca="1">IF((0.67*BJ581)&gt;BJ575,"no","yes")</f>
        <v>yes</v>
      </c>
      <c r="BK580" s="283" t="e">
        <f ca="1">IF((0.67*BK581)&gt;BK575,"no","yes")</f>
        <v>#DIV/0!</v>
      </c>
      <c r="BM580" s="283" t="e">
        <f ca="1">IF((0.67*BM581)&gt;BM575,"no","yes")</f>
        <v>#DIV/0!</v>
      </c>
      <c r="BN580" s="283" t="str">
        <f ca="1">IF((0.67*BN581)&gt;BN575,"no","yes")</f>
        <v>yes</v>
      </c>
      <c r="BP580" s="283" t="e">
        <f ca="1">IF((0.67*BP581)&gt;BP575,"no","yes")</f>
        <v>#DIV/0!</v>
      </c>
      <c r="BQ580" s="283" t="e">
        <f ca="1">IF((0.67*BQ581)&gt;BQ575,"no","yes")</f>
        <v>#DIV/0!</v>
      </c>
      <c r="BS580" s="283" t="str">
        <f ca="1">IF((0.67*BS581)&gt;BS575,"no","yes")</f>
        <v>yes</v>
      </c>
      <c r="BT580" s="283" t="str">
        <f ca="1">IF((0.67*BT581)&gt;BT575,"no","yes")</f>
        <v>yes</v>
      </c>
      <c r="BV580" s="286"/>
      <c r="BW580" s="283" t="e">
        <f ca="1">IF((0.67*BW581)&gt;BW575,"no","yes")</f>
        <v>#DIV/0!</v>
      </c>
      <c r="BX580" s="283" t="e">
        <f ca="1">IF((0.67*BX581)&gt;BX575,"no","yes")</f>
        <v>#DIV/0!</v>
      </c>
      <c r="BZ580" s="283" t="str">
        <f ca="1">IF((0.67*BZ581)&gt;BZ575,"no","yes")</f>
        <v>yes</v>
      </c>
      <c r="CA580" s="283" t="e">
        <f ca="1">IF((0.67*CA581)&gt;CA575,"no","yes")</f>
        <v>#DIV/0!</v>
      </c>
      <c r="CC580" s="283" t="e">
        <f ca="1">IF((0.67*CC581)&gt;CC575,"no","yes")</f>
        <v>#DIV/0!</v>
      </c>
      <c r="CD580" s="283" t="str">
        <f ca="1">IF((0.67*CD581)&gt;CD575,"no","yes")</f>
        <v>yes</v>
      </c>
      <c r="CF580" s="283" t="e">
        <f>IF((0.67*CF581)&gt;CF575,"no","yes")</f>
        <v>#DIV/0!</v>
      </c>
      <c r="CG580" s="283" t="e">
        <f>IF((0.67*CG581)&gt;CG575,"no","yes")</f>
        <v>#DIV/0!</v>
      </c>
      <c r="CI580" s="283" t="e">
        <f ca="1">IF((0.67*CI581)&gt;CI575,"no","yes")</f>
        <v>#DIV/0!</v>
      </c>
      <c r="CJ580" s="283" t="e">
        <f ca="1">IF((0.67*CJ581)&gt;CJ575,"no","yes")</f>
        <v>#DIV/0!</v>
      </c>
      <c r="CL580" s="283" t="str">
        <f ca="1">IF((0.67*CL581)&gt;CL575,"no","yes")</f>
        <v>yes</v>
      </c>
      <c r="CM580" s="283" t="e">
        <f ca="1">IF((0.67*CM581)&gt;CM575,"no","yes")</f>
        <v>#DIV/0!</v>
      </c>
    </row>
    <row r="581" spans="1:92" s="241" customFormat="1" ht="28.2" x14ac:dyDescent="0.55000000000000004">
      <c r="D581" s="284"/>
      <c r="E581" s="285"/>
      <c r="F581" s="285"/>
      <c r="G581" s="285"/>
      <c r="H581" s="285"/>
      <c r="I581" s="285"/>
      <c r="J581" s="285"/>
      <c r="K581" s="562"/>
      <c r="T581" s="262"/>
      <c r="V581" s="105"/>
      <c r="W581" s="105"/>
      <c r="X581" s="105"/>
      <c r="Z581" s="286"/>
      <c r="AP581" s="286"/>
      <c r="AT581" s="279" t="s">
        <v>222</v>
      </c>
      <c r="AU581" s="283">
        <f ca="1">_xlfn.STDEV.P(AU555:AU574)</f>
        <v>0</v>
      </c>
      <c r="AV581" s="283">
        <f ca="1">_xlfn.STDEV.P(AV555:AV574)</f>
        <v>6.0000000000000005E-2</v>
      </c>
      <c r="AX581" s="283">
        <f ca="1">_xlfn.STDEV.P(AX555:AX574)</f>
        <v>0</v>
      </c>
      <c r="AY581" s="283">
        <f ca="1">_xlfn.STDEV.P(AY555:AY574)</f>
        <v>0</v>
      </c>
      <c r="BA581" s="283">
        <f ca="1">_xlfn.STDEV.P(BA555:BA574)</f>
        <v>0</v>
      </c>
      <c r="BB581" s="283">
        <f ca="1">_xlfn.STDEV.P(BB555:BB574)</f>
        <v>6.0000000000000005E-2</v>
      </c>
      <c r="BD581" s="283">
        <f ca="1">_xlfn.STDEV.P(BD555:BD574)</f>
        <v>6.0000000000000005E-2</v>
      </c>
      <c r="BE581" s="283">
        <f ca="1">_xlfn.STDEV.P(BE555:BE574)</f>
        <v>6.0000000000000005E-2</v>
      </c>
      <c r="BG581" s="283">
        <f ca="1">_xlfn.STDEV.P(BG555:BG574)</f>
        <v>6.0000000000000005E-2</v>
      </c>
      <c r="BH581" s="283">
        <f ca="1">_xlfn.STDEV.P(BH555:BH574)</f>
        <v>6.0000000000000005E-2</v>
      </c>
      <c r="BI581" s="235"/>
      <c r="BJ581" s="283">
        <f ca="1">_xlfn.STDEV.P(BJ555:BJ574)</f>
        <v>0</v>
      </c>
      <c r="BK581" s="283">
        <f ca="1">_xlfn.STDEV.P(BK555:BK574)</f>
        <v>6.0000000000000005E-2</v>
      </c>
      <c r="BM581" s="283">
        <f ca="1">_xlfn.STDEV.P(BM555:BM574)</f>
        <v>6.0000000000000005E-2</v>
      </c>
      <c r="BN581" s="283">
        <f ca="1">_xlfn.STDEV.P(BN555:BN574)</f>
        <v>0</v>
      </c>
      <c r="BP581" s="283">
        <f ca="1">_xlfn.STDEV.P(BP555:BP574)</f>
        <v>6.0000000000000005E-2</v>
      </c>
      <c r="BQ581" s="283">
        <f ca="1">_xlfn.STDEV.P(BQ555:BQ574)</f>
        <v>6.0000000000000005E-2</v>
      </c>
      <c r="BS581" s="283">
        <f ca="1">_xlfn.STDEV.P(BS555:BS574)</f>
        <v>0</v>
      </c>
      <c r="BT581" s="283">
        <f ca="1">_xlfn.STDEV.P(BT555:BT574)</f>
        <v>0</v>
      </c>
      <c r="BV581" s="286"/>
      <c r="BW581" s="283">
        <f ca="1">_xlfn.STDEV.P(BW555:BW574)</f>
        <v>6.0000000000000005E-2</v>
      </c>
      <c r="BX581" s="283">
        <f ca="1">_xlfn.STDEV.P(BX555:BX574)</f>
        <v>6.0000000000000005E-2</v>
      </c>
      <c r="BZ581" s="283">
        <f ca="1">_xlfn.STDEV.P(BZ555:BZ574)</f>
        <v>0</v>
      </c>
      <c r="CA581" s="283">
        <f ca="1">_xlfn.STDEV.P(CA555:CA574)</f>
        <v>6.0000000000000005E-2</v>
      </c>
      <c r="CC581" s="283">
        <f ca="1">_xlfn.STDEV.P(CC555:CC574)</f>
        <v>0</v>
      </c>
      <c r="CD581" s="283">
        <f ca="1">_xlfn.STDEV.P(CD555:CD574)</f>
        <v>0</v>
      </c>
      <c r="CF581" s="283" t="e">
        <f>_xlfn.STDEV.P(CF555:CF574)</f>
        <v>#DIV/0!</v>
      </c>
      <c r="CG581" s="283" t="e">
        <f>_xlfn.STDEV.P(CG555:CG574)</f>
        <v>#DIV/0!</v>
      </c>
      <c r="CI581" s="283">
        <f ca="1">_xlfn.STDEV.P(CI555:CI574)</f>
        <v>6.0000000000000005E-2</v>
      </c>
      <c r="CJ581" s="283">
        <f ca="1">_xlfn.STDEV.P(CJ555:CJ574)</f>
        <v>6.0000000000000005E-2</v>
      </c>
      <c r="CL581" s="283">
        <f ca="1">_xlfn.STDEV.P(CL555:CL574)</f>
        <v>0</v>
      </c>
      <c r="CM581" s="283">
        <f ca="1">_xlfn.STDEV.P(CM555:CM574)</f>
        <v>6.0000000000000005E-2</v>
      </c>
    </row>
    <row r="582" spans="1:92" s="241" customFormat="1" ht="28.2" x14ac:dyDescent="0.55000000000000004">
      <c r="D582" s="292"/>
      <c r="E582" s="293"/>
      <c r="F582" s="293"/>
      <c r="G582" s="293"/>
      <c r="H582" s="293"/>
      <c r="I582" s="293"/>
      <c r="J582" s="293"/>
      <c r="K582" s="563"/>
      <c r="S582" s="244" t="s">
        <v>225</v>
      </c>
      <c r="V582" s="105"/>
      <c r="W582" s="105"/>
      <c r="X582" s="105"/>
      <c r="Z582" s="286"/>
      <c r="AP582" s="235"/>
      <c r="AT582" s="288" t="s">
        <v>223</v>
      </c>
      <c r="AU582" s="294">
        <f ca="1">COUNTIF(AU555:AU574,"&gt;0")</f>
        <v>2</v>
      </c>
      <c r="AV582" s="294">
        <f ca="1">COUNTIF(AV555:AV574,"&gt;0")</f>
        <v>2</v>
      </c>
      <c r="AX582" s="294">
        <f ca="1">COUNTIF(AX555:AX574,"&gt;0")</f>
        <v>2</v>
      </c>
      <c r="AY582" s="294">
        <f ca="1">COUNTIF(AY555:AY574,"&gt;0")</f>
        <v>2</v>
      </c>
      <c r="BA582" s="294">
        <f ca="1">COUNTIF(BA555:BA574,"&gt;0")</f>
        <v>2</v>
      </c>
      <c r="BB582" s="294">
        <f ca="1">COUNTIF(BB555:BB574,"&gt;0")</f>
        <v>1</v>
      </c>
      <c r="BD582" s="294">
        <f ca="1">COUNTIF(BD555:BD574,"&gt;0")</f>
        <v>1</v>
      </c>
      <c r="BE582" s="294">
        <f ca="1">COUNTIF(BE555:BE574,"&gt;0")</f>
        <v>2</v>
      </c>
      <c r="BG582" s="294">
        <f ca="1">COUNTIF(BG555:BG574,"&gt;0")</f>
        <v>1</v>
      </c>
      <c r="BH582" s="294">
        <f ca="1">COUNTIF(BH555:BH574,"&gt;0")</f>
        <v>1</v>
      </c>
      <c r="BI582" s="235"/>
      <c r="BJ582" s="294">
        <f ca="1">COUNTIF(BJ555:BJ574,"&gt;0")</f>
        <v>2</v>
      </c>
      <c r="BK582" s="294">
        <f ca="1">COUNTIF(BK555:BK574,"&gt;0")</f>
        <v>2</v>
      </c>
      <c r="BM582" s="294">
        <f ca="1">COUNTIF(BM555:BM574,"&gt;0")</f>
        <v>2</v>
      </c>
      <c r="BN582" s="294">
        <f ca="1">COUNTIF(BN555:BN574,"&gt;0")</f>
        <v>2</v>
      </c>
      <c r="BP582" s="294">
        <f ca="1">COUNTIF(BP555:BP574,"&gt;0")</f>
        <v>1</v>
      </c>
      <c r="BQ582" s="294">
        <f ca="1">COUNTIF(BQ555:BQ574,"&gt;0")</f>
        <v>1</v>
      </c>
      <c r="BS582" s="294">
        <f ca="1">COUNTIF(BS555:BS574,"&gt;0")</f>
        <v>2</v>
      </c>
      <c r="BT582" s="294">
        <f ca="1">COUNTIF(BT555:BT574,"&gt;0")</f>
        <v>2</v>
      </c>
      <c r="BV582" s="286"/>
      <c r="BW582" s="294">
        <f ca="1">COUNTIF(BW555:BW574,"&gt;0")</f>
        <v>1</v>
      </c>
      <c r="BX582" s="294">
        <f ca="1">COUNTIF(BX555:BX574,"&gt;0")</f>
        <v>0</v>
      </c>
      <c r="BZ582" s="294">
        <f ca="1">COUNTIF(BZ555:BZ574,"&gt;0")</f>
        <v>2</v>
      </c>
      <c r="CA582" s="294">
        <f ca="1">COUNTIF(CA555:CA574,"&gt;0")</f>
        <v>1</v>
      </c>
      <c r="CC582" s="294">
        <f ca="1">COUNTIF(CC555:CC574,"&gt;0")</f>
        <v>1</v>
      </c>
      <c r="CD582" s="294">
        <f ca="1">COUNTIF(CD555:CD574,"&gt;0")</f>
        <v>2</v>
      </c>
      <c r="CF582" s="294">
        <f>COUNTIF(CF555:CF574,"&gt;0")</f>
        <v>0</v>
      </c>
      <c r="CG582" s="294">
        <f>COUNTIF(CG555:CG574,"&gt;0")</f>
        <v>0</v>
      </c>
      <c r="CI582" s="294">
        <f ca="1">COUNTIF(CI555:CI574,"&gt;0")</f>
        <v>2</v>
      </c>
      <c r="CJ582" s="294">
        <f ca="1">COUNTIF(CJ555:CJ574,"&gt;0")</f>
        <v>1</v>
      </c>
      <c r="CL582" s="294">
        <f ca="1">COUNTIF(CL555:CL574,"&gt;0")</f>
        <v>2</v>
      </c>
      <c r="CM582" s="294">
        <f ca="1">COUNTIF(CM555:CM574,"&gt;0")</f>
        <v>2</v>
      </c>
    </row>
    <row r="583" spans="1:92" x14ac:dyDescent="0.4">
      <c r="S583" s="419" t="s">
        <v>679</v>
      </c>
    </row>
    <row r="585" spans="1:92" s="232" customFormat="1" ht="60.6" x14ac:dyDescent="0.6">
      <c r="A585" s="230">
        <v>15</v>
      </c>
      <c r="B585" s="230" t="s">
        <v>232</v>
      </c>
      <c r="C585" s="231" t="s">
        <v>0</v>
      </c>
      <c r="D585" s="233"/>
      <c r="E585" s="233" t="s">
        <v>0</v>
      </c>
      <c r="F585" s="233"/>
      <c r="G585" s="233"/>
      <c r="H585" s="231"/>
      <c r="I585" s="233"/>
      <c r="J585" s="233"/>
      <c r="K585" s="557"/>
      <c r="L585" s="233"/>
      <c r="M585" s="233"/>
      <c r="N585" s="233"/>
      <c r="O585" s="233"/>
      <c r="P585" s="233"/>
      <c r="Q585" s="233"/>
      <c r="R585" s="233"/>
      <c r="S585" s="233"/>
      <c r="T585" s="231"/>
      <c r="U585" s="231"/>
      <c r="V585" s="231"/>
      <c r="W585" s="231"/>
      <c r="X585" s="231"/>
      <c r="Y585" s="231"/>
      <c r="AQ585" s="234">
        <f>A585</f>
        <v>15</v>
      </c>
      <c r="AR585" s="234" t="str">
        <f>C585</f>
        <v xml:space="preserve"> </v>
      </c>
      <c r="AS585" s="235"/>
      <c r="AT585" s="236"/>
      <c r="AU585" s="235"/>
      <c r="AV585" s="235"/>
      <c r="AW585" s="235"/>
      <c r="AX585" s="235"/>
      <c r="AY585" s="235"/>
      <c r="AZ585" s="235"/>
      <c r="BA585" s="235"/>
      <c r="BB585" s="235"/>
      <c r="BC585" s="235"/>
      <c r="BD585" s="235"/>
      <c r="BE585" s="235"/>
      <c r="BF585" s="235"/>
      <c r="BG585" s="235"/>
      <c r="BH585" s="235"/>
      <c r="BI585" s="235"/>
      <c r="BJ585" s="235"/>
      <c r="BK585" s="235"/>
      <c r="BL585" s="235"/>
      <c r="BM585" s="235"/>
      <c r="BN585" s="235"/>
      <c r="BO585" s="235"/>
      <c r="BP585" s="235"/>
      <c r="BQ585" s="235"/>
      <c r="BR585" s="235"/>
      <c r="BS585" s="235"/>
      <c r="BT585" s="235"/>
      <c r="BU585" s="235"/>
    </row>
    <row r="586" spans="1:92" s="232" customFormat="1" ht="17.7" x14ac:dyDescent="0.6">
      <c r="A586" s="230"/>
      <c r="B586" s="230"/>
      <c r="C586" s="231"/>
      <c r="D586" s="233"/>
      <c r="E586" s="233"/>
      <c r="F586" s="233"/>
      <c r="G586" s="233"/>
      <c r="H586" s="231"/>
      <c r="I586" s="233"/>
      <c r="J586" s="233"/>
      <c r="K586" s="557"/>
      <c r="L586" s="233"/>
      <c r="M586" s="233"/>
      <c r="N586" s="233"/>
      <c r="O586" s="233"/>
      <c r="P586" s="233"/>
      <c r="Q586" s="233"/>
      <c r="R586" s="233"/>
      <c r="S586" s="233"/>
      <c r="T586" s="231"/>
      <c r="U586" s="231"/>
      <c r="V586" s="231"/>
      <c r="W586" s="231"/>
      <c r="X586" s="231"/>
      <c r="Y586" s="231"/>
      <c r="AQ586" s="234"/>
      <c r="AR586" s="234"/>
      <c r="AS586" s="235"/>
      <c r="AT586" s="236"/>
      <c r="AU586" s="235"/>
      <c r="AV586" s="235"/>
      <c r="AW586" s="235"/>
      <c r="AX586" s="235"/>
      <c r="AY586" s="235"/>
      <c r="AZ586" s="235"/>
      <c r="BA586" s="235"/>
      <c r="BB586" s="235"/>
      <c r="BC586" s="235"/>
      <c r="BD586" s="235"/>
      <c r="BE586" s="235"/>
      <c r="BF586" s="235"/>
      <c r="BG586" s="235"/>
      <c r="BH586" s="235"/>
      <c r="BI586" s="235"/>
      <c r="BJ586" s="235"/>
      <c r="BK586" s="235"/>
      <c r="BL586" s="235"/>
      <c r="BM586" s="235"/>
      <c r="BN586" s="235"/>
      <c r="BO586" s="235"/>
      <c r="BP586" s="235"/>
      <c r="BQ586" s="235"/>
      <c r="BR586" s="235"/>
      <c r="BS586" s="235"/>
      <c r="BU586" s="235"/>
    </row>
    <row r="587" spans="1:92" s="237" customFormat="1" ht="17.399999999999999" x14ac:dyDescent="0.55000000000000004">
      <c r="K587" s="558"/>
      <c r="Z587" s="238"/>
      <c r="AP587" s="238"/>
      <c r="AQ587" s="239"/>
      <c r="AR587" s="239"/>
      <c r="AS587" s="239"/>
      <c r="AT587" s="239"/>
      <c r="AU587" s="240" t="e">
        <v>#REF!</v>
      </c>
      <c r="AV587" s="240"/>
      <c r="AW587" s="239"/>
      <c r="AX587" s="240" t="e">
        <v>#REF!</v>
      </c>
      <c r="AY587" s="240"/>
      <c r="AZ587" s="239"/>
      <c r="BA587" s="240" t="e">
        <v>#REF!</v>
      </c>
      <c r="BB587" s="240"/>
      <c r="BC587" s="239"/>
      <c r="BD587" s="240" t="e">
        <v>#REF!</v>
      </c>
      <c r="BE587" s="240"/>
      <c r="BF587" s="239"/>
      <c r="BG587" s="240" t="e">
        <v>#REF!</v>
      </c>
      <c r="BH587" s="240"/>
      <c r="BI587" s="235"/>
      <c r="BJ587" s="240" t="s">
        <v>184</v>
      </c>
      <c r="BK587" s="240"/>
      <c r="BL587" s="239"/>
      <c r="BM587" s="240" t="s">
        <v>185</v>
      </c>
      <c r="BN587" s="240"/>
      <c r="BO587" s="239"/>
      <c r="BP587" s="240" t="s">
        <v>186</v>
      </c>
      <c r="BQ587" s="240"/>
      <c r="BR587" s="239"/>
      <c r="BS587" s="240" t="s">
        <v>187</v>
      </c>
      <c r="BT587" s="239"/>
      <c r="BU587" s="241"/>
      <c r="BV587" s="232"/>
      <c r="BW587" s="240" t="e">
        <v>#REF!</v>
      </c>
      <c r="BX587" s="240"/>
      <c r="BY587" s="241"/>
      <c r="BZ587" s="240" t="e">
        <v>#REF!</v>
      </c>
      <c r="CA587" s="240"/>
      <c r="CB587" s="239"/>
      <c r="CC587" s="240" t="e">
        <v>#REF!</v>
      </c>
      <c r="CD587" s="240"/>
      <c r="CE587" s="239"/>
      <c r="CF587" s="240" t="e">
        <v>#REF!</v>
      </c>
      <c r="CG587" s="240"/>
      <c r="CH587" s="239"/>
      <c r="CI587" s="240" t="e">
        <v>#REF!</v>
      </c>
      <c r="CJ587" s="240"/>
      <c r="CK587" s="239"/>
      <c r="CL587" s="240" t="e">
        <v>#REF!</v>
      </c>
      <c r="CM587" s="240"/>
      <c r="CN587" s="239"/>
    </row>
    <row r="588" spans="1:92" s="239" customFormat="1" ht="70.8" thickBot="1" x14ac:dyDescent="0.6">
      <c r="A588" s="242" t="s">
        <v>188</v>
      </c>
      <c r="B588" s="243" t="s">
        <v>189</v>
      </c>
      <c r="C588" s="244" t="s">
        <v>190</v>
      </c>
      <c r="D588" s="245" t="s">
        <v>191</v>
      </c>
      <c r="E588" s="245" t="s">
        <v>192</v>
      </c>
      <c r="F588" s="246" t="s">
        <v>193</v>
      </c>
      <c r="G588" s="246" t="s">
        <v>194</v>
      </c>
      <c r="H588" s="246" t="s">
        <v>195</v>
      </c>
      <c r="I588" s="247" t="s">
        <v>196</v>
      </c>
      <c r="J588" s="247" t="s">
        <v>197</v>
      </c>
      <c r="K588" s="559" t="s">
        <v>198</v>
      </c>
      <c r="L588" s="248" t="s">
        <v>199</v>
      </c>
      <c r="M588" s="249" t="s">
        <v>200</v>
      </c>
      <c r="N588" s="248" t="s">
        <v>201</v>
      </c>
      <c r="O588" s="250" t="s">
        <v>202</v>
      </c>
      <c r="P588" s="250" t="s">
        <v>203</v>
      </c>
      <c r="Q588" s="237"/>
      <c r="R588" s="237"/>
      <c r="S588" s="251" t="s">
        <v>204</v>
      </c>
      <c r="T588" s="252" t="s">
        <v>205</v>
      </c>
      <c r="U588" s="251" t="s">
        <v>206</v>
      </c>
      <c r="V588" s="253" t="s">
        <v>207</v>
      </c>
      <c r="W588" s="237"/>
      <c r="X588" s="237"/>
      <c r="Z588" s="232"/>
      <c r="AP588" s="232"/>
      <c r="AQ588" s="237"/>
      <c r="AR588" s="237"/>
      <c r="AS588" s="253" t="s">
        <v>208</v>
      </c>
      <c r="AT588" s="237"/>
      <c r="AU588" s="253" t="s">
        <v>204</v>
      </c>
      <c r="AV588" s="245" t="s">
        <v>205</v>
      </c>
      <c r="AW588" s="237"/>
      <c r="AX588" s="253" t="s">
        <v>204</v>
      </c>
      <c r="AY588" s="245" t="s">
        <v>205</v>
      </c>
      <c r="AZ588" s="237"/>
      <c r="BA588" s="253" t="s">
        <v>204</v>
      </c>
      <c r="BB588" s="245" t="s">
        <v>205</v>
      </c>
      <c r="BC588" s="237"/>
      <c r="BD588" s="253" t="s">
        <v>204</v>
      </c>
      <c r="BE588" s="245" t="s">
        <v>205</v>
      </c>
      <c r="BF588" s="237"/>
      <c r="BG588" s="253" t="s">
        <v>204</v>
      </c>
      <c r="BH588" s="245" t="s">
        <v>205</v>
      </c>
      <c r="BI588" s="235"/>
      <c r="BJ588" s="253" t="s">
        <v>204</v>
      </c>
      <c r="BK588" s="245" t="s">
        <v>205</v>
      </c>
      <c r="BL588" s="237"/>
      <c r="BM588" s="253" t="s">
        <v>204</v>
      </c>
      <c r="BN588" s="245" t="s">
        <v>205</v>
      </c>
      <c r="BO588" s="237"/>
      <c r="BP588" s="253" t="s">
        <v>204</v>
      </c>
      <c r="BQ588" s="245" t="s">
        <v>205</v>
      </c>
      <c r="BR588" s="237"/>
      <c r="BS588" s="253" t="s">
        <v>204</v>
      </c>
      <c r="BT588" s="245" t="s">
        <v>205</v>
      </c>
      <c r="BU588" s="241"/>
      <c r="BV588" s="238"/>
      <c r="BW588" s="253" t="s">
        <v>204</v>
      </c>
      <c r="BX588" s="245" t="s">
        <v>205</v>
      </c>
      <c r="BY588" s="241"/>
      <c r="BZ588" s="253" t="s">
        <v>204</v>
      </c>
      <c r="CA588" s="245" t="s">
        <v>205</v>
      </c>
      <c r="CB588" s="237"/>
      <c r="CC588" s="253" t="s">
        <v>204</v>
      </c>
      <c r="CD588" s="245" t="s">
        <v>205</v>
      </c>
      <c r="CE588" s="237"/>
      <c r="CF588" s="253" t="s">
        <v>204</v>
      </c>
      <c r="CG588" s="245" t="s">
        <v>205</v>
      </c>
      <c r="CH588" s="237"/>
      <c r="CI588" s="253" t="s">
        <v>204</v>
      </c>
      <c r="CJ588" s="245" t="s">
        <v>205</v>
      </c>
      <c r="CK588" s="237"/>
      <c r="CL588" s="253" t="s">
        <v>204</v>
      </c>
      <c r="CM588" s="245" t="s">
        <v>205</v>
      </c>
      <c r="CN588" s="237"/>
    </row>
    <row r="589" spans="1:92" s="441" customFormat="1" ht="17.399999999999999" x14ac:dyDescent="0.55000000000000004">
      <c r="A589" s="445">
        <v>1</v>
      </c>
      <c r="B589" s="423" t="str">
        <f t="shared" ref="B589:B590" si="566">CONCATENATE(E589,": ",C589)</f>
        <v>: Smil 2002</v>
      </c>
      <c r="C589" s="425" t="s">
        <v>254</v>
      </c>
      <c r="D589" s="425" t="s">
        <v>253</v>
      </c>
      <c r="E589" s="425"/>
      <c r="F589" s="425" t="s">
        <v>187</v>
      </c>
      <c r="G589" s="425"/>
      <c r="H589" s="305"/>
      <c r="I589" s="424">
        <v>2002</v>
      </c>
      <c r="J589" s="306"/>
      <c r="K589" s="428">
        <v>0.55000000000000004</v>
      </c>
      <c r="L589" s="426" t="s">
        <v>255</v>
      </c>
      <c r="M589" s="427">
        <f t="shared" ref="M589:M594" si="567">K589</f>
        <v>0.55000000000000004</v>
      </c>
      <c r="N589" s="426" t="s">
        <v>209</v>
      </c>
      <c r="O589" s="462"/>
      <c r="P589" s="431" t="s">
        <v>250</v>
      </c>
      <c r="Q589" s="431"/>
      <c r="S589" s="442">
        <f>IF(AND(M589="",K589=""),"",IF(M589="",K589,M589))</f>
        <v>0.55000000000000004</v>
      </c>
      <c r="T589" s="443">
        <f>IF(S589="","",IF($S$617="Y",U589,IF(S589&gt;=$S$609-$T$5*$S$613,IF(S589&lt;=$S$609+$T$5*$S$613,S589,""),"")))</f>
        <v>0.55000000000000004</v>
      </c>
      <c r="U589" s="442">
        <f>IF(AND(M589="",K589=""),"",IF(M589="",K589*O589,M589*O589))</f>
        <v>0</v>
      </c>
      <c r="V589" s="444" t="str">
        <f t="shared" ref="V589:V608" si="568">IF(AND(N589="",L589=""),"",IF(N589="",L589,N589))</f>
        <v>million hectares</v>
      </c>
      <c r="Z589" s="446"/>
      <c r="AP589" s="446"/>
      <c r="AS589" s="449">
        <f>$U589</f>
        <v>0</v>
      </c>
      <c r="AU589" s="450" t="str">
        <f t="shared" ref="AU589:AU608" ca="1" si="569">IF($AT$155="region",IF($E589=AU$159,$S589,""),IF($G589=AU$159,$S589,""))</f>
        <v/>
      </c>
      <c r="AV589" s="450" t="str">
        <f t="shared" ref="AV589:AV608" ca="1" si="570">IF($AT$155="Region",IF($E589=AU$159,$T589,""),IF($G589=AU$159,$T589,""))</f>
        <v/>
      </c>
      <c r="AX589" s="450" t="str">
        <f t="shared" ref="AX589:AX608" ca="1" si="571">IF($AT$155="region",IF($E589=AX$159,$S589,""),IF($G589=AX$159,$S589,""))</f>
        <v/>
      </c>
      <c r="AY589" s="450" t="str">
        <f t="shared" ref="AY589:AY608" ca="1" si="572">IF($AT$155="Region",IF($E589=AX$159,$T589,""),IF($G589=AX$159,$T589,""))</f>
        <v/>
      </c>
      <c r="BA589" s="450" t="str">
        <f t="shared" ref="BA589:BA608" ca="1" si="573">IF($AT$155="region",IF($E589=BA$159,$S589,""),IF($G589=BA$159,$S589,""))</f>
        <v/>
      </c>
      <c r="BB589" s="450" t="str">
        <f t="shared" ref="BB589:BB608" ca="1" si="574">IF($AT$155="Region",IF($E589=BA$159,$T589,""),IF($G589=BA$159,$T589,""))</f>
        <v/>
      </c>
      <c r="BD589" s="450" t="str">
        <f t="shared" ref="BD589:BD608" ca="1" si="575">IF($AT$155="region",IF($E589=BD$159,$S589,""),IF($G589=BD$159,$S589,""))</f>
        <v/>
      </c>
      <c r="BE589" s="450" t="str">
        <f t="shared" ref="BE589:BE608" ca="1" si="576">IF($AT$155="Region",IF($E589=BD$159,$T589,""),IF($G589=BD$159,$T589,""))</f>
        <v/>
      </c>
      <c r="BG589" s="450" t="str">
        <f t="shared" ref="BG589:BG608" ca="1" si="577">IF($AT$155="region",IF($E589=BG$159,$S589,""),IF($G589=BG$159,$S589,""))</f>
        <v/>
      </c>
      <c r="BH589" s="450" t="str">
        <f t="shared" ref="BH589:BH608" ca="1" si="578">IF($AT$155="Region",IF($E589=BG$159,$T589,""),IF($G589=BG$159,$T589,""))</f>
        <v/>
      </c>
      <c r="BI589" s="451"/>
      <c r="BJ589" s="450" t="str">
        <f t="shared" ref="BJ589:BJ608" ca="1" si="579">IF($E589=$BJ$159,S589,"")</f>
        <v/>
      </c>
      <c r="BK589" s="450" t="str">
        <f t="shared" ref="BK589:BK608" ca="1" si="580">IF($E589=$BJ$159,T589,"")</f>
        <v/>
      </c>
      <c r="BM589" s="450" t="str">
        <f t="shared" ref="BM589:BM608" ca="1" si="581">IF($E589=$BM$159,S589,"")</f>
        <v/>
      </c>
      <c r="BN589" s="450" t="str">
        <f t="shared" ref="BN589:BN608" ca="1" si="582">IF($E589=$BM$159,T589,"")</f>
        <v/>
      </c>
      <c r="BP589" s="450" t="str">
        <f t="shared" ref="BP589:BP608" ca="1" si="583">IF($E589=$BP$159,S589,"")</f>
        <v/>
      </c>
      <c r="BQ589" s="450" t="str">
        <f t="shared" ref="BQ589:BQ608" ca="1" si="584">IF($E589=$BP$159,T589,"")</f>
        <v/>
      </c>
      <c r="BS589" s="450" t="str">
        <f t="shared" ref="BS589:BS608" ca="1" si="585">IF($E589=$BS$159,S589,"")</f>
        <v/>
      </c>
      <c r="BT589" s="450" t="str">
        <f t="shared" ref="BT589:BT608" ca="1" si="586">IF($E589=$BS$159,T589,"")</f>
        <v/>
      </c>
      <c r="BU589" s="452"/>
      <c r="BV589" s="446"/>
      <c r="BW589" s="450" t="str">
        <f t="shared" ref="BW589:BW608" ca="1" si="587">IF($AT$155="Thermal-Moisture Regime",IF($E589=BW$159,$S589,""),IF($G589=BW$159,$S589,""))</f>
        <v/>
      </c>
      <c r="BX589" s="450" t="str">
        <f t="shared" ref="BX589:BX608" ca="1" si="588">IF($AT$155="Thermal-Moisture Regime",IF($E589=BW$159,$T589,""),IF($G589=BW$159,$T589,""))</f>
        <v/>
      </c>
      <c r="BY589" s="452"/>
      <c r="BZ589" s="450" t="str">
        <f t="shared" ref="BZ589:BZ608" ca="1" si="589">IF($AT$155="Thermal-Moisture Regime",IF($E589=BZ$159,$S589,""),IF($G589=BZ$159,$S589,""))</f>
        <v/>
      </c>
      <c r="CA589" s="450" t="str">
        <f t="shared" ref="CA589:CA608" ca="1" si="590">IF($AT$155="Thermal-Moisture Regime",IF($E589=BZ$159,$T589,""),IF($G589=BZ$159,$T589,""))</f>
        <v/>
      </c>
      <c r="CC589" s="450" t="str">
        <f t="shared" ref="CC589:CC608" ca="1" si="591">IF($AT$155="Thermal-Moisture Regime",IF($E589=CC$159,$S589,""),IF($G589=CC$159,$S589,""))</f>
        <v/>
      </c>
      <c r="CD589" s="450" t="str">
        <f t="shared" ref="CD589:CD608" ca="1" si="592">IF($AT$155="Thermal-Moisture Regime",IF($E589=CC$159,$T589,""),IF($G589=CC$159,$T589,""))</f>
        <v/>
      </c>
      <c r="CF589" s="450" t="str">
        <f t="shared" ref="CF589:CF608" si="593">IF($AT$155="Thermal-Moisture Regime",IF($E589=CF$159,$S589,""),IF($G589=CF$159,$S589,""))</f>
        <v/>
      </c>
      <c r="CG589" s="450" t="str">
        <f t="shared" ref="CG589:CG608" si="594">IF($AT$155="Thermal-Moisture Regime",IF($E589=CF$159,$T589,""),IF($G589=CF$159,$T589,""))</f>
        <v/>
      </c>
      <c r="CI589" s="450" t="str">
        <f t="shared" ref="CI589:CI608" ca="1" si="595">IF($AT$155="Thermal-Moisture Regime",IF($E589=CI$159,$S589,""),IF($G589=CI$159,$S589,""))</f>
        <v/>
      </c>
      <c r="CJ589" s="450" t="str">
        <f t="shared" ref="CJ589:CJ608" ca="1" si="596">IF($AT$155="Thermal-Moisture Regime",IF($E589=CI$159,$T589,""),IF($G589=CI$159,$T589,""))</f>
        <v/>
      </c>
      <c r="CL589" s="450" t="str">
        <f t="shared" ref="CL589:CL608" ca="1" si="597">IF($AT$155="Thermal-Moisture Regime",IF($E589=CL$159,$S589,""),IF($G589=CL$159,$S589,""))</f>
        <v/>
      </c>
      <c r="CM589" s="450" t="str">
        <f t="shared" ref="CM589:CM608" ca="1" si="598">IF($AT$155="Thermal-Moisture Regime",IF($E589=CL$159,$T589,""),IF($G589=CL$159,$T589,""))</f>
        <v/>
      </c>
    </row>
    <row r="590" spans="1:92" s="441" customFormat="1" ht="17.399999999999999" x14ac:dyDescent="0.55000000000000004">
      <c r="A590" s="445">
        <v>2</v>
      </c>
      <c r="B590" s="423" t="str">
        <f t="shared" si="566"/>
        <v>: Smil 2002</v>
      </c>
      <c r="C590" s="425" t="s">
        <v>254</v>
      </c>
      <c r="D590" s="425" t="s">
        <v>253</v>
      </c>
      <c r="E590" s="425"/>
      <c r="F590" s="425" t="s">
        <v>187</v>
      </c>
      <c r="G590" s="425"/>
      <c r="H590" s="305"/>
      <c r="I590" s="424">
        <v>2002</v>
      </c>
      <c r="J590" s="306"/>
      <c r="K590" s="569">
        <v>0.55000000000000004</v>
      </c>
      <c r="L590" s="426" t="s">
        <v>255</v>
      </c>
      <c r="M590" s="427">
        <f t="shared" si="567"/>
        <v>0.55000000000000004</v>
      </c>
      <c r="N590" s="426" t="s">
        <v>209</v>
      </c>
      <c r="O590" s="432"/>
      <c r="P590" s="431" t="s">
        <v>251</v>
      </c>
      <c r="Q590" s="431"/>
      <c r="S590" s="442">
        <f t="shared" ref="S590:S608" si="599">IF(AND(M590="",K590=""),"",IF(M590="",K590,M590))</f>
        <v>0.55000000000000004</v>
      </c>
      <c r="T590" s="443">
        <f t="shared" ref="T590:T608" si="600">IF(S590="","",IF($S$617="Y",U590,IF(S590&gt;=$S$609-$T$5*$S$613,IF(S590&lt;=$S$609+$T$5*$S$613,S590,""),"")))</f>
        <v>0.55000000000000004</v>
      </c>
      <c r="U590" s="442">
        <f t="shared" ref="U590:U608" si="601">IF(AND(M590="",K590=""),"",IF(M590="",K590*O590,M590*O590))</f>
        <v>0</v>
      </c>
      <c r="V590" s="444" t="str">
        <f t="shared" si="568"/>
        <v>million hectares</v>
      </c>
      <c r="Z590" s="446"/>
      <c r="AP590" s="446"/>
      <c r="AS590" s="453"/>
      <c r="AU590" s="450" t="str">
        <f t="shared" ca="1" si="569"/>
        <v/>
      </c>
      <c r="AV590" s="450" t="str">
        <f t="shared" ca="1" si="570"/>
        <v/>
      </c>
      <c r="AX590" s="450" t="str">
        <f t="shared" ca="1" si="571"/>
        <v/>
      </c>
      <c r="AY590" s="450" t="str">
        <f t="shared" ca="1" si="572"/>
        <v/>
      </c>
      <c r="BA590" s="450" t="str">
        <f t="shared" ca="1" si="573"/>
        <v/>
      </c>
      <c r="BB590" s="450" t="str">
        <f t="shared" ca="1" si="574"/>
        <v/>
      </c>
      <c r="BD590" s="450" t="str">
        <f t="shared" ca="1" si="575"/>
        <v/>
      </c>
      <c r="BE590" s="450" t="str">
        <f t="shared" ca="1" si="576"/>
        <v/>
      </c>
      <c r="BG590" s="450" t="str">
        <f t="shared" ca="1" si="577"/>
        <v/>
      </c>
      <c r="BH590" s="450" t="str">
        <f t="shared" ca="1" si="578"/>
        <v/>
      </c>
      <c r="BI590" s="451"/>
      <c r="BJ590" s="450" t="str">
        <f t="shared" ca="1" si="579"/>
        <v/>
      </c>
      <c r="BK590" s="450" t="str">
        <f t="shared" ca="1" si="580"/>
        <v/>
      </c>
      <c r="BM590" s="450" t="str">
        <f t="shared" ca="1" si="581"/>
        <v/>
      </c>
      <c r="BN590" s="450" t="str">
        <f t="shared" ca="1" si="582"/>
        <v/>
      </c>
      <c r="BP590" s="450" t="str">
        <f t="shared" ca="1" si="583"/>
        <v/>
      </c>
      <c r="BQ590" s="450" t="str">
        <f t="shared" ca="1" si="584"/>
        <v/>
      </c>
      <c r="BS590" s="450" t="str">
        <f t="shared" ca="1" si="585"/>
        <v/>
      </c>
      <c r="BT590" s="450" t="str">
        <f t="shared" ca="1" si="586"/>
        <v/>
      </c>
      <c r="BU590" s="452"/>
      <c r="BV590" s="446"/>
      <c r="BW590" s="450" t="str">
        <f t="shared" ca="1" si="587"/>
        <v/>
      </c>
      <c r="BX590" s="450" t="str">
        <f t="shared" ca="1" si="588"/>
        <v/>
      </c>
      <c r="BY590" s="452"/>
      <c r="BZ590" s="450" t="str">
        <f t="shared" ca="1" si="589"/>
        <v/>
      </c>
      <c r="CA590" s="450" t="str">
        <f t="shared" ca="1" si="590"/>
        <v/>
      </c>
      <c r="CC590" s="450" t="str">
        <f t="shared" ca="1" si="591"/>
        <v/>
      </c>
      <c r="CD590" s="450" t="str">
        <f t="shared" ca="1" si="592"/>
        <v/>
      </c>
      <c r="CF590" s="450" t="str">
        <f t="shared" si="593"/>
        <v/>
      </c>
      <c r="CG590" s="450" t="str">
        <f t="shared" si="594"/>
        <v/>
      </c>
      <c r="CI590" s="450" t="str">
        <f t="shared" ca="1" si="595"/>
        <v/>
      </c>
      <c r="CJ590" s="450" t="str">
        <f t="shared" ca="1" si="596"/>
        <v/>
      </c>
      <c r="CL590" s="450" t="str">
        <f t="shared" ca="1" si="597"/>
        <v/>
      </c>
      <c r="CM590" s="450" t="str">
        <f t="shared" ca="1" si="598"/>
        <v/>
      </c>
    </row>
    <row r="591" spans="1:92" s="441" customFormat="1" ht="17.399999999999999" x14ac:dyDescent="0.55000000000000004">
      <c r="A591" s="445">
        <v>3</v>
      </c>
      <c r="B591" s="423" t="str">
        <f>CONCATENATE(E591,": ",C591)</f>
        <v>: Smil 2002</v>
      </c>
      <c r="C591" s="425" t="s">
        <v>254</v>
      </c>
      <c r="D591" s="424" t="s">
        <v>253</v>
      </c>
      <c r="E591" s="425"/>
      <c r="F591" s="424" t="s">
        <v>187</v>
      </c>
      <c r="G591" s="425"/>
      <c r="H591" s="305"/>
      <c r="I591" s="424">
        <v>2002</v>
      </c>
      <c r="J591" s="306"/>
      <c r="K591" s="529">
        <v>0.4</v>
      </c>
      <c r="L591" s="426" t="s">
        <v>255</v>
      </c>
      <c r="M591" s="427">
        <f t="shared" si="567"/>
        <v>0.4</v>
      </c>
      <c r="N591" s="426" t="s">
        <v>209</v>
      </c>
      <c r="O591" s="432"/>
      <c r="P591" s="431" t="s">
        <v>252</v>
      </c>
      <c r="Q591" s="431"/>
      <c r="S591" s="442">
        <f t="shared" si="599"/>
        <v>0.4</v>
      </c>
      <c r="T591" s="443">
        <f t="shared" si="600"/>
        <v>0.4</v>
      </c>
      <c r="U591" s="442">
        <f t="shared" si="601"/>
        <v>0</v>
      </c>
      <c r="V591" s="444" t="str">
        <f t="shared" si="568"/>
        <v>million hectares</v>
      </c>
      <c r="Z591" s="446"/>
      <c r="AP591" s="446"/>
      <c r="AS591" s="453"/>
      <c r="AU591" s="450" t="str">
        <f t="shared" ca="1" si="569"/>
        <v/>
      </c>
      <c r="AV591" s="450" t="str">
        <f t="shared" ca="1" si="570"/>
        <v/>
      </c>
      <c r="AX591" s="450" t="str">
        <f t="shared" ca="1" si="571"/>
        <v/>
      </c>
      <c r="AY591" s="450" t="str">
        <f t="shared" ca="1" si="572"/>
        <v/>
      </c>
      <c r="BA591" s="450" t="str">
        <f t="shared" ca="1" si="573"/>
        <v/>
      </c>
      <c r="BB591" s="450" t="str">
        <f t="shared" ca="1" si="574"/>
        <v/>
      </c>
      <c r="BD591" s="450" t="str">
        <f t="shared" ca="1" si="575"/>
        <v/>
      </c>
      <c r="BE591" s="450" t="str">
        <f t="shared" ca="1" si="576"/>
        <v/>
      </c>
      <c r="BG591" s="450" t="str">
        <f t="shared" ca="1" si="577"/>
        <v/>
      </c>
      <c r="BH591" s="450" t="str">
        <f t="shared" ca="1" si="578"/>
        <v/>
      </c>
      <c r="BI591" s="451"/>
      <c r="BJ591" s="450" t="str">
        <f t="shared" ca="1" si="579"/>
        <v/>
      </c>
      <c r="BK591" s="450" t="str">
        <f t="shared" ca="1" si="580"/>
        <v/>
      </c>
      <c r="BM591" s="450" t="str">
        <f t="shared" ca="1" si="581"/>
        <v/>
      </c>
      <c r="BN591" s="450" t="str">
        <f t="shared" ca="1" si="582"/>
        <v/>
      </c>
      <c r="BP591" s="450" t="str">
        <f t="shared" ca="1" si="583"/>
        <v/>
      </c>
      <c r="BQ591" s="450" t="str">
        <f t="shared" ca="1" si="584"/>
        <v/>
      </c>
      <c r="BS591" s="450" t="str">
        <f t="shared" ca="1" si="585"/>
        <v/>
      </c>
      <c r="BT591" s="450" t="str">
        <f t="shared" ca="1" si="586"/>
        <v/>
      </c>
      <c r="BU591" s="452"/>
      <c r="BV591" s="446"/>
      <c r="BW591" s="450" t="str">
        <f t="shared" ca="1" si="587"/>
        <v/>
      </c>
      <c r="BX591" s="450" t="str">
        <f t="shared" ca="1" si="588"/>
        <v/>
      </c>
      <c r="BY591" s="452"/>
      <c r="BZ591" s="450" t="str">
        <f t="shared" ca="1" si="589"/>
        <v/>
      </c>
      <c r="CA591" s="450" t="str">
        <f t="shared" ca="1" si="590"/>
        <v/>
      </c>
      <c r="CC591" s="450" t="str">
        <f t="shared" ca="1" si="591"/>
        <v/>
      </c>
      <c r="CD591" s="450" t="str">
        <f t="shared" ca="1" si="592"/>
        <v/>
      </c>
      <c r="CF591" s="450" t="str">
        <f t="shared" si="593"/>
        <v/>
      </c>
      <c r="CG591" s="450" t="str">
        <f t="shared" si="594"/>
        <v/>
      </c>
      <c r="CI591" s="450" t="str">
        <f t="shared" ca="1" si="595"/>
        <v/>
      </c>
      <c r="CJ591" s="450" t="str">
        <f t="shared" ca="1" si="596"/>
        <v/>
      </c>
      <c r="CL591" s="450" t="str">
        <f t="shared" ca="1" si="597"/>
        <v/>
      </c>
      <c r="CM591" s="450" t="str">
        <f t="shared" ca="1" si="598"/>
        <v/>
      </c>
    </row>
    <row r="592" spans="1:92" s="441" customFormat="1" ht="17.399999999999999" x14ac:dyDescent="0.55000000000000004">
      <c r="A592" s="445">
        <v>4</v>
      </c>
      <c r="B592" s="423" t="str">
        <f t="shared" ref="B592:B608" si="602">CONCATENATE(E592,": ",C592)</f>
        <v>: FCRN 2017</v>
      </c>
      <c r="C592" s="424" t="s">
        <v>356</v>
      </c>
      <c r="D592" s="424" t="s">
        <v>357</v>
      </c>
      <c r="E592" s="425"/>
      <c r="F592" s="424" t="s">
        <v>266</v>
      </c>
      <c r="G592" s="425"/>
      <c r="H592" s="305"/>
      <c r="I592" s="424">
        <v>2017</v>
      </c>
      <c r="J592" s="306"/>
      <c r="K592" s="529">
        <v>0.75</v>
      </c>
      <c r="L592" s="426" t="s">
        <v>299</v>
      </c>
      <c r="M592" s="427">
        <f t="shared" si="567"/>
        <v>0.75</v>
      </c>
      <c r="N592" s="426" t="s">
        <v>209</v>
      </c>
      <c r="O592" s="432"/>
      <c r="P592" s="431" t="s">
        <v>252</v>
      </c>
      <c r="Q592" s="431"/>
      <c r="S592" s="442">
        <f t="shared" si="599"/>
        <v>0.75</v>
      </c>
      <c r="T592" s="443">
        <f t="shared" si="600"/>
        <v>0.75</v>
      </c>
      <c r="U592" s="442">
        <f t="shared" si="601"/>
        <v>0</v>
      </c>
      <c r="V592" s="444" t="str">
        <f t="shared" si="568"/>
        <v>million hectares</v>
      </c>
      <c r="Z592" s="446"/>
      <c r="AP592" s="446"/>
      <c r="AS592" s="452"/>
      <c r="AU592" s="450" t="str">
        <f t="shared" ca="1" si="569"/>
        <v/>
      </c>
      <c r="AV592" s="450" t="str">
        <f t="shared" ca="1" si="570"/>
        <v/>
      </c>
      <c r="AX592" s="450" t="str">
        <f t="shared" ca="1" si="571"/>
        <v/>
      </c>
      <c r="AY592" s="450" t="str">
        <f t="shared" ca="1" si="572"/>
        <v/>
      </c>
      <c r="BA592" s="450" t="str">
        <f t="shared" ca="1" si="573"/>
        <v/>
      </c>
      <c r="BB592" s="450" t="str">
        <f t="shared" ca="1" si="574"/>
        <v/>
      </c>
      <c r="BD592" s="450" t="str">
        <f t="shared" ca="1" si="575"/>
        <v/>
      </c>
      <c r="BE592" s="450" t="str">
        <f t="shared" ca="1" si="576"/>
        <v/>
      </c>
      <c r="BG592" s="450" t="str">
        <f t="shared" ca="1" si="577"/>
        <v/>
      </c>
      <c r="BH592" s="450" t="str">
        <f t="shared" ca="1" si="578"/>
        <v/>
      </c>
      <c r="BI592" s="451"/>
      <c r="BJ592" s="450" t="str">
        <f t="shared" ca="1" si="579"/>
        <v/>
      </c>
      <c r="BK592" s="450" t="str">
        <f t="shared" ca="1" si="580"/>
        <v/>
      </c>
      <c r="BM592" s="450" t="str">
        <f t="shared" ca="1" si="581"/>
        <v/>
      </c>
      <c r="BN592" s="450" t="str">
        <f t="shared" ca="1" si="582"/>
        <v/>
      </c>
      <c r="BP592" s="450" t="str">
        <f t="shared" ca="1" si="583"/>
        <v/>
      </c>
      <c r="BQ592" s="450" t="str">
        <f t="shared" ca="1" si="584"/>
        <v/>
      </c>
      <c r="BS592" s="450" t="str">
        <f t="shared" ca="1" si="585"/>
        <v/>
      </c>
      <c r="BT592" s="450" t="str">
        <f t="shared" ca="1" si="586"/>
        <v/>
      </c>
      <c r="BU592" s="452"/>
      <c r="BV592" s="446"/>
      <c r="BW592" s="450" t="str">
        <f t="shared" ca="1" si="587"/>
        <v/>
      </c>
      <c r="BX592" s="450" t="str">
        <f t="shared" ca="1" si="588"/>
        <v/>
      </c>
      <c r="BY592" s="452"/>
      <c r="BZ592" s="450" t="str">
        <f t="shared" ca="1" si="589"/>
        <v/>
      </c>
      <c r="CA592" s="450" t="str">
        <f t="shared" ca="1" si="590"/>
        <v/>
      </c>
      <c r="CC592" s="450" t="str">
        <f t="shared" ca="1" si="591"/>
        <v/>
      </c>
      <c r="CD592" s="450" t="str">
        <f t="shared" ca="1" si="592"/>
        <v/>
      </c>
      <c r="CF592" s="450" t="str">
        <f t="shared" si="593"/>
        <v/>
      </c>
      <c r="CG592" s="450" t="str">
        <f t="shared" si="594"/>
        <v/>
      </c>
      <c r="CI592" s="450" t="str">
        <f t="shared" ca="1" si="595"/>
        <v/>
      </c>
      <c r="CJ592" s="450" t="str">
        <f t="shared" ca="1" si="596"/>
        <v/>
      </c>
      <c r="CL592" s="450" t="str">
        <f t="shared" ca="1" si="597"/>
        <v/>
      </c>
      <c r="CM592" s="450" t="str">
        <f t="shared" ca="1" si="598"/>
        <v/>
      </c>
    </row>
    <row r="593" spans="1:91" s="441" customFormat="1" ht="17.399999999999999" x14ac:dyDescent="0.55000000000000004">
      <c r="A593" s="445">
        <v>5</v>
      </c>
      <c r="B593" s="423" t="str">
        <f t="shared" si="602"/>
        <v>: Garnett 2017</v>
      </c>
      <c r="C593" s="424" t="s">
        <v>366</v>
      </c>
      <c r="D593" s="424" t="s">
        <v>357</v>
      </c>
      <c r="E593" s="425"/>
      <c r="F593" s="424" t="s">
        <v>266</v>
      </c>
      <c r="G593" s="425"/>
      <c r="H593" s="305"/>
      <c r="I593" s="424">
        <v>2017</v>
      </c>
      <c r="J593" s="306"/>
      <c r="K593" s="529">
        <v>0.37</v>
      </c>
      <c r="L593" s="426" t="s">
        <v>299</v>
      </c>
      <c r="M593" s="427">
        <f t="shared" si="567"/>
        <v>0.37</v>
      </c>
      <c r="N593" s="426" t="s">
        <v>209</v>
      </c>
      <c r="O593" s="432"/>
      <c r="P593" s="431" t="s">
        <v>252</v>
      </c>
      <c r="Q593" s="431"/>
      <c r="S593" s="442">
        <f t="shared" si="599"/>
        <v>0.37</v>
      </c>
      <c r="T593" s="443">
        <f t="shared" si="600"/>
        <v>0.37</v>
      </c>
      <c r="U593" s="442">
        <f t="shared" si="601"/>
        <v>0</v>
      </c>
      <c r="V593" s="444" t="str">
        <f t="shared" si="568"/>
        <v>million hectares</v>
      </c>
      <c r="Z593" s="446"/>
      <c r="AP593" s="446"/>
      <c r="AS593" s="453"/>
      <c r="AU593" s="450" t="str">
        <f t="shared" ca="1" si="569"/>
        <v/>
      </c>
      <c r="AV593" s="450" t="str">
        <f t="shared" ca="1" si="570"/>
        <v/>
      </c>
      <c r="AX593" s="450" t="str">
        <f t="shared" ca="1" si="571"/>
        <v/>
      </c>
      <c r="AY593" s="450" t="str">
        <f t="shared" ca="1" si="572"/>
        <v/>
      </c>
      <c r="BA593" s="450" t="str">
        <f t="shared" ca="1" si="573"/>
        <v/>
      </c>
      <c r="BB593" s="450" t="str">
        <f t="shared" ca="1" si="574"/>
        <v/>
      </c>
      <c r="BD593" s="450" t="str">
        <f t="shared" ca="1" si="575"/>
        <v/>
      </c>
      <c r="BE593" s="450" t="str">
        <f t="shared" ca="1" si="576"/>
        <v/>
      </c>
      <c r="BG593" s="450" t="str">
        <f t="shared" ca="1" si="577"/>
        <v/>
      </c>
      <c r="BH593" s="450" t="str">
        <f t="shared" ca="1" si="578"/>
        <v/>
      </c>
      <c r="BI593" s="451"/>
      <c r="BJ593" s="450" t="str">
        <f t="shared" ca="1" si="579"/>
        <v/>
      </c>
      <c r="BK593" s="450" t="str">
        <f t="shared" ca="1" si="580"/>
        <v/>
      </c>
      <c r="BM593" s="450" t="str">
        <f t="shared" ca="1" si="581"/>
        <v/>
      </c>
      <c r="BN593" s="450" t="str">
        <f t="shared" ca="1" si="582"/>
        <v/>
      </c>
      <c r="BP593" s="450" t="str">
        <f t="shared" ca="1" si="583"/>
        <v/>
      </c>
      <c r="BQ593" s="450" t="str">
        <f t="shared" ca="1" si="584"/>
        <v/>
      </c>
      <c r="BS593" s="450" t="str">
        <f t="shared" ca="1" si="585"/>
        <v/>
      </c>
      <c r="BT593" s="450" t="str">
        <f t="shared" ca="1" si="586"/>
        <v/>
      </c>
      <c r="BU593" s="452"/>
      <c r="BV593" s="446"/>
      <c r="BW593" s="450" t="str">
        <f t="shared" ca="1" si="587"/>
        <v/>
      </c>
      <c r="BX593" s="450" t="str">
        <f t="shared" ca="1" si="588"/>
        <v/>
      </c>
      <c r="BY593" s="452"/>
      <c r="BZ593" s="450" t="str">
        <f t="shared" ca="1" si="589"/>
        <v/>
      </c>
      <c r="CA593" s="450" t="str">
        <f t="shared" ca="1" si="590"/>
        <v/>
      </c>
      <c r="CC593" s="450" t="str">
        <f t="shared" ca="1" si="591"/>
        <v/>
      </c>
      <c r="CD593" s="450" t="str">
        <f t="shared" ca="1" si="592"/>
        <v/>
      </c>
      <c r="CF593" s="450" t="str">
        <f t="shared" si="593"/>
        <v/>
      </c>
      <c r="CG593" s="450" t="str">
        <f t="shared" si="594"/>
        <v/>
      </c>
      <c r="CI593" s="450" t="str">
        <f t="shared" ca="1" si="595"/>
        <v/>
      </c>
      <c r="CJ593" s="450" t="str">
        <f t="shared" ca="1" si="596"/>
        <v/>
      </c>
      <c r="CL593" s="450" t="str">
        <f t="shared" ca="1" si="597"/>
        <v/>
      </c>
      <c r="CM593" s="450" t="str">
        <f t="shared" ca="1" si="598"/>
        <v/>
      </c>
    </row>
    <row r="594" spans="1:91" s="441" customFormat="1" ht="17.399999999999999" x14ac:dyDescent="0.55000000000000004">
      <c r="A594" s="445">
        <v>6</v>
      </c>
      <c r="B594" s="423" t="str">
        <f t="shared" si="602"/>
        <v>: Garnett 2017</v>
      </c>
      <c r="C594" s="424" t="s">
        <v>366</v>
      </c>
      <c r="D594" s="424" t="s">
        <v>357</v>
      </c>
      <c r="E594" s="425"/>
      <c r="F594" s="424" t="s">
        <v>266</v>
      </c>
      <c r="G594" s="425"/>
      <c r="H594" s="305"/>
      <c r="I594" s="424">
        <v>2017</v>
      </c>
      <c r="J594" s="306"/>
      <c r="K594" s="529">
        <v>0.56000000000000005</v>
      </c>
      <c r="L594" s="426" t="s">
        <v>299</v>
      </c>
      <c r="M594" s="427">
        <f t="shared" si="567"/>
        <v>0.56000000000000005</v>
      </c>
      <c r="N594" s="426" t="s">
        <v>209</v>
      </c>
      <c r="O594" s="432"/>
      <c r="P594" s="431" t="s">
        <v>251</v>
      </c>
      <c r="Q594" s="431"/>
      <c r="S594" s="442">
        <f t="shared" si="599"/>
        <v>0.56000000000000005</v>
      </c>
      <c r="T594" s="443">
        <f t="shared" si="600"/>
        <v>0.56000000000000005</v>
      </c>
      <c r="U594" s="442">
        <f t="shared" si="601"/>
        <v>0</v>
      </c>
      <c r="V594" s="444" t="str">
        <f t="shared" si="568"/>
        <v>million hectares</v>
      </c>
      <c r="Z594" s="446"/>
      <c r="AP594" s="446"/>
      <c r="AS594" s="453"/>
      <c r="AU594" s="450" t="str">
        <f t="shared" ca="1" si="569"/>
        <v/>
      </c>
      <c r="AV594" s="450" t="str">
        <f t="shared" ca="1" si="570"/>
        <v/>
      </c>
      <c r="AX594" s="450" t="str">
        <f t="shared" ca="1" si="571"/>
        <v/>
      </c>
      <c r="AY594" s="450" t="str">
        <f t="shared" ca="1" si="572"/>
        <v/>
      </c>
      <c r="BA594" s="450" t="str">
        <f t="shared" ca="1" si="573"/>
        <v/>
      </c>
      <c r="BB594" s="450" t="str">
        <f t="shared" ca="1" si="574"/>
        <v/>
      </c>
      <c r="BD594" s="450" t="str">
        <f t="shared" ca="1" si="575"/>
        <v/>
      </c>
      <c r="BE594" s="450" t="str">
        <f t="shared" ca="1" si="576"/>
        <v/>
      </c>
      <c r="BG594" s="450" t="str">
        <f t="shared" ca="1" si="577"/>
        <v/>
      </c>
      <c r="BH594" s="450" t="str">
        <f t="shared" ca="1" si="578"/>
        <v/>
      </c>
      <c r="BI594" s="451"/>
      <c r="BJ594" s="450" t="str">
        <f t="shared" ca="1" si="579"/>
        <v/>
      </c>
      <c r="BK594" s="450" t="str">
        <f t="shared" ca="1" si="580"/>
        <v/>
      </c>
      <c r="BM594" s="450" t="str">
        <f t="shared" ca="1" si="581"/>
        <v/>
      </c>
      <c r="BN594" s="450" t="str">
        <f t="shared" ca="1" si="582"/>
        <v/>
      </c>
      <c r="BP594" s="450" t="str">
        <f t="shared" ca="1" si="583"/>
        <v/>
      </c>
      <c r="BQ594" s="450" t="str">
        <f t="shared" ca="1" si="584"/>
        <v/>
      </c>
      <c r="BS594" s="450" t="str">
        <f t="shared" ca="1" si="585"/>
        <v/>
      </c>
      <c r="BT594" s="450" t="str">
        <f t="shared" ca="1" si="586"/>
        <v/>
      </c>
      <c r="BU594" s="452"/>
      <c r="BV594" s="446"/>
      <c r="BW594" s="450" t="str">
        <f t="shared" ca="1" si="587"/>
        <v/>
      </c>
      <c r="BX594" s="450" t="str">
        <f t="shared" ca="1" si="588"/>
        <v/>
      </c>
      <c r="BY594" s="452"/>
      <c r="BZ594" s="450" t="str">
        <f t="shared" ca="1" si="589"/>
        <v/>
      </c>
      <c r="CA594" s="450" t="str">
        <f t="shared" ca="1" si="590"/>
        <v/>
      </c>
      <c r="CC594" s="450" t="str">
        <f t="shared" ca="1" si="591"/>
        <v/>
      </c>
      <c r="CD594" s="450" t="str">
        <f t="shared" ca="1" si="592"/>
        <v/>
      </c>
      <c r="CF594" s="450" t="str">
        <f t="shared" si="593"/>
        <v/>
      </c>
      <c r="CG594" s="450" t="str">
        <f t="shared" si="594"/>
        <v/>
      </c>
      <c r="CI594" s="450" t="str">
        <f t="shared" ca="1" si="595"/>
        <v/>
      </c>
      <c r="CJ594" s="450" t="str">
        <f t="shared" ca="1" si="596"/>
        <v/>
      </c>
      <c r="CL594" s="450" t="str">
        <f t="shared" ca="1" si="597"/>
        <v/>
      </c>
      <c r="CM594" s="450" t="str">
        <f t="shared" ca="1" si="598"/>
        <v/>
      </c>
    </row>
    <row r="595" spans="1:91" s="441" customFormat="1" ht="17.399999999999999" x14ac:dyDescent="0.55000000000000004">
      <c r="A595" s="445">
        <v>7</v>
      </c>
      <c r="B595" s="423" t="str">
        <f t="shared" si="602"/>
        <v>: Garnett 2017</v>
      </c>
      <c r="C595" s="474" t="s">
        <v>366</v>
      </c>
      <c r="D595" s="475" t="s">
        <v>357</v>
      </c>
      <c r="E595" s="476"/>
      <c r="F595" s="475" t="s">
        <v>266</v>
      </c>
      <c r="G595" s="476"/>
      <c r="H595" s="477"/>
      <c r="I595" s="475">
        <v>2017</v>
      </c>
      <c r="J595" s="477"/>
      <c r="K595" s="574">
        <v>0.35</v>
      </c>
      <c r="L595" s="478" t="s">
        <v>299</v>
      </c>
      <c r="M595" s="479">
        <v>0.37</v>
      </c>
      <c r="N595" s="426" t="s">
        <v>209</v>
      </c>
      <c r="O595" s="432"/>
      <c r="P595" s="431" t="s">
        <v>367</v>
      </c>
      <c r="Q595" s="431"/>
      <c r="S595" s="442">
        <f t="shared" si="599"/>
        <v>0.37</v>
      </c>
      <c r="T595" s="443">
        <f t="shared" si="600"/>
        <v>0.37</v>
      </c>
      <c r="U595" s="442">
        <f t="shared" si="601"/>
        <v>0</v>
      </c>
      <c r="V595" s="444" t="str">
        <f t="shared" si="568"/>
        <v>million hectares</v>
      </c>
      <c r="Z595" s="446"/>
      <c r="AP595" s="446"/>
      <c r="AS595" s="453"/>
      <c r="AU595" s="450" t="str">
        <f t="shared" ca="1" si="569"/>
        <v/>
      </c>
      <c r="AV595" s="450" t="str">
        <f t="shared" ca="1" si="570"/>
        <v/>
      </c>
      <c r="AX595" s="450" t="str">
        <f t="shared" ca="1" si="571"/>
        <v/>
      </c>
      <c r="AY595" s="450" t="str">
        <f t="shared" ca="1" si="572"/>
        <v/>
      </c>
      <c r="BA595" s="450" t="str">
        <f t="shared" ca="1" si="573"/>
        <v/>
      </c>
      <c r="BB595" s="450" t="str">
        <f t="shared" ca="1" si="574"/>
        <v/>
      </c>
      <c r="BD595" s="450" t="str">
        <f t="shared" ca="1" si="575"/>
        <v/>
      </c>
      <c r="BE595" s="450" t="str">
        <f t="shared" ca="1" si="576"/>
        <v/>
      </c>
      <c r="BG595" s="450" t="str">
        <f t="shared" ca="1" si="577"/>
        <v/>
      </c>
      <c r="BH595" s="450" t="str">
        <f t="shared" ca="1" si="578"/>
        <v/>
      </c>
      <c r="BI595" s="451"/>
      <c r="BJ595" s="450" t="str">
        <f t="shared" ca="1" si="579"/>
        <v/>
      </c>
      <c r="BK595" s="450" t="str">
        <f t="shared" ca="1" si="580"/>
        <v/>
      </c>
      <c r="BM595" s="450" t="str">
        <f t="shared" ca="1" si="581"/>
        <v/>
      </c>
      <c r="BN595" s="450" t="str">
        <f t="shared" ca="1" si="582"/>
        <v/>
      </c>
      <c r="BP595" s="450" t="str">
        <f t="shared" ca="1" si="583"/>
        <v/>
      </c>
      <c r="BQ595" s="450" t="str">
        <f t="shared" ca="1" si="584"/>
        <v/>
      </c>
      <c r="BS595" s="450" t="str">
        <f t="shared" ca="1" si="585"/>
        <v/>
      </c>
      <c r="BT595" s="450" t="str">
        <f t="shared" ca="1" si="586"/>
        <v/>
      </c>
      <c r="BU595" s="452"/>
      <c r="BV595" s="446"/>
      <c r="BW595" s="450" t="str">
        <f t="shared" ca="1" si="587"/>
        <v/>
      </c>
      <c r="BX595" s="450" t="str">
        <f t="shared" ca="1" si="588"/>
        <v/>
      </c>
      <c r="BY595" s="452"/>
      <c r="BZ595" s="450" t="str">
        <f t="shared" ca="1" si="589"/>
        <v/>
      </c>
      <c r="CA595" s="450" t="str">
        <f t="shared" ca="1" si="590"/>
        <v/>
      </c>
      <c r="CC595" s="450" t="str">
        <f t="shared" ca="1" si="591"/>
        <v/>
      </c>
      <c r="CD595" s="450" t="str">
        <f t="shared" ca="1" si="592"/>
        <v/>
      </c>
      <c r="CF595" s="450" t="str">
        <f t="shared" si="593"/>
        <v/>
      </c>
      <c r="CG595" s="450" t="str">
        <f t="shared" si="594"/>
        <v/>
      </c>
      <c r="CI595" s="450" t="str">
        <f t="shared" ca="1" si="595"/>
        <v/>
      </c>
      <c r="CJ595" s="450" t="str">
        <f t="shared" ca="1" si="596"/>
        <v/>
      </c>
      <c r="CL595" s="450" t="str">
        <f t="shared" ca="1" si="597"/>
        <v/>
      </c>
      <c r="CM595" s="450" t="str">
        <f t="shared" ca="1" si="598"/>
        <v/>
      </c>
    </row>
    <row r="596" spans="1:91" s="441" customFormat="1" ht="17.399999999999999" x14ac:dyDescent="0.55000000000000004">
      <c r="A596" s="445">
        <v>8</v>
      </c>
      <c r="B596" s="423" t="str">
        <f t="shared" si="602"/>
        <v>: Garnett 2017</v>
      </c>
      <c r="C596" s="474" t="s">
        <v>366</v>
      </c>
      <c r="D596" s="475" t="s">
        <v>357</v>
      </c>
      <c r="E596" s="476"/>
      <c r="F596" s="475" t="s">
        <v>266</v>
      </c>
      <c r="G596" s="476"/>
      <c r="H596" s="477"/>
      <c r="I596" s="475">
        <v>2017</v>
      </c>
      <c r="J596" s="477"/>
      <c r="K596" s="574">
        <v>0.56000000000000005</v>
      </c>
      <c r="L596" s="478" t="s">
        <v>299</v>
      </c>
      <c r="M596" s="479">
        <v>0.37</v>
      </c>
      <c r="N596" s="426" t="s">
        <v>209</v>
      </c>
      <c r="O596" s="432"/>
      <c r="P596" s="431" t="s">
        <v>368</v>
      </c>
      <c r="Q596" s="431"/>
      <c r="S596" s="442">
        <f t="shared" si="599"/>
        <v>0.37</v>
      </c>
      <c r="T596" s="443">
        <f t="shared" si="600"/>
        <v>0.37</v>
      </c>
      <c r="U596" s="442">
        <f t="shared" si="601"/>
        <v>0</v>
      </c>
      <c r="V596" s="444" t="str">
        <f t="shared" si="568"/>
        <v>million hectares</v>
      </c>
      <c r="Z596" s="446"/>
      <c r="AP596" s="446"/>
      <c r="AS596" s="453"/>
      <c r="AU596" s="450" t="str">
        <f t="shared" ca="1" si="569"/>
        <v/>
      </c>
      <c r="AV596" s="450" t="str">
        <f t="shared" ca="1" si="570"/>
        <v/>
      </c>
      <c r="AX596" s="450" t="str">
        <f t="shared" ca="1" si="571"/>
        <v/>
      </c>
      <c r="AY596" s="450" t="str">
        <f t="shared" ca="1" si="572"/>
        <v/>
      </c>
      <c r="BA596" s="450" t="str">
        <f t="shared" ca="1" si="573"/>
        <v/>
      </c>
      <c r="BB596" s="450" t="str">
        <f t="shared" ca="1" si="574"/>
        <v/>
      </c>
      <c r="BD596" s="450" t="str">
        <f t="shared" ca="1" si="575"/>
        <v/>
      </c>
      <c r="BE596" s="450" t="str">
        <f t="shared" ca="1" si="576"/>
        <v/>
      </c>
      <c r="BG596" s="450" t="str">
        <f t="shared" ca="1" si="577"/>
        <v/>
      </c>
      <c r="BH596" s="450" t="str">
        <f t="shared" ca="1" si="578"/>
        <v/>
      </c>
      <c r="BI596" s="451"/>
      <c r="BJ596" s="450" t="str">
        <f t="shared" ca="1" si="579"/>
        <v/>
      </c>
      <c r="BK596" s="450" t="str">
        <f t="shared" ca="1" si="580"/>
        <v/>
      </c>
      <c r="BM596" s="450" t="str">
        <f t="shared" ca="1" si="581"/>
        <v/>
      </c>
      <c r="BN596" s="450" t="str">
        <f t="shared" ca="1" si="582"/>
        <v/>
      </c>
      <c r="BP596" s="450" t="str">
        <f t="shared" ca="1" si="583"/>
        <v/>
      </c>
      <c r="BQ596" s="450" t="str">
        <f t="shared" ca="1" si="584"/>
        <v/>
      </c>
      <c r="BS596" s="450" t="str">
        <f t="shared" ca="1" si="585"/>
        <v/>
      </c>
      <c r="BT596" s="450" t="str">
        <f t="shared" ca="1" si="586"/>
        <v/>
      </c>
      <c r="BU596" s="452"/>
      <c r="BV596" s="446"/>
      <c r="BW596" s="450" t="str">
        <f t="shared" ca="1" si="587"/>
        <v/>
      </c>
      <c r="BX596" s="450" t="str">
        <f t="shared" ca="1" si="588"/>
        <v/>
      </c>
      <c r="BY596" s="452"/>
      <c r="BZ596" s="450" t="str">
        <f t="shared" ca="1" si="589"/>
        <v/>
      </c>
      <c r="CA596" s="450" t="str">
        <f t="shared" ca="1" si="590"/>
        <v/>
      </c>
      <c r="CC596" s="450" t="str">
        <f t="shared" ca="1" si="591"/>
        <v/>
      </c>
      <c r="CD596" s="450" t="str">
        <f t="shared" ca="1" si="592"/>
        <v/>
      </c>
      <c r="CF596" s="450" t="str">
        <f t="shared" si="593"/>
        <v/>
      </c>
      <c r="CG596" s="450" t="str">
        <f t="shared" si="594"/>
        <v/>
      </c>
      <c r="CI596" s="450" t="str">
        <f t="shared" ca="1" si="595"/>
        <v/>
      </c>
      <c r="CJ596" s="450" t="str">
        <f t="shared" ca="1" si="596"/>
        <v/>
      </c>
      <c r="CL596" s="450" t="str">
        <f t="shared" ca="1" si="597"/>
        <v/>
      </c>
      <c r="CM596" s="450" t="str">
        <f t="shared" ca="1" si="598"/>
        <v/>
      </c>
    </row>
    <row r="597" spans="1:91" s="441" customFormat="1" ht="17.399999999999999" x14ac:dyDescent="0.55000000000000004">
      <c r="A597" s="445">
        <v>9</v>
      </c>
      <c r="B597" s="423" t="str">
        <f t="shared" si="602"/>
        <v xml:space="preserve">: </v>
      </c>
      <c r="C597" s="424"/>
      <c r="D597" s="424"/>
      <c r="E597" s="425"/>
      <c r="F597" s="424"/>
      <c r="G597" s="425"/>
      <c r="H597" s="305"/>
      <c r="I597" s="424"/>
      <c r="J597" s="306"/>
      <c r="K597" s="529"/>
      <c r="L597" s="426"/>
      <c r="M597" s="427"/>
      <c r="N597" s="426" t="s">
        <v>209</v>
      </c>
      <c r="O597" s="432"/>
      <c r="P597" s="431"/>
      <c r="Q597" s="431"/>
      <c r="S597" s="442" t="str">
        <f t="shared" si="599"/>
        <v/>
      </c>
      <c r="T597" s="443" t="str">
        <f t="shared" si="600"/>
        <v/>
      </c>
      <c r="U597" s="442" t="str">
        <f t="shared" si="601"/>
        <v/>
      </c>
      <c r="V597" s="444" t="str">
        <f t="shared" si="568"/>
        <v>million hectares</v>
      </c>
      <c r="Z597" s="446"/>
      <c r="AP597" s="446"/>
      <c r="AS597" s="453"/>
      <c r="AU597" s="450" t="str">
        <f t="shared" ca="1" si="569"/>
        <v/>
      </c>
      <c r="AV597" s="450" t="str">
        <f t="shared" ca="1" si="570"/>
        <v/>
      </c>
      <c r="AX597" s="450" t="str">
        <f t="shared" ca="1" si="571"/>
        <v/>
      </c>
      <c r="AY597" s="450" t="str">
        <f t="shared" ca="1" si="572"/>
        <v/>
      </c>
      <c r="BA597" s="450" t="str">
        <f t="shared" ca="1" si="573"/>
        <v/>
      </c>
      <c r="BB597" s="450" t="str">
        <f t="shared" ca="1" si="574"/>
        <v/>
      </c>
      <c r="BD597" s="450" t="str">
        <f t="shared" ca="1" si="575"/>
        <v/>
      </c>
      <c r="BE597" s="450" t="str">
        <f t="shared" ca="1" si="576"/>
        <v/>
      </c>
      <c r="BG597" s="450" t="str">
        <f t="shared" ca="1" si="577"/>
        <v/>
      </c>
      <c r="BH597" s="450" t="str">
        <f t="shared" ca="1" si="578"/>
        <v/>
      </c>
      <c r="BI597" s="451"/>
      <c r="BJ597" s="450" t="str">
        <f t="shared" ca="1" si="579"/>
        <v/>
      </c>
      <c r="BK597" s="450" t="str">
        <f t="shared" ca="1" si="580"/>
        <v/>
      </c>
      <c r="BM597" s="450" t="str">
        <f t="shared" ca="1" si="581"/>
        <v/>
      </c>
      <c r="BN597" s="450" t="str">
        <f t="shared" ca="1" si="582"/>
        <v/>
      </c>
      <c r="BP597" s="450" t="str">
        <f t="shared" ca="1" si="583"/>
        <v/>
      </c>
      <c r="BQ597" s="450" t="str">
        <f t="shared" ca="1" si="584"/>
        <v/>
      </c>
      <c r="BS597" s="450" t="str">
        <f t="shared" ca="1" si="585"/>
        <v/>
      </c>
      <c r="BT597" s="450" t="str">
        <f t="shared" ca="1" si="586"/>
        <v/>
      </c>
      <c r="BU597" s="452"/>
      <c r="BV597" s="446"/>
      <c r="BW597" s="450" t="str">
        <f t="shared" ca="1" si="587"/>
        <v/>
      </c>
      <c r="BX597" s="450" t="str">
        <f t="shared" ca="1" si="588"/>
        <v/>
      </c>
      <c r="BY597" s="452"/>
      <c r="BZ597" s="450" t="str">
        <f t="shared" ca="1" si="589"/>
        <v/>
      </c>
      <c r="CA597" s="450" t="str">
        <f t="shared" ca="1" si="590"/>
        <v/>
      </c>
      <c r="CC597" s="450" t="str">
        <f t="shared" ca="1" si="591"/>
        <v/>
      </c>
      <c r="CD597" s="450" t="str">
        <f t="shared" ca="1" si="592"/>
        <v/>
      </c>
      <c r="CF597" s="450" t="str">
        <f t="shared" si="593"/>
        <v/>
      </c>
      <c r="CG597" s="450" t="str">
        <f t="shared" si="594"/>
        <v/>
      </c>
      <c r="CI597" s="450" t="str">
        <f t="shared" ca="1" si="595"/>
        <v/>
      </c>
      <c r="CJ597" s="450" t="str">
        <f t="shared" ca="1" si="596"/>
        <v/>
      </c>
      <c r="CL597" s="450" t="str">
        <f t="shared" ca="1" si="597"/>
        <v/>
      </c>
      <c r="CM597" s="450" t="str">
        <f t="shared" ca="1" si="598"/>
        <v/>
      </c>
    </row>
    <row r="598" spans="1:91" s="441" customFormat="1" ht="17.399999999999999" x14ac:dyDescent="0.55000000000000004">
      <c r="A598" s="445">
        <v>10</v>
      </c>
      <c r="B598" s="423" t="str">
        <f t="shared" si="602"/>
        <v xml:space="preserve">: </v>
      </c>
      <c r="C598" s="424"/>
      <c r="D598" s="424"/>
      <c r="E598" s="425"/>
      <c r="F598" s="424"/>
      <c r="G598" s="425"/>
      <c r="H598" s="305"/>
      <c r="I598" s="424"/>
      <c r="J598" s="306"/>
      <c r="K598" s="529"/>
      <c r="L598" s="426"/>
      <c r="M598" s="427"/>
      <c r="N598" s="426" t="s">
        <v>209</v>
      </c>
      <c r="O598" s="432"/>
      <c r="P598" s="431"/>
      <c r="Q598" s="431"/>
      <c r="S598" s="442" t="str">
        <f t="shared" si="599"/>
        <v/>
      </c>
      <c r="T598" s="443" t="str">
        <f t="shared" si="600"/>
        <v/>
      </c>
      <c r="U598" s="442" t="str">
        <f t="shared" si="601"/>
        <v/>
      </c>
      <c r="V598" s="444" t="str">
        <f t="shared" si="568"/>
        <v>million hectares</v>
      </c>
      <c r="Z598" s="446"/>
      <c r="AP598" s="446"/>
      <c r="AS598" s="453"/>
      <c r="AU598" s="450" t="str">
        <f t="shared" ca="1" si="569"/>
        <v/>
      </c>
      <c r="AV598" s="450" t="str">
        <f t="shared" ca="1" si="570"/>
        <v/>
      </c>
      <c r="AX598" s="450" t="str">
        <f t="shared" ca="1" si="571"/>
        <v/>
      </c>
      <c r="AY598" s="450" t="str">
        <f t="shared" ca="1" si="572"/>
        <v/>
      </c>
      <c r="BA598" s="450" t="str">
        <f t="shared" ca="1" si="573"/>
        <v/>
      </c>
      <c r="BB598" s="450" t="str">
        <f t="shared" ca="1" si="574"/>
        <v/>
      </c>
      <c r="BD598" s="450" t="str">
        <f t="shared" ca="1" si="575"/>
        <v/>
      </c>
      <c r="BE598" s="450" t="str">
        <f t="shared" ca="1" si="576"/>
        <v/>
      </c>
      <c r="BG598" s="450" t="str">
        <f t="shared" ca="1" si="577"/>
        <v/>
      </c>
      <c r="BH598" s="450" t="str">
        <f t="shared" ca="1" si="578"/>
        <v/>
      </c>
      <c r="BI598" s="451"/>
      <c r="BJ598" s="450" t="str">
        <f t="shared" ca="1" si="579"/>
        <v/>
      </c>
      <c r="BK598" s="450" t="str">
        <f t="shared" ca="1" si="580"/>
        <v/>
      </c>
      <c r="BM598" s="450" t="str">
        <f t="shared" ca="1" si="581"/>
        <v/>
      </c>
      <c r="BN598" s="450" t="str">
        <f t="shared" ca="1" si="582"/>
        <v/>
      </c>
      <c r="BP598" s="450" t="str">
        <f t="shared" ca="1" si="583"/>
        <v/>
      </c>
      <c r="BQ598" s="450" t="str">
        <f t="shared" ca="1" si="584"/>
        <v/>
      </c>
      <c r="BS598" s="450" t="str">
        <f t="shared" ca="1" si="585"/>
        <v/>
      </c>
      <c r="BT598" s="450" t="str">
        <f t="shared" ca="1" si="586"/>
        <v/>
      </c>
      <c r="BU598" s="452"/>
      <c r="BV598" s="446"/>
      <c r="BW598" s="450" t="str">
        <f t="shared" ca="1" si="587"/>
        <v/>
      </c>
      <c r="BX598" s="450" t="str">
        <f t="shared" ca="1" si="588"/>
        <v/>
      </c>
      <c r="BY598" s="452"/>
      <c r="BZ598" s="450" t="str">
        <f t="shared" ca="1" si="589"/>
        <v/>
      </c>
      <c r="CA598" s="450" t="str">
        <f t="shared" ca="1" si="590"/>
        <v/>
      </c>
      <c r="CC598" s="450" t="str">
        <f t="shared" ca="1" si="591"/>
        <v/>
      </c>
      <c r="CD598" s="450" t="str">
        <f t="shared" ca="1" si="592"/>
        <v/>
      </c>
      <c r="CF598" s="450" t="str">
        <f t="shared" si="593"/>
        <v/>
      </c>
      <c r="CG598" s="450" t="str">
        <f t="shared" si="594"/>
        <v/>
      </c>
      <c r="CI598" s="450" t="str">
        <f t="shared" ca="1" si="595"/>
        <v/>
      </c>
      <c r="CJ598" s="450" t="str">
        <f t="shared" ca="1" si="596"/>
        <v/>
      </c>
      <c r="CL598" s="450" t="str">
        <f t="shared" ca="1" si="597"/>
        <v/>
      </c>
      <c r="CM598" s="450" t="str">
        <f t="shared" ca="1" si="598"/>
        <v/>
      </c>
    </row>
    <row r="599" spans="1:91" s="441" customFormat="1" ht="17.399999999999999" x14ac:dyDescent="0.55000000000000004">
      <c r="A599" s="445">
        <v>11</v>
      </c>
      <c r="B599" s="423" t="str">
        <f t="shared" si="602"/>
        <v xml:space="preserve">: </v>
      </c>
      <c r="C599" s="424"/>
      <c r="D599" s="424"/>
      <c r="E599" s="425"/>
      <c r="F599" s="424"/>
      <c r="G599" s="425"/>
      <c r="H599" s="305"/>
      <c r="I599" s="424"/>
      <c r="J599" s="306"/>
      <c r="K599" s="529"/>
      <c r="L599" s="426"/>
      <c r="M599" s="427"/>
      <c r="N599" s="426" t="s">
        <v>209</v>
      </c>
      <c r="O599" s="432"/>
      <c r="P599" s="431"/>
      <c r="Q599" s="431"/>
      <c r="S599" s="442" t="str">
        <f t="shared" si="599"/>
        <v/>
      </c>
      <c r="T599" s="443" t="str">
        <f t="shared" si="600"/>
        <v/>
      </c>
      <c r="U599" s="442" t="str">
        <f t="shared" si="601"/>
        <v/>
      </c>
      <c r="V599" s="444" t="str">
        <f t="shared" si="568"/>
        <v>million hectares</v>
      </c>
      <c r="Z599" s="446"/>
      <c r="AP599" s="446"/>
      <c r="AS599" s="453"/>
      <c r="AU599" s="450" t="str">
        <f t="shared" ca="1" si="569"/>
        <v/>
      </c>
      <c r="AV599" s="450" t="str">
        <f t="shared" ca="1" si="570"/>
        <v/>
      </c>
      <c r="AX599" s="450" t="str">
        <f t="shared" ca="1" si="571"/>
        <v/>
      </c>
      <c r="AY599" s="450" t="str">
        <f t="shared" ca="1" si="572"/>
        <v/>
      </c>
      <c r="BA599" s="450" t="str">
        <f t="shared" ca="1" si="573"/>
        <v/>
      </c>
      <c r="BB599" s="450" t="str">
        <f t="shared" ca="1" si="574"/>
        <v/>
      </c>
      <c r="BD599" s="450" t="str">
        <f t="shared" ca="1" si="575"/>
        <v/>
      </c>
      <c r="BE599" s="450" t="str">
        <f t="shared" ca="1" si="576"/>
        <v/>
      </c>
      <c r="BG599" s="450" t="str">
        <f t="shared" ca="1" si="577"/>
        <v/>
      </c>
      <c r="BH599" s="450" t="str">
        <f t="shared" ca="1" si="578"/>
        <v/>
      </c>
      <c r="BI599" s="451"/>
      <c r="BJ599" s="450" t="str">
        <f t="shared" ca="1" si="579"/>
        <v/>
      </c>
      <c r="BK599" s="450" t="str">
        <f t="shared" ca="1" si="580"/>
        <v/>
      </c>
      <c r="BM599" s="450" t="str">
        <f t="shared" ca="1" si="581"/>
        <v/>
      </c>
      <c r="BN599" s="450" t="str">
        <f t="shared" ca="1" si="582"/>
        <v/>
      </c>
      <c r="BP599" s="450" t="str">
        <f t="shared" ca="1" si="583"/>
        <v/>
      </c>
      <c r="BQ599" s="450" t="str">
        <f t="shared" ca="1" si="584"/>
        <v/>
      </c>
      <c r="BS599" s="450" t="str">
        <f t="shared" ca="1" si="585"/>
        <v/>
      </c>
      <c r="BT599" s="450" t="str">
        <f t="shared" ca="1" si="586"/>
        <v/>
      </c>
      <c r="BU599" s="452"/>
      <c r="BV599" s="446"/>
      <c r="BW599" s="450" t="str">
        <f t="shared" ca="1" si="587"/>
        <v/>
      </c>
      <c r="BX599" s="450" t="str">
        <f t="shared" ca="1" si="588"/>
        <v/>
      </c>
      <c r="BY599" s="452"/>
      <c r="BZ599" s="450" t="str">
        <f t="shared" ca="1" si="589"/>
        <v/>
      </c>
      <c r="CA599" s="450" t="str">
        <f t="shared" ca="1" si="590"/>
        <v/>
      </c>
      <c r="CC599" s="450" t="str">
        <f t="shared" ca="1" si="591"/>
        <v/>
      </c>
      <c r="CD599" s="450" t="str">
        <f t="shared" ca="1" si="592"/>
        <v/>
      </c>
      <c r="CF599" s="450" t="str">
        <f t="shared" si="593"/>
        <v/>
      </c>
      <c r="CG599" s="450" t="str">
        <f t="shared" si="594"/>
        <v/>
      </c>
      <c r="CI599" s="450" t="str">
        <f t="shared" ca="1" si="595"/>
        <v/>
      </c>
      <c r="CJ599" s="450" t="str">
        <f t="shared" ca="1" si="596"/>
        <v/>
      </c>
      <c r="CL599" s="450" t="str">
        <f t="shared" ca="1" si="597"/>
        <v/>
      </c>
      <c r="CM599" s="450" t="str">
        <f t="shared" ca="1" si="598"/>
        <v/>
      </c>
    </row>
    <row r="600" spans="1:91" s="441" customFormat="1" ht="17.399999999999999" x14ac:dyDescent="0.55000000000000004">
      <c r="A600" s="445">
        <v>12</v>
      </c>
      <c r="B600" s="423" t="str">
        <f t="shared" si="602"/>
        <v xml:space="preserve">: </v>
      </c>
      <c r="C600" s="424"/>
      <c r="D600" s="424"/>
      <c r="E600" s="425"/>
      <c r="F600" s="424"/>
      <c r="G600" s="425"/>
      <c r="H600" s="305"/>
      <c r="I600" s="424"/>
      <c r="J600" s="306"/>
      <c r="K600" s="529"/>
      <c r="L600" s="426"/>
      <c r="M600" s="427"/>
      <c r="N600" s="426" t="s">
        <v>209</v>
      </c>
      <c r="O600" s="432"/>
      <c r="P600" s="431"/>
      <c r="Q600" s="431"/>
      <c r="S600" s="442" t="str">
        <f t="shared" si="599"/>
        <v/>
      </c>
      <c r="T600" s="443" t="str">
        <f t="shared" si="600"/>
        <v/>
      </c>
      <c r="U600" s="442" t="str">
        <f t="shared" si="601"/>
        <v/>
      </c>
      <c r="V600" s="444" t="str">
        <f t="shared" si="568"/>
        <v>million hectares</v>
      </c>
      <c r="Z600" s="446"/>
      <c r="AP600" s="446"/>
      <c r="AS600" s="453"/>
      <c r="AU600" s="450" t="str">
        <f t="shared" ca="1" si="569"/>
        <v/>
      </c>
      <c r="AV600" s="450" t="str">
        <f t="shared" ca="1" si="570"/>
        <v/>
      </c>
      <c r="AX600" s="450" t="str">
        <f t="shared" ca="1" si="571"/>
        <v/>
      </c>
      <c r="AY600" s="450" t="str">
        <f t="shared" ca="1" si="572"/>
        <v/>
      </c>
      <c r="BA600" s="450" t="str">
        <f t="shared" ca="1" si="573"/>
        <v/>
      </c>
      <c r="BB600" s="450" t="str">
        <f t="shared" ca="1" si="574"/>
        <v/>
      </c>
      <c r="BD600" s="450" t="str">
        <f t="shared" ca="1" si="575"/>
        <v/>
      </c>
      <c r="BE600" s="450" t="str">
        <f t="shared" ca="1" si="576"/>
        <v/>
      </c>
      <c r="BG600" s="450" t="str">
        <f t="shared" ca="1" si="577"/>
        <v/>
      </c>
      <c r="BH600" s="450" t="str">
        <f t="shared" ca="1" si="578"/>
        <v/>
      </c>
      <c r="BI600" s="451"/>
      <c r="BJ600" s="450" t="str">
        <f t="shared" ca="1" si="579"/>
        <v/>
      </c>
      <c r="BK600" s="450" t="str">
        <f t="shared" ca="1" si="580"/>
        <v/>
      </c>
      <c r="BM600" s="450" t="str">
        <f t="shared" ca="1" si="581"/>
        <v/>
      </c>
      <c r="BN600" s="450" t="str">
        <f t="shared" ca="1" si="582"/>
        <v/>
      </c>
      <c r="BP600" s="450" t="str">
        <f t="shared" ca="1" si="583"/>
        <v/>
      </c>
      <c r="BQ600" s="450" t="str">
        <f t="shared" ca="1" si="584"/>
        <v/>
      </c>
      <c r="BS600" s="450" t="str">
        <f t="shared" ca="1" si="585"/>
        <v/>
      </c>
      <c r="BT600" s="450" t="str">
        <f t="shared" ca="1" si="586"/>
        <v/>
      </c>
      <c r="BU600" s="452"/>
      <c r="BV600" s="446"/>
      <c r="BW600" s="450" t="str">
        <f t="shared" ca="1" si="587"/>
        <v/>
      </c>
      <c r="BX600" s="450" t="str">
        <f t="shared" ca="1" si="588"/>
        <v/>
      </c>
      <c r="BY600" s="452"/>
      <c r="BZ600" s="450" t="str">
        <f t="shared" ca="1" si="589"/>
        <v/>
      </c>
      <c r="CA600" s="450" t="str">
        <f t="shared" ca="1" si="590"/>
        <v/>
      </c>
      <c r="CC600" s="450" t="str">
        <f t="shared" ca="1" si="591"/>
        <v/>
      </c>
      <c r="CD600" s="450" t="str">
        <f t="shared" ca="1" si="592"/>
        <v/>
      </c>
      <c r="CF600" s="450" t="str">
        <f t="shared" si="593"/>
        <v/>
      </c>
      <c r="CG600" s="450" t="str">
        <f t="shared" si="594"/>
        <v/>
      </c>
      <c r="CI600" s="450" t="str">
        <f t="shared" ca="1" si="595"/>
        <v/>
      </c>
      <c r="CJ600" s="450" t="str">
        <f t="shared" ca="1" si="596"/>
        <v/>
      </c>
      <c r="CL600" s="450" t="str">
        <f t="shared" ca="1" si="597"/>
        <v/>
      </c>
      <c r="CM600" s="450" t="str">
        <f t="shared" ca="1" si="598"/>
        <v/>
      </c>
    </row>
    <row r="601" spans="1:91" s="441" customFormat="1" ht="17.399999999999999" x14ac:dyDescent="0.55000000000000004">
      <c r="A601" s="445">
        <v>13</v>
      </c>
      <c r="B601" s="423" t="str">
        <f t="shared" si="602"/>
        <v xml:space="preserve">: </v>
      </c>
      <c r="C601" s="424"/>
      <c r="D601" s="424"/>
      <c r="E601" s="425"/>
      <c r="F601" s="424"/>
      <c r="G601" s="425"/>
      <c r="H601" s="305"/>
      <c r="I601" s="424"/>
      <c r="J601" s="306"/>
      <c r="K601" s="529"/>
      <c r="L601" s="426"/>
      <c r="M601" s="427"/>
      <c r="N601" s="426" t="s">
        <v>209</v>
      </c>
      <c r="O601" s="432"/>
      <c r="P601" s="431"/>
      <c r="Q601" s="431"/>
      <c r="S601" s="442" t="str">
        <f t="shared" si="599"/>
        <v/>
      </c>
      <c r="T601" s="443" t="str">
        <f t="shared" si="600"/>
        <v/>
      </c>
      <c r="U601" s="442" t="str">
        <f t="shared" si="601"/>
        <v/>
      </c>
      <c r="V601" s="444" t="str">
        <f t="shared" si="568"/>
        <v>million hectares</v>
      </c>
      <c r="Z601" s="446"/>
      <c r="AP601" s="446"/>
      <c r="AS601" s="453"/>
      <c r="AU601" s="450" t="str">
        <f t="shared" ca="1" si="569"/>
        <v/>
      </c>
      <c r="AV601" s="450" t="str">
        <f t="shared" ca="1" si="570"/>
        <v/>
      </c>
      <c r="AX601" s="450" t="str">
        <f t="shared" ca="1" si="571"/>
        <v/>
      </c>
      <c r="AY601" s="450" t="str">
        <f t="shared" ca="1" si="572"/>
        <v/>
      </c>
      <c r="BA601" s="450" t="str">
        <f t="shared" ca="1" si="573"/>
        <v/>
      </c>
      <c r="BB601" s="450" t="str">
        <f t="shared" ca="1" si="574"/>
        <v/>
      </c>
      <c r="BD601" s="450" t="str">
        <f t="shared" ca="1" si="575"/>
        <v/>
      </c>
      <c r="BE601" s="450" t="str">
        <f t="shared" ca="1" si="576"/>
        <v/>
      </c>
      <c r="BG601" s="450" t="str">
        <f t="shared" ca="1" si="577"/>
        <v/>
      </c>
      <c r="BH601" s="450" t="str">
        <f t="shared" ca="1" si="578"/>
        <v/>
      </c>
      <c r="BI601" s="451"/>
      <c r="BJ601" s="450" t="str">
        <f t="shared" ca="1" si="579"/>
        <v/>
      </c>
      <c r="BK601" s="450" t="str">
        <f t="shared" ca="1" si="580"/>
        <v/>
      </c>
      <c r="BM601" s="450" t="str">
        <f t="shared" ca="1" si="581"/>
        <v/>
      </c>
      <c r="BN601" s="450" t="str">
        <f t="shared" ca="1" si="582"/>
        <v/>
      </c>
      <c r="BP601" s="450" t="str">
        <f t="shared" ca="1" si="583"/>
        <v/>
      </c>
      <c r="BQ601" s="450" t="str">
        <f t="shared" ca="1" si="584"/>
        <v/>
      </c>
      <c r="BS601" s="450" t="str">
        <f t="shared" ca="1" si="585"/>
        <v/>
      </c>
      <c r="BT601" s="450" t="str">
        <f t="shared" ca="1" si="586"/>
        <v/>
      </c>
      <c r="BU601" s="452"/>
      <c r="BV601" s="446"/>
      <c r="BW601" s="450" t="str">
        <f t="shared" ca="1" si="587"/>
        <v/>
      </c>
      <c r="BX601" s="450" t="str">
        <f t="shared" ca="1" si="588"/>
        <v/>
      </c>
      <c r="BY601" s="452"/>
      <c r="BZ601" s="450" t="str">
        <f t="shared" ca="1" si="589"/>
        <v/>
      </c>
      <c r="CA601" s="450" t="str">
        <f t="shared" ca="1" si="590"/>
        <v/>
      </c>
      <c r="CC601" s="450" t="str">
        <f t="shared" ca="1" si="591"/>
        <v/>
      </c>
      <c r="CD601" s="450" t="str">
        <f t="shared" ca="1" si="592"/>
        <v/>
      </c>
      <c r="CF601" s="450" t="str">
        <f t="shared" si="593"/>
        <v/>
      </c>
      <c r="CG601" s="450" t="str">
        <f t="shared" si="594"/>
        <v/>
      </c>
      <c r="CI601" s="450" t="str">
        <f t="shared" ca="1" si="595"/>
        <v/>
      </c>
      <c r="CJ601" s="450" t="str">
        <f t="shared" ca="1" si="596"/>
        <v/>
      </c>
      <c r="CL601" s="450" t="str">
        <f t="shared" ca="1" si="597"/>
        <v/>
      </c>
      <c r="CM601" s="450" t="str">
        <f t="shared" ca="1" si="598"/>
        <v/>
      </c>
    </row>
    <row r="602" spans="1:91" s="441" customFormat="1" ht="17.399999999999999" x14ac:dyDescent="0.55000000000000004">
      <c r="A602" s="445">
        <v>14</v>
      </c>
      <c r="B602" s="423" t="str">
        <f t="shared" si="602"/>
        <v xml:space="preserve">: </v>
      </c>
      <c r="C602" s="424"/>
      <c r="D602" s="424"/>
      <c r="E602" s="425"/>
      <c r="F602" s="424"/>
      <c r="G602" s="425"/>
      <c r="H602" s="305"/>
      <c r="I602" s="424"/>
      <c r="J602" s="306"/>
      <c r="K602" s="529"/>
      <c r="L602" s="426"/>
      <c r="M602" s="427"/>
      <c r="N602" s="426" t="s">
        <v>209</v>
      </c>
      <c r="O602" s="432"/>
      <c r="P602" s="431"/>
      <c r="Q602" s="431"/>
      <c r="S602" s="442" t="str">
        <f t="shared" si="599"/>
        <v/>
      </c>
      <c r="T602" s="443" t="str">
        <f t="shared" si="600"/>
        <v/>
      </c>
      <c r="U602" s="442" t="str">
        <f t="shared" si="601"/>
        <v/>
      </c>
      <c r="V602" s="444" t="str">
        <f t="shared" si="568"/>
        <v>million hectares</v>
      </c>
      <c r="Z602" s="446"/>
      <c r="AP602" s="446"/>
      <c r="AS602" s="453"/>
      <c r="AU602" s="450" t="str">
        <f t="shared" ca="1" si="569"/>
        <v/>
      </c>
      <c r="AV602" s="450" t="str">
        <f t="shared" ca="1" si="570"/>
        <v/>
      </c>
      <c r="AX602" s="450" t="str">
        <f t="shared" ca="1" si="571"/>
        <v/>
      </c>
      <c r="AY602" s="450" t="str">
        <f t="shared" ca="1" si="572"/>
        <v/>
      </c>
      <c r="BA602" s="450" t="str">
        <f t="shared" ca="1" si="573"/>
        <v/>
      </c>
      <c r="BB602" s="450" t="str">
        <f t="shared" ca="1" si="574"/>
        <v/>
      </c>
      <c r="BD602" s="450" t="str">
        <f t="shared" ca="1" si="575"/>
        <v/>
      </c>
      <c r="BE602" s="450" t="str">
        <f t="shared" ca="1" si="576"/>
        <v/>
      </c>
      <c r="BG602" s="450" t="str">
        <f t="shared" ca="1" si="577"/>
        <v/>
      </c>
      <c r="BH602" s="450" t="str">
        <f t="shared" ca="1" si="578"/>
        <v/>
      </c>
      <c r="BI602" s="451"/>
      <c r="BJ602" s="450" t="str">
        <f t="shared" ca="1" si="579"/>
        <v/>
      </c>
      <c r="BK602" s="450" t="str">
        <f t="shared" ca="1" si="580"/>
        <v/>
      </c>
      <c r="BM602" s="450" t="str">
        <f t="shared" ca="1" si="581"/>
        <v/>
      </c>
      <c r="BN602" s="450" t="str">
        <f t="shared" ca="1" si="582"/>
        <v/>
      </c>
      <c r="BP602" s="450" t="str">
        <f t="shared" ca="1" si="583"/>
        <v/>
      </c>
      <c r="BQ602" s="450" t="str">
        <f t="shared" ca="1" si="584"/>
        <v/>
      </c>
      <c r="BS602" s="450" t="str">
        <f t="shared" ca="1" si="585"/>
        <v/>
      </c>
      <c r="BT602" s="450" t="str">
        <f t="shared" ca="1" si="586"/>
        <v/>
      </c>
      <c r="BU602" s="452"/>
      <c r="BV602" s="446"/>
      <c r="BW602" s="450" t="str">
        <f t="shared" ca="1" si="587"/>
        <v/>
      </c>
      <c r="BX602" s="450" t="str">
        <f t="shared" ca="1" si="588"/>
        <v/>
      </c>
      <c r="BY602" s="452"/>
      <c r="BZ602" s="450" t="str">
        <f t="shared" ca="1" si="589"/>
        <v/>
      </c>
      <c r="CA602" s="450" t="str">
        <f t="shared" ca="1" si="590"/>
        <v/>
      </c>
      <c r="CC602" s="450" t="str">
        <f t="shared" ca="1" si="591"/>
        <v/>
      </c>
      <c r="CD602" s="450" t="str">
        <f t="shared" ca="1" si="592"/>
        <v/>
      </c>
      <c r="CF602" s="450" t="str">
        <f t="shared" si="593"/>
        <v/>
      </c>
      <c r="CG602" s="450" t="str">
        <f t="shared" si="594"/>
        <v/>
      </c>
      <c r="CI602" s="450" t="str">
        <f t="shared" ca="1" si="595"/>
        <v/>
      </c>
      <c r="CJ602" s="450" t="str">
        <f t="shared" ca="1" si="596"/>
        <v/>
      </c>
      <c r="CL602" s="450" t="str">
        <f t="shared" ca="1" si="597"/>
        <v/>
      </c>
      <c r="CM602" s="450" t="str">
        <f t="shared" ca="1" si="598"/>
        <v/>
      </c>
    </row>
    <row r="603" spans="1:91" s="441" customFormat="1" ht="17.399999999999999" x14ac:dyDescent="0.55000000000000004">
      <c r="A603" s="445">
        <v>15</v>
      </c>
      <c r="B603" s="423" t="str">
        <f t="shared" si="602"/>
        <v xml:space="preserve">: </v>
      </c>
      <c r="C603" s="424"/>
      <c r="D603" s="424"/>
      <c r="E603" s="425"/>
      <c r="F603" s="424"/>
      <c r="G603" s="425"/>
      <c r="H603" s="305"/>
      <c r="I603" s="424"/>
      <c r="J603" s="306"/>
      <c r="K603" s="529"/>
      <c r="L603" s="426"/>
      <c r="M603" s="427"/>
      <c r="N603" s="426" t="s">
        <v>209</v>
      </c>
      <c r="O603" s="432"/>
      <c r="P603" s="431"/>
      <c r="Q603" s="431"/>
      <c r="S603" s="442" t="str">
        <f t="shared" si="599"/>
        <v/>
      </c>
      <c r="T603" s="443" t="str">
        <f t="shared" si="600"/>
        <v/>
      </c>
      <c r="U603" s="442" t="str">
        <f t="shared" si="601"/>
        <v/>
      </c>
      <c r="V603" s="444" t="str">
        <f t="shared" si="568"/>
        <v>million hectares</v>
      </c>
      <c r="Z603" s="446"/>
      <c r="AP603" s="446"/>
      <c r="AS603" s="453"/>
      <c r="AU603" s="450" t="str">
        <f t="shared" ca="1" si="569"/>
        <v/>
      </c>
      <c r="AV603" s="450" t="str">
        <f t="shared" ca="1" si="570"/>
        <v/>
      </c>
      <c r="AX603" s="450" t="str">
        <f t="shared" ca="1" si="571"/>
        <v/>
      </c>
      <c r="AY603" s="450" t="str">
        <f t="shared" ca="1" si="572"/>
        <v/>
      </c>
      <c r="BA603" s="450" t="str">
        <f t="shared" ca="1" si="573"/>
        <v/>
      </c>
      <c r="BB603" s="450" t="str">
        <f t="shared" ca="1" si="574"/>
        <v/>
      </c>
      <c r="BD603" s="450" t="str">
        <f t="shared" ca="1" si="575"/>
        <v/>
      </c>
      <c r="BE603" s="450" t="str">
        <f t="shared" ca="1" si="576"/>
        <v/>
      </c>
      <c r="BG603" s="450" t="str">
        <f t="shared" ca="1" si="577"/>
        <v/>
      </c>
      <c r="BH603" s="450" t="str">
        <f t="shared" ca="1" si="578"/>
        <v/>
      </c>
      <c r="BI603" s="451"/>
      <c r="BJ603" s="450" t="str">
        <f t="shared" ca="1" si="579"/>
        <v/>
      </c>
      <c r="BK603" s="450" t="str">
        <f t="shared" ca="1" si="580"/>
        <v/>
      </c>
      <c r="BM603" s="450" t="str">
        <f t="shared" ca="1" si="581"/>
        <v/>
      </c>
      <c r="BN603" s="450" t="str">
        <f t="shared" ca="1" si="582"/>
        <v/>
      </c>
      <c r="BP603" s="450" t="str">
        <f t="shared" ca="1" si="583"/>
        <v/>
      </c>
      <c r="BQ603" s="450" t="str">
        <f t="shared" ca="1" si="584"/>
        <v/>
      </c>
      <c r="BS603" s="450" t="str">
        <f t="shared" ca="1" si="585"/>
        <v/>
      </c>
      <c r="BT603" s="450" t="str">
        <f t="shared" ca="1" si="586"/>
        <v/>
      </c>
      <c r="BU603" s="452"/>
      <c r="BV603" s="446"/>
      <c r="BW603" s="450" t="str">
        <f t="shared" ca="1" si="587"/>
        <v/>
      </c>
      <c r="BX603" s="450" t="str">
        <f t="shared" ca="1" si="588"/>
        <v/>
      </c>
      <c r="BY603" s="452"/>
      <c r="BZ603" s="450" t="str">
        <f t="shared" ca="1" si="589"/>
        <v/>
      </c>
      <c r="CA603" s="450" t="str">
        <f t="shared" ca="1" si="590"/>
        <v/>
      </c>
      <c r="CC603" s="450" t="str">
        <f t="shared" ca="1" si="591"/>
        <v/>
      </c>
      <c r="CD603" s="450" t="str">
        <f t="shared" ca="1" si="592"/>
        <v/>
      </c>
      <c r="CF603" s="450" t="str">
        <f t="shared" si="593"/>
        <v/>
      </c>
      <c r="CG603" s="450" t="str">
        <f t="shared" si="594"/>
        <v/>
      </c>
      <c r="CI603" s="450" t="str">
        <f t="shared" ca="1" si="595"/>
        <v/>
      </c>
      <c r="CJ603" s="450" t="str">
        <f t="shared" ca="1" si="596"/>
        <v/>
      </c>
      <c r="CL603" s="450" t="str">
        <f t="shared" ca="1" si="597"/>
        <v/>
      </c>
      <c r="CM603" s="450" t="str">
        <f t="shared" ca="1" si="598"/>
        <v/>
      </c>
    </row>
    <row r="604" spans="1:91" s="441" customFormat="1" ht="17.399999999999999" x14ac:dyDescent="0.55000000000000004">
      <c r="A604" s="445">
        <v>16</v>
      </c>
      <c r="B604" s="423" t="str">
        <f t="shared" si="602"/>
        <v xml:space="preserve">: </v>
      </c>
      <c r="C604" s="424"/>
      <c r="D604" s="424"/>
      <c r="E604" s="425"/>
      <c r="F604" s="424"/>
      <c r="G604" s="425"/>
      <c r="H604" s="305"/>
      <c r="I604" s="424"/>
      <c r="J604" s="306"/>
      <c r="K604" s="529"/>
      <c r="L604" s="426"/>
      <c r="M604" s="427"/>
      <c r="N604" s="426" t="s">
        <v>209</v>
      </c>
      <c r="O604" s="432"/>
      <c r="P604" s="431"/>
      <c r="Q604" s="431"/>
      <c r="S604" s="442" t="str">
        <f t="shared" si="599"/>
        <v/>
      </c>
      <c r="T604" s="443" t="str">
        <f t="shared" si="600"/>
        <v/>
      </c>
      <c r="U604" s="442" t="str">
        <f t="shared" si="601"/>
        <v/>
      </c>
      <c r="V604" s="444" t="str">
        <f t="shared" si="568"/>
        <v>million hectares</v>
      </c>
      <c r="Z604" s="446"/>
      <c r="AP604" s="446"/>
      <c r="AS604" s="453"/>
      <c r="AU604" s="450" t="str">
        <f t="shared" ca="1" si="569"/>
        <v/>
      </c>
      <c r="AV604" s="450" t="str">
        <f t="shared" ca="1" si="570"/>
        <v/>
      </c>
      <c r="AX604" s="450" t="str">
        <f t="shared" ca="1" si="571"/>
        <v/>
      </c>
      <c r="AY604" s="450" t="str">
        <f t="shared" ca="1" si="572"/>
        <v/>
      </c>
      <c r="BA604" s="450" t="str">
        <f t="shared" ca="1" si="573"/>
        <v/>
      </c>
      <c r="BB604" s="450" t="str">
        <f t="shared" ca="1" si="574"/>
        <v/>
      </c>
      <c r="BD604" s="450" t="str">
        <f t="shared" ca="1" si="575"/>
        <v/>
      </c>
      <c r="BE604" s="450" t="str">
        <f t="shared" ca="1" si="576"/>
        <v/>
      </c>
      <c r="BG604" s="450" t="str">
        <f t="shared" ca="1" si="577"/>
        <v/>
      </c>
      <c r="BH604" s="450" t="str">
        <f t="shared" ca="1" si="578"/>
        <v/>
      </c>
      <c r="BI604" s="451"/>
      <c r="BJ604" s="450" t="str">
        <f t="shared" ca="1" si="579"/>
        <v/>
      </c>
      <c r="BK604" s="450" t="str">
        <f t="shared" ca="1" si="580"/>
        <v/>
      </c>
      <c r="BM604" s="450" t="str">
        <f t="shared" ca="1" si="581"/>
        <v/>
      </c>
      <c r="BN604" s="450" t="str">
        <f t="shared" ca="1" si="582"/>
        <v/>
      </c>
      <c r="BP604" s="450" t="str">
        <f t="shared" ca="1" si="583"/>
        <v/>
      </c>
      <c r="BQ604" s="450" t="str">
        <f t="shared" ca="1" si="584"/>
        <v/>
      </c>
      <c r="BS604" s="450" t="str">
        <f t="shared" ca="1" si="585"/>
        <v/>
      </c>
      <c r="BT604" s="450" t="str">
        <f t="shared" ca="1" si="586"/>
        <v/>
      </c>
      <c r="BU604" s="452"/>
      <c r="BV604" s="446"/>
      <c r="BW604" s="450" t="str">
        <f t="shared" ca="1" si="587"/>
        <v/>
      </c>
      <c r="BX604" s="450" t="str">
        <f t="shared" ca="1" si="588"/>
        <v/>
      </c>
      <c r="BY604" s="452"/>
      <c r="BZ604" s="450" t="str">
        <f t="shared" ca="1" si="589"/>
        <v/>
      </c>
      <c r="CA604" s="450" t="str">
        <f t="shared" ca="1" si="590"/>
        <v/>
      </c>
      <c r="CC604" s="450" t="str">
        <f t="shared" ca="1" si="591"/>
        <v/>
      </c>
      <c r="CD604" s="450" t="str">
        <f t="shared" ca="1" si="592"/>
        <v/>
      </c>
      <c r="CF604" s="450" t="str">
        <f t="shared" si="593"/>
        <v/>
      </c>
      <c r="CG604" s="450" t="str">
        <f t="shared" si="594"/>
        <v/>
      </c>
      <c r="CI604" s="450" t="str">
        <f t="shared" ca="1" si="595"/>
        <v/>
      </c>
      <c r="CJ604" s="450" t="str">
        <f t="shared" ca="1" si="596"/>
        <v/>
      </c>
      <c r="CL604" s="450" t="str">
        <f t="shared" ca="1" si="597"/>
        <v/>
      </c>
      <c r="CM604" s="450" t="str">
        <f t="shared" ca="1" si="598"/>
        <v/>
      </c>
    </row>
    <row r="605" spans="1:91" s="441" customFormat="1" ht="17.399999999999999" x14ac:dyDescent="0.55000000000000004">
      <c r="A605" s="445">
        <v>17</v>
      </c>
      <c r="B605" s="423" t="str">
        <f t="shared" si="602"/>
        <v xml:space="preserve">: </v>
      </c>
      <c r="C605" s="424"/>
      <c r="D605" s="424"/>
      <c r="E605" s="425"/>
      <c r="F605" s="424"/>
      <c r="G605" s="425"/>
      <c r="H605" s="305"/>
      <c r="I605" s="424"/>
      <c r="J605" s="306"/>
      <c r="K605" s="529"/>
      <c r="L605" s="426"/>
      <c r="M605" s="427"/>
      <c r="N605" s="426" t="s">
        <v>209</v>
      </c>
      <c r="O605" s="432"/>
      <c r="P605" s="431"/>
      <c r="Q605" s="431"/>
      <c r="S605" s="442" t="str">
        <f t="shared" si="599"/>
        <v/>
      </c>
      <c r="T605" s="443" t="str">
        <f t="shared" si="600"/>
        <v/>
      </c>
      <c r="U605" s="442" t="str">
        <f t="shared" si="601"/>
        <v/>
      </c>
      <c r="V605" s="444" t="str">
        <f t="shared" si="568"/>
        <v>million hectares</v>
      </c>
      <c r="Z605" s="446"/>
      <c r="AP605" s="446"/>
      <c r="AS605" s="453"/>
      <c r="AU605" s="450" t="str">
        <f t="shared" ca="1" si="569"/>
        <v/>
      </c>
      <c r="AV605" s="450" t="str">
        <f t="shared" ca="1" si="570"/>
        <v/>
      </c>
      <c r="AX605" s="450" t="str">
        <f t="shared" ca="1" si="571"/>
        <v/>
      </c>
      <c r="AY605" s="450" t="str">
        <f t="shared" ca="1" si="572"/>
        <v/>
      </c>
      <c r="BA605" s="450" t="str">
        <f t="shared" ca="1" si="573"/>
        <v/>
      </c>
      <c r="BB605" s="450" t="str">
        <f t="shared" ca="1" si="574"/>
        <v/>
      </c>
      <c r="BD605" s="450" t="str">
        <f t="shared" ca="1" si="575"/>
        <v/>
      </c>
      <c r="BE605" s="450" t="str">
        <f t="shared" ca="1" si="576"/>
        <v/>
      </c>
      <c r="BG605" s="450" t="str">
        <f t="shared" ca="1" si="577"/>
        <v/>
      </c>
      <c r="BH605" s="450" t="str">
        <f t="shared" ca="1" si="578"/>
        <v/>
      </c>
      <c r="BI605" s="451"/>
      <c r="BJ605" s="450" t="str">
        <f t="shared" ca="1" si="579"/>
        <v/>
      </c>
      <c r="BK605" s="450" t="str">
        <f t="shared" ca="1" si="580"/>
        <v/>
      </c>
      <c r="BM605" s="450" t="str">
        <f t="shared" ca="1" si="581"/>
        <v/>
      </c>
      <c r="BN605" s="450" t="str">
        <f t="shared" ca="1" si="582"/>
        <v/>
      </c>
      <c r="BP605" s="450" t="str">
        <f t="shared" ca="1" si="583"/>
        <v/>
      </c>
      <c r="BQ605" s="450" t="str">
        <f t="shared" ca="1" si="584"/>
        <v/>
      </c>
      <c r="BS605" s="450" t="str">
        <f t="shared" ca="1" si="585"/>
        <v/>
      </c>
      <c r="BT605" s="450" t="str">
        <f t="shared" ca="1" si="586"/>
        <v/>
      </c>
      <c r="BU605" s="452"/>
      <c r="BV605" s="446"/>
      <c r="BW605" s="450" t="str">
        <f t="shared" ca="1" si="587"/>
        <v/>
      </c>
      <c r="BX605" s="450" t="str">
        <f t="shared" ca="1" si="588"/>
        <v/>
      </c>
      <c r="BY605" s="452"/>
      <c r="BZ605" s="450" t="str">
        <f t="shared" ca="1" si="589"/>
        <v/>
      </c>
      <c r="CA605" s="450" t="str">
        <f t="shared" ca="1" si="590"/>
        <v/>
      </c>
      <c r="CC605" s="450" t="str">
        <f t="shared" ca="1" si="591"/>
        <v/>
      </c>
      <c r="CD605" s="450" t="str">
        <f t="shared" ca="1" si="592"/>
        <v/>
      </c>
      <c r="CF605" s="450" t="str">
        <f t="shared" si="593"/>
        <v/>
      </c>
      <c r="CG605" s="450" t="str">
        <f t="shared" si="594"/>
        <v/>
      </c>
      <c r="CI605" s="450" t="str">
        <f t="shared" ca="1" si="595"/>
        <v/>
      </c>
      <c r="CJ605" s="450" t="str">
        <f t="shared" ca="1" si="596"/>
        <v/>
      </c>
      <c r="CL605" s="450" t="str">
        <f t="shared" ca="1" si="597"/>
        <v/>
      </c>
      <c r="CM605" s="450" t="str">
        <f t="shared" ca="1" si="598"/>
        <v/>
      </c>
    </row>
    <row r="606" spans="1:91" s="441" customFormat="1" ht="17.399999999999999" x14ac:dyDescent="0.55000000000000004">
      <c r="A606" s="445">
        <v>18</v>
      </c>
      <c r="B606" s="423" t="str">
        <f t="shared" si="602"/>
        <v xml:space="preserve">: </v>
      </c>
      <c r="C606" s="424"/>
      <c r="D606" s="424"/>
      <c r="E606" s="425"/>
      <c r="F606" s="424"/>
      <c r="G606" s="425"/>
      <c r="H606" s="305"/>
      <c r="I606" s="424"/>
      <c r="J606" s="306"/>
      <c r="K606" s="529"/>
      <c r="L606" s="424"/>
      <c r="M606" s="468"/>
      <c r="N606" s="426" t="s">
        <v>209</v>
      </c>
      <c r="O606" s="432"/>
      <c r="P606" s="431"/>
      <c r="Q606" s="431"/>
      <c r="S606" s="442" t="str">
        <f t="shared" si="599"/>
        <v/>
      </c>
      <c r="T606" s="443" t="str">
        <f t="shared" si="600"/>
        <v/>
      </c>
      <c r="U606" s="442" t="str">
        <f t="shared" si="601"/>
        <v/>
      </c>
      <c r="V606" s="444" t="str">
        <f t="shared" si="568"/>
        <v>million hectares</v>
      </c>
      <c r="Z606" s="446"/>
      <c r="AP606" s="446"/>
      <c r="AS606" s="453"/>
      <c r="AU606" s="450" t="str">
        <f t="shared" ca="1" si="569"/>
        <v/>
      </c>
      <c r="AV606" s="450" t="str">
        <f t="shared" ca="1" si="570"/>
        <v/>
      </c>
      <c r="AX606" s="450" t="str">
        <f t="shared" ca="1" si="571"/>
        <v/>
      </c>
      <c r="AY606" s="450" t="str">
        <f t="shared" ca="1" si="572"/>
        <v/>
      </c>
      <c r="BA606" s="450" t="str">
        <f t="shared" ca="1" si="573"/>
        <v/>
      </c>
      <c r="BB606" s="450" t="str">
        <f t="shared" ca="1" si="574"/>
        <v/>
      </c>
      <c r="BD606" s="450" t="str">
        <f t="shared" ca="1" si="575"/>
        <v/>
      </c>
      <c r="BE606" s="450" t="str">
        <f t="shared" ca="1" si="576"/>
        <v/>
      </c>
      <c r="BG606" s="450" t="str">
        <f t="shared" ca="1" si="577"/>
        <v/>
      </c>
      <c r="BH606" s="450" t="str">
        <f t="shared" ca="1" si="578"/>
        <v/>
      </c>
      <c r="BI606" s="451"/>
      <c r="BJ606" s="450" t="str">
        <f t="shared" ca="1" si="579"/>
        <v/>
      </c>
      <c r="BK606" s="450" t="str">
        <f t="shared" ca="1" si="580"/>
        <v/>
      </c>
      <c r="BM606" s="450" t="str">
        <f t="shared" ca="1" si="581"/>
        <v/>
      </c>
      <c r="BN606" s="450" t="str">
        <f t="shared" ca="1" si="582"/>
        <v/>
      </c>
      <c r="BP606" s="450" t="str">
        <f t="shared" ca="1" si="583"/>
        <v/>
      </c>
      <c r="BQ606" s="450" t="str">
        <f t="shared" ca="1" si="584"/>
        <v/>
      </c>
      <c r="BS606" s="450" t="str">
        <f t="shared" ca="1" si="585"/>
        <v/>
      </c>
      <c r="BT606" s="450" t="str">
        <f t="shared" ca="1" si="586"/>
        <v/>
      </c>
      <c r="BU606" s="452"/>
      <c r="BV606" s="446"/>
      <c r="BW606" s="450" t="str">
        <f t="shared" ca="1" si="587"/>
        <v/>
      </c>
      <c r="BX606" s="450" t="str">
        <f t="shared" ca="1" si="588"/>
        <v/>
      </c>
      <c r="BY606" s="452"/>
      <c r="BZ606" s="450" t="str">
        <f t="shared" ca="1" si="589"/>
        <v/>
      </c>
      <c r="CA606" s="450" t="str">
        <f t="shared" ca="1" si="590"/>
        <v/>
      </c>
      <c r="CC606" s="450" t="str">
        <f t="shared" ca="1" si="591"/>
        <v/>
      </c>
      <c r="CD606" s="450" t="str">
        <f t="shared" ca="1" si="592"/>
        <v/>
      </c>
      <c r="CF606" s="450" t="str">
        <f t="shared" si="593"/>
        <v/>
      </c>
      <c r="CG606" s="450" t="str">
        <f t="shared" si="594"/>
        <v/>
      </c>
      <c r="CI606" s="450" t="str">
        <f t="shared" ca="1" si="595"/>
        <v/>
      </c>
      <c r="CJ606" s="450" t="str">
        <f t="shared" ca="1" si="596"/>
        <v/>
      </c>
      <c r="CL606" s="450" t="str">
        <f t="shared" ca="1" si="597"/>
        <v/>
      </c>
      <c r="CM606" s="450" t="str">
        <f t="shared" ca="1" si="598"/>
        <v/>
      </c>
    </row>
    <row r="607" spans="1:91" s="441" customFormat="1" ht="17.399999999999999" x14ac:dyDescent="0.55000000000000004">
      <c r="A607" s="445">
        <v>19</v>
      </c>
      <c r="B607" s="423" t="str">
        <f t="shared" si="602"/>
        <v xml:space="preserve">: </v>
      </c>
      <c r="C607" s="424"/>
      <c r="D607" s="424"/>
      <c r="E607" s="425"/>
      <c r="F607" s="424"/>
      <c r="G607" s="425"/>
      <c r="H607" s="305"/>
      <c r="I607" s="424"/>
      <c r="J607" s="306"/>
      <c r="K607" s="529"/>
      <c r="L607" s="424"/>
      <c r="M607" s="468"/>
      <c r="N607" s="426" t="s">
        <v>209</v>
      </c>
      <c r="O607" s="432"/>
      <c r="P607" s="431"/>
      <c r="Q607" s="431"/>
      <c r="S607" s="442" t="str">
        <f t="shared" si="599"/>
        <v/>
      </c>
      <c r="T607" s="443" t="str">
        <f t="shared" si="600"/>
        <v/>
      </c>
      <c r="U607" s="442" t="str">
        <f t="shared" si="601"/>
        <v/>
      </c>
      <c r="V607" s="444" t="str">
        <f t="shared" si="568"/>
        <v>million hectares</v>
      </c>
      <c r="Z607" s="446"/>
      <c r="AP607" s="446"/>
      <c r="AS607" s="453"/>
      <c r="AU607" s="450" t="str">
        <f t="shared" ca="1" si="569"/>
        <v/>
      </c>
      <c r="AV607" s="450" t="str">
        <f t="shared" ca="1" si="570"/>
        <v/>
      </c>
      <c r="AX607" s="450" t="str">
        <f t="shared" ca="1" si="571"/>
        <v/>
      </c>
      <c r="AY607" s="450" t="str">
        <f t="shared" ca="1" si="572"/>
        <v/>
      </c>
      <c r="BA607" s="450" t="str">
        <f t="shared" ca="1" si="573"/>
        <v/>
      </c>
      <c r="BB607" s="450" t="str">
        <f t="shared" ca="1" si="574"/>
        <v/>
      </c>
      <c r="BD607" s="450" t="str">
        <f t="shared" ca="1" si="575"/>
        <v/>
      </c>
      <c r="BE607" s="450" t="str">
        <f t="shared" ca="1" si="576"/>
        <v/>
      </c>
      <c r="BG607" s="450" t="str">
        <f t="shared" ca="1" si="577"/>
        <v/>
      </c>
      <c r="BH607" s="450" t="str">
        <f t="shared" ca="1" si="578"/>
        <v/>
      </c>
      <c r="BI607" s="451"/>
      <c r="BJ607" s="450" t="str">
        <f t="shared" ca="1" si="579"/>
        <v/>
      </c>
      <c r="BK607" s="450" t="str">
        <f t="shared" ca="1" si="580"/>
        <v/>
      </c>
      <c r="BM607" s="450" t="str">
        <f t="shared" ca="1" si="581"/>
        <v/>
      </c>
      <c r="BN607" s="450" t="str">
        <f t="shared" ca="1" si="582"/>
        <v/>
      </c>
      <c r="BP607" s="450" t="str">
        <f t="shared" ca="1" si="583"/>
        <v/>
      </c>
      <c r="BQ607" s="450" t="str">
        <f t="shared" ca="1" si="584"/>
        <v/>
      </c>
      <c r="BS607" s="450" t="str">
        <f t="shared" ca="1" si="585"/>
        <v/>
      </c>
      <c r="BT607" s="450" t="str">
        <f t="shared" ca="1" si="586"/>
        <v/>
      </c>
      <c r="BU607" s="452"/>
      <c r="BV607" s="446"/>
      <c r="BW607" s="450" t="str">
        <f t="shared" ca="1" si="587"/>
        <v/>
      </c>
      <c r="BX607" s="450" t="str">
        <f t="shared" ca="1" si="588"/>
        <v/>
      </c>
      <c r="BY607" s="452"/>
      <c r="BZ607" s="450" t="str">
        <f t="shared" ca="1" si="589"/>
        <v/>
      </c>
      <c r="CA607" s="450" t="str">
        <f t="shared" ca="1" si="590"/>
        <v/>
      </c>
      <c r="CC607" s="450" t="str">
        <f t="shared" ca="1" si="591"/>
        <v/>
      </c>
      <c r="CD607" s="450" t="str">
        <f t="shared" ca="1" si="592"/>
        <v/>
      </c>
      <c r="CF607" s="450" t="str">
        <f t="shared" si="593"/>
        <v/>
      </c>
      <c r="CG607" s="450" t="str">
        <f t="shared" si="594"/>
        <v/>
      </c>
      <c r="CI607" s="450" t="str">
        <f t="shared" ca="1" si="595"/>
        <v/>
      </c>
      <c r="CJ607" s="450" t="str">
        <f t="shared" ca="1" si="596"/>
        <v/>
      </c>
      <c r="CL607" s="450" t="str">
        <f t="shared" ca="1" si="597"/>
        <v/>
      </c>
      <c r="CM607" s="450" t="str">
        <f t="shared" ca="1" si="598"/>
        <v/>
      </c>
    </row>
    <row r="608" spans="1:91" s="441" customFormat="1" ht="17.399999999999999" x14ac:dyDescent="0.55000000000000004">
      <c r="A608" s="445">
        <v>20</v>
      </c>
      <c r="B608" s="423" t="str">
        <f t="shared" si="602"/>
        <v xml:space="preserve">: </v>
      </c>
      <c r="C608" s="424"/>
      <c r="D608" s="424"/>
      <c r="E608" s="425"/>
      <c r="F608" s="424"/>
      <c r="G608" s="425"/>
      <c r="H608" s="305"/>
      <c r="I608" s="424"/>
      <c r="J608" s="306"/>
      <c r="K608" s="529"/>
      <c r="L608" s="424"/>
      <c r="M608" s="468"/>
      <c r="N608" s="426" t="s">
        <v>209</v>
      </c>
      <c r="O608" s="432"/>
      <c r="P608" s="431"/>
      <c r="Q608" s="431"/>
      <c r="S608" s="442" t="str">
        <f t="shared" si="599"/>
        <v/>
      </c>
      <c r="T608" s="443" t="str">
        <f t="shared" si="600"/>
        <v/>
      </c>
      <c r="U608" s="442" t="str">
        <f t="shared" si="601"/>
        <v/>
      </c>
      <c r="V608" s="444" t="str">
        <f t="shared" si="568"/>
        <v>million hectares</v>
      </c>
      <c r="Z608" s="446"/>
      <c r="AP608" s="446"/>
      <c r="AS608" s="453"/>
      <c r="AU608" s="450" t="str">
        <f t="shared" ca="1" si="569"/>
        <v/>
      </c>
      <c r="AV608" s="450" t="str">
        <f t="shared" ca="1" si="570"/>
        <v/>
      </c>
      <c r="AX608" s="450" t="str">
        <f t="shared" ca="1" si="571"/>
        <v/>
      </c>
      <c r="AY608" s="450" t="str">
        <f t="shared" ca="1" si="572"/>
        <v/>
      </c>
      <c r="BA608" s="450" t="str">
        <f t="shared" ca="1" si="573"/>
        <v/>
      </c>
      <c r="BB608" s="450" t="str">
        <f t="shared" ca="1" si="574"/>
        <v/>
      </c>
      <c r="BD608" s="450" t="str">
        <f t="shared" ca="1" si="575"/>
        <v/>
      </c>
      <c r="BE608" s="450" t="str">
        <f t="shared" ca="1" si="576"/>
        <v/>
      </c>
      <c r="BG608" s="450" t="str">
        <f t="shared" ca="1" si="577"/>
        <v/>
      </c>
      <c r="BH608" s="450" t="str">
        <f t="shared" ca="1" si="578"/>
        <v/>
      </c>
      <c r="BI608" s="451"/>
      <c r="BJ608" s="450" t="str">
        <f t="shared" ca="1" si="579"/>
        <v/>
      </c>
      <c r="BK608" s="450" t="str">
        <f t="shared" ca="1" si="580"/>
        <v/>
      </c>
      <c r="BM608" s="450" t="str">
        <f t="shared" ca="1" si="581"/>
        <v/>
      </c>
      <c r="BN608" s="450" t="str">
        <f t="shared" ca="1" si="582"/>
        <v/>
      </c>
      <c r="BP608" s="450" t="str">
        <f t="shared" ca="1" si="583"/>
        <v/>
      </c>
      <c r="BQ608" s="450" t="str">
        <f t="shared" ca="1" si="584"/>
        <v/>
      </c>
      <c r="BS608" s="450" t="str">
        <f t="shared" ca="1" si="585"/>
        <v/>
      </c>
      <c r="BT608" s="450" t="str">
        <f t="shared" ca="1" si="586"/>
        <v/>
      </c>
      <c r="BU608" s="452"/>
      <c r="BV608" s="446"/>
      <c r="BW608" s="450" t="str">
        <f t="shared" ca="1" si="587"/>
        <v/>
      </c>
      <c r="BX608" s="450" t="str">
        <f t="shared" ca="1" si="588"/>
        <v/>
      </c>
      <c r="BY608" s="452"/>
      <c r="BZ608" s="450" t="str">
        <f t="shared" ca="1" si="589"/>
        <v/>
      </c>
      <c r="CA608" s="450" t="str">
        <f t="shared" ca="1" si="590"/>
        <v/>
      </c>
      <c r="CC608" s="450" t="str">
        <f t="shared" ca="1" si="591"/>
        <v/>
      </c>
      <c r="CD608" s="450" t="str">
        <f t="shared" ca="1" si="592"/>
        <v/>
      </c>
      <c r="CF608" s="450" t="str">
        <f t="shared" si="593"/>
        <v/>
      </c>
      <c r="CG608" s="450" t="str">
        <f t="shared" si="594"/>
        <v/>
      </c>
      <c r="CI608" s="450" t="str">
        <f t="shared" ca="1" si="595"/>
        <v/>
      </c>
      <c r="CJ608" s="450" t="str">
        <f t="shared" ca="1" si="596"/>
        <v/>
      </c>
      <c r="CL608" s="450" t="str">
        <f t="shared" ca="1" si="597"/>
        <v/>
      </c>
      <c r="CM608" s="450" t="str">
        <f t="shared" ca="1" si="598"/>
        <v/>
      </c>
    </row>
    <row r="609" spans="1:92" s="239" customFormat="1" ht="42" x14ac:dyDescent="0.55000000000000004">
      <c r="A609" s="241"/>
      <c r="B609" s="271" t="s">
        <v>210</v>
      </c>
      <c r="C609" s="272"/>
      <c r="D609" s="272"/>
      <c r="E609" s="272"/>
      <c r="F609" s="272"/>
      <c r="G609" s="272"/>
      <c r="H609" s="241"/>
      <c r="J609" s="273"/>
      <c r="K609" s="560"/>
      <c r="L609" s="241"/>
      <c r="M609" s="241" t="s">
        <v>211</v>
      </c>
      <c r="N609" s="241"/>
      <c r="P609" s="262"/>
      <c r="Q609" s="262"/>
      <c r="R609" s="316" t="s">
        <v>302</v>
      </c>
      <c r="S609" s="318">
        <f>AVERAGE(S589:S608)</f>
        <v>0.49000000000000005</v>
      </c>
      <c r="T609" s="274">
        <f>IF(S617="Y",SUM(T589:T608)/SUM(O589:O608),AVERAGE(T589:T608))</f>
        <v>0.49000000000000005</v>
      </c>
      <c r="U609" s="275" t="e">
        <f>SUM(U589:U608)/SUM(O589:O608)</f>
        <v>#DIV/0!</v>
      </c>
      <c r="Z609" s="232"/>
      <c r="AP609" s="232"/>
      <c r="AT609" s="273" t="s">
        <v>212</v>
      </c>
      <c r="AU609" s="276">
        <f ca="1">AVERAGE(AU589:AU608)</f>
        <v>0.49000000000000005</v>
      </c>
      <c r="AV609" s="276">
        <f ca="1">SUM(AV589:AV608)/COUNTIF(AV589:AV608,"&gt;0")</f>
        <v>0.49000000000000005</v>
      </c>
      <c r="AX609" s="276">
        <f ca="1">AVERAGE(AX589:AX608)</f>
        <v>0.49000000000000005</v>
      </c>
      <c r="AY609" s="276" t="e">
        <f ca="1">SUM(AY589:AY608)/COUNTIF(AY589:AY608,"&gt;0")</f>
        <v>#DIV/0!</v>
      </c>
      <c r="BA609" s="276">
        <f ca="1">AVERAGE(BA589:BA608)</f>
        <v>0.48142857142857148</v>
      </c>
      <c r="BB609" s="276">
        <f ca="1">SUM(BB589:BB608)/COUNTIF(BB589:BB608,"&gt;0")</f>
        <v>0.49000000000000005</v>
      </c>
      <c r="BD609" s="276">
        <f ca="1">AVERAGE(BD589:BD608)</f>
        <v>0.48142857142857148</v>
      </c>
      <c r="BE609" s="276">
        <f ca="1">SUM(BE589:BE608)/COUNTIF(BE589:BE608,"&gt;0")</f>
        <v>0.49000000000000005</v>
      </c>
      <c r="BG609" s="276">
        <f ca="1">AVERAGE(BG589:BG608)</f>
        <v>0.49000000000000005</v>
      </c>
      <c r="BH609" s="276">
        <f ca="1">SUM(BH589:BH608)/COUNTIF(BH589:BH608,"&gt;0")</f>
        <v>0.49000000000000005</v>
      </c>
      <c r="BI609" s="235"/>
      <c r="BJ609" s="276" t="e">
        <f ca="1">AVERAGE(BJ589:BJ608)</f>
        <v>#DIV/0!</v>
      </c>
      <c r="BK609" s="276" t="e">
        <f ca="1">SUM(BK589:BK608)/COUNTIF(BK589:BK608,"&gt;0")</f>
        <v>#DIV/0!</v>
      </c>
      <c r="BM609" s="276">
        <f ca="1">AVERAGE(BM589:BM608)</f>
        <v>0.49000000000000005</v>
      </c>
      <c r="BN609" s="276">
        <f ca="1">SUM(BN589:BN608)/COUNTIF(BN589:BN608,"&gt;0")</f>
        <v>0.49000000000000005</v>
      </c>
      <c r="BP609" s="276">
        <f ca="1">AVERAGE(BP589:BP608)</f>
        <v>0.49000000000000005</v>
      </c>
      <c r="BQ609" s="276">
        <f ca="1">SUM(BQ589:BQ608)/COUNTIF(BQ589:BQ608,"&gt;0")</f>
        <v>0.49000000000000005</v>
      </c>
      <c r="BS609" s="276">
        <f ca="1">AVERAGE(BS589:BS608)</f>
        <v>0.49000000000000005</v>
      </c>
      <c r="BT609" s="276" t="e">
        <f ca="1">SUM(BT589:BT608)/COUNTIF(BT589:BT608,"&gt;0")</f>
        <v>#DIV/0!</v>
      </c>
      <c r="BU609" s="241"/>
      <c r="BV609" s="232"/>
      <c r="BW609" s="276">
        <f ca="1">AVERAGE(BW589:BW608)</f>
        <v>0.49000000000000005</v>
      </c>
      <c r="BX609" s="276" t="e">
        <f ca="1">SUM(BX589:BX608)/COUNTIF(BX589:BX608,"&gt;0")</f>
        <v>#DIV/0!</v>
      </c>
      <c r="BY609" s="241"/>
      <c r="BZ609" s="276">
        <f ca="1">AVERAGE(BZ589:BZ608)</f>
        <v>0.49000000000000005</v>
      </c>
      <c r="CA609" s="276">
        <f ca="1">SUM(CA589:CA608)/COUNTIF(CA589:CA608,"&gt;0")</f>
        <v>0.49000000000000005</v>
      </c>
      <c r="CC609" s="276">
        <f ca="1">AVERAGE(CC589:CC608)</f>
        <v>0.49000000000000005</v>
      </c>
      <c r="CD609" s="276">
        <f ca="1">SUM(CD589:CD608)/COUNTIF(CD589:CD608,"&gt;0")</f>
        <v>0.49000000000000005</v>
      </c>
      <c r="CF609" s="276" t="e">
        <f>AVERAGE(CF589:CF608)</f>
        <v>#DIV/0!</v>
      </c>
      <c r="CG609" s="276" t="e">
        <f>SUM(CG589:CG608)/COUNTIF(CG589:CG608,"&gt;0")</f>
        <v>#DIV/0!</v>
      </c>
      <c r="CI609" s="276">
        <f ca="1">AVERAGE(CI589:CI608)</f>
        <v>0.55000000000000004</v>
      </c>
      <c r="CJ609" s="276">
        <f ca="1">SUM(CJ589:CJ608)/COUNTIF(CJ589:CJ608,"&gt;0")</f>
        <v>0.49000000000000005</v>
      </c>
      <c r="CL609" s="276">
        <f ca="1">AVERAGE(CL589:CL608)</f>
        <v>0.49000000000000005</v>
      </c>
      <c r="CM609" s="276" t="e">
        <f ca="1">SUM(CM589:CM608)/COUNTIF(CM589:CM608,"&gt;0")</f>
        <v>#DIV/0!</v>
      </c>
    </row>
    <row r="610" spans="1:92" s="239" customFormat="1" ht="42" x14ac:dyDescent="0.55000000000000004">
      <c r="A610" s="241"/>
      <c r="B610" s="271" t="s">
        <v>213</v>
      </c>
      <c r="C610" s="272" t="s">
        <v>214</v>
      </c>
      <c r="D610" s="319" t="s">
        <v>256</v>
      </c>
      <c r="E610" s="278"/>
      <c r="F610" s="278"/>
      <c r="G610" s="278"/>
      <c r="H610" s="278"/>
      <c r="I610" s="278"/>
      <c r="J610" s="278"/>
      <c r="K610" s="561"/>
      <c r="L610" s="241"/>
      <c r="M610" s="241"/>
      <c r="N610" s="241"/>
      <c r="P610" s="262"/>
      <c r="Q610" s="262"/>
      <c r="R610" s="279" t="s">
        <v>215</v>
      </c>
      <c r="S610" s="280">
        <f>S609+V610*S613</f>
        <v>0.6179648389206972</v>
      </c>
      <c r="T610" s="280">
        <f>T609+V610*T613</f>
        <v>0.6179648389206972</v>
      </c>
      <c r="U610" s="280" t="e">
        <f>U609+V610*U613</f>
        <v>#DIV/0!</v>
      </c>
      <c r="V610" s="281">
        <v>1</v>
      </c>
      <c r="W610" s="282" t="s">
        <v>216</v>
      </c>
      <c r="Z610" s="232"/>
      <c r="AP610" s="232"/>
      <c r="AT610" s="279" t="s">
        <v>215</v>
      </c>
      <c r="AU610" s="283" t="e">
        <f ca="1">AU609+(AU615*AU612)</f>
        <v>#DIV/0!</v>
      </c>
      <c r="AV610" s="283" t="e">
        <f ca="1">AV609+(AV615*AU612)</f>
        <v>#DIV/0!</v>
      </c>
      <c r="AX610" s="283" t="e">
        <f ca="1">AX609+(AX615*AX612)</f>
        <v>#DIV/0!</v>
      </c>
      <c r="AY610" s="283" t="e">
        <f ca="1">AY609+(AY615*AX612)</f>
        <v>#DIV/0!</v>
      </c>
      <c r="BA610" s="283" t="e">
        <f ca="1">BA609+(BA615*BA612)</f>
        <v>#DIV/0!</v>
      </c>
      <c r="BB610" s="283" t="e">
        <f ca="1">BB609+(BB615*BA612)</f>
        <v>#DIV/0!</v>
      </c>
      <c r="BD610" s="283">
        <f ca="1">BD609+(BD615*BD612)</f>
        <v>0.60939341034926864</v>
      </c>
      <c r="BE610" s="283" t="e">
        <f ca="1">BE609+(BE615*BD612)</f>
        <v>#DIV/0!</v>
      </c>
      <c r="BG610" s="283" t="e">
        <f ca="1">BG609+(BG615*BG612)</f>
        <v>#DIV/0!</v>
      </c>
      <c r="BH610" s="283" t="e">
        <f ca="1">BH609+(BH615*BG612)</f>
        <v>#DIV/0!</v>
      </c>
      <c r="BI610" s="235"/>
      <c r="BJ610" s="283" t="e">
        <f ca="1">BJ609+(BJ615*BJ612)</f>
        <v>#DIV/0!</v>
      </c>
      <c r="BK610" s="283" t="e">
        <f ca="1">BK609+(BK615*BJ612)</f>
        <v>#DIV/0!</v>
      </c>
      <c r="BM610" s="283">
        <f ca="1">BM609+(BM615*BM612)</f>
        <v>0.6246348046095247</v>
      </c>
      <c r="BN610" s="283" t="e">
        <f ca="1">BN609+(BN615*BM612)</f>
        <v>#DIV/0!</v>
      </c>
      <c r="BP610" s="283" t="e">
        <f ca="1">BP609+(BP615*BP612)</f>
        <v>#DIV/0!</v>
      </c>
      <c r="BQ610" s="283" t="e">
        <f ca="1">BQ609+(BQ615*BP612)</f>
        <v>#DIV/0!</v>
      </c>
      <c r="BS610" s="283" t="e">
        <f ca="1">BS609+(BS615*BS612)</f>
        <v>#DIV/0!</v>
      </c>
      <c r="BT610" s="283" t="e">
        <f ca="1">BT609+(BT615*BS612)</f>
        <v>#DIV/0!</v>
      </c>
      <c r="BU610" s="241"/>
      <c r="BV610" s="232"/>
      <c r="BW610" s="283" t="e">
        <f ca="1">BW609+(BW615*BW612)</f>
        <v>#DIV/0!</v>
      </c>
      <c r="BX610" s="283" t="e">
        <f ca="1">BX609+(BX615*BW612)</f>
        <v>#DIV/0!</v>
      </c>
      <c r="BY610" s="241"/>
      <c r="BZ610" s="283" t="e">
        <f ca="1">BZ609+(BZ615*BZ612)</f>
        <v>#DIV/0!</v>
      </c>
      <c r="CA610" s="283" t="e">
        <f ca="1">CA609+(CA615*BZ612)</f>
        <v>#DIV/0!</v>
      </c>
      <c r="CC610" s="283" t="e">
        <f ca="1">CC609+(CC615*CC612)</f>
        <v>#DIV/0!</v>
      </c>
      <c r="CD610" s="283" t="e">
        <f ca="1">CD609+(CD615*CC612)</f>
        <v>#DIV/0!</v>
      </c>
      <c r="CF610" s="283" t="e">
        <f>CF609+(CF615*CF612)</f>
        <v>#DIV/0!</v>
      </c>
      <c r="CG610" s="283" t="e">
        <f>CG609+(CG615*CF612)</f>
        <v>#DIV/0!</v>
      </c>
      <c r="CI610" s="283">
        <f ca="1">CI609+(CI615*CI612)</f>
        <v>0.67796483892069714</v>
      </c>
      <c r="CJ610" s="283" t="e">
        <f ca="1">CJ609+(CJ615*CI612)</f>
        <v>#DIV/0!</v>
      </c>
      <c r="CL610" s="283" t="e">
        <f ca="1">CL609+(CL615*CL612)</f>
        <v>#DIV/0!</v>
      </c>
      <c r="CM610" s="283" t="e">
        <f ca="1">CM609+(CM615*CL612)</f>
        <v>#DIV/0!</v>
      </c>
    </row>
    <row r="611" spans="1:92" s="241" customFormat="1" ht="13" customHeight="1" x14ac:dyDescent="0.55000000000000004">
      <c r="B611" s="271" t="s">
        <v>217</v>
      </c>
      <c r="C611" s="262"/>
      <c r="D611" s="284" t="s">
        <v>0</v>
      </c>
      <c r="E611" s="285"/>
      <c r="F611" s="285"/>
      <c r="G611" s="285"/>
      <c r="H611" s="285"/>
      <c r="I611" s="285"/>
      <c r="J611" s="285"/>
      <c r="K611" s="562"/>
      <c r="L611" s="239"/>
      <c r="M611" s="239"/>
      <c r="R611" s="279" t="s">
        <v>218</v>
      </c>
      <c r="S611" s="280">
        <f>S609-V611*S613</f>
        <v>0.36203516107930289</v>
      </c>
      <c r="T611" s="280">
        <f>T609-V611*T613</f>
        <v>0.36203516107930289</v>
      </c>
      <c r="U611" s="280" t="e">
        <f>U609-V611*U613</f>
        <v>#DIV/0!</v>
      </c>
      <c r="V611" s="281">
        <v>1</v>
      </c>
      <c r="W611" s="282" t="s">
        <v>219</v>
      </c>
      <c r="X611" s="239"/>
      <c r="Z611" s="286"/>
      <c r="AP611" s="286"/>
      <c r="AQ611" s="239"/>
      <c r="AR611" s="239"/>
      <c r="AS611" s="239"/>
      <c r="AT611" s="279" t="s">
        <v>218</v>
      </c>
      <c r="AU611" s="283" t="e">
        <f ca="1">AU609-(AU615*AU613)</f>
        <v>#DIV/0!</v>
      </c>
      <c r="AV611" s="283" t="e">
        <f ca="1">AV609-(AV615*AU613)</f>
        <v>#DIV/0!</v>
      </c>
      <c r="AW611" s="239"/>
      <c r="AX611" s="283" t="e">
        <f ca="1">AX609-(AX615*AX613)</f>
        <v>#DIV/0!</v>
      </c>
      <c r="AY611" s="283" t="e">
        <f ca="1">AY609-(AY615*AX613)</f>
        <v>#DIV/0!</v>
      </c>
      <c r="AZ611" s="239"/>
      <c r="BA611" s="283">
        <f ca="1">BA609-(BA615*BA613)</f>
        <v>0.35346373250787433</v>
      </c>
      <c r="BB611" s="283" t="e">
        <f ca="1">BB609-(BB615*BA613)</f>
        <v>#DIV/0!</v>
      </c>
      <c r="BC611" s="239"/>
      <c r="BD611" s="283" t="e">
        <f ca="1">BD609-(BD615*BD613)</f>
        <v>#DIV/0!</v>
      </c>
      <c r="BE611" s="283">
        <f ca="1">BE609-(BE615*BD613)</f>
        <v>0.36203516107930289</v>
      </c>
      <c r="BF611" s="239"/>
      <c r="BG611" s="283" t="e">
        <f ca="1">BG609-(BG615*BG613)</f>
        <v>#DIV/0!</v>
      </c>
      <c r="BH611" s="283" t="e">
        <f ca="1">BH609-(BH615*BG613)</f>
        <v>#DIV/0!</v>
      </c>
      <c r="BI611" s="235"/>
      <c r="BJ611" s="283" t="e">
        <f ca="1">BJ609-(BJ615*BJ613)</f>
        <v>#DIV/0!</v>
      </c>
      <c r="BK611" s="283" t="e">
        <f ca="1">BK609-(BK615*BJ613)</f>
        <v>#DIV/0!</v>
      </c>
      <c r="BL611" s="239"/>
      <c r="BM611" s="283">
        <f ca="1">BM609-(BM615*BM613)</f>
        <v>0.3553651953904754</v>
      </c>
      <c r="BN611" s="283" t="e">
        <f ca="1">BN609-(BN615*BM613)</f>
        <v>#DIV/0!</v>
      </c>
      <c r="BO611" s="239"/>
      <c r="BP611" s="283" t="e">
        <f ca="1">BP609-(BP615*BP613)</f>
        <v>#DIV/0!</v>
      </c>
      <c r="BQ611" s="283" t="e">
        <f ca="1">BQ609-(BQ615*BP613)</f>
        <v>#DIV/0!</v>
      </c>
      <c r="BR611" s="239"/>
      <c r="BS611" s="283" t="e">
        <f ca="1">BS609-(BS615*BS613)</f>
        <v>#DIV/0!</v>
      </c>
      <c r="BT611" s="283" t="e">
        <f ca="1">BT609-(BT615*BS613)</f>
        <v>#DIV/0!</v>
      </c>
      <c r="BV611" s="232"/>
      <c r="BW611" s="283" t="e">
        <f ca="1">BW609-(BW615*BW613)</f>
        <v>#DIV/0!</v>
      </c>
      <c r="BX611" s="283" t="e">
        <f ca="1">BX609-(BX615*BW613)</f>
        <v>#DIV/0!</v>
      </c>
      <c r="BZ611" s="283" t="e">
        <f ca="1">BZ609-(BZ615*BZ613)</f>
        <v>#DIV/0!</v>
      </c>
      <c r="CA611" s="283" t="e">
        <f ca="1">CA609-(CA615*BZ613)</f>
        <v>#DIV/0!</v>
      </c>
      <c r="CB611" s="239"/>
      <c r="CC611" s="283" t="e">
        <f ca="1">CC609-(CC615*CC613)</f>
        <v>#DIV/0!</v>
      </c>
      <c r="CD611" s="283" t="e">
        <f ca="1">CD609-(CD615*CC613)</f>
        <v>#DIV/0!</v>
      </c>
      <c r="CE611" s="239"/>
      <c r="CF611" s="283" t="e">
        <f>CF609-(CF615*CF613)</f>
        <v>#DIV/0!</v>
      </c>
      <c r="CG611" s="283" t="e">
        <f>CG609-(CG615*CF613)</f>
        <v>#DIV/0!</v>
      </c>
      <c r="CH611" s="239"/>
      <c r="CI611" s="283" t="e">
        <f ca="1">CI609-(CI615*CI613)</f>
        <v>#DIV/0!</v>
      </c>
      <c r="CJ611" s="283" t="e">
        <f ca="1">CJ609-(CJ615*CI613)</f>
        <v>#DIV/0!</v>
      </c>
      <c r="CK611" s="239"/>
      <c r="CL611" s="283">
        <f ca="1">CL609-(CL615*CL613)</f>
        <v>0.49000000000000005</v>
      </c>
      <c r="CM611" s="283" t="e">
        <f ca="1">CM609-(CM615*CL613)</f>
        <v>#DIV/0!</v>
      </c>
      <c r="CN611" s="239"/>
    </row>
    <row r="612" spans="1:92" s="241" customFormat="1" ht="28.2" x14ac:dyDescent="0.55000000000000004">
      <c r="C612" s="262"/>
      <c r="E612" s="285" t="s">
        <v>0</v>
      </c>
      <c r="F612" s="285"/>
      <c r="G612" s="285"/>
      <c r="H612" s="285"/>
      <c r="I612" s="285"/>
      <c r="J612" s="285"/>
      <c r="K612" s="562"/>
      <c r="R612" s="279" t="s">
        <v>220</v>
      </c>
      <c r="S612" s="280" t="str">
        <f>IF((0.67*S613)&gt;S609,"no","yes")</f>
        <v>yes</v>
      </c>
      <c r="T612" s="280" t="str">
        <f>IF((0.67*T613)&gt;T609,"no","yes")</f>
        <v>yes</v>
      </c>
      <c r="U612" s="280" t="e">
        <f>IF((0.67*U613)&gt;U609,"no","yes")</f>
        <v>#DIV/0!</v>
      </c>
      <c r="Z612" s="286"/>
      <c r="AP612" s="286"/>
      <c r="AS612" s="757" t="s">
        <v>221</v>
      </c>
      <c r="AT612" s="758"/>
      <c r="AU612" s="281">
        <v>1</v>
      </c>
      <c r="AX612" s="281">
        <v>1</v>
      </c>
      <c r="BA612" s="281">
        <v>1</v>
      </c>
      <c r="BD612" s="281">
        <v>1</v>
      </c>
      <c r="BG612" s="281">
        <v>1</v>
      </c>
      <c r="BI612" s="235"/>
      <c r="BJ612" s="281">
        <v>1</v>
      </c>
      <c r="BM612" s="281">
        <v>1</v>
      </c>
      <c r="BP612" s="281">
        <v>1</v>
      </c>
      <c r="BS612" s="281">
        <v>1</v>
      </c>
      <c r="BV612" s="286"/>
      <c r="BW612" s="281">
        <v>1</v>
      </c>
      <c r="BZ612" s="281">
        <v>1</v>
      </c>
      <c r="CC612" s="281">
        <v>1</v>
      </c>
      <c r="CF612" s="281">
        <v>1</v>
      </c>
      <c r="CI612" s="281">
        <v>1</v>
      </c>
      <c r="CL612" s="281">
        <v>1</v>
      </c>
    </row>
    <row r="613" spans="1:92" s="241" customFormat="1" ht="28.2" x14ac:dyDescent="0.55000000000000004">
      <c r="A613" s="287" t="str">
        <f>HYPERLINK("#"&amp;"'"&amp;A$1&amp;"'!a1","Back to top")</f>
        <v>Back to top</v>
      </c>
      <c r="B613" s="287"/>
      <c r="C613" s="262"/>
      <c r="D613" s="284"/>
      <c r="E613" s="285"/>
      <c r="F613" s="285"/>
      <c r="G613" s="285"/>
      <c r="H613" s="285"/>
      <c r="I613" s="285"/>
      <c r="J613" s="285"/>
      <c r="K613" s="562"/>
      <c r="N613" s="282"/>
      <c r="O613" s="282"/>
      <c r="R613" s="279" t="s">
        <v>222</v>
      </c>
      <c r="S613" s="280">
        <f>_xlfn.STDEV.P(S589:S608)</f>
        <v>0.12796483892069715</v>
      </c>
      <c r="T613" s="280">
        <f t="array" ref="T613">IF(S617="Y",SQRT(SUM(O589:O608*(M589:M608-(T609))^2)/((COUNTIFS(O589:O608,"&lt;&gt;0")-1)/COUNTIFS(O589:O608,"&lt;&gt;0")*SUM(O589:O608))),_xlfn.STDEV.P(T589:T608))</f>
        <v>0.12796483892069715</v>
      </c>
      <c r="U613" s="280" t="e">
        <f t="array" ref="U613">SQRT(SUM(O589:O608*(M589:M608-(U609))^2)/((COUNTIFS(O589:O608,"&lt;&gt;0")-1)/COUNTIFS(O589:O608,"&lt;&gt;0")*SUM(O589:O608)))</f>
        <v>#DIV/0!</v>
      </c>
      <c r="Z613" s="286"/>
      <c r="AP613" s="286"/>
      <c r="AS613" s="757"/>
      <c r="AT613" s="758"/>
      <c r="AU613" s="281">
        <v>1</v>
      </c>
      <c r="AX613" s="281">
        <v>1</v>
      </c>
      <c r="BA613" s="281">
        <v>1</v>
      </c>
      <c r="BD613" s="281">
        <v>1</v>
      </c>
      <c r="BG613" s="281">
        <v>1</v>
      </c>
      <c r="BI613" s="235"/>
      <c r="BJ613" s="281">
        <v>1</v>
      </c>
      <c r="BM613" s="281">
        <v>1</v>
      </c>
      <c r="BP613" s="281">
        <v>1</v>
      </c>
      <c r="BS613" s="281">
        <v>1</v>
      </c>
      <c r="BV613" s="286"/>
      <c r="BW613" s="281">
        <v>1</v>
      </c>
      <c r="BZ613" s="281">
        <v>1</v>
      </c>
      <c r="CC613" s="281">
        <v>1</v>
      </c>
      <c r="CF613" s="281">
        <v>1</v>
      </c>
      <c r="CI613" s="281">
        <v>1</v>
      </c>
      <c r="CL613" s="281">
        <v>1</v>
      </c>
    </row>
    <row r="614" spans="1:92" s="241" customFormat="1" ht="28.2" x14ac:dyDescent="0.55000000000000004">
      <c r="C614" s="254"/>
      <c r="D614" s="284"/>
      <c r="E614" s="285"/>
      <c r="F614" s="285"/>
      <c r="G614" s="285"/>
      <c r="H614" s="285"/>
      <c r="I614" s="285"/>
      <c r="J614" s="285"/>
      <c r="K614" s="562"/>
      <c r="R614" s="288" t="s">
        <v>223</v>
      </c>
      <c r="S614" s="289">
        <f>COUNTIF(S589:S608,"&gt;0")</f>
        <v>8</v>
      </c>
      <c r="T614" s="289">
        <f>COUNTIF(T589:T608,"&gt;0")</f>
        <v>8</v>
      </c>
      <c r="U614" s="290"/>
      <c r="V614" s="291" t="s">
        <v>224</v>
      </c>
      <c r="Z614" s="286"/>
      <c r="AP614" s="286"/>
      <c r="AT614" s="279" t="s">
        <v>220</v>
      </c>
      <c r="AU614" s="283" t="str">
        <f ca="1">IF((0.67*AU615)&gt;AU609,"no","yes")</f>
        <v>yes</v>
      </c>
      <c r="AV614" s="283" t="e">
        <f ca="1">IF((0.67*AV615)&gt;AV609,"no","yes")</f>
        <v>#DIV/0!</v>
      </c>
      <c r="AX614" s="283" t="e">
        <f ca="1">IF((0.67*AX615)&gt;AX609,"no","yes")</f>
        <v>#DIV/0!</v>
      </c>
      <c r="AY614" s="283" t="e">
        <f ca="1">IF((0.67*AY615)&gt;AY609,"no","yes")</f>
        <v>#DIV/0!</v>
      </c>
      <c r="BA614" s="283" t="e">
        <f ca="1">IF((0.67*BA615)&gt;BA609,"no","yes")</f>
        <v>#DIV/0!</v>
      </c>
      <c r="BB614" s="283" t="str">
        <f ca="1">IF((0.67*BB615)&gt;BB609,"no","yes")</f>
        <v>yes</v>
      </c>
      <c r="BD614" s="283" t="e">
        <f ca="1">IF((0.67*BD615)&gt;BD609,"no","yes")</f>
        <v>#DIV/0!</v>
      </c>
      <c r="BE614" s="283" t="e">
        <f ca="1">IF((0.67*BE615)&gt;BE609,"no","yes")</f>
        <v>#DIV/0!</v>
      </c>
      <c r="BG614" s="283" t="str">
        <f ca="1">IF((0.67*BG615)&gt;BG609,"no","yes")</f>
        <v>yes</v>
      </c>
      <c r="BH614" s="283" t="e">
        <f ca="1">IF((0.67*BH615)&gt;BH609,"no","yes")</f>
        <v>#DIV/0!</v>
      </c>
      <c r="BI614" s="235"/>
      <c r="BJ614" s="283" t="e">
        <f ca="1">IF((0.67*BJ615)&gt;BJ609,"no","yes")</f>
        <v>#DIV/0!</v>
      </c>
      <c r="BK614" s="283" t="e">
        <f ca="1">IF((0.67*BK615)&gt;BK609,"no","yes")</f>
        <v>#DIV/0!</v>
      </c>
      <c r="BM614" s="283" t="str">
        <f ca="1">IF((0.67*BM615)&gt;BM609,"no","yes")</f>
        <v>yes</v>
      </c>
      <c r="BN614" s="283" t="e">
        <f ca="1">IF((0.67*BN615)&gt;BN609,"no","yes")</f>
        <v>#DIV/0!</v>
      </c>
      <c r="BP614" s="283" t="str">
        <f ca="1">IF((0.67*BP615)&gt;BP609,"no","yes")</f>
        <v>yes</v>
      </c>
      <c r="BQ614" s="283" t="e">
        <f ca="1">IF((0.67*BQ615)&gt;BQ609,"no","yes")</f>
        <v>#DIV/0!</v>
      </c>
      <c r="BS614" s="283" t="str">
        <f ca="1">IF((0.67*BS615)&gt;BS609,"no","yes")</f>
        <v>yes</v>
      </c>
      <c r="BT614" s="283" t="e">
        <f ca="1">IF((0.67*BT615)&gt;BT609,"no","yes")</f>
        <v>#DIV/0!</v>
      </c>
      <c r="BV614" s="286"/>
      <c r="BW614" s="283" t="str">
        <f ca="1">IF((0.67*BW615)&gt;BW609,"no","yes")</f>
        <v>yes</v>
      </c>
      <c r="BX614" s="283" t="e">
        <f ca="1">IF((0.67*BX615)&gt;BX609,"no","yes")</f>
        <v>#DIV/0!</v>
      </c>
      <c r="BZ614" s="283" t="str">
        <f ca="1">IF((0.67*BZ615)&gt;BZ609,"no","yes")</f>
        <v>yes</v>
      </c>
      <c r="CA614" s="283" t="str">
        <f ca="1">IF((0.67*CA615)&gt;CA609,"no","yes")</f>
        <v>yes</v>
      </c>
      <c r="CC614" s="283" t="str">
        <f ca="1">IF((0.67*CC615)&gt;CC609,"no","yes")</f>
        <v>yes</v>
      </c>
      <c r="CD614" s="283" t="str">
        <f ca="1">IF((0.67*CD615)&gt;CD609,"no","yes")</f>
        <v>yes</v>
      </c>
      <c r="CF614" s="283" t="e">
        <f>IF((0.67*CF615)&gt;CF609,"no","yes")</f>
        <v>#DIV/0!</v>
      </c>
      <c r="CG614" s="283" t="e">
        <f>IF((0.67*CG615)&gt;CG609,"no","yes")</f>
        <v>#DIV/0!</v>
      </c>
      <c r="CI614" s="283" t="e">
        <f ca="1">IF((0.67*CI615)&gt;CI609,"no","yes")</f>
        <v>#DIV/0!</v>
      </c>
      <c r="CJ614" s="283" t="e">
        <f ca="1">IF((0.67*CJ615)&gt;CJ609,"no","yes")</f>
        <v>#DIV/0!</v>
      </c>
      <c r="CL614" s="283" t="str">
        <f ca="1">IF((0.67*CL615)&gt;CL609,"no","yes")</f>
        <v>yes</v>
      </c>
      <c r="CM614" s="283" t="e">
        <f ca="1">IF((0.67*CM615)&gt;CM609,"no","yes")</f>
        <v>#DIV/0!</v>
      </c>
    </row>
    <row r="615" spans="1:92" s="241" customFormat="1" ht="28.2" x14ac:dyDescent="0.55000000000000004">
      <c r="D615" s="284"/>
      <c r="E615" s="285"/>
      <c r="F615" s="285"/>
      <c r="G615" s="285"/>
      <c r="H615" s="285"/>
      <c r="I615" s="285"/>
      <c r="J615" s="285"/>
      <c r="K615" s="562"/>
      <c r="T615" s="262"/>
      <c r="V615" s="105"/>
      <c r="W615" s="105"/>
      <c r="X615" s="105"/>
      <c r="Z615" s="286"/>
      <c r="AP615" s="286"/>
      <c r="AT615" s="279" t="s">
        <v>222</v>
      </c>
      <c r="AU615" s="283">
        <f ca="1">_xlfn.STDEV.P(AU589:AU608)</f>
        <v>0.13463480460952468</v>
      </c>
      <c r="AV615" s="283" t="e">
        <f ca="1">_xlfn.STDEV.P(AV589:AV608)</f>
        <v>#DIV/0!</v>
      </c>
      <c r="AX615" s="283">
        <f ca="1">_xlfn.STDEV.P(AX589:AX608)</f>
        <v>0</v>
      </c>
      <c r="AY615" s="283">
        <f ca="1">_xlfn.STDEV.P(AY589:AY608)</f>
        <v>0.12796483892069715</v>
      </c>
      <c r="BA615" s="283">
        <f ca="1">_xlfn.STDEV.P(BA589:BA608)</f>
        <v>0.12796483892069715</v>
      </c>
      <c r="BB615" s="283">
        <f ca="1">_xlfn.STDEV.P(BB589:BB608)</f>
        <v>0.13463480460952468</v>
      </c>
      <c r="BD615" s="283">
        <f ca="1">_xlfn.STDEV.P(BD589:BD608)</f>
        <v>0.12796483892069715</v>
      </c>
      <c r="BE615" s="283">
        <f ca="1">_xlfn.STDEV.P(BE589:BE608)</f>
        <v>0.12796483892069715</v>
      </c>
      <c r="BG615" s="283">
        <f ca="1">_xlfn.STDEV.P(BG589:BG608)</f>
        <v>0.13463480460952468</v>
      </c>
      <c r="BH615" s="283">
        <f ca="1">_xlfn.STDEV.P(BH589:BH608)</f>
        <v>0.12796483892069715</v>
      </c>
      <c r="BI615" s="235"/>
      <c r="BJ615" s="283">
        <f ca="1">_xlfn.STDEV.P(BJ589:BJ608)</f>
        <v>0.12796483892069715</v>
      </c>
      <c r="BK615" s="283">
        <f ca="1">_xlfn.STDEV.P(BK589:BK608)</f>
        <v>0.12796483892069715</v>
      </c>
      <c r="BM615" s="283">
        <f ca="1">_xlfn.STDEV.P(BM589:BM608)</f>
        <v>0.12796483892069715</v>
      </c>
      <c r="BN615" s="283" t="e">
        <f ca="1">_xlfn.STDEV.P(BN589:BN608)</f>
        <v>#DIV/0!</v>
      </c>
      <c r="BP615" s="283">
        <f ca="1">_xlfn.STDEV.P(BP589:BP608)</f>
        <v>0.13463480460952468</v>
      </c>
      <c r="BQ615" s="283" t="e">
        <f ca="1">_xlfn.STDEV.P(BQ589:BQ608)</f>
        <v>#DIV/0!</v>
      </c>
      <c r="BS615" s="283">
        <f ca="1">_xlfn.STDEV.P(BS589:BS608)</f>
        <v>0.13463480460952468</v>
      </c>
      <c r="BT615" s="283">
        <f ca="1">_xlfn.STDEV.P(BT589:BT608)</f>
        <v>0.12796483892069715</v>
      </c>
      <c r="BV615" s="286"/>
      <c r="BW615" s="283">
        <f ca="1">_xlfn.STDEV.P(BW589:BW608)</f>
        <v>0.13463480460952468</v>
      </c>
      <c r="BX615" s="283">
        <f ca="1">_xlfn.STDEV.P(BX589:BX608)</f>
        <v>0.12796483892069715</v>
      </c>
      <c r="BZ615" s="283">
        <f ca="1">_xlfn.STDEV.P(BZ589:BZ608)</f>
        <v>0.13463480460952468</v>
      </c>
      <c r="CA615" s="283">
        <f ca="1">_xlfn.STDEV.P(CA589:CA608)</f>
        <v>0.13463480460952468</v>
      </c>
      <c r="CC615" s="283">
        <f ca="1">_xlfn.STDEV.P(CC589:CC608)</f>
        <v>0.13463480460952468</v>
      </c>
      <c r="CD615" s="283">
        <f ca="1">_xlfn.STDEV.P(CD589:CD608)</f>
        <v>0.13463480460952468</v>
      </c>
      <c r="CF615" s="283" t="e">
        <f>_xlfn.STDEV.P(CF589:CF608)</f>
        <v>#DIV/0!</v>
      </c>
      <c r="CG615" s="283" t="e">
        <f>_xlfn.STDEV.P(CG589:CG608)</f>
        <v>#DIV/0!</v>
      </c>
      <c r="CI615" s="283">
        <f ca="1">_xlfn.STDEV.P(CI589:CI608)</f>
        <v>0.12796483892069715</v>
      </c>
      <c r="CJ615" s="283">
        <f ca="1">_xlfn.STDEV.P(CJ589:CJ608)</f>
        <v>0.12796483892069715</v>
      </c>
      <c r="CL615" s="283">
        <f ca="1">_xlfn.STDEV.P(CL589:CL608)</f>
        <v>0.13463480460952468</v>
      </c>
      <c r="CM615" s="283">
        <f ca="1">_xlfn.STDEV.P(CM589:CM608)</f>
        <v>0.12796483892069715</v>
      </c>
    </row>
    <row r="616" spans="1:92" s="241" customFormat="1" ht="28.2" x14ac:dyDescent="0.55000000000000004">
      <c r="D616" s="292"/>
      <c r="E616" s="293"/>
      <c r="F616" s="293"/>
      <c r="G616" s="293"/>
      <c r="H616" s="293"/>
      <c r="I616" s="293"/>
      <c r="J616" s="293"/>
      <c r="K616" s="563"/>
      <c r="S616" s="244" t="s">
        <v>225</v>
      </c>
      <c r="V616" s="105"/>
      <c r="W616" s="105"/>
      <c r="X616" s="105"/>
      <c r="Z616" s="286"/>
      <c r="AP616" s="235"/>
      <c r="AT616" s="288" t="s">
        <v>223</v>
      </c>
      <c r="AU616" s="294">
        <f ca="1">COUNTIF(AU589:AU608,"&gt;0")</f>
        <v>8</v>
      </c>
      <c r="AV616" s="294">
        <f ca="1">COUNTIF(AV589:AV608,"&gt;0")</f>
        <v>1</v>
      </c>
      <c r="AX616" s="294">
        <f ca="1">COUNTIF(AX589:AX608,"&gt;0")</f>
        <v>0</v>
      </c>
      <c r="AY616" s="294">
        <f ca="1">COUNTIF(AY589:AY608,"&gt;0")</f>
        <v>1</v>
      </c>
      <c r="BA616" s="294">
        <f ca="1">COUNTIF(BA589:BA608,"&gt;0")</f>
        <v>8</v>
      </c>
      <c r="BB616" s="294">
        <f ca="1">COUNTIF(BB589:BB608,"&gt;0")</f>
        <v>8</v>
      </c>
      <c r="BD616" s="294">
        <f ca="1">COUNTIF(BD589:BD608,"&gt;0")</f>
        <v>8</v>
      </c>
      <c r="BE616" s="294">
        <f ca="1">COUNTIF(BE589:BE608,"&gt;0")</f>
        <v>7</v>
      </c>
      <c r="BG616" s="294">
        <f ca="1">COUNTIF(BG589:BG608,"&gt;0")</f>
        <v>8</v>
      </c>
      <c r="BH616" s="294">
        <f ca="1">COUNTIF(BH589:BH608,"&gt;0")</f>
        <v>7</v>
      </c>
      <c r="BI616" s="235"/>
      <c r="BJ616" s="294">
        <f ca="1">COUNTIF(BJ589:BJ608,"&gt;0")</f>
        <v>1</v>
      </c>
      <c r="BK616" s="294">
        <f ca="1">COUNTIF(BK589:BK608,"&gt;0")</f>
        <v>8</v>
      </c>
      <c r="BM616" s="294">
        <f ca="1">COUNTIF(BM589:BM608,"&gt;0")</f>
        <v>7</v>
      </c>
      <c r="BN616" s="294">
        <f ca="1">COUNTIF(BN589:BN608,"&gt;0")</f>
        <v>8</v>
      </c>
      <c r="BP616" s="294">
        <f ca="1">COUNTIF(BP589:BP608,"&gt;0")</f>
        <v>8</v>
      </c>
      <c r="BQ616" s="294">
        <f ca="1">COUNTIF(BQ589:BQ608,"&gt;0")</f>
        <v>8</v>
      </c>
      <c r="BS616" s="294">
        <f ca="1">COUNTIF(BS589:BS608,"&gt;0")</f>
        <v>8</v>
      </c>
      <c r="BT616" s="294">
        <f ca="1">COUNTIF(BT589:BT608,"&gt;0")</f>
        <v>1</v>
      </c>
      <c r="BV616" s="286"/>
      <c r="BW616" s="294">
        <f ca="1">COUNTIF(BW589:BW608,"&gt;0")</f>
        <v>8</v>
      </c>
      <c r="BX616" s="294">
        <f ca="1">COUNTIF(BX589:BX608,"&gt;0")</f>
        <v>1</v>
      </c>
      <c r="BZ616" s="294">
        <f ca="1">COUNTIF(BZ589:BZ608,"&gt;0")</f>
        <v>8</v>
      </c>
      <c r="CA616" s="294">
        <f ca="1">COUNTIF(CA589:CA608,"&gt;0")</f>
        <v>8</v>
      </c>
      <c r="CC616" s="294">
        <f ca="1">COUNTIF(CC589:CC608,"&gt;0")</f>
        <v>8</v>
      </c>
      <c r="CD616" s="294">
        <f ca="1">COUNTIF(CD589:CD608,"&gt;0")</f>
        <v>8</v>
      </c>
      <c r="CF616" s="294">
        <f>COUNTIF(CF589:CF608,"&gt;0")</f>
        <v>0</v>
      </c>
      <c r="CG616" s="294">
        <f>COUNTIF(CG589:CG608,"&gt;0")</f>
        <v>0</v>
      </c>
      <c r="CI616" s="294">
        <f ca="1">COUNTIF(CI589:CI608,"&gt;0")</f>
        <v>0</v>
      </c>
      <c r="CJ616" s="294">
        <f ca="1">COUNTIF(CJ589:CJ608,"&gt;0")</f>
        <v>7</v>
      </c>
      <c r="CL616" s="294">
        <f ca="1">COUNTIF(CL589:CL608,"&gt;0")</f>
        <v>8</v>
      </c>
      <c r="CM616" s="294">
        <f ca="1">COUNTIF(CM589:CM608,"&gt;0")</f>
        <v>8</v>
      </c>
    </row>
    <row r="617" spans="1:92" x14ac:dyDescent="0.4">
      <c r="S617" s="419" t="s">
        <v>679</v>
      </c>
    </row>
    <row r="618" spans="1:92" s="323" customFormat="1" ht="18.899999999999999" x14ac:dyDescent="0.65">
      <c r="A618" s="323" t="s">
        <v>233</v>
      </c>
      <c r="D618" s="176"/>
      <c r="K618" s="575"/>
    </row>
    <row r="619" spans="1:92" s="232" customFormat="1" ht="30.6" x14ac:dyDescent="0.6">
      <c r="A619" s="230">
        <v>16</v>
      </c>
      <c r="B619" s="230" t="s">
        <v>234</v>
      </c>
      <c r="C619" s="231" t="s">
        <v>0</v>
      </c>
      <c r="D619" s="233"/>
      <c r="E619" s="233" t="s">
        <v>0</v>
      </c>
      <c r="F619" s="233"/>
      <c r="G619" s="233"/>
      <c r="H619" s="231"/>
      <c r="I619" s="233"/>
      <c r="J619" s="233"/>
      <c r="K619" s="557"/>
      <c r="L619" s="233"/>
      <c r="M619" s="233"/>
      <c r="N619" s="233"/>
      <c r="O619" s="233"/>
      <c r="P619" s="233"/>
      <c r="Q619" s="233"/>
      <c r="R619" s="233"/>
      <c r="S619" s="233"/>
      <c r="T619" s="231"/>
      <c r="U619" s="231"/>
      <c r="V619" s="231"/>
      <c r="W619" s="231"/>
      <c r="X619" s="231"/>
      <c r="Y619" s="231"/>
      <c r="AQ619" s="234">
        <f>A619</f>
        <v>16</v>
      </c>
      <c r="AR619" s="234" t="str">
        <f>C619</f>
        <v xml:space="preserve"> </v>
      </c>
      <c r="AS619" s="235"/>
      <c r="AT619" s="236"/>
      <c r="AU619" s="235"/>
      <c r="AV619" s="235"/>
      <c r="AW619" s="235"/>
      <c r="AX619" s="235"/>
      <c r="AY619" s="235"/>
      <c r="AZ619" s="235"/>
      <c r="BA619" s="235"/>
      <c r="BB619" s="235"/>
      <c r="BC619" s="235"/>
      <c r="BD619" s="235"/>
      <c r="BE619" s="235"/>
      <c r="BF619" s="235"/>
      <c r="BG619" s="235"/>
      <c r="BH619" s="235"/>
      <c r="BI619" s="235"/>
      <c r="BJ619" s="235"/>
      <c r="BK619" s="235"/>
      <c r="BL619" s="235"/>
      <c r="BM619" s="235"/>
      <c r="BN619" s="235"/>
      <c r="BO619" s="235"/>
      <c r="BP619" s="235"/>
      <c r="BQ619" s="235"/>
      <c r="BR619" s="235"/>
      <c r="BS619" s="235"/>
      <c r="BT619" s="235"/>
      <c r="BU619" s="235"/>
    </row>
    <row r="620" spans="1:92" s="232" customFormat="1" ht="17.7" x14ac:dyDescent="0.6">
      <c r="A620" s="230"/>
      <c r="B620" s="230"/>
      <c r="C620" s="231"/>
      <c r="D620" s="233"/>
      <c r="E620" s="233"/>
      <c r="F620" s="233"/>
      <c r="G620" s="233"/>
      <c r="H620" s="231"/>
      <c r="I620" s="233"/>
      <c r="J620" s="233"/>
      <c r="K620" s="557"/>
      <c r="L620" s="233"/>
      <c r="M620" s="233"/>
      <c r="N620" s="233"/>
      <c r="O620" s="233"/>
      <c r="P620" s="233"/>
      <c r="Q620" s="233"/>
      <c r="R620" s="233"/>
      <c r="S620" s="233"/>
      <c r="T620" s="231"/>
      <c r="U620" s="231"/>
      <c r="V620" s="231"/>
      <c r="W620" s="231"/>
      <c r="X620" s="231"/>
      <c r="Y620" s="231"/>
      <c r="AQ620" s="234"/>
      <c r="AR620" s="234"/>
      <c r="AS620" s="235"/>
      <c r="AT620" s="236"/>
      <c r="AU620" s="235"/>
      <c r="AV620" s="235"/>
      <c r="AW620" s="235"/>
      <c r="AX620" s="235"/>
      <c r="AY620" s="235"/>
      <c r="AZ620" s="235"/>
      <c r="BA620" s="235"/>
      <c r="BB620" s="235"/>
      <c r="BC620" s="235"/>
      <c r="BD620" s="235"/>
      <c r="BE620" s="235"/>
      <c r="BF620" s="235"/>
      <c r="BG620" s="235"/>
      <c r="BH620" s="235"/>
      <c r="BI620" s="235"/>
      <c r="BJ620" s="235"/>
      <c r="BK620" s="235"/>
      <c r="BL620" s="235"/>
      <c r="BM620" s="235"/>
      <c r="BN620" s="235"/>
      <c r="BO620" s="235"/>
      <c r="BP620" s="235"/>
      <c r="BQ620" s="235"/>
      <c r="BR620" s="235"/>
      <c r="BS620" s="235"/>
      <c r="BU620" s="235"/>
    </row>
    <row r="621" spans="1:92" s="237" customFormat="1" ht="17.399999999999999" x14ac:dyDescent="0.55000000000000004">
      <c r="K621" s="558"/>
      <c r="Z621" s="238"/>
      <c r="AP621" s="238"/>
      <c r="AQ621" s="239"/>
      <c r="AR621" s="239"/>
      <c r="AS621" s="239"/>
      <c r="AT621" s="239"/>
      <c r="AU621" s="240" t="e">
        <v>#REF!</v>
      </c>
      <c r="AV621" s="240"/>
      <c r="AW621" s="239"/>
      <c r="AX621" s="240" t="e">
        <v>#REF!</v>
      </c>
      <c r="AY621" s="240"/>
      <c r="AZ621" s="239"/>
      <c r="BA621" s="240" t="e">
        <v>#REF!</v>
      </c>
      <c r="BB621" s="240"/>
      <c r="BC621" s="239"/>
      <c r="BD621" s="240" t="e">
        <v>#REF!</v>
      </c>
      <c r="BE621" s="240"/>
      <c r="BF621" s="239"/>
      <c r="BG621" s="240" t="e">
        <v>#REF!</v>
      </c>
      <c r="BH621" s="240"/>
      <c r="BI621" s="235"/>
      <c r="BJ621" s="240" t="s">
        <v>184</v>
      </c>
      <c r="BK621" s="240"/>
      <c r="BL621" s="239"/>
      <c r="BM621" s="240" t="s">
        <v>185</v>
      </c>
      <c r="BN621" s="240"/>
      <c r="BO621" s="239"/>
      <c r="BP621" s="240" t="s">
        <v>186</v>
      </c>
      <c r="BQ621" s="240"/>
      <c r="BR621" s="239"/>
      <c r="BS621" s="240" t="s">
        <v>187</v>
      </c>
      <c r="BT621" s="239"/>
      <c r="BU621" s="241"/>
      <c r="BV621" s="232"/>
      <c r="BW621" s="240" t="e">
        <v>#REF!</v>
      </c>
      <c r="BX621" s="240"/>
      <c r="BY621" s="241"/>
      <c r="BZ621" s="240" t="e">
        <v>#REF!</v>
      </c>
      <c r="CA621" s="240"/>
      <c r="CB621" s="239"/>
      <c r="CC621" s="240" t="e">
        <v>#REF!</v>
      </c>
      <c r="CD621" s="240"/>
      <c r="CE621" s="239"/>
      <c r="CF621" s="240" t="e">
        <v>#REF!</v>
      </c>
      <c r="CG621" s="240"/>
      <c r="CH621" s="239"/>
      <c r="CI621" s="240" t="e">
        <v>#REF!</v>
      </c>
      <c r="CJ621" s="240"/>
      <c r="CK621" s="239"/>
      <c r="CL621" s="240" t="e">
        <v>#REF!</v>
      </c>
      <c r="CM621" s="240"/>
      <c r="CN621" s="239"/>
    </row>
    <row r="622" spans="1:92" s="239" customFormat="1" ht="70.8" thickBot="1" x14ac:dyDescent="0.6">
      <c r="A622" s="242" t="s">
        <v>188</v>
      </c>
      <c r="B622" s="243" t="s">
        <v>189</v>
      </c>
      <c r="C622" s="244" t="s">
        <v>190</v>
      </c>
      <c r="D622" s="245" t="s">
        <v>191</v>
      </c>
      <c r="E622" s="245" t="s">
        <v>192</v>
      </c>
      <c r="F622" s="246" t="s">
        <v>193</v>
      </c>
      <c r="G622" s="246" t="s">
        <v>194</v>
      </c>
      <c r="H622" s="246" t="s">
        <v>195</v>
      </c>
      <c r="I622" s="247" t="s">
        <v>196</v>
      </c>
      <c r="J622" s="247" t="s">
        <v>197</v>
      </c>
      <c r="K622" s="559" t="s">
        <v>198</v>
      </c>
      <c r="L622" s="248" t="s">
        <v>199</v>
      </c>
      <c r="M622" s="249" t="s">
        <v>200</v>
      </c>
      <c r="N622" s="248" t="s">
        <v>201</v>
      </c>
      <c r="O622" s="250" t="s">
        <v>202</v>
      </c>
      <c r="P622" s="250" t="s">
        <v>203</v>
      </c>
      <c r="Q622" s="237"/>
      <c r="R622" s="237"/>
      <c r="S622" s="251" t="s">
        <v>204</v>
      </c>
      <c r="T622" s="252" t="s">
        <v>205</v>
      </c>
      <c r="U622" s="251" t="s">
        <v>206</v>
      </c>
      <c r="V622" s="253" t="s">
        <v>207</v>
      </c>
      <c r="W622" s="237"/>
      <c r="X622" s="237"/>
      <c r="Z622" s="232"/>
      <c r="AP622" s="232"/>
      <c r="AQ622" s="237"/>
      <c r="AR622" s="237"/>
      <c r="AS622" s="253" t="s">
        <v>208</v>
      </c>
      <c r="AT622" s="237"/>
      <c r="AU622" s="253" t="s">
        <v>204</v>
      </c>
      <c r="AV622" s="245" t="s">
        <v>205</v>
      </c>
      <c r="AW622" s="237"/>
      <c r="AX622" s="253" t="s">
        <v>204</v>
      </c>
      <c r="AY622" s="245" t="s">
        <v>205</v>
      </c>
      <c r="AZ622" s="237"/>
      <c r="BA622" s="253" t="s">
        <v>204</v>
      </c>
      <c r="BB622" s="245" t="s">
        <v>205</v>
      </c>
      <c r="BC622" s="237"/>
      <c r="BD622" s="253" t="s">
        <v>204</v>
      </c>
      <c r="BE622" s="245" t="s">
        <v>205</v>
      </c>
      <c r="BF622" s="237"/>
      <c r="BG622" s="253" t="s">
        <v>204</v>
      </c>
      <c r="BH622" s="245" t="s">
        <v>205</v>
      </c>
      <c r="BI622" s="235"/>
      <c r="BJ622" s="253" t="s">
        <v>204</v>
      </c>
      <c r="BK622" s="245" t="s">
        <v>205</v>
      </c>
      <c r="BL622" s="237"/>
      <c r="BM622" s="253" t="s">
        <v>204</v>
      </c>
      <c r="BN622" s="245" t="s">
        <v>205</v>
      </c>
      <c r="BO622" s="237"/>
      <c r="BP622" s="253" t="s">
        <v>204</v>
      </c>
      <c r="BQ622" s="245" t="s">
        <v>205</v>
      </c>
      <c r="BR622" s="237"/>
      <c r="BS622" s="253" t="s">
        <v>204</v>
      </c>
      <c r="BT622" s="245" t="s">
        <v>205</v>
      </c>
      <c r="BU622" s="241"/>
      <c r="BV622" s="238"/>
      <c r="BW622" s="253" t="s">
        <v>204</v>
      </c>
      <c r="BX622" s="245" t="s">
        <v>205</v>
      </c>
      <c r="BY622" s="241"/>
      <c r="BZ622" s="253" t="s">
        <v>204</v>
      </c>
      <c r="CA622" s="245" t="s">
        <v>205</v>
      </c>
      <c r="CB622" s="237"/>
      <c r="CC622" s="253" t="s">
        <v>204</v>
      </c>
      <c r="CD622" s="245" t="s">
        <v>205</v>
      </c>
      <c r="CE622" s="237"/>
      <c r="CF622" s="253" t="s">
        <v>204</v>
      </c>
      <c r="CG622" s="245" t="s">
        <v>205</v>
      </c>
      <c r="CH622" s="237"/>
      <c r="CI622" s="253" t="s">
        <v>204</v>
      </c>
      <c r="CJ622" s="245" t="s">
        <v>205</v>
      </c>
      <c r="CK622" s="237"/>
      <c r="CL622" s="253" t="s">
        <v>204</v>
      </c>
      <c r="CM622" s="245" t="s">
        <v>205</v>
      </c>
      <c r="CN622" s="237"/>
    </row>
    <row r="623" spans="1:92" s="441" customFormat="1" ht="17.399999999999999" x14ac:dyDescent="0.55000000000000004">
      <c r="A623" s="445">
        <v>1</v>
      </c>
      <c r="B623" s="423" t="str">
        <f t="shared" ref="B623:B624" si="603">CONCATENATE(E623,": ",C623)</f>
        <v>: Fry nd</v>
      </c>
      <c r="C623" s="425" t="s">
        <v>345</v>
      </c>
      <c r="D623" s="425" t="s">
        <v>340</v>
      </c>
      <c r="E623" s="425"/>
      <c r="F623" s="425" t="s">
        <v>187</v>
      </c>
      <c r="G623" s="425"/>
      <c r="H623" s="305"/>
      <c r="I623" s="424" t="s">
        <v>346</v>
      </c>
      <c r="J623" s="306"/>
      <c r="K623" s="428">
        <v>0.6</v>
      </c>
      <c r="L623" s="426" t="s">
        <v>344</v>
      </c>
      <c r="M623" s="427"/>
      <c r="N623" s="426" t="s">
        <v>344</v>
      </c>
      <c r="O623" s="462"/>
      <c r="P623" s="431"/>
      <c r="Q623" s="431"/>
      <c r="S623" s="442">
        <f>IF(AND(M623="",K623=""),"",IF(M623="",K623,M623))</f>
        <v>0.6</v>
      </c>
      <c r="T623" s="443">
        <f>IF(S623="","",IF($S$651="Y",U623,IF(S623&gt;=$S$643-$T$5*$S$647,IF(S623&lt;=$S$643+$T$5*$S$647,S623,""),"")))</f>
        <v>0.6</v>
      </c>
      <c r="U623" s="442">
        <f>IF(AND(M623="",K623=""),"",IF(M623="",K623*O623,M623*O623))</f>
        <v>0</v>
      </c>
      <c r="V623" s="444" t="str">
        <f t="shared" ref="V623:V642" si="604">IF(AND(N623="",L623=""),"",IF(N623="",L623,N623))</f>
        <v>tons feed per ton milk</v>
      </c>
      <c r="Z623" s="446"/>
      <c r="AP623" s="446"/>
      <c r="AS623" s="449">
        <f>$U623</f>
        <v>0</v>
      </c>
      <c r="AU623" s="450" t="str">
        <f t="shared" ref="AU623:AU642" ca="1" si="605">IF($AT$155="region",IF($E623=AU$159,$S623,""),IF($G623=AU$159,$S623,""))</f>
        <v/>
      </c>
      <c r="AV623" s="450" t="str">
        <f t="shared" ref="AV623:AV642" ca="1" si="606">IF($AT$155="Region",IF($E623=AU$159,$T623,""),IF($G623=AU$159,$T623,""))</f>
        <v/>
      </c>
      <c r="AX623" s="450" t="str">
        <f t="shared" ref="AX623:AX642" ca="1" si="607">IF($AT$155="region",IF($E623=AX$159,$S623,""),IF($G623=AX$159,$S623,""))</f>
        <v/>
      </c>
      <c r="AY623" s="450" t="str">
        <f t="shared" ref="AY623:AY642" ca="1" si="608">IF($AT$155="Region",IF($E623=AX$159,$T623,""),IF($G623=AX$159,$T623,""))</f>
        <v/>
      </c>
      <c r="BA623" s="450" t="str">
        <f t="shared" ref="BA623:BA642" ca="1" si="609">IF($AT$155="region",IF($E623=BA$159,$S623,""),IF($G623=BA$159,$S623,""))</f>
        <v/>
      </c>
      <c r="BB623" s="450" t="str">
        <f t="shared" ref="BB623:BB642" ca="1" si="610">IF($AT$155="Region",IF($E623=BA$159,$T623,""),IF($G623=BA$159,$T623,""))</f>
        <v/>
      </c>
      <c r="BD623" s="450" t="str">
        <f t="shared" ref="BD623:BD642" ca="1" si="611">IF($AT$155="region",IF($E623=BD$159,$S623,""),IF($G623=BD$159,$S623,""))</f>
        <v/>
      </c>
      <c r="BE623" s="450" t="str">
        <f t="shared" ref="BE623:BE642" ca="1" si="612">IF($AT$155="Region",IF($E623=BD$159,$T623,""),IF($G623=BD$159,$T623,""))</f>
        <v/>
      </c>
      <c r="BG623" s="450" t="str">
        <f t="shared" ref="BG623:BG642" ca="1" si="613">IF($AT$155="region",IF($E623=BG$159,$S623,""),IF($G623=BG$159,$S623,""))</f>
        <v/>
      </c>
      <c r="BH623" s="450" t="str">
        <f t="shared" ref="BH623:BH642" ca="1" si="614">IF($AT$155="Region",IF($E623=BG$159,$T623,""),IF($G623=BG$159,$T623,""))</f>
        <v/>
      </c>
      <c r="BI623" s="451"/>
      <c r="BJ623" s="450" t="str">
        <f t="shared" ref="BJ623:BJ642" ca="1" si="615">IF($E623=$BJ$159,S623,"")</f>
        <v/>
      </c>
      <c r="BK623" s="450" t="str">
        <f t="shared" ref="BK623:BK642" ca="1" si="616">IF($E623=$BJ$159,T623,"")</f>
        <v/>
      </c>
      <c r="BM623" s="450" t="str">
        <f t="shared" ref="BM623:BM642" ca="1" si="617">IF($E623=$BM$159,S623,"")</f>
        <v/>
      </c>
      <c r="BN623" s="450" t="str">
        <f t="shared" ref="BN623:BN642" ca="1" si="618">IF($E623=$BM$159,T623,"")</f>
        <v/>
      </c>
      <c r="BP623" s="450" t="str">
        <f t="shared" ref="BP623:BP642" ca="1" si="619">IF($E623=$BP$159,S623,"")</f>
        <v/>
      </c>
      <c r="BQ623" s="450" t="str">
        <f t="shared" ref="BQ623:BQ642" ca="1" si="620">IF($E623=$BP$159,T623,"")</f>
        <v/>
      </c>
      <c r="BS623" s="450" t="str">
        <f t="shared" ref="BS623:BS642" ca="1" si="621">IF($E623=$BS$159,S623,"")</f>
        <v/>
      </c>
      <c r="BT623" s="450" t="str">
        <f t="shared" ref="BT623:BT642" ca="1" si="622">IF($E623=$BS$159,T623,"")</f>
        <v/>
      </c>
      <c r="BU623" s="452"/>
      <c r="BV623" s="446"/>
      <c r="BW623" s="450" t="str">
        <f t="shared" ref="BW623:BW642" ca="1" si="623">IF($AT$155="Thermal-Moisture Regime",IF($E623=BW$159,$S623,""),IF($G623=BW$159,$S623,""))</f>
        <v/>
      </c>
      <c r="BX623" s="450" t="str">
        <f t="shared" ref="BX623:BX642" ca="1" si="624">IF($AT$155="Thermal-Moisture Regime",IF($E623=BW$159,$T623,""),IF($G623=BW$159,$T623,""))</f>
        <v/>
      </c>
      <c r="BY623" s="452"/>
      <c r="BZ623" s="450" t="str">
        <f t="shared" ref="BZ623:BZ642" ca="1" si="625">IF($AT$155="Thermal-Moisture Regime",IF($E623=BZ$159,$S623,""),IF($G623=BZ$159,$S623,""))</f>
        <v/>
      </c>
      <c r="CA623" s="450" t="str">
        <f t="shared" ref="CA623:CA642" ca="1" si="626">IF($AT$155="Thermal-Moisture Regime",IF($E623=BZ$159,$T623,""),IF($G623=BZ$159,$T623,""))</f>
        <v/>
      </c>
      <c r="CC623" s="450" t="str">
        <f t="shared" ref="CC623:CC642" ca="1" si="627">IF($AT$155="Thermal-Moisture Regime",IF($E623=CC$159,$S623,""),IF($G623=CC$159,$S623,""))</f>
        <v/>
      </c>
      <c r="CD623" s="450" t="str">
        <f t="shared" ref="CD623:CD642" ca="1" si="628">IF($AT$155="Thermal-Moisture Regime",IF($E623=CC$159,$T623,""),IF($G623=CC$159,$T623,""))</f>
        <v/>
      </c>
      <c r="CF623" s="450" t="str">
        <f t="shared" ref="CF623:CF642" si="629">IF($AT$155="Thermal-Moisture Regime",IF($E623=CF$159,$S623,""),IF($G623=CF$159,$S623,""))</f>
        <v/>
      </c>
      <c r="CG623" s="450" t="str">
        <f t="shared" ref="CG623:CG642" si="630">IF($AT$155="Thermal-Moisture Regime",IF($E623=CF$159,$T623,""),IF($G623=CF$159,$T623,""))</f>
        <v/>
      </c>
      <c r="CI623" s="450" t="str">
        <f t="shared" ref="CI623:CI642" ca="1" si="631">IF($AT$155="Thermal-Moisture Regime",IF($E623=CI$159,$S623,""),IF($G623=CI$159,$S623,""))</f>
        <v/>
      </c>
      <c r="CJ623" s="450" t="str">
        <f t="shared" ref="CJ623:CJ642" ca="1" si="632">IF($AT$155="Thermal-Moisture Regime",IF($E623=CI$159,$T623,""),IF($G623=CI$159,$T623,""))</f>
        <v/>
      </c>
      <c r="CL623" s="450" t="str">
        <f t="shared" ref="CL623:CL642" ca="1" si="633">IF($AT$155="Thermal-Moisture Regime",IF($E623=CL$159,$S623,""),IF($G623=CL$159,$S623,""))</f>
        <v/>
      </c>
      <c r="CM623" s="450" t="str">
        <f t="shared" ref="CM623:CM642" ca="1" si="634">IF($AT$155="Thermal-Moisture Regime",IF($E623=CL$159,$T623,""),IF($G623=CL$159,$T623,""))</f>
        <v/>
      </c>
    </row>
    <row r="624" spans="1:92" s="441" customFormat="1" ht="17.399999999999999" x14ac:dyDescent="0.55000000000000004">
      <c r="A624" s="445">
        <v>2</v>
      </c>
      <c r="B624" s="423" t="str">
        <f t="shared" si="603"/>
        <v>: Wilkinson 2011</v>
      </c>
      <c r="C624" s="424" t="s">
        <v>363</v>
      </c>
      <c r="D624" s="424" t="s">
        <v>362</v>
      </c>
      <c r="E624" s="425"/>
      <c r="F624" s="424" t="s">
        <v>266</v>
      </c>
      <c r="G624" s="425"/>
      <c r="H624" s="305"/>
      <c r="I624" s="424">
        <v>2011</v>
      </c>
      <c r="J624" s="306"/>
      <c r="K624" s="529">
        <v>1.1000000000000001</v>
      </c>
      <c r="L624" s="426" t="s">
        <v>365</v>
      </c>
      <c r="M624" s="427">
        <f>K624</f>
        <v>1.1000000000000001</v>
      </c>
      <c r="N624" s="426" t="s">
        <v>344</v>
      </c>
      <c r="O624" s="432"/>
      <c r="P624" s="431"/>
      <c r="Q624" s="431"/>
      <c r="S624" s="442">
        <f t="shared" ref="S624:S642" si="635">IF(AND(M624="",K624=""),"",IF(M624="",K624,M624))</f>
        <v>1.1000000000000001</v>
      </c>
      <c r="T624" s="443">
        <f t="shared" ref="T624:T642" si="636">IF(S624="","",IF($S$651="Y",U624,IF(S624&gt;=$S$643-$T$5*$S$647,IF(S624&lt;=$S$643+$T$5*$S$647,S624,""),"")))</f>
        <v>1.1000000000000001</v>
      </c>
      <c r="U624" s="442">
        <f t="shared" ref="U624:U642" si="637">IF(AND(M624="",K624=""),"",IF(M624="",K624*O624,M624*O624))</f>
        <v>0</v>
      </c>
      <c r="V624" s="444" t="str">
        <f t="shared" si="604"/>
        <v>tons feed per ton milk</v>
      </c>
      <c r="Z624" s="446"/>
      <c r="AP624" s="446"/>
      <c r="AS624" s="453"/>
      <c r="AU624" s="450" t="str">
        <f t="shared" ca="1" si="605"/>
        <v/>
      </c>
      <c r="AV624" s="450" t="str">
        <f t="shared" ca="1" si="606"/>
        <v/>
      </c>
      <c r="AX624" s="450" t="str">
        <f t="shared" ca="1" si="607"/>
        <v/>
      </c>
      <c r="AY624" s="450" t="str">
        <f t="shared" ca="1" si="608"/>
        <v/>
      </c>
      <c r="BA624" s="450" t="str">
        <f t="shared" ca="1" si="609"/>
        <v/>
      </c>
      <c r="BB624" s="450" t="str">
        <f t="shared" ca="1" si="610"/>
        <v/>
      </c>
      <c r="BD624" s="450" t="str">
        <f t="shared" ca="1" si="611"/>
        <v/>
      </c>
      <c r="BE624" s="450" t="str">
        <f t="shared" ca="1" si="612"/>
        <v/>
      </c>
      <c r="BG624" s="450" t="str">
        <f t="shared" ca="1" si="613"/>
        <v/>
      </c>
      <c r="BH624" s="450" t="str">
        <f t="shared" ca="1" si="614"/>
        <v/>
      </c>
      <c r="BI624" s="451"/>
      <c r="BJ624" s="450" t="str">
        <f t="shared" ca="1" si="615"/>
        <v/>
      </c>
      <c r="BK624" s="450" t="str">
        <f t="shared" ca="1" si="616"/>
        <v/>
      </c>
      <c r="BM624" s="450" t="str">
        <f t="shared" ca="1" si="617"/>
        <v/>
      </c>
      <c r="BN624" s="450" t="str">
        <f t="shared" ca="1" si="618"/>
        <v/>
      </c>
      <c r="BP624" s="450" t="str">
        <f t="shared" ca="1" si="619"/>
        <v/>
      </c>
      <c r="BQ624" s="450" t="str">
        <f t="shared" ca="1" si="620"/>
        <v/>
      </c>
      <c r="BS624" s="450" t="str">
        <f t="shared" ca="1" si="621"/>
        <v/>
      </c>
      <c r="BT624" s="450" t="str">
        <f t="shared" ca="1" si="622"/>
        <v/>
      </c>
      <c r="BU624" s="452"/>
      <c r="BV624" s="446"/>
      <c r="BW624" s="450" t="str">
        <f t="shared" ca="1" si="623"/>
        <v/>
      </c>
      <c r="BX624" s="450" t="str">
        <f t="shared" ca="1" si="624"/>
        <v/>
      </c>
      <c r="BY624" s="452"/>
      <c r="BZ624" s="450" t="str">
        <f t="shared" ca="1" si="625"/>
        <v/>
      </c>
      <c r="CA624" s="450" t="str">
        <f t="shared" ca="1" si="626"/>
        <v/>
      </c>
      <c r="CC624" s="450" t="str">
        <f t="shared" ca="1" si="627"/>
        <v/>
      </c>
      <c r="CD624" s="450" t="str">
        <f t="shared" ca="1" si="628"/>
        <v/>
      </c>
      <c r="CF624" s="450" t="str">
        <f t="shared" si="629"/>
        <v/>
      </c>
      <c r="CG624" s="450" t="str">
        <f t="shared" si="630"/>
        <v/>
      </c>
      <c r="CI624" s="450" t="str">
        <f t="shared" ca="1" si="631"/>
        <v/>
      </c>
      <c r="CJ624" s="450" t="str">
        <f t="shared" ca="1" si="632"/>
        <v/>
      </c>
      <c r="CL624" s="450" t="str">
        <f t="shared" ca="1" si="633"/>
        <v/>
      </c>
      <c r="CM624" s="450" t="str">
        <f t="shared" ca="1" si="634"/>
        <v/>
      </c>
    </row>
    <row r="625" spans="1:91" s="441" customFormat="1" ht="17.399999999999999" x14ac:dyDescent="0.55000000000000004">
      <c r="A625" s="445">
        <v>3</v>
      </c>
      <c r="B625" s="423" t="str">
        <f>CONCATENATE(E625,": ",C625)</f>
        <v>: Cassidy 2013</v>
      </c>
      <c r="C625" s="424" t="s">
        <v>390</v>
      </c>
      <c r="D625" s="424" t="s">
        <v>391</v>
      </c>
      <c r="E625" s="425"/>
      <c r="F625" s="424" t="s">
        <v>266</v>
      </c>
      <c r="G625" s="425"/>
      <c r="H625" s="305"/>
      <c r="I625" s="424">
        <v>2013</v>
      </c>
      <c r="J625" s="306"/>
      <c r="K625" s="529">
        <v>40</v>
      </c>
      <c r="L625" s="426" t="s">
        <v>392</v>
      </c>
      <c r="M625" s="427">
        <f>100/K625</f>
        <v>2.5</v>
      </c>
      <c r="N625" s="426" t="s">
        <v>344</v>
      </c>
      <c r="O625" s="432"/>
      <c r="P625" s="431" t="s">
        <v>394</v>
      </c>
      <c r="Q625" s="431"/>
      <c r="S625" s="442">
        <f t="shared" si="635"/>
        <v>2.5</v>
      </c>
      <c r="T625" s="443">
        <f t="shared" si="636"/>
        <v>2.5</v>
      </c>
      <c r="U625" s="442">
        <f t="shared" si="637"/>
        <v>0</v>
      </c>
      <c r="V625" s="444" t="str">
        <f t="shared" si="604"/>
        <v>tons feed per ton milk</v>
      </c>
      <c r="Z625" s="446"/>
      <c r="AP625" s="446"/>
      <c r="AS625" s="453"/>
      <c r="AU625" s="450" t="str">
        <f t="shared" ca="1" si="605"/>
        <v/>
      </c>
      <c r="AV625" s="450" t="str">
        <f t="shared" ca="1" si="606"/>
        <v/>
      </c>
      <c r="AX625" s="450" t="str">
        <f t="shared" ca="1" si="607"/>
        <v/>
      </c>
      <c r="AY625" s="450" t="str">
        <f t="shared" ca="1" si="608"/>
        <v/>
      </c>
      <c r="BA625" s="450" t="str">
        <f t="shared" ca="1" si="609"/>
        <v/>
      </c>
      <c r="BB625" s="450" t="str">
        <f t="shared" ca="1" si="610"/>
        <v/>
      </c>
      <c r="BD625" s="450" t="str">
        <f t="shared" ca="1" si="611"/>
        <v/>
      </c>
      <c r="BE625" s="450" t="str">
        <f t="shared" ca="1" si="612"/>
        <v/>
      </c>
      <c r="BG625" s="450" t="str">
        <f t="shared" ca="1" si="613"/>
        <v/>
      </c>
      <c r="BH625" s="450" t="str">
        <f t="shared" ca="1" si="614"/>
        <v/>
      </c>
      <c r="BI625" s="451"/>
      <c r="BJ625" s="450" t="str">
        <f t="shared" ca="1" si="615"/>
        <v/>
      </c>
      <c r="BK625" s="450" t="str">
        <f t="shared" ca="1" si="616"/>
        <v/>
      </c>
      <c r="BM625" s="450" t="str">
        <f t="shared" ca="1" si="617"/>
        <v/>
      </c>
      <c r="BN625" s="450" t="str">
        <f t="shared" ca="1" si="618"/>
        <v/>
      </c>
      <c r="BP625" s="450" t="str">
        <f t="shared" ca="1" si="619"/>
        <v/>
      </c>
      <c r="BQ625" s="450" t="str">
        <f t="shared" ca="1" si="620"/>
        <v/>
      </c>
      <c r="BS625" s="450" t="str">
        <f t="shared" ca="1" si="621"/>
        <v/>
      </c>
      <c r="BT625" s="450" t="str">
        <f t="shared" ca="1" si="622"/>
        <v/>
      </c>
      <c r="BU625" s="452"/>
      <c r="BV625" s="446"/>
      <c r="BW625" s="450" t="str">
        <f t="shared" ca="1" si="623"/>
        <v/>
      </c>
      <c r="BX625" s="450" t="str">
        <f t="shared" ca="1" si="624"/>
        <v/>
      </c>
      <c r="BY625" s="452"/>
      <c r="BZ625" s="450" t="str">
        <f t="shared" ca="1" si="625"/>
        <v/>
      </c>
      <c r="CA625" s="450" t="str">
        <f t="shared" ca="1" si="626"/>
        <v/>
      </c>
      <c r="CC625" s="450" t="str">
        <f t="shared" ca="1" si="627"/>
        <v/>
      </c>
      <c r="CD625" s="450" t="str">
        <f t="shared" ca="1" si="628"/>
        <v/>
      </c>
      <c r="CF625" s="450" t="str">
        <f t="shared" si="629"/>
        <v/>
      </c>
      <c r="CG625" s="450" t="str">
        <f t="shared" si="630"/>
        <v/>
      </c>
      <c r="CI625" s="450" t="str">
        <f t="shared" ca="1" si="631"/>
        <v/>
      </c>
      <c r="CJ625" s="450" t="str">
        <f t="shared" ca="1" si="632"/>
        <v/>
      </c>
      <c r="CL625" s="450" t="str">
        <f t="shared" ca="1" si="633"/>
        <v/>
      </c>
      <c r="CM625" s="450" t="str">
        <f t="shared" ca="1" si="634"/>
        <v/>
      </c>
    </row>
    <row r="626" spans="1:91" s="441" customFormat="1" ht="17.399999999999999" x14ac:dyDescent="0.55000000000000004">
      <c r="A626" s="445">
        <v>4</v>
      </c>
      <c r="B626" s="423" t="str">
        <f t="shared" ref="B626:B642" si="638">CONCATENATE(E626,": ",C626)</f>
        <v>: Cassidy 2013</v>
      </c>
      <c r="C626" s="424" t="s">
        <v>390</v>
      </c>
      <c r="D626" s="424" t="s">
        <v>391</v>
      </c>
      <c r="E626" s="425"/>
      <c r="F626" s="424" t="s">
        <v>266</v>
      </c>
      <c r="G626" s="425"/>
      <c r="H626" s="305"/>
      <c r="I626" s="424">
        <v>2013</v>
      </c>
      <c r="J626" s="306"/>
      <c r="K626" s="529">
        <v>43</v>
      </c>
      <c r="L626" s="426" t="s">
        <v>393</v>
      </c>
      <c r="M626" s="427">
        <f>100/K626</f>
        <v>2.3255813953488373</v>
      </c>
      <c r="N626" s="426" t="s">
        <v>344</v>
      </c>
      <c r="O626" s="432"/>
      <c r="P626" s="431" t="s">
        <v>395</v>
      </c>
      <c r="Q626" s="431"/>
      <c r="S626" s="442">
        <f t="shared" si="635"/>
        <v>2.3255813953488373</v>
      </c>
      <c r="T626" s="443">
        <f t="shared" si="636"/>
        <v>2.3255813953488373</v>
      </c>
      <c r="U626" s="442">
        <f t="shared" si="637"/>
        <v>0</v>
      </c>
      <c r="V626" s="444" t="str">
        <f t="shared" si="604"/>
        <v>tons feed per ton milk</v>
      </c>
      <c r="Z626" s="446"/>
      <c r="AP626" s="446"/>
      <c r="AS626" s="452"/>
      <c r="AU626" s="450" t="str">
        <f t="shared" ca="1" si="605"/>
        <v/>
      </c>
      <c r="AV626" s="450" t="str">
        <f t="shared" ca="1" si="606"/>
        <v/>
      </c>
      <c r="AX626" s="450" t="str">
        <f t="shared" ca="1" si="607"/>
        <v/>
      </c>
      <c r="AY626" s="450" t="str">
        <f t="shared" ca="1" si="608"/>
        <v/>
      </c>
      <c r="BA626" s="450" t="str">
        <f t="shared" ca="1" si="609"/>
        <v/>
      </c>
      <c r="BB626" s="450" t="str">
        <f t="shared" ca="1" si="610"/>
        <v/>
      </c>
      <c r="BD626" s="450" t="str">
        <f t="shared" ca="1" si="611"/>
        <v/>
      </c>
      <c r="BE626" s="450" t="str">
        <f t="shared" ca="1" si="612"/>
        <v/>
      </c>
      <c r="BG626" s="450" t="str">
        <f t="shared" ca="1" si="613"/>
        <v/>
      </c>
      <c r="BH626" s="450" t="str">
        <f t="shared" ca="1" si="614"/>
        <v/>
      </c>
      <c r="BI626" s="451"/>
      <c r="BJ626" s="450" t="str">
        <f t="shared" ca="1" si="615"/>
        <v/>
      </c>
      <c r="BK626" s="450" t="str">
        <f t="shared" ca="1" si="616"/>
        <v/>
      </c>
      <c r="BM626" s="450" t="str">
        <f t="shared" ca="1" si="617"/>
        <v/>
      </c>
      <c r="BN626" s="450" t="str">
        <f t="shared" ca="1" si="618"/>
        <v/>
      </c>
      <c r="BP626" s="450" t="str">
        <f t="shared" ca="1" si="619"/>
        <v/>
      </c>
      <c r="BQ626" s="450" t="str">
        <f t="shared" ca="1" si="620"/>
        <v/>
      </c>
      <c r="BS626" s="450" t="str">
        <f t="shared" ca="1" si="621"/>
        <v/>
      </c>
      <c r="BT626" s="450" t="str">
        <f t="shared" ca="1" si="622"/>
        <v/>
      </c>
      <c r="BU626" s="452"/>
      <c r="BV626" s="446"/>
      <c r="BW626" s="450" t="str">
        <f t="shared" ca="1" si="623"/>
        <v/>
      </c>
      <c r="BX626" s="450" t="str">
        <f t="shared" ca="1" si="624"/>
        <v/>
      </c>
      <c r="BY626" s="452"/>
      <c r="BZ626" s="450" t="str">
        <f t="shared" ca="1" si="625"/>
        <v/>
      </c>
      <c r="CA626" s="450" t="str">
        <f t="shared" ca="1" si="626"/>
        <v/>
      </c>
      <c r="CC626" s="450" t="str">
        <f t="shared" ca="1" si="627"/>
        <v/>
      </c>
      <c r="CD626" s="450" t="str">
        <f t="shared" ca="1" si="628"/>
        <v/>
      </c>
      <c r="CF626" s="450" t="str">
        <f t="shared" si="629"/>
        <v/>
      </c>
      <c r="CG626" s="450" t="str">
        <f t="shared" si="630"/>
        <v/>
      </c>
      <c r="CI626" s="450" t="str">
        <f t="shared" ca="1" si="631"/>
        <v/>
      </c>
      <c r="CJ626" s="450" t="str">
        <f t="shared" ca="1" si="632"/>
        <v/>
      </c>
      <c r="CL626" s="450" t="str">
        <f t="shared" ca="1" si="633"/>
        <v/>
      </c>
      <c r="CM626" s="450" t="str">
        <f t="shared" ca="1" si="634"/>
        <v/>
      </c>
    </row>
    <row r="627" spans="1:91" s="441" customFormat="1" ht="17.399999999999999" x14ac:dyDescent="0.55000000000000004">
      <c r="A627" s="445">
        <v>5</v>
      </c>
      <c r="B627" s="423" t="str">
        <f t="shared" si="638"/>
        <v>: Shepon 2016</v>
      </c>
      <c r="C627" s="474" t="s">
        <v>404</v>
      </c>
      <c r="D627" s="475" t="s">
        <v>405</v>
      </c>
      <c r="E627" s="476"/>
      <c r="F627" s="475" t="s">
        <v>187</v>
      </c>
      <c r="G627" s="476"/>
      <c r="H627" s="477"/>
      <c r="I627" s="475">
        <v>2016</v>
      </c>
      <c r="J627" s="477"/>
      <c r="K627" s="574">
        <v>2.6</v>
      </c>
      <c r="L627" s="478" t="s">
        <v>365</v>
      </c>
      <c r="M627" s="479">
        <f>K627</f>
        <v>2.6</v>
      </c>
      <c r="N627" s="478" t="s">
        <v>365</v>
      </c>
      <c r="O627" s="432"/>
      <c r="P627" s="431" t="s">
        <v>407</v>
      </c>
      <c r="Q627" s="431"/>
      <c r="S627" s="442">
        <f t="shared" si="635"/>
        <v>2.6</v>
      </c>
      <c r="T627" s="443">
        <f t="shared" si="636"/>
        <v>2.6</v>
      </c>
      <c r="U627" s="442">
        <f t="shared" si="637"/>
        <v>0</v>
      </c>
      <c r="V627" s="444" t="str">
        <f t="shared" si="604"/>
        <v>kg feed/kg milk</v>
      </c>
      <c r="Z627" s="446"/>
      <c r="AP627" s="446"/>
      <c r="AS627" s="453"/>
      <c r="AU627" s="450" t="str">
        <f t="shared" ca="1" si="605"/>
        <v/>
      </c>
      <c r="AV627" s="450" t="str">
        <f t="shared" ca="1" si="606"/>
        <v/>
      </c>
      <c r="AX627" s="450" t="str">
        <f t="shared" ca="1" si="607"/>
        <v/>
      </c>
      <c r="AY627" s="450" t="str">
        <f t="shared" ca="1" si="608"/>
        <v/>
      </c>
      <c r="BA627" s="450" t="str">
        <f t="shared" ca="1" si="609"/>
        <v/>
      </c>
      <c r="BB627" s="450" t="str">
        <f t="shared" ca="1" si="610"/>
        <v/>
      </c>
      <c r="BD627" s="450" t="str">
        <f t="shared" ca="1" si="611"/>
        <v/>
      </c>
      <c r="BE627" s="450" t="str">
        <f t="shared" ca="1" si="612"/>
        <v/>
      </c>
      <c r="BG627" s="450" t="str">
        <f t="shared" ca="1" si="613"/>
        <v/>
      </c>
      <c r="BH627" s="450" t="str">
        <f t="shared" ca="1" si="614"/>
        <v/>
      </c>
      <c r="BI627" s="451"/>
      <c r="BJ627" s="450" t="str">
        <f t="shared" ca="1" si="615"/>
        <v/>
      </c>
      <c r="BK627" s="450" t="str">
        <f t="shared" ca="1" si="616"/>
        <v/>
      </c>
      <c r="BM627" s="450" t="str">
        <f t="shared" ca="1" si="617"/>
        <v/>
      </c>
      <c r="BN627" s="450" t="str">
        <f t="shared" ca="1" si="618"/>
        <v/>
      </c>
      <c r="BP627" s="450" t="str">
        <f t="shared" ca="1" si="619"/>
        <v/>
      </c>
      <c r="BQ627" s="450" t="str">
        <f t="shared" ca="1" si="620"/>
        <v/>
      </c>
      <c r="BS627" s="450" t="str">
        <f t="shared" ca="1" si="621"/>
        <v/>
      </c>
      <c r="BT627" s="450" t="str">
        <f t="shared" ca="1" si="622"/>
        <v/>
      </c>
      <c r="BU627" s="452"/>
      <c r="BV627" s="446"/>
      <c r="BW627" s="450" t="str">
        <f t="shared" ca="1" si="623"/>
        <v/>
      </c>
      <c r="BX627" s="450" t="str">
        <f t="shared" ca="1" si="624"/>
        <v/>
      </c>
      <c r="BY627" s="452"/>
      <c r="BZ627" s="450" t="str">
        <f t="shared" ca="1" si="625"/>
        <v/>
      </c>
      <c r="CA627" s="450" t="str">
        <f t="shared" ca="1" si="626"/>
        <v/>
      </c>
      <c r="CC627" s="450" t="str">
        <f t="shared" ca="1" si="627"/>
        <v/>
      </c>
      <c r="CD627" s="450" t="str">
        <f t="shared" ca="1" si="628"/>
        <v/>
      </c>
      <c r="CF627" s="450" t="str">
        <f t="shared" si="629"/>
        <v/>
      </c>
      <c r="CG627" s="450" t="str">
        <f t="shared" si="630"/>
        <v/>
      </c>
      <c r="CI627" s="450" t="str">
        <f t="shared" ca="1" si="631"/>
        <v/>
      </c>
      <c r="CJ627" s="450" t="str">
        <f t="shared" ca="1" si="632"/>
        <v/>
      </c>
      <c r="CL627" s="450" t="str">
        <f t="shared" ca="1" si="633"/>
        <v/>
      </c>
      <c r="CM627" s="450" t="str">
        <f t="shared" ca="1" si="634"/>
        <v/>
      </c>
    </row>
    <row r="628" spans="1:91" s="441" customFormat="1" ht="17.399999999999999" x14ac:dyDescent="0.55000000000000004">
      <c r="A628" s="445">
        <v>6</v>
      </c>
      <c r="B628" s="423" t="str">
        <f t="shared" si="638"/>
        <v>: Peters 2014</v>
      </c>
      <c r="C628" s="424" t="s">
        <v>415</v>
      </c>
      <c r="D628" s="424" t="s">
        <v>416</v>
      </c>
      <c r="E628" s="425"/>
      <c r="F628" s="424" t="s">
        <v>187</v>
      </c>
      <c r="G628" s="425"/>
      <c r="H628" s="305"/>
      <c r="I628" s="424">
        <v>2014</v>
      </c>
      <c r="J628" s="306"/>
      <c r="K628" s="529">
        <v>0.9</v>
      </c>
      <c r="L628" s="426" t="s">
        <v>365</v>
      </c>
      <c r="M628" s="427">
        <f>K628</f>
        <v>0.9</v>
      </c>
      <c r="N628" s="426" t="s">
        <v>344</v>
      </c>
      <c r="O628" s="432"/>
      <c r="P628" s="431" t="s">
        <v>417</v>
      </c>
      <c r="Q628" s="431"/>
      <c r="S628" s="442">
        <f t="shared" si="635"/>
        <v>0.9</v>
      </c>
      <c r="T628" s="443">
        <f t="shared" si="636"/>
        <v>0.9</v>
      </c>
      <c r="U628" s="442">
        <f t="shared" si="637"/>
        <v>0</v>
      </c>
      <c r="V628" s="444" t="str">
        <f t="shared" si="604"/>
        <v>tons feed per ton milk</v>
      </c>
      <c r="Z628" s="446"/>
      <c r="AP628" s="446"/>
      <c r="AS628" s="453"/>
      <c r="AU628" s="450" t="str">
        <f t="shared" ca="1" si="605"/>
        <v/>
      </c>
      <c r="AV628" s="450" t="str">
        <f t="shared" ca="1" si="606"/>
        <v/>
      </c>
      <c r="AX628" s="450" t="str">
        <f t="shared" ca="1" si="607"/>
        <v/>
      </c>
      <c r="AY628" s="450" t="str">
        <f t="shared" ca="1" si="608"/>
        <v/>
      </c>
      <c r="BA628" s="450" t="str">
        <f t="shared" ca="1" si="609"/>
        <v/>
      </c>
      <c r="BB628" s="450" t="str">
        <f t="shared" ca="1" si="610"/>
        <v/>
      </c>
      <c r="BD628" s="450" t="str">
        <f t="shared" ca="1" si="611"/>
        <v/>
      </c>
      <c r="BE628" s="450" t="str">
        <f t="shared" ca="1" si="612"/>
        <v/>
      </c>
      <c r="BG628" s="450" t="str">
        <f t="shared" ca="1" si="613"/>
        <v/>
      </c>
      <c r="BH628" s="450" t="str">
        <f t="shared" ca="1" si="614"/>
        <v/>
      </c>
      <c r="BI628" s="451"/>
      <c r="BJ628" s="450" t="str">
        <f t="shared" ca="1" si="615"/>
        <v/>
      </c>
      <c r="BK628" s="450" t="str">
        <f t="shared" ca="1" si="616"/>
        <v/>
      </c>
      <c r="BM628" s="450" t="str">
        <f t="shared" ca="1" si="617"/>
        <v/>
      </c>
      <c r="BN628" s="450" t="str">
        <f t="shared" ca="1" si="618"/>
        <v/>
      </c>
      <c r="BP628" s="450" t="str">
        <f t="shared" ca="1" si="619"/>
        <v/>
      </c>
      <c r="BQ628" s="450" t="str">
        <f t="shared" ca="1" si="620"/>
        <v/>
      </c>
      <c r="BS628" s="450" t="str">
        <f t="shared" ca="1" si="621"/>
        <v/>
      </c>
      <c r="BT628" s="450" t="str">
        <f t="shared" ca="1" si="622"/>
        <v/>
      </c>
      <c r="BU628" s="452"/>
      <c r="BV628" s="446"/>
      <c r="BW628" s="450" t="str">
        <f t="shared" ca="1" si="623"/>
        <v/>
      </c>
      <c r="BX628" s="450" t="str">
        <f t="shared" ca="1" si="624"/>
        <v/>
      </c>
      <c r="BY628" s="452"/>
      <c r="BZ628" s="450" t="str">
        <f t="shared" ca="1" si="625"/>
        <v/>
      </c>
      <c r="CA628" s="450" t="str">
        <f t="shared" ca="1" si="626"/>
        <v/>
      </c>
      <c r="CC628" s="450" t="str">
        <f t="shared" ca="1" si="627"/>
        <v/>
      </c>
      <c r="CD628" s="450" t="str">
        <f t="shared" ca="1" si="628"/>
        <v/>
      </c>
      <c r="CF628" s="450" t="str">
        <f t="shared" si="629"/>
        <v/>
      </c>
      <c r="CG628" s="450" t="str">
        <f t="shared" si="630"/>
        <v/>
      </c>
      <c r="CI628" s="450" t="str">
        <f t="shared" ca="1" si="631"/>
        <v/>
      </c>
      <c r="CJ628" s="450" t="str">
        <f t="shared" ca="1" si="632"/>
        <v/>
      </c>
      <c r="CL628" s="450" t="str">
        <f t="shared" ca="1" si="633"/>
        <v/>
      </c>
      <c r="CM628" s="450" t="str">
        <f t="shared" ca="1" si="634"/>
        <v/>
      </c>
    </row>
    <row r="629" spans="1:91" s="441" customFormat="1" ht="17.399999999999999" x14ac:dyDescent="0.55000000000000004">
      <c r="A629" s="445">
        <v>7</v>
      </c>
      <c r="B629" s="423" t="str">
        <f t="shared" si="638"/>
        <v>: Tilman 2014</v>
      </c>
      <c r="C629" s="424" t="s">
        <v>423</v>
      </c>
      <c r="D629" s="424" t="s">
        <v>424</v>
      </c>
      <c r="E629" s="425"/>
      <c r="F629" s="424" t="s">
        <v>266</v>
      </c>
      <c r="G629" s="425"/>
      <c r="H629" s="305"/>
      <c r="I629" s="424">
        <v>2014</v>
      </c>
      <c r="J629" s="306"/>
      <c r="K629" s="529">
        <v>3.9</v>
      </c>
      <c r="L629" s="426" t="s">
        <v>425</v>
      </c>
      <c r="M629" s="427">
        <f>K629</f>
        <v>3.9</v>
      </c>
      <c r="N629" s="426" t="s">
        <v>425</v>
      </c>
      <c r="O629" s="432"/>
      <c r="P629" s="431"/>
      <c r="Q629" s="431"/>
      <c r="S629" s="442">
        <f t="shared" si="635"/>
        <v>3.9</v>
      </c>
      <c r="T629" s="443">
        <f t="shared" si="636"/>
        <v>3.9</v>
      </c>
      <c r="U629" s="442">
        <f t="shared" si="637"/>
        <v>0</v>
      </c>
      <c r="V629" s="444" t="str">
        <f t="shared" si="604"/>
        <v>kg protein feed/kg protein milk</v>
      </c>
      <c r="Z629" s="446"/>
      <c r="AP629" s="446"/>
      <c r="AS629" s="453"/>
      <c r="AU629" s="450" t="str">
        <f t="shared" ca="1" si="605"/>
        <v/>
      </c>
      <c r="AV629" s="450" t="str">
        <f t="shared" ca="1" si="606"/>
        <v/>
      </c>
      <c r="AX629" s="450" t="str">
        <f t="shared" ca="1" si="607"/>
        <v/>
      </c>
      <c r="AY629" s="450" t="str">
        <f t="shared" ca="1" si="608"/>
        <v/>
      </c>
      <c r="BA629" s="450" t="str">
        <f t="shared" ca="1" si="609"/>
        <v/>
      </c>
      <c r="BB629" s="450" t="str">
        <f t="shared" ca="1" si="610"/>
        <v/>
      </c>
      <c r="BD629" s="450" t="str">
        <f t="shared" ca="1" si="611"/>
        <v/>
      </c>
      <c r="BE629" s="450" t="str">
        <f t="shared" ca="1" si="612"/>
        <v/>
      </c>
      <c r="BG629" s="450" t="str">
        <f t="shared" ca="1" si="613"/>
        <v/>
      </c>
      <c r="BH629" s="450" t="str">
        <f t="shared" ca="1" si="614"/>
        <v/>
      </c>
      <c r="BI629" s="451"/>
      <c r="BJ629" s="450" t="str">
        <f t="shared" ca="1" si="615"/>
        <v/>
      </c>
      <c r="BK629" s="450" t="str">
        <f t="shared" ca="1" si="616"/>
        <v/>
      </c>
      <c r="BM629" s="450" t="str">
        <f t="shared" ca="1" si="617"/>
        <v/>
      </c>
      <c r="BN629" s="450" t="str">
        <f t="shared" ca="1" si="618"/>
        <v/>
      </c>
      <c r="BP629" s="450" t="str">
        <f t="shared" ca="1" si="619"/>
        <v/>
      </c>
      <c r="BQ629" s="450" t="str">
        <f t="shared" ca="1" si="620"/>
        <v/>
      </c>
      <c r="BS629" s="450" t="str">
        <f t="shared" ca="1" si="621"/>
        <v/>
      </c>
      <c r="BT629" s="450" t="str">
        <f t="shared" ca="1" si="622"/>
        <v/>
      </c>
      <c r="BU629" s="452"/>
      <c r="BV629" s="446"/>
      <c r="BW629" s="450" t="str">
        <f t="shared" ca="1" si="623"/>
        <v/>
      </c>
      <c r="BX629" s="450" t="str">
        <f t="shared" ca="1" si="624"/>
        <v/>
      </c>
      <c r="BY629" s="452"/>
      <c r="BZ629" s="450" t="str">
        <f t="shared" ca="1" si="625"/>
        <v/>
      </c>
      <c r="CA629" s="450" t="str">
        <f t="shared" ca="1" si="626"/>
        <v/>
      </c>
      <c r="CC629" s="450" t="str">
        <f t="shared" ca="1" si="627"/>
        <v/>
      </c>
      <c r="CD629" s="450" t="str">
        <f t="shared" ca="1" si="628"/>
        <v/>
      </c>
      <c r="CF629" s="450" t="str">
        <f t="shared" si="629"/>
        <v/>
      </c>
      <c r="CG629" s="450" t="str">
        <f t="shared" si="630"/>
        <v/>
      </c>
      <c r="CI629" s="450" t="str">
        <f t="shared" ca="1" si="631"/>
        <v/>
      </c>
      <c r="CJ629" s="450" t="str">
        <f t="shared" ca="1" si="632"/>
        <v/>
      </c>
      <c r="CL629" s="450" t="str">
        <f t="shared" ca="1" si="633"/>
        <v/>
      </c>
      <c r="CM629" s="450" t="str">
        <f t="shared" ca="1" si="634"/>
        <v/>
      </c>
    </row>
    <row r="630" spans="1:91" s="441" customFormat="1" ht="17.399999999999999" x14ac:dyDescent="0.55000000000000004">
      <c r="A630" s="445">
        <v>8</v>
      </c>
      <c r="B630" s="423" t="str">
        <f t="shared" si="638"/>
        <v>: Arndt 2015</v>
      </c>
      <c r="C630" s="424" t="s">
        <v>428</v>
      </c>
      <c r="D630" s="424" t="s">
        <v>429</v>
      </c>
      <c r="E630" s="425"/>
      <c r="F630" s="424" t="s">
        <v>187</v>
      </c>
      <c r="G630" s="425"/>
      <c r="H630" s="305"/>
      <c r="I630" s="424">
        <v>2015</v>
      </c>
      <c r="J630" s="306"/>
      <c r="K630" s="529">
        <v>1.83</v>
      </c>
      <c r="L630" s="426" t="s">
        <v>365</v>
      </c>
      <c r="M630" s="427">
        <f>K630</f>
        <v>1.83</v>
      </c>
      <c r="N630" s="426" t="s">
        <v>344</v>
      </c>
      <c r="O630" s="432"/>
      <c r="P630" s="431" t="s">
        <v>430</v>
      </c>
      <c r="Q630" s="431"/>
      <c r="S630" s="442">
        <f t="shared" si="635"/>
        <v>1.83</v>
      </c>
      <c r="T630" s="443">
        <f t="shared" si="636"/>
        <v>1.83</v>
      </c>
      <c r="U630" s="442">
        <f t="shared" si="637"/>
        <v>0</v>
      </c>
      <c r="V630" s="444" t="str">
        <f t="shared" si="604"/>
        <v>tons feed per ton milk</v>
      </c>
      <c r="Z630" s="446"/>
      <c r="AP630" s="446"/>
      <c r="AS630" s="453"/>
      <c r="AU630" s="450" t="str">
        <f t="shared" ca="1" si="605"/>
        <v/>
      </c>
      <c r="AV630" s="450" t="str">
        <f t="shared" ca="1" si="606"/>
        <v/>
      </c>
      <c r="AX630" s="450" t="str">
        <f t="shared" ca="1" si="607"/>
        <v/>
      </c>
      <c r="AY630" s="450" t="str">
        <f t="shared" ca="1" si="608"/>
        <v/>
      </c>
      <c r="BA630" s="450" t="str">
        <f t="shared" ca="1" si="609"/>
        <v/>
      </c>
      <c r="BB630" s="450" t="str">
        <f t="shared" ca="1" si="610"/>
        <v/>
      </c>
      <c r="BD630" s="450" t="str">
        <f t="shared" ca="1" si="611"/>
        <v/>
      </c>
      <c r="BE630" s="450" t="str">
        <f t="shared" ca="1" si="612"/>
        <v/>
      </c>
      <c r="BG630" s="450" t="str">
        <f t="shared" ca="1" si="613"/>
        <v/>
      </c>
      <c r="BH630" s="450" t="str">
        <f t="shared" ca="1" si="614"/>
        <v/>
      </c>
      <c r="BI630" s="451"/>
      <c r="BJ630" s="450" t="str">
        <f t="shared" ca="1" si="615"/>
        <v/>
      </c>
      <c r="BK630" s="450" t="str">
        <f t="shared" ca="1" si="616"/>
        <v/>
      </c>
      <c r="BM630" s="450" t="str">
        <f t="shared" ca="1" si="617"/>
        <v/>
      </c>
      <c r="BN630" s="450" t="str">
        <f t="shared" ca="1" si="618"/>
        <v/>
      </c>
      <c r="BP630" s="450" t="str">
        <f t="shared" ca="1" si="619"/>
        <v/>
      </c>
      <c r="BQ630" s="450" t="str">
        <f t="shared" ca="1" si="620"/>
        <v/>
      </c>
      <c r="BS630" s="450" t="str">
        <f t="shared" ca="1" si="621"/>
        <v/>
      </c>
      <c r="BT630" s="450" t="str">
        <f t="shared" ca="1" si="622"/>
        <v/>
      </c>
      <c r="BU630" s="452"/>
      <c r="BV630" s="446"/>
      <c r="BW630" s="450" t="str">
        <f t="shared" ca="1" si="623"/>
        <v/>
      </c>
      <c r="BX630" s="450" t="str">
        <f t="shared" ca="1" si="624"/>
        <v/>
      </c>
      <c r="BY630" s="452"/>
      <c r="BZ630" s="450" t="str">
        <f t="shared" ca="1" si="625"/>
        <v/>
      </c>
      <c r="CA630" s="450" t="str">
        <f t="shared" ca="1" si="626"/>
        <v/>
      </c>
      <c r="CC630" s="450" t="str">
        <f t="shared" ca="1" si="627"/>
        <v/>
      </c>
      <c r="CD630" s="450" t="str">
        <f t="shared" ca="1" si="628"/>
        <v/>
      </c>
      <c r="CF630" s="450" t="str">
        <f t="shared" si="629"/>
        <v/>
      </c>
      <c r="CG630" s="450" t="str">
        <f t="shared" si="630"/>
        <v/>
      </c>
      <c r="CI630" s="450" t="str">
        <f t="shared" ca="1" si="631"/>
        <v/>
      </c>
      <c r="CJ630" s="450" t="str">
        <f t="shared" ca="1" si="632"/>
        <v/>
      </c>
      <c r="CL630" s="450" t="str">
        <f t="shared" ca="1" si="633"/>
        <v/>
      </c>
      <c r="CM630" s="450" t="str">
        <f t="shared" ca="1" si="634"/>
        <v/>
      </c>
    </row>
    <row r="631" spans="1:91" s="441" customFormat="1" ht="17.399999999999999" x14ac:dyDescent="0.55000000000000004">
      <c r="A631" s="445">
        <v>9</v>
      </c>
      <c r="B631" s="423" t="str">
        <f t="shared" si="638"/>
        <v>: Arndt 2015</v>
      </c>
      <c r="C631" s="424" t="s">
        <v>428</v>
      </c>
      <c r="D631" s="424" t="s">
        <v>429</v>
      </c>
      <c r="E631" s="425"/>
      <c r="F631" s="424" t="s">
        <v>187</v>
      </c>
      <c r="G631" s="425"/>
      <c r="H631" s="305"/>
      <c r="I631" s="424">
        <v>2015</v>
      </c>
      <c r="J631" s="306"/>
      <c r="K631" s="529">
        <v>1.03</v>
      </c>
      <c r="L631" s="426" t="s">
        <v>365</v>
      </c>
      <c r="M631" s="427">
        <f>K631</f>
        <v>1.03</v>
      </c>
      <c r="N631" s="426" t="s">
        <v>344</v>
      </c>
      <c r="O631" s="432"/>
      <c r="P631" s="431" t="s">
        <v>431</v>
      </c>
      <c r="Q631" s="431"/>
      <c r="S631" s="442">
        <f t="shared" si="635"/>
        <v>1.03</v>
      </c>
      <c r="T631" s="443">
        <f t="shared" si="636"/>
        <v>1.03</v>
      </c>
      <c r="U631" s="442">
        <f t="shared" si="637"/>
        <v>0</v>
      </c>
      <c r="V631" s="444" t="str">
        <f t="shared" si="604"/>
        <v>tons feed per ton milk</v>
      </c>
      <c r="Z631" s="446"/>
      <c r="AP631" s="446"/>
      <c r="AS631" s="453"/>
      <c r="AU631" s="450" t="str">
        <f t="shared" ca="1" si="605"/>
        <v/>
      </c>
      <c r="AV631" s="450" t="str">
        <f t="shared" ca="1" si="606"/>
        <v/>
      </c>
      <c r="AX631" s="450" t="str">
        <f t="shared" ca="1" si="607"/>
        <v/>
      </c>
      <c r="AY631" s="450" t="str">
        <f t="shared" ca="1" si="608"/>
        <v/>
      </c>
      <c r="BA631" s="450" t="str">
        <f t="shared" ca="1" si="609"/>
        <v/>
      </c>
      <c r="BB631" s="450" t="str">
        <f t="shared" ca="1" si="610"/>
        <v/>
      </c>
      <c r="BD631" s="450" t="str">
        <f t="shared" ca="1" si="611"/>
        <v/>
      </c>
      <c r="BE631" s="450" t="str">
        <f t="shared" ca="1" si="612"/>
        <v/>
      </c>
      <c r="BG631" s="450" t="str">
        <f t="shared" ca="1" si="613"/>
        <v/>
      </c>
      <c r="BH631" s="450" t="str">
        <f t="shared" ca="1" si="614"/>
        <v/>
      </c>
      <c r="BI631" s="451"/>
      <c r="BJ631" s="450" t="str">
        <f t="shared" ca="1" si="615"/>
        <v/>
      </c>
      <c r="BK631" s="450" t="str">
        <f t="shared" ca="1" si="616"/>
        <v/>
      </c>
      <c r="BM631" s="450" t="str">
        <f t="shared" ca="1" si="617"/>
        <v/>
      </c>
      <c r="BN631" s="450" t="str">
        <f t="shared" ca="1" si="618"/>
        <v/>
      </c>
      <c r="BP631" s="450" t="str">
        <f t="shared" ca="1" si="619"/>
        <v/>
      </c>
      <c r="BQ631" s="450" t="str">
        <f t="shared" ca="1" si="620"/>
        <v/>
      </c>
      <c r="BS631" s="450" t="str">
        <f t="shared" ca="1" si="621"/>
        <v/>
      </c>
      <c r="BT631" s="450" t="str">
        <f t="shared" ca="1" si="622"/>
        <v/>
      </c>
      <c r="BU631" s="452"/>
      <c r="BV631" s="446"/>
      <c r="BW631" s="450" t="str">
        <f t="shared" ca="1" si="623"/>
        <v/>
      </c>
      <c r="BX631" s="450" t="str">
        <f t="shared" ca="1" si="624"/>
        <v/>
      </c>
      <c r="BY631" s="452"/>
      <c r="BZ631" s="450" t="str">
        <f t="shared" ca="1" si="625"/>
        <v/>
      </c>
      <c r="CA631" s="450" t="str">
        <f t="shared" ca="1" si="626"/>
        <v/>
      </c>
      <c r="CC631" s="450" t="str">
        <f t="shared" ca="1" si="627"/>
        <v/>
      </c>
      <c r="CD631" s="450" t="str">
        <f t="shared" ca="1" si="628"/>
        <v/>
      </c>
      <c r="CF631" s="450" t="str">
        <f t="shared" si="629"/>
        <v/>
      </c>
      <c r="CG631" s="450" t="str">
        <f t="shared" si="630"/>
        <v/>
      </c>
      <c r="CI631" s="450" t="str">
        <f t="shared" ca="1" si="631"/>
        <v/>
      </c>
      <c r="CJ631" s="450" t="str">
        <f t="shared" ca="1" si="632"/>
        <v/>
      </c>
      <c r="CL631" s="450" t="str">
        <f t="shared" ca="1" si="633"/>
        <v/>
      </c>
      <c r="CM631" s="450" t="str">
        <f t="shared" ca="1" si="634"/>
        <v/>
      </c>
    </row>
    <row r="632" spans="1:91" s="441" customFormat="1" ht="17.399999999999999" x14ac:dyDescent="0.55000000000000004">
      <c r="A632" s="445">
        <v>10</v>
      </c>
      <c r="B632" s="423" t="str">
        <f t="shared" si="638"/>
        <v xml:space="preserve">:  </v>
      </c>
      <c r="C632" s="424" t="s">
        <v>0</v>
      </c>
      <c r="D632" s="425" t="s">
        <v>0</v>
      </c>
      <c r="E632" s="425"/>
      <c r="F632" s="424" t="s">
        <v>0</v>
      </c>
      <c r="G632" s="425"/>
      <c r="H632" s="305"/>
      <c r="I632" s="424" t="s">
        <v>0</v>
      </c>
      <c r="J632" s="306"/>
      <c r="K632" s="529"/>
      <c r="L632" s="426"/>
      <c r="M632" s="427"/>
      <c r="N632" s="426" t="s">
        <v>344</v>
      </c>
      <c r="O632" s="432"/>
      <c r="P632" s="431"/>
      <c r="Q632" s="431"/>
      <c r="S632" s="442" t="str">
        <f t="shared" si="635"/>
        <v/>
      </c>
      <c r="T632" s="443" t="str">
        <f t="shared" si="636"/>
        <v/>
      </c>
      <c r="U632" s="442" t="str">
        <f t="shared" si="637"/>
        <v/>
      </c>
      <c r="V632" s="444" t="str">
        <f t="shared" si="604"/>
        <v>tons feed per ton milk</v>
      </c>
      <c r="Z632" s="446"/>
      <c r="AP632" s="446"/>
      <c r="AS632" s="453"/>
      <c r="AU632" s="450" t="str">
        <f t="shared" ca="1" si="605"/>
        <v/>
      </c>
      <c r="AV632" s="450" t="str">
        <f t="shared" ca="1" si="606"/>
        <v/>
      </c>
      <c r="AX632" s="450" t="str">
        <f t="shared" ca="1" si="607"/>
        <v/>
      </c>
      <c r="AY632" s="450" t="str">
        <f t="shared" ca="1" si="608"/>
        <v/>
      </c>
      <c r="BA632" s="450" t="str">
        <f t="shared" ca="1" si="609"/>
        <v/>
      </c>
      <c r="BB632" s="450" t="str">
        <f t="shared" ca="1" si="610"/>
        <v/>
      </c>
      <c r="BD632" s="450" t="str">
        <f t="shared" ca="1" si="611"/>
        <v/>
      </c>
      <c r="BE632" s="450" t="str">
        <f t="shared" ca="1" si="612"/>
        <v/>
      </c>
      <c r="BG632" s="450" t="str">
        <f t="shared" ca="1" si="613"/>
        <v/>
      </c>
      <c r="BH632" s="450" t="str">
        <f t="shared" ca="1" si="614"/>
        <v/>
      </c>
      <c r="BI632" s="451"/>
      <c r="BJ632" s="450" t="str">
        <f t="shared" ca="1" si="615"/>
        <v/>
      </c>
      <c r="BK632" s="450" t="str">
        <f t="shared" ca="1" si="616"/>
        <v/>
      </c>
      <c r="BM632" s="450" t="str">
        <f t="shared" ca="1" si="617"/>
        <v/>
      </c>
      <c r="BN632" s="450" t="str">
        <f t="shared" ca="1" si="618"/>
        <v/>
      </c>
      <c r="BP632" s="450" t="str">
        <f t="shared" ca="1" si="619"/>
        <v/>
      </c>
      <c r="BQ632" s="450" t="str">
        <f t="shared" ca="1" si="620"/>
        <v/>
      </c>
      <c r="BS632" s="450" t="str">
        <f t="shared" ca="1" si="621"/>
        <v/>
      </c>
      <c r="BT632" s="450" t="str">
        <f t="shared" ca="1" si="622"/>
        <v/>
      </c>
      <c r="BU632" s="452"/>
      <c r="BV632" s="446"/>
      <c r="BW632" s="450" t="str">
        <f t="shared" ca="1" si="623"/>
        <v/>
      </c>
      <c r="BX632" s="450" t="str">
        <f t="shared" ca="1" si="624"/>
        <v/>
      </c>
      <c r="BY632" s="452"/>
      <c r="BZ632" s="450" t="str">
        <f t="shared" ca="1" si="625"/>
        <v/>
      </c>
      <c r="CA632" s="450" t="str">
        <f t="shared" ca="1" si="626"/>
        <v/>
      </c>
      <c r="CC632" s="450" t="str">
        <f t="shared" ca="1" si="627"/>
        <v/>
      </c>
      <c r="CD632" s="450" t="str">
        <f t="shared" ca="1" si="628"/>
        <v/>
      </c>
      <c r="CF632" s="450" t="str">
        <f t="shared" si="629"/>
        <v/>
      </c>
      <c r="CG632" s="450" t="str">
        <f t="shared" si="630"/>
        <v/>
      </c>
      <c r="CI632" s="450" t="str">
        <f t="shared" ca="1" si="631"/>
        <v/>
      </c>
      <c r="CJ632" s="450" t="str">
        <f t="shared" ca="1" si="632"/>
        <v/>
      </c>
      <c r="CL632" s="450" t="str">
        <f t="shared" ca="1" si="633"/>
        <v/>
      </c>
      <c r="CM632" s="450" t="str">
        <f t="shared" ca="1" si="634"/>
        <v/>
      </c>
    </row>
    <row r="633" spans="1:91" s="441" customFormat="1" ht="17.399999999999999" x14ac:dyDescent="0.55000000000000004">
      <c r="A633" s="445">
        <v>11</v>
      </c>
      <c r="B633" s="423" t="str">
        <f t="shared" si="638"/>
        <v xml:space="preserve">: </v>
      </c>
      <c r="C633" s="424"/>
      <c r="D633" s="424"/>
      <c r="E633" s="425"/>
      <c r="F633" s="424"/>
      <c r="G633" s="425"/>
      <c r="H633" s="305"/>
      <c r="I633" s="424"/>
      <c r="J633" s="306"/>
      <c r="K633" s="529"/>
      <c r="L633" s="426"/>
      <c r="M633" s="427"/>
      <c r="N633" s="426" t="s">
        <v>344</v>
      </c>
      <c r="O633" s="432"/>
      <c r="P633" s="431"/>
      <c r="Q633" s="431"/>
      <c r="S633" s="442" t="str">
        <f t="shared" si="635"/>
        <v/>
      </c>
      <c r="T633" s="443" t="str">
        <f t="shared" si="636"/>
        <v/>
      </c>
      <c r="U633" s="442" t="str">
        <f t="shared" si="637"/>
        <v/>
      </c>
      <c r="V633" s="444" t="str">
        <f t="shared" si="604"/>
        <v>tons feed per ton milk</v>
      </c>
      <c r="Z633" s="446"/>
      <c r="AP633" s="446"/>
      <c r="AS633" s="453"/>
      <c r="AU633" s="450" t="str">
        <f t="shared" ca="1" si="605"/>
        <v/>
      </c>
      <c r="AV633" s="450" t="str">
        <f t="shared" ca="1" si="606"/>
        <v/>
      </c>
      <c r="AX633" s="450" t="str">
        <f t="shared" ca="1" si="607"/>
        <v/>
      </c>
      <c r="AY633" s="450" t="str">
        <f t="shared" ca="1" si="608"/>
        <v/>
      </c>
      <c r="BA633" s="450" t="str">
        <f t="shared" ca="1" si="609"/>
        <v/>
      </c>
      <c r="BB633" s="450" t="str">
        <f t="shared" ca="1" si="610"/>
        <v/>
      </c>
      <c r="BD633" s="450" t="str">
        <f t="shared" ca="1" si="611"/>
        <v/>
      </c>
      <c r="BE633" s="450" t="str">
        <f t="shared" ca="1" si="612"/>
        <v/>
      </c>
      <c r="BG633" s="450" t="str">
        <f t="shared" ca="1" si="613"/>
        <v/>
      </c>
      <c r="BH633" s="450" t="str">
        <f t="shared" ca="1" si="614"/>
        <v/>
      </c>
      <c r="BI633" s="451"/>
      <c r="BJ633" s="450" t="str">
        <f t="shared" ca="1" si="615"/>
        <v/>
      </c>
      <c r="BK633" s="450" t="str">
        <f t="shared" ca="1" si="616"/>
        <v/>
      </c>
      <c r="BM633" s="450" t="str">
        <f t="shared" ca="1" si="617"/>
        <v/>
      </c>
      <c r="BN633" s="450" t="str">
        <f t="shared" ca="1" si="618"/>
        <v/>
      </c>
      <c r="BP633" s="450" t="str">
        <f t="shared" ca="1" si="619"/>
        <v/>
      </c>
      <c r="BQ633" s="450" t="str">
        <f t="shared" ca="1" si="620"/>
        <v/>
      </c>
      <c r="BS633" s="450" t="str">
        <f t="shared" ca="1" si="621"/>
        <v/>
      </c>
      <c r="BT633" s="450" t="str">
        <f t="shared" ca="1" si="622"/>
        <v/>
      </c>
      <c r="BU633" s="452"/>
      <c r="BV633" s="446"/>
      <c r="BW633" s="450" t="str">
        <f t="shared" ca="1" si="623"/>
        <v/>
      </c>
      <c r="BX633" s="450" t="str">
        <f t="shared" ca="1" si="624"/>
        <v/>
      </c>
      <c r="BY633" s="452"/>
      <c r="BZ633" s="450" t="str">
        <f t="shared" ca="1" si="625"/>
        <v/>
      </c>
      <c r="CA633" s="450" t="str">
        <f t="shared" ca="1" si="626"/>
        <v/>
      </c>
      <c r="CC633" s="450" t="str">
        <f t="shared" ca="1" si="627"/>
        <v/>
      </c>
      <c r="CD633" s="450" t="str">
        <f t="shared" ca="1" si="628"/>
        <v/>
      </c>
      <c r="CF633" s="450" t="str">
        <f t="shared" si="629"/>
        <v/>
      </c>
      <c r="CG633" s="450" t="str">
        <f t="shared" si="630"/>
        <v/>
      </c>
      <c r="CI633" s="450" t="str">
        <f t="shared" ca="1" si="631"/>
        <v/>
      </c>
      <c r="CJ633" s="450" t="str">
        <f t="shared" ca="1" si="632"/>
        <v/>
      </c>
      <c r="CL633" s="450" t="str">
        <f t="shared" ca="1" si="633"/>
        <v/>
      </c>
      <c r="CM633" s="450" t="str">
        <f t="shared" ca="1" si="634"/>
        <v/>
      </c>
    </row>
    <row r="634" spans="1:91" s="441" customFormat="1" ht="17.399999999999999" x14ac:dyDescent="0.55000000000000004">
      <c r="A634" s="445">
        <v>12</v>
      </c>
      <c r="B634" s="423" t="str">
        <f t="shared" si="638"/>
        <v xml:space="preserve">: </v>
      </c>
      <c r="C634" s="424"/>
      <c r="D634" s="424"/>
      <c r="E634" s="425"/>
      <c r="F634" s="424"/>
      <c r="G634" s="425"/>
      <c r="H634" s="305"/>
      <c r="I634" s="424"/>
      <c r="J634" s="306"/>
      <c r="K634" s="529"/>
      <c r="L634" s="426"/>
      <c r="M634" s="427"/>
      <c r="N634" s="426" t="s">
        <v>344</v>
      </c>
      <c r="O634" s="432"/>
      <c r="P634" s="431"/>
      <c r="Q634" s="431"/>
      <c r="S634" s="442" t="str">
        <f t="shared" si="635"/>
        <v/>
      </c>
      <c r="T634" s="443" t="str">
        <f t="shared" si="636"/>
        <v/>
      </c>
      <c r="U634" s="442" t="str">
        <f t="shared" si="637"/>
        <v/>
      </c>
      <c r="V634" s="444" t="str">
        <f t="shared" si="604"/>
        <v>tons feed per ton milk</v>
      </c>
      <c r="Z634" s="446"/>
      <c r="AP634" s="446"/>
      <c r="AS634" s="453"/>
      <c r="AU634" s="450" t="str">
        <f t="shared" ca="1" si="605"/>
        <v/>
      </c>
      <c r="AV634" s="450" t="str">
        <f t="shared" ca="1" si="606"/>
        <v/>
      </c>
      <c r="AX634" s="450" t="str">
        <f t="shared" ca="1" si="607"/>
        <v/>
      </c>
      <c r="AY634" s="450" t="str">
        <f t="shared" ca="1" si="608"/>
        <v/>
      </c>
      <c r="BA634" s="450" t="str">
        <f t="shared" ca="1" si="609"/>
        <v/>
      </c>
      <c r="BB634" s="450" t="str">
        <f t="shared" ca="1" si="610"/>
        <v/>
      </c>
      <c r="BD634" s="450" t="str">
        <f t="shared" ca="1" si="611"/>
        <v/>
      </c>
      <c r="BE634" s="450" t="str">
        <f t="shared" ca="1" si="612"/>
        <v/>
      </c>
      <c r="BG634" s="450" t="str">
        <f t="shared" ca="1" si="613"/>
        <v/>
      </c>
      <c r="BH634" s="450" t="str">
        <f t="shared" ca="1" si="614"/>
        <v/>
      </c>
      <c r="BI634" s="451"/>
      <c r="BJ634" s="450" t="str">
        <f t="shared" ca="1" si="615"/>
        <v/>
      </c>
      <c r="BK634" s="450" t="str">
        <f t="shared" ca="1" si="616"/>
        <v/>
      </c>
      <c r="BM634" s="450" t="str">
        <f t="shared" ca="1" si="617"/>
        <v/>
      </c>
      <c r="BN634" s="450" t="str">
        <f t="shared" ca="1" si="618"/>
        <v/>
      </c>
      <c r="BP634" s="450" t="str">
        <f t="shared" ca="1" si="619"/>
        <v/>
      </c>
      <c r="BQ634" s="450" t="str">
        <f t="shared" ca="1" si="620"/>
        <v/>
      </c>
      <c r="BS634" s="450" t="str">
        <f t="shared" ca="1" si="621"/>
        <v/>
      </c>
      <c r="BT634" s="450" t="str">
        <f t="shared" ca="1" si="622"/>
        <v/>
      </c>
      <c r="BU634" s="452"/>
      <c r="BV634" s="446"/>
      <c r="BW634" s="450" t="str">
        <f t="shared" ca="1" si="623"/>
        <v/>
      </c>
      <c r="BX634" s="450" t="str">
        <f t="shared" ca="1" si="624"/>
        <v/>
      </c>
      <c r="BY634" s="452"/>
      <c r="BZ634" s="450" t="str">
        <f t="shared" ca="1" si="625"/>
        <v/>
      </c>
      <c r="CA634" s="450" t="str">
        <f t="shared" ca="1" si="626"/>
        <v/>
      </c>
      <c r="CC634" s="450" t="str">
        <f t="shared" ca="1" si="627"/>
        <v/>
      </c>
      <c r="CD634" s="450" t="str">
        <f t="shared" ca="1" si="628"/>
        <v/>
      </c>
      <c r="CF634" s="450" t="str">
        <f t="shared" si="629"/>
        <v/>
      </c>
      <c r="CG634" s="450" t="str">
        <f t="shared" si="630"/>
        <v/>
      </c>
      <c r="CI634" s="450" t="str">
        <f t="shared" ca="1" si="631"/>
        <v/>
      </c>
      <c r="CJ634" s="450" t="str">
        <f t="shared" ca="1" si="632"/>
        <v/>
      </c>
      <c r="CL634" s="450" t="str">
        <f t="shared" ca="1" si="633"/>
        <v/>
      </c>
      <c r="CM634" s="450" t="str">
        <f t="shared" ca="1" si="634"/>
        <v/>
      </c>
    </row>
    <row r="635" spans="1:91" s="441" customFormat="1" ht="17.399999999999999" x14ac:dyDescent="0.55000000000000004">
      <c r="A635" s="445">
        <v>13</v>
      </c>
      <c r="B635" s="423" t="str">
        <f t="shared" si="638"/>
        <v xml:space="preserve">: </v>
      </c>
      <c r="C635" s="424"/>
      <c r="D635" s="424"/>
      <c r="E635" s="425"/>
      <c r="F635" s="424"/>
      <c r="G635" s="425"/>
      <c r="H635" s="305"/>
      <c r="I635" s="424"/>
      <c r="J635" s="306"/>
      <c r="K635" s="529"/>
      <c r="L635" s="426"/>
      <c r="M635" s="427"/>
      <c r="N635" s="426" t="s">
        <v>344</v>
      </c>
      <c r="O635" s="432"/>
      <c r="P635" s="431"/>
      <c r="Q635" s="431"/>
      <c r="S635" s="442" t="str">
        <f t="shared" si="635"/>
        <v/>
      </c>
      <c r="T635" s="443" t="str">
        <f t="shared" si="636"/>
        <v/>
      </c>
      <c r="U635" s="442" t="str">
        <f t="shared" si="637"/>
        <v/>
      </c>
      <c r="V635" s="444" t="str">
        <f t="shared" si="604"/>
        <v>tons feed per ton milk</v>
      </c>
      <c r="Z635" s="446"/>
      <c r="AP635" s="446"/>
      <c r="AS635" s="453"/>
      <c r="AU635" s="450" t="str">
        <f t="shared" ca="1" si="605"/>
        <v/>
      </c>
      <c r="AV635" s="450" t="str">
        <f t="shared" ca="1" si="606"/>
        <v/>
      </c>
      <c r="AX635" s="450" t="str">
        <f t="shared" ca="1" si="607"/>
        <v/>
      </c>
      <c r="AY635" s="450" t="str">
        <f t="shared" ca="1" si="608"/>
        <v/>
      </c>
      <c r="BA635" s="450" t="str">
        <f t="shared" ca="1" si="609"/>
        <v/>
      </c>
      <c r="BB635" s="450" t="str">
        <f t="shared" ca="1" si="610"/>
        <v/>
      </c>
      <c r="BD635" s="450" t="str">
        <f t="shared" ca="1" si="611"/>
        <v/>
      </c>
      <c r="BE635" s="450" t="str">
        <f t="shared" ca="1" si="612"/>
        <v/>
      </c>
      <c r="BG635" s="450" t="str">
        <f t="shared" ca="1" si="613"/>
        <v/>
      </c>
      <c r="BH635" s="450" t="str">
        <f t="shared" ca="1" si="614"/>
        <v/>
      </c>
      <c r="BI635" s="451"/>
      <c r="BJ635" s="450" t="str">
        <f t="shared" ca="1" si="615"/>
        <v/>
      </c>
      <c r="BK635" s="450" t="str">
        <f t="shared" ca="1" si="616"/>
        <v/>
      </c>
      <c r="BM635" s="450" t="str">
        <f t="shared" ca="1" si="617"/>
        <v/>
      </c>
      <c r="BN635" s="450" t="str">
        <f t="shared" ca="1" si="618"/>
        <v/>
      </c>
      <c r="BP635" s="450" t="str">
        <f t="shared" ca="1" si="619"/>
        <v/>
      </c>
      <c r="BQ635" s="450" t="str">
        <f t="shared" ca="1" si="620"/>
        <v/>
      </c>
      <c r="BS635" s="450" t="str">
        <f t="shared" ca="1" si="621"/>
        <v/>
      </c>
      <c r="BT635" s="450" t="str">
        <f t="shared" ca="1" si="622"/>
        <v/>
      </c>
      <c r="BU635" s="452"/>
      <c r="BV635" s="446"/>
      <c r="BW635" s="450" t="str">
        <f t="shared" ca="1" si="623"/>
        <v/>
      </c>
      <c r="BX635" s="450" t="str">
        <f t="shared" ca="1" si="624"/>
        <v/>
      </c>
      <c r="BY635" s="452"/>
      <c r="BZ635" s="450" t="str">
        <f t="shared" ca="1" si="625"/>
        <v/>
      </c>
      <c r="CA635" s="450" t="str">
        <f t="shared" ca="1" si="626"/>
        <v/>
      </c>
      <c r="CC635" s="450" t="str">
        <f t="shared" ca="1" si="627"/>
        <v/>
      </c>
      <c r="CD635" s="450" t="str">
        <f t="shared" ca="1" si="628"/>
        <v/>
      </c>
      <c r="CF635" s="450" t="str">
        <f t="shared" si="629"/>
        <v/>
      </c>
      <c r="CG635" s="450" t="str">
        <f t="shared" si="630"/>
        <v/>
      </c>
      <c r="CI635" s="450" t="str">
        <f t="shared" ca="1" si="631"/>
        <v/>
      </c>
      <c r="CJ635" s="450" t="str">
        <f t="shared" ca="1" si="632"/>
        <v/>
      </c>
      <c r="CL635" s="450" t="str">
        <f t="shared" ca="1" si="633"/>
        <v/>
      </c>
      <c r="CM635" s="450" t="str">
        <f t="shared" ca="1" si="634"/>
        <v/>
      </c>
    </row>
    <row r="636" spans="1:91" s="441" customFormat="1" ht="17.399999999999999" x14ac:dyDescent="0.55000000000000004">
      <c r="A636" s="445">
        <v>14</v>
      </c>
      <c r="B636" s="423" t="str">
        <f t="shared" si="638"/>
        <v xml:space="preserve">: </v>
      </c>
      <c r="C636" s="424"/>
      <c r="D636" s="424"/>
      <c r="E636" s="425"/>
      <c r="F636" s="424"/>
      <c r="G636" s="425"/>
      <c r="H636" s="305"/>
      <c r="I636" s="424"/>
      <c r="J636" s="306"/>
      <c r="K636" s="529"/>
      <c r="L636" s="426"/>
      <c r="M636" s="427"/>
      <c r="N636" s="426" t="s">
        <v>344</v>
      </c>
      <c r="O636" s="432"/>
      <c r="P636" s="431"/>
      <c r="Q636" s="431"/>
      <c r="S636" s="442" t="str">
        <f t="shared" si="635"/>
        <v/>
      </c>
      <c r="T636" s="443" t="str">
        <f t="shared" si="636"/>
        <v/>
      </c>
      <c r="U636" s="442" t="str">
        <f t="shared" si="637"/>
        <v/>
      </c>
      <c r="V636" s="444" t="str">
        <f t="shared" si="604"/>
        <v>tons feed per ton milk</v>
      </c>
      <c r="Z636" s="446"/>
      <c r="AP636" s="446"/>
      <c r="AS636" s="453"/>
      <c r="AU636" s="450" t="str">
        <f t="shared" ca="1" si="605"/>
        <v/>
      </c>
      <c r="AV636" s="450" t="str">
        <f t="shared" ca="1" si="606"/>
        <v/>
      </c>
      <c r="AX636" s="450" t="str">
        <f t="shared" ca="1" si="607"/>
        <v/>
      </c>
      <c r="AY636" s="450" t="str">
        <f t="shared" ca="1" si="608"/>
        <v/>
      </c>
      <c r="BA636" s="450" t="str">
        <f t="shared" ca="1" si="609"/>
        <v/>
      </c>
      <c r="BB636" s="450" t="str">
        <f t="shared" ca="1" si="610"/>
        <v/>
      </c>
      <c r="BD636" s="450" t="str">
        <f t="shared" ca="1" si="611"/>
        <v/>
      </c>
      <c r="BE636" s="450" t="str">
        <f t="shared" ca="1" si="612"/>
        <v/>
      </c>
      <c r="BG636" s="450" t="str">
        <f t="shared" ca="1" si="613"/>
        <v/>
      </c>
      <c r="BH636" s="450" t="str">
        <f t="shared" ca="1" si="614"/>
        <v/>
      </c>
      <c r="BI636" s="451"/>
      <c r="BJ636" s="450" t="str">
        <f t="shared" ca="1" si="615"/>
        <v/>
      </c>
      <c r="BK636" s="450" t="str">
        <f t="shared" ca="1" si="616"/>
        <v/>
      </c>
      <c r="BM636" s="450" t="str">
        <f t="shared" ca="1" si="617"/>
        <v/>
      </c>
      <c r="BN636" s="450" t="str">
        <f t="shared" ca="1" si="618"/>
        <v/>
      </c>
      <c r="BP636" s="450" t="str">
        <f t="shared" ca="1" si="619"/>
        <v/>
      </c>
      <c r="BQ636" s="450" t="str">
        <f t="shared" ca="1" si="620"/>
        <v/>
      </c>
      <c r="BS636" s="450" t="str">
        <f t="shared" ca="1" si="621"/>
        <v/>
      </c>
      <c r="BT636" s="450" t="str">
        <f t="shared" ca="1" si="622"/>
        <v/>
      </c>
      <c r="BU636" s="452"/>
      <c r="BV636" s="446"/>
      <c r="BW636" s="450" t="str">
        <f t="shared" ca="1" si="623"/>
        <v/>
      </c>
      <c r="BX636" s="450" t="str">
        <f t="shared" ca="1" si="624"/>
        <v/>
      </c>
      <c r="BY636" s="452"/>
      <c r="BZ636" s="450" t="str">
        <f t="shared" ca="1" si="625"/>
        <v/>
      </c>
      <c r="CA636" s="450" t="str">
        <f t="shared" ca="1" si="626"/>
        <v/>
      </c>
      <c r="CC636" s="450" t="str">
        <f t="shared" ca="1" si="627"/>
        <v/>
      </c>
      <c r="CD636" s="450" t="str">
        <f t="shared" ca="1" si="628"/>
        <v/>
      </c>
      <c r="CF636" s="450" t="str">
        <f t="shared" si="629"/>
        <v/>
      </c>
      <c r="CG636" s="450" t="str">
        <f t="shared" si="630"/>
        <v/>
      </c>
      <c r="CI636" s="450" t="str">
        <f t="shared" ca="1" si="631"/>
        <v/>
      </c>
      <c r="CJ636" s="450" t="str">
        <f t="shared" ca="1" si="632"/>
        <v/>
      </c>
      <c r="CL636" s="450" t="str">
        <f t="shared" ca="1" si="633"/>
        <v/>
      </c>
      <c r="CM636" s="450" t="str">
        <f t="shared" ca="1" si="634"/>
        <v/>
      </c>
    </row>
    <row r="637" spans="1:91" s="441" customFormat="1" ht="17.399999999999999" x14ac:dyDescent="0.55000000000000004">
      <c r="A637" s="445">
        <v>15</v>
      </c>
      <c r="B637" s="423" t="str">
        <f t="shared" si="638"/>
        <v xml:space="preserve">: </v>
      </c>
      <c r="C637" s="424"/>
      <c r="D637" s="424"/>
      <c r="E637" s="425"/>
      <c r="F637" s="424"/>
      <c r="G637" s="425"/>
      <c r="H637" s="305"/>
      <c r="I637" s="424"/>
      <c r="J637" s="306"/>
      <c r="K637" s="529"/>
      <c r="L637" s="426"/>
      <c r="M637" s="427"/>
      <c r="N637" s="426" t="s">
        <v>344</v>
      </c>
      <c r="O637" s="432"/>
      <c r="P637" s="431"/>
      <c r="Q637" s="431"/>
      <c r="S637" s="442" t="str">
        <f t="shared" si="635"/>
        <v/>
      </c>
      <c r="T637" s="443" t="str">
        <f t="shared" si="636"/>
        <v/>
      </c>
      <c r="U637" s="442" t="str">
        <f t="shared" si="637"/>
        <v/>
      </c>
      <c r="V637" s="444" t="str">
        <f t="shared" si="604"/>
        <v>tons feed per ton milk</v>
      </c>
      <c r="Z637" s="446"/>
      <c r="AP637" s="446"/>
      <c r="AS637" s="453"/>
      <c r="AU637" s="450" t="str">
        <f t="shared" ca="1" si="605"/>
        <v/>
      </c>
      <c r="AV637" s="450" t="str">
        <f t="shared" ca="1" si="606"/>
        <v/>
      </c>
      <c r="AX637" s="450" t="str">
        <f t="shared" ca="1" si="607"/>
        <v/>
      </c>
      <c r="AY637" s="450" t="str">
        <f t="shared" ca="1" si="608"/>
        <v/>
      </c>
      <c r="BA637" s="450" t="str">
        <f t="shared" ca="1" si="609"/>
        <v/>
      </c>
      <c r="BB637" s="450" t="str">
        <f t="shared" ca="1" si="610"/>
        <v/>
      </c>
      <c r="BD637" s="450" t="str">
        <f t="shared" ca="1" si="611"/>
        <v/>
      </c>
      <c r="BE637" s="450" t="str">
        <f t="shared" ca="1" si="612"/>
        <v/>
      </c>
      <c r="BG637" s="450" t="str">
        <f t="shared" ca="1" si="613"/>
        <v/>
      </c>
      <c r="BH637" s="450" t="str">
        <f t="shared" ca="1" si="614"/>
        <v/>
      </c>
      <c r="BI637" s="451"/>
      <c r="BJ637" s="450" t="str">
        <f t="shared" ca="1" si="615"/>
        <v/>
      </c>
      <c r="BK637" s="450" t="str">
        <f t="shared" ca="1" si="616"/>
        <v/>
      </c>
      <c r="BM637" s="450" t="str">
        <f t="shared" ca="1" si="617"/>
        <v/>
      </c>
      <c r="BN637" s="450" t="str">
        <f t="shared" ca="1" si="618"/>
        <v/>
      </c>
      <c r="BP637" s="450" t="str">
        <f t="shared" ca="1" si="619"/>
        <v/>
      </c>
      <c r="BQ637" s="450" t="str">
        <f t="shared" ca="1" si="620"/>
        <v/>
      </c>
      <c r="BS637" s="450" t="str">
        <f t="shared" ca="1" si="621"/>
        <v/>
      </c>
      <c r="BT637" s="450" t="str">
        <f t="shared" ca="1" si="622"/>
        <v/>
      </c>
      <c r="BU637" s="452"/>
      <c r="BV637" s="446"/>
      <c r="BW637" s="450" t="str">
        <f t="shared" ca="1" si="623"/>
        <v/>
      </c>
      <c r="BX637" s="450" t="str">
        <f t="shared" ca="1" si="624"/>
        <v/>
      </c>
      <c r="BY637" s="452"/>
      <c r="BZ637" s="450" t="str">
        <f t="shared" ca="1" si="625"/>
        <v/>
      </c>
      <c r="CA637" s="450" t="str">
        <f t="shared" ca="1" si="626"/>
        <v/>
      </c>
      <c r="CC637" s="450" t="str">
        <f t="shared" ca="1" si="627"/>
        <v/>
      </c>
      <c r="CD637" s="450" t="str">
        <f t="shared" ca="1" si="628"/>
        <v/>
      </c>
      <c r="CF637" s="450" t="str">
        <f t="shared" si="629"/>
        <v/>
      </c>
      <c r="CG637" s="450" t="str">
        <f t="shared" si="630"/>
        <v/>
      </c>
      <c r="CI637" s="450" t="str">
        <f t="shared" ca="1" si="631"/>
        <v/>
      </c>
      <c r="CJ637" s="450" t="str">
        <f t="shared" ca="1" si="632"/>
        <v/>
      </c>
      <c r="CL637" s="450" t="str">
        <f t="shared" ca="1" si="633"/>
        <v/>
      </c>
      <c r="CM637" s="450" t="str">
        <f t="shared" ca="1" si="634"/>
        <v/>
      </c>
    </row>
    <row r="638" spans="1:91" s="441" customFormat="1" ht="17.399999999999999" x14ac:dyDescent="0.55000000000000004">
      <c r="A638" s="445">
        <v>16</v>
      </c>
      <c r="B638" s="423" t="str">
        <f t="shared" si="638"/>
        <v xml:space="preserve">: </v>
      </c>
      <c r="C638" s="424"/>
      <c r="D638" s="424"/>
      <c r="E638" s="425"/>
      <c r="F638" s="424"/>
      <c r="G638" s="425"/>
      <c r="H638" s="305"/>
      <c r="I638" s="424"/>
      <c r="J638" s="306"/>
      <c r="K638" s="529"/>
      <c r="L638" s="426"/>
      <c r="M638" s="427"/>
      <c r="N638" s="426" t="s">
        <v>344</v>
      </c>
      <c r="O638" s="432"/>
      <c r="P638" s="431"/>
      <c r="Q638" s="431"/>
      <c r="S638" s="442" t="str">
        <f t="shared" si="635"/>
        <v/>
      </c>
      <c r="T638" s="443" t="str">
        <f t="shared" si="636"/>
        <v/>
      </c>
      <c r="U638" s="442" t="str">
        <f t="shared" si="637"/>
        <v/>
      </c>
      <c r="V638" s="444" t="str">
        <f t="shared" si="604"/>
        <v>tons feed per ton milk</v>
      </c>
      <c r="Z638" s="446"/>
      <c r="AP638" s="446"/>
      <c r="AS638" s="453"/>
      <c r="AU638" s="450" t="str">
        <f t="shared" ca="1" si="605"/>
        <v/>
      </c>
      <c r="AV638" s="450" t="str">
        <f t="shared" ca="1" si="606"/>
        <v/>
      </c>
      <c r="AX638" s="450" t="str">
        <f t="shared" ca="1" si="607"/>
        <v/>
      </c>
      <c r="AY638" s="450" t="str">
        <f t="shared" ca="1" si="608"/>
        <v/>
      </c>
      <c r="BA638" s="450" t="str">
        <f t="shared" ca="1" si="609"/>
        <v/>
      </c>
      <c r="BB638" s="450" t="str">
        <f t="shared" ca="1" si="610"/>
        <v/>
      </c>
      <c r="BD638" s="450" t="str">
        <f t="shared" ca="1" si="611"/>
        <v/>
      </c>
      <c r="BE638" s="450" t="str">
        <f t="shared" ca="1" si="612"/>
        <v/>
      </c>
      <c r="BG638" s="450" t="str">
        <f t="shared" ca="1" si="613"/>
        <v/>
      </c>
      <c r="BH638" s="450" t="str">
        <f t="shared" ca="1" si="614"/>
        <v/>
      </c>
      <c r="BI638" s="451"/>
      <c r="BJ638" s="450" t="str">
        <f t="shared" ca="1" si="615"/>
        <v/>
      </c>
      <c r="BK638" s="450" t="str">
        <f t="shared" ca="1" si="616"/>
        <v/>
      </c>
      <c r="BM638" s="450" t="str">
        <f t="shared" ca="1" si="617"/>
        <v/>
      </c>
      <c r="BN638" s="450" t="str">
        <f t="shared" ca="1" si="618"/>
        <v/>
      </c>
      <c r="BP638" s="450" t="str">
        <f t="shared" ca="1" si="619"/>
        <v/>
      </c>
      <c r="BQ638" s="450" t="str">
        <f t="shared" ca="1" si="620"/>
        <v/>
      </c>
      <c r="BS638" s="450" t="str">
        <f t="shared" ca="1" si="621"/>
        <v/>
      </c>
      <c r="BT638" s="450" t="str">
        <f t="shared" ca="1" si="622"/>
        <v/>
      </c>
      <c r="BU638" s="452"/>
      <c r="BV638" s="446"/>
      <c r="BW638" s="450" t="str">
        <f t="shared" ca="1" si="623"/>
        <v/>
      </c>
      <c r="BX638" s="450" t="str">
        <f t="shared" ca="1" si="624"/>
        <v/>
      </c>
      <c r="BY638" s="452"/>
      <c r="BZ638" s="450" t="str">
        <f t="shared" ca="1" si="625"/>
        <v/>
      </c>
      <c r="CA638" s="450" t="str">
        <f t="shared" ca="1" si="626"/>
        <v/>
      </c>
      <c r="CC638" s="450" t="str">
        <f t="shared" ca="1" si="627"/>
        <v/>
      </c>
      <c r="CD638" s="450" t="str">
        <f t="shared" ca="1" si="628"/>
        <v/>
      </c>
      <c r="CF638" s="450" t="str">
        <f t="shared" si="629"/>
        <v/>
      </c>
      <c r="CG638" s="450" t="str">
        <f t="shared" si="630"/>
        <v/>
      </c>
      <c r="CI638" s="450" t="str">
        <f t="shared" ca="1" si="631"/>
        <v/>
      </c>
      <c r="CJ638" s="450" t="str">
        <f t="shared" ca="1" si="632"/>
        <v/>
      </c>
      <c r="CL638" s="450" t="str">
        <f t="shared" ca="1" si="633"/>
        <v/>
      </c>
      <c r="CM638" s="450" t="str">
        <f t="shared" ca="1" si="634"/>
        <v/>
      </c>
    </row>
    <row r="639" spans="1:91" s="441" customFormat="1" ht="17.399999999999999" x14ac:dyDescent="0.55000000000000004">
      <c r="A639" s="445">
        <v>17</v>
      </c>
      <c r="B639" s="423" t="str">
        <f t="shared" si="638"/>
        <v xml:space="preserve">: </v>
      </c>
      <c r="C639" s="424"/>
      <c r="D639" s="424"/>
      <c r="E639" s="425"/>
      <c r="F639" s="424"/>
      <c r="G639" s="425"/>
      <c r="H639" s="305"/>
      <c r="I639" s="424"/>
      <c r="J639" s="306"/>
      <c r="K639" s="529"/>
      <c r="L639" s="426"/>
      <c r="M639" s="427"/>
      <c r="N639" s="426" t="s">
        <v>344</v>
      </c>
      <c r="O639" s="432"/>
      <c r="P639" s="431"/>
      <c r="Q639" s="431"/>
      <c r="S639" s="442" t="str">
        <f t="shared" si="635"/>
        <v/>
      </c>
      <c r="T639" s="443" t="str">
        <f t="shared" si="636"/>
        <v/>
      </c>
      <c r="U639" s="442" t="str">
        <f t="shared" si="637"/>
        <v/>
      </c>
      <c r="V639" s="444" t="str">
        <f t="shared" si="604"/>
        <v>tons feed per ton milk</v>
      </c>
      <c r="Z639" s="446"/>
      <c r="AP639" s="446"/>
      <c r="AS639" s="453"/>
      <c r="AU639" s="450" t="str">
        <f t="shared" ca="1" si="605"/>
        <v/>
      </c>
      <c r="AV639" s="450" t="str">
        <f t="shared" ca="1" si="606"/>
        <v/>
      </c>
      <c r="AX639" s="450" t="str">
        <f t="shared" ca="1" si="607"/>
        <v/>
      </c>
      <c r="AY639" s="450" t="str">
        <f t="shared" ca="1" si="608"/>
        <v/>
      </c>
      <c r="BA639" s="450" t="str">
        <f t="shared" ca="1" si="609"/>
        <v/>
      </c>
      <c r="BB639" s="450" t="str">
        <f t="shared" ca="1" si="610"/>
        <v/>
      </c>
      <c r="BD639" s="450" t="str">
        <f t="shared" ca="1" si="611"/>
        <v/>
      </c>
      <c r="BE639" s="450" t="str">
        <f t="shared" ca="1" si="612"/>
        <v/>
      </c>
      <c r="BG639" s="450" t="str">
        <f t="shared" ca="1" si="613"/>
        <v/>
      </c>
      <c r="BH639" s="450" t="str">
        <f t="shared" ca="1" si="614"/>
        <v/>
      </c>
      <c r="BI639" s="451"/>
      <c r="BJ639" s="450" t="str">
        <f t="shared" ca="1" si="615"/>
        <v/>
      </c>
      <c r="BK639" s="450" t="str">
        <f t="shared" ca="1" si="616"/>
        <v/>
      </c>
      <c r="BM639" s="450" t="str">
        <f t="shared" ca="1" si="617"/>
        <v/>
      </c>
      <c r="BN639" s="450" t="str">
        <f t="shared" ca="1" si="618"/>
        <v/>
      </c>
      <c r="BP639" s="450" t="str">
        <f t="shared" ca="1" si="619"/>
        <v/>
      </c>
      <c r="BQ639" s="450" t="str">
        <f t="shared" ca="1" si="620"/>
        <v/>
      </c>
      <c r="BS639" s="450" t="str">
        <f t="shared" ca="1" si="621"/>
        <v/>
      </c>
      <c r="BT639" s="450" t="str">
        <f t="shared" ca="1" si="622"/>
        <v/>
      </c>
      <c r="BU639" s="452"/>
      <c r="BV639" s="446"/>
      <c r="BW639" s="450" t="str">
        <f t="shared" ca="1" si="623"/>
        <v/>
      </c>
      <c r="BX639" s="450" t="str">
        <f t="shared" ca="1" si="624"/>
        <v/>
      </c>
      <c r="BY639" s="452"/>
      <c r="BZ639" s="450" t="str">
        <f t="shared" ca="1" si="625"/>
        <v/>
      </c>
      <c r="CA639" s="450" t="str">
        <f t="shared" ca="1" si="626"/>
        <v/>
      </c>
      <c r="CC639" s="450" t="str">
        <f t="shared" ca="1" si="627"/>
        <v/>
      </c>
      <c r="CD639" s="450" t="str">
        <f t="shared" ca="1" si="628"/>
        <v/>
      </c>
      <c r="CF639" s="450" t="str">
        <f t="shared" si="629"/>
        <v/>
      </c>
      <c r="CG639" s="450" t="str">
        <f t="shared" si="630"/>
        <v/>
      </c>
      <c r="CI639" s="450" t="str">
        <f t="shared" ca="1" si="631"/>
        <v/>
      </c>
      <c r="CJ639" s="450" t="str">
        <f t="shared" ca="1" si="632"/>
        <v/>
      </c>
      <c r="CL639" s="450" t="str">
        <f t="shared" ca="1" si="633"/>
        <v/>
      </c>
      <c r="CM639" s="450" t="str">
        <f t="shared" ca="1" si="634"/>
        <v/>
      </c>
    </row>
    <row r="640" spans="1:91" s="441" customFormat="1" ht="17.399999999999999" x14ac:dyDescent="0.55000000000000004">
      <c r="A640" s="445">
        <v>18</v>
      </c>
      <c r="B640" s="423" t="str">
        <f t="shared" si="638"/>
        <v xml:space="preserve">: </v>
      </c>
      <c r="C640" s="424"/>
      <c r="D640" s="424"/>
      <c r="E640" s="425"/>
      <c r="F640" s="424"/>
      <c r="G640" s="425"/>
      <c r="H640" s="305"/>
      <c r="I640" s="424"/>
      <c r="J640" s="306"/>
      <c r="K640" s="529"/>
      <c r="L640" s="424"/>
      <c r="M640" s="468"/>
      <c r="N640" s="426" t="s">
        <v>344</v>
      </c>
      <c r="O640" s="432"/>
      <c r="P640" s="431"/>
      <c r="Q640" s="431"/>
      <c r="S640" s="442" t="str">
        <f t="shared" si="635"/>
        <v/>
      </c>
      <c r="T640" s="443" t="str">
        <f t="shared" si="636"/>
        <v/>
      </c>
      <c r="U640" s="442" t="str">
        <f t="shared" si="637"/>
        <v/>
      </c>
      <c r="V640" s="444" t="str">
        <f t="shared" si="604"/>
        <v>tons feed per ton milk</v>
      </c>
      <c r="Z640" s="446"/>
      <c r="AP640" s="446"/>
      <c r="AS640" s="453"/>
      <c r="AU640" s="450" t="str">
        <f t="shared" ca="1" si="605"/>
        <v/>
      </c>
      <c r="AV640" s="450" t="str">
        <f t="shared" ca="1" si="606"/>
        <v/>
      </c>
      <c r="AX640" s="450" t="str">
        <f t="shared" ca="1" si="607"/>
        <v/>
      </c>
      <c r="AY640" s="450" t="str">
        <f t="shared" ca="1" si="608"/>
        <v/>
      </c>
      <c r="BA640" s="450" t="str">
        <f t="shared" ca="1" si="609"/>
        <v/>
      </c>
      <c r="BB640" s="450" t="str">
        <f t="shared" ca="1" si="610"/>
        <v/>
      </c>
      <c r="BD640" s="450" t="str">
        <f t="shared" ca="1" si="611"/>
        <v/>
      </c>
      <c r="BE640" s="450" t="str">
        <f t="shared" ca="1" si="612"/>
        <v/>
      </c>
      <c r="BG640" s="450" t="str">
        <f t="shared" ca="1" si="613"/>
        <v/>
      </c>
      <c r="BH640" s="450" t="str">
        <f t="shared" ca="1" si="614"/>
        <v/>
      </c>
      <c r="BI640" s="451"/>
      <c r="BJ640" s="450" t="str">
        <f t="shared" ca="1" si="615"/>
        <v/>
      </c>
      <c r="BK640" s="450" t="str">
        <f t="shared" ca="1" si="616"/>
        <v/>
      </c>
      <c r="BM640" s="450" t="str">
        <f t="shared" ca="1" si="617"/>
        <v/>
      </c>
      <c r="BN640" s="450" t="str">
        <f t="shared" ca="1" si="618"/>
        <v/>
      </c>
      <c r="BP640" s="450" t="str">
        <f t="shared" ca="1" si="619"/>
        <v/>
      </c>
      <c r="BQ640" s="450" t="str">
        <f t="shared" ca="1" si="620"/>
        <v/>
      </c>
      <c r="BS640" s="450" t="str">
        <f t="shared" ca="1" si="621"/>
        <v/>
      </c>
      <c r="BT640" s="450" t="str">
        <f t="shared" ca="1" si="622"/>
        <v/>
      </c>
      <c r="BU640" s="452"/>
      <c r="BV640" s="446"/>
      <c r="BW640" s="450" t="str">
        <f t="shared" ca="1" si="623"/>
        <v/>
      </c>
      <c r="BX640" s="450" t="str">
        <f t="shared" ca="1" si="624"/>
        <v/>
      </c>
      <c r="BY640" s="452"/>
      <c r="BZ640" s="450" t="str">
        <f t="shared" ca="1" si="625"/>
        <v/>
      </c>
      <c r="CA640" s="450" t="str">
        <f t="shared" ca="1" si="626"/>
        <v/>
      </c>
      <c r="CC640" s="450" t="str">
        <f t="shared" ca="1" si="627"/>
        <v/>
      </c>
      <c r="CD640" s="450" t="str">
        <f t="shared" ca="1" si="628"/>
        <v/>
      </c>
      <c r="CF640" s="450" t="str">
        <f t="shared" si="629"/>
        <v/>
      </c>
      <c r="CG640" s="450" t="str">
        <f t="shared" si="630"/>
        <v/>
      </c>
      <c r="CI640" s="450" t="str">
        <f t="shared" ca="1" si="631"/>
        <v/>
      </c>
      <c r="CJ640" s="450" t="str">
        <f t="shared" ca="1" si="632"/>
        <v/>
      </c>
      <c r="CL640" s="450" t="str">
        <f t="shared" ca="1" si="633"/>
        <v/>
      </c>
      <c r="CM640" s="450" t="str">
        <f t="shared" ca="1" si="634"/>
        <v/>
      </c>
    </row>
    <row r="641" spans="1:92" s="441" customFormat="1" ht="17.399999999999999" x14ac:dyDescent="0.55000000000000004">
      <c r="A641" s="445">
        <v>19</v>
      </c>
      <c r="B641" s="423" t="str">
        <f t="shared" si="638"/>
        <v xml:space="preserve">: </v>
      </c>
      <c r="C641" s="424"/>
      <c r="D641" s="424"/>
      <c r="E641" s="425"/>
      <c r="F641" s="424"/>
      <c r="G641" s="425"/>
      <c r="H641" s="305"/>
      <c r="I641" s="424"/>
      <c r="J641" s="306"/>
      <c r="K641" s="529"/>
      <c r="L641" s="424"/>
      <c r="M641" s="468"/>
      <c r="N641" s="426" t="s">
        <v>344</v>
      </c>
      <c r="O641" s="432"/>
      <c r="P641" s="431"/>
      <c r="Q641" s="431"/>
      <c r="S641" s="442" t="str">
        <f t="shared" si="635"/>
        <v/>
      </c>
      <c r="T641" s="443" t="str">
        <f t="shared" si="636"/>
        <v/>
      </c>
      <c r="U641" s="442" t="str">
        <f t="shared" si="637"/>
        <v/>
      </c>
      <c r="V641" s="444" t="str">
        <f t="shared" si="604"/>
        <v>tons feed per ton milk</v>
      </c>
      <c r="Z641" s="446"/>
      <c r="AP641" s="446"/>
      <c r="AS641" s="453"/>
      <c r="AU641" s="450" t="str">
        <f t="shared" ca="1" si="605"/>
        <v/>
      </c>
      <c r="AV641" s="450" t="str">
        <f t="shared" ca="1" si="606"/>
        <v/>
      </c>
      <c r="AX641" s="450" t="str">
        <f t="shared" ca="1" si="607"/>
        <v/>
      </c>
      <c r="AY641" s="450" t="str">
        <f t="shared" ca="1" si="608"/>
        <v/>
      </c>
      <c r="BA641" s="450" t="str">
        <f t="shared" ca="1" si="609"/>
        <v/>
      </c>
      <c r="BB641" s="450" t="str">
        <f t="shared" ca="1" si="610"/>
        <v/>
      </c>
      <c r="BD641" s="450" t="str">
        <f t="shared" ca="1" si="611"/>
        <v/>
      </c>
      <c r="BE641" s="450" t="str">
        <f t="shared" ca="1" si="612"/>
        <v/>
      </c>
      <c r="BG641" s="450" t="str">
        <f t="shared" ca="1" si="613"/>
        <v/>
      </c>
      <c r="BH641" s="450" t="str">
        <f t="shared" ca="1" si="614"/>
        <v/>
      </c>
      <c r="BI641" s="451"/>
      <c r="BJ641" s="450" t="str">
        <f t="shared" ca="1" si="615"/>
        <v/>
      </c>
      <c r="BK641" s="450" t="str">
        <f t="shared" ca="1" si="616"/>
        <v/>
      </c>
      <c r="BM641" s="450" t="str">
        <f t="shared" ca="1" si="617"/>
        <v/>
      </c>
      <c r="BN641" s="450" t="str">
        <f t="shared" ca="1" si="618"/>
        <v/>
      </c>
      <c r="BP641" s="450" t="str">
        <f t="shared" ca="1" si="619"/>
        <v/>
      </c>
      <c r="BQ641" s="450" t="str">
        <f t="shared" ca="1" si="620"/>
        <v/>
      </c>
      <c r="BS641" s="450" t="str">
        <f t="shared" ca="1" si="621"/>
        <v/>
      </c>
      <c r="BT641" s="450" t="str">
        <f t="shared" ca="1" si="622"/>
        <v/>
      </c>
      <c r="BU641" s="452"/>
      <c r="BV641" s="446"/>
      <c r="BW641" s="450" t="str">
        <f t="shared" ca="1" si="623"/>
        <v/>
      </c>
      <c r="BX641" s="450" t="str">
        <f t="shared" ca="1" si="624"/>
        <v/>
      </c>
      <c r="BY641" s="452"/>
      <c r="BZ641" s="450" t="str">
        <f t="shared" ca="1" si="625"/>
        <v/>
      </c>
      <c r="CA641" s="450" t="str">
        <f t="shared" ca="1" si="626"/>
        <v/>
      </c>
      <c r="CC641" s="450" t="str">
        <f t="shared" ca="1" si="627"/>
        <v/>
      </c>
      <c r="CD641" s="450" t="str">
        <f t="shared" ca="1" si="628"/>
        <v/>
      </c>
      <c r="CF641" s="450" t="str">
        <f t="shared" si="629"/>
        <v/>
      </c>
      <c r="CG641" s="450" t="str">
        <f t="shared" si="630"/>
        <v/>
      </c>
      <c r="CI641" s="450" t="str">
        <f t="shared" ca="1" si="631"/>
        <v/>
      </c>
      <c r="CJ641" s="450" t="str">
        <f t="shared" ca="1" si="632"/>
        <v/>
      </c>
      <c r="CL641" s="450" t="str">
        <f t="shared" ca="1" si="633"/>
        <v/>
      </c>
      <c r="CM641" s="450" t="str">
        <f t="shared" ca="1" si="634"/>
        <v/>
      </c>
    </row>
    <row r="642" spans="1:92" s="441" customFormat="1" ht="17.399999999999999" x14ac:dyDescent="0.55000000000000004">
      <c r="A642" s="445">
        <v>20</v>
      </c>
      <c r="B642" s="423" t="str">
        <f t="shared" si="638"/>
        <v xml:space="preserve">: </v>
      </c>
      <c r="C642" s="424"/>
      <c r="D642" s="424"/>
      <c r="E642" s="425"/>
      <c r="F642" s="424"/>
      <c r="G642" s="425"/>
      <c r="H642" s="305"/>
      <c r="I642" s="424"/>
      <c r="J642" s="306"/>
      <c r="K642" s="529"/>
      <c r="L642" s="424"/>
      <c r="M642" s="468"/>
      <c r="N642" s="426" t="s">
        <v>344</v>
      </c>
      <c r="O642" s="432"/>
      <c r="P642" s="431"/>
      <c r="Q642" s="431"/>
      <c r="S642" s="442" t="str">
        <f t="shared" si="635"/>
        <v/>
      </c>
      <c r="T642" s="443" t="str">
        <f t="shared" si="636"/>
        <v/>
      </c>
      <c r="U642" s="442" t="str">
        <f t="shared" si="637"/>
        <v/>
      </c>
      <c r="V642" s="444" t="str">
        <f t="shared" si="604"/>
        <v>tons feed per ton milk</v>
      </c>
      <c r="Z642" s="446"/>
      <c r="AP642" s="446"/>
      <c r="AS642" s="453"/>
      <c r="AU642" s="450" t="str">
        <f t="shared" ca="1" si="605"/>
        <v/>
      </c>
      <c r="AV642" s="450" t="str">
        <f t="shared" ca="1" si="606"/>
        <v/>
      </c>
      <c r="AX642" s="450" t="str">
        <f t="shared" ca="1" si="607"/>
        <v/>
      </c>
      <c r="AY642" s="450" t="str">
        <f t="shared" ca="1" si="608"/>
        <v/>
      </c>
      <c r="BA642" s="450" t="str">
        <f t="shared" ca="1" si="609"/>
        <v/>
      </c>
      <c r="BB642" s="450" t="str">
        <f t="shared" ca="1" si="610"/>
        <v/>
      </c>
      <c r="BD642" s="450" t="str">
        <f t="shared" ca="1" si="611"/>
        <v/>
      </c>
      <c r="BE642" s="450" t="str">
        <f t="shared" ca="1" si="612"/>
        <v/>
      </c>
      <c r="BG642" s="450" t="str">
        <f t="shared" ca="1" si="613"/>
        <v/>
      </c>
      <c r="BH642" s="450" t="str">
        <f t="shared" ca="1" si="614"/>
        <v/>
      </c>
      <c r="BI642" s="451"/>
      <c r="BJ642" s="450" t="str">
        <f t="shared" ca="1" si="615"/>
        <v/>
      </c>
      <c r="BK642" s="450" t="str">
        <f t="shared" ca="1" si="616"/>
        <v/>
      </c>
      <c r="BM642" s="450" t="str">
        <f t="shared" ca="1" si="617"/>
        <v/>
      </c>
      <c r="BN642" s="450" t="str">
        <f t="shared" ca="1" si="618"/>
        <v/>
      </c>
      <c r="BP642" s="450" t="str">
        <f t="shared" ca="1" si="619"/>
        <v/>
      </c>
      <c r="BQ642" s="450" t="str">
        <f t="shared" ca="1" si="620"/>
        <v/>
      </c>
      <c r="BS642" s="450" t="str">
        <f t="shared" ca="1" si="621"/>
        <v/>
      </c>
      <c r="BT642" s="450" t="str">
        <f t="shared" ca="1" si="622"/>
        <v/>
      </c>
      <c r="BU642" s="452"/>
      <c r="BV642" s="446"/>
      <c r="BW642" s="450" t="str">
        <f t="shared" ca="1" si="623"/>
        <v/>
      </c>
      <c r="BX642" s="450" t="str">
        <f t="shared" ca="1" si="624"/>
        <v/>
      </c>
      <c r="BY642" s="452"/>
      <c r="BZ642" s="450" t="str">
        <f t="shared" ca="1" si="625"/>
        <v/>
      </c>
      <c r="CA642" s="450" t="str">
        <f t="shared" ca="1" si="626"/>
        <v/>
      </c>
      <c r="CC642" s="450" t="str">
        <f t="shared" ca="1" si="627"/>
        <v/>
      </c>
      <c r="CD642" s="450" t="str">
        <f t="shared" ca="1" si="628"/>
        <v/>
      </c>
      <c r="CF642" s="450" t="str">
        <f t="shared" si="629"/>
        <v/>
      </c>
      <c r="CG642" s="450" t="str">
        <f t="shared" si="630"/>
        <v/>
      </c>
      <c r="CI642" s="450" t="str">
        <f t="shared" ca="1" si="631"/>
        <v/>
      </c>
      <c r="CJ642" s="450" t="str">
        <f t="shared" ca="1" si="632"/>
        <v/>
      </c>
      <c r="CL642" s="450" t="str">
        <f t="shared" ca="1" si="633"/>
        <v/>
      </c>
      <c r="CM642" s="450" t="str">
        <f t="shared" ca="1" si="634"/>
        <v/>
      </c>
    </row>
    <row r="643" spans="1:92" s="239" customFormat="1" ht="42" x14ac:dyDescent="0.55000000000000004">
      <c r="A643" s="241"/>
      <c r="B643" s="271" t="s">
        <v>210</v>
      </c>
      <c r="C643" s="272"/>
      <c r="D643" s="272"/>
      <c r="E643" s="272"/>
      <c r="F643" s="272"/>
      <c r="G643" s="272"/>
      <c r="H643" s="241"/>
      <c r="J643" s="273"/>
      <c r="K643" s="560"/>
      <c r="L643" s="241"/>
      <c r="M643" s="241" t="s">
        <v>211</v>
      </c>
      <c r="N643" s="241"/>
      <c r="P643" s="262"/>
      <c r="Q643" s="262"/>
      <c r="R643" s="316" t="s">
        <v>302</v>
      </c>
      <c r="S643" s="318">
        <f>AVERAGE(S623:S642)</f>
        <v>1.8650645994832042</v>
      </c>
      <c r="T643" s="274">
        <f>IF(S651="Y",SUM(T623:T642)/SUM(O623:O642),AVERAGE(T623:T642))</f>
        <v>1.8650645994832042</v>
      </c>
      <c r="U643" s="275" t="e">
        <f>SUM(U623:U642)/SUM(O623:O642)</f>
        <v>#DIV/0!</v>
      </c>
      <c r="Z643" s="232"/>
      <c r="AP643" s="232"/>
      <c r="AT643" s="273" t="s">
        <v>212</v>
      </c>
      <c r="AU643" s="276" t="e">
        <f ca="1">AVERAGE(AU623:AU642)</f>
        <v>#DIV/0!</v>
      </c>
      <c r="AV643" s="276">
        <f ca="1">SUM(AV623:AV642)/COUNTIF(AV623:AV642,"&gt;0")</f>
        <v>0.6</v>
      </c>
      <c r="AX643" s="276">
        <f ca="1">AVERAGE(AX623:AX642)</f>
        <v>1.8650645994832042</v>
      </c>
      <c r="AY643" s="276">
        <f ca="1">SUM(AY623:AY642)/COUNTIF(AY623:AY642,"&gt;0")</f>
        <v>1.8650645994832042</v>
      </c>
      <c r="BA643" s="276">
        <f ca="1">AVERAGE(BA623:BA642)</f>
        <v>1.8650645994832042</v>
      </c>
      <c r="BB643" s="276" t="e">
        <f ca="1">SUM(BB623:BB642)/COUNTIF(BB623:BB642,"&gt;0")</f>
        <v>#DIV/0!</v>
      </c>
      <c r="BD643" s="276">
        <f ca="1">AVERAGE(BD623:BD642)</f>
        <v>1.8650645994832042</v>
      </c>
      <c r="BE643" s="276">
        <f ca="1">SUM(BE623:BE642)/COUNTIF(BE623:BE642,"&gt;0")</f>
        <v>1.8650645994832042</v>
      </c>
      <c r="BG643" s="276">
        <f ca="1">AVERAGE(BG623:BG642)</f>
        <v>1.8650645994832042</v>
      </c>
      <c r="BH643" s="276">
        <f ca="1">SUM(BH623:BH642)/COUNTIF(BH623:BH642,"&gt;0")</f>
        <v>1.8650645994832042</v>
      </c>
      <c r="BI643" s="235"/>
      <c r="BJ643" s="276">
        <f ca="1">AVERAGE(BJ623:BJ642)</f>
        <v>1.8650645994832042</v>
      </c>
      <c r="BK643" s="276">
        <f ca="1">SUM(BK623:BK642)/COUNTIF(BK623:BK642,"&gt;0")</f>
        <v>1.8650645994832042</v>
      </c>
      <c r="BM643" s="276">
        <f ca="1">AVERAGE(BM623:BM642)</f>
        <v>1.8650645994832042</v>
      </c>
      <c r="BN643" s="276" t="e">
        <f ca="1">SUM(BN623:BN642)/COUNTIF(BN623:BN642,"&gt;0")</f>
        <v>#DIV/0!</v>
      </c>
      <c r="BP643" s="276">
        <f ca="1">AVERAGE(BP623:BP642)</f>
        <v>1.8650645994832042</v>
      </c>
      <c r="BQ643" s="276">
        <f ca="1">SUM(BQ623:BQ642)/COUNTIF(BQ623:BQ642,"&gt;0")</f>
        <v>1.8650645994832042</v>
      </c>
      <c r="BS643" s="276">
        <f ca="1">AVERAGE(BS623:BS642)</f>
        <v>1.8650645994832042</v>
      </c>
      <c r="BT643" s="276">
        <f ca="1">SUM(BT623:BT642)/COUNTIF(BT623:BT642,"&gt;0")</f>
        <v>1.8650645994832042</v>
      </c>
      <c r="BU643" s="241"/>
      <c r="BV643" s="232"/>
      <c r="BW643" s="276">
        <f ca="1">AVERAGE(BW623:BW642)</f>
        <v>1.8650645994832042</v>
      </c>
      <c r="BX643" s="276">
        <f ca="1">SUM(BX623:BX642)/COUNTIF(BX623:BX642,"&gt;0")</f>
        <v>1.8650645994832042</v>
      </c>
      <c r="BY643" s="241"/>
      <c r="BZ643" s="276" t="e">
        <f ca="1">AVERAGE(BZ623:BZ642)</f>
        <v>#DIV/0!</v>
      </c>
      <c r="CA643" s="276">
        <f ca="1">SUM(CA623:CA642)/COUNTIF(CA623:CA642,"&gt;0")</f>
        <v>1.8650645994832042</v>
      </c>
      <c r="CC643" s="276" t="e">
        <f ca="1">AVERAGE(CC623:CC642)</f>
        <v>#DIV/0!</v>
      </c>
      <c r="CD643" s="276">
        <f ca="1">SUM(CD623:CD642)/COUNTIF(CD623:CD642,"&gt;0")</f>
        <v>1.8650645994832042</v>
      </c>
      <c r="CF643" s="276" t="e">
        <f>AVERAGE(CF623:CF642)</f>
        <v>#DIV/0!</v>
      </c>
      <c r="CG643" s="276" t="e">
        <f>SUM(CG623:CG642)/COUNTIF(CG623:CG642,"&gt;0")</f>
        <v>#DIV/0!</v>
      </c>
      <c r="CI643" s="276">
        <f ca="1">AVERAGE(CI623:CI642)</f>
        <v>2.0231976744186047</v>
      </c>
      <c r="CJ643" s="276">
        <f ca="1">SUM(CJ623:CJ642)/COUNTIF(CJ623:CJ642,"&gt;0")</f>
        <v>1.8650645994832042</v>
      </c>
      <c r="CL643" s="276">
        <f ca="1">AVERAGE(CL623:CL642)</f>
        <v>1.8650645994832042</v>
      </c>
      <c r="CM643" s="276">
        <f ca="1">SUM(CM623:CM642)/COUNTIF(CM623:CM642,"&gt;0")</f>
        <v>1.8650645994832042</v>
      </c>
    </row>
    <row r="644" spans="1:92" s="441" customFormat="1" ht="17.399999999999999" x14ac:dyDescent="0.55000000000000004">
      <c r="A644" s="452"/>
      <c r="B644" s="480" t="s">
        <v>213</v>
      </c>
      <c r="C644" s="481" t="s">
        <v>214</v>
      </c>
      <c r="D644" s="277" t="s">
        <v>339</v>
      </c>
      <c r="E644" s="482" t="s">
        <v>340</v>
      </c>
      <c r="F644" s="482"/>
      <c r="G644" s="482"/>
      <c r="H644" s="482"/>
      <c r="I644" s="482"/>
      <c r="J644" s="482"/>
      <c r="K644" s="576"/>
      <c r="L644" s="452"/>
      <c r="M644" s="452"/>
      <c r="N644" s="452"/>
      <c r="P644" s="431"/>
      <c r="Q644" s="431"/>
      <c r="R644" s="483" t="s">
        <v>215</v>
      </c>
      <c r="S644" s="484">
        <f>S643+V644*S647</f>
        <v>2.8712640045153632</v>
      </c>
      <c r="T644" s="484">
        <f>T643+V644*T647</f>
        <v>2.8712640045153632</v>
      </c>
      <c r="U644" s="484" t="e">
        <f>U643+V644*U647</f>
        <v>#DIV/0!</v>
      </c>
      <c r="V644" s="485">
        <v>1</v>
      </c>
      <c r="W644" s="467" t="s">
        <v>216</v>
      </c>
      <c r="Z644" s="446"/>
      <c r="AP644" s="446"/>
      <c r="AT644" s="483" t="s">
        <v>215</v>
      </c>
      <c r="AU644" s="486">
        <f ca="1">AU643+(AU649*AU646)</f>
        <v>1.6061994050321586</v>
      </c>
      <c r="AV644" s="486" t="e">
        <f ca="1">AV643+(AV649*AU646)</f>
        <v>#DIV/0!</v>
      </c>
      <c r="AX644" s="486" t="e">
        <f ca="1">AX643+(AX649*AX646)</f>
        <v>#DIV/0!</v>
      </c>
      <c r="AY644" s="486" t="e">
        <f ca="1">AY643+(AY649*AX646)</f>
        <v>#DIV/0!</v>
      </c>
      <c r="BA644" s="486" t="e">
        <f ca="1">BA643+(BA649*BA646)</f>
        <v>#DIV/0!</v>
      </c>
      <c r="BB644" s="486" t="e">
        <f ca="1">BB643+(BB649*BA646)</f>
        <v>#DIV/0!</v>
      </c>
      <c r="BD644" s="486" t="e">
        <f ca="1">BD643+(BD649*BD646)</f>
        <v>#DIV/0!</v>
      </c>
      <c r="BE644" s="486" t="e">
        <f ca="1">BE643+(BE649*BD646)</f>
        <v>#DIV/0!</v>
      </c>
      <c r="BG644" s="486" t="e">
        <f ca="1">BG643+(BG649*BG646)</f>
        <v>#DIV/0!</v>
      </c>
      <c r="BH644" s="486">
        <f ca="1">BH643+(BH649*BG646)</f>
        <v>2.9791983404885767</v>
      </c>
      <c r="BI644" s="451"/>
      <c r="BJ644" s="486" t="e">
        <f ca="1">BJ643+(BJ649*BJ646)</f>
        <v>#DIV/0!</v>
      </c>
      <c r="BK644" s="486" t="e">
        <f ca="1">BK643+(BK649*BJ646)</f>
        <v>#DIV/0!</v>
      </c>
      <c r="BM644" s="486">
        <f ca="1">BM643+(BM649*BM646)</f>
        <v>2.8712640045153632</v>
      </c>
      <c r="BN644" s="486" t="e">
        <f ca="1">BN643+(BN649*BM646)</f>
        <v>#DIV/0!</v>
      </c>
      <c r="BP644" s="486" t="e">
        <f ca="1">BP643+(BP649*BP646)</f>
        <v>#DIV/0!</v>
      </c>
      <c r="BQ644" s="486" t="e">
        <f ca="1">BQ643+(BQ649*BP646)</f>
        <v>#DIV/0!</v>
      </c>
      <c r="BS644" s="486" t="e">
        <f ca="1">BS643+(BS649*BS646)</f>
        <v>#DIV/0!</v>
      </c>
      <c r="BT644" s="486" t="e">
        <f ca="1">BT643+(BT649*BS646)</f>
        <v>#DIV/0!</v>
      </c>
      <c r="BU644" s="452"/>
      <c r="BV644" s="446"/>
      <c r="BW644" s="486" t="e">
        <f ca="1">BW643+(BW649*BW646)</f>
        <v>#DIV/0!</v>
      </c>
      <c r="BX644" s="486" t="e">
        <f ca="1">BX643+(BX649*BW646)</f>
        <v>#DIV/0!</v>
      </c>
      <c r="BY644" s="452"/>
      <c r="BZ644" s="486" t="e">
        <f ca="1">BZ643+(BZ649*BZ646)</f>
        <v>#DIV/0!</v>
      </c>
      <c r="CA644" s="486" t="e">
        <f ca="1">CA643+(CA649*BZ646)</f>
        <v>#DIV/0!</v>
      </c>
      <c r="CC644" s="486" t="e">
        <f ca="1">CC643+(CC649*CC646)</f>
        <v>#DIV/0!</v>
      </c>
      <c r="CD644" s="486" t="e">
        <f ca="1">CD643+(CD649*CC646)</f>
        <v>#DIV/0!</v>
      </c>
      <c r="CF644" s="486" t="e">
        <f>CF643+(CF649*CF646)</f>
        <v>#DIV/0!</v>
      </c>
      <c r="CG644" s="486" t="e">
        <f>CG643+(CG649*CF646)</f>
        <v>#DIV/0!</v>
      </c>
      <c r="CI644" s="486" t="e">
        <f ca="1">CI643+(CI649*CI646)</f>
        <v>#DIV/0!</v>
      </c>
      <c r="CJ644" s="486">
        <f ca="1">CJ643+(CJ649*CI646)</f>
        <v>2.8210652655531763</v>
      </c>
      <c r="CL644" s="486" t="e">
        <f ca="1">CL643+(CL649*CL646)</f>
        <v>#DIV/0!</v>
      </c>
      <c r="CM644" s="486" t="e">
        <f ca="1">CM643+(CM649*CL646)</f>
        <v>#DIV/0!</v>
      </c>
    </row>
    <row r="645" spans="1:92" s="241" customFormat="1" ht="13" customHeight="1" x14ac:dyDescent="0.55000000000000004">
      <c r="B645" s="271" t="s">
        <v>217</v>
      </c>
      <c r="C645" s="262"/>
      <c r="D645" s="284"/>
      <c r="E645" s="285"/>
      <c r="F645" s="285"/>
      <c r="G645" s="285"/>
      <c r="H645" s="285"/>
      <c r="I645" s="285"/>
      <c r="J645" s="285"/>
      <c r="K645" s="562"/>
      <c r="L645" s="239"/>
      <c r="M645" s="239"/>
      <c r="R645" s="279" t="s">
        <v>218</v>
      </c>
      <c r="S645" s="280">
        <f>S643-V645*S647</f>
        <v>0.85886519445104548</v>
      </c>
      <c r="T645" s="280">
        <f>T643-V645*T647</f>
        <v>0.85886519445104548</v>
      </c>
      <c r="U645" s="280" t="e">
        <f>U643-V645*U647</f>
        <v>#DIV/0!</v>
      </c>
      <c r="V645" s="281">
        <v>1</v>
      </c>
      <c r="W645" s="282" t="s">
        <v>219</v>
      </c>
      <c r="X645" s="239"/>
      <c r="Z645" s="286"/>
      <c r="AP645" s="286"/>
      <c r="AQ645" s="239"/>
      <c r="AR645" s="239"/>
      <c r="AS645" s="239"/>
      <c r="AT645" s="279" t="s">
        <v>218</v>
      </c>
      <c r="AU645" s="283" t="e">
        <f ca="1">AU643-(AU649*AU647)</f>
        <v>#DIV/0!</v>
      </c>
      <c r="AV645" s="283">
        <f ca="1">AV643-(AV649*AU647)</f>
        <v>-0.40619940503215879</v>
      </c>
      <c r="AW645" s="239"/>
      <c r="AX645" s="283" t="e">
        <f ca="1">AX643-(AX649*AX647)</f>
        <v>#DIV/0!</v>
      </c>
      <c r="AY645" s="283" t="e">
        <f ca="1">AY643-(AY649*AX647)</f>
        <v>#DIV/0!</v>
      </c>
      <c r="AZ645" s="239"/>
      <c r="BA645" s="283" t="e">
        <f ca="1">BA643-(BA649*BA647)</f>
        <v>#DIV/0!</v>
      </c>
      <c r="BB645" s="283" t="e">
        <f ca="1">BB643-(BB649*BA647)</f>
        <v>#DIV/0!</v>
      </c>
      <c r="BC645" s="239"/>
      <c r="BD645" s="283">
        <f ca="1">BD643-(BD649*BD647)</f>
        <v>0.85886519445104548</v>
      </c>
      <c r="BE645" s="283" t="e">
        <f ca="1">BE643-(BE649*BD647)</f>
        <v>#DIV/0!</v>
      </c>
      <c r="BF645" s="239"/>
      <c r="BG645" s="283" t="e">
        <f ca="1">BG643-(BG649*BG647)</f>
        <v>#DIV/0!</v>
      </c>
      <c r="BH645" s="283">
        <f ca="1">BH643-(BH649*BG647)</f>
        <v>0.90906393341323233</v>
      </c>
      <c r="BI645" s="235"/>
      <c r="BJ645" s="283" t="e">
        <f ca="1">BJ643-(BJ649*BJ647)</f>
        <v>#DIV/0!</v>
      </c>
      <c r="BK645" s="283" t="e">
        <f ca="1">BK643-(BK649*BJ647)</f>
        <v>#DIV/0!</v>
      </c>
      <c r="BL645" s="239"/>
      <c r="BM645" s="283">
        <f ca="1">BM643-(BM649*BM647)</f>
        <v>-0.40619940503215879</v>
      </c>
      <c r="BN645" s="283" t="e">
        <f ca="1">BN643-(BN649*BM647)</f>
        <v>#DIV/0!</v>
      </c>
      <c r="BO645" s="239"/>
      <c r="BP645" s="283" t="e">
        <f ca="1">BP643-(BP649*BP647)</f>
        <v>#DIV/0!</v>
      </c>
      <c r="BQ645" s="283" t="e">
        <f ca="1">BQ643-(BQ649*BP647)</f>
        <v>#DIV/0!</v>
      </c>
      <c r="BR645" s="239"/>
      <c r="BS645" s="283" t="e">
        <f ca="1">BS643-(BS649*BS647)</f>
        <v>#DIV/0!</v>
      </c>
      <c r="BT645" s="283" t="e">
        <f ca="1">BT643-(BT649*BS647)</f>
        <v>#DIV/0!</v>
      </c>
      <c r="BV645" s="232"/>
      <c r="BW645" s="283" t="e">
        <f ca="1">BW643-(BW649*BW647)</f>
        <v>#DIV/0!</v>
      </c>
      <c r="BX645" s="283" t="e">
        <f ca="1">BX643-(BX649*BW647)</f>
        <v>#DIV/0!</v>
      </c>
      <c r="BZ645" s="283" t="e">
        <f ca="1">BZ643-(BZ649*BZ647)</f>
        <v>#DIV/0!</v>
      </c>
      <c r="CA645" s="283" t="e">
        <f ca="1">CA643-(CA649*BZ647)</f>
        <v>#DIV/0!</v>
      </c>
      <c r="CB645" s="239"/>
      <c r="CC645" s="283" t="e">
        <f ca="1">CC643-(CC649*CC647)</f>
        <v>#DIV/0!</v>
      </c>
      <c r="CD645" s="283" t="e">
        <f ca="1">CD643-(CD649*CC647)</f>
        <v>#DIV/0!</v>
      </c>
      <c r="CE645" s="239"/>
      <c r="CF645" s="283" t="e">
        <f>CF643-(CF649*CF647)</f>
        <v>#DIV/0!</v>
      </c>
      <c r="CG645" s="283" t="e">
        <f>CG643-(CG649*CF647)</f>
        <v>#DIV/0!</v>
      </c>
      <c r="CH645" s="239"/>
      <c r="CI645" s="283">
        <f ca="1">CI643-(CI649*CI647)</f>
        <v>1.0169982693864459</v>
      </c>
      <c r="CJ645" s="283">
        <f ca="1">CJ643-(CJ649*CI647)</f>
        <v>1.0671970083486326</v>
      </c>
      <c r="CK645" s="239"/>
      <c r="CL645" s="283" t="e">
        <f ca="1">CL643-(CL649*CL647)</f>
        <v>#DIV/0!</v>
      </c>
      <c r="CM645" s="283" t="e">
        <f ca="1">CM643-(CM649*CL647)</f>
        <v>#DIV/0!</v>
      </c>
      <c r="CN645" s="239"/>
    </row>
    <row r="646" spans="1:92" s="452" customFormat="1" ht="17.399999999999999" x14ac:dyDescent="0.55000000000000004">
      <c r="C646" s="431"/>
      <c r="D646" s="300"/>
      <c r="E646" s="487"/>
      <c r="F646" s="487"/>
      <c r="G646" s="487"/>
      <c r="H646" s="487"/>
      <c r="I646" s="487"/>
      <c r="J646" s="487"/>
      <c r="K646" s="577"/>
      <c r="R646" s="483" t="s">
        <v>220</v>
      </c>
      <c r="S646" s="484" t="str">
        <f>IF((0.67*S647)&gt;S643,"no","yes")</f>
        <v>yes</v>
      </c>
      <c r="T646" s="484" t="str">
        <f>IF((0.67*T647)&gt;T643,"no","yes")</f>
        <v>yes</v>
      </c>
      <c r="U646" s="484" t="e">
        <f>IF((0.67*U647)&gt;U643,"no","yes")</f>
        <v>#DIV/0!</v>
      </c>
      <c r="Z646" s="488"/>
      <c r="AP646" s="488"/>
      <c r="AS646" s="755" t="s">
        <v>221</v>
      </c>
      <c r="AT646" s="756"/>
      <c r="AU646" s="485">
        <v>1</v>
      </c>
      <c r="AX646" s="485">
        <v>1</v>
      </c>
      <c r="BA646" s="485">
        <v>1</v>
      </c>
      <c r="BD646" s="485">
        <v>1</v>
      </c>
      <c r="BG646" s="485">
        <v>1</v>
      </c>
      <c r="BI646" s="451"/>
      <c r="BJ646" s="485">
        <v>1</v>
      </c>
      <c r="BM646" s="485">
        <v>1</v>
      </c>
      <c r="BP646" s="485">
        <v>1</v>
      </c>
      <c r="BS646" s="485">
        <v>1</v>
      </c>
      <c r="BV646" s="488"/>
      <c r="BW646" s="485">
        <v>1</v>
      </c>
      <c r="BZ646" s="485">
        <v>1</v>
      </c>
      <c r="CC646" s="485">
        <v>1</v>
      </c>
      <c r="CF646" s="485">
        <v>1</v>
      </c>
      <c r="CI646" s="485">
        <v>1</v>
      </c>
      <c r="CL646" s="485">
        <v>1</v>
      </c>
    </row>
    <row r="647" spans="1:92" s="452" customFormat="1" ht="17.399999999999999" x14ac:dyDescent="0.55000000000000004">
      <c r="A647" s="489" t="str">
        <f>HYPERLINK("#"&amp;"'"&amp;A$1&amp;"'!a1","Back to top")</f>
        <v>Back to top</v>
      </c>
      <c r="B647" s="489"/>
      <c r="C647" s="431"/>
      <c r="D647" s="300"/>
      <c r="E647" s="487"/>
      <c r="F647" s="487"/>
      <c r="G647" s="487"/>
      <c r="H647" s="487"/>
      <c r="I647" s="487"/>
      <c r="J647" s="487"/>
      <c r="K647" s="577"/>
      <c r="N647" s="467"/>
      <c r="O647" s="467"/>
      <c r="R647" s="483" t="s">
        <v>222</v>
      </c>
      <c r="S647" s="484">
        <f>_xlfn.STDEV.P(S623:S642)</f>
        <v>1.0061994050321588</v>
      </c>
      <c r="T647" s="484">
        <f t="array" ref="T647">IF(S651="Y",SQRT(SUM(O623:O642*(M623:M642-(T643))^2)/((COUNTIFS(O623:O642,"&lt;&gt;0")-1)/COUNTIFS(O623:O642,"&lt;&gt;0")*SUM(O623:O642))),_xlfn.STDEV.P(T623:T642))</f>
        <v>1.0061994050321588</v>
      </c>
      <c r="U647" s="484" t="e">
        <f t="array" ref="U647">SQRT(SUM(O623:O642*(M623:M642-(U643))^2)/((COUNTIFS(O623:O642,"&lt;&gt;0")-1)/COUNTIFS(O623:O642,"&lt;&gt;0")*SUM(O623:O642)))</f>
        <v>#DIV/0!</v>
      </c>
      <c r="Z647" s="488"/>
      <c r="AP647" s="488"/>
      <c r="AS647" s="755"/>
      <c r="AT647" s="756"/>
      <c r="AU647" s="485">
        <v>1</v>
      </c>
      <c r="AX647" s="485">
        <v>1</v>
      </c>
      <c r="BA647" s="485">
        <v>1</v>
      </c>
      <c r="BD647" s="485">
        <v>1</v>
      </c>
      <c r="BG647" s="485">
        <v>1</v>
      </c>
      <c r="BI647" s="451"/>
      <c r="BJ647" s="485">
        <v>1</v>
      </c>
      <c r="BM647" s="485">
        <v>1</v>
      </c>
      <c r="BP647" s="485">
        <v>1</v>
      </c>
      <c r="BS647" s="485">
        <v>1</v>
      </c>
      <c r="BV647" s="488"/>
      <c r="BW647" s="485">
        <v>1</v>
      </c>
      <c r="BZ647" s="485">
        <v>1</v>
      </c>
      <c r="CC647" s="485">
        <v>1</v>
      </c>
      <c r="CF647" s="485">
        <v>1</v>
      </c>
      <c r="CI647" s="485">
        <v>1</v>
      </c>
      <c r="CL647" s="485">
        <v>1</v>
      </c>
    </row>
    <row r="648" spans="1:92" s="452" customFormat="1" ht="17.399999999999999" x14ac:dyDescent="0.55000000000000004">
      <c r="C648" s="445"/>
      <c r="D648" s="300"/>
      <c r="E648" s="487"/>
      <c r="F648" s="487"/>
      <c r="G648" s="487"/>
      <c r="H648" s="487"/>
      <c r="I648" s="487"/>
      <c r="J648" s="487"/>
      <c r="K648" s="577"/>
      <c r="R648" s="490" t="s">
        <v>223</v>
      </c>
      <c r="S648" s="491">
        <f>COUNTIF(S623:S642,"&gt;0")</f>
        <v>9</v>
      </c>
      <c r="T648" s="491">
        <f>COUNTIF(T623:T642,"&gt;0")</f>
        <v>9</v>
      </c>
      <c r="U648" s="492"/>
      <c r="V648" s="493" t="s">
        <v>224</v>
      </c>
      <c r="Z648" s="488"/>
      <c r="AP648" s="488"/>
      <c r="AT648" s="483" t="s">
        <v>220</v>
      </c>
      <c r="AU648" s="486" t="e">
        <f ca="1">IF((0.67*AU649)&gt;AU643,"no","yes")</f>
        <v>#DIV/0!</v>
      </c>
      <c r="AV648" s="486" t="e">
        <f ca="1">IF((0.67*AV649)&gt;AV643,"no","yes")</f>
        <v>#DIV/0!</v>
      </c>
      <c r="AX648" s="486" t="str">
        <f ca="1">IF((0.67*AX649)&gt;AX643,"no","yes")</f>
        <v>yes</v>
      </c>
      <c r="AY648" s="486" t="e">
        <f ca="1">IF((0.67*AY649)&gt;AY643,"no","yes")</f>
        <v>#DIV/0!</v>
      </c>
      <c r="BA648" s="486" t="e">
        <f ca="1">IF((0.67*BA649)&gt;BA643,"no","yes")</f>
        <v>#DIV/0!</v>
      </c>
      <c r="BB648" s="486" t="e">
        <f ca="1">IF((0.67*BB649)&gt;BB643,"no","yes")</f>
        <v>#DIV/0!</v>
      </c>
      <c r="BD648" s="486" t="e">
        <f ca="1">IF((0.67*BD649)&gt;BD643,"no","yes")</f>
        <v>#DIV/0!</v>
      </c>
      <c r="BE648" s="486" t="e">
        <f ca="1">IF((0.67*BE649)&gt;BE643,"no","yes")</f>
        <v>#DIV/0!</v>
      </c>
      <c r="BG648" s="486" t="str">
        <f ca="1">IF((0.67*BG649)&gt;BG643,"no","yes")</f>
        <v>yes</v>
      </c>
      <c r="BH648" s="486" t="str">
        <f ca="1">IF((0.67*BH649)&gt;BH643,"no","yes")</f>
        <v>yes</v>
      </c>
      <c r="BI648" s="451"/>
      <c r="BJ648" s="486" t="e">
        <f ca="1">IF((0.67*BJ649)&gt;BJ643,"no","yes")</f>
        <v>#DIV/0!</v>
      </c>
      <c r="BK648" s="486" t="str">
        <f ca="1">IF((0.67*BK649)&gt;BK643,"no","yes")</f>
        <v>yes</v>
      </c>
      <c r="BM648" s="486" t="e">
        <f ca="1">IF((0.67*BM649)&gt;BM643,"no","yes")</f>
        <v>#DIV/0!</v>
      </c>
      <c r="BN648" s="486" t="e">
        <f ca="1">IF((0.67*BN649)&gt;BN643,"no","yes")</f>
        <v>#DIV/0!</v>
      </c>
      <c r="BP648" s="486" t="e">
        <f ca="1">IF((0.67*BP649)&gt;BP643,"no","yes")</f>
        <v>#DIV/0!</v>
      </c>
      <c r="BQ648" s="486" t="str">
        <f ca="1">IF((0.67*BQ649)&gt;BQ643,"no","yes")</f>
        <v>yes</v>
      </c>
      <c r="BS648" s="486" t="str">
        <f ca="1">IF((0.67*BS649)&gt;BS643,"no","yes")</f>
        <v>yes</v>
      </c>
      <c r="BT648" s="486" t="e">
        <f ca="1">IF((0.67*BT649)&gt;BT643,"no","yes")</f>
        <v>#DIV/0!</v>
      </c>
      <c r="BV648" s="488"/>
      <c r="BW648" s="486" t="e">
        <f ca="1">IF((0.67*BW649)&gt;BW643,"no","yes")</f>
        <v>#DIV/0!</v>
      </c>
      <c r="BX648" s="486" t="str">
        <f ca="1">IF((0.67*BX649)&gt;BX643,"no","yes")</f>
        <v>yes</v>
      </c>
      <c r="BZ648" s="486" t="e">
        <f ca="1">IF((0.67*BZ649)&gt;BZ643,"no","yes")</f>
        <v>#DIV/0!</v>
      </c>
      <c r="CA648" s="486" t="str">
        <f ca="1">IF((0.67*CA649)&gt;CA643,"no","yes")</f>
        <v>yes</v>
      </c>
      <c r="CC648" s="486" t="e">
        <f ca="1">IF((0.67*CC649)&gt;CC643,"no","yes")</f>
        <v>#DIV/0!</v>
      </c>
      <c r="CD648" s="486" t="e">
        <f ca="1">IF((0.67*CD649)&gt;CD643,"no","yes")</f>
        <v>#DIV/0!</v>
      </c>
      <c r="CF648" s="486" t="e">
        <f>IF((0.67*CF649)&gt;CF643,"no","yes")</f>
        <v>#DIV/0!</v>
      </c>
      <c r="CG648" s="486" t="e">
        <f>IF((0.67*CG649)&gt;CG643,"no","yes")</f>
        <v>#DIV/0!</v>
      </c>
      <c r="CI648" s="486" t="e">
        <f ca="1">IF((0.67*CI649)&gt;CI643,"no","yes")</f>
        <v>#DIV/0!</v>
      </c>
      <c r="CJ648" s="486" t="str">
        <f ca="1">IF((0.67*CJ649)&gt;CJ643,"no","yes")</f>
        <v>yes</v>
      </c>
      <c r="CL648" s="486" t="str">
        <f ca="1">IF((0.67*CL649)&gt;CL643,"no","yes")</f>
        <v>yes</v>
      </c>
      <c r="CM648" s="486" t="str">
        <f ca="1">IF((0.67*CM649)&gt;CM643,"no","yes")</f>
        <v>yes</v>
      </c>
    </row>
    <row r="649" spans="1:92" s="452" customFormat="1" ht="17.399999999999999" x14ac:dyDescent="0.55000000000000004">
      <c r="D649" s="300"/>
      <c r="E649" s="487"/>
      <c r="F649" s="487"/>
      <c r="G649" s="487"/>
      <c r="H649" s="487"/>
      <c r="I649" s="487"/>
      <c r="J649" s="487"/>
      <c r="K649" s="577"/>
      <c r="T649" s="431"/>
      <c r="V649" s="174"/>
      <c r="W649" s="174"/>
      <c r="X649" s="174"/>
      <c r="Z649" s="488"/>
      <c r="AP649" s="488"/>
      <c r="AT649" s="483" t="s">
        <v>222</v>
      </c>
      <c r="AU649" s="486">
        <f ca="1">_xlfn.STDEV.P(AU623:AU642)</f>
        <v>1.0061994050321588</v>
      </c>
      <c r="AV649" s="486">
        <f ca="1">_xlfn.STDEV.P(AV623:AV642)</f>
        <v>1.0061994050321588</v>
      </c>
      <c r="AX649" s="486">
        <f ca="1">_xlfn.STDEV.P(AX623:AX642)</f>
        <v>0.95600066606997192</v>
      </c>
      <c r="AY649" s="486">
        <f ca="1">_xlfn.STDEV.P(AY623:AY642)</f>
        <v>0</v>
      </c>
      <c r="BA649" s="486">
        <f ca="1">_xlfn.STDEV.P(BA623:BA642)</f>
        <v>1.0061994050321588</v>
      </c>
      <c r="BB649" s="486">
        <f ca="1">_xlfn.STDEV.P(BB623:BB642)</f>
        <v>0</v>
      </c>
      <c r="BD649" s="486">
        <f ca="1">_xlfn.STDEV.P(BD623:BD642)</f>
        <v>1.0061994050321588</v>
      </c>
      <c r="BE649" s="486">
        <f ca="1">_xlfn.STDEV.P(BE623:BE642)</f>
        <v>1.0061994050321588</v>
      </c>
      <c r="BG649" s="486">
        <f ca="1">_xlfn.STDEV.P(BG623:BG642)</f>
        <v>0.95600066606997192</v>
      </c>
      <c r="BH649" s="486">
        <f ca="1">_xlfn.STDEV.P(BH623:BH642)</f>
        <v>0.95600066606997192</v>
      </c>
      <c r="BI649" s="451"/>
      <c r="BJ649" s="486">
        <f ca="1">_xlfn.STDEV.P(BJ623:BJ642)</f>
        <v>1.0061994050321588</v>
      </c>
      <c r="BK649" s="486">
        <f ca="1">_xlfn.STDEV.P(BK623:BK642)</f>
        <v>0.95600066606997192</v>
      </c>
      <c r="BM649" s="486">
        <f ca="1">_xlfn.STDEV.P(BM623:BM642)</f>
        <v>1.0061994050321588</v>
      </c>
      <c r="BN649" s="486">
        <f ca="1">_xlfn.STDEV.P(BN623:BN642)</f>
        <v>1.0061994050321588</v>
      </c>
      <c r="BP649" s="486">
        <f ca="1">_xlfn.STDEV.P(BP623:BP642)</f>
        <v>1.0061994050321588</v>
      </c>
      <c r="BQ649" s="486">
        <f ca="1">_xlfn.STDEV.P(BQ623:BQ642)</f>
        <v>0.95600066606997192</v>
      </c>
      <c r="BS649" s="486">
        <f ca="1">_xlfn.STDEV.P(BS623:BS642)</f>
        <v>0.95600066606997192</v>
      </c>
      <c r="BT649" s="486">
        <f ca="1">_xlfn.STDEV.P(BT623:BT642)</f>
        <v>1.0061994050321588</v>
      </c>
      <c r="BV649" s="488"/>
      <c r="BW649" s="486">
        <f ca="1">_xlfn.STDEV.P(BW623:BW642)</f>
        <v>1.0061994050321588</v>
      </c>
      <c r="BX649" s="486">
        <f ca="1">_xlfn.STDEV.P(BX623:BX642)</f>
        <v>0.95600066606997192</v>
      </c>
      <c r="BZ649" s="486">
        <f ca="1">_xlfn.STDEV.P(BZ623:BZ642)</f>
        <v>1.0061994050321588</v>
      </c>
      <c r="CA649" s="486">
        <f ca="1">_xlfn.STDEV.P(CA623:CA642)</f>
        <v>0.95600066606997192</v>
      </c>
      <c r="CC649" s="486">
        <f ca="1">_xlfn.STDEV.P(CC623:CC642)</f>
        <v>1.0061994050321588</v>
      </c>
      <c r="CD649" s="486">
        <f ca="1">_xlfn.STDEV.P(CD623:CD642)</f>
        <v>1.0061994050321588</v>
      </c>
      <c r="CF649" s="486" t="e">
        <f>_xlfn.STDEV.P(CF623:CF642)</f>
        <v>#DIV/0!</v>
      </c>
      <c r="CG649" s="486" t="e">
        <f>_xlfn.STDEV.P(CG623:CG642)</f>
        <v>#DIV/0!</v>
      </c>
      <c r="CI649" s="486">
        <f ca="1">_xlfn.STDEV.P(CI623:CI642)</f>
        <v>1.0061994050321588</v>
      </c>
      <c r="CJ649" s="486">
        <f ca="1">_xlfn.STDEV.P(CJ623:CJ642)</f>
        <v>0.95600066606997192</v>
      </c>
      <c r="CL649" s="486">
        <f ca="1">_xlfn.STDEV.P(CL623:CL642)</f>
        <v>0.95600066606997192</v>
      </c>
      <c r="CM649" s="486">
        <f ca="1">_xlfn.STDEV.P(CM623:CM642)</f>
        <v>0.95600066606997192</v>
      </c>
    </row>
    <row r="650" spans="1:92" s="452" customFormat="1" ht="17.399999999999999" x14ac:dyDescent="0.55000000000000004">
      <c r="D650" s="494"/>
      <c r="E650" s="495"/>
      <c r="F650" s="495"/>
      <c r="G650" s="495"/>
      <c r="H650" s="495"/>
      <c r="I650" s="495"/>
      <c r="J650" s="495"/>
      <c r="K650" s="578"/>
      <c r="S650" s="496" t="s">
        <v>225</v>
      </c>
      <c r="V650" s="174"/>
      <c r="W650" s="174"/>
      <c r="X650" s="174"/>
      <c r="Z650" s="488"/>
      <c r="AP650" s="451"/>
      <c r="AT650" s="490" t="s">
        <v>223</v>
      </c>
      <c r="AU650" s="497">
        <f ca="1">COUNTIF(AU623:AU642,"&gt;0")</f>
        <v>1</v>
      </c>
      <c r="AV650" s="497">
        <f ca="1">COUNTIF(AV623:AV642,"&gt;0")</f>
        <v>0</v>
      </c>
      <c r="AX650" s="497">
        <f ca="1">COUNTIF(AX623:AX642,"&gt;0")</f>
        <v>9</v>
      </c>
      <c r="AY650" s="497">
        <f ca="1">COUNTIF(AY623:AY642,"&gt;0")</f>
        <v>0</v>
      </c>
      <c r="BA650" s="497">
        <f ca="1">COUNTIF(BA623:BA642,"&gt;0")</f>
        <v>8</v>
      </c>
      <c r="BB650" s="497">
        <f ca="1">COUNTIF(BB623:BB642,"&gt;0")</f>
        <v>1</v>
      </c>
      <c r="BD650" s="497">
        <f ca="1">COUNTIF(BD623:BD642,"&gt;0")</f>
        <v>0</v>
      </c>
      <c r="BE650" s="497">
        <f ca="1">COUNTIF(BE623:BE642,"&gt;0")</f>
        <v>8</v>
      </c>
      <c r="BG650" s="497">
        <f ca="1">COUNTIF(BG623:BG642,"&gt;0")</f>
        <v>9</v>
      </c>
      <c r="BH650" s="497">
        <f ca="1">COUNTIF(BH623:BH642,"&gt;0")</f>
        <v>9</v>
      </c>
      <c r="BI650" s="451"/>
      <c r="BJ650" s="497">
        <f ca="1">COUNTIF(BJ623:BJ642,"&gt;0")</f>
        <v>8</v>
      </c>
      <c r="BK650" s="497">
        <f ca="1">COUNTIF(BK623:BK642,"&gt;0")</f>
        <v>9</v>
      </c>
      <c r="BM650" s="497">
        <f ca="1">COUNTIF(BM623:BM642,"&gt;0")</f>
        <v>8</v>
      </c>
      <c r="BN650" s="497">
        <f ca="1">COUNTIF(BN623:BN642,"&gt;0")</f>
        <v>1</v>
      </c>
      <c r="BP650" s="497">
        <f ca="1">COUNTIF(BP623:BP642,"&gt;0")</f>
        <v>8</v>
      </c>
      <c r="BQ650" s="497">
        <f ca="1">COUNTIF(BQ623:BQ642,"&gt;0")</f>
        <v>9</v>
      </c>
      <c r="BS650" s="497">
        <f ca="1">COUNTIF(BS623:BS642,"&gt;0")</f>
        <v>9</v>
      </c>
      <c r="BT650" s="497">
        <f ca="1">COUNTIF(BT623:BT642,"&gt;0")</f>
        <v>8</v>
      </c>
      <c r="BV650" s="488"/>
      <c r="BW650" s="497">
        <f ca="1">COUNTIF(BW623:BW642,"&gt;0")</f>
        <v>8</v>
      </c>
      <c r="BX650" s="497">
        <f ca="1">COUNTIF(BX623:BX642,"&gt;0")</f>
        <v>9</v>
      </c>
      <c r="BZ650" s="497">
        <f ca="1">COUNTIF(BZ623:BZ642,"&gt;0")</f>
        <v>1</v>
      </c>
      <c r="CA650" s="497">
        <f ca="1">COUNTIF(CA623:CA642,"&gt;0")</f>
        <v>9</v>
      </c>
      <c r="CC650" s="497">
        <f ca="1">COUNTIF(CC623:CC642,"&gt;0")</f>
        <v>9</v>
      </c>
      <c r="CD650" s="497">
        <f ca="1">COUNTIF(CD623:CD642,"&gt;0")</f>
        <v>8</v>
      </c>
      <c r="CF650" s="497">
        <f>COUNTIF(CF623:CF642,"&gt;0")</f>
        <v>0</v>
      </c>
      <c r="CG650" s="497">
        <f>COUNTIF(CG623:CG642,"&gt;0")</f>
        <v>0</v>
      </c>
      <c r="CI650" s="497">
        <f ca="1">COUNTIF(CI623:CI642,"&gt;0")</f>
        <v>9</v>
      </c>
      <c r="CJ650" s="497">
        <f ca="1">COUNTIF(CJ623:CJ642,"&gt;0")</f>
        <v>9</v>
      </c>
      <c r="CL650" s="497">
        <f ca="1">COUNTIF(CL623:CL642,"&gt;0")</f>
        <v>9</v>
      </c>
      <c r="CM650" s="497">
        <f ca="1">COUNTIF(CM623:CM642,"&gt;0")</f>
        <v>9</v>
      </c>
    </row>
    <row r="651" spans="1:92" x14ac:dyDescent="0.4">
      <c r="S651" s="419" t="s">
        <v>679</v>
      </c>
    </row>
    <row r="653" spans="1:92" s="232" customFormat="1" ht="45.6" x14ac:dyDescent="0.6">
      <c r="A653" s="230">
        <v>17</v>
      </c>
      <c r="B653" s="230" t="s">
        <v>79</v>
      </c>
      <c r="C653" s="231" t="s">
        <v>0</v>
      </c>
      <c r="D653" s="233"/>
      <c r="E653" s="233" t="s">
        <v>0</v>
      </c>
      <c r="F653" s="233"/>
      <c r="G653" s="233"/>
      <c r="H653" s="231"/>
      <c r="I653" s="233"/>
      <c r="J653" s="233"/>
      <c r="K653" s="557"/>
      <c r="L653" s="233"/>
      <c r="M653" s="233"/>
      <c r="N653" s="233"/>
      <c r="O653" s="233"/>
      <c r="P653" s="233"/>
      <c r="Q653" s="233"/>
      <c r="R653" s="233"/>
      <c r="S653" s="233"/>
      <c r="T653" s="231"/>
      <c r="U653" s="231"/>
      <c r="V653" s="231"/>
      <c r="W653" s="231"/>
      <c r="X653" s="231"/>
      <c r="Y653" s="231"/>
      <c r="AQ653" s="234">
        <f>A653</f>
        <v>17</v>
      </c>
      <c r="AR653" s="234" t="str">
        <f>C653</f>
        <v xml:space="preserve"> </v>
      </c>
      <c r="AS653" s="235"/>
      <c r="AT653" s="236"/>
      <c r="AU653" s="235"/>
      <c r="AV653" s="235"/>
      <c r="AW653" s="235"/>
      <c r="AX653" s="235"/>
      <c r="AY653" s="235"/>
      <c r="AZ653" s="235"/>
      <c r="BA653" s="235"/>
      <c r="BB653" s="235"/>
      <c r="BC653" s="235"/>
      <c r="BD653" s="235"/>
      <c r="BE653" s="235"/>
      <c r="BF653" s="235"/>
      <c r="BG653" s="235"/>
      <c r="BH653" s="235"/>
      <c r="BI653" s="235"/>
      <c r="BJ653" s="235"/>
      <c r="BK653" s="235"/>
      <c r="BL653" s="235"/>
      <c r="BM653" s="235"/>
      <c r="BN653" s="235"/>
      <c r="BO653" s="235"/>
      <c r="BP653" s="235"/>
      <c r="BQ653" s="235"/>
      <c r="BR653" s="235"/>
      <c r="BS653" s="235"/>
      <c r="BT653" s="235"/>
      <c r="BU653" s="235"/>
    </row>
    <row r="654" spans="1:92" s="232" customFormat="1" ht="17.7" x14ac:dyDescent="0.6">
      <c r="A654" s="230"/>
      <c r="B654" s="230"/>
      <c r="C654" s="231"/>
      <c r="D654" s="233"/>
      <c r="E654" s="233"/>
      <c r="F654" s="233"/>
      <c r="G654" s="233"/>
      <c r="H654" s="231"/>
      <c r="I654" s="233"/>
      <c r="J654" s="233"/>
      <c r="K654" s="557"/>
      <c r="L654" s="233"/>
      <c r="M654" s="233"/>
      <c r="N654" s="233"/>
      <c r="O654" s="233"/>
      <c r="P654" s="233"/>
      <c r="Q654" s="233"/>
      <c r="R654" s="233"/>
      <c r="S654" s="233"/>
      <c r="T654" s="231"/>
      <c r="U654" s="231"/>
      <c r="V654" s="231"/>
      <c r="W654" s="231"/>
      <c r="X654" s="231"/>
      <c r="Y654" s="231"/>
      <c r="AQ654" s="234"/>
      <c r="AR654" s="234"/>
      <c r="AS654" s="235"/>
      <c r="AT654" s="236"/>
      <c r="AU654" s="235"/>
      <c r="AV654" s="235"/>
      <c r="AW654" s="235"/>
      <c r="AX654" s="235"/>
      <c r="AY654" s="235"/>
      <c r="AZ654" s="235"/>
      <c r="BA654" s="235"/>
      <c r="BB654" s="235"/>
      <c r="BC654" s="235"/>
      <c r="BD654" s="235"/>
      <c r="BE654" s="235"/>
      <c r="BF654" s="235"/>
      <c r="BG654" s="235"/>
      <c r="BH654" s="235"/>
      <c r="BI654" s="235"/>
      <c r="BJ654" s="235"/>
      <c r="BK654" s="235"/>
      <c r="BL654" s="235"/>
      <c r="BM654" s="235"/>
      <c r="BN654" s="235"/>
      <c r="BO654" s="235"/>
      <c r="BP654" s="235"/>
      <c r="BQ654" s="235"/>
      <c r="BR654" s="235"/>
      <c r="BS654" s="235"/>
      <c r="BU654" s="235"/>
    </row>
    <row r="655" spans="1:92" s="237" customFormat="1" ht="17.399999999999999" x14ac:dyDescent="0.55000000000000004">
      <c r="K655" s="558"/>
      <c r="Z655" s="238"/>
      <c r="AP655" s="238"/>
      <c r="AQ655" s="239"/>
      <c r="AR655" s="239"/>
      <c r="AS655" s="239"/>
      <c r="AT655" s="239"/>
      <c r="AU655" s="240" t="e">
        <v>#REF!</v>
      </c>
      <c r="AV655" s="240"/>
      <c r="AW655" s="239"/>
      <c r="AX655" s="240" t="e">
        <v>#REF!</v>
      </c>
      <c r="AY655" s="240"/>
      <c r="AZ655" s="239"/>
      <c r="BA655" s="240" t="e">
        <v>#REF!</v>
      </c>
      <c r="BB655" s="240"/>
      <c r="BC655" s="239"/>
      <c r="BD655" s="240" t="e">
        <v>#REF!</v>
      </c>
      <c r="BE655" s="240"/>
      <c r="BF655" s="239"/>
      <c r="BG655" s="240" t="e">
        <v>#REF!</v>
      </c>
      <c r="BH655" s="240"/>
      <c r="BI655" s="235"/>
      <c r="BJ655" s="240" t="s">
        <v>184</v>
      </c>
      <c r="BK655" s="240"/>
      <c r="BL655" s="239"/>
      <c r="BM655" s="240" t="s">
        <v>185</v>
      </c>
      <c r="BN655" s="240"/>
      <c r="BO655" s="239"/>
      <c r="BP655" s="240" t="s">
        <v>186</v>
      </c>
      <c r="BQ655" s="240"/>
      <c r="BR655" s="239"/>
      <c r="BS655" s="240" t="s">
        <v>187</v>
      </c>
      <c r="BT655" s="239"/>
      <c r="BU655" s="241"/>
      <c r="BV655" s="232"/>
      <c r="BW655" s="240" t="e">
        <v>#REF!</v>
      </c>
      <c r="BX655" s="240"/>
      <c r="BY655" s="241"/>
      <c r="BZ655" s="240" t="e">
        <v>#REF!</v>
      </c>
      <c r="CA655" s="240"/>
      <c r="CB655" s="239"/>
      <c r="CC655" s="240" t="e">
        <v>#REF!</v>
      </c>
      <c r="CD655" s="240"/>
      <c r="CE655" s="239"/>
      <c r="CF655" s="240" t="e">
        <v>#REF!</v>
      </c>
      <c r="CG655" s="240"/>
      <c r="CH655" s="239"/>
      <c r="CI655" s="240" t="e">
        <v>#REF!</v>
      </c>
      <c r="CJ655" s="240"/>
      <c r="CK655" s="239"/>
      <c r="CL655" s="240" t="e">
        <v>#REF!</v>
      </c>
      <c r="CM655" s="240"/>
      <c r="CN655" s="239"/>
    </row>
    <row r="656" spans="1:92" s="239" customFormat="1" ht="70.8" thickBot="1" x14ac:dyDescent="0.6">
      <c r="A656" s="242" t="s">
        <v>188</v>
      </c>
      <c r="B656" s="243" t="s">
        <v>189</v>
      </c>
      <c r="C656" s="244" t="s">
        <v>190</v>
      </c>
      <c r="D656" s="245" t="s">
        <v>191</v>
      </c>
      <c r="E656" s="245" t="s">
        <v>192</v>
      </c>
      <c r="F656" s="246" t="s">
        <v>193</v>
      </c>
      <c r="G656" s="246" t="s">
        <v>194</v>
      </c>
      <c r="H656" s="246" t="s">
        <v>195</v>
      </c>
      <c r="I656" s="247" t="s">
        <v>196</v>
      </c>
      <c r="J656" s="247" t="s">
        <v>197</v>
      </c>
      <c r="K656" s="559" t="s">
        <v>198</v>
      </c>
      <c r="L656" s="248" t="s">
        <v>199</v>
      </c>
      <c r="M656" s="249" t="s">
        <v>200</v>
      </c>
      <c r="N656" s="248" t="s">
        <v>201</v>
      </c>
      <c r="O656" s="250" t="s">
        <v>202</v>
      </c>
      <c r="P656" s="250" t="s">
        <v>203</v>
      </c>
      <c r="Q656" s="237"/>
      <c r="R656" s="237"/>
      <c r="S656" s="251" t="s">
        <v>204</v>
      </c>
      <c r="T656" s="252" t="s">
        <v>205</v>
      </c>
      <c r="U656" s="251" t="s">
        <v>206</v>
      </c>
      <c r="V656" s="253" t="s">
        <v>207</v>
      </c>
      <c r="W656" s="237"/>
      <c r="X656" s="237"/>
      <c r="Z656" s="232"/>
      <c r="AP656" s="232"/>
      <c r="AQ656" s="237"/>
      <c r="AR656" s="237"/>
      <c r="AS656" s="253" t="s">
        <v>208</v>
      </c>
      <c r="AT656" s="237"/>
      <c r="AU656" s="253" t="s">
        <v>204</v>
      </c>
      <c r="AV656" s="245" t="s">
        <v>205</v>
      </c>
      <c r="AW656" s="237"/>
      <c r="AX656" s="253" t="s">
        <v>204</v>
      </c>
      <c r="AY656" s="245" t="s">
        <v>205</v>
      </c>
      <c r="AZ656" s="237"/>
      <c r="BA656" s="253" t="s">
        <v>204</v>
      </c>
      <c r="BB656" s="245" t="s">
        <v>205</v>
      </c>
      <c r="BC656" s="237"/>
      <c r="BD656" s="253" t="s">
        <v>204</v>
      </c>
      <c r="BE656" s="245" t="s">
        <v>205</v>
      </c>
      <c r="BF656" s="237"/>
      <c r="BG656" s="253" t="s">
        <v>204</v>
      </c>
      <c r="BH656" s="245" t="s">
        <v>205</v>
      </c>
      <c r="BI656" s="235"/>
      <c r="BJ656" s="253" t="s">
        <v>204</v>
      </c>
      <c r="BK656" s="245" t="s">
        <v>205</v>
      </c>
      <c r="BL656" s="237"/>
      <c r="BM656" s="253" t="s">
        <v>204</v>
      </c>
      <c r="BN656" s="245" t="s">
        <v>205</v>
      </c>
      <c r="BO656" s="237"/>
      <c r="BP656" s="253" t="s">
        <v>204</v>
      </c>
      <c r="BQ656" s="245" t="s">
        <v>205</v>
      </c>
      <c r="BR656" s="237"/>
      <c r="BS656" s="253" t="s">
        <v>204</v>
      </c>
      <c r="BT656" s="245" t="s">
        <v>205</v>
      </c>
      <c r="BU656" s="241"/>
      <c r="BV656" s="238"/>
      <c r="BW656" s="253" t="s">
        <v>204</v>
      </c>
      <c r="BX656" s="245" t="s">
        <v>205</v>
      </c>
      <c r="BY656" s="241"/>
      <c r="BZ656" s="253" t="s">
        <v>204</v>
      </c>
      <c r="CA656" s="245" t="s">
        <v>205</v>
      </c>
      <c r="CB656" s="237"/>
      <c r="CC656" s="253" t="s">
        <v>204</v>
      </c>
      <c r="CD656" s="245" t="s">
        <v>205</v>
      </c>
      <c r="CE656" s="237"/>
      <c r="CF656" s="253" t="s">
        <v>204</v>
      </c>
      <c r="CG656" s="245" t="s">
        <v>205</v>
      </c>
      <c r="CH656" s="237"/>
      <c r="CI656" s="253" t="s">
        <v>204</v>
      </c>
      <c r="CJ656" s="245" t="s">
        <v>205</v>
      </c>
      <c r="CK656" s="237"/>
      <c r="CL656" s="253" t="s">
        <v>204</v>
      </c>
      <c r="CM656" s="245" t="s">
        <v>205</v>
      </c>
      <c r="CN656" s="237"/>
    </row>
    <row r="657" spans="1:91" s="441" customFormat="1" ht="17.399999999999999" x14ac:dyDescent="0.55000000000000004">
      <c r="A657" s="445">
        <v>1</v>
      </c>
      <c r="B657" s="423" t="str">
        <f t="shared" ref="B657:B658" si="639">CONCATENATE(E657,": ",C657)</f>
        <v>: Smil 2002</v>
      </c>
      <c r="C657" s="425" t="s">
        <v>254</v>
      </c>
      <c r="D657" s="425" t="s">
        <v>253</v>
      </c>
      <c r="E657" s="425"/>
      <c r="F657" s="425" t="s">
        <v>187</v>
      </c>
      <c r="G657" s="425"/>
      <c r="H657" s="305"/>
      <c r="I657" s="424">
        <v>2002</v>
      </c>
      <c r="J657" s="306"/>
      <c r="K657" s="428">
        <v>10</v>
      </c>
      <c r="L657" s="426" t="s">
        <v>341</v>
      </c>
      <c r="M657" s="427">
        <f>K657</f>
        <v>10</v>
      </c>
      <c r="N657" s="426" t="s">
        <v>341</v>
      </c>
      <c r="O657" s="462"/>
      <c r="P657" s="431" t="s">
        <v>252</v>
      </c>
      <c r="Q657" s="431"/>
      <c r="S657" s="442">
        <f>IF(AND(M657="",K657=""),"",IF(M657="",K657,M657))</f>
        <v>10</v>
      </c>
      <c r="T657" s="443">
        <f>IF(S657="","",IF($S$685="Y",U657,IF(S657&gt;=$S$677-$T$5*$S$681,IF(S657&lt;=$S$677+$T$5*$S$681,S657,""),"")))</f>
        <v>10</v>
      </c>
      <c r="U657" s="442">
        <f>IF(AND(M657="",K657=""),"",IF(M657="",K657*O657,M657*O657))</f>
        <v>0</v>
      </c>
      <c r="V657" s="444" t="str">
        <f t="shared" ref="V657:V676" si="640">IF(AND(N657="",L657=""),"",IF(N657="",L657,N657))</f>
        <v>kg feed/kg meat</v>
      </c>
      <c r="Z657" s="446"/>
      <c r="AP657" s="446"/>
      <c r="AS657" s="449">
        <f>$U657</f>
        <v>0</v>
      </c>
      <c r="AU657" s="450" t="str">
        <f t="shared" ref="AU657:AU676" ca="1" si="641">IF($AT$155="region",IF($E657=AU$159,$S657,""),IF($G657=AU$159,$S657,""))</f>
        <v/>
      </c>
      <c r="AV657" s="450" t="str">
        <f t="shared" ref="AV657:AV676" ca="1" si="642">IF($AT$155="Region",IF($E657=AU$159,$T657,""),IF($G657=AU$159,$T657,""))</f>
        <v/>
      </c>
      <c r="AX657" s="450" t="str">
        <f t="shared" ref="AX657:AX676" ca="1" si="643">IF($AT$155="region",IF($E657=AX$159,$S657,""),IF($G657=AX$159,$S657,""))</f>
        <v/>
      </c>
      <c r="AY657" s="450" t="str">
        <f t="shared" ref="AY657:AY676" ca="1" si="644">IF($AT$155="Region",IF($E657=AX$159,$T657,""),IF($G657=AX$159,$T657,""))</f>
        <v/>
      </c>
      <c r="BA657" s="450" t="str">
        <f t="shared" ref="BA657:BA676" ca="1" si="645">IF($AT$155="region",IF($E657=BA$159,$S657,""),IF($G657=BA$159,$S657,""))</f>
        <v/>
      </c>
      <c r="BB657" s="450" t="str">
        <f t="shared" ref="BB657:BB676" ca="1" si="646">IF($AT$155="Region",IF($E657=BA$159,$T657,""),IF($G657=BA$159,$T657,""))</f>
        <v/>
      </c>
      <c r="BD657" s="450" t="str">
        <f t="shared" ref="BD657:BD676" ca="1" si="647">IF($AT$155="region",IF($E657=BD$159,$S657,""),IF($G657=BD$159,$S657,""))</f>
        <v/>
      </c>
      <c r="BE657" s="450" t="str">
        <f t="shared" ref="BE657:BE676" ca="1" si="648">IF($AT$155="Region",IF($E657=BD$159,$T657,""),IF($G657=BD$159,$T657,""))</f>
        <v/>
      </c>
      <c r="BG657" s="450" t="str">
        <f t="shared" ref="BG657:BG676" ca="1" si="649">IF($AT$155="region",IF($E657=BG$159,$S657,""),IF($G657=BG$159,$S657,""))</f>
        <v/>
      </c>
      <c r="BH657" s="450" t="str">
        <f t="shared" ref="BH657:BH676" ca="1" si="650">IF($AT$155="Region",IF($E657=BG$159,$T657,""),IF($G657=BG$159,$T657,""))</f>
        <v/>
      </c>
      <c r="BI657" s="451"/>
      <c r="BJ657" s="450" t="str">
        <f t="shared" ref="BJ657:BJ676" ca="1" si="651">IF($E657=$BJ$159,S657,"")</f>
        <v/>
      </c>
      <c r="BK657" s="450" t="str">
        <f t="shared" ref="BK657:BK676" ca="1" si="652">IF($E657=$BJ$159,T657,"")</f>
        <v/>
      </c>
      <c r="BM657" s="450" t="str">
        <f t="shared" ref="BM657:BM676" ca="1" si="653">IF($E657=$BM$159,S657,"")</f>
        <v/>
      </c>
      <c r="BN657" s="450" t="str">
        <f t="shared" ref="BN657:BN676" ca="1" si="654">IF($E657=$BM$159,T657,"")</f>
        <v/>
      </c>
      <c r="BP657" s="450" t="str">
        <f t="shared" ref="BP657:BP676" ca="1" si="655">IF($E657=$BP$159,S657,"")</f>
        <v/>
      </c>
      <c r="BQ657" s="450" t="str">
        <f t="shared" ref="BQ657:BQ676" ca="1" si="656">IF($E657=$BP$159,T657,"")</f>
        <v/>
      </c>
      <c r="BS657" s="450" t="str">
        <f t="shared" ref="BS657:BS676" ca="1" si="657">IF($E657=$BS$159,S657,"")</f>
        <v/>
      </c>
      <c r="BT657" s="450" t="str">
        <f t="shared" ref="BT657:BT676" ca="1" si="658">IF($E657=$BS$159,T657,"")</f>
        <v/>
      </c>
      <c r="BU657" s="452"/>
      <c r="BV657" s="446"/>
      <c r="BW657" s="450" t="str">
        <f t="shared" ref="BW657:BW676" ca="1" si="659">IF($AT$155="Thermal-Moisture Regime",IF($E657=BW$159,$S657,""),IF($G657=BW$159,$S657,""))</f>
        <v/>
      </c>
      <c r="BX657" s="450" t="str">
        <f t="shared" ref="BX657:BX676" ca="1" si="660">IF($AT$155="Thermal-Moisture Regime",IF($E657=BW$159,$T657,""),IF($G657=BW$159,$T657,""))</f>
        <v/>
      </c>
      <c r="BY657" s="452"/>
      <c r="BZ657" s="450" t="str">
        <f t="shared" ref="BZ657:BZ676" ca="1" si="661">IF($AT$155="Thermal-Moisture Regime",IF($E657=BZ$159,$S657,""),IF($G657=BZ$159,$S657,""))</f>
        <v/>
      </c>
      <c r="CA657" s="450" t="str">
        <f t="shared" ref="CA657:CA676" ca="1" si="662">IF($AT$155="Thermal-Moisture Regime",IF($E657=BZ$159,$T657,""),IF($G657=BZ$159,$T657,""))</f>
        <v/>
      </c>
      <c r="CC657" s="450" t="str">
        <f t="shared" ref="CC657:CC676" ca="1" si="663">IF($AT$155="Thermal-Moisture Regime",IF($E657=CC$159,$S657,""),IF($G657=CC$159,$S657,""))</f>
        <v/>
      </c>
      <c r="CD657" s="450" t="str">
        <f t="shared" ref="CD657:CD676" ca="1" si="664">IF($AT$155="Thermal-Moisture Regime",IF($E657=CC$159,$T657,""),IF($G657=CC$159,$T657,""))</f>
        <v/>
      </c>
      <c r="CF657" s="450" t="str">
        <f t="shared" ref="CF657:CF676" si="665">IF($AT$155="Thermal-Moisture Regime",IF($E657=CF$159,$S657,""),IF($G657=CF$159,$S657,""))</f>
        <v/>
      </c>
      <c r="CG657" s="450" t="str">
        <f t="shared" ref="CG657:CG676" si="666">IF($AT$155="Thermal-Moisture Regime",IF($E657=CF$159,$T657,""),IF($G657=CF$159,$T657,""))</f>
        <v/>
      </c>
      <c r="CI657" s="450" t="str">
        <f t="shared" ref="CI657:CI676" ca="1" si="667">IF($AT$155="Thermal-Moisture Regime",IF($E657=CI$159,$S657,""),IF($G657=CI$159,$S657,""))</f>
        <v/>
      </c>
      <c r="CJ657" s="450" t="str">
        <f t="shared" ref="CJ657:CJ676" ca="1" si="668">IF($AT$155="Thermal-Moisture Regime",IF($E657=CI$159,$T657,""),IF($G657=CI$159,$T657,""))</f>
        <v/>
      </c>
      <c r="CL657" s="450" t="str">
        <f t="shared" ref="CL657:CL676" ca="1" si="669">IF($AT$155="Thermal-Moisture Regime",IF($E657=CL$159,$S657,""),IF($G657=CL$159,$S657,""))</f>
        <v/>
      </c>
      <c r="CM657" s="450" t="str">
        <f t="shared" ref="CM657:CM676" ca="1" si="670">IF($AT$155="Thermal-Moisture Regime",IF($E657=CL$159,$T657,""),IF($G657=CL$159,$T657,""))</f>
        <v/>
      </c>
    </row>
    <row r="658" spans="1:91" s="441" customFormat="1" ht="17.399999999999999" x14ac:dyDescent="0.55000000000000004">
      <c r="A658" s="445">
        <v>2</v>
      </c>
      <c r="B658" s="423" t="str">
        <f t="shared" si="639"/>
        <v>: FAO 1995</v>
      </c>
      <c r="C658" s="425" t="s">
        <v>331</v>
      </c>
      <c r="D658" s="425" t="s">
        <v>333</v>
      </c>
      <c r="E658" s="425"/>
      <c r="F658" s="425" t="s">
        <v>266</v>
      </c>
      <c r="G658" s="425"/>
      <c r="H658" s="305"/>
      <c r="I658" s="424">
        <v>1995</v>
      </c>
      <c r="J658" s="306"/>
      <c r="K658" s="569">
        <v>8</v>
      </c>
      <c r="L658" s="426" t="s">
        <v>341</v>
      </c>
      <c r="M658" s="427">
        <f>K658</f>
        <v>8</v>
      </c>
      <c r="N658" s="426" t="s">
        <v>341</v>
      </c>
      <c r="O658" s="432"/>
      <c r="P658" s="431" t="s">
        <v>252</v>
      </c>
      <c r="Q658" s="431"/>
      <c r="S658" s="442">
        <f t="shared" ref="S658:S676" si="671">IF(AND(M658="",K658=""),"",IF(M658="",K658,M658))</f>
        <v>8</v>
      </c>
      <c r="T658" s="443">
        <f t="shared" ref="T658:T676" si="672">IF(S658="","",IF($S$685="Y",U658,IF(S658&gt;=$S$677-$T$5*$S$681,IF(S658&lt;=$S$677+$T$5*$S$681,S658,""),"")))</f>
        <v>8</v>
      </c>
      <c r="U658" s="442">
        <f t="shared" ref="U658:U676" si="673">IF(AND(M658="",K658=""),"",IF(M658="",K658*O658,M658*O658))</f>
        <v>0</v>
      </c>
      <c r="V658" s="444" t="str">
        <f t="shared" si="640"/>
        <v>kg feed/kg meat</v>
      </c>
      <c r="Z658" s="446"/>
      <c r="AP658" s="446"/>
      <c r="AS658" s="453"/>
      <c r="AU658" s="450" t="str">
        <f t="shared" ca="1" si="641"/>
        <v/>
      </c>
      <c r="AV658" s="450" t="str">
        <f t="shared" ca="1" si="642"/>
        <v/>
      </c>
      <c r="AX658" s="450" t="str">
        <f t="shared" ca="1" si="643"/>
        <v/>
      </c>
      <c r="AY658" s="450" t="str">
        <f t="shared" ca="1" si="644"/>
        <v/>
      </c>
      <c r="BA658" s="450" t="str">
        <f t="shared" ca="1" si="645"/>
        <v/>
      </c>
      <c r="BB658" s="450" t="str">
        <f t="shared" ca="1" si="646"/>
        <v/>
      </c>
      <c r="BD658" s="450" t="str">
        <f t="shared" ca="1" si="647"/>
        <v/>
      </c>
      <c r="BE658" s="450" t="str">
        <f t="shared" ca="1" si="648"/>
        <v/>
      </c>
      <c r="BG658" s="450" t="str">
        <f t="shared" ca="1" si="649"/>
        <v/>
      </c>
      <c r="BH658" s="450" t="str">
        <f t="shared" ca="1" si="650"/>
        <v/>
      </c>
      <c r="BI658" s="451"/>
      <c r="BJ658" s="450" t="str">
        <f t="shared" ca="1" si="651"/>
        <v/>
      </c>
      <c r="BK658" s="450" t="str">
        <f t="shared" ca="1" si="652"/>
        <v/>
      </c>
      <c r="BM658" s="450" t="str">
        <f t="shared" ca="1" si="653"/>
        <v/>
      </c>
      <c r="BN658" s="450" t="str">
        <f t="shared" ca="1" si="654"/>
        <v/>
      </c>
      <c r="BP658" s="450" t="str">
        <f t="shared" ca="1" si="655"/>
        <v/>
      </c>
      <c r="BQ658" s="450" t="str">
        <f t="shared" ca="1" si="656"/>
        <v/>
      </c>
      <c r="BS658" s="450" t="str">
        <f t="shared" ca="1" si="657"/>
        <v/>
      </c>
      <c r="BT658" s="450" t="str">
        <f t="shared" ca="1" si="658"/>
        <v/>
      </c>
      <c r="BU658" s="452"/>
      <c r="BV658" s="446"/>
      <c r="BW658" s="450" t="str">
        <f t="shared" ca="1" si="659"/>
        <v/>
      </c>
      <c r="BX658" s="450" t="str">
        <f t="shared" ca="1" si="660"/>
        <v/>
      </c>
      <c r="BY658" s="452"/>
      <c r="BZ658" s="450" t="str">
        <f t="shared" ca="1" si="661"/>
        <v/>
      </c>
      <c r="CA658" s="450" t="str">
        <f t="shared" ca="1" si="662"/>
        <v/>
      </c>
      <c r="CC658" s="450" t="str">
        <f t="shared" ca="1" si="663"/>
        <v/>
      </c>
      <c r="CD658" s="450" t="str">
        <f t="shared" ca="1" si="664"/>
        <v/>
      </c>
      <c r="CF658" s="450" t="str">
        <f t="shared" si="665"/>
        <v/>
      </c>
      <c r="CG658" s="450" t="str">
        <f t="shared" si="666"/>
        <v/>
      </c>
      <c r="CI658" s="450" t="str">
        <f t="shared" ca="1" si="667"/>
        <v/>
      </c>
      <c r="CJ658" s="450" t="str">
        <f t="shared" ca="1" si="668"/>
        <v/>
      </c>
      <c r="CL658" s="450" t="str">
        <f t="shared" ca="1" si="669"/>
        <v/>
      </c>
      <c r="CM658" s="450" t="str">
        <f t="shared" ca="1" si="670"/>
        <v/>
      </c>
    </row>
    <row r="659" spans="1:91" s="441" customFormat="1" ht="17.399999999999999" x14ac:dyDescent="0.55000000000000004">
      <c r="A659" s="445">
        <v>3</v>
      </c>
      <c r="B659" s="423" t="str">
        <f>CONCATENATE(E659,": ",C659)</f>
        <v>: FAO 1995</v>
      </c>
      <c r="C659" s="425" t="s">
        <v>331</v>
      </c>
      <c r="D659" s="425" t="s">
        <v>333</v>
      </c>
      <c r="E659" s="425"/>
      <c r="F659" s="425" t="s">
        <v>266</v>
      </c>
      <c r="G659" s="425"/>
      <c r="H659" s="305"/>
      <c r="I659" s="424">
        <v>1995</v>
      </c>
      <c r="J659" s="306"/>
      <c r="K659" s="529">
        <v>10</v>
      </c>
      <c r="L659" s="426" t="s">
        <v>341</v>
      </c>
      <c r="M659" s="427">
        <f>K659</f>
        <v>10</v>
      </c>
      <c r="N659" s="426" t="s">
        <v>341</v>
      </c>
      <c r="O659" s="432"/>
      <c r="P659" s="431" t="s">
        <v>252</v>
      </c>
      <c r="Q659" s="431"/>
      <c r="S659" s="442">
        <f t="shared" si="671"/>
        <v>10</v>
      </c>
      <c r="T659" s="443">
        <f t="shared" si="672"/>
        <v>10</v>
      </c>
      <c r="U659" s="442">
        <f t="shared" si="673"/>
        <v>0</v>
      </c>
      <c r="V659" s="444" t="str">
        <f t="shared" si="640"/>
        <v>kg feed/kg meat</v>
      </c>
      <c r="Z659" s="446"/>
      <c r="AP659" s="446"/>
      <c r="AS659" s="453"/>
      <c r="AU659" s="450" t="str">
        <f t="shared" ca="1" si="641"/>
        <v/>
      </c>
      <c r="AV659" s="450" t="str">
        <f t="shared" ca="1" si="642"/>
        <v/>
      </c>
      <c r="AX659" s="450" t="str">
        <f t="shared" ca="1" si="643"/>
        <v/>
      </c>
      <c r="AY659" s="450" t="str">
        <f t="shared" ca="1" si="644"/>
        <v/>
      </c>
      <c r="BA659" s="450" t="str">
        <f t="shared" ca="1" si="645"/>
        <v/>
      </c>
      <c r="BB659" s="450" t="str">
        <f t="shared" ca="1" si="646"/>
        <v/>
      </c>
      <c r="BD659" s="450" t="str">
        <f t="shared" ca="1" si="647"/>
        <v/>
      </c>
      <c r="BE659" s="450" t="str">
        <f t="shared" ca="1" si="648"/>
        <v/>
      </c>
      <c r="BG659" s="450" t="str">
        <f t="shared" ca="1" si="649"/>
        <v/>
      </c>
      <c r="BH659" s="450" t="str">
        <f t="shared" ca="1" si="650"/>
        <v/>
      </c>
      <c r="BI659" s="451"/>
      <c r="BJ659" s="450" t="str">
        <f t="shared" ca="1" si="651"/>
        <v/>
      </c>
      <c r="BK659" s="450" t="str">
        <f t="shared" ca="1" si="652"/>
        <v/>
      </c>
      <c r="BM659" s="450" t="str">
        <f t="shared" ca="1" si="653"/>
        <v/>
      </c>
      <c r="BN659" s="450" t="str">
        <f t="shared" ca="1" si="654"/>
        <v/>
      </c>
      <c r="BP659" s="450" t="str">
        <f t="shared" ca="1" si="655"/>
        <v/>
      </c>
      <c r="BQ659" s="450" t="str">
        <f t="shared" ca="1" si="656"/>
        <v/>
      </c>
      <c r="BS659" s="450" t="str">
        <f t="shared" ca="1" si="657"/>
        <v/>
      </c>
      <c r="BT659" s="450" t="str">
        <f t="shared" ca="1" si="658"/>
        <v/>
      </c>
      <c r="BU659" s="452"/>
      <c r="BV659" s="446"/>
      <c r="BW659" s="450" t="str">
        <f t="shared" ca="1" si="659"/>
        <v/>
      </c>
      <c r="BX659" s="450" t="str">
        <f t="shared" ca="1" si="660"/>
        <v/>
      </c>
      <c r="BY659" s="452"/>
      <c r="BZ659" s="450" t="str">
        <f t="shared" ca="1" si="661"/>
        <v/>
      </c>
      <c r="CA659" s="450" t="str">
        <f t="shared" ca="1" si="662"/>
        <v/>
      </c>
      <c r="CC659" s="450" t="str">
        <f t="shared" ca="1" si="663"/>
        <v/>
      </c>
      <c r="CD659" s="450" t="str">
        <f t="shared" ca="1" si="664"/>
        <v/>
      </c>
      <c r="CF659" s="450" t="str">
        <f t="shared" si="665"/>
        <v/>
      </c>
      <c r="CG659" s="450" t="str">
        <f t="shared" si="666"/>
        <v/>
      </c>
      <c r="CI659" s="450" t="str">
        <f t="shared" ca="1" si="667"/>
        <v/>
      </c>
      <c r="CJ659" s="450" t="str">
        <f t="shared" ca="1" si="668"/>
        <v/>
      </c>
      <c r="CL659" s="450" t="str">
        <f t="shared" ca="1" si="669"/>
        <v/>
      </c>
      <c r="CM659" s="450" t="str">
        <f t="shared" ca="1" si="670"/>
        <v/>
      </c>
    </row>
    <row r="660" spans="1:91" s="441" customFormat="1" ht="17.399999999999999" x14ac:dyDescent="0.55000000000000004">
      <c r="A660" s="445">
        <v>4</v>
      </c>
      <c r="B660" s="423" t="str">
        <f t="shared" ref="B660:B676" si="674">CONCATENATE(E660,": ",C660)</f>
        <v>: Godfray 2010</v>
      </c>
      <c r="C660" s="424" t="s">
        <v>358</v>
      </c>
      <c r="D660" s="424" t="s">
        <v>359</v>
      </c>
      <c r="E660" s="425"/>
      <c r="F660" s="424" t="s">
        <v>335</v>
      </c>
      <c r="G660" s="425"/>
      <c r="H660" s="305"/>
      <c r="I660" s="424">
        <v>2010</v>
      </c>
      <c r="J660" s="306"/>
      <c r="K660" s="529">
        <v>8</v>
      </c>
      <c r="L660" s="426" t="s">
        <v>341</v>
      </c>
      <c r="M660" s="427">
        <f t="shared" ref="M660:M666" si="675">K660</f>
        <v>8</v>
      </c>
      <c r="N660" s="426" t="s">
        <v>341</v>
      </c>
      <c r="O660" s="432"/>
      <c r="P660" s="431"/>
      <c r="Q660" s="431"/>
      <c r="S660" s="442">
        <f t="shared" si="671"/>
        <v>8</v>
      </c>
      <c r="T660" s="443">
        <f t="shared" si="672"/>
        <v>8</v>
      </c>
      <c r="U660" s="442">
        <f t="shared" si="673"/>
        <v>0</v>
      </c>
      <c r="V660" s="444" t="str">
        <f t="shared" si="640"/>
        <v>kg feed/kg meat</v>
      </c>
      <c r="Z660" s="446"/>
      <c r="AP660" s="446"/>
      <c r="AS660" s="452"/>
      <c r="AU660" s="450" t="str">
        <f t="shared" ca="1" si="641"/>
        <v/>
      </c>
      <c r="AV660" s="450" t="str">
        <f t="shared" ca="1" si="642"/>
        <v/>
      </c>
      <c r="AX660" s="450" t="str">
        <f t="shared" ca="1" si="643"/>
        <v/>
      </c>
      <c r="AY660" s="450" t="str">
        <f t="shared" ca="1" si="644"/>
        <v/>
      </c>
      <c r="BA660" s="450" t="str">
        <f t="shared" ca="1" si="645"/>
        <v/>
      </c>
      <c r="BB660" s="450" t="str">
        <f t="shared" ca="1" si="646"/>
        <v/>
      </c>
      <c r="BD660" s="450" t="str">
        <f t="shared" ca="1" si="647"/>
        <v/>
      </c>
      <c r="BE660" s="450" t="str">
        <f t="shared" ca="1" si="648"/>
        <v/>
      </c>
      <c r="BG660" s="450" t="str">
        <f t="shared" ca="1" si="649"/>
        <v/>
      </c>
      <c r="BH660" s="450" t="str">
        <f t="shared" ca="1" si="650"/>
        <v/>
      </c>
      <c r="BI660" s="451"/>
      <c r="BJ660" s="450" t="str">
        <f t="shared" ca="1" si="651"/>
        <v/>
      </c>
      <c r="BK660" s="450" t="str">
        <f t="shared" ca="1" si="652"/>
        <v/>
      </c>
      <c r="BM660" s="450" t="str">
        <f t="shared" ca="1" si="653"/>
        <v/>
      </c>
      <c r="BN660" s="450" t="str">
        <f t="shared" ca="1" si="654"/>
        <v/>
      </c>
      <c r="BP660" s="450" t="str">
        <f t="shared" ca="1" si="655"/>
        <v/>
      </c>
      <c r="BQ660" s="450" t="str">
        <f t="shared" ca="1" si="656"/>
        <v/>
      </c>
      <c r="BS660" s="450" t="str">
        <f t="shared" ca="1" si="657"/>
        <v/>
      </c>
      <c r="BT660" s="450" t="str">
        <f t="shared" ca="1" si="658"/>
        <v/>
      </c>
      <c r="BU660" s="452"/>
      <c r="BV660" s="446"/>
      <c r="BW660" s="450" t="str">
        <f t="shared" ca="1" si="659"/>
        <v/>
      </c>
      <c r="BX660" s="450" t="str">
        <f t="shared" ca="1" si="660"/>
        <v/>
      </c>
      <c r="BY660" s="452"/>
      <c r="BZ660" s="450" t="str">
        <f t="shared" ca="1" si="661"/>
        <v/>
      </c>
      <c r="CA660" s="450" t="str">
        <f t="shared" ca="1" si="662"/>
        <v/>
      </c>
      <c r="CC660" s="450" t="str">
        <f t="shared" ca="1" si="663"/>
        <v/>
      </c>
      <c r="CD660" s="450" t="str">
        <f t="shared" ca="1" si="664"/>
        <v/>
      </c>
      <c r="CF660" s="450" t="str">
        <f t="shared" si="665"/>
        <v/>
      </c>
      <c r="CG660" s="450" t="str">
        <f t="shared" si="666"/>
        <v/>
      </c>
      <c r="CI660" s="450" t="str">
        <f t="shared" ca="1" si="667"/>
        <v/>
      </c>
      <c r="CJ660" s="450" t="str">
        <f t="shared" ca="1" si="668"/>
        <v/>
      </c>
      <c r="CL660" s="450" t="str">
        <f t="shared" ca="1" si="669"/>
        <v/>
      </c>
      <c r="CM660" s="450" t="str">
        <f t="shared" ca="1" si="670"/>
        <v/>
      </c>
    </row>
    <row r="661" spans="1:91" s="441" customFormat="1" ht="17.399999999999999" x14ac:dyDescent="0.55000000000000004">
      <c r="A661" s="445">
        <v>5</v>
      </c>
      <c r="B661" s="423" t="str">
        <f t="shared" si="674"/>
        <v>: Galloway 2007</v>
      </c>
      <c r="C661" s="424" t="s">
        <v>361</v>
      </c>
      <c r="D661" s="424" t="s">
        <v>360</v>
      </c>
      <c r="E661" s="425"/>
      <c r="F661" s="424" t="s">
        <v>266</v>
      </c>
      <c r="G661" s="425"/>
      <c r="H661" s="305"/>
      <c r="I661" s="424">
        <v>2007</v>
      </c>
      <c r="J661" s="306"/>
      <c r="K661" s="529">
        <v>20</v>
      </c>
      <c r="L661" s="426" t="s">
        <v>341</v>
      </c>
      <c r="M661" s="427">
        <f t="shared" si="675"/>
        <v>20</v>
      </c>
      <c r="N661" s="426" t="s">
        <v>341</v>
      </c>
      <c r="O661" s="432"/>
      <c r="P661" s="431"/>
      <c r="Q661" s="431"/>
      <c r="S661" s="442">
        <f t="shared" si="671"/>
        <v>20</v>
      </c>
      <c r="T661" s="443">
        <f t="shared" si="672"/>
        <v>20</v>
      </c>
      <c r="U661" s="442">
        <f t="shared" si="673"/>
        <v>0</v>
      </c>
      <c r="V661" s="444" t="str">
        <f t="shared" si="640"/>
        <v>kg feed/kg meat</v>
      </c>
      <c r="Z661" s="446"/>
      <c r="AP661" s="446"/>
      <c r="AS661" s="453"/>
      <c r="AU661" s="450" t="str">
        <f t="shared" ca="1" si="641"/>
        <v/>
      </c>
      <c r="AV661" s="450" t="str">
        <f t="shared" ca="1" si="642"/>
        <v/>
      </c>
      <c r="AX661" s="450" t="str">
        <f t="shared" ca="1" si="643"/>
        <v/>
      </c>
      <c r="AY661" s="450" t="str">
        <f t="shared" ca="1" si="644"/>
        <v/>
      </c>
      <c r="BA661" s="450" t="str">
        <f t="shared" ca="1" si="645"/>
        <v/>
      </c>
      <c r="BB661" s="450" t="str">
        <f t="shared" ca="1" si="646"/>
        <v/>
      </c>
      <c r="BD661" s="450" t="str">
        <f t="shared" ca="1" si="647"/>
        <v/>
      </c>
      <c r="BE661" s="450" t="str">
        <f t="shared" ca="1" si="648"/>
        <v/>
      </c>
      <c r="BG661" s="450" t="str">
        <f t="shared" ca="1" si="649"/>
        <v/>
      </c>
      <c r="BH661" s="450" t="str">
        <f t="shared" ca="1" si="650"/>
        <v/>
      </c>
      <c r="BI661" s="451"/>
      <c r="BJ661" s="450" t="str">
        <f t="shared" ca="1" si="651"/>
        <v/>
      </c>
      <c r="BK661" s="450" t="str">
        <f t="shared" ca="1" si="652"/>
        <v/>
      </c>
      <c r="BM661" s="450" t="str">
        <f t="shared" ca="1" si="653"/>
        <v/>
      </c>
      <c r="BN661" s="450" t="str">
        <f t="shared" ca="1" si="654"/>
        <v/>
      </c>
      <c r="BP661" s="450" t="str">
        <f t="shared" ca="1" si="655"/>
        <v/>
      </c>
      <c r="BQ661" s="450" t="str">
        <f t="shared" ca="1" si="656"/>
        <v/>
      </c>
      <c r="BS661" s="450" t="str">
        <f t="shared" ca="1" si="657"/>
        <v/>
      </c>
      <c r="BT661" s="450" t="str">
        <f t="shared" ca="1" si="658"/>
        <v/>
      </c>
      <c r="BU661" s="452"/>
      <c r="BV661" s="446"/>
      <c r="BW661" s="450" t="str">
        <f t="shared" ca="1" si="659"/>
        <v/>
      </c>
      <c r="BX661" s="450" t="str">
        <f t="shared" ca="1" si="660"/>
        <v/>
      </c>
      <c r="BY661" s="452"/>
      <c r="BZ661" s="450" t="str">
        <f t="shared" ca="1" si="661"/>
        <v/>
      </c>
      <c r="CA661" s="450" t="str">
        <f t="shared" ca="1" si="662"/>
        <v/>
      </c>
      <c r="CC661" s="450" t="str">
        <f t="shared" ca="1" si="663"/>
        <v/>
      </c>
      <c r="CD661" s="450" t="str">
        <f t="shared" ca="1" si="664"/>
        <v/>
      </c>
      <c r="CF661" s="450" t="str">
        <f t="shared" si="665"/>
        <v/>
      </c>
      <c r="CG661" s="450" t="str">
        <f t="shared" si="666"/>
        <v/>
      </c>
      <c r="CI661" s="450" t="str">
        <f t="shared" ca="1" si="667"/>
        <v/>
      </c>
      <c r="CJ661" s="450" t="str">
        <f t="shared" ca="1" si="668"/>
        <v/>
      </c>
      <c r="CL661" s="450" t="str">
        <f t="shared" ca="1" si="669"/>
        <v/>
      </c>
      <c r="CM661" s="450" t="str">
        <f t="shared" ca="1" si="670"/>
        <v/>
      </c>
    </row>
    <row r="662" spans="1:91" s="441" customFormat="1" ht="17.399999999999999" x14ac:dyDescent="0.55000000000000004">
      <c r="A662" s="445">
        <v>6</v>
      </c>
      <c r="B662" s="423" t="str">
        <f t="shared" si="674"/>
        <v>: Wilkinson 2011</v>
      </c>
      <c r="C662" s="424" t="s">
        <v>363</v>
      </c>
      <c r="D662" s="424" t="s">
        <v>362</v>
      </c>
      <c r="E662" s="425"/>
      <c r="F662" s="424" t="s">
        <v>266</v>
      </c>
      <c r="G662" s="425"/>
      <c r="H662" s="305"/>
      <c r="I662" s="424">
        <v>2011</v>
      </c>
      <c r="J662" s="306"/>
      <c r="K662" s="529">
        <v>7.8</v>
      </c>
      <c r="L662" s="426" t="s">
        <v>341</v>
      </c>
      <c r="M662" s="427">
        <f t="shared" si="675"/>
        <v>7.8</v>
      </c>
      <c r="N662" s="426" t="s">
        <v>341</v>
      </c>
      <c r="O662" s="432"/>
      <c r="P662" s="431" t="s">
        <v>336</v>
      </c>
      <c r="Q662" s="431"/>
      <c r="S662" s="442">
        <f t="shared" si="671"/>
        <v>7.8</v>
      </c>
      <c r="T662" s="443">
        <f t="shared" si="672"/>
        <v>7.8</v>
      </c>
      <c r="U662" s="442">
        <f t="shared" si="673"/>
        <v>0</v>
      </c>
      <c r="V662" s="444" t="str">
        <f t="shared" si="640"/>
        <v>kg feed/kg meat</v>
      </c>
      <c r="Z662" s="446"/>
      <c r="AP662" s="446"/>
      <c r="AS662" s="453"/>
      <c r="AU662" s="450" t="str">
        <f t="shared" ca="1" si="641"/>
        <v/>
      </c>
      <c r="AV662" s="450" t="str">
        <f t="shared" ca="1" si="642"/>
        <v/>
      </c>
      <c r="AX662" s="450" t="str">
        <f t="shared" ca="1" si="643"/>
        <v/>
      </c>
      <c r="AY662" s="450" t="str">
        <f t="shared" ca="1" si="644"/>
        <v/>
      </c>
      <c r="BA662" s="450" t="str">
        <f t="shared" ca="1" si="645"/>
        <v/>
      </c>
      <c r="BB662" s="450" t="str">
        <f t="shared" ca="1" si="646"/>
        <v/>
      </c>
      <c r="BD662" s="450" t="str">
        <f t="shared" ca="1" si="647"/>
        <v/>
      </c>
      <c r="BE662" s="450" t="str">
        <f t="shared" ca="1" si="648"/>
        <v/>
      </c>
      <c r="BG662" s="450" t="str">
        <f t="shared" ca="1" si="649"/>
        <v/>
      </c>
      <c r="BH662" s="450" t="str">
        <f t="shared" ca="1" si="650"/>
        <v/>
      </c>
      <c r="BI662" s="451"/>
      <c r="BJ662" s="450" t="str">
        <f t="shared" ca="1" si="651"/>
        <v/>
      </c>
      <c r="BK662" s="450" t="str">
        <f t="shared" ca="1" si="652"/>
        <v/>
      </c>
      <c r="BM662" s="450" t="str">
        <f t="shared" ca="1" si="653"/>
        <v/>
      </c>
      <c r="BN662" s="450" t="str">
        <f t="shared" ca="1" si="654"/>
        <v/>
      </c>
      <c r="BP662" s="450" t="str">
        <f t="shared" ca="1" si="655"/>
        <v/>
      </c>
      <c r="BQ662" s="450" t="str">
        <f t="shared" ca="1" si="656"/>
        <v/>
      </c>
      <c r="BS662" s="450" t="str">
        <f t="shared" ca="1" si="657"/>
        <v/>
      </c>
      <c r="BT662" s="450" t="str">
        <f t="shared" ca="1" si="658"/>
        <v/>
      </c>
      <c r="BU662" s="452"/>
      <c r="BV662" s="446"/>
      <c r="BW662" s="450" t="str">
        <f t="shared" ca="1" si="659"/>
        <v/>
      </c>
      <c r="BX662" s="450" t="str">
        <f t="shared" ca="1" si="660"/>
        <v/>
      </c>
      <c r="BY662" s="452"/>
      <c r="BZ662" s="450" t="str">
        <f t="shared" ca="1" si="661"/>
        <v/>
      </c>
      <c r="CA662" s="450" t="str">
        <f t="shared" ca="1" si="662"/>
        <v/>
      </c>
      <c r="CC662" s="450" t="str">
        <f t="shared" ca="1" si="663"/>
        <v/>
      </c>
      <c r="CD662" s="450" t="str">
        <f t="shared" ca="1" si="664"/>
        <v/>
      </c>
      <c r="CF662" s="450" t="str">
        <f t="shared" si="665"/>
        <v/>
      </c>
      <c r="CG662" s="450" t="str">
        <f t="shared" si="666"/>
        <v/>
      </c>
      <c r="CI662" s="450" t="str">
        <f t="shared" ca="1" si="667"/>
        <v/>
      </c>
      <c r="CJ662" s="450" t="str">
        <f t="shared" ca="1" si="668"/>
        <v/>
      </c>
      <c r="CL662" s="450" t="str">
        <f t="shared" ca="1" si="669"/>
        <v/>
      </c>
      <c r="CM662" s="450" t="str">
        <f t="shared" ca="1" si="670"/>
        <v/>
      </c>
    </row>
    <row r="663" spans="1:91" s="441" customFormat="1" ht="17.399999999999999" x14ac:dyDescent="0.55000000000000004">
      <c r="A663" s="445">
        <v>7</v>
      </c>
      <c r="B663" s="423" t="str">
        <f t="shared" si="674"/>
        <v>: Wilkinson 2011</v>
      </c>
      <c r="C663" s="424" t="s">
        <v>363</v>
      </c>
      <c r="D663" s="424" t="s">
        <v>362</v>
      </c>
      <c r="E663" s="425"/>
      <c r="F663" s="424" t="s">
        <v>266</v>
      </c>
      <c r="G663" s="425"/>
      <c r="H663" s="305"/>
      <c r="I663" s="424">
        <v>2011</v>
      </c>
      <c r="J663" s="306"/>
      <c r="K663" s="529">
        <v>27.5</v>
      </c>
      <c r="L663" s="426" t="s">
        <v>341</v>
      </c>
      <c r="M663" s="427">
        <f t="shared" si="675"/>
        <v>27.5</v>
      </c>
      <c r="N663" s="426" t="s">
        <v>341</v>
      </c>
      <c r="O663" s="432"/>
      <c r="P663" s="431" t="s">
        <v>337</v>
      </c>
      <c r="Q663" s="431"/>
      <c r="S663" s="442">
        <f t="shared" si="671"/>
        <v>27.5</v>
      </c>
      <c r="T663" s="443">
        <f t="shared" si="672"/>
        <v>27.5</v>
      </c>
      <c r="U663" s="442">
        <f t="shared" si="673"/>
        <v>0</v>
      </c>
      <c r="V663" s="444" t="str">
        <f t="shared" si="640"/>
        <v>kg feed/kg meat</v>
      </c>
      <c r="Z663" s="446"/>
      <c r="AP663" s="446"/>
      <c r="AS663" s="453"/>
      <c r="AU663" s="450" t="str">
        <f t="shared" ca="1" si="641"/>
        <v/>
      </c>
      <c r="AV663" s="450" t="str">
        <f t="shared" ca="1" si="642"/>
        <v/>
      </c>
      <c r="AX663" s="450" t="str">
        <f t="shared" ca="1" si="643"/>
        <v/>
      </c>
      <c r="AY663" s="450" t="str">
        <f t="shared" ca="1" si="644"/>
        <v/>
      </c>
      <c r="BA663" s="450" t="str">
        <f t="shared" ca="1" si="645"/>
        <v/>
      </c>
      <c r="BB663" s="450" t="str">
        <f t="shared" ca="1" si="646"/>
        <v/>
      </c>
      <c r="BD663" s="450" t="str">
        <f t="shared" ca="1" si="647"/>
        <v/>
      </c>
      <c r="BE663" s="450" t="str">
        <f t="shared" ca="1" si="648"/>
        <v/>
      </c>
      <c r="BG663" s="450" t="str">
        <f t="shared" ca="1" si="649"/>
        <v/>
      </c>
      <c r="BH663" s="450" t="str">
        <f t="shared" ca="1" si="650"/>
        <v/>
      </c>
      <c r="BI663" s="451"/>
      <c r="BJ663" s="450" t="str">
        <f t="shared" ca="1" si="651"/>
        <v/>
      </c>
      <c r="BK663" s="450" t="str">
        <f t="shared" ca="1" si="652"/>
        <v/>
      </c>
      <c r="BM663" s="450" t="str">
        <f t="shared" ca="1" si="653"/>
        <v/>
      </c>
      <c r="BN663" s="450" t="str">
        <f t="shared" ca="1" si="654"/>
        <v/>
      </c>
      <c r="BP663" s="450" t="str">
        <f t="shared" ca="1" si="655"/>
        <v/>
      </c>
      <c r="BQ663" s="450" t="str">
        <f t="shared" ca="1" si="656"/>
        <v/>
      </c>
      <c r="BS663" s="450" t="str">
        <f t="shared" ca="1" si="657"/>
        <v/>
      </c>
      <c r="BT663" s="450" t="str">
        <f t="shared" ca="1" si="658"/>
        <v/>
      </c>
      <c r="BU663" s="452"/>
      <c r="BV663" s="446"/>
      <c r="BW663" s="450" t="str">
        <f t="shared" ca="1" si="659"/>
        <v/>
      </c>
      <c r="BX663" s="450" t="str">
        <f t="shared" ca="1" si="660"/>
        <v/>
      </c>
      <c r="BY663" s="452"/>
      <c r="BZ663" s="450" t="str">
        <f t="shared" ca="1" si="661"/>
        <v/>
      </c>
      <c r="CA663" s="450" t="str">
        <f t="shared" ca="1" si="662"/>
        <v/>
      </c>
      <c r="CC663" s="450" t="str">
        <f t="shared" ca="1" si="663"/>
        <v/>
      </c>
      <c r="CD663" s="450" t="str">
        <f t="shared" ca="1" si="664"/>
        <v/>
      </c>
      <c r="CF663" s="450" t="str">
        <f t="shared" si="665"/>
        <v/>
      </c>
      <c r="CG663" s="450" t="str">
        <f t="shared" si="666"/>
        <v/>
      </c>
      <c r="CI663" s="450" t="str">
        <f t="shared" ca="1" si="667"/>
        <v/>
      </c>
      <c r="CJ663" s="450" t="str">
        <f t="shared" ca="1" si="668"/>
        <v/>
      </c>
      <c r="CL663" s="450" t="str">
        <f t="shared" ca="1" si="669"/>
        <v/>
      </c>
      <c r="CM663" s="450" t="str">
        <f t="shared" ca="1" si="670"/>
        <v/>
      </c>
    </row>
    <row r="664" spans="1:91" s="441" customFormat="1" ht="17.399999999999999" x14ac:dyDescent="0.55000000000000004">
      <c r="A664" s="445">
        <v>8</v>
      </c>
      <c r="B664" s="423" t="str">
        <f t="shared" si="674"/>
        <v>: Shepon 2016</v>
      </c>
      <c r="C664" s="424" t="s">
        <v>404</v>
      </c>
      <c r="D664" s="424" t="s">
        <v>405</v>
      </c>
      <c r="E664" s="425"/>
      <c r="F664" s="424" t="s">
        <v>187</v>
      </c>
      <c r="G664" s="425"/>
      <c r="H664" s="305"/>
      <c r="I664" s="424">
        <v>2016</v>
      </c>
      <c r="J664" s="306"/>
      <c r="K664" s="529">
        <v>36</v>
      </c>
      <c r="L664" s="426" t="s">
        <v>341</v>
      </c>
      <c r="M664" s="427">
        <f t="shared" si="675"/>
        <v>36</v>
      </c>
      <c r="N664" s="426" t="s">
        <v>341</v>
      </c>
      <c r="O664" s="432"/>
      <c r="P664" s="431" t="s">
        <v>406</v>
      </c>
      <c r="Q664" s="431"/>
      <c r="S664" s="442">
        <f t="shared" si="671"/>
        <v>36</v>
      </c>
      <c r="T664" s="443">
        <f t="shared" si="672"/>
        <v>36</v>
      </c>
      <c r="U664" s="442">
        <f t="shared" si="673"/>
        <v>0</v>
      </c>
      <c r="V664" s="444" t="str">
        <f t="shared" si="640"/>
        <v>kg feed/kg meat</v>
      </c>
      <c r="Z664" s="446"/>
      <c r="AP664" s="446"/>
      <c r="AS664" s="453"/>
      <c r="AU664" s="450" t="str">
        <f t="shared" ca="1" si="641"/>
        <v/>
      </c>
      <c r="AV664" s="450" t="str">
        <f t="shared" ca="1" si="642"/>
        <v/>
      </c>
      <c r="AX664" s="450" t="str">
        <f t="shared" ca="1" si="643"/>
        <v/>
      </c>
      <c r="AY664" s="450" t="str">
        <f t="shared" ca="1" si="644"/>
        <v/>
      </c>
      <c r="BA664" s="450" t="str">
        <f t="shared" ca="1" si="645"/>
        <v/>
      </c>
      <c r="BB664" s="450" t="str">
        <f t="shared" ca="1" si="646"/>
        <v/>
      </c>
      <c r="BD664" s="450" t="str">
        <f t="shared" ca="1" si="647"/>
        <v/>
      </c>
      <c r="BE664" s="450" t="str">
        <f t="shared" ca="1" si="648"/>
        <v/>
      </c>
      <c r="BG664" s="450" t="str">
        <f t="shared" ca="1" si="649"/>
        <v/>
      </c>
      <c r="BH664" s="450" t="str">
        <f t="shared" ca="1" si="650"/>
        <v/>
      </c>
      <c r="BI664" s="451"/>
      <c r="BJ664" s="450" t="str">
        <f t="shared" ca="1" si="651"/>
        <v/>
      </c>
      <c r="BK664" s="450" t="str">
        <f t="shared" ca="1" si="652"/>
        <v/>
      </c>
      <c r="BM664" s="450" t="str">
        <f t="shared" ca="1" si="653"/>
        <v/>
      </c>
      <c r="BN664" s="450" t="str">
        <f t="shared" ca="1" si="654"/>
        <v/>
      </c>
      <c r="BP664" s="450" t="str">
        <f t="shared" ca="1" si="655"/>
        <v/>
      </c>
      <c r="BQ664" s="450" t="str">
        <f t="shared" ca="1" si="656"/>
        <v/>
      </c>
      <c r="BS664" s="450" t="str">
        <f t="shared" ca="1" si="657"/>
        <v/>
      </c>
      <c r="BT664" s="450" t="str">
        <f t="shared" ca="1" si="658"/>
        <v/>
      </c>
      <c r="BU664" s="452"/>
      <c r="BV664" s="446"/>
      <c r="BW664" s="450" t="str">
        <f t="shared" ca="1" si="659"/>
        <v/>
      </c>
      <c r="BX664" s="450" t="str">
        <f t="shared" ca="1" si="660"/>
        <v/>
      </c>
      <c r="BY664" s="452"/>
      <c r="BZ664" s="450" t="str">
        <f t="shared" ca="1" si="661"/>
        <v/>
      </c>
      <c r="CA664" s="450" t="str">
        <f t="shared" ca="1" si="662"/>
        <v/>
      </c>
      <c r="CC664" s="450" t="str">
        <f t="shared" ca="1" si="663"/>
        <v/>
      </c>
      <c r="CD664" s="450" t="str">
        <f t="shared" ca="1" si="664"/>
        <v/>
      </c>
      <c r="CF664" s="450" t="str">
        <f t="shared" si="665"/>
        <v/>
      </c>
      <c r="CG664" s="450" t="str">
        <f t="shared" si="666"/>
        <v/>
      </c>
      <c r="CI664" s="450" t="str">
        <f t="shared" ca="1" si="667"/>
        <v/>
      </c>
      <c r="CJ664" s="450" t="str">
        <f t="shared" ca="1" si="668"/>
        <v/>
      </c>
      <c r="CL664" s="450" t="str">
        <f t="shared" ca="1" si="669"/>
        <v/>
      </c>
      <c r="CM664" s="450" t="str">
        <f t="shared" ca="1" si="670"/>
        <v/>
      </c>
    </row>
    <row r="665" spans="1:91" s="441" customFormat="1" ht="17.399999999999999" x14ac:dyDescent="0.55000000000000004">
      <c r="A665" s="445">
        <v>9</v>
      </c>
      <c r="B665" s="423" t="str">
        <f t="shared" si="674"/>
        <v>: Peters 2014</v>
      </c>
      <c r="C665" s="424" t="s">
        <v>415</v>
      </c>
      <c r="D665" s="424" t="s">
        <v>416</v>
      </c>
      <c r="E665" s="425"/>
      <c r="F665" s="424" t="s">
        <v>187</v>
      </c>
      <c r="G665" s="425"/>
      <c r="H665" s="305"/>
      <c r="I665" s="424">
        <v>2014</v>
      </c>
      <c r="J665" s="306"/>
      <c r="K665" s="529">
        <v>35.5</v>
      </c>
      <c r="L665" s="426" t="s">
        <v>341</v>
      </c>
      <c r="M665" s="427">
        <f t="shared" si="675"/>
        <v>35.5</v>
      </c>
      <c r="N665" s="426" t="s">
        <v>418</v>
      </c>
      <c r="O665" s="432"/>
      <c r="P665" s="431" t="s">
        <v>419</v>
      </c>
      <c r="Q665" s="431"/>
      <c r="S665" s="442">
        <f t="shared" si="671"/>
        <v>35.5</v>
      </c>
      <c r="T665" s="443">
        <f t="shared" si="672"/>
        <v>35.5</v>
      </c>
      <c r="U665" s="442">
        <f t="shared" si="673"/>
        <v>0</v>
      </c>
      <c r="V665" s="444" t="str">
        <f t="shared" si="640"/>
        <v>tons feed per ton meat</v>
      </c>
      <c r="Z665" s="446"/>
      <c r="AP665" s="446"/>
      <c r="AS665" s="453"/>
      <c r="AU665" s="450" t="str">
        <f t="shared" ca="1" si="641"/>
        <v/>
      </c>
      <c r="AV665" s="450" t="str">
        <f t="shared" ca="1" si="642"/>
        <v/>
      </c>
      <c r="AX665" s="450" t="str">
        <f t="shared" ca="1" si="643"/>
        <v/>
      </c>
      <c r="AY665" s="450" t="str">
        <f t="shared" ca="1" si="644"/>
        <v/>
      </c>
      <c r="BA665" s="450" t="str">
        <f t="shared" ca="1" si="645"/>
        <v/>
      </c>
      <c r="BB665" s="450" t="str">
        <f t="shared" ca="1" si="646"/>
        <v/>
      </c>
      <c r="BD665" s="450" t="str">
        <f t="shared" ca="1" si="647"/>
        <v/>
      </c>
      <c r="BE665" s="450" t="str">
        <f t="shared" ca="1" si="648"/>
        <v/>
      </c>
      <c r="BG665" s="450" t="str">
        <f t="shared" ca="1" si="649"/>
        <v/>
      </c>
      <c r="BH665" s="450" t="str">
        <f t="shared" ca="1" si="650"/>
        <v/>
      </c>
      <c r="BI665" s="451"/>
      <c r="BJ665" s="450" t="str">
        <f t="shared" ca="1" si="651"/>
        <v/>
      </c>
      <c r="BK665" s="450" t="str">
        <f t="shared" ca="1" si="652"/>
        <v/>
      </c>
      <c r="BM665" s="450" t="str">
        <f t="shared" ca="1" si="653"/>
        <v/>
      </c>
      <c r="BN665" s="450" t="str">
        <f t="shared" ca="1" si="654"/>
        <v/>
      </c>
      <c r="BP665" s="450" t="str">
        <f t="shared" ca="1" si="655"/>
        <v/>
      </c>
      <c r="BQ665" s="450" t="str">
        <f t="shared" ca="1" si="656"/>
        <v/>
      </c>
      <c r="BS665" s="450" t="str">
        <f t="shared" ca="1" si="657"/>
        <v/>
      </c>
      <c r="BT665" s="450" t="str">
        <f t="shared" ca="1" si="658"/>
        <v/>
      </c>
      <c r="BU665" s="452"/>
      <c r="BV665" s="446"/>
      <c r="BW665" s="450" t="str">
        <f t="shared" ca="1" si="659"/>
        <v/>
      </c>
      <c r="BX665" s="450" t="str">
        <f t="shared" ca="1" si="660"/>
        <v/>
      </c>
      <c r="BY665" s="452"/>
      <c r="BZ665" s="450" t="str">
        <f t="shared" ca="1" si="661"/>
        <v/>
      </c>
      <c r="CA665" s="450" t="str">
        <f t="shared" ca="1" si="662"/>
        <v/>
      </c>
      <c r="CC665" s="450" t="str">
        <f t="shared" ca="1" si="663"/>
        <v/>
      </c>
      <c r="CD665" s="450" t="str">
        <f t="shared" ca="1" si="664"/>
        <v/>
      </c>
      <c r="CF665" s="450" t="str">
        <f t="shared" si="665"/>
        <v/>
      </c>
      <c r="CG665" s="450" t="str">
        <f t="shared" si="666"/>
        <v/>
      </c>
      <c r="CI665" s="450" t="str">
        <f t="shared" ca="1" si="667"/>
        <v/>
      </c>
      <c r="CJ665" s="450" t="str">
        <f t="shared" ca="1" si="668"/>
        <v/>
      </c>
      <c r="CL665" s="450" t="str">
        <f t="shared" ca="1" si="669"/>
        <v/>
      </c>
      <c r="CM665" s="450" t="str">
        <f t="shared" ca="1" si="670"/>
        <v/>
      </c>
    </row>
    <row r="666" spans="1:91" s="441" customFormat="1" ht="17.399999999999999" x14ac:dyDescent="0.55000000000000004">
      <c r="A666" s="445">
        <v>10</v>
      </c>
      <c r="B666" s="423" t="str">
        <f t="shared" si="674"/>
        <v>: Tilman 2014</v>
      </c>
      <c r="C666" s="424" t="s">
        <v>423</v>
      </c>
      <c r="D666" s="424" t="s">
        <v>424</v>
      </c>
      <c r="E666" s="425"/>
      <c r="F666" s="424" t="s">
        <v>266</v>
      </c>
      <c r="G666" s="425"/>
      <c r="H666" s="305"/>
      <c r="I666" s="424">
        <v>2014</v>
      </c>
      <c r="J666" s="306"/>
      <c r="K666" s="529">
        <v>20</v>
      </c>
      <c r="L666" s="426" t="s">
        <v>426</v>
      </c>
      <c r="M666" s="427">
        <f t="shared" si="675"/>
        <v>20</v>
      </c>
      <c r="N666" s="426" t="s">
        <v>426</v>
      </c>
      <c r="O666" s="432"/>
      <c r="P666" s="431"/>
      <c r="Q666" s="431"/>
      <c r="S666" s="442">
        <f t="shared" si="671"/>
        <v>20</v>
      </c>
      <c r="T666" s="443">
        <f t="shared" si="672"/>
        <v>20</v>
      </c>
      <c r="U666" s="442">
        <f t="shared" si="673"/>
        <v>0</v>
      </c>
      <c r="V666" s="444" t="str">
        <f t="shared" si="640"/>
        <v>kg protein feed/kg protein meat</v>
      </c>
      <c r="Z666" s="446"/>
      <c r="AP666" s="446"/>
      <c r="AS666" s="453"/>
      <c r="AU666" s="450" t="str">
        <f t="shared" ca="1" si="641"/>
        <v/>
      </c>
      <c r="AV666" s="450" t="str">
        <f t="shared" ca="1" si="642"/>
        <v/>
      </c>
      <c r="AX666" s="450" t="str">
        <f t="shared" ca="1" si="643"/>
        <v/>
      </c>
      <c r="AY666" s="450" t="str">
        <f t="shared" ca="1" si="644"/>
        <v/>
      </c>
      <c r="BA666" s="450" t="str">
        <f t="shared" ca="1" si="645"/>
        <v/>
      </c>
      <c r="BB666" s="450" t="str">
        <f t="shared" ca="1" si="646"/>
        <v/>
      </c>
      <c r="BD666" s="450" t="str">
        <f t="shared" ca="1" si="647"/>
        <v/>
      </c>
      <c r="BE666" s="450" t="str">
        <f t="shared" ca="1" si="648"/>
        <v/>
      </c>
      <c r="BG666" s="450" t="str">
        <f t="shared" ca="1" si="649"/>
        <v/>
      </c>
      <c r="BH666" s="450" t="str">
        <f t="shared" ca="1" si="650"/>
        <v/>
      </c>
      <c r="BI666" s="451"/>
      <c r="BJ666" s="450" t="str">
        <f t="shared" ca="1" si="651"/>
        <v/>
      </c>
      <c r="BK666" s="450" t="str">
        <f t="shared" ca="1" si="652"/>
        <v/>
      </c>
      <c r="BM666" s="450" t="str">
        <f t="shared" ca="1" si="653"/>
        <v/>
      </c>
      <c r="BN666" s="450" t="str">
        <f t="shared" ca="1" si="654"/>
        <v/>
      </c>
      <c r="BP666" s="450" t="str">
        <f t="shared" ca="1" si="655"/>
        <v/>
      </c>
      <c r="BQ666" s="450" t="str">
        <f t="shared" ca="1" si="656"/>
        <v/>
      </c>
      <c r="BS666" s="450" t="str">
        <f t="shared" ca="1" si="657"/>
        <v/>
      </c>
      <c r="BT666" s="450" t="str">
        <f t="shared" ca="1" si="658"/>
        <v/>
      </c>
      <c r="BU666" s="452"/>
      <c r="BV666" s="446"/>
      <c r="BW666" s="450" t="str">
        <f t="shared" ca="1" si="659"/>
        <v/>
      </c>
      <c r="BX666" s="450" t="str">
        <f t="shared" ca="1" si="660"/>
        <v/>
      </c>
      <c r="BY666" s="452"/>
      <c r="BZ666" s="450" t="str">
        <f t="shared" ca="1" si="661"/>
        <v/>
      </c>
      <c r="CA666" s="450" t="str">
        <f t="shared" ca="1" si="662"/>
        <v/>
      </c>
      <c r="CC666" s="450" t="str">
        <f t="shared" ca="1" si="663"/>
        <v/>
      </c>
      <c r="CD666" s="450" t="str">
        <f t="shared" ca="1" si="664"/>
        <v/>
      </c>
      <c r="CF666" s="450" t="str">
        <f t="shared" si="665"/>
        <v/>
      </c>
      <c r="CG666" s="450" t="str">
        <f t="shared" si="666"/>
        <v/>
      </c>
      <c r="CI666" s="450" t="str">
        <f t="shared" ca="1" si="667"/>
        <v/>
      </c>
      <c r="CJ666" s="450" t="str">
        <f t="shared" ca="1" si="668"/>
        <v/>
      </c>
      <c r="CL666" s="450" t="str">
        <f t="shared" ca="1" si="669"/>
        <v/>
      </c>
      <c r="CM666" s="450" t="str">
        <f t="shared" ca="1" si="670"/>
        <v/>
      </c>
    </row>
    <row r="667" spans="1:91" s="441" customFormat="1" ht="17.399999999999999" x14ac:dyDescent="0.55000000000000004">
      <c r="A667" s="445">
        <v>11</v>
      </c>
      <c r="B667" s="423" t="str">
        <f t="shared" si="674"/>
        <v xml:space="preserve">:  </v>
      </c>
      <c r="C667" s="474" t="s">
        <v>0</v>
      </c>
      <c r="D667" s="476" t="s">
        <v>0</v>
      </c>
      <c r="E667" s="476"/>
      <c r="F667" s="475" t="s">
        <v>0</v>
      </c>
      <c r="G667" s="476"/>
      <c r="H667" s="477"/>
      <c r="I667" s="475" t="s">
        <v>0</v>
      </c>
      <c r="J667" s="477"/>
      <c r="K667" s="529"/>
      <c r="L667" s="426"/>
      <c r="M667" s="427"/>
      <c r="N667" s="426" t="s">
        <v>341</v>
      </c>
      <c r="O667" s="432"/>
      <c r="P667" s="431"/>
      <c r="Q667" s="431"/>
      <c r="S667" s="442" t="str">
        <f t="shared" si="671"/>
        <v/>
      </c>
      <c r="T667" s="443" t="str">
        <f t="shared" si="672"/>
        <v/>
      </c>
      <c r="U667" s="442" t="str">
        <f t="shared" si="673"/>
        <v/>
      </c>
      <c r="V667" s="444" t="str">
        <f t="shared" si="640"/>
        <v>kg feed/kg meat</v>
      </c>
      <c r="Z667" s="446"/>
      <c r="AP667" s="446"/>
      <c r="AS667" s="453"/>
      <c r="AU667" s="450" t="str">
        <f t="shared" ca="1" si="641"/>
        <v/>
      </c>
      <c r="AV667" s="450" t="str">
        <f t="shared" ca="1" si="642"/>
        <v/>
      </c>
      <c r="AX667" s="450" t="str">
        <f t="shared" ca="1" si="643"/>
        <v/>
      </c>
      <c r="AY667" s="450" t="str">
        <f t="shared" ca="1" si="644"/>
        <v/>
      </c>
      <c r="BA667" s="450" t="str">
        <f t="shared" ca="1" si="645"/>
        <v/>
      </c>
      <c r="BB667" s="450" t="str">
        <f t="shared" ca="1" si="646"/>
        <v/>
      </c>
      <c r="BD667" s="450" t="str">
        <f t="shared" ca="1" si="647"/>
        <v/>
      </c>
      <c r="BE667" s="450" t="str">
        <f t="shared" ca="1" si="648"/>
        <v/>
      </c>
      <c r="BG667" s="450" t="str">
        <f t="shared" ca="1" si="649"/>
        <v/>
      </c>
      <c r="BH667" s="450" t="str">
        <f t="shared" ca="1" si="650"/>
        <v/>
      </c>
      <c r="BI667" s="451"/>
      <c r="BJ667" s="450" t="str">
        <f t="shared" ca="1" si="651"/>
        <v/>
      </c>
      <c r="BK667" s="450" t="str">
        <f t="shared" ca="1" si="652"/>
        <v/>
      </c>
      <c r="BM667" s="450" t="str">
        <f t="shared" ca="1" si="653"/>
        <v/>
      </c>
      <c r="BN667" s="450" t="str">
        <f t="shared" ca="1" si="654"/>
        <v/>
      </c>
      <c r="BP667" s="450" t="str">
        <f t="shared" ca="1" si="655"/>
        <v/>
      </c>
      <c r="BQ667" s="450" t="str">
        <f t="shared" ca="1" si="656"/>
        <v/>
      </c>
      <c r="BS667" s="450" t="str">
        <f t="shared" ca="1" si="657"/>
        <v/>
      </c>
      <c r="BT667" s="450" t="str">
        <f t="shared" ca="1" si="658"/>
        <v/>
      </c>
      <c r="BU667" s="452"/>
      <c r="BV667" s="446"/>
      <c r="BW667" s="450" t="str">
        <f t="shared" ca="1" si="659"/>
        <v/>
      </c>
      <c r="BX667" s="450" t="str">
        <f t="shared" ca="1" si="660"/>
        <v/>
      </c>
      <c r="BY667" s="452"/>
      <c r="BZ667" s="450" t="str">
        <f t="shared" ca="1" si="661"/>
        <v/>
      </c>
      <c r="CA667" s="450" t="str">
        <f t="shared" ca="1" si="662"/>
        <v/>
      </c>
      <c r="CC667" s="450" t="str">
        <f t="shared" ca="1" si="663"/>
        <v/>
      </c>
      <c r="CD667" s="450" t="str">
        <f t="shared" ca="1" si="664"/>
        <v/>
      </c>
      <c r="CF667" s="450" t="str">
        <f t="shared" si="665"/>
        <v/>
      </c>
      <c r="CG667" s="450" t="str">
        <f t="shared" si="666"/>
        <v/>
      </c>
      <c r="CI667" s="450" t="str">
        <f t="shared" ca="1" si="667"/>
        <v/>
      </c>
      <c r="CJ667" s="450" t="str">
        <f t="shared" ca="1" si="668"/>
        <v/>
      </c>
      <c r="CL667" s="450" t="str">
        <f t="shared" ca="1" si="669"/>
        <v/>
      </c>
      <c r="CM667" s="450" t="str">
        <f t="shared" ca="1" si="670"/>
        <v/>
      </c>
    </row>
    <row r="668" spans="1:91" s="441" customFormat="1" ht="17.399999999999999" x14ac:dyDescent="0.55000000000000004">
      <c r="A668" s="445">
        <v>12</v>
      </c>
      <c r="B668" s="423" t="str">
        <f t="shared" si="674"/>
        <v xml:space="preserve">: </v>
      </c>
      <c r="C668" s="424"/>
      <c r="D668" s="424"/>
      <c r="E668" s="425"/>
      <c r="F668" s="424"/>
      <c r="G668" s="425"/>
      <c r="H668" s="305"/>
      <c r="I668" s="424"/>
      <c r="J668" s="306"/>
      <c r="K668" s="529"/>
      <c r="L668" s="426"/>
      <c r="M668" s="427"/>
      <c r="N668" s="426" t="s">
        <v>341</v>
      </c>
      <c r="O668" s="432"/>
      <c r="P668" s="431"/>
      <c r="Q668" s="431"/>
      <c r="S668" s="442" t="str">
        <f t="shared" si="671"/>
        <v/>
      </c>
      <c r="T668" s="443" t="str">
        <f t="shared" si="672"/>
        <v/>
      </c>
      <c r="U668" s="442" t="str">
        <f t="shared" si="673"/>
        <v/>
      </c>
      <c r="V668" s="444" t="str">
        <f t="shared" si="640"/>
        <v>kg feed/kg meat</v>
      </c>
      <c r="Z668" s="446"/>
      <c r="AP668" s="446"/>
      <c r="AS668" s="453"/>
      <c r="AU668" s="450" t="str">
        <f t="shared" ca="1" si="641"/>
        <v/>
      </c>
      <c r="AV668" s="450" t="str">
        <f t="shared" ca="1" si="642"/>
        <v/>
      </c>
      <c r="AX668" s="450" t="str">
        <f t="shared" ca="1" si="643"/>
        <v/>
      </c>
      <c r="AY668" s="450" t="str">
        <f t="shared" ca="1" si="644"/>
        <v/>
      </c>
      <c r="BA668" s="450" t="str">
        <f t="shared" ca="1" si="645"/>
        <v/>
      </c>
      <c r="BB668" s="450" t="str">
        <f t="shared" ca="1" si="646"/>
        <v/>
      </c>
      <c r="BD668" s="450" t="str">
        <f t="shared" ca="1" si="647"/>
        <v/>
      </c>
      <c r="BE668" s="450" t="str">
        <f t="shared" ca="1" si="648"/>
        <v/>
      </c>
      <c r="BG668" s="450" t="str">
        <f t="shared" ca="1" si="649"/>
        <v/>
      </c>
      <c r="BH668" s="450" t="str">
        <f t="shared" ca="1" si="650"/>
        <v/>
      </c>
      <c r="BI668" s="451"/>
      <c r="BJ668" s="450" t="str">
        <f t="shared" ca="1" si="651"/>
        <v/>
      </c>
      <c r="BK668" s="450" t="str">
        <f t="shared" ca="1" si="652"/>
        <v/>
      </c>
      <c r="BM668" s="450" t="str">
        <f t="shared" ca="1" si="653"/>
        <v/>
      </c>
      <c r="BN668" s="450" t="str">
        <f t="shared" ca="1" si="654"/>
        <v/>
      </c>
      <c r="BP668" s="450" t="str">
        <f t="shared" ca="1" si="655"/>
        <v/>
      </c>
      <c r="BQ668" s="450" t="str">
        <f t="shared" ca="1" si="656"/>
        <v/>
      </c>
      <c r="BS668" s="450" t="str">
        <f t="shared" ca="1" si="657"/>
        <v/>
      </c>
      <c r="BT668" s="450" t="str">
        <f t="shared" ca="1" si="658"/>
        <v/>
      </c>
      <c r="BU668" s="452"/>
      <c r="BV668" s="446"/>
      <c r="BW668" s="450" t="str">
        <f t="shared" ca="1" si="659"/>
        <v/>
      </c>
      <c r="BX668" s="450" t="str">
        <f t="shared" ca="1" si="660"/>
        <v/>
      </c>
      <c r="BY668" s="452"/>
      <c r="BZ668" s="450" t="str">
        <f t="shared" ca="1" si="661"/>
        <v/>
      </c>
      <c r="CA668" s="450" t="str">
        <f t="shared" ca="1" si="662"/>
        <v/>
      </c>
      <c r="CC668" s="450" t="str">
        <f t="shared" ca="1" si="663"/>
        <v/>
      </c>
      <c r="CD668" s="450" t="str">
        <f t="shared" ca="1" si="664"/>
        <v/>
      </c>
      <c r="CF668" s="450" t="str">
        <f t="shared" si="665"/>
        <v/>
      </c>
      <c r="CG668" s="450" t="str">
        <f t="shared" si="666"/>
        <v/>
      </c>
      <c r="CI668" s="450" t="str">
        <f t="shared" ca="1" si="667"/>
        <v/>
      </c>
      <c r="CJ668" s="450" t="str">
        <f t="shared" ca="1" si="668"/>
        <v/>
      </c>
      <c r="CL668" s="450" t="str">
        <f t="shared" ca="1" si="669"/>
        <v/>
      </c>
      <c r="CM668" s="450" t="str">
        <f t="shared" ca="1" si="670"/>
        <v/>
      </c>
    </row>
    <row r="669" spans="1:91" s="441" customFormat="1" ht="17.399999999999999" x14ac:dyDescent="0.55000000000000004">
      <c r="A669" s="445">
        <v>13</v>
      </c>
      <c r="B669" s="423" t="str">
        <f t="shared" si="674"/>
        <v xml:space="preserve">: </v>
      </c>
      <c r="C669" s="424"/>
      <c r="D669" s="424"/>
      <c r="E669" s="425"/>
      <c r="F669" s="424"/>
      <c r="G669" s="425"/>
      <c r="H669" s="305"/>
      <c r="I669" s="424"/>
      <c r="J669" s="306"/>
      <c r="K669" s="529"/>
      <c r="L669" s="426"/>
      <c r="M669" s="427"/>
      <c r="N669" s="426" t="s">
        <v>341</v>
      </c>
      <c r="O669" s="432"/>
      <c r="P669" s="431"/>
      <c r="Q669" s="431"/>
      <c r="S669" s="442" t="str">
        <f t="shared" si="671"/>
        <v/>
      </c>
      <c r="T669" s="443" t="str">
        <f t="shared" si="672"/>
        <v/>
      </c>
      <c r="U669" s="442" t="str">
        <f t="shared" si="673"/>
        <v/>
      </c>
      <c r="V669" s="444" t="str">
        <f t="shared" si="640"/>
        <v>kg feed/kg meat</v>
      </c>
      <c r="Z669" s="446"/>
      <c r="AP669" s="446"/>
      <c r="AS669" s="453"/>
      <c r="AU669" s="450" t="str">
        <f t="shared" ca="1" si="641"/>
        <v/>
      </c>
      <c r="AV669" s="450" t="str">
        <f t="shared" ca="1" si="642"/>
        <v/>
      </c>
      <c r="AX669" s="450" t="str">
        <f t="shared" ca="1" si="643"/>
        <v/>
      </c>
      <c r="AY669" s="450" t="str">
        <f t="shared" ca="1" si="644"/>
        <v/>
      </c>
      <c r="BA669" s="450" t="str">
        <f t="shared" ca="1" si="645"/>
        <v/>
      </c>
      <c r="BB669" s="450" t="str">
        <f t="shared" ca="1" si="646"/>
        <v/>
      </c>
      <c r="BD669" s="450" t="str">
        <f t="shared" ca="1" si="647"/>
        <v/>
      </c>
      <c r="BE669" s="450" t="str">
        <f t="shared" ca="1" si="648"/>
        <v/>
      </c>
      <c r="BG669" s="450" t="str">
        <f t="shared" ca="1" si="649"/>
        <v/>
      </c>
      <c r="BH669" s="450" t="str">
        <f t="shared" ca="1" si="650"/>
        <v/>
      </c>
      <c r="BI669" s="451"/>
      <c r="BJ669" s="450" t="str">
        <f t="shared" ca="1" si="651"/>
        <v/>
      </c>
      <c r="BK669" s="450" t="str">
        <f t="shared" ca="1" si="652"/>
        <v/>
      </c>
      <c r="BM669" s="450" t="str">
        <f t="shared" ca="1" si="653"/>
        <v/>
      </c>
      <c r="BN669" s="450" t="str">
        <f t="shared" ca="1" si="654"/>
        <v/>
      </c>
      <c r="BP669" s="450" t="str">
        <f t="shared" ca="1" si="655"/>
        <v/>
      </c>
      <c r="BQ669" s="450" t="str">
        <f t="shared" ca="1" si="656"/>
        <v/>
      </c>
      <c r="BS669" s="450" t="str">
        <f t="shared" ca="1" si="657"/>
        <v/>
      </c>
      <c r="BT669" s="450" t="str">
        <f t="shared" ca="1" si="658"/>
        <v/>
      </c>
      <c r="BU669" s="452"/>
      <c r="BV669" s="446"/>
      <c r="BW669" s="450" t="str">
        <f t="shared" ca="1" si="659"/>
        <v/>
      </c>
      <c r="BX669" s="450" t="str">
        <f t="shared" ca="1" si="660"/>
        <v/>
      </c>
      <c r="BY669" s="452"/>
      <c r="BZ669" s="450" t="str">
        <f t="shared" ca="1" si="661"/>
        <v/>
      </c>
      <c r="CA669" s="450" t="str">
        <f t="shared" ca="1" si="662"/>
        <v/>
      </c>
      <c r="CC669" s="450" t="str">
        <f t="shared" ca="1" si="663"/>
        <v/>
      </c>
      <c r="CD669" s="450" t="str">
        <f t="shared" ca="1" si="664"/>
        <v/>
      </c>
      <c r="CF669" s="450" t="str">
        <f t="shared" si="665"/>
        <v/>
      </c>
      <c r="CG669" s="450" t="str">
        <f t="shared" si="666"/>
        <v/>
      </c>
      <c r="CI669" s="450" t="str">
        <f t="shared" ca="1" si="667"/>
        <v/>
      </c>
      <c r="CJ669" s="450" t="str">
        <f t="shared" ca="1" si="668"/>
        <v/>
      </c>
      <c r="CL669" s="450" t="str">
        <f t="shared" ca="1" si="669"/>
        <v/>
      </c>
      <c r="CM669" s="450" t="str">
        <f t="shared" ca="1" si="670"/>
        <v/>
      </c>
    </row>
    <row r="670" spans="1:91" s="441" customFormat="1" ht="17.399999999999999" x14ac:dyDescent="0.55000000000000004">
      <c r="A670" s="445">
        <v>14</v>
      </c>
      <c r="B670" s="423" t="str">
        <f t="shared" si="674"/>
        <v xml:space="preserve">: </v>
      </c>
      <c r="C670" s="424"/>
      <c r="D670" s="424"/>
      <c r="E670" s="425"/>
      <c r="F670" s="424"/>
      <c r="G670" s="425"/>
      <c r="H670" s="305"/>
      <c r="I670" s="424"/>
      <c r="J670" s="306"/>
      <c r="K670" s="529"/>
      <c r="L670" s="426"/>
      <c r="M670" s="427"/>
      <c r="N670" s="426" t="s">
        <v>341</v>
      </c>
      <c r="O670" s="432"/>
      <c r="P670" s="431"/>
      <c r="Q670" s="431"/>
      <c r="S670" s="442" t="str">
        <f t="shared" si="671"/>
        <v/>
      </c>
      <c r="T670" s="443" t="str">
        <f t="shared" si="672"/>
        <v/>
      </c>
      <c r="U670" s="442" t="str">
        <f t="shared" si="673"/>
        <v/>
      </c>
      <c r="V670" s="444" t="str">
        <f t="shared" si="640"/>
        <v>kg feed/kg meat</v>
      </c>
      <c r="Z670" s="446"/>
      <c r="AP670" s="446"/>
      <c r="AS670" s="453"/>
      <c r="AU670" s="450" t="str">
        <f t="shared" ca="1" si="641"/>
        <v/>
      </c>
      <c r="AV670" s="450" t="str">
        <f t="shared" ca="1" si="642"/>
        <v/>
      </c>
      <c r="AX670" s="450" t="str">
        <f t="shared" ca="1" si="643"/>
        <v/>
      </c>
      <c r="AY670" s="450" t="str">
        <f t="shared" ca="1" si="644"/>
        <v/>
      </c>
      <c r="BA670" s="450" t="str">
        <f t="shared" ca="1" si="645"/>
        <v/>
      </c>
      <c r="BB670" s="450" t="str">
        <f t="shared" ca="1" si="646"/>
        <v/>
      </c>
      <c r="BD670" s="450" t="str">
        <f t="shared" ca="1" si="647"/>
        <v/>
      </c>
      <c r="BE670" s="450" t="str">
        <f t="shared" ca="1" si="648"/>
        <v/>
      </c>
      <c r="BG670" s="450" t="str">
        <f t="shared" ca="1" si="649"/>
        <v/>
      </c>
      <c r="BH670" s="450" t="str">
        <f t="shared" ca="1" si="650"/>
        <v/>
      </c>
      <c r="BI670" s="451"/>
      <c r="BJ670" s="450" t="str">
        <f t="shared" ca="1" si="651"/>
        <v/>
      </c>
      <c r="BK670" s="450" t="str">
        <f t="shared" ca="1" si="652"/>
        <v/>
      </c>
      <c r="BM670" s="450" t="str">
        <f t="shared" ca="1" si="653"/>
        <v/>
      </c>
      <c r="BN670" s="450" t="str">
        <f t="shared" ca="1" si="654"/>
        <v/>
      </c>
      <c r="BP670" s="450" t="str">
        <f t="shared" ca="1" si="655"/>
        <v/>
      </c>
      <c r="BQ670" s="450" t="str">
        <f t="shared" ca="1" si="656"/>
        <v/>
      </c>
      <c r="BS670" s="450" t="str">
        <f t="shared" ca="1" si="657"/>
        <v/>
      </c>
      <c r="BT670" s="450" t="str">
        <f t="shared" ca="1" si="658"/>
        <v/>
      </c>
      <c r="BU670" s="452"/>
      <c r="BV670" s="446"/>
      <c r="BW670" s="450" t="str">
        <f t="shared" ca="1" si="659"/>
        <v/>
      </c>
      <c r="BX670" s="450" t="str">
        <f t="shared" ca="1" si="660"/>
        <v/>
      </c>
      <c r="BY670" s="452"/>
      <c r="BZ670" s="450" t="str">
        <f t="shared" ca="1" si="661"/>
        <v/>
      </c>
      <c r="CA670" s="450" t="str">
        <f t="shared" ca="1" si="662"/>
        <v/>
      </c>
      <c r="CC670" s="450" t="str">
        <f t="shared" ca="1" si="663"/>
        <v/>
      </c>
      <c r="CD670" s="450" t="str">
        <f t="shared" ca="1" si="664"/>
        <v/>
      </c>
      <c r="CF670" s="450" t="str">
        <f t="shared" si="665"/>
        <v/>
      </c>
      <c r="CG670" s="450" t="str">
        <f t="shared" si="666"/>
        <v/>
      </c>
      <c r="CI670" s="450" t="str">
        <f t="shared" ca="1" si="667"/>
        <v/>
      </c>
      <c r="CJ670" s="450" t="str">
        <f t="shared" ca="1" si="668"/>
        <v/>
      </c>
      <c r="CL670" s="450" t="str">
        <f t="shared" ca="1" si="669"/>
        <v/>
      </c>
      <c r="CM670" s="450" t="str">
        <f t="shared" ca="1" si="670"/>
        <v/>
      </c>
    </row>
    <row r="671" spans="1:91" s="441" customFormat="1" ht="17.399999999999999" x14ac:dyDescent="0.55000000000000004">
      <c r="A671" s="445">
        <v>15</v>
      </c>
      <c r="B671" s="423" t="str">
        <f t="shared" si="674"/>
        <v xml:space="preserve">: </v>
      </c>
      <c r="C671" s="424"/>
      <c r="D671" s="424"/>
      <c r="E671" s="425"/>
      <c r="F671" s="424"/>
      <c r="G671" s="425"/>
      <c r="H671" s="305"/>
      <c r="I671" s="424"/>
      <c r="J671" s="306"/>
      <c r="K671" s="529"/>
      <c r="L671" s="426"/>
      <c r="M671" s="427"/>
      <c r="N671" s="426" t="s">
        <v>341</v>
      </c>
      <c r="O671" s="432"/>
      <c r="P671" s="431"/>
      <c r="Q671" s="431"/>
      <c r="S671" s="442" t="str">
        <f t="shared" si="671"/>
        <v/>
      </c>
      <c r="T671" s="443" t="str">
        <f t="shared" si="672"/>
        <v/>
      </c>
      <c r="U671" s="442" t="str">
        <f t="shared" si="673"/>
        <v/>
      </c>
      <c r="V671" s="444" t="str">
        <f t="shared" si="640"/>
        <v>kg feed/kg meat</v>
      </c>
      <c r="Z671" s="446"/>
      <c r="AP671" s="446"/>
      <c r="AS671" s="453"/>
      <c r="AU671" s="450" t="str">
        <f t="shared" ca="1" si="641"/>
        <v/>
      </c>
      <c r="AV671" s="450" t="str">
        <f t="shared" ca="1" si="642"/>
        <v/>
      </c>
      <c r="AX671" s="450" t="str">
        <f t="shared" ca="1" si="643"/>
        <v/>
      </c>
      <c r="AY671" s="450" t="str">
        <f t="shared" ca="1" si="644"/>
        <v/>
      </c>
      <c r="BA671" s="450" t="str">
        <f t="shared" ca="1" si="645"/>
        <v/>
      </c>
      <c r="BB671" s="450" t="str">
        <f t="shared" ca="1" si="646"/>
        <v/>
      </c>
      <c r="BD671" s="450" t="str">
        <f t="shared" ca="1" si="647"/>
        <v/>
      </c>
      <c r="BE671" s="450" t="str">
        <f t="shared" ca="1" si="648"/>
        <v/>
      </c>
      <c r="BG671" s="450" t="str">
        <f t="shared" ca="1" si="649"/>
        <v/>
      </c>
      <c r="BH671" s="450" t="str">
        <f t="shared" ca="1" si="650"/>
        <v/>
      </c>
      <c r="BI671" s="451"/>
      <c r="BJ671" s="450" t="str">
        <f t="shared" ca="1" si="651"/>
        <v/>
      </c>
      <c r="BK671" s="450" t="str">
        <f t="shared" ca="1" si="652"/>
        <v/>
      </c>
      <c r="BM671" s="450" t="str">
        <f t="shared" ca="1" si="653"/>
        <v/>
      </c>
      <c r="BN671" s="450" t="str">
        <f t="shared" ca="1" si="654"/>
        <v/>
      </c>
      <c r="BP671" s="450" t="str">
        <f t="shared" ca="1" si="655"/>
        <v/>
      </c>
      <c r="BQ671" s="450" t="str">
        <f t="shared" ca="1" si="656"/>
        <v/>
      </c>
      <c r="BS671" s="450" t="str">
        <f t="shared" ca="1" si="657"/>
        <v/>
      </c>
      <c r="BT671" s="450" t="str">
        <f t="shared" ca="1" si="658"/>
        <v/>
      </c>
      <c r="BU671" s="452"/>
      <c r="BV671" s="446"/>
      <c r="BW671" s="450" t="str">
        <f t="shared" ca="1" si="659"/>
        <v/>
      </c>
      <c r="BX671" s="450" t="str">
        <f t="shared" ca="1" si="660"/>
        <v/>
      </c>
      <c r="BY671" s="452"/>
      <c r="BZ671" s="450" t="str">
        <f t="shared" ca="1" si="661"/>
        <v/>
      </c>
      <c r="CA671" s="450" t="str">
        <f t="shared" ca="1" si="662"/>
        <v/>
      </c>
      <c r="CC671" s="450" t="str">
        <f t="shared" ca="1" si="663"/>
        <v/>
      </c>
      <c r="CD671" s="450" t="str">
        <f t="shared" ca="1" si="664"/>
        <v/>
      </c>
      <c r="CF671" s="450" t="str">
        <f t="shared" si="665"/>
        <v/>
      </c>
      <c r="CG671" s="450" t="str">
        <f t="shared" si="666"/>
        <v/>
      </c>
      <c r="CI671" s="450" t="str">
        <f t="shared" ca="1" si="667"/>
        <v/>
      </c>
      <c r="CJ671" s="450" t="str">
        <f t="shared" ca="1" si="668"/>
        <v/>
      </c>
      <c r="CL671" s="450" t="str">
        <f t="shared" ca="1" si="669"/>
        <v/>
      </c>
      <c r="CM671" s="450" t="str">
        <f t="shared" ca="1" si="670"/>
        <v/>
      </c>
    </row>
    <row r="672" spans="1:91" s="441" customFormat="1" ht="17.399999999999999" x14ac:dyDescent="0.55000000000000004">
      <c r="A672" s="445">
        <v>16</v>
      </c>
      <c r="B672" s="423" t="str">
        <f t="shared" si="674"/>
        <v xml:space="preserve">: </v>
      </c>
      <c r="C672" s="424"/>
      <c r="D672" s="424"/>
      <c r="E672" s="425"/>
      <c r="F672" s="424"/>
      <c r="G672" s="425"/>
      <c r="H672" s="305"/>
      <c r="I672" s="424"/>
      <c r="J672" s="306"/>
      <c r="K672" s="529"/>
      <c r="L672" s="426"/>
      <c r="M672" s="427"/>
      <c r="N672" s="426" t="s">
        <v>341</v>
      </c>
      <c r="O672" s="432"/>
      <c r="P672" s="431"/>
      <c r="Q672" s="431"/>
      <c r="S672" s="442" t="str">
        <f t="shared" si="671"/>
        <v/>
      </c>
      <c r="T672" s="443" t="str">
        <f t="shared" si="672"/>
        <v/>
      </c>
      <c r="U672" s="442" t="str">
        <f t="shared" si="673"/>
        <v/>
      </c>
      <c r="V672" s="444" t="str">
        <f t="shared" si="640"/>
        <v>kg feed/kg meat</v>
      </c>
      <c r="Z672" s="446"/>
      <c r="AP672" s="446"/>
      <c r="AS672" s="453"/>
      <c r="AU672" s="450" t="str">
        <f t="shared" ca="1" si="641"/>
        <v/>
      </c>
      <c r="AV672" s="450" t="str">
        <f t="shared" ca="1" si="642"/>
        <v/>
      </c>
      <c r="AX672" s="450" t="str">
        <f t="shared" ca="1" si="643"/>
        <v/>
      </c>
      <c r="AY672" s="450" t="str">
        <f t="shared" ca="1" si="644"/>
        <v/>
      </c>
      <c r="BA672" s="450" t="str">
        <f t="shared" ca="1" si="645"/>
        <v/>
      </c>
      <c r="BB672" s="450" t="str">
        <f t="shared" ca="1" si="646"/>
        <v/>
      </c>
      <c r="BD672" s="450" t="str">
        <f t="shared" ca="1" si="647"/>
        <v/>
      </c>
      <c r="BE672" s="450" t="str">
        <f t="shared" ca="1" si="648"/>
        <v/>
      </c>
      <c r="BG672" s="450" t="str">
        <f t="shared" ca="1" si="649"/>
        <v/>
      </c>
      <c r="BH672" s="450" t="str">
        <f t="shared" ca="1" si="650"/>
        <v/>
      </c>
      <c r="BI672" s="451"/>
      <c r="BJ672" s="450" t="str">
        <f t="shared" ca="1" si="651"/>
        <v/>
      </c>
      <c r="BK672" s="450" t="str">
        <f t="shared" ca="1" si="652"/>
        <v/>
      </c>
      <c r="BM672" s="450" t="str">
        <f t="shared" ca="1" si="653"/>
        <v/>
      </c>
      <c r="BN672" s="450" t="str">
        <f t="shared" ca="1" si="654"/>
        <v/>
      </c>
      <c r="BP672" s="450" t="str">
        <f t="shared" ca="1" si="655"/>
        <v/>
      </c>
      <c r="BQ672" s="450" t="str">
        <f t="shared" ca="1" si="656"/>
        <v/>
      </c>
      <c r="BS672" s="450" t="str">
        <f t="shared" ca="1" si="657"/>
        <v/>
      </c>
      <c r="BT672" s="450" t="str">
        <f t="shared" ca="1" si="658"/>
        <v/>
      </c>
      <c r="BU672" s="452"/>
      <c r="BV672" s="446"/>
      <c r="BW672" s="450" t="str">
        <f t="shared" ca="1" si="659"/>
        <v/>
      </c>
      <c r="BX672" s="450" t="str">
        <f t="shared" ca="1" si="660"/>
        <v/>
      </c>
      <c r="BY672" s="452"/>
      <c r="BZ672" s="450" t="str">
        <f t="shared" ca="1" si="661"/>
        <v/>
      </c>
      <c r="CA672" s="450" t="str">
        <f t="shared" ca="1" si="662"/>
        <v/>
      </c>
      <c r="CC672" s="450" t="str">
        <f t="shared" ca="1" si="663"/>
        <v/>
      </c>
      <c r="CD672" s="450" t="str">
        <f t="shared" ca="1" si="664"/>
        <v/>
      </c>
      <c r="CF672" s="450" t="str">
        <f t="shared" si="665"/>
        <v/>
      </c>
      <c r="CG672" s="450" t="str">
        <f t="shared" si="666"/>
        <v/>
      </c>
      <c r="CI672" s="450" t="str">
        <f t="shared" ca="1" si="667"/>
        <v/>
      </c>
      <c r="CJ672" s="450" t="str">
        <f t="shared" ca="1" si="668"/>
        <v/>
      </c>
      <c r="CL672" s="450" t="str">
        <f t="shared" ca="1" si="669"/>
        <v/>
      </c>
      <c r="CM672" s="450" t="str">
        <f t="shared" ca="1" si="670"/>
        <v/>
      </c>
    </row>
    <row r="673" spans="1:92" s="441" customFormat="1" ht="17.399999999999999" x14ac:dyDescent="0.55000000000000004">
      <c r="A673" s="445">
        <v>17</v>
      </c>
      <c r="B673" s="423" t="str">
        <f t="shared" si="674"/>
        <v xml:space="preserve">: </v>
      </c>
      <c r="C673" s="424"/>
      <c r="D673" s="424"/>
      <c r="E673" s="425"/>
      <c r="F673" s="424"/>
      <c r="G673" s="425"/>
      <c r="H673" s="305"/>
      <c r="I673" s="424"/>
      <c r="J673" s="306"/>
      <c r="K673" s="529"/>
      <c r="L673" s="426"/>
      <c r="M673" s="427"/>
      <c r="N673" s="426" t="s">
        <v>341</v>
      </c>
      <c r="O673" s="432"/>
      <c r="P673" s="431"/>
      <c r="Q673" s="431"/>
      <c r="S673" s="442" t="str">
        <f t="shared" si="671"/>
        <v/>
      </c>
      <c r="T673" s="443" t="str">
        <f t="shared" si="672"/>
        <v/>
      </c>
      <c r="U673" s="442" t="str">
        <f t="shared" si="673"/>
        <v/>
      </c>
      <c r="V673" s="444" t="str">
        <f t="shared" si="640"/>
        <v>kg feed/kg meat</v>
      </c>
      <c r="Z673" s="446"/>
      <c r="AP673" s="446"/>
      <c r="AS673" s="453"/>
      <c r="AU673" s="450" t="str">
        <f t="shared" ca="1" si="641"/>
        <v/>
      </c>
      <c r="AV673" s="450" t="str">
        <f t="shared" ca="1" si="642"/>
        <v/>
      </c>
      <c r="AX673" s="450" t="str">
        <f t="shared" ca="1" si="643"/>
        <v/>
      </c>
      <c r="AY673" s="450" t="str">
        <f t="shared" ca="1" si="644"/>
        <v/>
      </c>
      <c r="BA673" s="450" t="str">
        <f t="shared" ca="1" si="645"/>
        <v/>
      </c>
      <c r="BB673" s="450" t="str">
        <f t="shared" ca="1" si="646"/>
        <v/>
      </c>
      <c r="BD673" s="450" t="str">
        <f t="shared" ca="1" si="647"/>
        <v/>
      </c>
      <c r="BE673" s="450" t="str">
        <f t="shared" ca="1" si="648"/>
        <v/>
      </c>
      <c r="BG673" s="450" t="str">
        <f t="shared" ca="1" si="649"/>
        <v/>
      </c>
      <c r="BH673" s="450" t="str">
        <f t="shared" ca="1" si="650"/>
        <v/>
      </c>
      <c r="BI673" s="451"/>
      <c r="BJ673" s="450" t="str">
        <f t="shared" ca="1" si="651"/>
        <v/>
      </c>
      <c r="BK673" s="450" t="str">
        <f t="shared" ca="1" si="652"/>
        <v/>
      </c>
      <c r="BM673" s="450" t="str">
        <f t="shared" ca="1" si="653"/>
        <v/>
      </c>
      <c r="BN673" s="450" t="str">
        <f t="shared" ca="1" si="654"/>
        <v/>
      </c>
      <c r="BP673" s="450" t="str">
        <f t="shared" ca="1" si="655"/>
        <v/>
      </c>
      <c r="BQ673" s="450" t="str">
        <f t="shared" ca="1" si="656"/>
        <v/>
      </c>
      <c r="BS673" s="450" t="str">
        <f t="shared" ca="1" si="657"/>
        <v/>
      </c>
      <c r="BT673" s="450" t="str">
        <f t="shared" ca="1" si="658"/>
        <v/>
      </c>
      <c r="BU673" s="452"/>
      <c r="BV673" s="446"/>
      <c r="BW673" s="450" t="str">
        <f t="shared" ca="1" si="659"/>
        <v/>
      </c>
      <c r="BX673" s="450" t="str">
        <f t="shared" ca="1" si="660"/>
        <v/>
      </c>
      <c r="BY673" s="452"/>
      <c r="BZ673" s="450" t="str">
        <f t="shared" ca="1" si="661"/>
        <v/>
      </c>
      <c r="CA673" s="450" t="str">
        <f t="shared" ca="1" si="662"/>
        <v/>
      </c>
      <c r="CC673" s="450" t="str">
        <f t="shared" ca="1" si="663"/>
        <v/>
      </c>
      <c r="CD673" s="450" t="str">
        <f t="shared" ca="1" si="664"/>
        <v/>
      </c>
      <c r="CF673" s="450" t="str">
        <f t="shared" si="665"/>
        <v/>
      </c>
      <c r="CG673" s="450" t="str">
        <f t="shared" si="666"/>
        <v/>
      </c>
      <c r="CI673" s="450" t="str">
        <f t="shared" ca="1" si="667"/>
        <v/>
      </c>
      <c r="CJ673" s="450" t="str">
        <f t="shared" ca="1" si="668"/>
        <v/>
      </c>
      <c r="CL673" s="450" t="str">
        <f t="shared" ca="1" si="669"/>
        <v/>
      </c>
      <c r="CM673" s="450" t="str">
        <f t="shared" ca="1" si="670"/>
        <v/>
      </c>
    </row>
    <row r="674" spans="1:92" s="441" customFormat="1" ht="17.399999999999999" x14ac:dyDescent="0.55000000000000004">
      <c r="A674" s="445">
        <v>18</v>
      </c>
      <c r="B674" s="423" t="str">
        <f t="shared" si="674"/>
        <v xml:space="preserve">: </v>
      </c>
      <c r="C674" s="424"/>
      <c r="D674" s="424"/>
      <c r="E674" s="425"/>
      <c r="F674" s="424"/>
      <c r="G674" s="425"/>
      <c r="H674" s="305"/>
      <c r="I674" s="424"/>
      <c r="J674" s="306"/>
      <c r="K674" s="529"/>
      <c r="L674" s="424"/>
      <c r="M674" s="468"/>
      <c r="N674" s="426" t="s">
        <v>341</v>
      </c>
      <c r="O674" s="432"/>
      <c r="P674" s="431"/>
      <c r="Q674" s="431"/>
      <c r="S674" s="442" t="str">
        <f t="shared" si="671"/>
        <v/>
      </c>
      <c r="T674" s="443" t="str">
        <f t="shared" si="672"/>
        <v/>
      </c>
      <c r="U674" s="442" t="str">
        <f t="shared" si="673"/>
        <v/>
      </c>
      <c r="V674" s="444" t="str">
        <f t="shared" si="640"/>
        <v>kg feed/kg meat</v>
      </c>
      <c r="Z674" s="446"/>
      <c r="AP674" s="446"/>
      <c r="AS674" s="453"/>
      <c r="AU674" s="450" t="str">
        <f t="shared" ca="1" si="641"/>
        <v/>
      </c>
      <c r="AV674" s="450" t="str">
        <f t="shared" ca="1" si="642"/>
        <v/>
      </c>
      <c r="AX674" s="450" t="str">
        <f t="shared" ca="1" si="643"/>
        <v/>
      </c>
      <c r="AY674" s="450" t="str">
        <f t="shared" ca="1" si="644"/>
        <v/>
      </c>
      <c r="BA674" s="450" t="str">
        <f t="shared" ca="1" si="645"/>
        <v/>
      </c>
      <c r="BB674" s="450" t="str">
        <f t="shared" ca="1" si="646"/>
        <v/>
      </c>
      <c r="BD674" s="450" t="str">
        <f t="shared" ca="1" si="647"/>
        <v/>
      </c>
      <c r="BE674" s="450" t="str">
        <f t="shared" ca="1" si="648"/>
        <v/>
      </c>
      <c r="BG674" s="450" t="str">
        <f t="shared" ca="1" si="649"/>
        <v/>
      </c>
      <c r="BH674" s="450" t="str">
        <f t="shared" ca="1" si="650"/>
        <v/>
      </c>
      <c r="BI674" s="451"/>
      <c r="BJ674" s="450" t="str">
        <f t="shared" ca="1" si="651"/>
        <v/>
      </c>
      <c r="BK674" s="450" t="str">
        <f t="shared" ca="1" si="652"/>
        <v/>
      </c>
      <c r="BM674" s="450" t="str">
        <f t="shared" ca="1" si="653"/>
        <v/>
      </c>
      <c r="BN674" s="450" t="str">
        <f t="shared" ca="1" si="654"/>
        <v/>
      </c>
      <c r="BP674" s="450" t="str">
        <f t="shared" ca="1" si="655"/>
        <v/>
      </c>
      <c r="BQ674" s="450" t="str">
        <f t="shared" ca="1" si="656"/>
        <v/>
      </c>
      <c r="BS674" s="450" t="str">
        <f t="shared" ca="1" si="657"/>
        <v/>
      </c>
      <c r="BT674" s="450" t="str">
        <f t="shared" ca="1" si="658"/>
        <v/>
      </c>
      <c r="BU674" s="452"/>
      <c r="BV674" s="446"/>
      <c r="BW674" s="450" t="str">
        <f t="shared" ca="1" si="659"/>
        <v/>
      </c>
      <c r="BX674" s="450" t="str">
        <f t="shared" ca="1" si="660"/>
        <v/>
      </c>
      <c r="BY674" s="452"/>
      <c r="BZ674" s="450" t="str">
        <f t="shared" ca="1" si="661"/>
        <v/>
      </c>
      <c r="CA674" s="450" t="str">
        <f t="shared" ca="1" si="662"/>
        <v/>
      </c>
      <c r="CC674" s="450" t="str">
        <f t="shared" ca="1" si="663"/>
        <v/>
      </c>
      <c r="CD674" s="450" t="str">
        <f t="shared" ca="1" si="664"/>
        <v/>
      </c>
      <c r="CF674" s="450" t="str">
        <f t="shared" si="665"/>
        <v/>
      </c>
      <c r="CG674" s="450" t="str">
        <f t="shared" si="666"/>
        <v/>
      </c>
      <c r="CI674" s="450" t="str">
        <f t="shared" ca="1" si="667"/>
        <v/>
      </c>
      <c r="CJ674" s="450" t="str">
        <f t="shared" ca="1" si="668"/>
        <v/>
      </c>
      <c r="CL674" s="450" t="str">
        <f t="shared" ca="1" si="669"/>
        <v/>
      </c>
      <c r="CM674" s="450" t="str">
        <f t="shared" ca="1" si="670"/>
        <v/>
      </c>
    </row>
    <row r="675" spans="1:92" s="441" customFormat="1" ht="17.399999999999999" x14ac:dyDescent="0.55000000000000004">
      <c r="A675" s="445">
        <v>19</v>
      </c>
      <c r="B675" s="423" t="str">
        <f t="shared" si="674"/>
        <v xml:space="preserve">: </v>
      </c>
      <c r="C675" s="424"/>
      <c r="D675" s="424"/>
      <c r="E675" s="425"/>
      <c r="F675" s="424"/>
      <c r="G675" s="425"/>
      <c r="H675" s="305"/>
      <c r="I675" s="424"/>
      <c r="J675" s="306"/>
      <c r="K675" s="529"/>
      <c r="L675" s="424"/>
      <c r="M675" s="468"/>
      <c r="N675" s="426" t="s">
        <v>341</v>
      </c>
      <c r="O675" s="432"/>
      <c r="P675" s="431"/>
      <c r="Q675" s="431"/>
      <c r="S675" s="442" t="str">
        <f t="shared" si="671"/>
        <v/>
      </c>
      <c r="T675" s="443" t="str">
        <f t="shared" si="672"/>
        <v/>
      </c>
      <c r="U675" s="442" t="str">
        <f t="shared" si="673"/>
        <v/>
      </c>
      <c r="V675" s="444" t="str">
        <f t="shared" si="640"/>
        <v>kg feed/kg meat</v>
      </c>
      <c r="Z675" s="446"/>
      <c r="AP675" s="446"/>
      <c r="AS675" s="453"/>
      <c r="AU675" s="450" t="str">
        <f t="shared" ca="1" si="641"/>
        <v/>
      </c>
      <c r="AV675" s="450" t="str">
        <f t="shared" ca="1" si="642"/>
        <v/>
      </c>
      <c r="AX675" s="450" t="str">
        <f t="shared" ca="1" si="643"/>
        <v/>
      </c>
      <c r="AY675" s="450" t="str">
        <f t="shared" ca="1" si="644"/>
        <v/>
      </c>
      <c r="BA675" s="450" t="str">
        <f t="shared" ca="1" si="645"/>
        <v/>
      </c>
      <c r="BB675" s="450" t="str">
        <f t="shared" ca="1" si="646"/>
        <v/>
      </c>
      <c r="BD675" s="450" t="str">
        <f t="shared" ca="1" si="647"/>
        <v/>
      </c>
      <c r="BE675" s="450" t="str">
        <f t="shared" ca="1" si="648"/>
        <v/>
      </c>
      <c r="BG675" s="450" t="str">
        <f t="shared" ca="1" si="649"/>
        <v/>
      </c>
      <c r="BH675" s="450" t="str">
        <f t="shared" ca="1" si="650"/>
        <v/>
      </c>
      <c r="BI675" s="451"/>
      <c r="BJ675" s="450" t="str">
        <f t="shared" ca="1" si="651"/>
        <v/>
      </c>
      <c r="BK675" s="450" t="str">
        <f t="shared" ca="1" si="652"/>
        <v/>
      </c>
      <c r="BM675" s="450" t="str">
        <f t="shared" ca="1" si="653"/>
        <v/>
      </c>
      <c r="BN675" s="450" t="str">
        <f t="shared" ca="1" si="654"/>
        <v/>
      </c>
      <c r="BP675" s="450" t="str">
        <f t="shared" ca="1" si="655"/>
        <v/>
      </c>
      <c r="BQ675" s="450" t="str">
        <f t="shared" ca="1" si="656"/>
        <v/>
      </c>
      <c r="BS675" s="450" t="str">
        <f t="shared" ca="1" si="657"/>
        <v/>
      </c>
      <c r="BT675" s="450" t="str">
        <f t="shared" ca="1" si="658"/>
        <v/>
      </c>
      <c r="BU675" s="452"/>
      <c r="BV675" s="446"/>
      <c r="BW675" s="450" t="str">
        <f t="shared" ca="1" si="659"/>
        <v/>
      </c>
      <c r="BX675" s="450" t="str">
        <f t="shared" ca="1" si="660"/>
        <v/>
      </c>
      <c r="BY675" s="452"/>
      <c r="BZ675" s="450" t="str">
        <f t="shared" ca="1" si="661"/>
        <v/>
      </c>
      <c r="CA675" s="450" t="str">
        <f t="shared" ca="1" si="662"/>
        <v/>
      </c>
      <c r="CC675" s="450" t="str">
        <f t="shared" ca="1" si="663"/>
        <v/>
      </c>
      <c r="CD675" s="450" t="str">
        <f t="shared" ca="1" si="664"/>
        <v/>
      </c>
      <c r="CF675" s="450" t="str">
        <f t="shared" si="665"/>
        <v/>
      </c>
      <c r="CG675" s="450" t="str">
        <f t="shared" si="666"/>
        <v/>
      </c>
      <c r="CI675" s="450" t="str">
        <f t="shared" ca="1" si="667"/>
        <v/>
      </c>
      <c r="CJ675" s="450" t="str">
        <f t="shared" ca="1" si="668"/>
        <v/>
      </c>
      <c r="CL675" s="450" t="str">
        <f t="shared" ca="1" si="669"/>
        <v/>
      </c>
      <c r="CM675" s="450" t="str">
        <f t="shared" ca="1" si="670"/>
        <v/>
      </c>
    </row>
    <row r="676" spans="1:92" s="441" customFormat="1" ht="17.399999999999999" x14ac:dyDescent="0.55000000000000004">
      <c r="A676" s="445">
        <v>20</v>
      </c>
      <c r="B676" s="423" t="str">
        <f t="shared" si="674"/>
        <v xml:space="preserve">: </v>
      </c>
      <c r="C676" s="424"/>
      <c r="D676" s="424"/>
      <c r="E676" s="425"/>
      <c r="F676" s="424"/>
      <c r="G676" s="425"/>
      <c r="H676" s="305"/>
      <c r="I676" s="424"/>
      <c r="J676" s="306"/>
      <c r="K676" s="529"/>
      <c r="L676" s="424"/>
      <c r="M676" s="468"/>
      <c r="N676" s="426" t="s">
        <v>341</v>
      </c>
      <c r="O676" s="432"/>
      <c r="P676" s="431"/>
      <c r="Q676" s="431"/>
      <c r="S676" s="442" t="str">
        <f t="shared" si="671"/>
        <v/>
      </c>
      <c r="T676" s="443" t="str">
        <f t="shared" si="672"/>
        <v/>
      </c>
      <c r="U676" s="442" t="str">
        <f t="shared" si="673"/>
        <v/>
      </c>
      <c r="V676" s="444" t="str">
        <f t="shared" si="640"/>
        <v>kg feed/kg meat</v>
      </c>
      <c r="Z676" s="446"/>
      <c r="AP676" s="446"/>
      <c r="AS676" s="453"/>
      <c r="AU676" s="450" t="str">
        <f t="shared" ca="1" si="641"/>
        <v/>
      </c>
      <c r="AV676" s="450" t="str">
        <f t="shared" ca="1" si="642"/>
        <v/>
      </c>
      <c r="AX676" s="450" t="str">
        <f t="shared" ca="1" si="643"/>
        <v/>
      </c>
      <c r="AY676" s="450" t="str">
        <f t="shared" ca="1" si="644"/>
        <v/>
      </c>
      <c r="BA676" s="450" t="str">
        <f t="shared" ca="1" si="645"/>
        <v/>
      </c>
      <c r="BB676" s="450" t="str">
        <f t="shared" ca="1" si="646"/>
        <v/>
      </c>
      <c r="BD676" s="450" t="str">
        <f t="shared" ca="1" si="647"/>
        <v/>
      </c>
      <c r="BE676" s="450" t="str">
        <f t="shared" ca="1" si="648"/>
        <v/>
      </c>
      <c r="BG676" s="450" t="str">
        <f t="shared" ca="1" si="649"/>
        <v/>
      </c>
      <c r="BH676" s="450" t="str">
        <f t="shared" ca="1" si="650"/>
        <v/>
      </c>
      <c r="BI676" s="451"/>
      <c r="BJ676" s="450" t="str">
        <f t="shared" ca="1" si="651"/>
        <v/>
      </c>
      <c r="BK676" s="450" t="str">
        <f t="shared" ca="1" si="652"/>
        <v/>
      </c>
      <c r="BM676" s="450" t="str">
        <f t="shared" ca="1" si="653"/>
        <v/>
      </c>
      <c r="BN676" s="450" t="str">
        <f t="shared" ca="1" si="654"/>
        <v/>
      </c>
      <c r="BP676" s="450" t="str">
        <f t="shared" ca="1" si="655"/>
        <v/>
      </c>
      <c r="BQ676" s="450" t="str">
        <f t="shared" ca="1" si="656"/>
        <v/>
      </c>
      <c r="BS676" s="450" t="str">
        <f t="shared" ca="1" si="657"/>
        <v/>
      </c>
      <c r="BT676" s="450" t="str">
        <f t="shared" ca="1" si="658"/>
        <v/>
      </c>
      <c r="BU676" s="452"/>
      <c r="BV676" s="446"/>
      <c r="BW676" s="450" t="str">
        <f t="shared" ca="1" si="659"/>
        <v/>
      </c>
      <c r="BX676" s="450" t="str">
        <f t="shared" ca="1" si="660"/>
        <v/>
      </c>
      <c r="BY676" s="452"/>
      <c r="BZ676" s="450" t="str">
        <f t="shared" ca="1" si="661"/>
        <v/>
      </c>
      <c r="CA676" s="450" t="str">
        <f t="shared" ca="1" si="662"/>
        <v/>
      </c>
      <c r="CC676" s="450" t="str">
        <f t="shared" ca="1" si="663"/>
        <v/>
      </c>
      <c r="CD676" s="450" t="str">
        <f t="shared" ca="1" si="664"/>
        <v/>
      </c>
      <c r="CF676" s="450" t="str">
        <f t="shared" si="665"/>
        <v/>
      </c>
      <c r="CG676" s="450" t="str">
        <f t="shared" si="666"/>
        <v/>
      </c>
      <c r="CI676" s="450" t="str">
        <f t="shared" ca="1" si="667"/>
        <v/>
      </c>
      <c r="CJ676" s="450" t="str">
        <f t="shared" ca="1" si="668"/>
        <v/>
      </c>
      <c r="CL676" s="450" t="str">
        <f t="shared" ca="1" si="669"/>
        <v/>
      </c>
      <c r="CM676" s="450" t="str">
        <f t="shared" ca="1" si="670"/>
        <v/>
      </c>
    </row>
    <row r="677" spans="1:92" s="441" customFormat="1" ht="17.399999999999999" x14ac:dyDescent="0.55000000000000004">
      <c r="A677" s="452"/>
      <c r="B677" s="480" t="s">
        <v>210</v>
      </c>
      <c r="C677" s="481"/>
      <c r="D677" s="481"/>
      <c r="E677" s="481"/>
      <c r="F677" s="481"/>
      <c r="G677" s="481"/>
      <c r="H677" s="452"/>
      <c r="J677" s="498"/>
      <c r="K677" s="579"/>
      <c r="L677" s="452"/>
      <c r="M677" s="452" t="s">
        <v>211</v>
      </c>
      <c r="N677" s="452"/>
      <c r="P677" s="431"/>
      <c r="Q677" s="431"/>
      <c r="R677" s="499" t="s">
        <v>302</v>
      </c>
      <c r="S677" s="500">
        <f>AVERAGE(S657:S676)</f>
        <v>18.28</v>
      </c>
      <c r="T677" s="501">
        <f>IF(S685="Y",SUM(T657:T676)/SUM(O657:O676),AVERAGE(T657:T676))</f>
        <v>18.28</v>
      </c>
      <c r="U677" s="502" t="e">
        <f>SUM(U657:U676)/SUM(O657:O676)</f>
        <v>#DIV/0!</v>
      </c>
      <c r="Z677" s="446"/>
      <c r="AP677" s="446"/>
      <c r="AT677" s="498" t="s">
        <v>212</v>
      </c>
      <c r="AU677" s="503" t="e">
        <f ca="1">AVERAGE(AU657:AU676)</f>
        <v>#DIV/0!</v>
      </c>
      <c r="AV677" s="503">
        <f ca="1">SUM(AV657:AV676)/COUNTIF(AV657:AV676,"&gt;0")</f>
        <v>18.28</v>
      </c>
      <c r="AX677" s="503">
        <f ca="1">AVERAGE(AX657:AX676)</f>
        <v>18.28</v>
      </c>
      <c r="AY677" s="503">
        <f ca="1">SUM(AY657:AY676)/COUNTIF(AY657:AY676,"&gt;0")</f>
        <v>18.28</v>
      </c>
      <c r="BA677" s="503">
        <f ca="1">AVERAGE(BA657:BA676)</f>
        <v>18.28</v>
      </c>
      <c r="BB677" s="503">
        <f ca="1">SUM(BB657:BB676)/COUNTIF(BB657:BB676,"&gt;0")</f>
        <v>18.28</v>
      </c>
      <c r="BD677" s="503">
        <f ca="1">AVERAGE(BD657:BD676)</f>
        <v>18.28</v>
      </c>
      <c r="BE677" s="503">
        <f ca="1">SUM(BE657:BE676)/COUNTIF(BE657:BE676,"&gt;0")</f>
        <v>18.28</v>
      </c>
      <c r="BG677" s="503" t="e">
        <f ca="1">AVERAGE(BG657:BG676)</f>
        <v>#DIV/0!</v>
      </c>
      <c r="BH677" s="503">
        <f ca="1">SUM(BH657:BH676)/COUNTIF(BH657:BH676,"&gt;0")</f>
        <v>18.28</v>
      </c>
      <c r="BI677" s="451"/>
      <c r="BJ677" s="503">
        <f ca="1">AVERAGE(BJ657:BJ676)</f>
        <v>18.28</v>
      </c>
      <c r="BK677" s="503">
        <f ca="1">SUM(BK657:BK676)/COUNTIF(BK657:BK676,"&gt;0")</f>
        <v>18.28</v>
      </c>
      <c r="BM677" s="503">
        <f ca="1">AVERAGE(BM657:BM676)</f>
        <v>18.28</v>
      </c>
      <c r="BN677" s="503">
        <f ca="1">SUM(BN657:BN676)/COUNTIF(BN657:BN676,"&gt;0")</f>
        <v>18.28</v>
      </c>
      <c r="BP677" s="503">
        <f ca="1">AVERAGE(BP657:BP676)</f>
        <v>18.28</v>
      </c>
      <c r="BQ677" s="503">
        <f ca="1">SUM(BQ657:BQ676)/COUNTIF(BQ657:BQ676,"&gt;0")</f>
        <v>18.28</v>
      </c>
      <c r="BS677" s="503">
        <f ca="1">AVERAGE(BS657:BS676)</f>
        <v>18.28</v>
      </c>
      <c r="BT677" s="503">
        <f ca="1">SUM(BT657:BT676)/COUNTIF(BT657:BT676,"&gt;0")</f>
        <v>18.28</v>
      </c>
      <c r="BU677" s="452"/>
      <c r="BV677" s="446"/>
      <c r="BW677" s="503">
        <f ca="1">AVERAGE(BW657:BW676)</f>
        <v>18.28</v>
      </c>
      <c r="BX677" s="503">
        <f ca="1">SUM(BX657:BX676)/COUNTIF(BX657:BX676,"&gt;0")</f>
        <v>18.28</v>
      </c>
      <c r="BY677" s="452"/>
      <c r="BZ677" s="503">
        <f ca="1">AVERAGE(BZ657:BZ676)</f>
        <v>18.28</v>
      </c>
      <c r="CA677" s="503">
        <f ca="1">SUM(CA657:CA676)/COUNTIF(CA657:CA676,"&gt;0")</f>
        <v>18.28</v>
      </c>
      <c r="CC677" s="503">
        <f ca="1">AVERAGE(CC657:CC676)</f>
        <v>18.28</v>
      </c>
      <c r="CD677" s="503">
        <f ca="1">SUM(CD657:CD676)/COUNTIF(CD657:CD676,"&gt;0")</f>
        <v>19.200000000000003</v>
      </c>
      <c r="CF677" s="503" t="e">
        <f>AVERAGE(CF657:CF676)</f>
        <v>#DIV/0!</v>
      </c>
      <c r="CG677" s="503" t="e">
        <f>SUM(CG657:CG676)/COUNTIF(CG657:CG676,"&gt;0")</f>
        <v>#DIV/0!</v>
      </c>
      <c r="CI677" s="503" t="e">
        <f ca="1">AVERAGE(CI657:CI676)</f>
        <v>#DIV/0!</v>
      </c>
      <c r="CJ677" s="503">
        <f ca="1">SUM(CJ657:CJ676)/COUNTIF(CJ657:CJ676,"&gt;0")</f>
        <v>10</v>
      </c>
      <c r="CL677" s="503">
        <f ca="1">AVERAGE(CL657:CL676)</f>
        <v>18.28</v>
      </c>
      <c r="CM677" s="503">
        <f ca="1">SUM(CM657:CM676)/COUNTIF(CM657:CM676,"&gt;0")</f>
        <v>18.28</v>
      </c>
    </row>
    <row r="678" spans="1:92" s="441" customFormat="1" ht="17.399999999999999" x14ac:dyDescent="0.55000000000000004">
      <c r="A678" s="452"/>
      <c r="B678" s="480" t="s">
        <v>213</v>
      </c>
      <c r="C678" s="481" t="s">
        <v>214</v>
      </c>
      <c r="D678" s="277"/>
      <c r="E678" s="482"/>
      <c r="F678" s="482"/>
      <c r="G678" s="482"/>
      <c r="H678" s="482"/>
      <c r="I678" s="482"/>
      <c r="J678" s="482"/>
      <c r="K678" s="576"/>
      <c r="L678" s="452"/>
      <c r="M678" s="452"/>
      <c r="N678" s="452"/>
      <c r="P678" s="431"/>
      <c r="Q678" s="431"/>
      <c r="R678" s="483" t="s">
        <v>215</v>
      </c>
      <c r="S678" s="484">
        <f>S677+V678*S681</f>
        <v>29.049196813133278</v>
      </c>
      <c r="T678" s="484">
        <f>T677+V678*T681</f>
        <v>29.049196813133278</v>
      </c>
      <c r="U678" s="484" t="e">
        <f>U677+V678*U681</f>
        <v>#DIV/0!</v>
      </c>
      <c r="V678" s="485">
        <v>1</v>
      </c>
      <c r="W678" s="467" t="s">
        <v>216</v>
      </c>
      <c r="Z678" s="446"/>
      <c r="AP678" s="446"/>
      <c r="AT678" s="483" t="s">
        <v>215</v>
      </c>
      <c r="AU678" s="486" t="e">
        <f ca="1">AU677+(AU683*AU680)</f>
        <v>#DIV/0!</v>
      </c>
      <c r="AV678" s="486" t="e">
        <f ca="1">AV677+(AV683*AU680)</f>
        <v>#DIV/0!</v>
      </c>
      <c r="AX678" s="486" t="e">
        <f ca="1">AX677+(AX683*AX680)</f>
        <v>#DIV/0!</v>
      </c>
      <c r="AY678" s="486">
        <f ca="1">AY677+(AY683*AX680)</f>
        <v>29.049196813133278</v>
      </c>
      <c r="BA678" s="486" t="e">
        <f ca="1">BA677+(BA683*BA680)</f>
        <v>#DIV/0!</v>
      </c>
      <c r="BB678" s="486" t="e">
        <f ca="1">BB677+(BB683*BA680)</f>
        <v>#DIV/0!</v>
      </c>
      <c r="BD678" s="486" t="e">
        <f ca="1">BD677+(BD683*BD680)</f>
        <v>#DIV/0!</v>
      </c>
      <c r="BE678" s="486" t="e">
        <f ca="1">BE677+(BE683*BD680)</f>
        <v>#DIV/0!</v>
      </c>
      <c r="BG678" s="486" t="e">
        <f ca="1">BG677+(BG683*BG680)</f>
        <v>#DIV/0!</v>
      </c>
      <c r="BH678" s="486" t="e">
        <f ca="1">BH677+(BH683*BG680)</f>
        <v>#DIV/0!</v>
      </c>
      <c r="BI678" s="451"/>
      <c r="BJ678" s="486" t="e">
        <f ca="1">BJ677+(BJ683*BJ680)</f>
        <v>#DIV/0!</v>
      </c>
      <c r="BK678" s="486" t="e">
        <f ca="1">BK677+(BK683*BJ680)</f>
        <v>#DIV/0!</v>
      </c>
      <c r="BM678" s="486" t="e">
        <f ca="1">BM677+(BM683*BM680)</f>
        <v>#DIV/0!</v>
      </c>
      <c r="BN678" s="486" t="e">
        <f ca="1">BN677+(BN683*BM680)</f>
        <v>#DIV/0!</v>
      </c>
      <c r="BP678" s="486" t="e">
        <f ca="1">BP677+(BP683*BP680)</f>
        <v>#DIV/0!</v>
      </c>
      <c r="BQ678" s="486" t="e">
        <f ca="1">BQ677+(BQ683*BP680)</f>
        <v>#DIV/0!</v>
      </c>
      <c r="BS678" s="486" t="e">
        <f ca="1">BS677+(BS683*BS680)</f>
        <v>#DIV/0!</v>
      </c>
      <c r="BT678" s="486" t="e">
        <f ca="1">BT677+(BT683*BS680)</f>
        <v>#DIV/0!</v>
      </c>
      <c r="BU678" s="452"/>
      <c r="BV678" s="446"/>
      <c r="BW678" s="486" t="e">
        <f ca="1">BW677+(BW683*BW680)</f>
        <v>#DIV/0!</v>
      </c>
      <c r="BX678" s="486" t="e">
        <f ca="1">BX677+(BX683*BW680)</f>
        <v>#DIV/0!</v>
      </c>
      <c r="BY678" s="452"/>
      <c r="BZ678" s="486" t="e">
        <f ca="1">BZ677+(BZ683*BZ680)</f>
        <v>#DIV/0!</v>
      </c>
      <c r="CA678" s="486" t="e">
        <f ca="1">CA677+(CA683*BZ680)</f>
        <v>#DIV/0!</v>
      </c>
      <c r="CC678" s="486" t="e">
        <f ca="1">CC677+(CC683*CC680)</f>
        <v>#DIV/0!</v>
      </c>
      <c r="CD678" s="486">
        <f ca="1">CD677+(CD683*CC680)</f>
        <v>29.96919681313328</v>
      </c>
      <c r="CF678" s="486" t="e">
        <f>CF677+(CF683*CF680)</f>
        <v>#DIV/0!</v>
      </c>
      <c r="CG678" s="486" t="e">
        <f>CG677+(CG683*CF680)</f>
        <v>#DIV/0!</v>
      </c>
      <c r="CI678" s="486" t="e">
        <f ca="1">CI677+(CI683*CI680)</f>
        <v>#DIV/0!</v>
      </c>
      <c r="CJ678" s="486">
        <f ca="1">CJ677+(CJ683*CI680)</f>
        <v>20.769196813133277</v>
      </c>
      <c r="CL678" s="486" t="e">
        <f ca="1">CL677+(CL683*CL680)</f>
        <v>#DIV/0!</v>
      </c>
      <c r="CM678" s="486" t="e">
        <f ca="1">CM677+(CM683*CL680)</f>
        <v>#DIV/0!</v>
      </c>
    </row>
    <row r="679" spans="1:92" s="452" customFormat="1" ht="13" customHeight="1" x14ac:dyDescent="0.55000000000000004">
      <c r="B679" s="480" t="s">
        <v>217</v>
      </c>
      <c r="C679" s="431"/>
      <c r="D679" s="300"/>
      <c r="E679" s="487"/>
      <c r="F679" s="487"/>
      <c r="G679" s="487"/>
      <c r="H679" s="487"/>
      <c r="I679" s="487"/>
      <c r="J679" s="487"/>
      <c r="K679" s="577"/>
      <c r="L679" s="441"/>
      <c r="M679" s="441"/>
      <c r="R679" s="483" t="s">
        <v>218</v>
      </c>
      <c r="S679" s="484">
        <f>S677-V679*S681</f>
        <v>7.5108031868667222</v>
      </c>
      <c r="T679" s="484">
        <f>T677-V679*T681</f>
        <v>7.5108031868667222</v>
      </c>
      <c r="U679" s="484" t="e">
        <f>U677-V679*U681</f>
        <v>#DIV/0!</v>
      </c>
      <c r="V679" s="485">
        <v>1</v>
      </c>
      <c r="W679" s="467" t="s">
        <v>219</v>
      </c>
      <c r="X679" s="441"/>
      <c r="Z679" s="488"/>
      <c r="AP679" s="488"/>
      <c r="AQ679" s="441"/>
      <c r="AR679" s="441"/>
      <c r="AS679" s="441"/>
      <c r="AT679" s="483" t="s">
        <v>218</v>
      </c>
      <c r="AU679" s="486" t="e">
        <f ca="1">AU677-(AU683*AU681)</f>
        <v>#DIV/0!</v>
      </c>
      <c r="AV679" s="486" t="e">
        <f ca="1">AV677-(AV683*AU681)</f>
        <v>#DIV/0!</v>
      </c>
      <c r="AW679" s="441"/>
      <c r="AX679" s="486" t="e">
        <f ca="1">AX677-(AX683*AX681)</f>
        <v>#DIV/0!</v>
      </c>
      <c r="AY679" s="486">
        <f ca="1">AY677-(AY683*AX681)</f>
        <v>7.5108031868667222</v>
      </c>
      <c r="AZ679" s="441"/>
      <c r="BA679" s="486" t="e">
        <f ca="1">BA677-(BA683*BA681)</f>
        <v>#DIV/0!</v>
      </c>
      <c r="BB679" s="486" t="e">
        <f ca="1">BB677-(BB683*BA681)</f>
        <v>#DIV/0!</v>
      </c>
      <c r="BC679" s="441"/>
      <c r="BD679" s="486" t="e">
        <f ca="1">BD677-(BD683*BD681)</f>
        <v>#DIV/0!</v>
      </c>
      <c r="BE679" s="486" t="e">
        <f ca="1">BE677-(BE683*BD681)</f>
        <v>#DIV/0!</v>
      </c>
      <c r="BF679" s="441"/>
      <c r="BG679" s="486" t="e">
        <f ca="1">BG677-(BG683*BG681)</f>
        <v>#DIV/0!</v>
      </c>
      <c r="BH679" s="486" t="e">
        <f ca="1">BH677-(BH683*BG681)</f>
        <v>#DIV/0!</v>
      </c>
      <c r="BI679" s="451"/>
      <c r="BJ679" s="486" t="e">
        <f ca="1">BJ677-(BJ683*BJ681)</f>
        <v>#DIV/0!</v>
      </c>
      <c r="BK679" s="486" t="e">
        <f ca="1">BK677-(BK683*BJ681)</f>
        <v>#DIV/0!</v>
      </c>
      <c r="BL679" s="441"/>
      <c r="BM679" s="486" t="e">
        <f ca="1">BM677-(BM683*BM681)</f>
        <v>#DIV/0!</v>
      </c>
      <c r="BN679" s="486" t="e">
        <f ca="1">BN677-(BN683*BM681)</f>
        <v>#DIV/0!</v>
      </c>
      <c r="BO679" s="441"/>
      <c r="BP679" s="486" t="e">
        <f ca="1">BP677-(BP683*BP681)</f>
        <v>#DIV/0!</v>
      </c>
      <c r="BQ679" s="486" t="e">
        <f ca="1">BQ677-(BQ683*BP681)</f>
        <v>#DIV/0!</v>
      </c>
      <c r="BR679" s="441"/>
      <c r="BS679" s="486" t="e">
        <f ca="1">BS677-(BS683*BS681)</f>
        <v>#DIV/0!</v>
      </c>
      <c r="BT679" s="486" t="e">
        <f ca="1">BT677-(BT683*BS681)</f>
        <v>#DIV/0!</v>
      </c>
      <c r="BV679" s="446"/>
      <c r="BW679" s="486" t="e">
        <f ca="1">BW677-(BW683*BW681)</f>
        <v>#DIV/0!</v>
      </c>
      <c r="BX679" s="486" t="e">
        <f ca="1">BX677-(BX683*BW681)</f>
        <v>#DIV/0!</v>
      </c>
      <c r="BZ679" s="486" t="e">
        <f ca="1">BZ677-(BZ683*BZ681)</f>
        <v>#DIV/0!</v>
      </c>
      <c r="CA679" s="486" t="e">
        <f ca="1">CA677-(CA683*BZ681)</f>
        <v>#DIV/0!</v>
      </c>
      <c r="CB679" s="441"/>
      <c r="CC679" s="486" t="e">
        <f ca="1">CC677-(CC683*CC681)</f>
        <v>#DIV/0!</v>
      </c>
      <c r="CD679" s="486">
        <f ca="1">CD677-(CD683*CC681)</f>
        <v>-0.76919681313327892</v>
      </c>
      <c r="CE679" s="441"/>
      <c r="CF679" s="486" t="e">
        <f>CF677-(CF683*CF681)</f>
        <v>#DIV/0!</v>
      </c>
      <c r="CG679" s="486" t="e">
        <f>CG677-(CG683*CF681)</f>
        <v>#DIV/0!</v>
      </c>
      <c r="CH679" s="441"/>
      <c r="CI679" s="486" t="e">
        <f ca="1">CI677-(CI683*CI681)</f>
        <v>#DIV/0!</v>
      </c>
      <c r="CJ679" s="486" t="e">
        <f ca="1">CJ677-(CJ683*CI681)</f>
        <v>#DIV/0!</v>
      </c>
      <c r="CK679" s="441"/>
      <c r="CL679" s="486" t="e">
        <f ca="1">CL677-(CL683*CL681)</f>
        <v>#DIV/0!</v>
      </c>
      <c r="CM679" s="486">
        <f ca="1">CM677-(CM683*CL681)</f>
        <v>7.5108031868667222</v>
      </c>
      <c r="CN679" s="441"/>
    </row>
    <row r="680" spans="1:92" s="452" customFormat="1" ht="17.399999999999999" x14ac:dyDescent="0.55000000000000004">
      <c r="C680" s="431"/>
      <c r="D680" s="300"/>
      <c r="E680" s="487"/>
      <c r="F680" s="487"/>
      <c r="G680" s="487"/>
      <c r="H680" s="487"/>
      <c r="I680" s="487"/>
      <c r="J680" s="487"/>
      <c r="K680" s="577"/>
      <c r="R680" s="483" t="s">
        <v>220</v>
      </c>
      <c r="S680" s="484" t="str">
        <f>IF((0.67*S681)&gt;S677,"no","yes")</f>
        <v>yes</v>
      </c>
      <c r="T680" s="484" t="str">
        <f>IF((0.67*T681)&gt;T677,"no","yes")</f>
        <v>yes</v>
      </c>
      <c r="U680" s="484" t="e">
        <f>IF((0.67*U681)&gt;U677,"no","yes")</f>
        <v>#DIV/0!</v>
      </c>
      <c r="Z680" s="488"/>
      <c r="AP680" s="488"/>
      <c r="AS680" s="755" t="s">
        <v>221</v>
      </c>
      <c r="AT680" s="756"/>
      <c r="AU680" s="485">
        <v>1</v>
      </c>
      <c r="AX680" s="485">
        <v>1</v>
      </c>
      <c r="BA680" s="485">
        <v>1</v>
      </c>
      <c r="BD680" s="485">
        <v>1</v>
      </c>
      <c r="BG680" s="485">
        <v>1</v>
      </c>
      <c r="BI680" s="451"/>
      <c r="BJ680" s="485">
        <v>1</v>
      </c>
      <c r="BM680" s="485">
        <v>1</v>
      </c>
      <c r="BP680" s="485">
        <v>1</v>
      </c>
      <c r="BS680" s="485">
        <v>1</v>
      </c>
      <c r="BV680" s="488"/>
      <c r="BW680" s="485">
        <v>1</v>
      </c>
      <c r="BZ680" s="485">
        <v>1</v>
      </c>
      <c r="CC680" s="485">
        <v>1</v>
      </c>
      <c r="CF680" s="485">
        <v>1</v>
      </c>
      <c r="CI680" s="485">
        <v>1</v>
      </c>
      <c r="CL680" s="485">
        <v>1</v>
      </c>
    </row>
    <row r="681" spans="1:92" s="452" customFormat="1" ht="17.399999999999999" x14ac:dyDescent="0.55000000000000004">
      <c r="A681" s="489" t="str">
        <f>HYPERLINK("#"&amp;"'"&amp;A$1&amp;"'!a1","Back to top")</f>
        <v>Back to top</v>
      </c>
      <c r="B681" s="489"/>
      <c r="C681" s="431"/>
      <c r="D681" s="300"/>
      <c r="E681" s="487"/>
      <c r="F681" s="487"/>
      <c r="G681" s="487"/>
      <c r="H681" s="487"/>
      <c r="I681" s="487"/>
      <c r="J681" s="487"/>
      <c r="K681" s="577"/>
      <c r="N681" s="467"/>
      <c r="O681" s="467"/>
      <c r="R681" s="483" t="s">
        <v>222</v>
      </c>
      <c r="S681" s="484">
        <f>_xlfn.STDEV.P(S657:S676)</f>
        <v>10.769196813133279</v>
      </c>
      <c r="T681" s="484">
        <f t="array" ref="T681">IF(S685="Y",SQRT(SUM(O657:O676*(M657:M676-(T677))^2)/((COUNTIFS(O657:O676,"&lt;&gt;0")-1)/COUNTIFS(O657:O676,"&lt;&gt;0")*SUM(O657:O676))),_xlfn.STDEV.P(T657:T676))</f>
        <v>10.769196813133279</v>
      </c>
      <c r="U681" s="484" t="e">
        <f t="array" ref="U681">SQRT(SUM(O657:O676*(M657:M676-(U677))^2)/((COUNTIFS(O657:O676,"&lt;&gt;0")-1)/COUNTIFS(O657:O676,"&lt;&gt;0")*SUM(O657:O676)))</f>
        <v>#DIV/0!</v>
      </c>
      <c r="Z681" s="488"/>
      <c r="AP681" s="488"/>
      <c r="AS681" s="755"/>
      <c r="AT681" s="756"/>
      <c r="AU681" s="485">
        <v>1</v>
      </c>
      <c r="AX681" s="485">
        <v>1</v>
      </c>
      <c r="BA681" s="485">
        <v>1</v>
      </c>
      <c r="BD681" s="485">
        <v>1</v>
      </c>
      <c r="BG681" s="485">
        <v>1</v>
      </c>
      <c r="BI681" s="451"/>
      <c r="BJ681" s="485">
        <v>1</v>
      </c>
      <c r="BM681" s="485">
        <v>1</v>
      </c>
      <c r="BP681" s="485">
        <v>1</v>
      </c>
      <c r="BS681" s="485">
        <v>1</v>
      </c>
      <c r="BV681" s="488"/>
      <c r="BW681" s="485">
        <v>1</v>
      </c>
      <c r="BZ681" s="485">
        <v>1</v>
      </c>
      <c r="CC681" s="485">
        <v>1</v>
      </c>
      <c r="CF681" s="485">
        <v>1</v>
      </c>
      <c r="CI681" s="485">
        <v>1</v>
      </c>
      <c r="CL681" s="485">
        <v>1</v>
      </c>
    </row>
    <row r="682" spans="1:92" s="452" customFormat="1" ht="17.399999999999999" x14ac:dyDescent="0.55000000000000004">
      <c r="C682" s="445"/>
      <c r="D682" s="300"/>
      <c r="E682" s="487"/>
      <c r="F682" s="487"/>
      <c r="G682" s="487"/>
      <c r="H682" s="487"/>
      <c r="I682" s="487"/>
      <c r="J682" s="487"/>
      <c r="K682" s="577"/>
      <c r="R682" s="490" t="s">
        <v>223</v>
      </c>
      <c r="S682" s="491">
        <f>COUNTIF(S657:S676,"&gt;0")</f>
        <v>10</v>
      </c>
      <c r="T682" s="491">
        <f>COUNTIF(T657:T676,"&gt;0")</f>
        <v>10</v>
      </c>
      <c r="U682" s="492"/>
      <c r="V682" s="493" t="s">
        <v>224</v>
      </c>
      <c r="Z682" s="488"/>
      <c r="AP682" s="488"/>
      <c r="AT682" s="483" t="s">
        <v>220</v>
      </c>
      <c r="AU682" s="486" t="e">
        <f ca="1">IF((0.67*AU683)&gt;AU677,"no","yes")</f>
        <v>#DIV/0!</v>
      </c>
      <c r="AV682" s="486" t="str">
        <f ca="1">IF((0.67*AV683)&gt;AV677,"no","yes")</f>
        <v>yes</v>
      </c>
      <c r="AX682" s="486" t="e">
        <f ca="1">IF((0.67*AX683)&gt;AX677,"no","yes")</f>
        <v>#DIV/0!</v>
      </c>
      <c r="AY682" s="486" t="e">
        <f ca="1">IF((0.67*AY683)&gt;AY677,"no","yes")</f>
        <v>#DIV/0!</v>
      </c>
      <c r="BA682" s="486" t="str">
        <f ca="1">IF((0.67*BA683)&gt;BA677,"no","yes")</f>
        <v>yes</v>
      </c>
      <c r="BB682" s="486" t="e">
        <f ca="1">IF((0.67*BB683)&gt;BB677,"no","yes")</f>
        <v>#DIV/0!</v>
      </c>
      <c r="BD682" s="486" t="str">
        <f ca="1">IF((0.67*BD683)&gt;BD677,"no","yes")</f>
        <v>yes</v>
      </c>
      <c r="BE682" s="486" t="e">
        <f ca="1">IF((0.67*BE683)&gt;BE677,"no","yes")</f>
        <v>#DIV/0!</v>
      </c>
      <c r="BG682" s="486" t="e">
        <f ca="1">IF((0.67*BG683)&gt;BG677,"no","yes")</f>
        <v>#DIV/0!</v>
      </c>
      <c r="BH682" s="486" t="str">
        <f ca="1">IF((0.67*BH683)&gt;BH677,"no","yes")</f>
        <v>yes</v>
      </c>
      <c r="BI682" s="451"/>
      <c r="BJ682" s="486" t="e">
        <f ca="1">IF((0.67*BJ683)&gt;BJ677,"no","yes")</f>
        <v>#DIV/0!</v>
      </c>
      <c r="BK682" s="486" t="str">
        <f ca="1">IF((0.67*BK683)&gt;BK677,"no","yes")</f>
        <v>yes</v>
      </c>
      <c r="BM682" s="486" t="e">
        <f ca="1">IF((0.67*BM683)&gt;BM677,"no","yes")</f>
        <v>#DIV/0!</v>
      </c>
      <c r="BN682" s="486" t="e">
        <f ca="1">IF((0.67*BN683)&gt;BN677,"no","yes")</f>
        <v>#DIV/0!</v>
      </c>
      <c r="BP682" s="486" t="str">
        <f ca="1">IF((0.67*BP683)&gt;BP677,"no","yes")</f>
        <v>yes</v>
      </c>
      <c r="BQ682" s="486" t="e">
        <f ca="1">IF((0.67*BQ683)&gt;BQ677,"no","yes")</f>
        <v>#DIV/0!</v>
      </c>
      <c r="BS682" s="486" t="str">
        <f ca="1">IF((0.67*BS683)&gt;BS677,"no","yes")</f>
        <v>yes</v>
      </c>
      <c r="BT682" s="486" t="e">
        <f ca="1">IF((0.67*BT683)&gt;BT677,"no","yes")</f>
        <v>#DIV/0!</v>
      </c>
      <c r="BV682" s="488"/>
      <c r="BW682" s="486" t="e">
        <f ca="1">IF((0.67*BW683)&gt;BW677,"no","yes")</f>
        <v>#DIV/0!</v>
      </c>
      <c r="BX682" s="486" t="e">
        <f ca="1">IF((0.67*BX683)&gt;BX677,"no","yes")</f>
        <v>#DIV/0!</v>
      </c>
      <c r="BZ682" s="486" t="e">
        <f ca="1">IF((0.67*BZ683)&gt;BZ677,"no","yes")</f>
        <v>#DIV/0!</v>
      </c>
      <c r="CA682" s="486" t="str">
        <f ca="1">IF((0.67*CA683)&gt;CA677,"no","yes")</f>
        <v>yes</v>
      </c>
      <c r="CC682" s="486" t="str">
        <f ca="1">IF((0.67*CC683)&gt;CC677,"no","yes")</f>
        <v>yes</v>
      </c>
      <c r="CD682" s="486" t="str">
        <f ca="1">IF((0.67*CD683)&gt;CD677,"no","yes")</f>
        <v>yes</v>
      </c>
      <c r="CF682" s="486" t="e">
        <f>IF((0.67*CF683)&gt;CF677,"no","yes")</f>
        <v>#DIV/0!</v>
      </c>
      <c r="CG682" s="486" t="e">
        <f>IF((0.67*CG683)&gt;CG677,"no","yes")</f>
        <v>#DIV/0!</v>
      </c>
      <c r="CI682" s="486" t="e">
        <f ca="1">IF((0.67*CI683)&gt;CI677,"no","yes")</f>
        <v>#DIV/0!</v>
      </c>
      <c r="CJ682" s="486" t="e">
        <f ca="1">IF((0.67*CJ683)&gt;CJ677,"no","yes")</f>
        <v>#DIV/0!</v>
      </c>
      <c r="CL682" s="486" t="e">
        <f ca="1">IF((0.67*CL683)&gt;CL677,"no","yes")</f>
        <v>#DIV/0!</v>
      </c>
      <c r="CM682" s="486" t="e">
        <f ca="1">IF((0.67*CM683)&gt;CM677,"no","yes")</f>
        <v>#DIV/0!</v>
      </c>
    </row>
    <row r="683" spans="1:92" s="241" customFormat="1" ht="28.2" x14ac:dyDescent="0.55000000000000004">
      <c r="D683" s="284"/>
      <c r="E683" s="285"/>
      <c r="F683" s="285"/>
      <c r="G683" s="285"/>
      <c r="H683" s="285"/>
      <c r="I683" s="285"/>
      <c r="J683" s="285"/>
      <c r="K683" s="562"/>
      <c r="T683" s="262"/>
      <c r="V683" s="105"/>
      <c r="W683" s="105"/>
      <c r="X683" s="105"/>
      <c r="Z683" s="286"/>
      <c r="AP683" s="286"/>
      <c r="AT683" s="279" t="s">
        <v>222</v>
      </c>
      <c r="AU683" s="283">
        <f ca="1">_xlfn.STDEV.P(AU657:AU676)</f>
        <v>10.769196813133279</v>
      </c>
      <c r="AV683" s="283">
        <f ca="1">_xlfn.STDEV.P(AV657:AV676)</f>
        <v>10.972592117534385</v>
      </c>
      <c r="AX683" s="283" t="e">
        <f ca="1">_xlfn.STDEV.P(AX657:AX676)</f>
        <v>#DIV/0!</v>
      </c>
      <c r="AY683" s="283">
        <f ca="1">_xlfn.STDEV.P(AY657:AY676)</f>
        <v>10.769196813133279</v>
      </c>
      <c r="BA683" s="283">
        <f ca="1">_xlfn.STDEV.P(BA657:BA676)</f>
        <v>10.972592117534385</v>
      </c>
      <c r="BB683" s="283">
        <f ca="1">_xlfn.STDEV.P(BB657:BB676)</f>
        <v>10.769196813133279</v>
      </c>
      <c r="BD683" s="283">
        <f ca="1">_xlfn.STDEV.P(BD657:BD676)</f>
        <v>10.972592117534385</v>
      </c>
      <c r="BE683" s="283">
        <f ca="1">_xlfn.STDEV.P(BE657:BE676)</f>
        <v>10.769196813133279</v>
      </c>
      <c r="BG683" s="283">
        <f ca="1">_xlfn.STDEV.P(BG657:BG676)</f>
        <v>10.769196813133279</v>
      </c>
      <c r="BH683" s="283">
        <f ca="1">_xlfn.STDEV.P(BH657:BH676)</f>
        <v>10.972592117534385</v>
      </c>
      <c r="BI683" s="235"/>
      <c r="BJ683" s="283">
        <f ca="1">_xlfn.STDEV.P(BJ657:BJ676)</f>
        <v>10.769196813133279</v>
      </c>
      <c r="BK683" s="283">
        <f ca="1">_xlfn.STDEV.P(BK657:BK676)</f>
        <v>10.972592117534385</v>
      </c>
      <c r="BM683" s="283">
        <f ca="1">_xlfn.STDEV.P(BM657:BM676)</f>
        <v>0</v>
      </c>
      <c r="BN683" s="283">
        <f ca="1">_xlfn.STDEV.P(BN657:BN676)</f>
        <v>10.769196813133279</v>
      </c>
      <c r="BP683" s="283">
        <f ca="1">_xlfn.STDEV.P(BP657:BP676)</f>
        <v>10.972592117534385</v>
      </c>
      <c r="BQ683" s="283">
        <f ca="1">_xlfn.STDEV.P(BQ657:BQ676)</f>
        <v>10.769196813133279</v>
      </c>
      <c r="BS683" s="283">
        <f ca="1">_xlfn.STDEV.P(BS657:BS676)</f>
        <v>10.972592117534385</v>
      </c>
      <c r="BT683" s="283" t="e">
        <f ca="1">_xlfn.STDEV.P(BT657:BT676)</f>
        <v>#DIV/0!</v>
      </c>
      <c r="BV683" s="286"/>
      <c r="BW683" s="283">
        <f ca="1">_xlfn.STDEV.P(BW657:BW676)</f>
        <v>10.769196813133279</v>
      </c>
      <c r="BX683" s="283">
        <f ca="1">_xlfn.STDEV.P(BX657:BX676)</f>
        <v>10.769196813133279</v>
      </c>
      <c r="BZ683" s="283">
        <f ca="1">_xlfn.STDEV.P(BZ657:BZ676)</f>
        <v>10.769196813133279</v>
      </c>
      <c r="CA683" s="283">
        <f ca="1">_xlfn.STDEV.P(CA657:CA676)</f>
        <v>10.972592117534385</v>
      </c>
      <c r="CC683" s="283">
        <f ca="1">_xlfn.STDEV.P(CC657:CC676)</f>
        <v>10.972592117534385</v>
      </c>
      <c r="CD683" s="283">
        <f ca="1">_xlfn.STDEV.P(CD657:CD676)</f>
        <v>10.769196813133279</v>
      </c>
      <c r="CF683" s="283" t="e">
        <f>_xlfn.STDEV.P(CF657:CF676)</f>
        <v>#DIV/0!</v>
      </c>
      <c r="CG683" s="283" t="e">
        <f>_xlfn.STDEV.P(CG657:CG676)</f>
        <v>#DIV/0!</v>
      </c>
      <c r="CI683" s="283">
        <f ca="1">_xlfn.STDEV.P(CI657:CI676)</f>
        <v>10.769196813133279</v>
      </c>
      <c r="CJ683" s="283">
        <f ca="1">_xlfn.STDEV.P(CJ657:CJ676)</f>
        <v>10.769196813133279</v>
      </c>
      <c r="CL683" s="283" t="e">
        <f ca="1">_xlfn.STDEV.P(CL657:CL676)</f>
        <v>#DIV/0!</v>
      </c>
      <c r="CM683" s="283">
        <f ca="1">_xlfn.STDEV.P(CM657:CM676)</f>
        <v>10.769196813133279</v>
      </c>
    </row>
    <row r="684" spans="1:92" s="241" customFormat="1" ht="28.2" x14ac:dyDescent="0.55000000000000004">
      <c r="D684" s="292"/>
      <c r="E684" s="293"/>
      <c r="F684" s="293"/>
      <c r="G684" s="293"/>
      <c r="H684" s="293"/>
      <c r="I684" s="293"/>
      <c r="J684" s="293"/>
      <c r="K684" s="563"/>
      <c r="S684" s="244" t="s">
        <v>225</v>
      </c>
      <c r="V684" s="105"/>
      <c r="W684" s="105"/>
      <c r="X684" s="105"/>
      <c r="Z684" s="286"/>
      <c r="AP684" s="235"/>
      <c r="AT684" s="288" t="s">
        <v>223</v>
      </c>
      <c r="AU684" s="294">
        <f ca="1">COUNTIF(AU657:AU676,"&gt;0")</f>
        <v>10</v>
      </c>
      <c r="AV684" s="294">
        <f ca="1">COUNTIF(AV657:AV676,"&gt;0")</f>
        <v>10</v>
      </c>
      <c r="AX684" s="294">
        <f ca="1">COUNTIF(AX657:AX676,"&gt;0")</f>
        <v>1</v>
      </c>
      <c r="AY684" s="294">
        <f ca="1">COUNTIF(AY657:AY676,"&gt;0")</f>
        <v>9</v>
      </c>
      <c r="BA684" s="294">
        <f ca="1">COUNTIF(BA657:BA676,"&gt;0")</f>
        <v>10</v>
      </c>
      <c r="BB684" s="294">
        <f ca="1">COUNTIF(BB657:BB676,"&gt;0")</f>
        <v>9</v>
      </c>
      <c r="BD684" s="294">
        <f ca="1">COUNTIF(BD657:BD676,"&gt;0")</f>
        <v>10</v>
      </c>
      <c r="BE684" s="294">
        <f ca="1">COUNTIF(BE657:BE676,"&gt;0")</f>
        <v>9</v>
      </c>
      <c r="BG684" s="294">
        <f ca="1">COUNTIF(BG657:BG676,"&gt;0")</f>
        <v>1</v>
      </c>
      <c r="BH684" s="294">
        <f ca="1">COUNTIF(BH657:BH676,"&gt;0")</f>
        <v>10</v>
      </c>
      <c r="BI684" s="235"/>
      <c r="BJ684" s="294">
        <f ca="1">COUNTIF(BJ657:BJ676,"&gt;0")</f>
        <v>9</v>
      </c>
      <c r="BK684" s="294">
        <f ca="1">COUNTIF(BK657:BK676,"&gt;0")</f>
        <v>10</v>
      </c>
      <c r="BM684" s="294">
        <f ca="1">COUNTIF(BM657:BM676,"&gt;0")</f>
        <v>0</v>
      </c>
      <c r="BN684" s="294">
        <f ca="1">COUNTIF(BN657:BN676,"&gt;0")</f>
        <v>9</v>
      </c>
      <c r="BP684" s="294">
        <f ca="1">COUNTIF(BP657:BP676,"&gt;0")</f>
        <v>10</v>
      </c>
      <c r="BQ684" s="294">
        <f ca="1">COUNTIF(BQ657:BQ676,"&gt;0")</f>
        <v>0</v>
      </c>
      <c r="BS684" s="294">
        <f ca="1">COUNTIF(BS657:BS676,"&gt;0")</f>
        <v>10</v>
      </c>
      <c r="BT684" s="294">
        <f ca="1">COUNTIF(BT657:BT676,"&gt;0")</f>
        <v>1</v>
      </c>
      <c r="BV684" s="286"/>
      <c r="BW684" s="294">
        <f ca="1">COUNTIF(BW657:BW676,"&gt;0")</f>
        <v>9</v>
      </c>
      <c r="BX684" s="294">
        <f ca="1">COUNTIF(BX657:BX676,"&gt;0")</f>
        <v>9</v>
      </c>
      <c r="BZ684" s="294">
        <f ca="1">COUNTIF(BZ657:BZ676,"&gt;0")</f>
        <v>9</v>
      </c>
      <c r="CA684" s="294">
        <f ca="1">COUNTIF(CA657:CA676,"&gt;0")</f>
        <v>10</v>
      </c>
      <c r="CC684" s="294">
        <f ca="1">COUNTIF(CC657:CC676,"&gt;0")</f>
        <v>10</v>
      </c>
      <c r="CD684" s="294">
        <f ca="1">COUNTIF(CD657:CD676,"&gt;0")</f>
        <v>10</v>
      </c>
      <c r="CF684" s="294">
        <f>COUNTIF(CF657:CF676,"&gt;0")</f>
        <v>0</v>
      </c>
      <c r="CG684" s="294">
        <f>COUNTIF(CG657:CG676,"&gt;0")</f>
        <v>0</v>
      </c>
      <c r="CI684" s="294">
        <f ca="1">COUNTIF(CI657:CI676,"&gt;0")</f>
        <v>1</v>
      </c>
      <c r="CJ684" s="294">
        <f ca="1">COUNTIF(CJ657:CJ676,"&gt;0")</f>
        <v>0</v>
      </c>
      <c r="CL684" s="294">
        <f ca="1">COUNTIF(CL657:CL676,"&gt;0")</f>
        <v>1</v>
      </c>
      <c r="CM684" s="294">
        <f ca="1">COUNTIF(CM657:CM676,"&gt;0")</f>
        <v>9</v>
      </c>
    </row>
    <row r="685" spans="1:92" x14ac:dyDescent="0.4">
      <c r="S685" s="419" t="s">
        <v>679</v>
      </c>
    </row>
    <row r="687" spans="1:92" s="232" customFormat="1" ht="60.6" x14ac:dyDescent="0.6">
      <c r="A687" s="230">
        <v>18</v>
      </c>
      <c r="B687" s="324" t="s">
        <v>235</v>
      </c>
      <c r="C687" s="231" t="s">
        <v>0</v>
      </c>
      <c r="D687" s="233"/>
      <c r="E687" s="233" t="s">
        <v>0</v>
      </c>
      <c r="F687" s="233"/>
      <c r="G687" s="233"/>
      <c r="H687" s="231"/>
      <c r="I687" s="233"/>
      <c r="J687" s="233"/>
      <c r="K687" s="557"/>
      <c r="L687" s="233"/>
      <c r="M687" s="233"/>
      <c r="N687" s="233"/>
      <c r="O687" s="233"/>
      <c r="P687" s="233"/>
      <c r="Q687" s="233"/>
      <c r="R687" s="233"/>
      <c r="S687" s="233"/>
      <c r="T687" s="231"/>
      <c r="U687" s="231"/>
      <c r="V687" s="231"/>
      <c r="W687" s="231"/>
      <c r="X687" s="231"/>
      <c r="Y687" s="231"/>
      <c r="AQ687" s="234">
        <f>A687</f>
        <v>18</v>
      </c>
      <c r="AR687" s="234" t="str">
        <f>C687</f>
        <v xml:space="preserve"> </v>
      </c>
      <c r="AS687" s="235"/>
      <c r="AT687" s="236"/>
      <c r="AU687" s="235"/>
      <c r="AV687" s="235"/>
      <c r="AW687" s="235"/>
      <c r="AX687" s="235"/>
      <c r="AY687" s="235"/>
      <c r="AZ687" s="235"/>
      <c r="BA687" s="235"/>
      <c r="BB687" s="235"/>
      <c r="BC687" s="235"/>
      <c r="BD687" s="235"/>
      <c r="BE687" s="235"/>
      <c r="BF687" s="235"/>
      <c r="BG687" s="235"/>
      <c r="BH687" s="235"/>
      <c r="BI687" s="235"/>
      <c r="BJ687" s="235"/>
      <c r="BK687" s="235"/>
      <c r="BL687" s="235"/>
      <c r="BM687" s="235"/>
      <c r="BN687" s="235"/>
      <c r="BO687" s="235"/>
      <c r="BP687" s="235"/>
      <c r="BQ687" s="235"/>
      <c r="BR687" s="235"/>
      <c r="BS687" s="235"/>
      <c r="BT687" s="235"/>
      <c r="BU687" s="235"/>
    </row>
    <row r="688" spans="1:92" s="232" customFormat="1" ht="17.7" x14ac:dyDescent="0.6">
      <c r="A688" s="230"/>
      <c r="B688" s="230"/>
      <c r="C688" s="231"/>
      <c r="D688" s="233"/>
      <c r="E688" s="233"/>
      <c r="F688" s="233"/>
      <c r="G688" s="233"/>
      <c r="H688" s="231"/>
      <c r="I688" s="233"/>
      <c r="J688" s="233"/>
      <c r="K688" s="557"/>
      <c r="L688" s="233"/>
      <c r="M688" s="233"/>
      <c r="N688" s="233"/>
      <c r="O688" s="233"/>
      <c r="P688" s="233"/>
      <c r="Q688" s="233"/>
      <c r="R688" s="233"/>
      <c r="S688" s="233"/>
      <c r="T688" s="231"/>
      <c r="U688" s="231"/>
      <c r="V688" s="231"/>
      <c r="W688" s="231"/>
      <c r="X688" s="231"/>
      <c r="Y688" s="231"/>
      <c r="AQ688" s="234"/>
      <c r="AR688" s="234"/>
      <c r="AS688" s="235"/>
      <c r="AT688" s="236"/>
      <c r="AU688" s="235"/>
      <c r="AV688" s="235"/>
      <c r="AW688" s="235"/>
      <c r="AX688" s="235"/>
      <c r="AY688" s="235"/>
      <c r="AZ688" s="235"/>
      <c r="BA688" s="235"/>
      <c r="BB688" s="235"/>
      <c r="BC688" s="235"/>
      <c r="BD688" s="235"/>
      <c r="BE688" s="235"/>
      <c r="BF688" s="235"/>
      <c r="BG688" s="235"/>
      <c r="BH688" s="235"/>
      <c r="BI688" s="235"/>
      <c r="BJ688" s="235"/>
      <c r="BK688" s="235"/>
      <c r="BL688" s="235"/>
      <c r="BM688" s="235"/>
      <c r="BN688" s="235"/>
      <c r="BO688" s="235"/>
      <c r="BP688" s="235"/>
      <c r="BQ688" s="235"/>
      <c r="BR688" s="235"/>
      <c r="BS688" s="235"/>
      <c r="BU688" s="235"/>
    </row>
    <row r="689" spans="1:92" s="237" customFormat="1" ht="17.399999999999999" x14ac:dyDescent="0.55000000000000004">
      <c r="K689" s="558"/>
      <c r="Z689" s="238"/>
      <c r="AP689" s="238"/>
      <c r="AQ689" s="239"/>
      <c r="AR689" s="239"/>
      <c r="AS689" s="239"/>
      <c r="AT689" s="239"/>
      <c r="AU689" s="240" t="e">
        <v>#REF!</v>
      </c>
      <c r="AV689" s="240"/>
      <c r="AW689" s="239"/>
      <c r="AX689" s="240" t="e">
        <v>#REF!</v>
      </c>
      <c r="AY689" s="240"/>
      <c r="AZ689" s="239"/>
      <c r="BA689" s="240" t="e">
        <v>#REF!</v>
      </c>
      <c r="BB689" s="240"/>
      <c r="BC689" s="239"/>
      <c r="BD689" s="240" t="e">
        <v>#REF!</v>
      </c>
      <c r="BE689" s="240"/>
      <c r="BF689" s="239"/>
      <c r="BG689" s="240" t="e">
        <v>#REF!</v>
      </c>
      <c r="BH689" s="240"/>
      <c r="BI689" s="235"/>
      <c r="BJ689" s="240" t="s">
        <v>184</v>
      </c>
      <c r="BK689" s="240"/>
      <c r="BL689" s="239"/>
      <c r="BM689" s="240" t="s">
        <v>185</v>
      </c>
      <c r="BN689" s="240"/>
      <c r="BO689" s="239"/>
      <c r="BP689" s="240" t="s">
        <v>186</v>
      </c>
      <c r="BQ689" s="240"/>
      <c r="BR689" s="239"/>
      <c r="BS689" s="240" t="s">
        <v>187</v>
      </c>
      <c r="BT689" s="239"/>
      <c r="BU689" s="241"/>
      <c r="BV689" s="232"/>
      <c r="BW689" s="240" t="e">
        <v>#REF!</v>
      </c>
      <c r="BX689" s="240"/>
      <c r="BY689" s="241"/>
      <c r="BZ689" s="240" t="e">
        <v>#REF!</v>
      </c>
      <c r="CA689" s="240"/>
      <c r="CB689" s="239"/>
      <c r="CC689" s="240" t="e">
        <v>#REF!</v>
      </c>
      <c r="CD689" s="240"/>
      <c r="CE689" s="239"/>
      <c r="CF689" s="240" t="e">
        <v>#REF!</v>
      </c>
      <c r="CG689" s="240"/>
      <c r="CH689" s="239"/>
      <c r="CI689" s="240" t="e">
        <v>#REF!</v>
      </c>
      <c r="CJ689" s="240"/>
      <c r="CK689" s="239"/>
      <c r="CL689" s="240" t="e">
        <v>#REF!</v>
      </c>
      <c r="CM689" s="240"/>
      <c r="CN689" s="239"/>
    </row>
    <row r="690" spans="1:92" s="239" customFormat="1" ht="70.8" thickBot="1" x14ac:dyDescent="0.6">
      <c r="A690" s="242" t="s">
        <v>188</v>
      </c>
      <c r="B690" s="243" t="s">
        <v>189</v>
      </c>
      <c r="C690" s="244" t="s">
        <v>190</v>
      </c>
      <c r="D690" s="245" t="s">
        <v>191</v>
      </c>
      <c r="E690" s="245" t="s">
        <v>192</v>
      </c>
      <c r="F690" s="246" t="s">
        <v>193</v>
      </c>
      <c r="G690" s="246" t="s">
        <v>194</v>
      </c>
      <c r="H690" s="246" t="s">
        <v>195</v>
      </c>
      <c r="I690" s="247" t="s">
        <v>196</v>
      </c>
      <c r="J690" s="247" t="s">
        <v>197</v>
      </c>
      <c r="K690" s="559" t="s">
        <v>198</v>
      </c>
      <c r="L690" s="248" t="s">
        <v>199</v>
      </c>
      <c r="M690" s="249" t="s">
        <v>200</v>
      </c>
      <c r="N690" s="248" t="s">
        <v>201</v>
      </c>
      <c r="O690" s="250" t="s">
        <v>202</v>
      </c>
      <c r="P690" s="250" t="s">
        <v>203</v>
      </c>
      <c r="Q690" s="237"/>
      <c r="R690" s="237"/>
      <c r="S690" s="251" t="s">
        <v>204</v>
      </c>
      <c r="T690" s="252" t="s">
        <v>205</v>
      </c>
      <c r="U690" s="251" t="s">
        <v>206</v>
      </c>
      <c r="V690" s="253" t="s">
        <v>207</v>
      </c>
      <c r="W690" s="237"/>
      <c r="X690" s="237"/>
      <c r="Z690" s="232"/>
      <c r="AP690" s="232"/>
      <c r="AQ690" s="237"/>
      <c r="AR690" s="237"/>
      <c r="AS690" s="253" t="s">
        <v>208</v>
      </c>
      <c r="AT690" s="237"/>
      <c r="AU690" s="253" t="s">
        <v>204</v>
      </c>
      <c r="AV690" s="245" t="s">
        <v>205</v>
      </c>
      <c r="AW690" s="237"/>
      <c r="AX690" s="253" t="s">
        <v>204</v>
      </c>
      <c r="AY690" s="245" t="s">
        <v>205</v>
      </c>
      <c r="AZ690" s="237"/>
      <c r="BA690" s="253" t="s">
        <v>204</v>
      </c>
      <c r="BB690" s="245" t="s">
        <v>205</v>
      </c>
      <c r="BC690" s="237"/>
      <c r="BD690" s="253" t="s">
        <v>204</v>
      </c>
      <c r="BE690" s="245" t="s">
        <v>205</v>
      </c>
      <c r="BF690" s="237"/>
      <c r="BG690" s="253" t="s">
        <v>204</v>
      </c>
      <c r="BH690" s="245" t="s">
        <v>205</v>
      </c>
      <c r="BI690" s="235"/>
      <c r="BJ690" s="253" t="s">
        <v>204</v>
      </c>
      <c r="BK690" s="245" t="s">
        <v>205</v>
      </c>
      <c r="BL690" s="237"/>
      <c r="BM690" s="253" t="s">
        <v>204</v>
      </c>
      <c r="BN690" s="245" t="s">
        <v>205</v>
      </c>
      <c r="BO690" s="237"/>
      <c r="BP690" s="253" t="s">
        <v>204</v>
      </c>
      <c r="BQ690" s="245" t="s">
        <v>205</v>
      </c>
      <c r="BR690" s="237"/>
      <c r="BS690" s="253" t="s">
        <v>204</v>
      </c>
      <c r="BT690" s="245" t="s">
        <v>205</v>
      </c>
      <c r="BU690" s="241"/>
      <c r="BV690" s="238"/>
      <c r="BW690" s="253" t="s">
        <v>204</v>
      </c>
      <c r="BX690" s="245" t="s">
        <v>205</v>
      </c>
      <c r="BY690" s="241"/>
      <c r="BZ690" s="253" t="s">
        <v>204</v>
      </c>
      <c r="CA690" s="245" t="s">
        <v>205</v>
      </c>
      <c r="CB690" s="237"/>
      <c r="CC690" s="253" t="s">
        <v>204</v>
      </c>
      <c r="CD690" s="245" t="s">
        <v>205</v>
      </c>
      <c r="CE690" s="237"/>
      <c r="CF690" s="253" t="s">
        <v>204</v>
      </c>
      <c r="CG690" s="245" t="s">
        <v>205</v>
      </c>
      <c r="CH690" s="237"/>
      <c r="CI690" s="253" t="s">
        <v>204</v>
      </c>
      <c r="CJ690" s="245" t="s">
        <v>205</v>
      </c>
      <c r="CK690" s="237"/>
      <c r="CL690" s="253" t="s">
        <v>204</v>
      </c>
      <c r="CM690" s="245" t="s">
        <v>205</v>
      </c>
      <c r="CN690" s="237"/>
    </row>
    <row r="691" spans="1:92" s="441" customFormat="1" ht="17.399999999999999" x14ac:dyDescent="0.55000000000000004">
      <c r="A691" s="445">
        <v>1</v>
      </c>
      <c r="B691" s="423" t="str">
        <f t="shared" ref="B691:B692" si="676">CONCATENATE(E691,": ",C691)</f>
        <v xml:space="preserve">: </v>
      </c>
      <c r="C691" s="425"/>
      <c r="D691" s="425"/>
      <c r="E691" s="425"/>
      <c r="F691" s="425"/>
      <c r="G691" s="425"/>
      <c r="H691" s="305"/>
      <c r="I691" s="424"/>
      <c r="J691" s="306"/>
      <c r="K691" s="428"/>
      <c r="L691" s="426"/>
      <c r="M691" s="427"/>
      <c r="N691" s="426" t="s">
        <v>341</v>
      </c>
      <c r="O691" s="462"/>
      <c r="P691" s="431"/>
      <c r="Q691" s="431"/>
      <c r="S691" s="442" t="str">
        <f>IF(AND(M691="",K691=""),"",IF(M691="",K691,M691))</f>
        <v/>
      </c>
      <c r="T691" s="443" t="str">
        <f>IF(S691="","",IF($S$719="Y",U691,IF(S691&gt;=$S$711-$T$5*$S$715,IF(S691&lt;=$S$711+$T$5*$S$715,S691,""),"")))</f>
        <v/>
      </c>
      <c r="U691" s="442" t="str">
        <f>IF(AND(M691="",K691=""),"",IF(M691="",K691*O691,M691*O691))</f>
        <v/>
      </c>
      <c r="V691" s="444" t="str">
        <f t="shared" ref="V691:V710" si="677">IF(AND(N691="",L691=""),"",IF(N691="",L691,N691))</f>
        <v>kg feed/kg meat</v>
      </c>
      <c r="Z691" s="446"/>
      <c r="AP691" s="446"/>
      <c r="AS691" s="449" t="str">
        <f>$U691</f>
        <v/>
      </c>
      <c r="AU691" s="450" t="str">
        <f t="shared" ref="AU691:AU710" ca="1" si="678">IF($AT$155="region",IF($E691=AU$159,$S691,""),IF($G691=AU$159,$S691,""))</f>
        <v/>
      </c>
      <c r="AV691" s="450" t="str">
        <f t="shared" ref="AV691:AV710" ca="1" si="679">IF($AT$155="Region",IF($E691=AU$159,$T691,""),IF($G691=AU$159,$T691,""))</f>
        <v/>
      </c>
      <c r="AX691" s="450" t="str">
        <f t="shared" ref="AX691:AX710" ca="1" si="680">IF($AT$155="region",IF($E691=AX$159,$S691,""),IF($G691=AX$159,$S691,""))</f>
        <v/>
      </c>
      <c r="AY691" s="450" t="str">
        <f t="shared" ref="AY691:AY710" ca="1" si="681">IF($AT$155="Region",IF($E691=AX$159,$T691,""),IF($G691=AX$159,$T691,""))</f>
        <v/>
      </c>
      <c r="BA691" s="450" t="str">
        <f t="shared" ref="BA691:BA710" ca="1" si="682">IF($AT$155="region",IF($E691=BA$159,$S691,""),IF($G691=BA$159,$S691,""))</f>
        <v/>
      </c>
      <c r="BB691" s="450" t="str">
        <f t="shared" ref="BB691:BB710" ca="1" si="683">IF($AT$155="Region",IF($E691=BA$159,$T691,""),IF($G691=BA$159,$T691,""))</f>
        <v/>
      </c>
      <c r="BD691" s="450" t="str">
        <f t="shared" ref="BD691:BD710" ca="1" si="684">IF($AT$155="region",IF($E691=BD$159,$S691,""),IF($G691=BD$159,$S691,""))</f>
        <v/>
      </c>
      <c r="BE691" s="450" t="str">
        <f t="shared" ref="BE691:BE710" ca="1" si="685">IF($AT$155="Region",IF($E691=BD$159,$T691,""),IF($G691=BD$159,$T691,""))</f>
        <v/>
      </c>
      <c r="BG691" s="450" t="str">
        <f t="shared" ref="BG691:BG710" ca="1" si="686">IF($AT$155="region",IF($E691=BG$159,$S691,""),IF($G691=BG$159,$S691,""))</f>
        <v/>
      </c>
      <c r="BH691" s="450" t="str">
        <f t="shared" ref="BH691:BH710" ca="1" si="687">IF($AT$155="Region",IF($E691=BG$159,$T691,""),IF($G691=BG$159,$T691,""))</f>
        <v/>
      </c>
      <c r="BI691" s="451"/>
      <c r="BJ691" s="450" t="str">
        <f t="shared" ref="BJ691:BJ710" ca="1" si="688">IF($E691=$BJ$159,S691,"")</f>
        <v/>
      </c>
      <c r="BK691" s="450" t="str">
        <f t="shared" ref="BK691:BK710" ca="1" si="689">IF($E691=$BJ$159,T691,"")</f>
        <v/>
      </c>
      <c r="BM691" s="450" t="str">
        <f t="shared" ref="BM691:BM710" ca="1" si="690">IF($E691=$BM$159,S691,"")</f>
        <v/>
      </c>
      <c r="BN691" s="450" t="str">
        <f t="shared" ref="BN691:BN710" ca="1" si="691">IF($E691=$BM$159,T691,"")</f>
        <v/>
      </c>
      <c r="BP691" s="450" t="str">
        <f t="shared" ref="BP691:BP710" ca="1" si="692">IF($E691=$BP$159,S691,"")</f>
        <v/>
      </c>
      <c r="BQ691" s="450" t="str">
        <f t="shared" ref="BQ691:BQ710" ca="1" si="693">IF($E691=$BP$159,T691,"")</f>
        <v/>
      </c>
      <c r="BS691" s="450" t="str">
        <f t="shared" ref="BS691:BS710" ca="1" si="694">IF($E691=$BS$159,S691,"")</f>
        <v/>
      </c>
      <c r="BT691" s="450" t="str">
        <f t="shared" ref="BT691:BT710" ca="1" si="695">IF($E691=$BS$159,T691,"")</f>
        <v/>
      </c>
      <c r="BU691" s="452"/>
      <c r="BV691" s="446"/>
      <c r="BW691" s="450" t="str">
        <f t="shared" ref="BW691:BW710" ca="1" si="696">IF($AT$155="Thermal-Moisture Regime",IF($E691=BW$159,$S691,""),IF($G691=BW$159,$S691,""))</f>
        <v/>
      </c>
      <c r="BX691" s="450" t="str">
        <f t="shared" ref="BX691:BX710" ca="1" si="697">IF($AT$155="Thermal-Moisture Regime",IF($E691=BW$159,$T691,""),IF($G691=BW$159,$T691,""))</f>
        <v/>
      </c>
      <c r="BY691" s="452"/>
      <c r="BZ691" s="450" t="str">
        <f t="shared" ref="BZ691:BZ710" ca="1" si="698">IF($AT$155="Thermal-Moisture Regime",IF($E691=BZ$159,$S691,""),IF($G691=BZ$159,$S691,""))</f>
        <v/>
      </c>
      <c r="CA691" s="450" t="str">
        <f t="shared" ref="CA691:CA710" ca="1" si="699">IF($AT$155="Thermal-Moisture Regime",IF($E691=BZ$159,$T691,""),IF($G691=BZ$159,$T691,""))</f>
        <v/>
      </c>
      <c r="CC691" s="450" t="str">
        <f t="shared" ref="CC691:CC710" ca="1" si="700">IF($AT$155="Thermal-Moisture Regime",IF($E691=CC$159,$S691,""),IF($G691=CC$159,$S691,""))</f>
        <v/>
      </c>
      <c r="CD691" s="450" t="str">
        <f t="shared" ref="CD691:CD710" ca="1" si="701">IF($AT$155="Thermal-Moisture Regime",IF($E691=CC$159,$T691,""),IF($G691=CC$159,$T691,""))</f>
        <v/>
      </c>
      <c r="CF691" s="450" t="str">
        <f t="shared" ref="CF691:CF710" si="702">IF($AT$155="Thermal-Moisture Regime",IF($E691=CF$159,$S691,""),IF($G691=CF$159,$S691,""))</f>
        <v/>
      </c>
      <c r="CG691" s="450" t="str">
        <f t="shared" ref="CG691:CG710" si="703">IF($AT$155="Thermal-Moisture Regime",IF($E691=CF$159,$T691,""),IF($G691=CF$159,$T691,""))</f>
        <v/>
      </c>
      <c r="CI691" s="450" t="str">
        <f t="shared" ref="CI691:CI710" ca="1" si="704">IF($AT$155="Thermal-Moisture Regime",IF($E691=CI$159,$S691,""),IF($G691=CI$159,$S691,""))</f>
        <v/>
      </c>
      <c r="CJ691" s="450" t="str">
        <f t="shared" ref="CJ691:CJ710" ca="1" si="705">IF($AT$155="Thermal-Moisture Regime",IF($E691=CI$159,$T691,""),IF($G691=CI$159,$T691,""))</f>
        <v/>
      </c>
      <c r="CL691" s="450" t="str">
        <f t="shared" ref="CL691:CL710" ca="1" si="706">IF($AT$155="Thermal-Moisture Regime",IF($E691=CL$159,$S691,""),IF($G691=CL$159,$S691,""))</f>
        <v/>
      </c>
      <c r="CM691" s="450" t="str">
        <f t="shared" ref="CM691:CM710" ca="1" si="707">IF($AT$155="Thermal-Moisture Regime",IF($E691=CL$159,$T691,""),IF($G691=CL$159,$T691,""))</f>
        <v/>
      </c>
    </row>
    <row r="692" spans="1:92" s="441" customFormat="1" ht="17.399999999999999" x14ac:dyDescent="0.55000000000000004">
      <c r="A692" s="445">
        <v>2</v>
      </c>
      <c r="B692" s="423" t="str">
        <f t="shared" si="676"/>
        <v xml:space="preserve">: </v>
      </c>
      <c r="C692" s="425"/>
      <c r="D692" s="425"/>
      <c r="E692" s="425"/>
      <c r="F692" s="425"/>
      <c r="G692" s="425"/>
      <c r="H692" s="305"/>
      <c r="I692" s="424"/>
      <c r="J692" s="306"/>
      <c r="K692" s="569"/>
      <c r="L692" s="426"/>
      <c r="M692" s="427"/>
      <c r="N692" s="426" t="s">
        <v>341</v>
      </c>
      <c r="O692" s="432"/>
      <c r="P692" s="431"/>
      <c r="Q692" s="431"/>
      <c r="S692" s="442" t="str">
        <f t="shared" ref="S692:S710" si="708">IF(AND(M692="",K692=""),"",IF(M692="",K692,M692))</f>
        <v/>
      </c>
      <c r="T692" s="443" t="str">
        <f t="shared" ref="T692:T710" si="709">IF(S692="","",IF($S$719="Y",U692,IF(S692&gt;=$S$711-$T$5*$S$715,IF(S692&lt;=$S$711+$T$5*$S$715,S692,""),"")))</f>
        <v/>
      </c>
      <c r="U692" s="442" t="str">
        <f t="shared" ref="U692:U710" si="710">IF(AND(M692="",K692=""),"",IF(M692="",K692*O692,M692*O692))</f>
        <v/>
      </c>
      <c r="V692" s="444" t="str">
        <f t="shared" si="677"/>
        <v>kg feed/kg meat</v>
      </c>
      <c r="Z692" s="446"/>
      <c r="AP692" s="446"/>
      <c r="AS692" s="453"/>
      <c r="AU692" s="450" t="str">
        <f t="shared" ca="1" si="678"/>
        <v/>
      </c>
      <c r="AV692" s="450" t="str">
        <f t="shared" ca="1" si="679"/>
        <v/>
      </c>
      <c r="AX692" s="450" t="str">
        <f t="shared" ca="1" si="680"/>
        <v/>
      </c>
      <c r="AY692" s="450" t="str">
        <f t="shared" ca="1" si="681"/>
        <v/>
      </c>
      <c r="BA692" s="450" t="str">
        <f t="shared" ca="1" si="682"/>
        <v/>
      </c>
      <c r="BB692" s="450" t="str">
        <f t="shared" ca="1" si="683"/>
        <v/>
      </c>
      <c r="BD692" s="450" t="str">
        <f t="shared" ca="1" si="684"/>
        <v/>
      </c>
      <c r="BE692" s="450" t="str">
        <f t="shared" ca="1" si="685"/>
        <v/>
      </c>
      <c r="BG692" s="450" t="str">
        <f t="shared" ca="1" si="686"/>
        <v/>
      </c>
      <c r="BH692" s="450" t="str">
        <f t="shared" ca="1" si="687"/>
        <v/>
      </c>
      <c r="BI692" s="451"/>
      <c r="BJ692" s="450" t="str">
        <f t="shared" ca="1" si="688"/>
        <v/>
      </c>
      <c r="BK692" s="450" t="str">
        <f t="shared" ca="1" si="689"/>
        <v/>
      </c>
      <c r="BM692" s="450" t="str">
        <f t="shared" ca="1" si="690"/>
        <v/>
      </c>
      <c r="BN692" s="450" t="str">
        <f t="shared" ca="1" si="691"/>
        <v/>
      </c>
      <c r="BP692" s="450" t="str">
        <f t="shared" ca="1" si="692"/>
        <v/>
      </c>
      <c r="BQ692" s="450" t="str">
        <f t="shared" ca="1" si="693"/>
        <v/>
      </c>
      <c r="BS692" s="450" t="str">
        <f t="shared" ca="1" si="694"/>
        <v/>
      </c>
      <c r="BT692" s="450" t="str">
        <f t="shared" ca="1" si="695"/>
        <v/>
      </c>
      <c r="BU692" s="452"/>
      <c r="BV692" s="446"/>
      <c r="BW692" s="450" t="str">
        <f t="shared" ca="1" si="696"/>
        <v/>
      </c>
      <c r="BX692" s="450" t="str">
        <f t="shared" ca="1" si="697"/>
        <v/>
      </c>
      <c r="BY692" s="452"/>
      <c r="BZ692" s="450" t="str">
        <f t="shared" ca="1" si="698"/>
        <v/>
      </c>
      <c r="CA692" s="450" t="str">
        <f t="shared" ca="1" si="699"/>
        <v/>
      </c>
      <c r="CC692" s="450" t="str">
        <f t="shared" ca="1" si="700"/>
        <v/>
      </c>
      <c r="CD692" s="450" t="str">
        <f t="shared" ca="1" si="701"/>
        <v/>
      </c>
      <c r="CF692" s="450" t="str">
        <f t="shared" si="702"/>
        <v/>
      </c>
      <c r="CG692" s="450" t="str">
        <f t="shared" si="703"/>
        <v/>
      </c>
      <c r="CI692" s="450" t="str">
        <f t="shared" ca="1" si="704"/>
        <v/>
      </c>
      <c r="CJ692" s="450" t="str">
        <f t="shared" ca="1" si="705"/>
        <v/>
      </c>
      <c r="CL692" s="450" t="str">
        <f t="shared" ca="1" si="706"/>
        <v/>
      </c>
      <c r="CM692" s="450" t="str">
        <f t="shared" ca="1" si="707"/>
        <v/>
      </c>
    </row>
    <row r="693" spans="1:92" s="441" customFormat="1" ht="17.399999999999999" x14ac:dyDescent="0.55000000000000004">
      <c r="A693" s="445">
        <v>3</v>
      </c>
      <c r="B693" s="423" t="str">
        <f>CONCATENATE(E693,": ",C693)</f>
        <v xml:space="preserve">: </v>
      </c>
      <c r="C693" s="424"/>
      <c r="D693" s="424"/>
      <c r="E693" s="425"/>
      <c r="F693" s="424"/>
      <c r="G693" s="425"/>
      <c r="H693" s="305"/>
      <c r="I693" s="424"/>
      <c r="J693" s="306"/>
      <c r="K693" s="529"/>
      <c r="L693" s="426"/>
      <c r="M693" s="427"/>
      <c r="N693" s="426" t="s">
        <v>341</v>
      </c>
      <c r="O693" s="432"/>
      <c r="P693" s="431"/>
      <c r="Q693" s="431"/>
      <c r="S693" s="442" t="str">
        <f t="shared" si="708"/>
        <v/>
      </c>
      <c r="T693" s="443" t="str">
        <f t="shared" si="709"/>
        <v/>
      </c>
      <c r="U693" s="442" t="str">
        <f t="shared" si="710"/>
        <v/>
      </c>
      <c r="V693" s="444" t="str">
        <f t="shared" si="677"/>
        <v>kg feed/kg meat</v>
      </c>
      <c r="Z693" s="446"/>
      <c r="AP693" s="446"/>
      <c r="AS693" s="453"/>
      <c r="AU693" s="450" t="str">
        <f t="shared" ca="1" si="678"/>
        <v/>
      </c>
      <c r="AV693" s="450" t="str">
        <f t="shared" ca="1" si="679"/>
        <v/>
      </c>
      <c r="AX693" s="450" t="str">
        <f t="shared" ca="1" si="680"/>
        <v/>
      </c>
      <c r="AY693" s="450" t="str">
        <f t="shared" ca="1" si="681"/>
        <v/>
      </c>
      <c r="BA693" s="450" t="str">
        <f t="shared" ca="1" si="682"/>
        <v/>
      </c>
      <c r="BB693" s="450" t="str">
        <f t="shared" ca="1" si="683"/>
        <v/>
      </c>
      <c r="BD693" s="450" t="str">
        <f t="shared" ca="1" si="684"/>
        <v/>
      </c>
      <c r="BE693" s="450" t="str">
        <f t="shared" ca="1" si="685"/>
        <v/>
      </c>
      <c r="BG693" s="450" t="str">
        <f t="shared" ca="1" si="686"/>
        <v/>
      </c>
      <c r="BH693" s="450" t="str">
        <f t="shared" ca="1" si="687"/>
        <v/>
      </c>
      <c r="BI693" s="451"/>
      <c r="BJ693" s="450" t="str">
        <f t="shared" ca="1" si="688"/>
        <v/>
      </c>
      <c r="BK693" s="450" t="str">
        <f t="shared" ca="1" si="689"/>
        <v/>
      </c>
      <c r="BM693" s="450" t="str">
        <f t="shared" ca="1" si="690"/>
        <v/>
      </c>
      <c r="BN693" s="450" t="str">
        <f t="shared" ca="1" si="691"/>
        <v/>
      </c>
      <c r="BP693" s="450" t="str">
        <f t="shared" ca="1" si="692"/>
        <v/>
      </c>
      <c r="BQ693" s="450" t="str">
        <f t="shared" ca="1" si="693"/>
        <v/>
      </c>
      <c r="BS693" s="450" t="str">
        <f t="shared" ca="1" si="694"/>
        <v/>
      </c>
      <c r="BT693" s="450" t="str">
        <f t="shared" ca="1" si="695"/>
        <v/>
      </c>
      <c r="BU693" s="452"/>
      <c r="BV693" s="446"/>
      <c r="BW693" s="450" t="str">
        <f t="shared" ca="1" si="696"/>
        <v/>
      </c>
      <c r="BX693" s="450" t="str">
        <f t="shared" ca="1" si="697"/>
        <v/>
      </c>
      <c r="BY693" s="452"/>
      <c r="BZ693" s="450" t="str">
        <f t="shared" ca="1" si="698"/>
        <v/>
      </c>
      <c r="CA693" s="450" t="str">
        <f t="shared" ca="1" si="699"/>
        <v/>
      </c>
      <c r="CC693" s="450" t="str">
        <f t="shared" ca="1" si="700"/>
        <v/>
      </c>
      <c r="CD693" s="450" t="str">
        <f t="shared" ca="1" si="701"/>
        <v/>
      </c>
      <c r="CF693" s="450" t="str">
        <f t="shared" si="702"/>
        <v/>
      </c>
      <c r="CG693" s="450" t="str">
        <f t="shared" si="703"/>
        <v/>
      </c>
      <c r="CI693" s="450" t="str">
        <f t="shared" ca="1" si="704"/>
        <v/>
      </c>
      <c r="CJ693" s="450" t="str">
        <f t="shared" ca="1" si="705"/>
        <v/>
      </c>
      <c r="CL693" s="450" t="str">
        <f t="shared" ca="1" si="706"/>
        <v/>
      </c>
      <c r="CM693" s="450" t="str">
        <f t="shared" ca="1" si="707"/>
        <v/>
      </c>
    </row>
    <row r="694" spans="1:92" s="441" customFormat="1" ht="17.399999999999999" x14ac:dyDescent="0.55000000000000004">
      <c r="A694" s="445">
        <v>4</v>
      </c>
      <c r="B694" s="423" t="str">
        <f t="shared" ref="B694:B710" si="711">CONCATENATE(E694,": ",C694)</f>
        <v xml:space="preserve">: </v>
      </c>
      <c r="C694" s="424"/>
      <c r="D694" s="424"/>
      <c r="E694" s="425"/>
      <c r="F694" s="424"/>
      <c r="G694" s="425"/>
      <c r="H694" s="305"/>
      <c r="I694" s="424"/>
      <c r="J694" s="306"/>
      <c r="K694" s="529"/>
      <c r="L694" s="426"/>
      <c r="M694" s="427"/>
      <c r="N694" s="426" t="s">
        <v>341</v>
      </c>
      <c r="O694" s="432"/>
      <c r="P694" s="431"/>
      <c r="Q694" s="431"/>
      <c r="S694" s="442" t="str">
        <f t="shared" si="708"/>
        <v/>
      </c>
      <c r="T694" s="443" t="str">
        <f t="shared" si="709"/>
        <v/>
      </c>
      <c r="U694" s="442" t="str">
        <f t="shared" si="710"/>
        <v/>
      </c>
      <c r="V694" s="444" t="str">
        <f t="shared" si="677"/>
        <v>kg feed/kg meat</v>
      </c>
      <c r="Z694" s="446"/>
      <c r="AP694" s="446"/>
      <c r="AS694" s="452"/>
      <c r="AU694" s="450" t="str">
        <f t="shared" ca="1" si="678"/>
        <v/>
      </c>
      <c r="AV694" s="450" t="str">
        <f t="shared" ca="1" si="679"/>
        <v/>
      </c>
      <c r="AX694" s="450" t="str">
        <f t="shared" ca="1" si="680"/>
        <v/>
      </c>
      <c r="AY694" s="450" t="str">
        <f t="shared" ca="1" si="681"/>
        <v/>
      </c>
      <c r="BA694" s="450" t="str">
        <f t="shared" ca="1" si="682"/>
        <v/>
      </c>
      <c r="BB694" s="450" t="str">
        <f t="shared" ca="1" si="683"/>
        <v/>
      </c>
      <c r="BD694" s="450" t="str">
        <f t="shared" ca="1" si="684"/>
        <v/>
      </c>
      <c r="BE694" s="450" t="str">
        <f t="shared" ca="1" si="685"/>
        <v/>
      </c>
      <c r="BG694" s="450" t="str">
        <f t="shared" ca="1" si="686"/>
        <v/>
      </c>
      <c r="BH694" s="450" t="str">
        <f t="shared" ca="1" si="687"/>
        <v/>
      </c>
      <c r="BI694" s="451"/>
      <c r="BJ694" s="450" t="str">
        <f t="shared" ca="1" si="688"/>
        <v/>
      </c>
      <c r="BK694" s="450" t="str">
        <f t="shared" ca="1" si="689"/>
        <v/>
      </c>
      <c r="BM694" s="450" t="str">
        <f t="shared" ca="1" si="690"/>
        <v/>
      </c>
      <c r="BN694" s="450" t="str">
        <f t="shared" ca="1" si="691"/>
        <v/>
      </c>
      <c r="BP694" s="450" t="str">
        <f t="shared" ca="1" si="692"/>
        <v/>
      </c>
      <c r="BQ694" s="450" t="str">
        <f t="shared" ca="1" si="693"/>
        <v/>
      </c>
      <c r="BS694" s="450" t="str">
        <f t="shared" ca="1" si="694"/>
        <v/>
      </c>
      <c r="BT694" s="450" t="str">
        <f t="shared" ca="1" si="695"/>
        <v/>
      </c>
      <c r="BU694" s="452"/>
      <c r="BV694" s="446"/>
      <c r="BW694" s="450" t="str">
        <f t="shared" ca="1" si="696"/>
        <v/>
      </c>
      <c r="BX694" s="450" t="str">
        <f t="shared" ca="1" si="697"/>
        <v/>
      </c>
      <c r="BY694" s="452"/>
      <c r="BZ694" s="450" t="str">
        <f t="shared" ca="1" si="698"/>
        <v/>
      </c>
      <c r="CA694" s="450" t="str">
        <f t="shared" ca="1" si="699"/>
        <v/>
      </c>
      <c r="CC694" s="450" t="str">
        <f t="shared" ca="1" si="700"/>
        <v/>
      </c>
      <c r="CD694" s="450" t="str">
        <f t="shared" ca="1" si="701"/>
        <v/>
      </c>
      <c r="CF694" s="450" t="str">
        <f t="shared" si="702"/>
        <v/>
      </c>
      <c r="CG694" s="450" t="str">
        <f t="shared" si="703"/>
        <v/>
      </c>
      <c r="CI694" s="450" t="str">
        <f t="shared" ca="1" si="704"/>
        <v/>
      </c>
      <c r="CJ694" s="450" t="str">
        <f t="shared" ca="1" si="705"/>
        <v/>
      </c>
      <c r="CL694" s="450" t="str">
        <f t="shared" ca="1" si="706"/>
        <v/>
      </c>
      <c r="CM694" s="450" t="str">
        <f t="shared" ca="1" si="707"/>
        <v/>
      </c>
    </row>
    <row r="695" spans="1:92" s="441" customFormat="1" ht="17.399999999999999" x14ac:dyDescent="0.55000000000000004">
      <c r="A695" s="445">
        <v>5</v>
      </c>
      <c r="B695" s="423" t="str">
        <f t="shared" si="711"/>
        <v xml:space="preserve">: </v>
      </c>
      <c r="C695" s="424"/>
      <c r="D695" s="424"/>
      <c r="E695" s="425"/>
      <c r="F695" s="424"/>
      <c r="G695" s="425"/>
      <c r="H695" s="305"/>
      <c r="I695" s="424"/>
      <c r="J695" s="306"/>
      <c r="K695" s="529"/>
      <c r="L695" s="426"/>
      <c r="M695" s="427"/>
      <c r="N695" s="426" t="s">
        <v>341</v>
      </c>
      <c r="O695" s="432"/>
      <c r="P695" s="431"/>
      <c r="Q695" s="431"/>
      <c r="S695" s="442" t="str">
        <f t="shared" si="708"/>
        <v/>
      </c>
      <c r="T695" s="443" t="str">
        <f t="shared" si="709"/>
        <v/>
      </c>
      <c r="U695" s="442" t="str">
        <f t="shared" si="710"/>
        <v/>
      </c>
      <c r="V695" s="444" t="str">
        <f t="shared" si="677"/>
        <v>kg feed/kg meat</v>
      </c>
      <c r="Z695" s="446"/>
      <c r="AP695" s="446"/>
      <c r="AS695" s="453"/>
      <c r="AU695" s="450" t="str">
        <f t="shared" ca="1" si="678"/>
        <v/>
      </c>
      <c r="AV695" s="450" t="str">
        <f t="shared" ca="1" si="679"/>
        <v/>
      </c>
      <c r="AX695" s="450" t="str">
        <f t="shared" ca="1" si="680"/>
        <v/>
      </c>
      <c r="AY695" s="450" t="str">
        <f t="shared" ca="1" si="681"/>
        <v/>
      </c>
      <c r="BA695" s="450" t="str">
        <f t="shared" ca="1" si="682"/>
        <v/>
      </c>
      <c r="BB695" s="450" t="str">
        <f t="shared" ca="1" si="683"/>
        <v/>
      </c>
      <c r="BD695" s="450" t="str">
        <f t="shared" ca="1" si="684"/>
        <v/>
      </c>
      <c r="BE695" s="450" t="str">
        <f t="shared" ca="1" si="685"/>
        <v/>
      </c>
      <c r="BG695" s="450" t="str">
        <f t="shared" ca="1" si="686"/>
        <v/>
      </c>
      <c r="BH695" s="450" t="str">
        <f t="shared" ca="1" si="687"/>
        <v/>
      </c>
      <c r="BI695" s="451"/>
      <c r="BJ695" s="450" t="str">
        <f t="shared" ca="1" si="688"/>
        <v/>
      </c>
      <c r="BK695" s="450" t="str">
        <f t="shared" ca="1" si="689"/>
        <v/>
      </c>
      <c r="BM695" s="450" t="str">
        <f t="shared" ca="1" si="690"/>
        <v/>
      </c>
      <c r="BN695" s="450" t="str">
        <f t="shared" ca="1" si="691"/>
        <v/>
      </c>
      <c r="BP695" s="450" t="str">
        <f t="shared" ca="1" si="692"/>
        <v/>
      </c>
      <c r="BQ695" s="450" t="str">
        <f t="shared" ca="1" si="693"/>
        <v/>
      </c>
      <c r="BS695" s="450" t="str">
        <f t="shared" ca="1" si="694"/>
        <v/>
      </c>
      <c r="BT695" s="450" t="str">
        <f t="shared" ca="1" si="695"/>
        <v/>
      </c>
      <c r="BU695" s="452"/>
      <c r="BV695" s="446"/>
      <c r="BW695" s="450" t="str">
        <f t="shared" ca="1" si="696"/>
        <v/>
      </c>
      <c r="BX695" s="450" t="str">
        <f t="shared" ca="1" si="697"/>
        <v/>
      </c>
      <c r="BY695" s="452"/>
      <c r="BZ695" s="450" t="str">
        <f t="shared" ca="1" si="698"/>
        <v/>
      </c>
      <c r="CA695" s="450" t="str">
        <f t="shared" ca="1" si="699"/>
        <v/>
      </c>
      <c r="CC695" s="450" t="str">
        <f t="shared" ca="1" si="700"/>
        <v/>
      </c>
      <c r="CD695" s="450" t="str">
        <f t="shared" ca="1" si="701"/>
        <v/>
      </c>
      <c r="CF695" s="450" t="str">
        <f t="shared" si="702"/>
        <v/>
      </c>
      <c r="CG695" s="450" t="str">
        <f t="shared" si="703"/>
        <v/>
      </c>
      <c r="CI695" s="450" t="str">
        <f t="shared" ca="1" si="704"/>
        <v/>
      </c>
      <c r="CJ695" s="450" t="str">
        <f t="shared" ca="1" si="705"/>
        <v/>
      </c>
      <c r="CL695" s="450" t="str">
        <f t="shared" ca="1" si="706"/>
        <v/>
      </c>
      <c r="CM695" s="450" t="str">
        <f t="shared" ca="1" si="707"/>
        <v/>
      </c>
    </row>
    <row r="696" spans="1:92" s="441" customFormat="1" ht="17.399999999999999" x14ac:dyDescent="0.55000000000000004">
      <c r="A696" s="445">
        <v>6</v>
      </c>
      <c r="B696" s="423" t="str">
        <f t="shared" si="711"/>
        <v xml:space="preserve">: </v>
      </c>
      <c r="C696" s="424"/>
      <c r="D696" s="424"/>
      <c r="E696" s="425"/>
      <c r="F696" s="424"/>
      <c r="G696" s="425"/>
      <c r="H696" s="305"/>
      <c r="I696" s="424"/>
      <c r="J696" s="306"/>
      <c r="K696" s="529"/>
      <c r="L696" s="426"/>
      <c r="M696" s="427"/>
      <c r="N696" s="426" t="s">
        <v>341</v>
      </c>
      <c r="O696" s="432"/>
      <c r="P696" s="431"/>
      <c r="Q696" s="431"/>
      <c r="S696" s="442" t="str">
        <f t="shared" si="708"/>
        <v/>
      </c>
      <c r="T696" s="443" t="str">
        <f t="shared" si="709"/>
        <v/>
      </c>
      <c r="U696" s="442" t="str">
        <f t="shared" si="710"/>
        <v/>
      </c>
      <c r="V696" s="444" t="str">
        <f t="shared" si="677"/>
        <v>kg feed/kg meat</v>
      </c>
      <c r="Z696" s="446"/>
      <c r="AP696" s="446"/>
      <c r="AS696" s="453"/>
      <c r="AU696" s="450" t="str">
        <f t="shared" ca="1" si="678"/>
        <v/>
      </c>
      <c r="AV696" s="450" t="str">
        <f t="shared" ca="1" si="679"/>
        <v/>
      </c>
      <c r="AX696" s="450" t="str">
        <f t="shared" ca="1" si="680"/>
        <v/>
      </c>
      <c r="AY696" s="450" t="str">
        <f t="shared" ca="1" si="681"/>
        <v/>
      </c>
      <c r="BA696" s="450" t="str">
        <f t="shared" ca="1" si="682"/>
        <v/>
      </c>
      <c r="BB696" s="450" t="str">
        <f t="shared" ca="1" si="683"/>
        <v/>
      </c>
      <c r="BD696" s="450" t="str">
        <f t="shared" ca="1" si="684"/>
        <v/>
      </c>
      <c r="BE696" s="450" t="str">
        <f t="shared" ca="1" si="685"/>
        <v/>
      </c>
      <c r="BG696" s="450" t="str">
        <f t="shared" ca="1" si="686"/>
        <v/>
      </c>
      <c r="BH696" s="450" t="str">
        <f t="shared" ca="1" si="687"/>
        <v/>
      </c>
      <c r="BI696" s="451"/>
      <c r="BJ696" s="450" t="str">
        <f t="shared" ca="1" si="688"/>
        <v/>
      </c>
      <c r="BK696" s="450" t="str">
        <f t="shared" ca="1" si="689"/>
        <v/>
      </c>
      <c r="BM696" s="450" t="str">
        <f t="shared" ca="1" si="690"/>
        <v/>
      </c>
      <c r="BN696" s="450" t="str">
        <f t="shared" ca="1" si="691"/>
        <v/>
      </c>
      <c r="BP696" s="450" t="str">
        <f t="shared" ca="1" si="692"/>
        <v/>
      </c>
      <c r="BQ696" s="450" t="str">
        <f t="shared" ca="1" si="693"/>
        <v/>
      </c>
      <c r="BS696" s="450" t="str">
        <f t="shared" ca="1" si="694"/>
        <v/>
      </c>
      <c r="BT696" s="450" t="str">
        <f t="shared" ca="1" si="695"/>
        <v/>
      </c>
      <c r="BU696" s="452"/>
      <c r="BV696" s="446"/>
      <c r="BW696" s="450" t="str">
        <f t="shared" ca="1" si="696"/>
        <v/>
      </c>
      <c r="BX696" s="450" t="str">
        <f t="shared" ca="1" si="697"/>
        <v/>
      </c>
      <c r="BY696" s="452"/>
      <c r="BZ696" s="450" t="str">
        <f t="shared" ca="1" si="698"/>
        <v/>
      </c>
      <c r="CA696" s="450" t="str">
        <f t="shared" ca="1" si="699"/>
        <v/>
      </c>
      <c r="CC696" s="450" t="str">
        <f t="shared" ca="1" si="700"/>
        <v/>
      </c>
      <c r="CD696" s="450" t="str">
        <f t="shared" ca="1" si="701"/>
        <v/>
      </c>
      <c r="CF696" s="450" t="str">
        <f t="shared" si="702"/>
        <v/>
      </c>
      <c r="CG696" s="450" t="str">
        <f t="shared" si="703"/>
        <v/>
      </c>
      <c r="CI696" s="450" t="str">
        <f t="shared" ca="1" si="704"/>
        <v/>
      </c>
      <c r="CJ696" s="450" t="str">
        <f t="shared" ca="1" si="705"/>
        <v/>
      </c>
      <c r="CL696" s="450" t="str">
        <f t="shared" ca="1" si="706"/>
        <v/>
      </c>
      <c r="CM696" s="450" t="str">
        <f t="shared" ca="1" si="707"/>
        <v/>
      </c>
    </row>
    <row r="697" spans="1:92" s="441" customFormat="1" ht="17.399999999999999" x14ac:dyDescent="0.55000000000000004">
      <c r="A697" s="445">
        <v>7</v>
      </c>
      <c r="B697" s="423" t="str">
        <f t="shared" si="711"/>
        <v xml:space="preserve">: </v>
      </c>
      <c r="C697" s="424"/>
      <c r="D697" s="424"/>
      <c r="E697" s="425"/>
      <c r="F697" s="424"/>
      <c r="G697" s="425"/>
      <c r="H697" s="305"/>
      <c r="I697" s="424"/>
      <c r="J697" s="306"/>
      <c r="K697" s="529"/>
      <c r="L697" s="426"/>
      <c r="M697" s="427"/>
      <c r="N697" s="426" t="s">
        <v>341</v>
      </c>
      <c r="O697" s="432"/>
      <c r="P697" s="431"/>
      <c r="Q697" s="431"/>
      <c r="S697" s="442" t="str">
        <f t="shared" si="708"/>
        <v/>
      </c>
      <c r="T697" s="443" t="str">
        <f t="shared" si="709"/>
        <v/>
      </c>
      <c r="U697" s="442" t="str">
        <f t="shared" si="710"/>
        <v/>
      </c>
      <c r="V697" s="444" t="str">
        <f t="shared" si="677"/>
        <v>kg feed/kg meat</v>
      </c>
      <c r="Z697" s="446"/>
      <c r="AP697" s="446"/>
      <c r="AS697" s="453"/>
      <c r="AU697" s="450" t="str">
        <f t="shared" ca="1" si="678"/>
        <v/>
      </c>
      <c r="AV697" s="450" t="str">
        <f t="shared" ca="1" si="679"/>
        <v/>
      </c>
      <c r="AX697" s="450" t="str">
        <f t="shared" ca="1" si="680"/>
        <v/>
      </c>
      <c r="AY697" s="450" t="str">
        <f t="shared" ca="1" si="681"/>
        <v/>
      </c>
      <c r="BA697" s="450" t="str">
        <f t="shared" ca="1" si="682"/>
        <v/>
      </c>
      <c r="BB697" s="450" t="str">
        <f t="shared" ca="1" si="683"/>
        <v/>
      </c>
      <c r="BD697" s="450" t="str">
        <f t="shared" ca="1" si="684"/>
        <v/>
      </c>
      <c r="BE697" s="450" t="str">
        <f t="shared" ca="1" si="685"/>
        <v/>
      </c>
      <c r="BG697" s="450" t="str">
        <f t="shared" ca="1" si="686"/>
        <v/>
      </c>
      <c r="BH697" s="450" t="str">
        <f t="shared" ca="1" si="687"/>
        <v/>
      </c>
      <c r="BI697" s="451"/>
      <c r="BJ697" s="450" t="str">
        <f t="shared" ca="1" si="688"/>
        <v/>
      </c>
      <c r="BK697" s="450" t="str">
        <f t="shared" ca="1" si="689"/>
        <v/>
      </c>
      <c r="BM697" s="450" t="str">
        <f t="shared" ca="1" si="690"/>
        <v/>
      </c>
      <c r="BN697" s="450" t="str">
        <f t="shared" ca="1" si="691"/>
        <v/>
      </c>
      <c r="BP697" s="450" t="str">
        <f t="shared" ca="1" si="692"/>
        <v/>
      </c>
      <c r="BQ697" s="450" t="str">
        <f t="shared" ca="1" si="693"/>
        <v/>
      </c>
      <c r="BS697" s="450" t="str">
        <f t="shared" ca="1" si="694"/>
        <v/>
      </c>
      <c r="BT697" s="450" t="str">
        <f t="shared" ca="1" si="695"/>
        <v/>
      </c>
      <c r="BU697" s="452"/>
      <c r="BV697" s="446"/>
      <c r="BW697" s="450" t="str">
        <f t="shared" ca="1" si="696"/>
        <v/>
      </c>
      <c r="BX697" s="450" t="str">
        <f t="shared" ca="1" si="697"/>
        <v/>
      </c>
      <c r="BY697" s="452"/>
      <c r="BZ697" s="450" t="str">
        <f t="shared" ca="1" si="698"/>
        <v/>
      </c>
      <c r="CA697" s="450" t="str">
        <f t="shared" ca="1" si="699"/>
        <v/>
      </c>
      <c r="CC697" s="450" t="str">
        <f t="shared" ca="1" si="700"/>
        <v/>
      </c>
      <c r="CD697" s="450" t="str">
        <f t="shared" ca="1" si="701"/>
        <v/>
      </c>
      <c r="CF697" s="450" t="str">
        <f t="shared" si="702"/>
        <v/>
      </c>
      <c r="CG697" s="450" t="str">
        <f t="shared" si="703"/>
        <v/>
      </c>
      <c r="CI697" s="450" t="str">
        <f t="shared" ca="1" si="704"/>
        <v/>
      </c>
      <c r="CJ697" s="450" t="str">
        <f t="shared" ca="1" si="705"/>
        <v/>
      </c>
      <c r="CL697" s="450" t="str">
        <f t="shared" ca="1" si="706"/>
        <v/>
      </c>
      <c r="CM697" s="450" t="str">
        <f t="shared" ca="1" si="707"/>
        <v/>
      </c>
    </row>
    <row r="698" spans="1:92" s="441" customFormat="1" ht="17.399999999999999" x14ac:dyDescent="0.55000000000000004">
      <c r="A698" s="445">
        <v>8</v>
      </c>
      <c r="B698" s="423" t="str">
        <f t="shared" si="711"/>
        <v xml:space="preserve">: </v>
      </c>
      <c r="C698" s="424"/>
      <c r="D698" s="424"/>
      <c r="E698" s="425"/>
      <c r="F698" s="424"/>
      <c r="G698" s="425"/>
      <c r="H698" s="305"/>
      <c r="I698" s="424"/>
      <c r="J698" s="306"/>
      <c r="K698" s="529"/>
      <c r="L698" s="426"/>
      <c r="M698" s="427"/>
      <c r="N698" s="426" t="s">
        <v>341</v>
      </c>
      <c r="O698" s="432"/>
      <c r="P698" s="431"/>
      <c r="Q698" s="431"/>
      <c r="S698" s="442" t="str">
        <f t="shared" si="708"/>
        <v/>
      </c>
      <c r="T698" s="443" t="str">
        <f t="shared" si="709"/>
        <v/>
      </c>
      <c r="U698" s="442" t="str">
        <f t="shared" si="710"/>
        <v/>
      </c>
      <c r="V698" s="444" t="str">
        <f t="shared" si="677"/>
        <v>kg feed/kg meat</v>
      </c>
      <c r="Z698" s="446"/>
      <c r="AP698" s="446"/>
      <c r="AS698" s="453"/>
      <c r="AU698" s="450" t="str">
        <f t="shared" ca="1" si="678"/>
        <v/>
      </c>
      <c r="AV698" s="450" t="str">
        <f t="shared" ca="1" si="679"/>
        <v/>
      </c>
      <c r="AX698" s="450" t="str">
        <f t="shared" ca="1" si="680"/>
        <v/>
      </c>
      <c r="AY698" s="450" t="str">
        <f t="shared" ca="1" si="681"/>
        <v/>
      </c>
      <c r="BA698" s="450" t="str">
        <f t="shared" ca="1" si="682"/>
        <v/>
      </c>
      <c r="BB698" s="450" t="str">
        <f t="shared" ca="1" si="683"/>
        <v/>
      </c>
      <c r="BD698" s="450" t="str">
        <f t="shared" ca="1" si="684"/>
        <v/>
      </c>
      <c r="BE698" s="450" t="str">
        <f t="shared" ca="1" si="685"/>
        <v/>
      </c>
      <c r="BG698" s="450" t="str">
        <f t="shared" ca="1" si="686"/>
        <v/>
      </c>
      <c r="BH698" s="450" t="str">
        <f t="shared" ca="1" si="687"/>
        <v/>
      </c>
      <c r="BI698" s="451"/>
      <c r="BJ698" s="450" t="str">
        <f t="shared" ca="1" si="688"/>
        <v/>
      </c>
      <c r="BK698" s="450" t="str">
        <f t="shared" ca="1" si="689"/>
        <v/>
      </c>
      <c r="BM698" s="450" t="str">
        <f t="shared" ca="1" si="690"/>
        <v/>
      </c>
      <c r="BN698" s="450" t="str">
        <f t="shared" ca="1" si="691"/>
        <v/>
      </c>
      <c r="BP698" s="450" t="str">
        <f t="shared" ca="1" si="692"/>
        <v/>
      </c>
      <c r="BQ698" s="450" t="str">
        <f t="shared" ca="1" si="693"/>
        <v/>
      </c>
      <c r="BS698" s="450" t="str">
        <f t="shared" ca="1" si="694"/>
        <v/>
      </c>
      <c r="BT698" s="450" t="str">
        <f t="shared" ca="1" si="695"/>
        <v/>
      </c>
      <c r="BU698" s="452"/>
      <c r="BV698" s="446"/>
      <c r="BW698" s="450" t="str">
        <f t="shared" ca="1" si="696"/>
        <v/>
      </c>
      <c r="BX698" s="450" t="str">
        <f t="shared" ca="1" si="697"/>
        <v/>
      </c>
      <c r="BY698" s="452"/>
      <c r="BZ698" s="450" t="str">
        <f t="shared" ca="1" si="698"/>
        <v/>
      </c>
      <c r="CA698" s="450" t="str">
        <f t="shared" ca="1" si="699"/>
        <v/>
      </c>
      <c r="CC698" s="450" t="str">
        <f t="shared" ca="1" si="700"/>
        <v/>
      </c>
      <c r="CD698" s="450" t="str">
        <f t="shared" ca="1" si="701"/>
        <v/>
      </c>
      <c r="CF698" s="450" t="str">
        <f t="shared" si="702"/>
        <v/>
      </c>
      <c r="CG698" s="450" t="str">
        <f t="shared" si="703"/>
        <v/>
      </c>
      <c r="CI698" s="450" t="str">
        <f t="shared" ca="1" si="704"/>
        <v/>
      </c>
      <c r="CJ698" s="450" t="str">
        <f t="shared" ca="1" si="705"/>
        <v/>
      </c>
      <c r="CL698" s="450" t="str">
        <f t="shared" ca="1" si="706"/>
        <v/>
      </c>
      <c r="CM698" s="450" t="str">
        <f t="shared" ca="1" si="707"/>
        <v/>
      </c>
    </row>
    <row r="699" spans="1:92" s="441" customFormat="1" ht="17.399999999999999" x14ac:dyDescent="0.55000000000000004">
      <c r="A699" s="445">
        <v>9</v>
      </c>
      <c r="B699" s="423" t="str">
        <f t="shared" si="711"/>
        <v xml:space="preserve">: </v>
      </c>
      <c r="C699" s="424"/>
      <c r="D699" s="424"/>
      <c r="E699" s="425"/>
      <c r="F699" s="424"/>
      <c r="G699" s="425"/>
      <c r="H699" s="305"/>
      <c r="I699" s="424"/>
      <c r="J699" s="306"/>
      <c r="K699" s="529"/>
      <c r="L699" s="426"/>
      <c r="M699" s="427"/>
      <c r="N699" s="426" t="s">
        <v>341</v>
      </c>
      <c r="O699" s="432"/>
      <c r="P699" s="431"/>
      <c r="Q699" s="431"/>
      <c r="S699" s="442" t="str">
        <f t="shared" si="708"/>
        <v/>
      </c>
      <c r="T699" s="443" t="str">
        <f t="shared" si="709"/>
        <v/>
      </c>
      <c r="U699" s="442" t="str">
        <f t="shared" si="710"/>
        <v/>
      </c>
      <c r="V699" s="444" t="str">
        <f t="shared" si="677"/>
        <v>kg feed/kg meat</v>
      </c>
      <c r="Z699" s="446"/>
      <c r="AP699" s="446"/>
      <c r="AS699" s="453"/>
      <c r="AU699" s="450" t="str">
        <f t="shared" ca="1" si="678"/>
        <v/>
      </c>
      <c r="AV699" s="450" t="str">
        <f t="shared" ca="1" si="679"/>
        <v/>
      </c>
      <c r="AX699" s="450" t="str">
        <f t="shared" ca="1" si="680"/>
        <v/>
      </c>
      <c r="AY699" s="450" t="str">
        <f t="shared" ca="1" si="681"/>
        <v/>
      </c>
      <c r="BA699" s="450" t="str">
        <f t="shared" ca="1" si="682"/>
        <v/>
      </c>
      <c r="BB699" s="450" t="str">
        <f t="shared" ca="1" si="683"/>
        <v/>
      </c>
      <c r="BD699" s="450" t="str">
        <f t="shared" ca="1" si="684"/>
        <v/>
      </c>
      <c r="BE699" s="450" t="str">
        <f t="shared" ca="1" si="685"/>
        <v/>
      </c>
      <c r="BG699" s="450" t="str">
        <f t="shared" ca="1" si="686"/>
        <v/>
      </c>
      <c r="BH699" s="450" t="str">
        <f t="shared" ca="1" si="687"/>
        <v/>
      </c>
      <c r="BI699" s="451"/>
      <c r="BJ699" s="450" t="str">
        <f t="shared" ca="1" si="688"/>
        <v/>
      </c>
      <c r="BK699" s="450" t="str">
        <f t="shared" ca="1" si="689"/>
        <v/>
      </c>
      <c r="BM699" s="450" t="str">
        <f t="shared" ca="1" si="690"/>
        <v/>
      </c>
      <c r="BN699" s="450" t="str">
        <f t="shared" ca="1" si="691"/>
        <v/>
      </c>
      <c r="BP699" s="450" t="str">
        <f t="shared" ca="1" si="692"/>
        <v/>
      </c>
      <c r="BQ699" s="450" t="str">
        <f t="shared" ca="1" si="693"/>
        <v/>
      </c>
      <c r="BS699" s="450" t="str">
        <f t="shared" ca="1" si="694"/>
        <v/>
      </c>
      <c r="BT699" s="450" t="str">
        <f t="shared" ca="1" si="695"/>
        <v/>
      </c>
      <c r="BU699" s="452"/>
      <c r="BV699" s="446"/>
      <c r="BW699" s="450" t="str">
        <f t="shared" ca="1" si="696"/>
        <v/>
      </c>
      <c r="BX699" s="450" t="str">
        <f t="shared" ca="1" si="697"/>
        <v/>
      </c>
      <c r="BY699" s="452"/>
      <c r="BZ699" s="450" t="str">
        <f t="shared" ca="1" si="698"/>
        <v/>
      </c>
      <c r="CA699" s="450" t="str">
        <f t="shared" ca="1" si="699"/>
        <v/>
      </c>
      <c r="CC699" s="450" t="str">
        <f t="shared" ca="1" si="700"/>
        <v/>
      </c>
      <c r="CD699" s="450" t="str">
        <f t="shared" ca="1" si="701"/>
        <v/>
      </c>
      <c r="CF699" s="450" t="str">
        <f t="shared" si="702"/>
        <v/>
      </c>
      <c r="CG699" s="450" t="str">
        <f t="shared" si="703"/>
        <v/>
      </c>
      <c r="CI699" s="450" t="str">
        <f t="shared" ca="1" si="704"/>
        <v/>
      </c>
      <c r="CJ699" s="450" t="str">
        <f t="shared" ca="1" si="705"/>
        <v/>
      </c>
      <c r="CL699" s="450" t="str">
        <f t="shared" ca="1" si="706"/>
        <v/>
      </c>
      <c r="CM699" s="450" t="str">
        <f t="shared" ca="1" si="707"/>
        <v/>
      </c>
    </row>
    <row r="700" spans="1:92" s="441" customFormat="1" ht="17.399999999999999" x14ac:dyDescent="0.55000000000000004">
      <c r="A700" s="445">
        <v>10</v>
      </c>
      <c r="B700" s="423" t="str">
        <f t="shared" si="711"/>
        <v xml:space="preserve">: </v>
      </c>
      <c r="C700" s="424"/>
      <c r="D700" s="424"/>
      <c r="E700" s="425"/>
      <c r="F700" s="424"/>
      <c r="G700" s="425"/>
      <c r="H700" s="305"/>
      <c r="I700" s="424"/>
      <c r="J700" s="306"/>
      <c r="K700" s="529"/>
      <c r="L700" s="426"/>
      <c r="M700" s="427"/>
      <c r="N700" s="426" t="s">
        <v>341</v>
      </c>
      <c r="O700" s="432"/>
      <c r="P700" s="431"/>
      <c r="Q700" s="431"/>
      <c r="S700" s="442" t="str">
        <f t="shared" si="708"/>
        <v/>
      </c>
      <c r="T700" s="443" t="str">
        <f t="shared" si="709"/>
        <v/>
      </c>
      <c r="U700" s="442" t="str">
        <f t="shared" si="710"/>
        <v/>
      </c>
      <c r="V700" s="444" t="str">
        <f t="shared" si="677"/>
        <v>kg feed/kg meat</v>
      </c>
      <c r="Z700" s="446"/>
      <c r="AP700" s="446"/>
      <c r="AS700" s="453"/>
      <c r="AU700" s="450" t="str">
        <f t="shared" ca="1" si="678"/>
        <v/>
      </c>
      <c r="AV700" s="450" t="str">
        <f t="shared" ca="1" si="679"/>
        <v/>
      </c>
      <c r="AX700" s="450" t="str">
        <f t="shared" ca="1" si="680"/>
        <v/>
      </c>
      <c r="AY700" s="450" t="str">
        <f t="shared" ca="1" si="681"/>
        <v/>
      </c>
      <c r="BA700" s="450" t="str">
        <f t="shared" ca="1" si="682"/>
        <v/>
      </c>
      <c r="BB700" s="450" t="str">
        <f t="shared" ca="1" si="683"/>
        <v/>
      </c>
      <c r="BD700" s="450" t="str">
        <f t="shared" ca="1" si="684"/>
        <v/>
      </c>
      <c r="BE700" s="450" t="str">
        <f t="shared" ca="1" si="685"/>
        <v/>
      </c>
      <c r="BG700" s="450" t="str">
        <f t="shared" ca="1" si="686"/>
        <v/>
      </c>
      <c r="BH700" s="450" t="str">
        <f t="shared" ca="1" si="687"/>
        <v/>
      </c>
      <c r="BI700" s="451"/>
      <c r="BJ700" s="450" t="str">
        <f t="shared" ca="1" si="688"/>
        <v/>
      </c>
      <c r="BK700" s="450" t="str">
        <f t="shared" ca="1" si="689"/>
        <v/>
      </c>
      <c r="BM700" s="450" t="str">
        <f t="shared" ca="1" si="690"/>
        <v/>
      </c>
      <c r="BN700" s="450" t="str">
        <f t="shared" ca="1" si="691"/>
        <v/>
      </c>
      <c r="BP700" s="450" t="str">
        <f t="shared" ca="1" si="692"/>
        <v/>
      </c>
      <c r="BQ700" s="450" t="str">
        <f t="shared" ca="1" si="693"/>
        <v/>
      </c>
      <c r="BS700" s="450" t="str">
        <f t="shared" ca="1" si="694"/>
        <v/>
      </c>
      <c r="BT700" s="450" t="str">
        <f t="shared" ca="1" si="695"/>
        <v/>
      </c>
      <c r="BU700" s="452"/>
      <c r="BV700" s="446"/>
      <c r="BW700" s="450" t="str">
        <f t="shared" ca="1" si="696"/>
        <v/>
      </c>
      <c r="BX700" s="450" t="str">
        <f t="shared" ca="1" si="697"/>
        <v/>
      </c>
      <c r="BY700" s="452"/>
      <c r="BZ700" s="450" t="str">
        <f t="shared" ca="1" si="698"/>
        <v/>
      </c>
      <c r="CA700" s="450" t="str">
        <f t="shared" ca="1" si="699"/>
        <v/>
      </c>
      <c r="CC700" s="450" t="str">
        <f t="shared" ca="1" si="700"/>
        <v/>
      </c>
      <c r="CD700" s="450" t="str">
        <f t="shared" ca="1" si="701"/>
        <v/>
      </c>
      <c r="CF700" s="450" t="str">
        <f t="shared" si="702"/>
        <v/>
      </c>
      <c r="CG700" s="450" t="str">
        <f t="shared" si="703"/>
        <v/>
      </c>
      <c r="CI700" s="450" t="str">
        <f t="shared" ca="1" si="704"/>
        <v/>
      </c>
      <c r="CJ700" s="450" t="str">
        <f t="shared" ca="1" si="705"/>
        <v/>
      </c>
      <c r="CL700" s="450" t="str">
        <f t="shared" ca="1" si="706"/>
        <v/>
      </c>
      <c r="CM700" s="450" t="str">
        <f t="shared" ca="1" si="707"/>
        <v/>
      </c>
    </row>
    <row r="701" spans="1:92" s="441" customFormat="1" ht="17.399999999999999" x14ac:dyDescent="0.55000000000000004">
      <c r="A701" s="445">
        <v>11</v>
      </c>
      <c r="B701" s="423" t="str">
        <f t="shared" si="711"/>
        <v xml:space="preserve">: </v>
      </c>
      <c r="C701" s="424"/>
      <c r="D701" s="424"/>
      <c r="E701" s="425"/>
      <c r="F701" s="424"/>
      <c r="G701" s="425"/>
      <c r="H701" s="305"/>
      <c r="I701" s="424"/>
      <c r="J701" s="306"/>
      <c r="K701" s="529"/>
      <c r="L701" s="426"/>
      <c r="M701" s="427"/>
      <c r="N701" s="426" t="s">
        <v>341</v>
      </c>
      <c r="O701" s="432"/>
      <c r="P701" s="431"/>
      <c r="Q701" s="431"/>
      <c r="S701" s="442" t="str">
        <f t="shared" si="708"/>
        <v/>
      </c>
      <c r="T701" s="443" t="str">
        <f t="shared" si="709"/>
        <v/>
      </c>
      <c r="U701" s="442" t="str">
        <f t="shared" si="710"/>
        <v/>
      </c>
      <c r="V701" s="444" t="str">
        <f t="shared" si="677"/>
        <v>kg feed/kg meat</v>
      </c>
      <c r="Z701" s="446"/>
      <c r="AP701" s="446"/>
      <c r="AS701" s="453"/>
      <c r="AU701" s="450" t="str">
        <f t="shared" ca="1" si="678"/>
        <v/>
      </c>
      <c r="AV701" s="450" t="str">
        <f t="shared" ca="1" si="679"/>
        <v/>
      </c>
      <c r="AX701" s="450" t="str">
        <f t="shared" ca="1" si="680"/>
        <v/>
      </c>
      <c r="AY701" s="450" t="str">
        <f t="shared" ca="1" si="681"/>
        <v/>
      </c>
      <c r="BA701" s="450" t="str">
        <f t="shared" ca="1" si="682"/>
        <v/>
      </c>
      <c r="BB701" s="450" t="str">
        <f t="shared" ca="1" si="683"/>
        <v/>
      </c>
      <c r="BD701" s="450" t="str">
        <f t="shared" ca="1" si="684"/>
        <v/>
      </c>
      <c r="BE701" s="450" t="str">
        <f t="shared" ca="1" si="685"/>
        <v/>
      </c>
      <c r="BG701" s="450" t="str">
        <f t="shared" ca="1" si="686"/>
        <v/>
      </c>
      <c r="BH701" s="450" t="str">
        <f t="shared" ca="1" si="687"/>
        <v/>
      </c>
      <c r="BI701" s="451"/>
      <c r="BJ701" s="450" t="str">
        <f t="shared" ca="1" si="688"/>
        <v/>
      </c>
      <c r="BK701" s="450" t="str">
        <f t="shared" ca="1" si="689"/>
        <v/>
      </c>
      <c r="BM701" s="450" t="str">
        <f t="shared" ca="1" si="690"/>
        <v/>
      </c>
      <c r="BN701" s="450" t="str">
        <f t="shared" ca="1" si="691"/>
        <v/>
      </c>
      <c r="BP701" s="450" t="str">
        <f t="shared" ca="1" si="692"/>
        <v/>
      </c>
      <c r="BQ701" s="450" t="str">
        <f t="shared" ca="1" si="693"/>
        <v/>
      </c>
      <c r="BS701" s="450" t="str">
        <f t="shared" ca="1" si="694"/>
        <v/>
      </c>
      <c r="BT701" s="450" t="str">
        <f t="shared" ca="1" si="695"/>
        <v/>
      </c>
      <c r="BU701" s="452"/>
      <c r="BV701" s="446"/>
      <c r="BW701" s="450" t="str">
        <f t="shared" ca="1" si="696"/>
        <v/>
      </c>
      <c r="BX701" s="450" t="str">
        <f t="shared" ca="1" si="697"/>
        <v/>
      </c>
      <c r="BY701" s="452"/>
      <c r="BZ701" s="450" t="str">
        <f t="shared" ca="1" si="698"/>
        <v/>
      </c>
      <c r="CA701" s="450" t="str">
        <f t="shared" ca="1" si="699"/>
        <v/>
      </c>
      <c r="CC701" s="450" t="str">
        <f t="shared" ca="1" si="700"/>
        <v/>
      </c>
      <c r="CD701" s="450" t="str">
        <f t="shared" ca="1" si="701"/>
        <v/>
      </c>
      <c r="CF701" s="450" t="str">
        <f t="shared" si="702"/>
        <v/>
      </c>
      <c r="CG701" s="450" t="str">
        <f t="shared" si="703"/>
        <v/>
      </c>
      <c r="CI701" s="450" t="str">
        <f t="shared" ca="1" si="704"/>
        <v/>
      </c>
      <c r="CJ701" s="450" t="str">
        <f t="shared" ca="1" si="705"/>
        <v/>
      </c>
      <c r="CL701" s="450" t="str">
        <f t="shared" ca="1" si="706"/>
        <v/>
      </c>
      <c r="CM701" s="450" t="str">
        <f t="shared" ca="1" si="707"/>
        <v/>
      </c>
    </row>
    <row r="702" spans="1:92" s="441" customFormat="1" ht="17.399999999999999" x14ac:dyDescent="0.55000000000000004">
      <c r="A702" s="445">
        <v>12</v>
      </c>
      <c r="B702" s="423" t="str">
        <f t="shared" si="711"/>
        <v xml:space="preserve">: </v>
      </c>
      <c r="C702" s="424"/>
      <c r="D702" s="424"/>
      <c r="E702" s="425"/>
      <c r="F702" s="424"/>
      <c r="G702" s="425"/>
      <c r="H702" s="305"/>
      <c r="I702" s="424"/>
      <c r="J702" s="306"/>
      <c r="K702" s="529"/>
      <c r="L702" s="426"/>
      <c r="M702" s="427"/>
      <c r="N702" s="426" t="s">
        <v>341</v>
      </c>
      <c r="O702" s="432"/>
      <c r="P702" s="431"/>
      <c r="Q702" s="431"/>
      <c r="S702" s="442" t="str">
        <f t="shared" si="708"/>
        <v/>
      </c>
      <c r="T702" s="443" t="str">
        <f t="shared" si="709"/>
        <v/>
      </c>
      <c r="U702" s="442" t="str">
        <f t="shared" si="710"/>
        <v/>
      </c>
      <c r="V702" s="444" t="str">
        <f t="shared" si="677"/>
        <v>kg feed/kg meat</v>
      </c>
      <c r="Z702" s="446"/>
      <c r="AP702" s="446"/>
      <c r="AS702" s="453"/>
      <c r="AU702" s="450" t="str">
        <f t="shared" ca="1" si="678"/>
        <v/>
      </c>
      <c r="AV702" s="450" t="str">
        <f t="shared" ca="1" si="679"/>
        <v/>
      </c>
      <c r="AX702" s="450" t="str">
        <f t="shared" ca="1" si="680"/>
        <v/>
      </c>
      <c r="AY702" s="450" t="str">
        <f t="shared" ca="1" si="681"/>
        <v/>
      </c>
      <c r="BA702" s="450" t="str">
        <f t="shared" ca="1" si="682"/>
        <v/>
      </c>
      <c r="BB702" s="450" t="str">
        <f t="shared" ca="1" si="683"/>
        <v/>
      </c>
      <c r="BD702" s="450" t="str">
        <f t="shared" ca="1" si="684"/>
        <v/>
      </c>
      <c r="BE702" s="450" t="str">
        <f t="shared" ca="1" si="685"/>
        <v/>
      </c>
      <c r="BG702" s="450" t="str">
        <f t="shared" ca="1" si="686"/>
        <v/>
      </c>
      <c r="BH702" s="450" t="str">
        <f t="shared" ca="1" si="687"/>
        <v/>
      </c>
      <c r="BI702" s="451"/>
      <c r="BJ702" s="450" t="str">
        <f t="shared" ca="1" si="688"/>
        <v/>
      </c>
      <c r="BK702" s="450" t="str">
        <f t="shared" ca="1" si="689"/>
        <v/>
      </c>
      <c r="BM702" s="450" t="str">
        <f t="shared" ca="1" si="690"/>
        <v/>
      </c>
      <c r="BN702" s="450" t="str">
        <f t="shared" ca="1" si="691"/>
        <v/>
      </c>
      <c r="BP702" s="450" t="str">
        <f t="shared" ca="1" si="692"/>
        <v/>
      </c>
      <c r="BQ702" s="450" t="str">
        <f t="shared" ca="1" si="693"/>
        <v/>
      </c>
      <c r="BS702" s="450" t="str">
        <f t="shared" ca="1" si="694"/>
        <v/>
      </c>
      <c r="BT702" s="450" t="str">
        <f t="shared" ca="1" si="695"/>
        <v/>
      </c>
      <c r="BU702" s="452"/>
      <c r="BV702" s="446"/>
      <c r="BW702" s="450" t="str">
        <f t="shared" ca="1" si="696"/>
        <v/>
      </c>
      <c r="BX702" s="450" t="str">
        <f t="shared" ca="1" si="697"/>
        <v/>
      </c>
      <c r="BY702" s="452"/>
      <c r="BZ702" s="450" t="str">
        <f t="shared" ca="1" si="698"/>
        <v/>
      </c>
      <c r="CA702" s="450" t="str">
        <f t="shared" ca="1" si="699"/>
        <v/>
      </c>
      <c r="CC702" s="450" t="str">
        <f t="shared" ca="1" si="700"/>
        <v/>
      </c>
      <c r="CD702" s="450" t="str">
        <f t="shared" ca="1" si="701"/>
        <v/>
      </c>
      <c r="CF702" s="450" t="str">
        <f t="shared" si="702"/>
        <v/>
      </c>
      <c r="CG702" s="450" t="str">
        <f t="shared" si="703"/>
        <v/>
      </c>
      <c r="CI702" s="450" t="str">
        <f t="shared" ca="1" si="704"/>
        <v/>
      </c>
      <c r="CJ702" s="450" t="str">
        <f t="shared" ca="1" si="705"/>
        <v/>
      </c>
      <c r="CL702" s="450" t="str">
        <f t="shared" ca="1" si="706"/>
        <v/>
      </c>
      <c r="CM702" s="450" t="str">
        <f t="shared" ca="1" si="707"/>
        <v/>
      </c>
    </row>
    <row r="703" spans="1:92" s="441" customFormat="1" ht="17.399999999999999" x14ac:dyDescent="0.55000000000000004">
      <c r="A703" s="445">
        <v>13</v>
      </c>
      <c r="B703" s="423" t="str">
        <f t="shared" si="711"/>
        <v xml:space="preserve">: </v>
      </c>
      <c r="C703" s="424"/>
      <c r="D703" s="424"/>
      <c r="E703" s="425"/>
      <c r="F703" s="424"/>
      <c r="G703" s="425"/>
      <c r="H703" s="305"/>
      <c r="I703" s="424"/>
      <c r="J703" s="306"/>
      <c r="K703" s="529"/>
      <c r="L703" s="426"/>
      <c r="M703" s="427"/>
      <c r="N703" s="426" t="s">
        <v>341</v>
      </c>
      <c r="O703" s="432"/>
      <c r="P703" s="431"/>
      <c r="Q703" s="431"/>
      <c r="S703" s="442" t="str">
        <f t="shared" si="708"/>
        <v/>
      </c>
      <c r="T703" s="443" t="str">
        <f t="shared" si="709"/>
        <v/>
      </c>
      <c r="U703" s="442" t="str">
        <f t="shared" si="710"/>
        <v/>
      </c>
      <c r="V703" s="444" t="str">
        <f t="shared" si="677"/>
        <v>kg feed/kg meat</v>
      </c>
      <c r="Z703" s="446"/>
      <c r="AP703" s="446"/>
      <c r="AS703" s="453"/>
      <c r="AU703" s="450" t="str">
        <f t="shared" ca="1" si="678"/>
        <v/>
      </c>
      <c r="AV703" s="450" t="str">
        <f t="shared" ca="1" si="679"/>
        <v/>
      </c>
      <c r="AX703" s="450" t="str">
        <f t="shared" ca="1" si="680"/>
        <v/>
      </c>
      <c r="AY703" s="450" t="str">
        <f t="shared" ca="1" si="681"/>
        <v/>
      </c>
      <c r="BA703" s="450" t="str">
        <f t="shared" ca="1" si="682"/>
        <v/>
      </c>
      <c r="BB703" s="450" t="str">
        <f t="shared" ca="1" si="683"/>
        <v/>
      </c>
      <c r="BD703" s="450" t="str">
        <f t="shared" ca="1" si="684"/>
        <v/>
      </c>
      <c r="BE703" s="450" t="str">
        <f t="shared" ca="1" si="685"/>
        <v/>
      </c>
      <c r="BG703" s="450" t="str">
        <f t="shared" ca="1" si="686"/>
        <v/>
      </c>
      <c r="BH703" s="450" t="str">
        <f t="shared" ca="1" si="687"/>
        <v/>
      </c>
      <c r="BI703" s="451"/>
      <c r="BJ703" s="450" t="str">
        <f t="shared" ca="1" si="688"/>
        <v/>
      </c>
      <c r="BK703" s="450" t="str">
        <f t="shared" ca="1" si="689"/>
        <v/>
      </c>
      <c r="BM703" s="450" t="str">
        <f t="shared" ca="1" si="690"/>
        <v/>
      </c>
      <c r="BN703" s="450" t="str">
        <f t="shared" ca="1" si="691"/>
        <v/>
      </c>
      <c r="BP703" s="450" t="str">
        <f t="shared" ca="1" si="692"/>
        <v/>
      </c>
      <c r="BQ703" s="450" t="str">
        <f t="shared" ca="1" si="693"/>
        <v/>
      </c>
      <c r="BS703" s="450" t="str">
        <f t="shared" ca="1" si="694"/>
        <v/>
      </c>
      <c r="BT703" s="450" t="str">
        <f t="shared" ca="1" si="695"/>
        <v/>
      </c>
      <c r="BU703" s="452"/>
      <c r="BV703" s="446"/>
      <c r="BW703" s="450" t="str">
        <f t="shared" ca="1" si="696"/>
        <v/>
      </c>
      <c r="BX703" s="450" t="str">
        <f t="shared" ca="1" si="697"/>
        <v/>
      </c>
      <c r="BY703" s="452"/>
      <c r="BZ703" s="450" t="str">
        <f t="shared" ca="1" si="698"/>
        <v/>
      </c>
      <c r="CA703" s="450" t="str">
        <f t="shared" ca="1" si="699"/>
        <v/>
      </c>
      <c r="CC703" s="450" t="str">
        <f t="shared" ca="1" si="700"/>
        <v/>
      </c>
      <c r="CD703" s="450" t="str">
        <f t="shared" ca="1" si="701"/>
        <v/>
      </c>
      <c r="CF703" s="450" t="str">
        <f t="shared" si="702"/>
        <v/>
      </c>
      <c r="CG703" s="450" t="str">
        <f t="shared" si="703"/>
        <v/>
      </c>
      <c r="CI703" s="450" t="str">
        <f t="shared" ca="1" si="704"/>
        <v/>
      </c>
      <c r="CJ703" s="450" t="str">
        <f t="shared" ca="1" si="705"/>
        <v/>
      </c>
      <c r="CL703" s="450" t="str">
        <f t="shared" ca="1" si="706"/>
        <v/>
      </c>
      <c r="CM703" s="450" t="str">
        <f t="shared" ca="1" si="707"/>
        <v/>
      </c>
    </row>
    <row r="704" spans="1:92" s="441" customFormat="1" ht="17.399999999999999" x14ac:dyDescent="0.55000000000000004">
      <c r="A704" s="445">
        <v>14</v>
      </c>
      <c r="B704" s="423" t="str">
        <f t="shared" si="711"/>
        <v xml:space="preserve">: </v>
      </c>
      <c r="C704" s="424"/>
      <c r="D704" s="424"/>
      <c r="E704" s="425"/>
      <c r="F704" s="424"/>
      <c r="G704" s="425"/>
      <c r="H704" s="305"/>
      <c r="I704" s="424"/>
      <c r="J704" s="306"/>
      <c r="K704" s="529"/>
      <c r="L704" s="426"/>
      <c r="M704" s="427"/>
      <c r="N704" s="426" t="s">
        <v>341</v>
      </c>
      <c r="O704" s="432"/>
      <c r="P704" s="431"/>
      <c r="Q704" s="431"/>
      <c r="S704" s="442" t="str">
        <f t="shared" si="708"/>
        <v/>
      </c>
      <c r="T704" s="443" t="str">
        <f t="shared" si="709"/>
        <v/>
      </c>
      <c r="U704" s="442" t="str">
        <f t="shared" si="710"/>
        <v/>
      </c>
      <c r="V704" s="444" t="str">
        <f t="shared" si="677"/>
        <v>kg feed/kg meat</v>
      </c>
      <c r="Z704" s="446"/>
      <c r="AP704" s="446"/>
      <c r="AS704" s="453"/>
      <c r="AU704" s="450" t="str">
        <f t="shared" ca="1" si="678"/>
        <v/>
      </c>
      <c r="AV704" s="450" t="str">
        <f t="shared" ca="1" si="679"/>
        <v/>
      </c>
      <c r="AX704" s="450" t="str">
        <f t="shared" ca="1" si="680"/>
        <v/>
      </c>
      <c r="AY704" s="450" t="str">
        <f t="shared" ca="1" si="681"/>
        <v/>
      </c>
      <c r="BA704" s="450" t="str">
        <f t="shared" ca="1" si="682"/>
        <v/>
      </c>
      <c r="BB704" s="450" t="str">
        <f t="shared" ca="1" si="683"/>
        <v/>
      </c>
      <c r="BD704" s="450" t="str">
        <f t="shared" ca="1" si="684"/>
        <v/>
      </c>
      <c r="BE704" s="450" t="str">
        <f t="shared" ca="1" si="685"/>
        <v/>
      </c>
      <c r="BG704" s="450" t="str">
        <f t="shared" ca="1" si="686"/>
        <v/>
      </c>
      <c r="BH704" s="450" t="str">
        <f t="shared" ca="1" si="687"/>
        <v/>
      </c>
      <c r="BI704" s="451"/>
      <c r="BJ704" s="450" t="str">
        <f t="shared" ca="1" si="688"/>
        <v/>
      </c>
      <c r="BK704" s="450" t="str">
        <f t="shared" ca="1" si="689"/>
        <v/>
      </c>
      <c r="BM704" s="450" t="str">
        <f t="shared" ca="1" si="690"/>
        <v/>
      </c>
      <c r="BN704" s="450" t="str">
        <f t="shared" ca="1" si="691"/>
        <v/>
      </c>
      <c r="BP704" s="450" t="str">
        <f t="shared" ca="1" si="692"/>
        <v/>
      </c>
      <c r="BQ704" s="450" t="str">
        <f t="shared" ca="1" si="693"/>
        <v/>
      </c>
      <c r="BS704" s="450" t="str">
        <f t="shared" ca="1" si="694"/>
        <v/>
      </c>
      <c r="BT704" s="450" t="str">
        <f t="shared" ca="1" si="695"/>
        <v/>
      </c>
      <c r="BU704" s="452"/>
      <c r="BV704" s="446"/>
      <c r="BW704" s="450" t="str">
        <f t="shared" ca="1" si="696"/>
        <v/>
      </c>
      <c r="BX704" s="450" t="str">
        <f t="shared" ca="1" si="697"/>
        <v/>
      </c>
      <c r="BY704" s="452"/>
      <c r="BZ704" s="450" t="str">
        <f t="shared" ca="1" si="698"/>
        <v/>
      </c>
      <c r="CA704" s="450" t="str">
        <f t="shared" ca="1" si="699"/>
        <v/>
      </c>
      <c r="CC704" s="450" t="str">
        <f t="shared" ca="1" si="700"/>
        <v/>
      </c>
      <c r="CD704" s="450" t="str">
        <f t="shared" ca="1" si="701"/>
        <v/>
      </c>
      <c r="CF704" s="450" t="str">
        <f t="shared" si="702"/>
        <v/>
      </c>
      <c r="CG704" s="450" t="str">
        <f t="shared" si="703"/>
        <v/>
      </c>
      <c r="CI704" s="450" t="str">
        <f t="shared" ca="1" si="704"/>
        <v/>
      </c>
      <c r="CJ704" s="450" t="str">
        <f t="shared" ca="1" si="705"/>
        <v/>
      </c>
      <c r="CL704" s="450" t="str">
        <f t="shared" ca="1" si="706"/>
        <v/>
      </c>
      <c r="CM704" s="450" t="str">
        <f t="shared" ca="1" si="707"/>
        <v/>
      </c>
    </row>
    <row r="705" spans="1:92" s="441" customFormat="1" ht="17.399999999999999" x14ac:dyDescent="0.55000000000000004">
      <c r="A705" s="445">
        <v>15</v>
      </c>
      <c r="B705" s="423" t="str">
        <f t="shared" si="711"/>
        <v xml:space="preserve">: </v>
      </c>
      <c r="C705" s="424"/>
      <c r="D705" s="424"/>
      <c r="E705" s="425"/>
      <c r="F705" s="424"/>
      <c r="G705" s="425"/>
      <c r="H705" s="305"/>
      <c r="I705" s="424"/>
      <c r="J705" s="306"/>
      <c r="K705" s="529"/>
      <c r="L705" s="426"/>
      <c r="M705" s="427"/>
      <c r="N705" s="426" t="s">
        <v>341</v>
      </c>
      <c r="O705" s="432"/>
      <c r="P705" s="431"/>
      <c r="Q705" s="431"/>
      <c r="S705" s="442" t="str">
        <f t="shared" si="708"/>
        <v/>
      </c>
      <c r="T705" s="443" t="str">
        <f t="shared" si="709"/>
        <v/>
      </c>
      <c r="U705" s="442" t="str">
        <f t="shared" si="710"/>
        <v/>
      </c>
      <c r="V705" s="444" t="str">
        <f t="shared" si="677"/>
        <v>kg feed/kg meat</v>
      </c>
      <c r="Z705" s="446"/>
      <c r="AP705" s="446"/>
      <c r="AS705" s="453"/>
      <c r="AU705" s="450" t="str">
        <f t="shared" ca="1" si="678"/>
        <v/>
      </c>
      <c r="AV705" s="450" t="str">
        <f t="shared" ca="1" si="679"/>
        <v/>
      </c>
      <c r="AX705" s="450" t="str">
        <f t="shared" ca="1" si="680"/>
        <v/>
      </c>
      <c r="AY705" s="450" t="str">
        <f t="shared" ca="1" si="681"/>
        <v/>
      </c>
      <c r="BA705" s="450" t="str">
        <f t="shared" ca="1" si="682"/>
        <v/>
      </c>
      <c r="BB705" s="450" t="str">
        <f t="shared" ca="1" si="683"/>
        <v/>
      </c>
      <c r="BD705" s="450" t="str">
        <f t="shared" ca="1" si="684"/>
        <v/>
      </c>
      <c r="BE705" s="450" t="str">
        <f t="shared" ca="1" si="685"/>
        <v/>
      </c>
      <c r="BG705" s="450" t="str">
        <f t="shared" ca="1" si="686"/>
        <v/>
      </c>
      <c r="BH705" s="450" t="str">
        <f t="shared" ca="1" si="687"/>
        <v/>
      </c>
      <c r="BI705" s="451"/>
      <c r="BJ705" s="450" t="str">
        <f t="shared" ca="1" si="688"/>
        <v/>
      </c>
      <c r="BK705" s="450" t="str">
        <f t="shared" ca="1" si="689"/>
        <v/>
      </c>
      <c r="BM705" s="450" t="str">
        <f t="shared" ca="1" si="690"/>
        <v/>
      </c>
      <c r="BN705" s="450" t="str">
        <f t="shared" ca="1" si="691"/>
        <v/>
      </c>
      <c r="BP705" s="450" t="str">
        <f t="shared" ca="1" si="692"/>
        <v/>
      </c>
      <c r="BQ705" s="450" t="str">
        <f t="shared" ca="1" si="693"/>
        <v/>
      </c>
      <c r="BS705" s="450" t="str">
        <f t="shared" ca="1" si="694"/>
        <v/>
      </c>
      <c r="BT705" s="450" t="str">
        <f t="shared" ca="1" si="695"/>
        <v/>
      </c>
      <c r="BU705" s="452"/>
      <c r="BV705" s="446"/>
      <c r="BW705" s="450" t="str">
        <f t="shared" ca="1" si="696"/>
        <v/>
      </c>
      <c r="BX705" s="450" t="str">
        <f t="shared" ca="1" si="697"/>
        <v/>
      </c>
      <c r="BY705" s="452"/>
      <c r="BZ705" s="450" t="str">
        <f t="shared" ca="1" si="698"/>
        <v/>
      </c>
      <c r="CA705" s="450" t="str">
        <f t="shared" ca="1" si="699"/>
        <v/>
      </c>
      <c r="CC705" s="450" t="str">
        <f t="shared" ca="1" si="700"/>
        <v/>
      </c>
      <c r="CD705" s="450" t="str">
        <f t="shared" ca="1" si="701"/>
        <v/>
      </c>
      <c r="CF705" s="450" t="str">
        <f t="shared" si="702"/>
        <v/>
      </c>
      <c r="CG705" s="450" t="str">
        <f t="shared" si="703"/>
        <v/>
      </c>
      <c r="CI705" s="450" t="str">
        <f t="shared" ca="1" si="704"/>
        <v/>
      </c>
      <c r="CJ705" s="450" t="str">
        <f t="shared" ca="1" si="705"/>
        <v/>
      </c>
      <c r="CL705" s="450" t="str">
        <f t="shared" ca="1" si="706"/>
        <v/>
      </c>
      <c r="CM705" s="450" t="str">
        <f t="shared" ca="1" si="707"/>
        <v/>
      </c>
    </row>
    <row r="706" spans="1:92" s="441" customFormat="1" ht="17.399999999999999" x14ac:dyDescent="0.55000000000000004">
      <c r="A706" s="445">
        <v>16</v>
      </c>
      <c r="B706" s="423" t="str">
        <f t="shared" si="711"/>
        <v xml:space="preserve">: </v>
      </c>
      <c r="C706" s="424"/>
      <c r="D706" s="424"/>
      <c r="E706" s="425"/>
      <c r="F706" s="424"/>
      <c r="G706" s="425"/>
      <c r="H706" s="305"/>
      <c r="I706" s="424"/>
      <c r="J706" s="306"/>
      <c r="K706" s="529"/>
      <c r="L706" s="426"/>
      <c r="M706" s="427"/>
      <c r="N706" s="426" t="s">
        <v>341</v>
      </c>
      <c r="O706" s="432"/>
      <c r="P706" s="431"/>
      <c r="Q706" s="431"/>
      <c r="S706" s="442" t="str">
        <f t="shared" si="708"/>
        <v/>
      </c>
      <c r="T706" s="443" t="str">
        <f t="shared" si="709"/>
        <v/>
      </c>
      <c r="U706" s="442" t="str">
        <f t="shared" si="710"/>
        <v/>
      </c>
      <c r="V706" s="444" t="str">
        <f t="shared" si="677"/>
        <v>kg feed/kg meat</v>
      </c>
      <c r="Z706" s="446"/>
      <c r="AP706" s="446"/>
      <c r="AS706" s="453"/>
      <c r="AU706" s="450" t="str">
        <f t="shared" ca="1" si="678"/>
        <v/>
      </c>
      <c r="AV706" s="450" t="str">
        <f t="shared" ca="1" si="679"/>
        <v/>
      </c>
      <c r="AX706" s="450" t="str">
        <f t="shared" ca="1" si="680"/>
        <v/>
      </c>
      <c r="AY706" s="450" t="str">
        <f t="shared" ca="1" si="681"/>
        <v/>
      </c>
      <c r="BA706" s="450" t="str">
        <f t="shared" ca="1" si="682"/>
        <v/>
      </c>
      <c r="BB706" s="450" t="str">
        <f t="shared" ca="1" si="683"/>
        <v/>
      </c>
      <c r="BD706" s="450" t="str">
        <f t="shared" ca="1" si="684"/>
        <v/>
      </c>
      <c r="BE706" s="450" t="str">
        <f t="shared" ca="1" si="685"/>
        <v/>
      </c>
      <c r="BG706" s="450" t="str">
        <f t="shared" ca="1" si="686"/>
        <v/>
      </c>
      <c r="BH706" s="450" t="str">
        <f t="shared" ca="1" si="687"/>
        <v/>
      </c>
      <c r="BI706" s="451"/>
      <c r="BJ706" s="450" t="str">
        <f t="shared" ca="1" si="688"/>
        <v/>
      </c>
      <c r="BK706" s="450" t="str">
        <f t="shared" ca="1" si="689"/>
        <v/>
      </c>
      <c r="BM706" s="450" t="str">
        <f t="shared" ca="1" si="690"/>
        <v/>
      </c>
      <c r="BN706" s="450" t="str">
        <f t="shared" ca="1" si="691"/>
        <v/>
      </c>
      <c r="BP706" s="450" t="str">
        <f t="shared" ca="1" si="692"/>
        <v/>
      </c>
      <c r="BQ706" s="450" t="str">
        <f t="shared" ca="1" si="693"/>
        <v/>
      </c>
      <c r="BS706" s="450" t="str">
        <f t="shared" ca="1" si="694"/>
        <v/>
      </c>
      <c r="BT706" s="450" t="str">
        <f t="shared" ca="1" si="695"/>
        <v/>
      </c>
      <c r="BU706" s="452"/>
      <c r="BV706" s="446"/>
      <c r="BW706" s="450" t="str">
        <f t="shared" ca="1" si="696"/>
        <v/>
      </c>
      <c r="BX706" s="450" t="str">
        <f t="shared" ca="1" si="697"/>
        <v/>
      </c>
      <c r="BY706" s="452"/>
      <c r="BZ706" s="450" t="str">
        <f t="shared" ca="1" si="698"/>
        <v/>
      </c>
      <c r="CA706" s="450" t="str">
        <f t="shared" ca="1" si="699"/>
        <v/>
      </c>
      <c r="CC706" s="450" t="str">
        <f t="shared" ca="1" si="700"/>
        <v/>
      </c>
      <c r="CD706" s="450" t="str">
        <f t="shared" ca="1" si="701"/>
        <v/>
      </c>
      <c r="CF706" s="450" t="str">
        <f t="shared" si="702"/>
        <v/>
      </c>
      <c r="CG706" s="450" t="str">
        <f t="shared" si="703"/>
        <v/>
      </c>
      <c r="CI706" s="450" t="str">
        <f t="shared" ca="1" si="704"/>
        <v/>
      </c>
      <c r="CJ706" s="450" t="str">
        <f t="shared" ca="1" si="705"/>
        <v/>
      </c>
      <c r="CL706" s="450" t="str">
        <f t="shared" ca="1" si="706"/>
        <v/>
      </c>
      <c r="CM706" s="450" t="str">
        <f t="shared" ca="1" si="707"/>
        <v/>
      </c>
    </row>
    <row r="707" spans="1:92" s="441" customFormat="1" ht="17.399999999999999" x14ac:dyDescent="0.55000000000000004">
      <c r="A707" s="445">
        <v>17</v>
      </c>
      <c r="B707" s="423" t="str">
        <f t="shared" si="711"/>
        <v xml:space="preserve">: </v>
      </c>
      <c r="C707" s="424"/>
      <c r="D707" s="424"/>
      <c r="E707" s="425"/>
      <c r="F707" s="424"/>
      <c r="G707" s="425"/>
      <c r="H707" s="305"/>
      <c r="I707" s="424"/>
      <c r="J707" s="306"/>
      <c r="K707" s="529"/>
      <c r="L707" s="426"/>
      <c r="M707" s="427"/>
      <c r="N707" s="426" t="s">
        <v>341</v>
      </c>
      <c r="O707" s="432"/>
      <c r="P707" s="431"/>
      <c r="Q707" s="431"/>
      <c r="S707" s="442" t="str">
        <f t="shared" si="708"/>
        <v/>
      </c>
      <c r="T707" s="443" t="str">
        <f t="shared" si="709"/>
        <v/>
      </c>
      <c r="U707" s="442" t="str">
        <f t="shared" si="710"/>
        <v/>
      </c>
      <c r="V707" s="444" t="str">
        <f t="shared" si="677"/>
        <v>kg feed/kg meat</v>
      </c>
      <c r="Z707" s="446"/>
      <c r="AP707" s="446"/>
      <c r="AS707" s="453"/>
      <c r="AU707" s="450" t="str">
        <f t="shared" ca="1" si="678"/>
        <v/>
      </c>
      <c r="AV707" s="450" t="str">
        <f t="shared" ca="1" si="679"/>
        <v/>
      </c>
      <c r="AX707" s="450" t="str">
        <f t="shared" ca="1" si="680"/>
        <v/>
      </c>
      <c r="AY707" s="450" t="str">
        <f t="shared" ca="1" si="681"/>
        <v/>
      </c>
      <c r="BA707" s="450" t="str">
        <f t="shared" ca="1" si="682"/>
        <v/>
      </c>
      <c r="BB707" s="450" t="str">
        <f t="shared" ca="1" si="683"/>
        <v/>
      </c>
      <c r="BD707" s="450" t="str">
        <f t="shared" ca="1" si="684"/>
        <v/>
      </c>
      <c r="BE707" s="450" t="str">
        <f t="shared" ca="1" si="685"/>
        <v/>
      </c>
      <c r="BG707" s="450" t="str">
        <f t="shared" ca="1" si="686"/>
        <v/>
      </c>
      <c r="BH707" s="450" t="str">
        <f t="shared" ca="1" si="687"/>
        <v/>
      </c>
      <c r="BI707" s="451"/>
      <c r="BJ707" s="450" t="str">
        <f t="shared" ca="1" si="688"/>
        <v/>
      </c>
      <c r="BK707" s="450" t="str">
        <f t="shared" ca="1" si="689"/>
        <v/>
      </c>
      <c r="BM707" s="450" t="str">
        <f t="shared" ca="1" si="690"/>
        <v/>
      </c>
      <c r="BN707" s="450" t="str">
        <f t="shared" ca="1" si="691"/>
        <v/>
      </c>
      <c r="BP707" s="450" t="str">
        <f t="shared" ca="1" si="692"/>
        <v/>
      </c>
      <c r="BQ707" s="450" t="str">
        <f t="shared" ca="1" si="693"/>
        <v/>
      </c>
      <c r="BS707" s="450" t="str">
        <f t="shared" ca="1" si="694"/>
        <v/>
      </c>
      <c r="BT707" s="450" t="str">
        <f t="shared" ca="1" si="695"/>
        <v/>
      </c>
      <c r="BU707" s="452"/>
      <c r="BV707" s="446"/>
      <c r="BW707" s="450" t="str">
        <f t="shared" ca="1" si="696"/>
        <v/>
      </c>
      <c r="BX707" s="450" t="str">
        <f t="shared" ca="1" si="697"/>
        <v/>
      </c>
      <c r="BY707" s="452"/>
      <c r="BZ707" s="450" t="str">
        <f t="shared" ca="1" si="698"/>
        <v/>
      </c>
      <c r="CA707" s="450" t="str">
        <f t="shared" ca="1" si="699"/>
        <v/>
      </c>
      <c r="CC707" s="450" t="str">
        <f t="shared" ca="1" si="700"/>
        <v/>
      </c>
      <c r="CD707" s="450" t="str">
        <f t="shared" ca="1" si="701"/>
        <v/>
      </c>
      <c r="CF707" s="450" t="str">
        <f t="shared" si="702"/>
        <v/>
      </c>
      <c r="CG707" s="450" t="str">
        <f t="shared" si="703"/>
        <v/>
      </c>
      <c r="CI707" s="450" t="str">
        <f t="shared" ca="1" si="704"/>
        <v/>
      </c>
      <c r="CJ707" s="450" t="str">
        <f t="shared" ca="1" si="705"/>
        <v/>
      </c>
      <c r="CL707" s="450" t="str">
        <f t="shared" ca="1" si="706"/>
        <v/>
      </c>
      <c r="CM707" s="450" t="str">
        <f t="shared" ca="1" si="707"/>
        <v/>
      </c>
    </row>
    <row r="708" spans="1:92" s="441" customFormat="1" ht="17.399999999999999" x14ac:dyDescent="0.55000000000000004">
      <c r="A708" s="445">
        <v>18</v>
      </c>
      <c r="B708" s="423" t="str">
        <f t="shared" si="711"/>
        <v xml:space="preserve">: </v>
      </c>
      <c r="C708" s="424"/>
      <c r="D708" s="424"/>
      <c r="E708" s="425"/>
      <c r="F708" s="424"/>
      <c r="G708" s="425"/>
      <c r="H708" s="305"/>
      <c r="I708" s="424"/>
      <c r="J708" s="306"/>
      <c r="K708" s="529"/>
      <c r="L708" s="424"/>
      <c r="M708" s="468"/>
      <c r="N708" s="426" t="s">
        <v>341</v>
      </c>
      <c r="O708" s="432"/>
      <c r="P708" s="431"/>
      <c r="Q708" s="431"/>
      <c r="S708" s="442" t="str">
        <f t="shared" si="708"/>
        <v/>
      </c>
      <c r="T708" s="443" t="str">
        <f t="shared" si="709"/>
        <v/>
      </c>
      <c r="U708" s="442" t="str">
        <f t="shared" si="710"/>
        <v/>
      </c>
      <c r="V708" s="444" t="str">
        <f t="shared" si="677"/>
        <v>kg feed/kg meat</v>
      </c>
      <c r="Z708" s="446"/>
      <c r="AP708" s="446"/>
      <c r="AS708" s="453"/>
      <c r="AU708" s="450" t="str">
        <f t="shared" ca="1" si="678"/>
        <v/>
      </c>
      <c r="AV708" s="450" t="str">
        <f t="shared" ca="1" si="679"/>
        <v/>
      </c>
      <c r="AX708" s="450" t="str">
        <f t="shared" ca="1" si="680"/>
        <v/>
      </c>
      <c r="AY708" s="450" t="str">
        <f t="shared" ca="1" si="681"/>
        <v/>
      </c>
      <c r="BA708" s="450" t="str">
        <f t="shared" ca="1" si="682"/>
        <v/>
      </c>
      <c r="BB708" s="450" t="str">
        <f t="shared" ca="1" si="683"/>
        <v/>
      </c>
      <c r="BD708" s="450" t="str">
        <f t="shared" ca="1" si="684"/>
        <v/>
      </c>
      <c r="BE708" s="450" t="str">
        <f t="shared" ca="1" si="685"/>
        <v/>
      </c>
      <c r="BG708" s="450" t="str">
        <f t="shared" ca="1" si="686"/>
        <v/>
      </c>
      <c r="BH708" s="450" t="str">
        <f t="shared" ca="1" si="687"/>
        <v/>
      </c>
      <c r="BI708" s="451"/>
      <c r="BJ708" s="450" t="str">
        <f t="shared" ca="1" si="688"/>
        <v/>
      </c>
      <c r="BK708" s="450" t="str">
        <f t="shared" ca="1" si="689"/>
        <v/>
      </c>
      <c r="BM708" s="450" t="str">
        <f t="shared" ca="1" si="690"/>
        <v/>
      </c>
      <c r="BN708" s="450" t="str">
        <f t="shared" ca="1" si="691"/>
        <v/>
      </c>
      <c r="BP708" s="450" t="str">
        <f t="shared" ca="1" si="692"/>
        <v/>
      </c>
      <c r="BQ708" s="450" t="str">
        <f t="shared" ca="1" si="693"/>
        <v/>
      </c>
      <c r="BS708" s="450" t="str">
        <f t="shared" ca="1" si="694"/>
        <v/>
      </c>
      <c r="BT708" s="450" t="str">
        <f t="shared" ca="1" si="695"/>
        <v/>
      </c>
      <c r="BU708" s="452"/>
      <c r="BV708" s="446"/>
      <c r="BW708" s="450" t="str">
        <f t="shared" ca="1" si="696"/>
        <v/>
      </c>
      <c r="BX708" s="450" t="str">
        <f t="shared" ca="1" si="697"/>
        <v/>
      </c>
      <c r="BY708" s="452"/>
      <c r="BZ708" s="450" t="str">
        <f t="shared" ca="1" si="698"/>
        <v/>
      </c>
      <c r="CA708" s="450" t="str">
        <f t="shared" ca="1" si="699"/>
        <v/>
      </c>
      <c r="CC708" s="450" t="str">
        <f t="shared" ca="1" si="700"/>
        <v/>
      </c>
      <c r="CD708" s="450" t="str">
        <f t="shared" ca="1" si="701"/>
        <v/>
      </c>
      <c r="CF708" s="450" t="str">
        <f t="shared" si="702"/>
        <v/>
      </c>
      <c r="CG708" s="450" t="str">
        <f t="shared" si="703"/>
        <v/>
      </c>
      <c r="CI708" s="450" t="str">
        <f t="shared" ca="1" si="704"/>
        <v/>
      </c>
      <c r="CJ708" s="450" t="str">
        <f t="shared" ca="1" si="705"/>
        <v/>
      </c>
      <c r="CL708" s="450" t="str">
        <f t="shared" ca="1" si="706"/>
        <v/>
      </c>
      <c r="CM708" s="450" t="str">
        <f t="shared" ca="1" si="707"/>
        <v/>
      </c>
    </row>
    <row r="709" spans="1:92" s="441" customFormat="1" ht="17.399999999999999" x14ac:dyDescent="0.55000000000000004">
      <c r="A709" s="445">
        <v>19</v>
      </c>
      <c r="B709" s="423" t="str">
        <f t="shared" si="711"/>
        <v xml:space="preserve">: </v>
      </c>
      <c r="C709" s="424"/>
      <c r="D709" s="424"/>
      <c r="E709" s="425"/>
      <c r="F709" s="424"/>
      <c r="G709" s="425"/>
      <c r="H709" s="305"/>
      <c r="I709" s="424"/>
      <c r="J709" s="306"/>
      <c r="K709" s="529"/>
      <c r="L709" s="424"/>
      <c r="M709" s="468"/>
      <c r="N709" s="426" t="s">
        <v>341</v>
      </c>
      <c r="O709" s="432"/>
      <c r="P709" s="431"/>
      <c r="Q709" s="431"/>
      <c r="S709" s="442" t="str">
        <f t="shared" si="708"/>
        <v/>
      </c>
      <c r="T709" s="443" t="str">
        <f t="shared" si="709"/>
        <v/>
      </c>
      <c r="U709" s="442" t="str">
        <f t="shared" si="710"/>
        <v/>
      </c>
      <c r="V709" s="444" t="str">
        <f t="shared" si="677"/>
        <v>kg feed/kg meat</v>
      </c>
      <c r="Z709" s="446"/>
      <c r="AP709" s="446"/>
      <c r="AS709" s="453"/>
      <c r="AU709" s="450" t="str">
        <f t="shared" ca="1" si="678"/>
        <v/>
      </c>
      <c r="AV709" s="450" t="str">
        <f t="shared" ca="1" si="679"/>
        <v/>
      </c>
      <c r="AX709" s="450" t="str">
        <f t="shared" ca="1" si="680"/>
        <v/>
      </c>
      <c r="AY709" s="450" t="str">
        <f t="shared" ca="1" si="681"/>
        <v/>
      </c>
      <c r="BA709" s="450" t="str">
        <f t="shared" ca="1" si="682"/>
        <v/>
      </c>
      <c r="BB709" s="450" t="str">
        <f t="shared" ca="1" si="683"/>
        <v/>
      </c>
      <c r="BD709" s="450" t="str">
        <f t="shared" ca="1" si="684"/>
        <v/>
      </c>
      <c r="BE709" s="450" t="str">
        <f t="shared" ca="1" si="685"/>
        <v/>
      </c>
      <c r="BG709" s="450" t="str">
        <f t="shared" ca="1" si="686"/>
        <v/>
      </c>
      <c r="BH709" s="450" t="str">
        <f t="shared" ca="1" si="687"/>
        <v/>
      </c>
      <c r="BI709" s="451"/>
      <c r="BJ709" s="450" t="str">
        <f t="shared" ca="1" si="688"/>
        <v/>
      </c>
      <c r="BK709" s="450" t="str">
        <f t="shared" ca="1" si="689"/>
        <v/>
      </c>
      <c r="BM709" s="450" t="str">
        <f t="shared" ca="1" si="690"/>
        <v/>
      </c>
      <c r="BN709" s="450" t="str">
        <f t="shared" ca="1" si="691"/>
        <v/>
      </c>
      <c r="BP709" s="450" t="str">
        <f t="shared" ca="1" si="692"/>
        <v/>
      </c>
      <c r="BQ709" s="450" t="str">
        <f t="shared" ca="1" si="693"/>
        <v/>
      </c>
      <c r="BS709" s="450" t="str">
        <f t="shared" ca="1" si="694"/>
        <v/>
      </c>
      <c r="BT709" s="450" t="str">
        <f t="shared" ca="1" si="695"/>
        <v/>
      </c>
      <c r="BU709" s="452"/>
      <c r="BV709" s="446"/>
      <c r="BW709" s="450" t="str">
        <f t="shared" ca="1" si="696"/>
        <v/>
      </c>
      <c r="BX709" s="450" t="str">
        <f t="shared" ca="1" si="697"/>
        <v/>
      </c>
      <c r="BY709" s="452"/>
      <c r="BZ709" s="450" t="str">
        <f t="shared" ca="1" si="698"/>
        <v/>
      </c>
      <c r="CA709" s="450" t="str">
        <f t="shared" ca="1" si="699"/>
        <v/>
      </c>
      <c r="CC709" s="450" t="str">
        <f t="shared" ca="1" si="700"/>
        <v/>
      </c>
      <c r="CD709" s="450" t="str">
        <f t="shared" ca="1" si="701"/>
        <v/>
      </c>
      <c r="CF709" s="450" t="str">
        <f t="shared" si="702"/>
        <v/>
      </c>
      <c r="CG709" s="450" t="str">
        <f t="shared" si="703"/>
        <v/>
      </c>
      <c r="CI709" s="450" t="str">
        <f t="shared" ca="1" si="704"/>
        <v/>
      </c>
      <c r="CJ709" s="450" t="str">
        <f t="shared" ca="1" si="705"/>
        <v/>
      </c>
      <c r="CL709" s="450" t="str">
        <f t="shared" ca="1" si="706"/>
        <v/>
      </c>
      <c r="CM709" s="450" t="str">
        <f t="shared" ca="1" si="707"/>
        <v/>
      </c>
    </row>
    <row r="710" spans="1:92" s="441" customFormat="1" ht="17.399999999999999" x14ac:dyDescent="0.55000000000000004">
      <c r="A710" s="445">
        <v>20</v>
      </c>
      <c r="B710" s="423" t="str">
        <f t="shared" si="711"/>
        <v xml:space="preserve">: </v>
      </c>
      <c r="C710" s="424"/>
      <c r="D710" s="424"/>
      <c r="E710" s="425"/>
      <c r="F710" s="424"/>
      <c r="G710" s="425"/>
      <c r="H710" s="305"/>
      <c r="I710" s="424"/>
      <c r="J710" s="306"/>
      <c r="K710" s="529"/>
      <c r="L710" s="424"/>
      <c r="M710" s="468"/>
      <c r="N710" s="426" t="s">
        <v>341</v>
      </c>
      <c r="O710" s="432"/>
      <c r="P710" s="431"/>
      <c r="Q710" s="431"/>
      <c r="S710" s="442" t="str">
        <f t="shared" si="708"/>
        <v/>
      </c>
      <c r="T710" s="443" t="str">
        <f t="shared" si="709"/>
        <v/>
      </c>
      <c r="U710" s="442" t="str">
        <f t="shared" si="710"/>
        <v/>
      </c>
      <c r="V710" s="444" t="str">
        <f t="shared" si="677"/>
        <v>kg feed/kg meat</v>
      </c>
      <c r="Z710" s="446"/>
      <c r="AP710" s="446"/>
      <c r="AS710" s="453"/>
      <c r="AU710" s="450" t="str">
        <f t="shared" ca="1" si="678"/>
        <v/>
      </c>
      <c r="AV710" s="450" t="str">
        <f t="shared" ca="1" si="679"/>
        <v/>
      </c>
      <c r="AX710" s="450" t="str">
        <f t="shared" ca="1" si="680"/>
        <v/>
      </c>
      <c r="AY710" s="450" t="str">
        <f t="shared" ca="1" si="681"/>
        <v/>
      </c>
      <c r="BA710" s="450" t="str">
        <f t="shared" ca="1" si="682"/>
        <v/>
      </c>
      <c r="BB710" s="450" t="str">
        <f t="shared" ca="1" si="683"/>
        <v/>
      </c>
      <c r="BD710" s="450" t="str">
        <f t="shared" ca="1" si="684"/>
        <v/>
      </c>
      <c r="BE710" s="450" t="str">
        <f t="shared" ca="1" si="685"/>
        <v/>
      </c>
      <c r="BG710" s="450" t="str">
        <f t="shared" ca="1" si="686"/>
        <v/>
      </c>
      <c r="BH710" s="450" t="str">
        <f t="shared" ca="1" si="687"/>
        <v/>
      </c>
      <c r="BI710" s="451"/>
      <c r="BJ710" s="450" t="str">
        <f t="shared" ca="1" si="688"/>
        <v/>
      </c>
      <c r="BK710" s="450" t="str">
        <f t="shared" ca="1" si="689"/>
        <v/>
      </c>
      <c r="BM710" s="450" t="str">
        <f t="shared" ca="1" si="690"/>
        <v/>
      </c>
      <c r="BN710" s="450" t="str">
        <f t="shared" ca="1" si="691"/>
        <v/>
      </c>
      <c r="BP710" s="450" t="str">
        <f t="shared" ca="1" si="692"/>
        <v/>
      </c>
      <c r="BQ710" s="450" t="str">
        <f t="shared" ca="1" si="693"/>
        <v/>
      </c>
      <c r="BS710" s="450" t="str">
        <f t="shared" ca="1" si="694"/>
        <v/>
      </c>
      <c r="BT710" s="450" t="str">
        <f t="shared" ca="1" si="695"/>
        <v/>
      </c>
      <c r="BU710" s="452"/>
      <c r="BV710" s="446"/>
      <c r="BW710" s="450" t="str">
        <f t="shared" ca="1" si="696"/>
        <v/>
      </c>
      <c r="BX710" s="450" t="str">
        <f t="shared" ca="1" si="697"/>
        <v/>
      </c>
      <c r="BY710" s="452"/>
      <c r="BZ710" s="450" t="str">
        <f t="shared" ca="1" si="698"/>
        <v/>
      </c>
      <c r="CA710" s="450" t="str">
        <f t="shared" ca="1" si="699"/>
        <v/>
      </c>
      <c r="CC710" s="450" t="str">
        <f t="shared" ca="1" si="700"/>
        <v/>
      </c>
      <c r="CD710" s="450" t="str">
        <f t="shared" ca="1" si="701"/>
        <v/>
      </c>
      <c r="CF710" s="450" t="str">
        <f t="shared" si="702"/>
        <v/>
      </c>
      <c r="CG710" s="450" t="str">
        <f t="shared" si="703"/>
        <v/>
      </c>
      <c r="CI710" s="450" t="str">
        <f t="shared" ca="1" si="704"/>
        <v/>
      </c>
      <c r="CJ710" s="450" t="str">
        <f t="shared" ca="1" si="705"/>
        <v/>
      </c>
      <c r="CL710" s="450" t="str">
        <f t="shared" ca="1" si="706"/>
        <v/>
      </c>
      <c r="CM710" s="450" t="str">
        <f t="shared" ca="1" si="707"/>
        <v/>
      </c>
    </row>
    <row r="711" spans="1:92" s="239" customFormat="1" ht="42" x14ac:dyDescent="0.55000000000000004">
      <c r="A711" s="241"/>
      <c r="B711" s="271" t="s">
        <v>210</v>
      </c>
      <c r="C711" s="272"/>
      <c r="D711" s="272"/>
      <c r="E711" s="272"/>
      <c r="F711" s="272"/>
      <c r="G711" s="272"/>
      <c r="H711" s="241"/>
      <c r="J711" s="273"/>
      <c r="K711" s="560"/>
      <c r="L711" s="241"/>
      <c r="M711" s="241" t="s">
        <v>211</v>
      </c>
      <c r="N711" s="241"/>
      <c r="P711" s="262"/>
      <c r="Q711" s="262"/>
      <c r="R711" s="316" t="s">
        <v>302</v>
      </c>
      <c r="S711" s="318" t="e">
        <f>AVERAGE(S691:S710)</f>
        <v>#DIV/0!</v>
      </c>
      <c r="T711" s="274" t="e">
        <f>IF(S719="Y",SUM(T691:T710)/SUM(O691:O710),AVERAGE(T691:T710))</f>
        <v>#DIV/0!</v>
      </c>
      <c r="U711" s="275" t="e">
        <f>SUM(U691:U710)/SUM(O691:O710)</f>
        <v>#DIV/0!</v>
      </c>
      <c r="Z711" s="232"/>
      <c r="AP711" s="232"/>
      <c r="AT711" s="273" t="s">
        <v>212</v>
      </c>
      <c r="AU711" s="276" t="e">
        <f ca="1">AVERAGE(AU691:AU710)</f>
        <v>#DIV/0!</v>
      </c>
      <c r="AV711" s="276" t="e">
        <f ca="1">SUM(AV691:AV710)/COUNTIF(AV691:AV710,"&gt;0")</f>
        <v>#DIV/0!</v>
      </c>
      <c r="AX711" s="276" t="e">
        <f ca="1">AVERAGE(AX691:AX710)</f>
        <v>#DIV/0!</v>
      </c>
      <c r="AY711" s="276" t="e">
        <f ca="1">SUM(AY691:AY710)/COUNTIF(AY691:AY710,"&gt;0")</f>
        <v>#DIV/0!</v>
      </c>
      <c r="BA711" s="276" t="e">
        <f ca="1">AVERAGE(BA691:BA710)</f>
        <v>#DIV/0!</v>
      </c>
      <c r="BB711" s="276" t="e">
        <f ca="1">SUM(BB691:BB710)/COUNTIF(BB691:BB710,"&gt;0")</f>
        <v>#DIV/0!</v>
      </c>
      <c r="BD711" s="276" t="e">
        <f ca="1">AVERAGE(BD691:BD710)</f>
        <v>#DIV/0!</v>
      </c>
      <c r="BE711" s="276" t="e">
        <f ca="1">SUM(BE691:BE710)/COUNTIF(BE691:BE710,"&gt;0")</f>
        <v>#DIV/0!</v>
      </c>
      <c r="BG711" s="276" t="e">
        <f ca="1">AVERAGE(BG691:BG710)</f>
        <v>#DIV/0!</v>
      </c>
      <c r="BH711" s="276" t="e">
        <f ca="1">SUM(BH691:BH710)/COUNTIF(BH691:BH710,"&gt;0")</f>
        <v>#DIV/0!</v>
      </c>
      <c r="BI711" s="235"/>
      <c r="BJ711" s="276" t="e">
        <f ca="1">AVERAGE(BJ691:BJ710)</f>
        <v>#DIV/0!</v>
      </c>
      <c r="BK711" s="276" t="e">
        <f ca="1">SUM(BK691:BK710)/COUNTIF(BK691:BK710,"&gt;0")</f>
        <v>#DIV/0!</v>
      </c>
      <c r="BM711" s="276" t="e">
        <f ca="1">AVERAGE(BM691:BM710)</f>
        <v>#DIV/0!</v>
      </c>
      <c r="BN711" s="276" t="e">
        <f ca="1">SUM(BN691:BN710)/COUNTIF(BN691:BN710,"&gt;0")</f>
        <v>#DIV/0!</v>
      </c>
      <c r="BP711" s="276" t="e">
        <f ca="1">AVERAGE(BP691:BP710)</f>
        <v>#DIV/0!</v>
      </c>
      <c r="BQ711" s="276" t="e">
        <f ca="1">SUM(BQ691:BQ710)/COUNTIF(BQ691:BQ710,"&gt;0")</f>
        <v>#DIV/0!</v>
      </c>
      <c r="BS711" s="276" t="e">
        <f ca="1">AVERAGE(BS691:BS710)</f>
        <v>#DIV/0!</v>
      </c>
      <c r="BT711" s="276" t="e">
        <f ca="1">SUM(BT691:BT710)/COUNTIF(BT691:BT710,"&gt;0")</f>
        <v>#DIV/0!</v>
      </c>
      <c r="BU711" s="241"/>
      <c r="BV711" s="232"/>
      <c r="BW711" s="276" t="e">
        <f ca="1">AVERAGE(BW691:BW710)</f>
        <v>#DIV/0!</v>
      </c>
      <c r="BX711" s="276" t="e">
        <f ca="1">SUM(BX691:BX710)/COUNTIF(BX691:BX710,"&gt;0")</f>
        <v>#DIV/0!</v>
      </c>
      <c r="BY711" s="241"/>
      <c r="BZ711" s="276" t="e">
        <f ca="1">AVERAGE(BZ691:BZ710)</f>
        <v>#DIV/0!</v>
      </c>
      <c r="CA711" s="276" t="e">
        <f ca="1">SUM(CA691:CA710)/COUNTIF(CA691:CA710,"&gt;0")</f>
        <v>#DIV/0!</v>
      </c>
      <c r="CC711" s="276" t="e">
        <f ca="1">AVERAGE(CC691:CC710)</f>
        <v>#DIV/0!</v>
      </c>
      <c r="CD711" s="276" t="e">
        <f ca="1">SUM(CD691:CD710)/COUNTIF(CD691:CD710,"&gt;0")</f>
        <v>#DIV/0!</v>
      </c>
      <c r="CF711" s="276" t="e">
        <f>AVERAGE(CF691:CF710)</f>
        <v>#DIV/0!</v>
      </c>
      <c r="CG711" s="276" t="e">
        <f>SUM(CG691:CG710)/COUNTIF(CG691:CG710,"&gt;0")</f>
        <v>#DIV/0!</v>
      </c>
      <c r="CI711" s="276" t="e">
        <f ca="1">AVERAGE(CI691:CI710)</f>
        <v>#DIV/0!</v>
      </c>
      <c r="CJ711" s="276" t="e">
        <f ca="1">SUM(CJ691:CJ710)/COUNTIF(CJ691:CJ710,"&gt;0")</f>
        <v>#DIV/0!</v>
      </c>
      <c r="CL711" s="276" t="e">
        <f ca="1">AVERAGE(CL691:CL710)</f>
        <v>#DIV/0!</v>
      </c>
      <c r="CM711" s="276" t="e">
        <f ca="1">SUM(CM691:CM710)/COUNTIF(CM691:CM710,"&gt;0")</f>
        <v>#DIV/0!</v>
      </c>
    </row>
    <row r="712" spans="1:92" s="239" customFormat="1" ht="42" x14ac:dyDescent="0.55000000000000004">
      <c r="A712" s="241"/>
      <c r="B712" s="271" t="s">
        <v>213</v>
      </c>
      <c r="C712" s="272" t="s">
        <v>214</v>
      </c>
      <c r="D712" s="319" t="s">
        <v>512</v>
      </c>
      <c r="E712" s="278"/>
      <c r="F712" s="278"/>
      <c r="G712" s="278"/>
      <c r="H712" s="278"/>
      <c r="I712" s="278"/>
      <c r="J712" s="278"/>
      <c r="K712" s="561"/>
      <c r="L712" s="241"/>
      <c r="M712" s="241"/>
      <c r="N712" s="241"/>
      <c r="P712" s="262"/>
      <c r="Q712" s="262"/>
      <c r="R712" s="279" t="s">
        <v>215</v>
      </c>
      <c r="S712" s="280" t="e">
        <f>S711+V712*S715</f>
        <v>#DIV/0!</v>
      </c>
      <c r="T712" s="280" t="e">
        <f>T711+V712*T715</f>
        <v>#DIV/0!</v>
      </c>
      <c r="U712" s="280" t="e">
        <f>U711+V712*U715</f>
        <v>#DIV/0!</v>
      </c>
      <c r="V712" s="281">
        <v>1</v>
      </c>
      <c r="W712" s="282" t="s">
        <v>216</v>
      </c>
      <c r="Z712" s="232"/>
      <c r="AP712" s="232"/>
      <c r="AT712" s="279" t="s">
        <v>215</v>
      </c>
      <c r="AU712" s="283" t="e">
        <f ca="1">AU711+(AU717*AU714)</f>
        <v>#DIV/0!</v>
      </c>
      <c r="AV712" s="283" t="e">
        <f ca="1">AV711+(AV717*AU714)</f>
        <v>#DIV/0!</v>
      </c>
      <c r="AX712" s="283" t="e">
        <f ca="1">AX711+(AX717*AX714)</f>
        <v>#DIV/0!</v>
      </c>
      <c r="AY712" s="283" t="e">
        <f ca="1">AY711+(AY717*AX714)</f>
        <v>#DIV/0!</v>
      </c>
      <c r="BA712" s="283" t="e">
        <f ca="1">BA711+(BA717*BA714)</f>
        <v>#DIV/0!</v>
      </c>
      <c r="BB712" s="283" t="e">
        <f ca="1">BB711+(BB717*BA714)</f>
        <v>#DIV/0!</v>
      </c>
      <c r="BD712" s="283" t="e">
        <f ca="1">BD711+(BD717*BD714)</f>
        <v>#DIV/0!</v>
      </c>
      <c r="BE712" s="283" t="e">
        <f ca="1">BE711+(BE717*BD714)</f>
        <v>#DIV/0!</v>
      </c>
      <c r="BG712" s="283" t="e">
        <f ca="1">BG711+(BG717*BG714)</f>
        <v>#DIV/0!</v>
      </c>
      <c r="BH712" s="283" t="e">
        <f ca="1">BH711+(BH717*BG714)</f>
        <v>#DIV/0!</v>
      </c>
      <c r="BI712" s="235"/>
      <c r="BJ712" s="283" t="e">
        <f ca="1">BJ711+(BJ717*BJ714)</f>
        <v>#DIV/0!</v>
      </c>
      <c r="BK712" s="283" t="e">
        <f ca="1">BK711+(BK717*BJ714)</f>
        <v>#DIV/0!</v>
      </c>
      <c r="BM712" s="283" t="e">
        <f ca="1">BM711+(BM717*BM714)</f>
        <v>#DIV/0!</v>
      </c>
      <c r="BN712" s="283" t="e">
        <f ca="1">BN711+(BN717*BM714)</f>
        <v>#DIV/0!</v>
      </c>
      <c r="BP712" s="283" t="e">
        <f ca="1">BP711+(BP717*BP714)</f>
        <v>#DIV/0!</v>
      </c>
      <c r="BQ712" s="283" t="e">
        <f ca="1">BQ711+(BQ717*BP714)</f>
        <v>#DIV/0!</v>
      </c>
      <c r="BS712" s="283" t="e">
        <f ca="1">BS711+(BS717*BS714)</f>
        <v>#DIV/0!</v>
      </c>
      <c r="BT712" s="283" t="e">
        <f ca="1">BT711+(BT717*BS714)</f>
        <v>#DIV/0!</v>
      </c>
      <c r="BU712" s="241"/>
      <c r="BV712" s="232"/>
      <c r="BW712" s="283" t="e">
        <f ca="1">BW711+(BW717*BW714)</f>
        <v>#DIV/0!</v>
      </c>
      <c r="BX712" s="283" t="e">
        <f ca="1">BX711+(BX717*BW714)</f>
        <v>#DIV/0!</v>
      </c>
      <c r="BY712" s="241"/>
      <c r="BZ712" s="283" t="e">
        <f ca="1">BZ711+(BZ717*BZ714)</f>
        <v>#DIV/0!</v>
      </c>
      <c r="CA712" s="283" t="e">
        <f ca="1">CA711+(CA717*BZ714)</f>
        <v>#DIV/0!</v>
      </c>
      <c r="CC712" s="283" t="e">
        <f ca="1">CC711+(CC717*CC714)</f>
        <v>#DIV/0!</v>
      </c>
      <c r="CD712" s="283" t="e">
        <f ca="1">CD711+(CD717*CC714)</f>
        <v>#DIV/0!</v>
      </c>
      <c r="CF712" s="283" t="e">
        <f>CF711+(CF717*CF714)</f>
        <v>#DIV/0!</v>
      </c>
      <c r="CG712" s="283" t="e">
        <f>CG711+(CG717*CF714)</f>
        <v>#DIV/0!</v>
      </c>
      <c r="CI712" s="283" t="e">
        <f ca="1">CI711+(CI717*CI714)</f>
        <v>#DIV/0!</v>
      </c>
      <c r="CJ712" s="283" t="e">
        <f ca="1">CJ711+(CJ717*CI714)</f>
        <v>#DIV/0!</v>
      </c>
      <c r="CL712" s="283" t="e">
        <f ca="1">CL711+(CL717*CL714)</f>
        <v>#DIV/0!</v>
      </c>
      <c r="CM712" s="283" t="e">
        <f ca="1">CM711+(CM717*CL714)</f>
        <v>#DIV/0!</v>
      </c>
    </row>
    <row r="713" spans="1:92" s="241" customFormat="1" ht="13" customHeight="1" x14ac:dyDescent="0.55000000000000004">
      <c r="B713" s="271" t="s">
        <v>217</v>
      </c>
      <c r="C713" s="262"/>
      <c r="D713" s="284"/>
      <c r="E713" s="285"/>
      <c r="F713" s="285"/>
      <c r="G713" s="285"/>
      <c r="H713" s="285"/>
      <c r="I713" s="285"/>
      <c r="J713" s="285"/>
      <c r="K713" s="562"/>
      <c r="L713" s="239"/>
      <c r="M713" s="239"/>
      <c r="R713" s="279" t="s">
        <v>218</v>
      </c>
      <c r="S713" s="280" t="e">
        <f>S711-V713*S715</f>
        <v>#DIV/0!</v>
      </c>
      <c r="T713" s="280" t="e">
        <f>T711-V713*T715</f>
        <v>#DIV/0!</v>
      </c>
      <c r="U713" s="280" t="e">
        <f>U711-V713*U715</f>
        <v>#DIV/0!</v>
      </c>
      <c r="V713" s="281">
        <v>1</v>
      </c>
      <c r="W713" s="282" t="s">
        <v>219</v>
      </c>
      <c r="X713" s="239"/>
      <c r="Z713" s="286"/>
      <c r="AP713" s="286"/>
      <c r="AQ713" s="239"/>
      <c r="AR713" s="239"/>
      <c r="AS713" s="239"/>
      <c r="AT713" s="279" t="s">
        <v>218</v>
      </c>
      <c r="AU713" s="283" t="e">
        <f ca="1">AU711-(AU717*AU715)</f>
        <v>#DIV/0!</v>
      </c>
      <c r="AV713" s="283" t="e">
        <f ca="1">AV711-(AV717*AU715)</f>
        <v>#DIV/0!</v>
      </c>
      <c r="AW713" s="239"/>
      <c r="AX713" s="283" t="e">
        <f ca="1">AX711-(AX717*AX715)</f>
        <v>#DIV/0!</v>
      </c>
      <c r="AY713" s="283" t="e">
        <f ca="1">AY711-(AY717*AX715)</f>
        <v>#DIV/0!</v>
      </c>
      <c r="AZ713" s="239"/>
      <c r="BA713" s="283" t="e">
        <f ca="1">BA711-(BA717*BA715)</f>
        <v>#DIV/0!</v>
      </c>
      <c r="BB713" s="283" t="e">
        <f ca="1">BB711-(BB717*BA715)</f>
        <v>#DIV/0!</v>
      </c>
      <c r="BC713" s="239"/>
      <c r="BD713" s="283" t="e">
        <f ca="1">BD711-(BD717*BD715)</f>
        <v>#DIV/0!</v>
      </c>
      <c r="BE713" s="283" t="e">
        <f ca="1">BE711-(BE717*BD715)</f>
        <v>#DIV/0!</v>
      </c>
      <c r="BF713" s="239"/>
      <c r="BG713" s="283" t="e">
        <f ca="1">BG711-(BG717*BG715)</f>
        <v>#DIV/0!</v>
      </c>
      <c r="BH713" s="283" t="e">
        <f ca="1">BH711-(BH717*BG715)</f>
        <v>#DIV/0!</v>
      </c>
      <c r="BI713" s="235"/>
      <c r="BJ713" s="283" t="e">
        <f ca="1">BJ711-(BJ717*BJ715)</f>
        <v>#DIV/0!</v>
      </c>
      <c r="BK713" s="283" t="e">
        <f ca="1">BK711-(BK717*BJ715)</f>
        <v>#DIV/0!</v>
      </c>
      <c r="BL713" s="239"/>
      <c r="BM713" s="283" t="e">
        <f ca="1">BM711-(BM717*BM715)</f>
        <v>#DIV/0!</v>
      </c>
      <c r="BN713" s="283" t="e">
        <f ca="1">BN711-(BN717*BM715)</f>
        <v>#DIV/0!</v>
      </c>
      <c r="BO713" s="239"/>
      <c r="BP713" s="283" t="e">
        <f ca="1">BP711-(BP717*BP715)</f>
        <v>#DIV/0!</v>
      </c>
      <c r="BQ713" s="283" t="e">
        <f ca="1">BQ711-(BQ717*BP715)</f>
        <v>#DIV/0!</v>
      </c>
      <c r="BR713" s="239"/>
      <c r="BS713" s="283" t="e">
        <f ca="1">BS711-(BS717*BS715)</f>
        <v>#DIV/0!</v>
      </c>
      <c r="BT713" s="283" t="e">
        <f ca="1">BT711-(BT717*BS715)</f>
        <v>#DIV/0!</v>
      </c>
      <c r="BV713" s="232"/>
      <c r="BW713" s="283" t="e">
        <f ca="1">BW711-(BW717*BW715)</f>
        <v>#DIV/0!</v>
      </c>
      <c r="BX713" s="283" t="e">
        <f ca="1">BX711-(BX717*BW715)</f>
        <v>#DIV/0!</v>
      </c>
      <c r="BZ713" s="283" t="e">
        <f ca="1">BZ711-(BZ717*BZ715)</f>
        <v>#DIV/0!</v>
      </c>
      <c r="CA713" s="283" t="e">
        <f ca="1">CA711-(CA717*BZ715)</f>
        <v>#DIV/0!</v>
      </c>
      <c r="CB713" s="239"/>
      <c r="CC713" s="283" t="e">
        <f ca="1">CC711-(CC717*CC715)</f>
        <v>#DIV/0!</v>
      </c>
      <c r="CD713" s="283" t="e">
        <f ca="1">CD711-(CD717*CC715)</f>
        <v>#DIV/0!</v>
      </c>
      <c r="CE713" s="239"/>
      <c r="CF713" s="283" t="e">
        <f>CF711-(CF717*CF715)</f>
        <v>#DIV/0!</v>
      </c>
      <c r="CG713" s="283" t="e">
        <f>CG711-(CG717*CF715)</f>
        <v>#DIV/0!</v>
      </c>
      <c r="CH713" s="239"/>
      <c r="CI713" s="283" t="e">
        <f ca="1">CI711-(CI717*CI715)</f>
        <v>#DIV/0!</v>
      </c>
      <c r="CJ713" s="283" t="e">
        <f ca="1">CJ711-(CJ717*CI715)</f>
        <v>#DIV/0!</v>
      </c>
      <c r="CK713" s="239"/>
      <c r="CL713" s="283" t="e">
        <f ca="1">CL711-(CL717*CL715)</f>
        <v>#DIV/0!</v>
      </c>
      <c r="CM713" s="283" t="e">
        <f ca="1">CM711-(CM717*CL715)</f>
        <v>#DIV/0!</v>
      </c>
      <c r="CN713" s="239"/>
    </row>
    <row r="714" spans="1:92" s="241" customFormat="1" ht="28.2" x14ac:dyDescent="0.55000000000000004">
      <c r="C714" s="262"/>
      <c r="D714" s="284"/>
      <c r="E714" s="285"/>
      <c r="F714" s="285"/>
      <c r="G714" s="285"/>
      <c r="H714" s="285"/>
      <c r="I714" s="285"/>
      <c r="J714" s="285"/>
      <c r="K714" s="562"/>
      <c r="R714" s="279" t="s">
        <v>220</v>
      </c>
      <c r="S714" s="280" t="e">
        <f>IF((0.67*S715)&gt;S711,"no","yes")</f>
        <v>#DIV/0!</v>
      </c>
      <c r="T714" s="280" t="e">
        <f>IF((0.67*T715)&gt;T711,"no","yes")</f>
        <v>#DIV/0!</v>
      </c>
      <c r="U714" s="280" t="e">
        <f>IF((0.67*U715)&gt;U711,"no","yes")</f>
        <v>#DIV/0!</v>
      </c>
      <c r="Z714" s="286"/>
      <c r="AP714" s="286"/>
      <c r="AS714" s="757" t="s">
        <v>221</v>
      </c>
      <c r="AT714" s="758"/>
      <c r="AU714" s="281">
        <v>1</v>
      </c>
      <c r="AX714" s="281">
        <v>1</v>
      </c>
      <c r="BA714" s="281">
        <v>1</v>
      </c>
      <c r="BD714" s="281">
        <v>1</v>
      </c>
      <c r="BG714" s="281">
        <v>1</v>
      </c>
      <c r="BI714" s="235"/>
      <c r="BJ714" s="281">
        <v>1</v>
      </c>
      <c r="BM714" s="281">
        <v>1</v>
      </c>
      <c r="BP714" s="281">
        <v>1</v>
      </c>
      <c r="BS714" s="281">
        <v>1</v>
      </c>
      <c r="BV714" s="286"/>
      <c r="BW714" s="281">
        <v>1</v>
      </c>
      <c r="BZ714" s="281">
        <v>1</v>
      </c>
      <c r="CC714" s="281">
        <v>1</v>
      </c>
      <c r="CF714" s="281">
        <v>1</v>
      </c>
      <c r="CI714" s="281">
        <v>1</v>
      </c>
      <c r="CL714" s="281">
        <v>1</v>
      </c>
    </row>
    <row r="715" spans="1:92" s="241" customFormat="1" ht="28.2" x14ac:dyDescent="0.55000000000000004">
      <c r="A715" s="287" t="str">
        <f>HYPERLINK("#"&amp;"'"&amp;A$1&amp;"'!a1","Back to top")</f>
        <v>Back to top</v>
      </c>
      <c r="B715" s="287"/>
      <c r="C715" s="262"/>
      <c r="D715" s="284"/>
      <c r="E715" s="285"/>
      <c r="F715" s="285"/>
      <c r="G715" s="285"/>
      <c r="H715" s="285"/>
      <c r="I715" s="285"/>
      <c r="J715" s="285"/>
      <c r="K715" s="562"/>
      <c r="N715" s="282"/>
      <c r="O715" s="282"/>
      <c r="R715" s="279" t="s">
        <v>222</v>
      </c>
      <c r="S715" s="280" t="e">
        <f>_xlfn.STDEV.P(S691:S710)</f>
        <v>#DIV/0!</v>
      </c>
      <c r="T715" s="280" t="e">
        <f t="array" ref="T715">IF(S719="Y",SQRT(SUM(O691:O710*(M691:M710-(T711))^2)/((COUNTIFS(O691:O710,"&lt;&gt;0")-1)/COUNTIFS(O691:O710,"&lt;&gt;0")*SUM(O691:O710))),_xlfn.STDEV.P(T691:T710))</f>
        <v>#DIV/0!</v>
      </c>
      <c r="U715" s="280" t="e">
        <f t="array" ref="U715">SQRT(SUM(O691:O710*(M691:M710-(U711))^2)/((COUNTIFS(O691:O710,"&lt;&gt;0")-1)/COUNTIFS(O691:O710,"&lt;&gt;0")*SUM(O691:O710)))</f>
        <v>#DIV/0!</v>
      </c>
      <c r="Z715" s="286"/>
      <c r="AP715" s="286"/>
      <c r="AS715" s="757"/>
      <c r="AT715" s="758"/>
      <c r="AU715" s="281">
        <v>1</v>
      </c>
      <c r="AX715" s="281">
        <v>1</v>
      </c>
      <c r="BA715" s="281">
        <v>1</v>
      </c>
      <c r="BD715" s="281">
        <v>1</v>
      </c>
      <c r="BG715" s="281">
        <v>1</v>
      </c>
      <c r="BI715" s="235"/>
      <c r="BJ715" s="281">
        <v>1</v>
      </c>
      <c r="BM715" s="281">
        <v>1</v>
      </c>
      <c r="BP715" s="281">
        <v>1</v>
      </c>
      <c r="BS715" s="281">
        <v>1</v>
      </c>
      <c r="BV715" s="286"/>
      <c r="BW715" s="281">
        <v>1</v>
      </c>
      <c r="BZ715" s="281">
        <v>1</v>
      </c>
      <c r="CC715" s="281">
        <v>1</v>
      </c>
      <c r="CF715" s="281">
        <v>1</v>
      </c>
      <c r="CI715" s="281">
        <v>1</v>
      </c>
      <c r="CL715" s="281">
        <v>1</v>
      </c>
    </row>
    <row r="716" spans="1:92" s="241" customFormat="1" ht="28.2" x14ac:dyDescent="0.55000000000000004">
      <c r="C716" s="254"/>
      <c r="D716" s="284"/>
      <c r="E716" s="285"/>
      <c r="F716" s="285"/>
      <c r="G716" s="285"/>
      <c r="H716" s="285"/>
      <c r="I716" s="285"/>
      <c r="J716" s="285"/>
      <c r="K716" s="562"/>
      <c r="R716" s="288" t="s">
        <v>223</v>
      </c>
      <c r="S716" s="289">
        <f>COUNTIF(S691:S710,"&gt;0")</f>
        <v>0</v>
      </c>
      <c r="T716" s="289">
        <f>COUNTIF(T691:T710,"&gt;0")</f>
        <v>0</v>
      </c>
      <c r="U716" s="290"/>
      <c r="V716" s="291" t="s">
        <v>224</v>
      </c>
      <c r="Z716" s="286"/>
      <c r="AP716" s="286"/>
      <c r="AT716" s="279" t="s">
        <v>220</v>
      </c>
      <c r="AU716" s="283" t="e">
        <f ca="1">IF((0.67*AU717)&gt;AU711,"no","yes")</f>
        <v>#DIV/0!</v>
      </c>
      <c r="AV716" s="283" t="e">
        <f ca="1">IF((0.67*AV717)&gt;AV711,"no","yes")</f>
        <v>#DIV/0!</v>
      </c>
      <c r="AX716" s="283" t="e">
        <f ca="1">IF((0.67*AX717)&gt;AX711,"no","yes")</f>
        <v>#DIV/0!</v>
      </c>
      <c r="AY716" s="283" t="e">
        <f ca="1">IF((0.67*AY717)&gt;AY711,"no","yes")</f>
        <v>#DIV/0!</v>
      </c>
      <c r="BA716" s="283" t="e">
        <f ca="1">IF((0.67*BA717)&gt;BA711,"no","yes")</f>
        <v>#DIV/0!</v>
      </c>
      <c r="BB716" s="283" t="e">
        <f ca="1">IF((0.67*BB717)&gt;BB711,"no","yes")</f>
        <v>#DIV/0!</v>
      </c>
      <c r="BD716" s="283" t="e">
        <f ca="1">IF((0.67*BD717)&gt;BD711,"no","yes")</f>
        <v>#DIV/0!</v>
      </c>
      <c r="BE716" s="283" t="e">
        <f ca="1">IF((0.67*BE717)&gt;BE711,"no","yes")</f>
        <v>#DIV/0!</v>
      </c>
      <c r="BG716" s="283" t="e">
        <f ca="1">IF((0.67*BG717)&gt;BG711,"no","yes")</f>
        <v>#DIV/0!</v>
      </c>
      <c r="BH716" s="283" t="e">
        <f ca="1">IF((0.67*BH717)&gt;BH711,"no","yes")</f>
        <v>#DIV/0!</v>
      </c>
      <c r="BI716" s="235"/>
      <c r="BJ716" s="283" t="e">
        <f ca="1">IF((0.67*BJ717)&gt;BJ711,"no","yes")</f>
        <v>#DIV/0!</v>
      </c>
      <c r="BK716" s="283" t="e">
        <f ca="1">IF((0.67*BK717)&gt;BK711,"no","yes")</f>
        <v>#DIV/0!</v>
      </c>
      <c r="BM716" s="283" t="e">
        <f ca="1">IF((0.67*BM717)&gt;BM711,"no","yes")</f>
        <v>#DIV/0!</v>
      </c>
      <c r="BN716" s="283" t="e">
        <f ca="1">IF((0.67*BN717)&gt;BN711,"no","yes")</f>
        <v>#DIV/0!</v>
      </c>
      <c r="BP716" s="283" t="e">
        <f ca="1">IF((0.67*BP717)&gt;BP711,"no","yes")</f>
        <v>#DIV/0!</v>
      </c>
      <c r="BQ716" s="283" t="e">
        <f ca="1">IF((0.67*BQ717)&gt;BQ711,"no","yes")</f>
        <v>#DIV/0!</v>
      </c>
      <c r="BS716" s="283" t="e">
        <f ca="1">IF((0.67*BS717)&gt;BS711,"no","yes")</f>
        <v>#DIV/0!</v>
      </c>
      <c r="BT716" s="283" t="e">
        <f ca="1">IF((0.67*BT717)&gt;BT711,"no","yes")</f>
        <v>#DIV/0!</v>
      </c>
      <c r="BV716" s="286"/>
      <c r="BW716" s="283" t="e">
        <f ca="1">IF((0.67*BW717)&gt;BW711,"no","yes")</f>
        <v>#DIV/0!</v>
      </c>
      <c r="BX716" s="283" t="e">
        <f ca="1">IF((0.67*BX717)&gt;BX711,"no","yes")</f>
        <v>#DIV/0!</v>
      </c>
      <c r="BZ716" s="283" t="e">
        <f ca="1">IF((0.67*BZ717)&gt;BZ711,"no","yes")</f>
        <v>#DIV/0!</v>
      </c>
      <c r="CA716" s="283" t="e">
        <f ca="1">IF((0.67*CA717)&gt;CA711,"no","yes")</f>
        <v>#DIV/0!</v>
      </c>
      <c r="CC716" s="283" t="e">
        <f ca="1">IF((0.67*CC717)&gt;CC711,"no","yes")</f>
        <v>#DIV/0!</v>
      </c>
      <c r="CD716" s="283" t="e">
        <f ca="1">IF((0.67*CD717)&gt;CD711,"no","yes")</f>
        <v>#DIV/0!</v>
      </c>
      <c r="CF716" s="283" t="e">
        <f>IF((0.67*CF717)&gt;CF711,"no","yes")</f>
        <v>#DIV/0!</v>
      </c>
      <c r="CG716" s="283" t="e">
        <f>IF((0.67*CG717)&gt;CG711,"no","yes")</f>
        <v>#DIV/0!</v>
      </c>
      <c r="CI716" s="283" t="e">
        <f ca="1">IF((0.67*CI717)&gt;CI711,"no","yes")</f>
        <v>#DIV/0!</v>
      </c>
      <c r="CJ716" s="283" t="e">
        <f ca="1">IF((0.67*CJ717)&gt;CJ711,"no","yes")</f>
        <v>#DIV/0!</v>
      </c>
      <c r="CL716" s="283" t="e">
        <f ca="1">IF((0.67*CL717)&gt;CL711,"no","yes")</f>
        <v>#DIV/0!</v>
      </c>
      <c r="CM716" s="283" t="e">
        <f ca="1">IF((0.67*CM717)&gt;CM711,"no","yes")</f>
        <v>#DIV/0!</v>
      </c>
    </row>
    <row r="717" spans="1:92" s="241" customFormat="1" ht="28.2" x14ac:dyDescent="0.55000000000000004">
      <c r="D717" s="284"/>
      <c r="E717" s="285"/>
      <c r="F717" s="285"/>
      <c r="G717" s="285"/>
      <c r="H717" s="285"/>
      <c r="I717" s="285"/>
      <c r="J717" s="285"/>
      <c r="K717" s="562"/>
      <c r="T717" s="262"/>
      <c r="V717" s="105"/>
      <c r="W717" s="105"/>
      <c r="X717" s="105"/>
      <c r="Z717" s="286"/>
      <c r="AP717" s="286"/>
      <c r="AT717" s="279" t="s">
        <v>222</v>
      </c>
      <c r="AU717" s="283" t="e">
        <f ca="1">_xlfn.STDEV.P(AU691:AU710)</f>
        <v>#DIV/0!</v>
      </c>
      <c r="AV717" s="283" t="e">
        <f ca="1">_xlfn.STDEV.P(AV691:AV710)</f>
        <v>#DIV/0!</v>
      </c>
      <c r="AX717" s="283" t="e">
        <f ca="1">_xlfn.STDEV.P(AX691:AX710)</f>
        <v>#DIV/0!</v>
      </c>
      <c r="AY717" s="283" t="e">
        <f ca="1">_xlfn.STDEV.P(AY691:AY710)</f>
        <v>#DIV/0!</v>
      </c>
      <c r="BA717" s="283" t="e">
        <f ca="1">_xlfn.STDEV.P(BA691:BA710)</f>
        <v>#DIV/0!</v>
      </c>
      <c r="BB717" s="283" t="e">
        <f ca="1">_xlfn.STDEV.P(BB691:BB710)</f>
        <v>#DIV/0!</v>
      </c>
      <c r="BD717" s="283" t="e">
        <f ca="1">_xlfn.STDEV.P(BD691:BD710)</f>
        <v>#DIV/0!</v>
      </c>
      <c r="BE717" s="283" t="e">
        <f ca="1">_xlfn.STDEV.P(BE691:BE710)</f>
        <v>#DIV/0!</v>
      </c>
      <c r="BG717" s="283" t="e">
        <f ca="1">_xlfn.STDEV.P(BG691:BG710)</f>
        <v>#DIV/0!</v>
      </c>
      <c r="BH717" s="283" t="e">
        <f ca="1">_xlfn.STDEV.P(BH691:BH710)</f>
        <v>#DIV/0!</v>
      </c>
      <c r="BI717" s="235"/>
      <c r="BJ717" s="283" t="e">
        <f ca="1">_xlfn.STDEV.P(BJ691:BJ710)</f>
        <v>#DIV/0!</v>
      </c>
      <c r="BK717" s="283" t="e">
        <f ca="1">_xlfn.STDEV.P(BK691:BK710)</f>
        <v>#DIV/0!</v>
      </c>
      <c r="BM717" s="283" t="e">
        <f ca="1">_xlfn.STDEV.P(BM691:BM710)</f>
        <v>#DIV/0!</v>
      </c>
      <c r="BN717" s="283" t="e">
        <f ca="1">_xlfn.STDEV.P(BN691:BN710)</f>
        <v>#DIV/0!</v>
      </c>
      <c r="BP717" s="283" t="e">
        <f ca="1">_xlfn.STDEV.P(BP691:BP710)</f>
        <v>#DIV/0!</v>
      </c>
      <c r="BQ717" s="283" t="e">
        <f ca="1">_xlfn.STDEV.P(BQ691:BQ710)</f>
        <v>#DIV/0!</v>
      </c>
      <c r="BS717" s="283" t="e">
        <f ca="1">_xlfn.STDEV.P(BS691:BS710)</f>
        <v>#DIV/0!</v>
      </c>
      <c r="BT717" s="283" t="e">
        <f ca="1">_xlfn.STDEV.P(BT691:BT710)</f>
        <v>#DIV/0!</v>
      </c>
      <c r="BV717" s="286"/>
      <c r="BW717" s="283" t="e">
        <f ca="1">_xlfn.STDEV.P(BW691:BW710)</f>
        <v>#DIV/0!</v>
      </c>
      <c r="BX717" s="283" t="e">
        <f ca="1">_xlfn.STDEV.P(BX691:BX710)</f>
        <v>#DIV/0!</v>
      </c>
      <c r="BZ717" s="283" t="e">
        <f ca="1">_xlfn.STDEV.P(BZ691:BZ710)</f>
        <v>#DIV/0!</v>
      </c>
      <c r="CA717" s="283" t="e">
        <f ca="1">_xlfn.STDEV.P(CA691:CA710)</f>
        <v>#DIV/0!</v>
      </c>
      <c r="CC717" s="283" t="e">
        <f ca="1">_xlfn.STDEV.P(CC691:CC710)</f>
        <v>#DIV/0!</v>
      </c>
      <c r="CD717" s="283" t="e">
        <f ca="1">_xlfn.STDEV.P(CD691:CD710)</f>
        <v>#DIV/0!</v>
      </c>
      <c r="CF717" s="283" t="e">
        <f>_xlfn.STDEV.P(CF691:CF710)</f>
        <v>#DIV/0!</v>
      </c>
      <c r="CG717" s="283" t="e">
        <f>_xlfn.STDEV.P(CG691:CG710)</f>
        <v>#DIV/0!</v>
      </c>
      <c r="CI717" s="283" t="e">
        <f ca="1">_xlfn.STDEV.P(CI691:CI710)</f>
        <v>#DIV/0!</v>
      </c>
      <c r="CJ717" s="283" t="e">
        <f ca="1">_xlfn.STDEV.P(CJ691:CJ710)</f>
        <v>#DIV/0!</v>
      </c>
      <c r="CL717" s="283" t="e">
        <f ca="1">_xlfn.STDEV.P(CL691:CL710)</f>
        <v>#DIV/0!</v>
      </c>
      <c r="CM717" s="283" t="e">
        <f ca="1">_xlfn.STDEV.P(CM691:CM710)</f>
        <v>#DIV/0!</v>
      </c>
    </row>
    <row r="718" spans="1:92" s="241" customFormat="1" ht="28.2" x14ac:dyDescent="0.55000000000000004">
      <c r="D718" s="292"/>
      <c r="E718" s="293"/>
      <c r="F718" s="293"/>
      <c r="G718" s="293"/>
      <c r="H718" s="293"/>
      <c r="I718" s="293"/>
      <c r="J718" s="293"/>
      <c r="K718" s="563"/>
      <c r="S718" s="244" t="s">
        <v>225</v>
      </c>
      <c r="V718" s="105"/>
      <c r="W718" s="105"/>
      <c r="X718" s="105"/>
      <c r="Z718" s="286"/>
      <c r="AP718" s="235"/>
      <c r="AT718" s="288" t="s">
        <v>223</v>
      </c>
      <c r="AU718" s="294">
        <f ca="1">COUNTIF(AU691:AU710,"&gt;0")</f>
        <v>0</v>
      </c>
      <c r="AV718" s="294">
        <f ca="1">COUNTIF(AV691:AV710,"&gt;0")</f>
        <v>0</v>
      </c>
      <c r="AX718" s="294">
        <f ca="1">COUNTIF(AX691:AX710,"&gt;0")</f>
        <v>0</v>
      </c>
      <c r="AY718" s="294">
        <f ca="1">COUNTIF(AY691:AY710,"&gt;0")</f>
        <v>0</v>
      </c>
      <c r="BA718" s="294">
        <f ca="1">COUNTIF(BA691:BA710,"&gt;0")</f>
        <v>0</v>
      </c>
      <c r="BB718" s="294">
        <f ca="1">COUNTIF(BB691:BB710,"&gt;0")</f>
        <v>0</v>
      </c>
      <c r="BD718" s="294">
        <f ca="1">COUNTIF(BD691:BD710,"&gt;0")</f>
        <v>0</v>
      </c>
      <c r="BE718" s="294">
        <f ca="1">COUNTIF(BE691:BE710,"&gt;0")</f>
        <v>0</v>
      </c>
      <c r="BG718" s="294">
        <f ca="1">COUNTIF(BG691:BG710,"&gt;0")</f>
        <v>0</v>
      </c>
      <c r="BH718" s="294">
        <f ca="1">COUNTIF(BH691:BH710,"&gt;0")</f>
        <v>0</v>
      </c>
      <c r="BI718" s="235"/>
      <c r="BJ718" s="294">
        <f ca="1">COUNTIF(BJ691:BJ710,"&gt;0")</f>
        <v>0</v>
      </c>
      <c r="BK718" s="294">
        <f ca="1">COUNTIF(BK691:BK710,"&gt;0")</f>
        <v>0</v>
      </c>
      <c r="BM718" s="294">
        <f ca="1">COUNTIF(BM691:BM710,"&gt;0")</f>
        <v>0</v>
      </c>
      <c r="BN718" s="294">
        <f ca="1">COUNTIF(BN691:BN710,"&gt;0")</f>
        <v>0</v>
      </c>
      <c r="BP718" s="294">
        <f ca="1">COUNTIF(BP691:BP710,"&gt;0")</f>
        <v>0</v>
      </c>
      <c r="BQ718" s="294">
        <f ca="1">COUNTIF(BQ691:BQ710,"&gt;0")</f>
        <v>0</v>
      </c>
      <c r="BS718" s="294">
        <f ca="1">COUNTIF(BS691:BS710,"&gt;0")</f>
        <v>0</v>
      </c>
      <c r="BT718" s="294">
        <f ca="1">COUNTIF(BT691:BT710,"&gt;0")</f>
        <v>0</v>
      </c>
      <c r="BV718" s="286"/>
      <c r="BW718" s="294">
        <f ca="1">COUNTIF(BW691:BW710,"&gt;0")</f>
        <v>0</v>
      </c>
      <c r="BX718" s="294">
        <f ca="1">COUNTIF(BX691:BX710,"&gt;0")</f>
        <v>0</v>
      </c>
      <c r="BZ718" s="294">
        <f ca="1">COUNTIF(BZ691:BZ710,"&gt;0")</f>
        <v>0</v>
      </c>
      <c r="CA718" s="294">
        <f ca="1">COUNTIF(CA691:CA710,"&gt;0")</f>
        <v>0</v>
      </c>
      <c r="CC718" s="294">
        <f ca="1">COUNTIF(CC691:CC710,"&gt;0")</f>
        <v>0</v>
      </c>
      <c r="CD718" s="294">
        <f ca="1">COUNTIF(CD691:CD710,"&gt;0")</f>
        <v>0</v>
      </c>
      <c r="CF718" s="294">
        <f>COUNTIF(CF691:CF710,"&gt;0")</f>
        <v>0</v>
      </c>
      <c r="CG718" s="294">
        <f>COUNTIF(CG691:CG710,"&gt;0")</f>
        <v>0</v>
      </c>
      <c r="CI718" s="294">
        <f ca="1">COUNTIF(CI691:CI710,"&gt;0")</f>
        <v>0</v>
      </c>
      <c r="CJ718" s="294">
        <f ca="1">COUNTIF(CJ691:CJ710,"&gt;0")</f>
        <v>0</v>
      </c>
      <c r="CL718" s="294">
        <f ca="1">COUNTIF(CL691:CL710,"&gt;0")</f>
        <v>0</v>
      </c>
      <c r="CM718" s="294">
        <f ca="1">COUNTIF(CM691:CM710,"&gt;0")</f>
        <v>0</v>
      </c>
    </row>
    <row r="719" spans="1:92" x14ac:dyDescent="0.4">
      <c r="S719" s="419" t="s">
        <v>679</v>
      </c>
    </row>
    <row r="721" spans="1:92" s="232" customFormat="1" ht="45.6" x14ac:dyDescent="0.6">
      <c r="A721" s="230">
        <v>19</v>
      </c>
      <c r="B721" s="324" t="s">
        <v>236</v>
      </c>
      <c r="C721" s="231" t="s">
        <v>0</v>
      </c>
      <c r="D721" s="233"/>
      <c r="E721" s="233" t="s">
        <v>0</v>
      </c>
      <c r="F721" s="233"/>
      <c r="G721" s="233"/>
      <c r="H721" s="231"/>
      <c r="I721" s="233"/>
      <c r="J721" s="233"/>
      <c r="K721" s="557"/>
      <c r="L721" s="233"/>
      <c r="M721" s="233"/>
      <c r="N721" s="233"/>
      <c r="O721" s="233"/>
      <c r="P721" s="233"/>
      <c r="Q721" s="233"/>
      <c r="R721" s="233"/>
      <c r="S721" s="233"/>
      <c r="T721" s="231"/>
      <c r="U721" s="231"/>
      <c r="V721" s="231"/>
      <c r="W721" s="231"/>
      <c r="X721" s="231"/>
      <c r="Y721" s="231"/>
      <c r="AQ721" s="234">
        <f>A721</f>
        <v>19</v>
      </c>
      <c r="AR721" s="234" t="str">
        <f>C721</f>
        <v xml:space="preserve"> </v>
      </c>
      <c r="AS721" s="235"/>
      <c r="AT721" s="236"/>
      <c r="AU721" s="235"/>
      <c r="AV721" s="235"/>
      <c r="AW721" s="235"/>
      <c r="AX721" s="235"/>
      <c r="AY721" s="235"/>
      <c r="AZ721" s="235"/>
      <c r="BA721" s="235"/>
      <c r="BB721" s="235"/>
      <c r="BC721" s="235"/>
      <c r="BD721" s="235"/>
      <c r="BE721" s="235"/>
      <c r="BF721" s="235"/>
      <c r="BG721" s="235"/>
      <c r="BH721" s="235"/>
      <c r="BI721" s="235"/>
      <c r="BJ721" s="235"/>
      <c r="BK721" s="235"/>
      <c r="BL721" s="235"/>
      <c r="BM721" s="235"/>
      <c r="BN721" s="235"/>
      <c r="BO721" s="235"/>
      <c r="BP721" s="235"/>
      <c r="BQ721" s="235"/>
      <c r="BR721" s="235"/>
      <c r="BS721" s="235"/>
      <c r="BT721" s="235"/>
      <c r="BU721" s="235"/>
    </row>
    <row r="722" spans="1:92" s="232" customFormat="1" ht="17.7" x14ac:dyDescent="0.6">
      <c r="A722" s="230"/>
      <c r="B722" s="230"/>
      <c r="C722" s="231"/>
      <c r="D722" s="233"/>
      <c r="E722" s="233"/>
      <c r="F722" s="233"/>
      <c r="G722" s="233"/>
      <c r="H722" s="231"/>
      <c r="I722" s="233"/>
      <c r="J722" s="233"/>
      <c r="K722" s="557"/>
      <c r="L722" s="233"/>
      <c r="M722" s="233"/>
      <c r="N722" s="233"/>
      <c r="O722" s="233"/>
      <c r="P722" s="233"/>
      <c r="Q722" s="233"/>
      <c r="R722" s="233"/>
      <c r="S722" s="233"/>
      <c r="T722" s="231"/>
      <c r="U722" s="231"/>
      <c r="V722" s="231"/>
      <c r="W722" s="231"/>
      <c r="X722" s="231"/>
      <c r="Y722" s="231"/>
      <c r="AQ722" s="234"/>
      <c r="AR722" s="234"/>
      <c r="AS722" s="235"/>
      <c r="AT722" s="236"/>
      <c r="AU722" s="235"/>
      <c r="AV722" s="235"/>
      <c r="AW722" s="235"/>
      <c r="AX722" s="235"/>
      <c r="AY722" s="235"/>
      <c r="AZ722" s="235"/>
      <c r="BA722" s="235"/>
      <c r="BB722" s="235"/>
      <c r="BC722" s="235"/>
      <c r="BD722" s="235"/>
      <c r="BE722" s="235"/>
      <c r="BF722" s="235"/>
      <c r="BG722" s="235"/>
      <c r="BH722" s="235"/>
      <c r="BI722" s="235"/>
      <c r="BJ722" s="235"/>
      <c r="BK722" s="235"/>
      <c r="BL722" s="235"/>
      <c r="BM722" s="235"/>
      <c r="BN722" s="235"/>
      <c r="BO722" s="235"/>
      <c r="BP722" s="235"/>
      <c r="BQ722" s="235"/>
      <c r="BR722" s="235"/>
      <c r="BS722" s="235"/>
      <c r="BU722" s="235"/>
    </row>
    <row r="723" spans="1:92" s="237" customFormat="1" ht="17.399999999999999" x14ac:dyDescent="0.55000000000000004">
      <c r="K723" s="558"/>
      <c r="Z723" s="238"/>
      <c r="AP723" s="238"/>
      <c r="AQ723" s="239"/>
      <c r="AR723" s="239"/>
      <c r="AS723" s="239"/>
      <c r="AT723" s="239"/>
      <c r="AU723" s="240" t="e">
        <v>#REF!</v>
      </c>
      <c r="AV723" s="240"/>
      <c r="AW723" s="239"/>
      <c r="AX723" s="240" t="e">
        <v>#REF!</v>
      </c>
      <c r="AY723" s="240"/>
      <c r="AZ723" s="239"/>
      <c r="BA723" s="240" t="e">
        <v>#REF!</v>
      </c>
      <c r="BB723" s="240"/>
      <c r="BC723" s="239"/>
      <c r="BD723" s="240" t="e">
        <v>#REF!</v>
      </c>
      <c r="BE723" s="240"/>
      <c r="BF723" s="239"/>
      <c r="BG723" s="240" t="e">
        <v>#REF!</v>
      </c>
      <c r="BH723" s="240"/>
      <c r="BI723" s="235"/>
      <c r="BJ723" s="240" t="s">
        <v>184</v>
      </c>
      <c r="BK723" s="240"/>
      <c r="BL723" s="239"/>
      <c r="BM723" s="240" t="s">
        <v>185</v>
      </c>
      <c r="BN723" s="240"/>
      <c r="BO723" s="239"/>
      <c r="BP723" s="240" t="s">
        <v>186</v>
      </c>
      <c r="BQ723" s="240"/>
      <c r="BR723" s="239"/>
      <c r="BS723" s="240" t="s">
        <v>187</v>
      </c>
      <c r="BT723" s="239"/>
      <c r="BU723" s="241"/>
      <c r="BV723" s="232"/>
      <c r="BW723" s="240" t="e">
        <v>#REF!</v>
      </c>
      <c r="BX723" s="240"/>
      <c r="BY723" s="241"/>
      <c r="BZ723" s="240" t="e">
        <v>#REF!</v>
      </c>
      <c r="CA723" s="240"/>
      <c r="CB723" s="239"/>
      <c r="CC723" s="240" t="e">
        <v>#REF!</v>
      </c>
      <c r="CD723" s="240"/>
      <c r="CE723" s="239"/>
      <c r="CF723" s="240" t="e">
        <v>#REF!</v>
      </c>
      <c r="CG723" s="240"/>
      <c r="CH723" s="239"/>
      <c r="CI723" s="240" t="e">
        <v>#REF!</v>
      </c>
      <c r="CJ723" s="240"/>
      <c r="CK723" s="239"/>
      <c r="CL723" s="240" t="e">
        <v>#REF!</v>
      </c>
      <c r="CM723" s="240"/>
      <c r="CN723" s="239"/>
    </row>
    <row r="724" spans="1:92" s="239" customFormat="1" ht="70.8" thickBot="1" x14ac:dyDescent="0.6">
      <c r="A724" s="242" t="s">
        <v>188</v>
      </c>
      <c r="B724" s="243" t="s">
        <v>189</v>
      </c>
      <c r="C724" s="244" t="s">
        <v>190</v>
      </c>
      <c r="D724" s="245" t="s">
        <v>191</v>
      </c>
      <c r="E724" s="245" t="s">
        <v>192</v>
      </c>
      <c r="F724" s="246" t="s">
        <v>193</v>
      </c>
      <c r="G724" s="246" t="s">
        <v>194</v>
      </c>
      <c r="H724" s="246" t="s">
        <v>195</v>
      </c>
      <c r="I724" s="247" t="s">
        <v>196</v>
      </c>
      <c r="J724" s="247" t="s">
        <v>197</v>
      </c>
      <c r="K724" s="559" t="s">
        <v>198</v>
      </c>
      <c r="L724" s="248" t="s">
        <v>199</v>
      </c>
      <c r="M724" s="249" t="s">
        <v>200</v>
      </c>
      <c r="N724" s="248" t="s">
        <v>201</v>
      </c>
      <c r="O724" s="250" t="s">
        <v>202</v>
      </c>
      <c r="P724" s="250" t="s">
        <v>203</v>
      </c>
      <c r="Q724" s="237"/>
      <c r="R724" s="237"/>
      <c r="S724" s="251" t="s">
        <v>204</v>
      </c>
      <c r="T724" s="252" t="s">
        <v>205</v>
      </c>
      <c r="U724" s="251" t="s">
        <v>206</v>
      </c>
      <c r="V724" s="253" t="s">
        <v>207</v>
      </c>
      <c r="W724" s="237"/>
      <c r="X724" s="237"/>
      <c r="Z724" s="232"/>
      <c r="AP724" s="232"/>
      <c r="AQ724" s="237"/>
      <c r="AR724" s="237"/>
      <c r="AS724" s="253" t="s">
        <v>208</v>
      </c>
      <c r="AT724" s="237"/>
      <c r="AU724" s="253" t="s">
        <v>204</v>
      </c>
      <c r="AV724" s="245" t="s">
        <v>205</v>
      </c>
      <c r="AW724" s="237"/>
      <c r="AX724" s="253" t="s">
        <v>204</v>
      </c>
      <c r="AY724" s="245" t="s">
        <v>205</v>
      </c>
      <c r="AZ724" s="237"/>
      <c r="BA724" s="253" t="s">
        <v>204</v>
      </c>
      <c r="BB724" s="245" t="s">
        <v>205</v>
      </c>
      <c r="BC724" s="237"/>
      <c r="BD724" s="253" t="s">
        <v>204</v>
      </c>
      <c r="BE724" s="245" t="s">
        <v>205</v>
      </c>
      <c r="BF724" s="237"/>
      <c r="BG724" s="253" t="s">
        <v>204</v>
      </c>
      <c r="BH724" s="245" t="s">
        <v>205</v>
      </c>
      <c r="BI724" s="235"/>
      <c r="BJ724" s="253" t="s">
        <v>204</v>
      </c>
      <c r="BK724" s="245" t="s">
        <v>205</v>
      </c>
      <c r="BL724" s="237"/>
      <c r="BM724" s="253" t="s">
        <v>204</v>
      </c>
      <c r="BN724" s="245" t="s">
        <v>205</v>
      </c>
      <c r="BO724" s="237"/>
      <c r="BP724" s="253" t="s">
        <v>204</v>
      </c>
      <c r="BQ724" s="245" t="s">
        <v>205</v>
      </c>
      <c r="BR724" s="237"/>
      <c r="BS724" s="253" t="s">
        <v>204</v>
      </c>
      <c r="BT724" s="245" t="s">
        <v>205</v>
      </c>
      <c r="BU724" s="241"/>
      <c r="BV724" s="238"/>
      <c r="BW724" s="253" t="s">
        <v>204</v>
      </c>
      <c r="BX724" s="245" t="s">
        <v>205</v>
      </c>
      <c r="BY724" s="241"/>
      <c r="BZ724" s="253" t="s">
        <v>204</v>
      </c>
      <c r="CA724" s="245" t="s">
        <v>205</v>
      </c>
      <c r="CB724" s="237"/>
      <c r="CC724" s="253" t="s">
        <v>204</v>
      </c>
      <c r="CD724" s="245" t="s">
        <v>205</v>
      </c>
      <c r="CE724" s="237"/>
      <c r="CF724" s="253" t="s">
        <v>204</v>
      </c>
      <c r="CG724" s="245" t="s">
        <v>205</v>
      </c>
      <c r="CH724" s="237"/>
      <c r="CI724" s="253" t="s">
        <v>204</v>
      </c>
      <c r="CJ724" s="245" t="s">
        <v>205</v>
      </c>
      <c r="CK724" s="237"/>
      <c r="CL724" s="253" t="s">
        <v>204</v>
      </c>
      <c r="CM724" s="245" t="s">
        <v>205</v>
      </c>
      <c r="CN724" s="237"/>
    </row>
    <row r="725" spans="1:92" s="441" customFormat="1" ht="17.399999999999999" x14ac:dyDescent="0.55000000000000004">
      <c r="A725" s="445">
        <v>1</v>
      </c>
      <c r="B725" s="423" t="str">
        <f t="shared" ref="B725" si="712">CONCATENATE(E725,": ",C725)</f>
        <v>: Smil 2002</v>
      </c>
      <c r="C725" s="425" t="s">
        <v>254</v>
      </c>
      <c r="D725" s="425" t="s">
        <v>253</v>
      </c>
      <c r="E725" s="425"/>
      <c r="F725" s="425" t="s">
        <v>187</v>
      </c>
      <c r="G725" s="425"/>
      <c r="H725" s="305"/>
      <c r="I725" s="424">
        <v>2002</v>
      </c>
      <c r="J725" s="306"/>
      <c r="K725" s="428">
        <v>5</v>
      </c>
      <c r="L725" s="426" t="s">
        <v>341</v>
      </c>
      <c r="M725" s="427">
        <f>K725</f>
        <v>5</v>
      </c>
      <c r="N725" s="426" t="s">
        <v>341</v>
      </c>
      <c r="O725" s="462"/>
      <c r="P725" s="431" t="s">
        <v>0</v>
      </c>
      <c r="Q725" s="431"/>
      <c r="S725" s="442">
        <f>IF(AND(M725="",K725=""),"",IF(M725="",K725,M725))</f>
        <v>5</v>
      </c>
      <c r="T725" s="443">
        <f>IF(S725="","",IF($S$753="Y",U725,IF(S725&gt;=$S$745-$T$5*$S$749,IF(S725&lt;=$S$745+$T$5*$S$749,S725,""),"")))</f>
        <v>5</v>
      </c>
      <c r="U725" s="442">
        <f>IF(AND(M725="",K725=""),"",IF(M725="",K725*O725,M725*O725))</f>
        <v>0</v>
      </c>
      <c r="V725" s="444" t="str">
        <f t="shared" ref="V725:V744" si="713">IF(AND(N725="",L725=""),"",IF(N725="",L725,N725))</f>
        <v>kg feed/kg meat</v>
      </c>
      <c r="Z725" s="446"/>
      <c r="AP725" s="446"/>
      <c r="AS725" s="449">
        <f>$U725</f>
        <v>0</v>
      </c>
      <c r="AU725" s="450" t="str">
        <f t="shared" ref="AU725:AU744" ca="1" si="714">IF($AT$155="region",IF($E725=AU$159,$S725,""),IF($G725=AU$159,$S725,""))</f>
        <v/>
      </c>
      <c r="AV725" s="450" t="str">
        <f t="shared" ref="AV725:AV744" ca="1" si="715">IF($AT$155="Region",IF($E725=AU$159,$T725,""),IF($G725=AU$159,$T725,""))</f>
        <v/>
      </c>
      <c r="AX725" s="450" t="str">
        <f t="shared" ref="AX725:AX744" ca="1" si="716">IF($AT$155="region",IF($E725=AX$159,$S725,""),IF($G725=AX$159,$S725,""))</f>
        <v/>
      </c>
      <c r="AY725" s="450" t="str">
        <f t="shared" ref="AY725:AY744" ca="1" si="717">IF($AT$155="Region",IF($E725=AX$159,$T725,""),IF($G725=AX$159,$T725,""))</f>
        <v/>
      </c>
      <c r="BA725" s="450" t="str">
        <f t="shared" ref="BA725:BA744" ca="1" si="718">IF($AT$155="region",IF($E725=BA$159,$S725,""),IF($G725=BA$159,$S725,""))</f>
        <v/>
      </c>
      <c r="BB725" s="450" t="str">
        <f t="shared" ref="BB725:BB744" ca="1" si="719">IF($AT$155="Region",IF($E725=BA$159,$T725,""),IF($G725=BA$159,$T725,""))</f>
        <v/>
      </c>
      <c r="BD725" s="450" t="str">
        <f t="shared" ref="BD725:BD744" ca="1" si="720">IF($AT$155="region",IF($E725=BD$159,$S725,""),IF($G725=BD$159,$S725,""))</f>
        <v/>
      </c>
      <c r="BE725" s="450" t="str">
        <f t="shared" ref="BE725:BE744" ca="1" si="721">IF($AT$155="Region",IF($E725=BD$159,$T725,""),IF($G725=BD$159,$T725,""))</f>
        <v/>
      </c>
      <c r="BG725" s="450" t="str">
        <f t="shared" ref="BG725:BG744" ca="1" si="722">IF($AT$155="region",IF($E725=BG$159,$S725,""),IF($G725=BG$159,$S725,""))</f>
        <v/>
      </c>
      <c r="BH725" s="450" t="str">
        <f t="shared" ref="BH725:BH744" ca="1" si="723">IF($AT$155="Region",IF($E725=BG$159,$T725,""),IF($G725=BG$159,$T725,""))</f>
        <v/>
      </c>
      <c r="BI725" s="451"/>
      <c r="BJ725" s="450" t="str">
        <f t="shared" ref="BJ725:BJ744" ca="1" si="724">IF($E725=$BJ$159,S725,"")</f>
        <v/>
      </c>
      <c r="BK725" s="450">
        <f t="shared" ref="BK725:BK744" ca="1" si="725">IF($E725=$BJ$159,T725,"")</f>
        <v>5</v>
      </c>
      <c r="BM725" s="450" t="str">
        <f t="shared" ref="BM725:BM744" ca="1" si="726">IF($E725=$BM$159,S725,"")</f>
        <v/>
      </c>
      <c r="BN725" s="450" t="str">
        <f t="shared" ref="BN725:BN744" ca="1" si="727">IF($E725=$BM$159,T725,"")</f>
        <v/>
      </c>
      <c r="BP725" s="450" t="str">
        <f t="shared" ref="BP725:BP744" ca="1" si="728">IF($E725=$BP$159,S725,"")</f>
        <v/>
      </c>
      <c r="BQ725" s="450" t="str">
        <f t="shared" ref="BQ725:BQ744" ca="1" si="729">IF($E725=$BP$159,T725,"")</f>
        <v/>
      </c>
      <c r="BS725" s="450" t="str">
        <f t="shared" ref="BS725:BS744" ca="1" si="730">IF($E725=$BS$159,S725,"")</f>
        <v/>
      </c>
      <c r="BT725" s="450" t="str">
        <f t="shared" ref="BT725:BT744" ca="1" si="731">IF($E725=$BS$159,T725,"")</f>
        <v/>
      </c>
      <c r="BU725" s="452"/>
      <c r="BV725" s="446"/>
      <c r="BW725" s="450" t="str">
        <f t="shared" ref="BW725:BW744" ca="1" si="732">IF($AT$155="Thermal-Moisture Regime",IF($E725=BW$159,$S725,""),IF($G725=BW$159,$S725,""))</f>
        <v/>
      </c>
      <c r="BX725" s="450" t="str">
        <f t="shared" ref="BX725:BX744" ca="1" si="733">IF($AT$155="Thermal-Moisture Regime",IF($E725=BW$159,$T725,""),IF($G725=BW$159,$T725,""))</f>
        <v/>
      </c>
      <c r="BY725" s="452"/>
      <c r="BZ725" s="450" t="str">
        <f t="shared" ref="BZ725:BZ744" ca="1" si="734">IF($AT$155="Thermal-Moisture Regime",IF($E725=BZ$159,$S725,""),IF($G725=BZ$159,$S725,""))</f>
        <v/>
      </c>
      <c r="CA725" s="450" t="str">
        <f t="shared" ref="CA725:CA744" ca="1" si="735">IF($AT$155="Thermal-Moisture Regime",IF($E725=BZ$159,$T725,""),IF($G725=BZ$159,$T725,""))</f>
        <v/>
      </c>
      <c r="CC725" s="450" t="str">
        <f t="shared" ref="CC725:CC744" ca="1" si="736">IF($AT$155="Thermal-Moisture Regime",IF($E725=CC$159,$S725,""),IF($G725=CC$159,$S725,""))</f>
        <v/>
      </c>
      <c r="CD725" s="450" t="str">
        <f t="shared" ref="CD725:CD744" ca="1" si="737">IF($AT$155="Thermal-Moisture Regime",IF($E725=CC$159,$T725,""),IF($G725=CC$159,$T725,""))</f>
        <v/>
      </c>
      <c r="CF725" s="450" t="str">
        <f t="shared" ref="CF725:CF744" si="738">IF($AT$155="Thermal-Moisture Regime",IF($E725=CF$159,$S725,""),IF($G725=CF$159,$S725,""))</f>
        <v/>
      </c>
      <c r="CG725" s="450" t="str">
        <f t="shared" ref="CG725:CG744" si="739">IF($AT$155="Thermal-Moisture Regime",IF($E725=CF$159,$T725,""),IF($G725=CF$159,$T725,""))</f>
        <v/>
      </c>
      <c r="CI725" s="450" t="str">
        <f t="shared" ref="CI725:CI744" ca="1" si="740">IF($AT$155="Thermal-Moisture Regime",IF($E725=CI$159,$S725,""),IF($G725=CI$159,$S725,""))</f>
        <v/>
      </c>
      <c r="CJ725" s="450" t="str">
        <f t="shared" ref="CJ725:CJ744" ca="1" si="741">IF($AT$155="Thermal-Moisture Regime",IF($E725=CI$159,$T725,""),IF($G725=CI$159,$T725,""))</f>
        <v/>
      </c>
      <c r="CL725" s="450" t="str">
        <f t="shared" ref="CL725:CL744" ca="1" si="742">IF($AT$155="Thermal-Moisture Regime",IF($E725=CL$159,$S725,""),IF($G725=CL$159,$S725,""))</f>
        <v/>
      </c>
      <c r="CM725" s="450" t="str">
        <f t="shared" ref="CM725:CM744" ca="1" si="743">IF($AT$155="Thermal-Moisture Regime",IF($E725=CL$159,$T725,""),IF($G725=CL$159,$T725,""))</f>
        <v/>
      </c>
    </row>
    <row r="726" spans="1:92" s="441" customFormat="1" ht="17.399999999999999" x14ac:dyDescent="0.55000000000000004">
      <c r="A726" s="445">
        <v>2</v>
      </c>
      <c r="B726" s="423" t="str">
        <f t="shared" ref="B726" si="744">CONCATENATE(E726,": ",C726)</f>
        <v>: FAO 1995</v>
      </c>
      <c r="C726" s="425" t="s">
        <v>331</v>
      </c>
      <c r="D726" s="470" t="s">
        <v>333</v>
      </c>
      <c r="E726" s="425"/>
      <c r="F726" s="425" t="s">
        <v>335</v>
      </c>
      <c r="G726" s="425"/>
      <c r="H726" s="305"/>
      <c r="I726" s="424">
        <v>1995</v>
      </c>
      <c r="J726" s="306"/>
      <c r="K726" s="569">
        <v>2.5</v>
      </c>
      <c r="L726" s="426" t="s">
        <v>341</v>
      </c>
      <c r="M726" s="427">
        <f t="shared" ref="M726:M733" si="745">K726</f>
        <v>2.5</v>
      </c>
      <c r="N726" s="426" t="s">
        <v>341</v>
      </c>
      <c r="O726" s="432"/>
      <c r="P726" s="431" t="s">
        <v>336</v>
      </c>
      <c r="Q726" s="431"/>
      <c r="S726" s="442">
        <f t="shared" ref="S726:S744" si="746">IF(AND(M726="",K726=""),"",IF(M726="",K726,M726))</f>
        <v>2.5</v>
      </c>
      <c r="T726" s="443">
        <f t="shared" ref="T726:T744" si="747">IF(S726="","",IF($S$753="Y",U726,IF(S726&gt;=$S$745-$T$5*$S$749,IF(S726&lt;=$S$745+$T$5*$S$749,S726,""),"")))</f>
        <v>2.5</v>
      </c>
      <c r="U726" s="442">
        <f t="shared" ref="U726:U744" si="748">IF(AND(M726="",K726=""),"",IF(M726="",K726*O726,M726*O726))</f>
        <v>0</v>
      </c>
      <c r="V726" s="444" t="str">
        <f t="shared" si="713"/>
        <v>kg feed/kg meat</v>
      </c>
      <c r="Z726" s="446"/>
      <c r="AP726" s="446"/>
      <c r="AS726" s="453"/>
      <c r="AU726" s="450" t="str">
        <f t="shared" ca="1" si="714"/>
        <v/>
      </c>
      <c r="AV726" s="450" t="str">
        <f t="shared" ca="1" si="715"/>
        <v/>
      </c>
      <c r="AX726" s="450" t="str">
        <f t="shared" ca="1" si="716"/>
        <v/>
      </c>
      <c r="AY726" s="450" t="str">
        <f t="shared" ca="1" si="717"/>
        <v/>
      </c>
      <c r="BA726" s="450" t="str">
        <f t="shared" ca="1" si="718"/>
        <v/>
      </c>
      <c r="BB726" s="450" t="str">
        <f t="shared" ca="1" si="719"/>
        <v/>
      </c>
      <c r="BD726" s="450" t="str">
        <f t="shared" ca="1" si="720"/>
        <v/>
      </c>
      <c r="BE726" s="450" t="str">
        <f t="shared" ca="1" si="721"/>
        <v/>
      </c>
      <c r="BG726" s="450" t="str">
        <f t="shared" ca="1" si="722"/>
        <v/>
      </c>
      <c r="BH726" s="450" t="str">
        <f t="shared" ca="1" si="723"/>
        <v/>
      </c>
      <c r="BI726" s="451"/>
      <c r="BJ726" s="450" t="str">
        <f t="shared" ca="1" si="724"/>
        <v/>
      </c>
      <c r="BK726" s="450" t="str">
        <f t="shared" ca="1" si="725"/>
        <v/>
      </c>
      <c r="BM726" s="450" t="str">
        <f t="shared" ca="1" si="726"/>
        <v/>
      </c>
      <c r="BN726" s="450" t="str">
        <f t="shared" ca="1" si="727"/>
        <v/>
      </c>
      <c r="BP726" s="450" t="str">
        <f t="shared" ca="1" si="728"/>
        <v/>
      </c>
      <c r="BQ726" s="450" t="str">
        <f t="shared" ca="1" si="729"/>
        <v/>
      </c>
      <c r="BS726" s="450" t="str">
        <f t="shared" ca="1" si="730"/>
        <v/>
      </c>
      <c r="BT726" s="450" t="str">
        <f t="shared" ca="1" si="731"/>
        <v/>
      </c>
      <c r="BU726" s="452"/>
      <c r="BV726" s="446"/>
      <c r="BW726" s="450" t="str">
        <f t="shared" ca="1" si="732"/>
        <v/>
      </c>
      <c r="BX726" s="450" t="str">
        <f t="shared" ca="1" si="733"/>
        <v/>
      </c>
      <c r="BY726" s="452"/>
      <c r="BZ726" s="450" t="str">
        <f t="shared" ca="1" si="734"/>
        <v/>
      </c>
      <c r="CA726" s="450" t="str">
        <f t="shared" ca="1" si="735"/>
        <v/>
      </c>
      <c r="CC726" s="450" t="str">
        <f t="shared" ca="1" si="736"/>
        <v/>
      </c>
      <c r="CD726" s="450" t="str">
        <f t="shared" ca="1" si="737"/>
        <v/>
      </c>
      <c r="CF726" s="450" t="str">
        <f t="shared" si="738"/>
        <v/>
      </c>
      <c r="CG726" s="450" t="str">
        <f t="shared" si="739"/>
        <v/>
      </c>
      <c r="CI726" s="450" t="str">
        <f t="shared" ca="1" si="740"/>
        <v/>
      </c>
      <c r="CJ726" s="450" t="str">
        <f t="shared" ca="1" si="741"/>
        <v/>
      </c>
      <c r="CL726" s="450" t="str">
        <f t="shared" ca="1" si="742"/>
        <v/>
      </c>
      <c r="CM726" s="450" t="str">
        <f t="shared" ca="1" si="743"/>
        <v/>
      </c>
    </row>
    <row r="727" spans="1:92" s="441" customFormat="1" ht="17.399999999999999" x14ac:dyDescent="0.55000000000000004">
      <c r="A727" s="445">
        <v>3</v>
      </c>
      <c r="B727" s="423" t="str">
        <f>CONCATENATE(E727,": ",C727)</f>
        <v>: FAO 1995</v>
      </c>
      <c r="C727" s="425" t="s">
        <v>331</v>
      </c>
      <c r="D727" s="470" t="s">
        <v>333</v>
      </c>
      <c r="E727" s="425"/>
      <c r="F727" s="425" t="s">
        <v>335</v>
      </c>
      <c r="G727" s="425"/>
      <c r="H727" s="305"/>
      <c r="I727" s="424">
        <v>1995</v>
      </c>
      <c r="J727" s="306"/>
      <c r="K727" s="529">
        <v>4</v>
      </c>
      <c r="L727" s="426" t="s">
        <v>341</v>
      </c>
      <c r="M727" s="427">
        <f t="shared" si="745"/>
        <v>4</v>
      </c>
      <c r="N727" s="426" t="s">
        <v>341</v>
      </c>
      <c r="O727" s="432"/>
      <c r="P727" s="431" t="s">
        <v>337</v>
      </c>
      <c r="Q727" s="431"/>
      <c r="S727" s="442">
        <f t="shared" si="746"/>
        <v>4</v>
      </c>
      <c r="T727" s="443">
        <f t="shared" si="747"/>
        <v>4</v>
      </c>
      <c r="U727" s="442">
        <f t="shared" si="748"/>
        <v>0</v>
      </c>
      <c r="V727" s="444" t="str">
        <f t="shared" si="713"/>
        <v>kg feed/kg meat</v>
      </c>
      <c r="Z727" s="446"/>
      <c r="AP727" s="446"/>
      <c r="AS727" s="453"/>
      <c r="AU727" s="450" t="str">
        <f t="shared" ca="1" si="714"/>
        <v/>
      </c>
      <c r="AV727" s="450" t="str">
        <f t="shared" ca="1" si="715"/>
        <v/>
      </c>
      <c r="AX727" s="450" t="str">
        <f t="shared" ca="1" si="716"/>
        <v/>
      </c>
      <c r="AY727" s="450" t="str">
        <f t="shared" ca="1" si="717"/>
        <v/>
      </c>
      <c r="BA727" s="450" t="str">
        <f t="shared" ca="1" si="718"/>
        <v/>
      </c>
      <c r="BB727" s="450" t="str">
        <f t="shared" ca="1" si="719"/>
        <v/>
      </c>
      <c r="BD727" s="450" t="str">
        <f t="shared" ca="1" si="720"/>
        <v/>
      </c>
      <c r="BE727" s="450" t="str">
        <f t="shared" ca="1" si="721"/>
        <v/>
      </c>
      <c r="BG727" s="450" t="str">
        <f t="shared" ca="1" si="722"/>
        <v/>
      </c>
      <c r="BH727" s="450" t="str">
        <f t="shared" ca="1" si="723"/>
        <v/>
      </c>
      <c r="BI727" s="451"/>
      <c r="BJ727" s="450" t="str">
        <f t="shared" ca="1" si="724"/>
        <v/>
      </c>
      <c r="BK727" s="450" t="str">
        <f t="shared" ca="1" si="725"/>
        <v/>
      </c>
      <c r="BM727" s="450" t="str">
        <f t="shared" ca="1" si="726"/>
        <v/>
      </c>
      <c r="BN727" s="450" t="str">
        <f t="shared" ca="1" si="727"/>
        <v/>
      </c>
      <c r="BP727" s="450" t="str">
        <f t="shared" ca="1" si="728"/>
        <v/>
      </c>
      <c r="BQ727" s="450" t="str">
        <f t="shared" ca="1" si="729"/>
        <v/>
      </c>
      <c r="BS727" s="450" t="str">
        <f t="shared" ca="1" si="730"/>
        <v/>
      </c>
      <c r="BT727" s="450" t="str">
        <f t="shared" ca="1" si="731"/>
        <v/>
      </c>
      <c r="BU727" s="452"/>
      <c r="BV727" s="446"/>
      <c r="BW727" s="450" t="str">
        <f t="shared" ca="1" si="732"/>
        <v/>
      </c>
      <c r="BX727" s="450" t="str">
        <f t="shared" ca="1" si="733"/>
        <v/>
      </c>
      <c r="BY727" s="452"/>
      <c r="BZ727" s="450" t="str">
        <f t="shared" ca="1" si="734"/>
        <v/>
      </c>
      <c r="CA727" s="450" t="str">
        <f t="shared" ca="1" si="735"/>
        <v/>
      </c>
      <c r="CC727" s="450" t="str">
        <f t="shared" ca="1" si="736"/>
        <v/>
      </c>
      <c r="CD727" s="450" t="str">
        <f t="shared" ca="1" si="737"/>
        <v/>
      </c>
      <c r="CF727" s="450" t="str">
        <f t="shared" si="738"/>
        <v/>
      </c>
      <c r="CG727" s="450" t="str">
        <f t="shared" si="739"/>
        <v/>
      </c>
      <c r="CI727" s="450" t="str">
        <f t="shared" ca="1" si="740"/>
        <v/>
      </c>
      <c r="CJ727" s="450" t="str">
        <f t="shared" ca="1" si="741"/>
        <v/>
      </c>
      <c r="CL727" s="450" t="str">
        <f t="shared" ca="1" si="742"/>
        <v/>
      </c>
      <c r="CM727" s="450" t="str">
        <f t="shared" ca="1" si="743"/>
        <v/>
      </c>
    </row>
    <row r="728" spans="1:92" s="441" customFormat="1" ht="17.399999999999999" x14ac:dyDescent="0.55000000000000004">
      <c r="A728" s="445">
        <v>4</v>
      </c>
      <c r="B728" s="423" t="str">
        <f t="shared" ref="B728:B744" si="749">CONCATENATE(E728,": ",C728)</f>
        <v>: Godfray 2010</v>
      </c>
      <c r="C728" s="424" t="s">
        <v>358</v>
      </c>
      <c r="D728" s="424" t="s">
        <v>359</v>
      </c>
      <c r="E728" s="425"/>
      <c r="F728" s="424" t="s">
        <v>335</v>
      </c>
      <c r="G728" s="425"/>
      <c r="H728" s="305"/>
      <c r="I728" s="424">
        <v>2010</v>
      </c>
      <c r="J728" s="306"/>
      <c r="K728" s="529">
        <v>4</v>
      </c>
      <c r="L728" s="426" t="s">
        <v>341</v>
      </c>
      <c r="M728" s="427">
        <f t="shared" si="745"/>
        <v>4</v>
      </c>
      <c r="N728" s="426" t="s">
        <v>341</v>
      </c>
      <c r="O728" s="432"/>
      <c r="P728" s="431"/>
      <c r="Q728" s="431"/>
      <c r="S728" s="442">
        <f t="shared" si="746"/>
        <v>4</v>
      </c>
      <c r="T728" s="443">
        <f t="shared" si="747"/>
        <v>4</v>
      </c>
      <c r="U728" s="442">
        <f t="shared" si="748"/>
        <v>0</v>
      </c>
      <c r="V728" s="444" t="str">
        <f t="shared" si="713"/>
        <v>kg feed/kg meat</v>
      </c>
      <c r="Z728" s="446"/>
      <c r="AP728" s="446"/>
      <c r="AS728" s="452"/>
      <c r="AU728" s="450" t="str">
        <f t="shared" ca="1" si="714"/>
        <v/>
      </c>
      <c r="AV728" s="450" t="str">
        <f t="shared" ca="1" si="715"/>
        <v/>
      </c>
      <c r="AX728" s="450" t="str">
        <f t="shared" ca="1" si="716"/>
        <v/>
      </c>
      <c r="AY728" s="450" t="str">
        <f t="shared" ca="1" si="717"/>
        <v/>
      </c>
      <c r="BA728" s="450" t="str">
        <f t="shared" ca="1" si="718"/>
        <v/>
      </c>
      <c r="BB728" s="450" t="str">
        <f t="shared" ca="1" si="719"/>
        <v/>
      </c>
      <c r="BD728" s="450" t="str">
        <f t="shared" ca="1" si="720"/>
        <v/>
      </c>
      <c r="BE728" s="450" t="str">
        <f t="shared" ca="1" si="721"/>
        <v/>
      </c>
      <c r="BG728" s="450" t="str">
        <f t="shared" ca="1" si="722"/>
        <v/>
      </c>
      <c r="BH728" s="450" t="str">
        <f t="shared" ca="1" si="723"/>
        <v/>
      </c>
      <c r="BI728" s="451"/>
      <c r="BJ728" s="450" t="str">
        <f t="shared" ca="1" si="724"/>
        <v/>
      </c>
      <c r="BK728" s="450" t="str">
        <f t="shared" ca="1" si="725"/>
        <v/>
      </c>
      <c r="BM728" s="450" t="str">
        <f t="shared" ca="1" si="726"/>
        <v/>
      </c>
      <c r="BN728" s="450" t="str">
        <f t="shared" ca="1" si="727"/>
        <v/>
      </c>
      <c r="BP728" s="450" t="str">
        <f t="shared" ca="1" si="728"/>
        <v/>
      </c>
      <c r="BQ728" s="450" t="str">
        <f t="shared" ca="1" si="729"/>
        <v/>
      </c>
      <c r="BS728" s="450" t="str">
        <f t="shared" ca="1" si="730"/>
        <v/>
      </c>
      <c r="BT728" s="450" t="str">
        <f t="shared" ca="1" si="731"/>
        <v/>
      </c>
      <c r="BU728" s="452"/>
      <c r="BV728" s="446"/>
      <c r="BW728" s="450" t="str">
        <f t="shared" ca="1" si="732"/>
        <v/>
      </c>
      <c r="BX728" s="450" t="str">
        <f t="shared" ca="1" si="733"/>
        <v/>
      </c>
      <c r="BY728" s="452"/>
      <c r="BZ728" s="450" t="str">
        <f t="shared" ca="1" si="734"/>
        <v/>
      </c>
      <c r="CA728" s="450" t="str">
        <f t="shared" ca="1" si="735"/>
        <v/>
      </c>
      <c r="CC728" s="450" t="str">
        <f t="shared" ca="1" si="736"/>
        <v/>
      </c>
      <c r="CD728" s="450" t="str">
        <f t="shared" ca="1" si="737"/>
        <v/>
      </c>
      <c r="CF728" s="450" t="str">
        <f t="shared" si="738"/>
        <v/>
      </c>
      <c r="CG728" s="450" t="str">
        <f t="shared" si="739"/>
        <v/>
      </c>
      <c r="CI728" s="450" t="str">
        <f t="shared" ca="1" si="740"/>
        <v/>
      </c>
      <c r="CJ728" s="450" t="str">
        <f t="shared" ca="1" si="741"/>
        <v/>
      </c>
      <c r="CL728" s="450" t="str">
        <f t="shared" ca="1" si="742"/>
        <v/>
      </c>
      <c r="CM728" s="450" t="str">
        <f t="shared" ca="1" si="743"/>
        <v/>
      </c>
    </row>
    <row r="729" spans="1:92" s="441" customFormat="1" ht="17.399999999999999" x14ac:dyDescent="0.55000000000000004">
      <c r="A729" s="445">
        <v>5</v>
      </c>
      <c r="B729" s="423" t="str">
        <f t="shared" si="749"/>
        <v>: Galloway 2007</v>
      </c>
      <c r="C729" s="424" t="s">
        <v>361</v>
      </c>
      <c r="D729" s="424" t="s">
        <v>360</v>
      </c>
      <c r="E729" s="425"/>
      <c r="F729" s="424" t="s">
        <v>266</v>
      </c>
      <c r="G729" s="425"/>
      <c r="H729" s="305"/>
      <c r="I729" s="424">
        <v>2007</v>
      </c>
      <c r="J729" s="306"/>
      <c r="K729" s="529">
        <v>3.8</v>
      </c>
      <c r="L729" s="426" t="s">
        <v>341</v>
      </c>
      <c r="M729" s="427">
        <f t="shared" si="745"/>
        <v>3.8</v>
      </c>
      <c r="N729" s="426" t="s">
        <v>341</v>
      </c>
      <c r="O729" s="432"/>
      <c r="P729" s="431"/>
      <c r="Q729" s="431"/>
      <c r="S729" s="442">
        <f t="shared" si="746"/>
        <v>3.8</v>
      </c>
      <c r="T729" s="443">
        <f t="shared" si="747"/>
        <v>3.8</v>
      </c>
      <c r="U729" s="442">
        <f t="shared" si="748"/>
        <v>0</v>
      </c>
      <c r="V729" s="444" t="str">
        <f t="shared" si="713"/>
        <v>kg feed/kg meat</v>
      </c>
      <c r="Z729" s="446"/>
      <c r="AP729" s="446"/>
      <c r="AS729" s="453"/>
      <c r="AU729" s="450" t="str">
        <f t="shared" ca="1" si="714"/>
        <v/>
      </c>
      <c r="AV729" s="450" t="str">
        <f t="shared" ca="1" si="715"/>
        <v/>
      </c>
      <c r="AX729" s="450" t="str">
        <f t="shared" ca="1" si="716"/>
        <v/>
      </c>
      <c r="AY729" s="450" t="str">
        <f t="shared" ca="1" si="717"/>
        <v/>
      </c>
      <c r="BA729" s="450" t="str">
        <f t="shared" ca="1" si="718"/>
        <v/>
      </c>
      <c r="BB729" s="450" t="str">
        <f t="shared" ca="1" si="719"/>
        <v/>
      </c>
      <c r="BD729" s="450" t="str">
        <f t="shared" ca="1" si="720"/>
        <v/>
      </c>
      <c r="BE729" s="450" t="str">
        <f t="shared" ca="1" si="721"/>
        <v/>
      </c>
      <c r="BG729" s="450" t="str">
        <f t="shared" ca="1" si="722"/>
        <v/>
      </c>
      <c r="BH729" s="450" t="str">
        <f t="shared" ca="1" si="723"/>
        <v/>
      </c>
      <c r="BI729" s="451"/>
      <c r="BJ729" s="450" t="str">
        <f t="shared" ca="1" si="724"/>
        <v/>
      </c>
      <c r="BK729" s="450" t="str">
        <f t="shared" ca="1" si="725"/>
        <v/>
      </c>
      <c r="BM729" s="450" t="str">
        <f t="shared" ca="1" si="726"/>
        <v/>
      </c>
      <c r="BN729" s="450" t="str">
        <f t="shared" ca="1" si="727"/>
        <v/>
      </c>
      <c r="BP729" s="450" t="str">
        <f t="shared" ca="1" si="728"/>
        <v/>
      </c>
      <c r="BQ729" s="450" t="str">
        <f t="shared" ca="1" si="729"/>
        <v/>
      </c>
      <c r="BS729" s="450" t="str">
        <f t="shared" ca="1" si="730"/>
        <v/>
      </c>
      <c r="BT729" s="450" t="str">
        <f t="shared" ca="1" si="731"/>
        <v/>
      </c>
      <c r="BU729" s="452"/>
      <c r="BV729" s="446"/>
      <c r="BW729" s="450" t="str">
        <f t="shared" ca="1" si="732"/>
        <v/>
      </c>
      <c r="BX729" s="450" t="str">
        <f t="shared" ca="1" si="733"/>
        <v/>
      </c>
      <c r="BY729" s="452"/>
      <c r="BZ729" s="450" t="str">
        <f t="shared" ca="1" si="734"/>
        <v/>
      </c>
      <c r="CA729" s="450" t="str">
        <f t="shared" ca="1" si="735"/>
        <v/>
      </c>
      <c r="CC729" s="450" t="str">
        <f t="shared" ca="1" si="736"/>
        <v/>
      </c>
      <c r="CD729" s="450" t="str">
        <f t="shared" ca="1" si="737"/>
        <v/>
      </c>
      <c r="CF729" s="450" t="str">
        <f t="shared" si="738"/>
        <v/>
      </c>
      <c r="CG729" s="450" t="str">
        <f t="shared" si="739"/>
        <v/>
      </c>
      <c r="CI729" s="450" t="str">
        <f t="shared" ca="1" si="740"/>
        <v/>
      </c>
      <c r="CJ729" s="450" t="str">
        <f t="shared" ca="1" si="741"/>
        <v/>
      </c>
      <c r="CL729" s="450" t="str">
        <f t="shared" ca="1" si="742"/>
        <v/>
      </c>
      <c r="CM729" s="450" t="str">
        <f t="shared" ca="1" si="743"/>
        <v/>
      </c>
    </row>
    <row r="730" spans="1:92" s="441" customFormat="1" ht="17.399999999999999" x14ac:dyDescent="0.55000000000000004">
      <c r="A730" s="445">
        <v>6</v>
      </c>
      <c r="B730" s="423" t="str">
        <f t="shared" si="749"/>
        <v>: Wilkinson 2011</v>
      </c>
      <c r="C730" s="424" t="s">
        <v>363</v>
      </c>
      <c r="D730" s="424" t="s">
        <v>362</v>
      </c>
      <c r="E730" s="425"/>
      <c r="F730" s="424" t="s">
        <v>266</v>
      </c>
      <c r="G730" s="425"/>
      <c r="H730" s="305"/>
      <c r="I730" s="424">
        <v>2011</v>
      </c>
      <c r="J730" s="306"/>
      <c r="K730" s="529">
        <v>3.6</v>
      </c>
      <c r="L730" s="426" t="s">
        <v>341</v>
      </c>
      <c r="M730" s="427">
        <f t="shared" si="745"/>
        <v>3.6</v>
      </c>
      <c r="N730" s="426" t="s">
        <v>341</v>
      </c>
      <c r="O730" s="432"/>
      <c r="P730" s="431"/>
      <c r="Q730" s="431"/>
      <c r="S730" s="442">
        <f t="shared" si="746"/>
        <v>3.6</v>
      </c>
      <c r="T730" s="443">
        <f t="shared" si="747"/>
        <v>3.6</v>
      </c>
      <c r="U730" s="442">
        <f t="shared" si="748"/>
        <v>0</v>
      </c>
      <c r="V730" s="444" t="str">
        <f t="shared" si="713"/>
        <v>kg feed/kg meat</v>
      </c>
      <c r="Z730" s="446"/>
      <c r="AP730" s="446"/>
      <c r="AS730" s="453"/>
      <c r="AU730" s="450" t="str">
        <f t="shared" ca="1" si="714"/>
        <v/>
      </c>
      <c r="AV730" s="450" t="str">
        <f t="shared" ca="1" si="715"/>
        <v/>
      </c>
      <c r="AX730" s="450" t="str">
        <f t="shared" ca="1" si="716"/>
        <v/>
      </c>
      <c r="AY730" s="450" t="str">
        <f t="shared" ca="1" si="717"/>
        <v/>
      </c>
      <c r="BA730" s="450" t="str">
        <f t="shared" ca="1" si="718"/>
        <v/>
      </c>
      <c r="BB730" s="450" t="str">
        <f t="shared" ca="1" si="719"/>
        <v/>
      </c>
      <c r="BD730" s="450" t="str">
        <f t="shared" ca="1" si="720"/>
        <v/>
      </c>
      <c r="BE730" s="450" t="str">
        <f t="shared" ca="1" si="721"/>
        <v/>
      </c>
      <c r="BG730" s="450" t="str">
        <f t="shared" ca="1" si="722"/>
        <v/>
      </c>
      <c r="BH730" s="450" t="str">
        <f t="shared" ca="1" si="723"/>
        <v/>
      </c>
      <c r="BI730" s="451"/>
      <c r="BJ730" s="450" t="str">
        <f t="shared" ca="1" si="724"/>
        <v/>
      </c>
      <c r="BK730" s="450" t="str">
        <f t="shared" ca="1" si="725"/>
        <v/>
      </c>
      <c r="BM730" s="450" t="str">
        <f t="shared" ca="1" si="726"/>
        <v/>
      </c>
      <c r="BN730" s="450" t="str">
        <f t="shared" ca="1" si="727"/>
        <v/>
      </c>
      <c r="BP730" s="450" t="str">
        <f t="shared" ca="1" si="728"/>
        <v/>
      </c>
      <c r="BQ730" s="450" t="str">
        <f t="shared" ca="1" si="729"/>
        <v/>
      </c>
      <c r="BS730" s="450" t="str">
        <f t="shared" ca="1" si="730"/>
        <v/>
      </c>
      <c r="BT730" s="450" t="str">
        <f t="shared" ca="1" si="731"/>
        <v/>
      </c>
      <c r="BU730" s="452"/>
      <c r="BV730" s="446"/>
      <c r="BW730" s="450" t="str">
        <f t="shared" ca="1" si="732"/>
        <v/>
      </c>
      <c r="BX730" s="450" t="str">
        <f t="shared" ca="1" si="733"/>
        <v/>
      </c>
      <c r="BY730" s="452"/>
      <c r="BZ730" s="450" t="str">
        <f t="shared" ca="1" si="734"/>
        <v/>
      </c>
      <c r="CA730" s="450" t="str">
        <f t="shared" ca="1" si="735"/>
        <v/>
      </c>
      <c r="CC730" s="450" t="str">
        <f t="shared" ca="1" si="736"/>
        <v/>
      </c>
      <c r="CD730" s="450" t="str">
        <f t="shared" ca="1" si="737"/>
        <v/>
      </c>
      <c r="CF730" s="450" t="str">
        <f t="shared" si="738"/>
        <v/>
      </c>
      <c r="CG730" s="450" t="str">
        <f t="shared" si="739"/>
        <v/>
      </c>
      <c r="CI730" s="450" t="str">
        <f t="shared" ca="1" si="740"/>
        <v/>
      </c>
      <c r="CJ730" s="450" t="str">
        <f t="shared" ca="1" si="741"/>
        <v/>
      </c>
      <c r="CL730" s="450" t="str">
        <f t="shared" ca="1" si="742"/>
        <v/>
      </c>
      <c r="CM730" s="450" t="str">
        <f t="shared" ca="1" si="743"/>
        <v/>
      </c>
    </row>
    <row r="731" spans="1:92" s="441" customFormat="1" ht="17.399999999999999" x14ac:dyDescent="0.55000000000000004">
      <c r="A731" s="445">
        <v>7</v>
      </c>
      <c r="B731" s="423" t="str">
        <f t="shared" si="749"/>
        <v>: Shepon 2016</v>
      </c>
      <c r="C731" s="424" t="s">
        <v>404</v>
      </c>
      <c r="D731" s="424" t="s">
        <v>405</v>
      </c>
      <c r="E731" s="425"/>
      <c r="F731" s="424" t="s">
        <v>187</v>
      </c>
      <c r="G731" s="425"/>
      <c r="H731" s="305"/>
      <c r="I731" s="424">
        <v>2016</v>
      </c>
      <c r="J731" s="306"/>
      <c r="K731" s="529">
        <v>6</v>
      </c>
      <c r="L731" s="426" t="s">
        <v>341</v>
      </c>
      <c r="M731" s="427">
        <f t="shared" si="745"/>
        <v>6</v>
      </c>
      <c r="N731" s="426" t="s">
        <v>341</v>
      </c>
      <c r="O731" s="432"/>
      <c r="P731" s="430" t="s">
        <v>341</v>
      </c>
      <c r="Q731" s="431"/>
      <c r="S731" s="442">
        <f t="shared" si="746"/>
        <v>6</v>
      </c>
      <c r="T731" s="443">
        <f t="shared" si="747"/>
        <v>6</v>
      </c>
      <c r="U731" s="442">
        <f t="shared" si="748"/>
        <v>0</v>
      </c>
      <c r="V731" s="444" t="str">
        <f t="shared" si="713"/>
        <v>kg feed/kg meat</v>
      </c>
      <c r="Z731" s="446"/>
      <c r="AP731" s="446"/>
      <c r="AS731" s="453"/>
      <c r="AU731" s="450" t="str">
        <f t="shared" ca="1" si="714"/>
        <v/>
      </c>
      <c r="AV731" s="450" t="str">
        <f t="shared" ca="1" si="715"/>
        <v/>
      </c>
      <c r="AX731" s="450" t="str">
        <f t="shared" ca="1" si="716"/>
        <v/>
      </c>
      <c r="AY731" s="450" t="str">
        <f t="shared" ca="1" si="717"/>
        <v/>
      </c>
      <c r="BA731" s="450" t="str">
        <f t="shared" ca="1" si="718"/>
        <v/>
      </c>
      <c r="BB731" s="450" t="str">
        <f t="shared" ca="1" si="719"/>
        <v/>
      </c>
      <c r="BD731" s="450" t="str">
        <f t="shared" ca="1" si="720"/>
        <v/>
      </c>
      <c r="BE731" s="450" t="str">
        <f t="shared" ca="1" si="721"/>
        <v/>
      </c>
      <c r="BG731" s="450" t="str">
        <f t="shared" ca="1" si="722"/>
        <v/>
      </c>
      <c r="BH731" s="450" t="str">
        <f t="shared" ca="1" si="723"/>
        <v/>
      </c>
      <c r="BI731" s="451"/>
      <c r="BJ731" s="450" t="str">
        <f t="shared" ca="1" si="724"/>
        <v/>
      </c>
      <c r="BK731" s="450" t="str">
        <f t="shared" ca="1" si="725"/>
        <v/>
      </c>
      <c r="BM731" s="450" t="str">
        <f t="shared" ca="1" si="726"/>
        <v/>
      </c>
      <c r="BN731" s="450" t="str">
        <f t="shared" ca="1" si="727"/>
        <v/>
      </c>
      <c r="BP731" s="450" t="str">
        <f t="shared" ca="1" si="728"/>
        <v/>
      </c>
      <c r="BQ731" s="450" t="str">
        <f t="shared" ca="1" si="729"/>
        <v/>
      </c>
      <c r="BS731" s="450" t="str">
        <f t="shared" ca="1" si="730"/>
        <v/>
      </c>
      <c r="BT731" s="450" t="str">
        <f t="shared" ca="1" si="731"/>
        <v/>
      </c>
      <c r="BU731" s="452"/>
      <c r="BV731" s="446"/>
      <c r="BW731" s="450" t="str">
        <f t="shared" ca="1" si="732"/>
        <v/>
      </c>
      <c r="BX731" s="450" t="str">
        <f t="shared" ca="1" si="733"/>
        <v/>
      </c>
      <c r="BY731" s="452"/>
      <c r="BZ731" s="450" t="str">
        <f t="shared" ca="1" si="734"/>
        <v/>
      </c>
      <c r="CA731" s="450" t="str">
        <f t="shared" ca="1" si="735"/>
        <v/>
      </c>
      <c r="CC731" s="450" t="str">
        <f t="shared" ca="1" si="736"/>
        <v/>
      </c>
      <c r="CD731" s="450" t="str">
        <f t="shared" ca="1" si="737"/>
        <v/>
      </c>
      <c r="CF731" s="450" t="str">
        <f t="shared" si="738"/>
        <v/>
      </c>
      <c r="CG731" s="450" t="str">
        <f t="shared" si="739"/>
        <v/>
      </c>
      <c r="CI731" s="450" t="str">
        <f t="shared" ca="1" si="740"/>
        <v/>
      </c>
      <c r="CJ731" s="450" t="str">
        <f t="shared" ca="1" si="741"/>
        <v/>
      </c>
      <c r="CL731" s="450" t="str">
        <f t="shared" ca="1" si="742"/>
        <v/>
      </c>
      <c r="CM731" s="450" t="str">
        <f t="shared" ca="1" si="743"/>
        <v/>
      </c>
    </row>
    <row r="732" spans="1:92" s="441" customFormat="1" ht="17.399999999999999" x14ac:dyDescent="0.55000000000000004">
      <c r="A732" s="445">
        <v>8</v>
      </c>
      <c r="B732" s="423" t="str">
        <f t="shared" si="749"/>
        <v>: Peters 2014</v>
      </c>
      <c r="C732" s="474" t="s">
        <v>415</v>
      </c>
      <c r="D732" s="475" t="s">
        <v>416</v>
      </c>
      <c r="E732" s="476"/>
      <c r="F732" s="475" t="s">
        <v>187</v>
      </c>
      <c r="G732" s="476"/>
      <c r="H732" s="477"/>
      <c r="I732" s="475">
        <v>2014</v>
      </c>
      <c r="J732" s="477"/>
      <c r="K732" s="574">
        <v>4.9000000000000004</v>
      </c>
      <c r="L732" s="478" t="s">
        <v>341</v>
      </c>
      <c r="M732" s="479">
        <f t="shared" si="745"/>
        <v>4.9000000000000004</v>
      </c>
      <c r="N732" s="478" t="s">
        <v>418</v>
      </c>
      <c r="O732" s="504"/>
      <c r="P732" s="457" t="s">
        <v>419</v>
      </c>
      <c r="Q732" s="431"/>
      <c r="S732" s="442">
        <f t="shared" si="746"/>
        <v>4.9000000000000004</v>
      </c>
      <c r="T732" s="443">
        <f t="shared" si="747"/>
        <v>4.9000000000000004</v>
      </c>
      <c r="U732" s="442">
        <f t="shared" si="748"/>
        <v>0</v>
      </c>
      <c r="V732" s="444" t="str">
        <f t="shared" si="713"/>
        <v>tons feed per ton meat</v>
      </c>
      <c r="Z732" s="446"/>
      <c r="AP732" s="446"/>
      <c r="AS732" s="453"/>
      <c r="AU732" s="450" t="str">
        <f t="shared" ca="1" si="714"/>
        <v/>
      </c>
      <c r="AV732" s="450" t="str">
        <f t="shared" ca="1" si="715"/>
        <v/>
      </c>
      <c r="AX732" s="450" t="str">
        <f t="shared" ca="1" si="716"/>
        <v/>
      </c>
      <c r="AY732" s="450" t="str">
        <f t="shared" ca="1" si="717"/>
        <v/>
      </c>
      <c r="BA732" s="450" t="str">
        <f t="shared" ca="1" si="718"/>
        <v/>
      </c>
      <c r="BB732" s="450" t="str">
        <f t="shared" ca="1" si="719"/>
        <v/>
      </c>
      <c r="BD732" s="450" t="str">
        <f t="shared" ca="1" si="720"/>
        <v/>
      </c>
      <c r="BE732" s="450" t="str">
        <f t="shared" ca="1" si="721"/>
        <v/>
      </c>
      <c r="BG732" s="450" t="str">
        <f t="shared" ca="1" si="722"/>
        <v/>
      </c>
      <c r="BH732" s="450" t="str">
        <f t="shared" ca="1" si="723"/>
        <v/>
      </c>
      <c r="BI732" s="451"/>
      <c r="BJ732" s="450" t="str">
        <f t="shared" ca="1" si="724"/>
        <v/>
      </c>
      <c r="BK732" s="450" t="str">
        <f t="shared" ca="1" si="725"/>
        <v/>
      </c>
      <c r="BM732" s="450" t="str">
        <f t="shared" ca="1" si="726"/>
        <v/>
      </c>
      <c r="BN732" s="450" t="str">
        <f t="shared" ca="1" si="727"/>
        <v/>
      </c>
      <c r="BP732" s="450" t="str">
        <f t="shared" ca="1" si="728"/>
        <v/>
      </c>
      <c r="BQ732" s="450" t="str">
        <f t="shared" ca="1" si="729"/>
        <v/>
      </c>
      <c r="BS732" s="450" t="str">
        <f t="shared" ca="1" si="730"/>
        <v/>
      </c>
      <c r="BT732" s="450" t="str">
        <f t="shared" ca="1" si="731"/>
        <v/>
      </c>
      <c r="BU732" s="452"/>
      <c r="BV732" s="446"/>
      <c r="BW732" s="450" t="str">
        <f t="shared" ca="1" si="732"/>
        <v/>
      </c>
      <c r="BX732" s="450" t="str">
        <f t="shared" ca="1" si="733"/>
        <v/>
      </c>
      <c r="BY732" s="452"/>
      <c r="BZ732" s="450" t="str">
        <f t="shared" ca="1" si="734"/>
        <v/>
      </c>
      <c r="CA732" s="450" t="str">
        <f t="shared" ca="1" si="735"/>
        <v/>
      </c>
      <c r="CC732" s="450" t="str">
        <f t="shared" ca="1" si="736"/>
        <v/>
      </c>
      <c r="CD732" s="450" t="str">
        <f t="shared" ca="1" si="737"/>
        <v/>
      </c>
      <c r="CF732" s="450" t="str">
        <f t="shared" si="738"/>
        <v/>
      </c>
      <c r="CG732" s="450" t="str">
        <f t="shared" si="739"/>
        <v/>
      </c>
      <c r="CI732" s="450" t="str">
        <f t="shared" ca="1" si="740"/>
        <v/>
      </c>
      <c r="CJ732" s="450" t="str">
        <f t="shared" ca="1" si="741"/>
        <v/>
      </c>
      <c r="CL732" s="450" t="str">
        <f t="shared" ca="1" si="742"/>
        <v/>
      </c>
      <c r="CM732" s="450" t="str">
        <f t="shared" ca="1" si="743"/>
        <v/>
      </c>
    </row>
    <row r="733" spans="1:92" s="441" customFormat="1" ht="17.399999999999999" x14ac:dyDescent="0.55000000000000004">
      <c r="A733" s="445">
        <v>9</v>
      </c>
      <c r="B733" s="423" t="str">
        <f t="shared" si="749"/>
        <v>: Tilman 2014</v>
      </c>
      <c r="C733" s="474" t="s">
        <v>423</v>
      </c>
      <c r="D733" s="475" t="s">
        <v>424</v>
      </c>
      <c r="E733" s="476"/>
      <c r="F733" s="475" t="s">
        <v>266</v>
      </c>
      <c r="G733" s="476"/>
      <c r="H733" s="477"/>
      <c r="I733" s="475">
        <v>2014</v>
      </c>
      <c r="J733" s="477"/>
      <c r="K733" s="574">
        <v>5.7</v>
      </c>
      <c r="L733" s="478" t="s">
        <v>426</v>
      </c>
      <c r="M733" s="479">
        <f t="shared" si="745"/>
        <v>5.7</v>
      </c>
      <c r="N733" s="426" t="s">
        <v>341</v>
      </c>
      <c r="O733" s="432"/>
      <c r="P733" s="431"/>
      <c r="Q733" s="431"/>
      <c r="S733" s="442">
        <f t="shared" si="746"/>
        <v>5.7</v>
      </c>
      <c r="T733" s="443">
        <f t="shared" si="747"/>
        <v>5.7</v>
      </c>
      <c r="U733" s="442">
        <f t="shared" si="748"/>
        <v>0</v>
      </c>
      <c r="V733" s="444" t="str">
        <f t="shared" si="713"/>
        <v>kg feed/kg meat</v>
      </c>
      <c r="Z733" s="446"/>
      <c r="AP733" s="446"/>
      <c r="AS733" s="453"/>
      <c r="AU733" s="450" t="str">
        <f t="shared" ca="1" si="714"/>
        <v/>
      </c>
      <c r="AV733" s="450" t="str">
        <f t="shared" ca="1" si="715"/>
        <v/>
      </c>
      <c r="AX733" s="450" t="str">
        <f t="shared" ca="1" si="716"/>
        <v/>
      </c>
      <c r="AY733" s="450" t="str">
        <f t="shared" ca="1" si="717"/>
        <v/>
      </c>
      <c r="BA733" s="450" t="str">
        <f t="shared" ca="1" si="718"/>
        <v/>
      </c>
      <c r="BB733" s="450" t="str">
        <f t="shared" ca="1" si="719"/>
        <v/>
      </c>
      <c r="BD733" s="450" t="str">
        <f t="shared" ca="1" si="720"/>
        <v/>
      </c>
      <c r="BE733" s="450" t="str">
        <f t="shared" ca="1" si="721"/>
        <v/>
      </c>
      <c r="BG733" s="450" t="str">
        <f t="shared" ca="1" si="722"/>
        <v/>
      </c>
      <c r="BH733" s="450" t="str">
        <f t="shared" ca="1" si="723"/>
        <v/>
      </c>
      <c r="BI733" s="451"/>
      <c r="BJ733" s="450" t="str">
        <f t="shared" ca="1" si="724"/>
        <v/>
      </c>
      <c r="BK733" s="450" t="str">
        <f t="shared" ca="1" si="725"/>
        <v/>
      </c>
      <c r="BM733" s="450" t="str">
        <f t="shared" ca="1" si="726"/>
        <v/>
      </c>
      <c r="BN733" s="450" t="str">
        <f t="shared" ca="1" si="727"/>
        <v/>
      </c>
      <c r="BP733" s="450" t="str">
        <f t="shared" ca="1" si="728"/>
        <v/>
      </c>
      <c r="BQ733" s="450" t="str">
        <f t="shared" ca="1" si="729"/>
        <v/>
      </c>
      <c r="BS733" s="450" t="str">
        <f t="shared" ca="1" si="730"/>
        <v/>
      </c>
      <c r="BT733" s="450" t="str">
        <f t="shared" ca="1" si="731"/>
        <v/>
      </c>
      <c r="BU733" s="452"/>
      <c r="BV733" s="446"/>
      <c r="BW733" s="450" t="str">
        <f t="shared" ca="1" si="732"/>
        <v/>
      </c>
      <c r="BX733" s="450" t="str">
        <f t="shared" ca="1" si="733"/>
        <v/>
      </c>
      <c r="BY733" s="452"/>
      <c r="BZ733" s="450" t="str">
        <f t="shared" ca="1" si="734"/>
        <v/>
      </c>
      <c r="CA733" s="450" t="str">
        <f t="shared" ca="1" si="735"/>
        <v/>
      </c>
      <c r="CC733" s="450" t="str">
        <f t="shared" ca="1" si="736"/>
        <v/>
      </c>
      <c r="CD733" s="450" t="str">
        <f t="shared" ca="1" si="737"/>
        <v/>
      </c>
      <c r="CF733" s="450" t="str">
        <f t="shared" si="738"/>
        <v/>
      </c>
      <c r="CG733" s="450" t="str">
        <f t="shared" si="739"/>
        <v/>
      </c>
      <c r="CI733" s="450" t="str">
        <f t="shared" ca="1" si="740"/>
        <v/>
      </c>
      <c r="CJ733" s="450" t="str">
        <f t="shared" ca="1" si="741"/>
        <v/>
      </c>
      <c r="CL733" s="450" t="str">
        <f t="shared" ca="1" si="742"/>
        <v/>
      </c>
      <c r="CM733" s="450" t="str">
        <f t="shared" ca="1" si="743"/>
        <v/>
      </c>
    </row>
    <row r="734" spans="1:92" s="441" customFormat="1" ht="17.399999999999999" x14ac:dyDescent="0.55000000000000004">
      <c r="A734" s="445">
        <v>10</v>
      </c>
      <c r="B734" s="423" t="str">
        <f t="shared" si="749"/>
        <v xml:space="preserve">: </v>
      </c>
      <c r="C734" s="474"/>
      <c r="D734" s="475"/>
      <c r="E734" s="476"/>
      <c r="F734" s="475"/>
      <c r="G734" s="476"/>
      <c r="H734" s="477"/>
      <c r="I734" s="475"/>
      <c r="J734" s="477"/>
      <c r="K734" s="574"/>
      <c r="L734" s="478"/>
      <c r="M734" s="479"/>
      <c r="N734" s="426" t="s">
        <v>341</v>
      </c>
      <c r="O734" s="432"/>
      <c r="P734" s="431"/>
      <c r="Q734" s="431"/>
      <c r="S734" s="442" t="str">
        <f t="shared" si="746"/>
        <v/>
      </c>
      <c r="T734" s="443" t="str">
        <f t="shared" si="747"/>
        <v/>
      </c>
      <c r="U734" s="442" t="str">
        <f t="shared" si="748"/>
        <v/>
      </c>
      <c r="V734" s="444" t="str">
        <f t="shared" si="713"/>
        <v>kg feed/kg meat</v>
      </c>
      <c r="Z734" s="446"/>
      <c r="AP734" s="446"/>
      <c r="AS734" s="453"/>
      <c r="AU734" s="450" t="str">
        <f t="shared" ca="1" si="714"/>
        <v/>
      </c>
      <c r="AV734" s="450" t="str">
        <f t="shared" ca="1" si="715"/>
        <v/>
      </c>
      <c r="AX734" s="450" t="str">
        <f t="shared" ca="1" si="716"/>
        <v/>
      </c>
      <c r="AY734" s="450" t="str">
        <f t="shared" ca="1" si="717"/>
        <v/>
      </c>
      <c r="BA734" s="450" t="str">
        <f t="shared" ca="1" si="718"/>
        <v/>
      </c>
      <c r="BB734" s="450" t="str">
        <f t="shared" ca="1" si="719"/>
        <v/>
      </c>
      <c r="BD734" s="450" t="str">
        <f t="shared" ca="1" si="720"/>
        <v/>
      </c>
      <c r="BE734" s="450" t="str">
        <f t="shared" ca="1" si="721"/>
        <v/>
      </c>
      <c r="BG734" s="450" t="str">
        <f t="shared" ca="1" si="722"/>
        <v/>
      </c>
      <c r="BH734" s="450" t="str">
        <f t="shared" ca="1" si="723"/>
        <v/>
      </c>
      <c r="BI734" s="451"/>
      <c r="BJ734" s="450" t="str">
        <f t="shared" ca="1" si="724"/>
        <v/>
      </c>
      <c r="BK734" s="450" t="str">
        <f t="shared" ca="1" si="725"/>
        <v/>
      </c>
      <c r="BM734" s="450" t="str">
        <f t="shared" ca="1" si="726"/>
        <v/>
      </c>
      <c r="BN734" s="450" t="str">
        <f t="shared" ca="1" si="727"/>
        <v/>
      </c>
      <c r="BP734" s="450" t="str">
        <f t="shared" ca="1" si="728"/>
        <v/>
      </c>
      <c r="BQ734" s="450" t="str">
        <f t="shared" ca="1" si="729"/>
        <v/>
      </c>
      <c r="BS734" s="450" t="str">
        <f t="shared" ca="1" si="730"/>
        <v/>
      </c>
      <c r="BT734" s="450" t="str">
        <f t="shared" ca="1" si="731"/>
        <v/>
      </c>
      <c r="BU734" s="452"/>
      <c r="BV734" s="446"/>
      <c r="BW734" s="450" t="str">
        <f t="shared" ca="1" si="732"/>
        <v/>
      </c>
      <c r="BX734" s="450" t="str">
        <f t="shared" ca="1" si="733"/>
        <v/>
      </c>
      <c r="BY734" s="452"/>
      <c r="BZ734" s="450" t="str">
        <f t="shared" ca="1" si="734"/>
        <v/>
      </c>
      <c r="CA734" s="450" t="str">
        <f t="shared" ca="1" si="735"/>
        <v/>
      </c>
      <c r="CC734" s="450" t="str">
        <f t="shared" ca="1" si="736"/>
        <v/>
      </c>
      <c r="CD734" s="450" t="str">
        <f t="shared" ca="1" si="737"/>
        <v/>
      </c>
      <c r="CF734" s="450" t="str">
        <f t="shared" si="738"/>
        <v/>
      </c>
      <c r="CG734" s="450" t="str">
        <f t="shared" si="739"/>
        <v/>
      </c>
      <c r="CI734" s="450" t="str">
        <f t="shared" ca="1" si="740"/>
        <v/>
      </c>
      <c r="CJ734" s="450" t="str">
        <f t="shared" ca="1" si="741"/>
        <v/>
      </c>
      <c r="CL734" s="450" t="str">
        <f t="shared" ca="1" si="742"/>
        <v/>
      </c>
      <c r="CM734" s="450" t="str">
        <f t="shared" ca="1" si="743"/>
        <v/>
      </c>
    </row>
    <row r="735" spans="1:92" s="441" customFormat="1" ht="17.399999999999999" x14ac:dyDescent="0.55000000000000004">
      <c r="A735" s="445">
        <v>11</v>
      </c>
      <c r="B735" s="423" t="str">
        <f t="shared" si="749"/>
        <v xml:space="preserve">: </v>
      </c>
      <c r="C735" s="424"/>
      <c r="D735" s="424"/>
      <c r="E735" s="425"/>
      <c r="F735" s="424"/>
      <c r="G735" s="425"/>
      <c r="H735" s="305"/>
      <c r="I735" s="424"/>
      <c r="J735" s="306"/>
      <c r="K735" s="529"/>
      <c r="L735" s="426"/>
      <c r="M735" s="427"/>
      <c r="N735" s="426" t="s">
        <v>341</v>
      </c>
      <c r="O735" s="432"/>
      <c r="P735" s="431"/>
      <c r="Q735" s="431"/>
      <c r="S735" s="442" t="str">
        <f t="shared" si="746"/>
        <v/>
      </c>
      <c r="T735" s="443" t="str">
        <f t="shared" si="747"/>
        <v/>
      </c>
      <c r="U735" s="442" t="str">
        <f t="shared" si="748"/>
        <v/>
      </c>
      <c r="V735" s="444" t="str">
        <f t="shared" si="713"/>
        <v>kg feed/kg meat</v>
      </c>
      <c r="Z735" s="446"/>
      <c r="AP735" s="446"/>
      <c r="AS735" s="453"/>
      <c r="AU735" s="450" t="str">
        <f t="shared" ca="1" si="714"/>
        <v/>
      </c>
      <c r="AV735" s="450" t="str">
        <f t="shared" ca="1" si="715"/>
        <v/>
      </c>
      <c r="AX735" s="450" t="str">
        <f t="shared" ca="1" si="716"/>
        <v/>
      </c>
      <c r="AY735" s="450" t="str">
        <f t="shared" ca="1" si="717"/>
        <v/>
      </c>
      <c r="BA735" s="450" t="str">
        <f t="shared" ca="1" si="718"/>
        <v/>
      </c>
      <c r="BB735" s="450" t="str">
        <f t="shared" ca="1" si="719"/>
        <v/>
      </c>
      <c r="BD735" s="450" t="str">
        <f t="shared" ca="1" si="720"/>
        <v/>
      </c>
      <c r="BE735" s="450" t="str">
        <f t="shared" ca="1" si="721"/>
        <v/>
      </c>
      <c r="BG735" s="450" t="str">
        <f t="shared" ca="1" si="722"/>
        <v/>
      </c>
      <c r="BH735" s="450" t="str">
        <f t="shared" ca="1" si="723"/>
        <v/>
      </c>
      <c r="BI735" s="451"/>
      <c r="BJ735" s="450" t="str">
        <f t="shared" ca="1" si="724"/>
        <v/>
      </c>
      <c r="BK735" s="450" t="str">
        <f t="shared" ca="1" si="725"/>
        <v/>
      </c>
      <c r="BM735" s="450" t="str">
        <f t="shared" ca="1" si="726"/>
        <v/>
      </c>
      <c r="BN735" s="450" t="str">
        <f t="shared" ca="1" si="727"/>
        <v/>
      </c>
      <c r="BP735" s="450" t="str">
        <f t="shared" ca="1" si="728"/>
        <v/>
      </c>
      <c r="BQ735" s="450" t="str">
        <f t="shared" ca="1" si="729"/>
        <v/>
      </c>
      <c r="BS735" s="450" t="str">
        <f t="shared" ca="1" si="730"/>
        <v/>
      </c>
      <c r="BT735" s="450" t="str">
        <f t="shared" ca="1" si="731"/>
        <v/>
      </c>
      <c r="BU735" s="452"/>
      <c r="BV735" s="446"/>
      <c r="BW735" s="450" t="str">
        <f t="shared" ca="1" si="732"/>
        <v/>
      </c>
      <c r="BX735" s="450" t="str">
        <f t="shared" ca="1" si="733"/>
        <v/>
      </c>
      <c r="BY735" s="452"/>
      <c r="BZ735" s="450" t="str">
        <f t="shared" ca="1" si="734"/>
        <v/>
      </c>
      <c r="CA735" s="450" t="str">
        <f t="shared" ca="1" si="735"/>
        <v/>
      </c>
      <c r="CC735" s="450" t="str">
        <f t="shared" ca="1" si="736"/>
        <v/>
      </c>
      <c r="CD735" s="450" t="str">
        <f t="shared" ca="1" si="737"/>
        <v/>
      </c>
      <c r="CF735" s="450" t="str">
        <f t="shared" si="738"/>
        <v/>
      </c>
      <c r="CG735" s="450" t="str">
        <f t="shared" si="739"/>
        <v/>
      </c>
      <c r="CI735" s="450" t="str">
        <f t="shared" ca="1" si="740"/>
        <v/>
      </c>
      <c r="CJ735" s="450" t="str">
        <f t="shared" ca="1" si="741"/>
        <v/>
      </c>
      <c r="CL735" s="450" t="str">
        <f t="shared" ca="1" si="742"/>
        <v/>
      </c>
      <c r="CM735" s="450" t="str">
        <f t="shared" ca="1" si="743"/>
        <v/>
      </c>
    </row>
    <row r="736" spans="1:92" s="441" customFormat="1" ht="17.399999999999999" x14ac:dyDescent="0.55000000000000004">
      <c r="A736" s="445">
        <v>12</v>
      </c>
      <c r="B736" s="423" t="str">
        <f t="shared" si="749"/>
        <v xml:space="preserve">: </v>
      </c>
      <c r="C736" s="424"/>
      <c r="D736" s="424"/>
      <c r="E736" s="425"/>
      <c r="F736" s="424"/>
      <c r="G736" s="425"/>
      <c r="H736" s="305"/>
      <c r="I736" s="424"/>
      <c r="J736" s="306"/>
      <c r="K736" s="529"/>
      <c r="L736" s="426"/>
      <c r="M736" s="427"/>
      <c r="N736" s="426" t="s">
        <v>341</v>
      </c>
      <c r="O736" s="432"/>
      <c r="P736" s="431"/>
      <c r="Q736" s="431"/>
      <c r="S736" s="442" t="str">
        <f t="shared" si="746"/>
        <v/>
      </c>
      <c r="T736" s="443" t="str">
        <f t="shared" si="747"/>
        <v/>
      </c>
      <c r="U736" s="442" t="str">
        <f t="shared" si="748"/>
        <v/>
      </c>
      <c r="V736" s="444" t="str">
        <f t="shared" si="713"/>
        <v>kg feed/kg meat</v>
      </c>
      <c r="Z736" s="446"/>
      <c r="AP736" s="446"/>
      <c r="AS736" s="453"/>
      <c r="AU736" s="450" t="str">
        <f t="shared" ca="1" si="714"/>
        <v/>
      </c>
      <c r="AV736" s="450" t="str">
        <f t="shared" ca="1" si="715"/>
        <v/>
      </c>
      <c r="AX736" s="450" t="str">
        <f t="shared" ca="1" si="716"/>
        <v/>
      </c>
      <c r="AY736" s="450" t="str">
        <f t="shared" ca="1" si="717"/>
        <v/>
      </c>
      <c r="BA736" s="450" t="str">
        <f t="shared" ca="1" si="718"/>
        <v/>
      </c>
      <c r="BB736" s="450" t="str">
        <f t="shared" ca="1" si="719"/>
        <v/>
      </c>
      <c r="BD736" s="450" t="str">
        <f t="shared" ca="1" si="720"/>
        <v/>
      </c>
      <c r="BE736" s="450" t="str">
        <f t="shared" ca="1" si="721"/>
        <v/>
      </c>
      <c r="BG736" s="450" t="str">
        <f t="shared" ca="1" si="722"/>
        <v/>
      </c>
      <c r="BH736" s="450" t="str">
        <f t="shared" ca="1" si="723"/>
        <v/>
      </c>
      <c r="BI736" s="451"/>
      <c r="BJ736" s="450" t="str">
        <f t="shared" ca="1" si="724"/>
        <v/>
      </c>
      <c r="BK736" s="450" t="str">
        <f t="shared" ca="1" si="725"/>
        <v/>
      </c>
      <c r="BM736" s="450" t="str">
        <f t="shared" ca="1" si="726"/>
        <v/>
      </c>
      <c r="BN736" s="450" t="str">
        <f t="shared" ca="1" si="727"/>
        <v/>
      </c>
      <c r="BP736" s="450" t="str">
        <f t="shared" ca="1" si="728"/>
        <v/>
      </c>
      <c r="BQ736" s="450" t="str">
        <f t="shared" ca="1" si="729"/>
        <v/>
      </c>
      <c r="BS736" s="450" t="str">
        <f t="shared" ca="1" si="730"/>
        <v/>
      </c>
      <c r="BT736" s="450" t="str">
        <f t="shared" ca="1" si="731"/>
        <v/>
      </c>
      <c r="BU736" s="452"/>
      <c r="BV736" s="446"/>
      <c r="BW736" s="450" t="str">
        <f t="shared" ca="1" si="732"/>
        <v/>
      </c>
      <c r="BX736" s="450" t="str">
        <f t="shared" ca="1" si="733"/>
        <v/>
      </c>
      <c r="BY736" s="452"/>
      <c r="BZ736" s="450" t="str">
        <f t="shared" ca="1" si="734"/>
        <v/>
      </c>
      <c r="CA736" s="450" t="str">
        <f t="shared" ca="1" si="735"/>
        <v/>
      </c>
      <c r="CC736" s="450" t="str">
        <f t="shared" ca="1" si="736"/>
        <v/>
      </c>
      <c r="CD736" s="450" t="str">
        <f t="shared" ca="1" si="737"/>
        <v/>
      </c>
      <c r="CF736" s="450" t="str">
        <f t="shared" si="738"/>
        <v/>
      </c>
      <c r="CG736" s="450" t="str">
        <f t="shared" si="739"/>
        <v/>
      </c>
      <c r="CI736" s="450" t="str">
        <f t="shared" ca="1" si="740"/>
        <v/>
      </c>
      <c r="CJ736" s="450" t="str">
        <f t="shared" ca="1" si="741"/>
        <v/>
      </c>
      <c r="CL736" s="450" t="str">
        <f t="shared" ca="1" si="742"/>
        <v/>
      </c>
      <c r="CM736" s="450" t="str">
        <f t="shared" ca="1" si="743"/>
        <v/>
      </c>
    </row>
    <row r="737" spans="1:92" s="441" customFormat="1" ht="17.399999999999999" x14ac:dyDescent="0.55000000000000004">
      <c r="A737" s="445">
        <v>13</v>
      </c>
      <c r="B737" s="423" t="str">
        <f t="shared" si="749"/>
        <v xml:space="preserve">: </v>
      </c>
      <c r="C737" s="424"/>
      <c r="D737" s="424"/>
      <c r="E737" s="425"/>
      <c r="F737" s="424"/>
      <c r="G737" s="425"/>
      <c r="H737" s="305"/>
      <c r="I737" s="424"/>
      <c r="J737" s="306"/>
      <c r="K737" s="529"/>
      <c r="L737" s="426"/>
      <c r="M737" s="427"/>
      <c r="N737" s="426" t="s">
        <v>341</v>
      </c>
      <c r="O737" s="432"/>
      <c r="P737" s="431"/>
      <c r="Q737" s="431"/>
      <c r="S737" s="442" t="str">
        <f t="shared" si="746"/>
        <v/>
      </c>
      <c r="T737" s="443" t="str">
        <f t="shared" si="747"/>
        <v/>
      </c>
      <c r="U737" s="442" t="str">
        <f t="shared" si="748"/>
        <v/>
      </c>
      <c r="V737" s="444" t="str">
        <f t="shared" si="713"/>
        <v>kg feed/kg meat</v>
      </c>
      <c r="Z737" s="446"/>
      <c r="AP737" s="446"/>
      <c r="AS737" s="453"/>
      <c r="AU737" s="450" t="str">
        <f t="shared" ca="1" si="714"/>
        <v/>
      </c>
      <c r="AV737" s="450" t="str">
        <f t="shared" ca="1" si="715"/>
        <v/>
      </c>
      <c r="AX737" s="450" t="str">
        <f t="shared" ca="1" si="716"/>
        <v/>
      </c>
      <c r="AY737" s="450" t="str">
        <f t="shared" ca="1" si="717"/>
        <v/>
      </c>
      <c r="BA737" s="450" t="str">
        <f t="shared" ca="1" si="718"/>
        <v/>
      </c>
      <c r="BB737" s="450" t="str">
        <f t="shared" ca="1" si="719"/>
        <v/>
      </c>
      <c r="BD737" s="450" t="str">
        <f t="shared" ca="1" si="720"/>
        <v/>
      </c>
      <c r="BE737" s="450" t="str">
        <f t="shared" ca="1" si="721"/>
        <v/>
      </c>
      <c r="BG737" s="450" t="str">
        <f t="shared" ca="1" si="722"/>
        <v/>
      </c>
      <c r="BH737" s="450" t="str">
        <f t="shared" ca="1" si="723"/>
        <v/>
      </c>
      <c r="BI737" s="451"/>
      <c r="BJ737" s="450" t="str">
        <f t="shared" ca="1" si="724"/>
        <v/>
      </c>
      <c r="BK737" s="450" t="str">
        <f t="shared" ca="1" si="725"/>
        <v/>
      </c>
      <c r="BM737" s="450" t="str">
        <f t="shared" ca="1" si="726"/>
        <v/>
      </c>
      <c r="BN737" s="450" t="str">
        <f t="shared" ca="1" si="727"/>
        <v/>
      </c>
      <c r="BP737" s="450" t="str">
        <f t="shared" ca="1" si="728"/>
        <v/>
      </c>
      <c r="BQ737" s="450" t="str">
        <f t="shared" ca="1" si="729"/>
        <v/>
      </c>
      <c r="BS737" s="450" t="str">
        <f t="shared" ca="1" si="730"/>
        <v/>
      </c>
      <c r="BT737" s="450" t="str">
        <f t="shared" ca="1" si="731"/>
        <v/>
      </c>
      <c r="BU737" s="452"/>
      <c r="BV737" s="446"/>
      <c r="BW737" s="450" t="str">
        <f t="shared" ca="1" si="732"/>
        <v/>
      </c>
      <c r="BX737" s="450" t="str">
        <f t="shared" ca="1" si="733"/>
        <v/>
      </c>
      <c r="BY737" s="452"/>
      <c r="BZ737" s="450" t="str">
        <f t="shared" ca="1" si="734"/>
        <v/>
      </c>
      <c r="CA737" s="450" t="str">
        <f t="shared" ca="1" si="735"/>
        <v/>
      </c>
      <c r="CC737" s="450" t="str">
        <f t="shared" ca="1" si="736"/>
        <v/>
      </c>
      <c r="CD737" s="450" t="str">
        <f t="shared" ca="1" si="737"/>
        <v/>
      </c>
      <c r="CF737" s="450" t="str">
        <f t="shared" si="738"/>
        <v/>
      </c>
      <c r="CG737" s="450" t="str">
        <f t="shared" si="739"/>
        <v/>
      </c>
      <c r="CI737" s="450" t="str">
        <f t="shared" ca="1" si="740"/>
        <v/>
      </c>
      <c r="CJ737" s="450" t="str">
        <f t="shared" ca="1" si="741"/>
        <v/>
      </c>
      <c r="CL737" s="450" t="str">
        <f t="shared" ca="1" si="742"/>
        <v/>
      </c>
      <c r="CM737" s="450" t="str">
        <f t="shared" ca="1" si="743"/>
        <v/>
      </c>
    </row>
    <row r="738" spans="1:92" s="441" customFormat="1" ht="17.399999999999999" x14ac:dyDescent="0.55000000000000004">
      <c r="A738" s="445">
        <v>14</v>
      </c>
      <c r="B738" s="423" t="str">
        <f t="shared" si="749"/>
        <v xml:space="preserve">: </v>
      </c>
      <c r="C738" s="424"/>
      <c r="D738" s="424"/>
      <c r="E738" s="425"/>
      <c r="F738" s="424"/>
      <c r="G738" s="425"/>
      <c r="H738" s="305"/>
      <c r="I738" s="424"/>
      <c r="J738" s="306"/>
      <c r="K738" s="529"/>
      <c r="L738" s="426"/>
      <c r="M738" s="427"/>
      <c r="N738" s="426" t="s">
        <v>341</v>
      </c>
      <c r="O738" s="432"/>
      <c r="P738" s="431"/>
      <c r="Q738" s="431"/>
      <c r="S738" s="442" t="str">
        <f t="shared" si="746"/>
        <v/>
      </c>
      <c r="T738" s="443" t="str">
        <f t="shared" si="747"/>
        <v/>
      </c>
      <c r="U738" s="442" t="str">
        <f t="shared" si="748"/>
        <v/>
      </c>
      <c r="V738" s="444" t="str">
        <f t="shared" si="713"/>
        <v>kg feed/kg meat</v>
      </c>
      <c r="Z738" s="446"/>
      <c r="AP738" s="446"/>
      <c r="AS738" s="453"/>
      <c r="AU738" s="450" t="str">
        <f t="shared" ca="1" si="714"/>
        <v/>
      </c>
      <c r="AV738" s="450" t="str">
        <f t="shared" ca="1" si="715"/>
        <v/>
      </c>
      <c r="AX738" s="450" t="str">
        <f t="shared" ca="1" si="716"/>
        <v/>
      </c>
      <c r="AY738" s="450" t="str">
        <f t="shared" ca="1" si="717"/>
        <v/>
      </c>
      <c r="BA738" s="450" t="str">
        <f t="shared" ca="1" si="718"/>
        <v/>
      </c>
      <c r="BB738" s="450" t="str">
        <f t="shared" ca="1" si="719"/>
        <v/>
      </c>
      <c r="BD738" s="450" t="str">
        <f t="shared" ca="1" si="720"/>
        <v/>
      </c>
      <c r="BE738" s="450" t="str">
        <f t="shared" ca="1" si="721"/>
        <v/>
      </c>
      <c r="BG738" s="450" t="str">
        <f t="shared" ca="1" si="722"/>
        <v/>
      </c>
      <c r="BH738" s="450" t="str">
        <f t="shared" ca="1" si="723"/>
        <v/>
      </c>
      <c r="BI738" s="451"/>
      <c r="BJ738" s="450" t="str">
        <f t="shared" ca="1" si="724"/>
        <v/>
      </c>
      <c r="BK738" s="450" t="str">
        <f t="shared" ca="1" si="725"/>
        <v/>
      </c>
      <c r="BM738" s="450" t="str">
        <f t="shared" ca="1" si="726"/>
        <v/>
      </c>
      <c r="BN738" s="450" t="str">
        <f t="shared" ca="1" si="727"/>
        <v/>
      </c>
      <c r="BP738" s="450" t="str">
        <f t="shared" ca="1" si="728"/>
        <v/>
      </c>
      <c r="BQ738" s="450" t="str">
        <f t="shared" ca="1" si="729"/>
        <v/>
      </c>
      <c r="BS738" s="450" t="str">
        <f t="shared" ca="1" si="730"/>
        <v/>
      </c>
      <c r="BT738" s="450" t="str">
        <f t="shared" ca="1" si="731"/>
        <v/>
      </c>
      <c r="BU738" s="452"/>
      <c r="BV738" s="446"/>
      <c r="BW738" s="450" t="str">
        <f t="shared" ca="1" si="732"/>
        <v/>
      </c>
      <c r="BX738" s="450" t="str">
        <f t="shared" ca="1" si="733"/>
        <v/>
      </c>
      <c r="BY738" s="452"/>
      <c r="BZ738" s="450" t="str">
        <f t="shared" ca="1" si="734"/>
        <v/>
      </c>
      <c r="CA738" s="450" t="str">
        <f t="shared" ca="1" si="735"/>
        <v/>
      </c>
      <c r="CC738" s="450" t="str">
        <f t="shared" ca="1" si="736"/>
        <v/>
      </c>
      <c r="CD738" s="450" t="str">
        <f t="shared" ca="1" si="737"/>
        <v/>
      </c>
      <c r="CF738" s="450" t="str">
        <f t="shared" si="738"/>
        <v/>
      </c>
      <c r="CG738" s="450" t="str">
        <f t="shared" si="739"/>
        <v/>
      </c>
      <c r="CI738" s="450" t="str">
        <f t="shared" ca="1" si="740"/>
        <v/>
      </c>
      <c r="CJ738" s="450" t="str">
        <f t="shared" ca="1" si="741"/>
        <v/>
      </c>
      <c r="CL738" s="450" t="str">
        <f t="shared" ca="1" si="742"/>
        <v/>
      </c>
      <c r="CM738" s="450" t="str">
        <f t="shared" ca="1" si="743"/>
        <v/>
      </c>
    </row>
    <row r="739" spans="1:92" s="441" customFormat="1" ht="17.399999999999999" x14ac:dyDescent="0.55000000000000004">
      <c r="A739" s="445">
        <v>15</v>
      </c>
      <c r="B739" s="423" t="str">
        <f t="shared" si="749"/>
        <v xml:space="preserve">: </v>
      </c>
      <c r="C739" s="424"/>
      <c r="D739" s="424"/>
      <c r="E739" s="425"/>
      <c r="F739" s="424"/>
      <c r="G739" s="425"/>
      <c r="H739" s="305"/>
      <c r="I739" s="424"/>
      <c r="J739" s="306"/>
      <c r="K739" s="529"/>
      <c r="L739" s="426"/>
      <c r="M739" s="427"/>
      <c r="N739" s="426" t="s">
        <v>341</v>
      </c>
      <c r="O739" s="432"/>
      <c r="P739" s="431"/>
      <c r="Q739" s="431"/>
      <c r="S739" s="442" t="str">
        <f t="shared" si="746"/>
        <v/>
      </c>
      <c r="T739" s="443" t="str">
        <f t="shared" si="747"/>
        <v/>
      </c>
      <c r="U739" s="442" t="str">
        <f t="shared" si="748"/>
        <v/>
      </c>
      <c r="V739" s="444" t="str">
        <f t="shared" si="713"/>
        <v>kg feed/kg meat</v>
      </c>
      <c r="Z739" s="446"/>
      <c r="AP739" s="446"/>
      <c r="AS739" s="453"/>
      <c r="AU739" s="450" t="str">
        <f t="shared" ca="1" si="714"/>
        <v/>
      </c>
      <c r="AV739" s="450" t="str">
        <f t="shared" ca="1" si="715"/>
        <v/>
      </c>
      <c r="AX739" s="450" t="str">
        <f t="shared" ca="1" si="716"/>
        <v/>
      </c>
      <c r="AY739" s="450" t="str">
        <f t="shared" ca="1" si="717"/>
        <v/>
      </c>
      <c r="BA739" s="450" t="str">
        <f t="shared" ca="1" si="718"/>
        <v/>
      </c>
      <c r="BB739" s="450" t="str">
        <f t="shared" ca="1" si="719"/>
        <v/>
      </c>
      <c r="BD739" s="450" t="str">
        <f t="shared" ca="1" si="720"/>
        <v/>
      </c>
      <c r="BE739" s="450" t="str">
        <f t="shared" ca="1" si="721"/>
        <v/>
      </c>
      <c r="BG739" s="450" t="str">
        <f t="shared" ca="1" si="722"/>
        <v/>
      </c>
      <c r="BH739" s="450" t="str">
        <f t="shared" ca="1" si="723"/>
        <v/>
      </c>
      <c r="BI739" s="451"/>
      <c r="BJ739" s="450" t="str">
        <f t="shared" ca="1" si="724"/>
        <v/>
      </c>
      <c r="BK739" s="450" t="str">
        <f t="shared" ca="1" si="725"/>
        <v/>
      </c>
      <c r="BM739" s="450" t="str">
        <f t="shared" ca="1" si="726"/>
        <v/>
      </c>
      <c r="BN739" s="450" t="str">
        <f t="shared" ca="1" si="727"/>
        <v/>
      </c>
      <c r="BP739" s="450" t="str">
        <f t="shared" ca="1" si="728"/>
        <v/>
      </c>
      <c r="BQ739" s="450" t="str">
        <f t="shared" ca="1" si="729"/>
        <v/>
      </c>
      <c r="BS739" s="450" t="str">
        <f t="shared" ca="1" si="730"/>
        <v/>
      </c>
      <c r="BT739" s="450" t="str">
        <f t="shared" ca="1" si="731"/>
        <v/>
      </c>
      <c r="BU739" s="452"/>
      <c r="BV739" s="446"/>
      <c r="BW739" s="450" t="str">
        <f t="shared" ca="1" si="732"/>
        <v/>
      </c>
      <c r="BX739" s="450" t="str">
        <f t="shared" ca="1" si="733"/>
        <v/>
      </c>
      <c r="BY739" s="452"/>
      <c r="BZ739" s="450" t="str">
        <f t="shared" ca="1" si="734"/>
        <v/>
      </c>
      <c r="CA739" s="450" t="str">
        <f t="shared" ca="1" si="735"/>
        <v/>
      </c>
      <c r="CC739" s="450" t="str">
        <f t="shared" ca="1" si="736"/>
        <v/>
      </c>
      <c r="CD739" s="450" t="str">
        <f t="shared" ca="1" si="737"/>
        <v/>
      </c>
      <c r="CF739" s="450" t="str">
        <f t="shared" si="738"/>
        <v/>
      </c>
      <c r="CG739" s="450" t="str">
        <f t="shared" si="739"/>
        <v/>
      </c>
      <c r="CI739" s="450" t="str">
        <f t="shared" ca="1" si="740"/>
        <v/>
      </c>
      <c r="CJ739" s="450" t="str">
        <f t="shared" ca="1" si="741"/>
        <v/>
      </c>
      <c r="CL739" s="450" t="str">
        <f t="shared" ca="1" si="742"/>
        <v/>
      </c>
      <c r="CM739" s="450" t="str">
        <f t="shared" ca="1" si="743"/>
        <v/>
      </c>
    </row>
    <row r="740" spans="1:92" s="441" customFormat="1" ht="17.399999999999999" x14ac:dyDescent="0.55000000000000004">
      <c r="A740" s="445">
        <v>16</v>
      </c>
      <c r="B740" s="423" t="str">
        <f t="shared" si="749"/>
        <v xml:space="preserve">: </v>
      </c>
      <c r="C740" s="424"/>
      <c r="D740" s="424"/>
      <c r="E740" s="425"/>
      <c r="F740" s="424"/>
      <c r="G740" s="425"/>
      <c r="H740" s="305"/>
      <c r="I740" s="424"/>
      <c r="J740" s="306"/>
      <c r="K740" s="529"/>
      <c r="L740" s="426"/>
      <c r="M740" s="427"/>
      <c r="N740" s="426" t="s">
        <v>341</v>
      </c>
      <c r="O740" s="432"/>
      <c r="P740" s="431"/>
      <c r="Q740" s="431"/>
      <c r="S740" s="442" t="str">
        <f t="shared" si="746"/>
        <v/>
      </c>
      <c r="T740" s="443" t="str">
        <f t="shared" si="747"/>
        <v/>
      </c>
      <c r="U740" s="442" t="str">
        <f t="shared" si="748"/>
        <v/>
      </c>
      <c r="V740" s="444" t="str">
        <f t="shared" si="713"/>
        <v>kg feed/kg meat</v>
      </c>
      <c r="Z740" s="446"/>
      <c r="AP740" s="446"/>
      <c r="AS740" s="453"/>
      <c r="AU740" s="450" t="str">
        <f t="shared" ca="1" si="714"/>
        <v/>
      </c>
      <c r="AV740" s="450" t="str">
        <f t="shared" ca="1" si="715"/>
        <v/>
      </c>
      <c r="AX740" s="450" t="str">
        <f t="shared" ca="1" si="716"/>
        <v/>
      </c>
      <c r="AY740" s="450" t="str">
        <f t="shared" ca="1" si="717"/>
        <v/>
      </c>
      <c r="BA740" s="450" t="str">
        <f t="shared" ca="1" si="718"/>
        <v/>
      </c>
      <c r="BB740" s="450" t="str">
        <f t="shared" ca="1" si="719"/>
        <v/>
      </c>
      <c r="BD740" s="450" t="str">
        <f t="shared" ca="1" si="720"/>
        <v/>
      </c>
      <c r="BE740" s="450" t="str">
        <f t="shared" ca="1" si="721"/>
        <v/>
      </c>
      <c r="BG740" s="450" t="str">
        <f t="shared" ca="1" si="722"/>
        <v/>
      </c>
      <c r="BH740" s="450" t="str">
        <f t="shared" ca="1" si="723"/>
        <v/>
      </c>
      <c r="BI740" s="451"/>
      <c r="BJ740" s="450" t="str">
        <f t="shared" ca="1" si="724"/>
        <v/>
      </c>
      <c r="BK740" s="450" t="str">
        <f t="shared" ca="1" si="725"/>
        <v/>
      </c>
      <c r="BM740" s="450" t="str">
        <f t="shared" ca="1" si="726"/>
        <v/>
      </c>
      <c r="BN740" s="450" t="str">
        <f t="shared" ca="1" si="727"/>
        <v/>
      </c>
      <c r="BP740" s="450" t="str">
        <f t="shared" ca="1" si="728"/>
        <v/>
      </c>
      <c r="BQ740" s="450" t="str">
        <f t="shared" ca="1" si="729"/>
        <v/>
      </c>
      <c r="BS740" s="450" t="str">
        <f t="shared" ca="1" si="730"/>
        <v/>
      </c>
      <c r="BT740" s="450" t="str">
        <f t="shared" ca="1" si="731"/>
        <v/>
      </c>
      <c r="BU740" s="452"/>
      <c r="BV740" s="446"/>
      <c r="BW740" s="450" t="str">
        <f t="shared" ca="1" si="732"/>
        <v/>
      </c>
      <c r="BX740" s="450" t="str">
        <f t="shared" ca="1" si="733"/>
        <v/>
      </c>
      <c r="BY740" s="452"/>
      <c r="BZ740" s="450" t="str">
        <f t="shared" ca="1" si="734"/>
        <v/>
      </c>
      <c r="CA740" s="450" t="str">
        <f t="shared" ca="1" si="735"/>
        <v/>
      </c>
      <c r="CC740" s="450" t="str">
        <f t="shared" ca="1" si="736"/>
        <v/>
      </c>
      <c r="CD740" s="450" t="str">
        <f t="shared" ca="1" si="737"/>
        <v/>
      </c>
      <c r="CF740" s="450" t="str">
        <f t="shared" si="738"/>
        <v/>
      </c>
      <c r="CG740" s="450" t="str">
        <f t="shared" si="739"/>
        <v/>
      </c>
      <c r="CI740" s="450" t="str">
        <f t="shared" ca="1" si="740"/>
        <v/>
      </c>
      <c r="CJ740" s="450" t="str">
        <f t="shared" ca="1" si="741"/>
        <v/>
      </c>
      <c r="CL740" s="450" t="str">
        <f t="shared" ca="1" si="742"/>
        <v/>
      </c>
      <c r="CM740" s="450" t="str">
        <f t="shared" ca="1" si="743"/>
        <v/>
      </c>
    </row>
    <row r="741" spans="1:92" s="441" customFormat="1" ht="17.399999999999999" x14ac:dyDescent="0.55000000000000004">
      <c r="A741" s="445">
        <v>17</v>
      </c>
      <c r="B741" s="423" t="str">
        <f t="shared" si="749"/>
        <v xml:space="preserve">: </v>
      </c>
      <c r="C741" s="424"/>
      <c r="D741" s="424"/>
      <c r="E741" s="425"/>
      <c r="F741" s="424"/>
      <c r="G741" s="425"/>
      <c r="H741" s="305"/>
      <c r="I741" s="424"/>
      <c r="J741" s="306"/>
      <c r="K741" s="529"/>
      <c r="L741" s="426"/>
      <c r="M741" s="427"/>
      <c r="N741" s="426" t="s">
        <v>341</v>
      </c>
      <c r="O741" s="432"/>
      <c r="P741" s="431"/>
      <c r="Q741" s="431"/>
      <c r="S741" s="442" t="str">
        <f t="shared" si="746"/>
        <v/>
      </c>
      <c r="T741" s="443" t="str">
        <f t="shared" si="747"/>
        <v/>
      </c>
      <c r="U741" s="442" t="str">
        <f t="shared" si="748"/>
        <v/>
      </c>
      <c r="V741" s="444" t="str">
        <f t="shared" si="713"/>
        <v>kg feed/kg meat</v>
      </c>
      <c r="Z741" s="446"/>
      <c r="AP741" s="446"/>
      <c r="AS741" s="453"/>
      <c r="AU741" s="450" t="str">
        <f t="shared" ca="1" si="714"/>
        <v/>
      </c>
      <c r="AV741" s="450" t="str">
        <f t="shared" ca="1" si="715"/>
        <v/>
      </c>
      <c r="AX741" s="450" t="str">
        <f t="shared" ca="1" si="716"/>
        <v/>
      </c>
      <c r="AY741" s="450" t="str">
        <f t="shared" ca="1" si="717"/>
        <v/>
      </c>
      <c r="BA741" s="450" t="str">
        <f t="shared" ca="1" si="718"/>
        <v/>
      </c>
      <c r="BB741" s="450" t="str">
        <f t="shared" ca="1" si="719"/>
        <v/>
      </c>
      <c r="BD741" s="450" t="str">
        <f t="shared" ca="1" si="720"/>
        <v/>
      </c>
      <c r="BE741" s="450" t="str">
        <f t="shared" ca="1" si="721"/>
        <v/>
      </c>
      <c r="BG741" s="450" t="str">
        <f t="shared" ca="1" si="722"/>
        <v/>
      </c>
      <c r="BH741" s="450" t="str">
        <f t="shared" ca="1" si="723"/>
        <v/>
      </c>
      <c r="BI741" s="451"/>
      <c r="BJ741" s="450" t="str">
        <f t="shared" ca="1" si="724"/>
        <v/>
      </c>
      <c r="BK741" s="450" t="str">
        <f t="shared" ca="1" si="725"/>
        <v/>
      </c>
      <c r="BM741" s="450" t="str">
        <f t="shared" ca="1" si="726"/>
        <v/>
      </c>
      <c r="BN741" s="450" t="str">
        <f t="shared" ca="1" si="727"/>
        <v/>
      </c>
      <c r="BP741" s="450" t="str">
        <f t="shared" ca="1" si="728"/>
        <v/>
      </c>
      <c r="BQ741" s="450" t="str">
        <f t="shared" ca="1" si="729"/>
        <v/>
      </c>
      <c r="BS741" s="450" t="str">
        <f t="shared" ca="1" si="730"/>
        <v/>
      </c>
      <c r="BT741" s="450" t="str">
        <f t="shared" ca="1" si="731"/>
        <v/>
      </c>
      <c r="BU741" s="452"/>
      <c r="BV741" s="446"/>
      <c r="BW741" s="450" t="str">
        <f t="shared" ca="1" si="732"/>
        <v/>
      </c>
      <c r="BX741" s="450" t="str">
        <f t="shared" ca="1" si="733"/>
        <v/>
      </c>
      <c r="BY741" s="452"/>
      <c r="BZ741" s="450" t="str">
        <f t="shared" ca="1" si="734"/>
        <v/>
      </c>
      <c r="CA741" s="450" t="str">
        <f t="shared" ca="1" si="735"/>
        <v/>
      </c>
      <c r="CC741" s="450" t="str">
        <f t="shared" ca="1" si="736"/>
        <v/>
      </c>
      <c r="CD741" s="450" t="str">
        <f t="shared" ca="1" si="737"/>
        <v/>
      </c>
      <c r="CF741" s="450" t="str">
        <f t="shared" si="738"/>
        <v/>
      </c>
      <c r="CG741" s="450" t="str">
        <f t="shared" si="739"/>
        <v/>
      </c>
      <c r="CI741" s="450" t="str">
        <f t="shared" ca="1" si="740"/>
        <v/>
      </c>
      <c r="CJ741" s="450" t="str">
        <f t="shared" ca="1" si="741"/>
        <v/>
      </c>
      <c r="CL741" s="450" t="str">
        <f t="shared" ca="1" si="742"/>
        <v/>
      </c>
      <c r="CM741" s="450" t="str">
        <f t="shared" ca="1" si="743"/>
        <v/>
      </c>
    </row>
    <row r="742" spans="1:92" s="441" customFormat="1" ht="17.399999999999999" x14ac:dyDescent="0.55000000000000004">
      <c r="A742" s="445">
        <v>18</v>
      </c>
      <c r="B742" s="423" t="str">
        <f t="shared" si="749"/>
        <v xml:space="preserve">: </v>
      </c>
      <c r="C742" s="424"/>
      <c r="D742" s="424"/>
      <c r="E742" s="425"/>
      <c r="F742" s="424"/>
      <c r="G742" s="425"/>
      <c r="H742" s="305"/>
      <c r="I742" s="424"/>
      <c r="J742" s="306"/>
      <c r="K742" s="529"/>
      <c r="L742" s="424"/>
      <c r="M742" s="468"/>
      <c r="N742" s="426" t="s">
        <v>341</v>
      </c>
      <c r="O742" s="432"/>
      <c r="P742" s="431"/>
      <c r="Q742" s="431"/>
      <c r="S742" s="442" t="str">
        <f t="shared" si="746"/>
        <v/>
      </c>
      <c r="T742" s="443" t="str">
        <f t="shared" si="747"/>
        <v/>
      </c>
      <c r="U742" s="442" t="str">
        <f t="shared" si="748"/>
        <v/>
      </c>
      <c r="V742" s="444" t="str">
        <f t="shared" si="713"/>
        <v>kg feed/kg meat</v>
      </c>
      <c r="Z742" s="446"/>
      <c r="AP742" s="446"/>
      <c r="AS742" s="453"/>
      <c r="AU742" s="450" t="str">
        <f t="shared" ca="1" si="714"/>
        <v/>
      </c>
      <c r="AV742" s="450" t="str">
        <f t="shared" ca="1" si="715"/>
        <v/>
      </c>
      <c r="AX742" s="450" t="str">
        <f t="shared" ca="1" si="716"/>
        <v/>
      </c>
      <c r="AY742" s="450" t="str">
        <f t="shared" ca="1" si="717"/>
        <v/>
      </c>
      <c r="BA742" s="450" t="str">
        <f t="shared" ca="1" si="718"/>
        <v/>
      </c>
      <c r="BB742" s="450" t="str">
        <f t="shared" ca="1" si="719"/>
        <v/>
      </c>
      <c r="BD742" s="450" t="str">
        <f t="shared" ca="1" si="720"/>
        <v/>
      </c>
      <c r="BE742" s="450" t="str">
        <f t="shared" ca="1" si="721"/>
        <v/>
      </c>
      <c r="BG742" s="450" t="str">
        <f t="shared" ca="1" si="722"/>
        <v/>
      </c>
      <c r="BH742" s="450" t="str">
        <f t="shared" ca="1" si="723"/>
        <v/>
      </c>
      <c r="BI742" s="451"/>
      <c r="BJ742" s="450" t="str">
        <f t="shared" ca="1" si="724"/>
        <v/>
      </c>
      <c r="BK742" s="450" t="str">
        <f t="shared" ca="1" si="725"/>
        <v/>
      </c>
      <c r="BM742" s="450" t="str">
        <f t="shared" ca="1" si="726"/>
        <v/>
      </c>
      <c r="BN742" s="450" t="str">
        <f t="shared" ca="1" si="727"/>
        <v/>
      </c>
      <c r="BP742" s="450" t="str">
        <f t="shared" ca="1" si="728"/>
        <v/>
      </c>
      <c r="BQ742" s="450" t="str">
        <f t="shared" ca="1" si="729"/>
        <v/>
      </c>
      <c r="BS742" s="450" t="str">
        <f t="shared" ca="1" si="730"/>
        <v/>
      </c>
      <c r="BT742" s="450" t="str">
        <f t="shared" ca="1" si="731"/>
        <v/>
      </c>
      <c r="BU742" s="452"/>
      <c r="BV742" s="446"/>
      <c r="BW742" s="450" t="str">
        <f t="shared" ca="1" si="732"/>
        <v/>
      </c>
      <c r="BX742" s="450" t="str">
        <f t="shared" ca="1" si="733"/>
        <v/>
      </c>
      <c r="BY742" s="452"/>
      <c r="BZ742" s="450" t="str">
        <f t="shared" ca="1" si="734"/>
        <v/>
      </c>
      <c r="CA742" s="450" t="str">
        <f t="shared" ca="1" si="735"/>
        <v/>
      </c>
      <c r="CC742" s="450" t="str">
        <f t="shared" ca="1" si="736"/>
        <v/>
      </c>
      <c r="CD742" s="450" t="str">
        <f t="shared" ca="1" si="737"/>
        <v/>
      </c>
      <c r="CF742" s="450" t="str">
        <f t="shared" si="738"/>
        <v/>
      </c>
      <c r="CG742" s="450" t="str">
        <f t="shared" si="739"/>
        <v/>
      </c>
      <c r="CI742" s="450" t="str">
        <f t="shared" ca="1" si="740"/>
        <v/>
      </c>
      <c r="CJ742" s="450" t="str">
        <f t="shared" ca="1" si="741"/>
        <v/>
      </c>
      <c r="CL742" s="450" t="str">
        <f t="shared" ca="1" si="742"/>
        <v/>
      </c>
      <c r="CM742" s="450" t="str">
        <f t="shared" ca="1" si="743"/>
        <v/>
      </c>
    </row>
    <row r="743" spans="1:92" s="441" customFormat="1" ht="17.399999999999999" x14ac:dyDescent="0.55000000000000004">
      <c r="A743" s="445">
        <v>19</v>
      </c>
      <c r="B743" s="423" t="str">
        <f t="shared" si="749"/>
        <v xml:space="preserve">: </v>
      </c>
      <c r="C743" s="424"/>
      <c r="D743" s="424"/>
      <c r="E743" s="425"/>
      <c r="F743" s="424"/>
      <c r="G743" s="425"/>
      <c r="H743" s="305"/>
      <c r="I743" s="424"/>
      <c r="J743" s="306"/>
      <c r="K743" s="529"/>
      <c r="L743" s="424"/>
      <c r="M743" s="468"/>
      <c r="N743" s="426" t="s">
        <v>341</v>
      </c>
      <c r="O743" s="432"/>
      <c r="P743" s="431"/>
      <c r="Q743" s="431"/>
      <c r="S743" s="442" t="str">
        <f t="shared" si="746"/>
        <v/>
      </c>
      <c r="T743" s="443" t="str">
        <f t="shared" si="747"/>
        <v/>
      </c>
      <c r="U743" s="442" t="str">
        <f t="shared" si="748"/>
        <v/>
      </c>
      <c r="V743" s="444" t="str">
        <f t="shared" si="713"/>
        <v>kg feed/kg meat</v>
      </c>
      <c r="Z743" s="446"/>
      <c r="AP743" s="446"/>
      <c r="AS743" s="453"/>
      <c r="AU743" s="450" t="str">
        <f t="shared" ca="1" si="714"/>
        <v/>
      </c>
      <c r="AV743" s="450" t="str">
        <f t="shared" ca="1" si="715"/>
        <v/>
      </c>
      <c r="AX743" s="450" t="str">
        <f t="shared" ca="1" si="716"/>
        <v/>
      </c>
      <c r="AY743" s="450" t="str">
        <f t="shared" ca="1" si="717"/>
        <v/>
      </c>
      <c r="BA743" s="450" t="str">
        <f t="shared" ca="1" si="718"/>
        <v/>
      </c>
      <c r="BB743" s="450" t="str">
        <f t="shared" ca="1" si="719"/>
        <v/>
      </c>
      <c r="BD743" s="450" t="str">
        <f t="shared" ca="1" si="720"/>
        <v/>
      </c>
      <c r="BE743" s="450" t="str">
        <f t="shared" ca="1" si="721"/>
        <v/>
      </c>
      <c r="BG743" s="450" t="str">
        <f t="shared" ca="1" si="722"/>
        <v/>
      </c>
      <c r="BH743" s="450" t="str">
        <f t="shared" ca="1" si="723"/>
        <v/>
      </c>
      <c r="BI743" s="451"/>
      <c r="BJ743" s="450" t="str">
        <f t="shared" ca="1" si="724"/>
        <v/>
      </c>
      <c r="BK743" s="450" t="str">
        <f t="shared" ca="1" si="725"/>
        <v/>
      </c>
      <c r="BM743" s="450" t="str">
        <f t="shared" ca="1" si="726"/>
        <v/>
      </c>
      <c r="BN743" s="450" t="str">
        <f t="shared" ca="1" si="727"/>
        <v/>
      </c>
      <c r="BP743" s="450" t="str">
        <f t="shared" ca="1" si="728"/>
        <v/>
      </c>
      <c r="BQ743" s="450" t="str">
        <f t="shared" ca="1" si="729"/>
        <v/>
      </c>
      <c r="BS743" s="450" t="str">
        <f t="shared" ca="1" si="730"/>
        <v/>
      </c>
      <c r="BT743" s="450" t="str">
        <f t="shared" ca="1" si="731"/>
        <v/>
      </c>
      <c r="BU743" s="452"/>
      <c r="BV743" s="446"/>
      <c r="BW743" s="450" t="str">
        <f t="shared" ca="1" si="732"/>
        <v/>
      </c>
      <c r="BX743" s="450" t="str">
        <f t="shared" ca="1" si="733"/>
        <v/>
      </c>
      <c r="BY743" s="452"/>
      <c r="BZ743" s="450" t="str">
        <f t="shared" ca="1" si="734"/>
        <v/>
      </c>
      <c r="CA743" s="450" t="str">
        <f t="shared" ca="1" si="735"/>
        <v/>
      </c>
      <c r="CC743" s="450" t="str">
        <f t="shared" ca="1" si="736"/>
        <v/>
      </c>
      <c r="CD743" s="450" t="str">
        <f t="shared" ca="1" si="737"/>
        <v/>
      </c>
      <c r="CF743" s="450" t="str">
        <f t="shared" si="738"/>
        <v/>
      </c>
      <c r="CG743" s="450" t="str">
        <f t="shared" si="739"/>
        <v/>
      </c>
      <c r="CI743" s="450" t="str">
        <f t="shared" ca="1" si="740"/>
        <v/>
      </c>
      <c r="CJ743" s="450" t="str">
        <f t="shared" ca="1" si="741"/>
        <v/>
      </c>
      <c r="CL743" s="450" t="str">
        <f t="shared" ca="1" si="742"/>
        <v/>
      </c>
      <c r="CM743" s="450" t="str">
        <f t="shared" ca="1" si="743"/>
        <v/>
      </c>
    </row>
    <row r="744" spans="1:92" s="441" customFormat="1" ht="17.399999999999999" x14ac:dyDescent="0.55000000000000004">
      <c r="A744" s="445">
        <v>20</v>
      </c>
      <c r="B744" s="423" t="str">
        <f t="shared" si="749"/>
        <v xml:space="preserve">: </v>
      </c>
      <c r="C744" s="424"/>
      <c r="D744" s="424"/>
      <c r="E744" s="425"/>
      <c r="F744" s="424"/>
      <c r="G744" s="425"/>
      <c r="H744" s="305"/>
      <c r="I744" s="424"/>
      <c r="J744" s="306"/>
      <c r="K744" s="529"/>
      <c r="L744" s="424"/>
      <c r="M744" s="468"/>
      <c r="N744" s="426" t="s">
        <v>341</v>
      </c>
      <c r="O744" s="432"/>
      <c r="P744" s="431"/>
      <c r="Q744" s="431"/>
      <c r="S744" s="442" t="str">
        <f t="shared" si="746"/>
        <v/>
      </c>
      <c r="T744" s="443" t="str">
        <f t="shared" si="747"/>
        <v/>
      </c>
      <c r="U744" s="442" t="str">
        <f t="shared" si="748"/>
        <v/>
      </c>
      <c r="V744" s="444" t="str">
        <f t="shared" si="713"/>
        <v>kg feed/kg meat</v>
      </c>
      <c r="Z744" s="446"/>
      <c r="AP744" s="446"/>
      <c r="AS744" s="453"/>
      <c r="AU744" s="450" t="str">
        <f t="shared" ca="1" si="714"/>
        <v/>
      </c>
      <c r="AV744" s="450" t="str">
        <f t="shared" ca="1" si="715"/>
        <v/>
      </c>
      <c r="AX744" s="450" t="str">
        <f t="shared" ca="1" si="716"/>
        <v/>
      </c>
      <c r="AY744" s="450" t="str">
        <f t="shared" ca="1" si="717"/>
        <v/>
      </c>
      <c r="BA744" s="450" t="str">
        <f t="shared" ca="1" si="718"/>
        <v/>
      </c>
      <c r="BB744" s="450" t="str">
        <f t="shared" ca="1" si="719"/>
        <v/>
      </c>
      <c r="BD744" s="450" t="str">
        <f t="shared" ca="1" si="720"/>
        <v/>
      </c>
      <c r="BE744" s="450" t="str">
        <f t="shared" ca="1" si="721"/>
        <v/>
      </c>
      <c r="BG744" s="450" t="str">
        <f t="shared" ca="1" si="722"/>
        <v/>
      </c>
      <c r="BH744" s="450" t="str">
        <f t="shared" ca="1" si="723"/>
        <v/>
      </c>
      <c r="BI744" s="451"/>
      <c r="BJ744" s="450" t="str">
        <f t="shared" ca="1" si="724"/>
        <v/>
      </c>
      <c r="BK744" s="450" t="str">
        <f t="shared" ca="1" si="725"/>
        <v/>
      </c>
      <c r="BM744" s="450" t="str">
        <f t="shared" ca="1" si="726"/>
        <v/>
      </c>
      <c r="BN744" s="450" t="str">
        <f t="shared" ca="1" si="727"/>
        <v/>
      </c>
      <c r="BP744" s="450" t="str">
        <f t="shared" ca="1" si="728"/>
        <v/>
      </c>
      <c r="BQ744" s="450" t="str">
        <f t="shared" ca="1" si="729"/>
        <v/>
      </c>
      <c r="BS744" s="450" t="str">
        <f t="shared" ca="1" si="730"/>
        <v/>
      </c>
      <c r="BT744" s="450" t="str">
        <f t="shared" ca="1" si="731"/>
        <v/>
      </c>
      <c r="BU744" s="452"/>
      <c r="BV744" s="446"/>
      <c r="BW744" s="450" t="str">
        <f t="shared" ca="1" si="732"/>
        <v/>
      </c>
      <c r="BX744" s="450" t="str">
        <f t="shared" ca="1" si="733"/>
        <v/>
      </c>
      <c r="BY744" s="452"/>
      <c r="BZ744" s="450" t="str">
        <f t="shared" ca="1" si="734"/>
        <v/>
      </c>
      <c r="CA744" s="450" t="str">
        <f t="shared" ca="1" si="735"/>
        <v/>
      </c>
      <c r="CC744" s="450" t="str">
        <f t="shared" ca="1" si="736"/>
        <v/>
      </c>
      <c r="CD744" s="450" t="str">
        <f t="shared" ca="1" si="737"/>
        <v/>
      </c>
      <c r="CF744" s="450" t="str">
        <f t="shared" si="738"/>
        <v/>
      </c>
      <c r="CG744" s="450" t="str">
        <f t="shared" si="739"/>
        <v/>
      </c>
      <c r="CI744" s="450" t="str">
        <f t="shared" ca="1" si="740"/>
        <v/>
      </c>
      <c r="CJ744" s="450" t="str">
        <f t="shared" ca="1" si="741"/>
        <v/>
      </c>
      <c r="CL744" s="450" t="str">
        <f t="shared" ca="1" si="742"/>
        <v/>
      </c>
      <c r="CM744" s="450" t="str">
        <f t="shared" ca="1" si="743"/>
        <v/>
      </c>
    </row>
    <row r="745" spans="1:92" s="441" customFormat="1" ht="17.399999999999999" x14ac:dyDescent="0.55000000000000004">
      <c r="A745" s="452"/>
      <c r="B745" s="480" t="s">
        <v>210</v>
      </c>
      <c r="C745" s="481"/>
      <c r="D745" s="481"/>
      <c r="E745" s="481"/>
      <c r="F745" s="481"/>
      <c r="G745" s="481"/>
      <c r="H745" s="452"/>
      <c r="J745" s="498"/>
      <c r="K745" s="579"/>
      <c r="L745" s="452"/>
      <c r="M745" s="452" t="s">
        <v>211</v>
      </c>
      <c r="N745" s="452"/>
      <c r="P745" s="431"/>
      <c r="Q745" s="431"/>
      <c r="R745" s="499" t="s">
        <v>302</v>
      </c>
      <c r="S745" s="500">
        <f>AVERAGE(S725:S744)</f>
        <v>4.3888888888888893</v>
      </c>
      <c r="T745" s="501">
        <f>IF(S753="Y",SUM(T725:T744)/SUM(O725:O744),AVERAGE(T725:T744))</f>
        <v>4.3888888888888893</v>
      </c>
      <c r="U745" s="502" t="e">
        <f>SUM(U725:U744)/SUM(O725:O744)</f>
        <v>#DIV/0!</v>
      </c>
      <c r="Z745" s="446"/>
      <c r="AP745" s="446"/>
      <c r="AT745" s="498" t="s">
        <v>212</v>
      </c>
      <c r="AU745" s="503">
        <f ca="1">AVERAGE(AU725:AU744)</f>
        <v>4.3888888888888893</v>
      </c>
      <c r="AV745" s="503">
        <f ca="1">SUM(AV725:AV744)/COUNTIF(AV725:AV744,"&gt;0")</f>
        <v>4.3888888888888893</v>
      </c>
      <c r="AX745" s="503">
        <f ca="1">AVERAGE(AX725:AX744)</f>
        <v>4.3888888888888893</v>
      </c>
      <c r="AY745" s="503">
        <f ca="1">SUM(AY725:AY744)/COUNTIF(AY725:AY744,"&gt;0")</f>
        <v>4.3888888888888893</v>
      </c>
      <c r="BA745" s="503">
        <f ca="1">AVERAGE(BA725:BA744)</f>
        <v>4.3888888888888893</v>
      </c>
      <c r="BB745" s="503">
        <f ca="1">SUM(BB725:BB744)/COUNTIF(BB725:BB744,"&gt;0")</f>
        <v>5</v>
      </c>
      <c r="BD745" s="503">
        <f ca="1">AVERAGE(BD725:BD744)</f>
        <v>4.3888888888888893</v>
      </c>
      <c r="BE745" s="503">
        <f ca="1">SUM(BE725:BE744)/COUNTIF(BE725:BE744,"&gt;0")</f>
        <v>4.3125000000000009</v>
      </c>
      <c r="BG745" s="503">
        <f ca="1">AVERAGE(BG725:BG744)</f>
        <v>4.3888888888888893</v>
      </c>
      <c r="BH745" s="503">
        <f ca="1">SUM(BH725:BH744)/COUNTIF(BH725:BH744,"&gt;0")</f>
        <v>4.3888888888888893</v>
      </c>
      <c r="BI745" s="451"/>
      <c r="BJ745" s="503">
        <f ca="1">AVERAGE(BJ725:BJ744)</f>
        <v>4.3888888888888893</v>
      </c>
      <c r="BK745" s="503">
        <f ca="1">SUM(BK725:BK744)/COUNTIF(BK725:BK744,"&gt;0")</f>
        <v>5</v>
      </c>
      <c r="BM745" s="503">
        <f ca="1">AVERAGE(BM725:BM744)</f>
        <v>4.3888888888888893</v>
      </c>
      <c r="BN745" s="503" t="e">
        <f ca="1">SUM(BN725:BN744)/COUNTIF(BN725:BN744,"&gt;0")</f>
        <v>#DIV/0!</v>
      </c>
      <c r="BP745" s="503" t="e">
        <f ca="1">AVERAGE(BP725:BP744)</f>
        <v>#DIV/0!</v>
      </c>
      <c r="BQ745" s="503">
        <f ca="1">SUM(BQ725:BQ744)/COUNTIF(BQ725:BQ744,"&gt;0")</f>
        <v>4.3888888888888893</v>
      </c>
      <c r="BS745" s="503">
        <f ca="1">AVERAGE(BS725:BS744)</f>
        <v>4.3125000000000009</v>
      </c>
      <c r="BT745" s="503">
        <f ca="1">SUM(BT725:BT744)/COUNTIF(BT725:BT744,"&gt;0")</f>
        <v>4.3888888888888893</v>
      </c>
      <c r="BU745" s="452"/>
      <c r="BV745" s="446"/>
      <c r="BW745" s="503">
        <f ca="1">AVERAGE(BW725:BW744)</f>
        <v>4.3125000000000009</v>
      </c>
      <c r="BX745" s="503">
        <f ca="1">SUM(BX725:BX744)/COUNTIF(BX725:BX744,"&gt;0")</f>
        <v>5</v>
      </c>
      <c r="BY745" s="452"/>
      <c r="BZ745" s="503">
        <f ca="1">AVERAGE(BZ725:BZ744)</f>
        <v>4.3888888888888893</v>
      </c>
      <c r="CA745" s="503" t="e">
        <f ca="1">SUM(CA725:CA744)/COUNTIF(CA725:CA744,"&gt;0")</f>
        <v>#DIV/0!</v>
      </c>
      <c r="CC745" s="503">
        <f ca="1">AVERAGE(CC725:CC744)</f>
        <v>4.3888888888888893</v>
      </c>
      <c r="CD745" s="503">
        <f ca="1">SUM(CD725:CD744)/COUNTIF(CD725:CD744,"&gt;0")</f>
        <v>4.3125000000000009</v>
      </c>
      <c r="CF745" s="503" t="e">
        <f>AVERAGE(CF725:CF744)</f>
        <v>#DIV/0!</v>
      </c>
      <c r="CG745" s="503" t="e">
        <f>SUM(CG725:CG744)/COUNTIF(CG725:CG744,"&gt;0")</f>
        <v>#DIV/0!</v>
      </c>
      <c r="CI745" s="503">
        <f ca="1">AVERAGE(CI725:CI744)</f>
        <v>4.3125000000000009</v>
      </c>
      <c r="CJ745" s="503">
        <f ca="1">SUM(CJ725:CJ744)/COUNTIF(CJ725:CJ744,"&gt;0")</f>
        <v>4.3888888888888893</v>
      </c>
      <c r="CL745" s="503">
        <f ca="1">AVERAGE(CL725:CL744)</f>
        <v>4.3888888888888893</v>
      </c>
      <c r="CM745" s="503">
        <f ca="1">SUM(CM725:CM744)/COUNTIF(CM725:CM744,"&gt;0")</f>
        <v>4.3888888888888893</v>
      </c>
    </row>
    <row r="746" spans="1:92" s="441" customFormat="1" ht="17.399999999999999" x14ac:dyDescent="0.55000000000000004">
      <c r="A746" s="452"/>
      <c r="B746" s="480" t="s">
        <v>213</v>
      </c>
      <c r="C746" s="481" t="s">
        <v>214</v>
      </c>
      <c r="D746" s="277"/>
      <c r="E746" s="482"/>
      <c r="F746" s="482"/>
      <c r="G746" s="482"/>
      <c r="H746" s="482"/>
      <c r="I746" s="482"/>
      <c r="J746" s="482"/>
      <c r="K746" s="576"/>
      <c r="L746" s="452"/>
      <c r="M746" s="452"/>
      <c r="N746" s="452"/>
      <c r="P746" s="431"/>
      <c r="Q746" s="431"/>
      <c r="R746" s="483" t="s">
        <v>215</v>
      </c>
      <c r="S746" s="484">
        <f>S745+V746*S749</f>
        <v>5.4317955582450947</v>
      </c>
      <c r="T746" s="484">
        <f>T745+V746*T749</f>
        <v>5.4317955582450947</v>
      </c>
      <c r="U746" s="484" t="e">
        <f>U745+V746*U749</f>
        <v>#DIV/0!</v>
      </c>
      <c r="V746" s="485">
        <v>1</v>
      </c>
      <c r="W746" s="467" t="s">
        <v>216</v>
      </c>
      <c r="Z746" s="446"/>
      <c r="AP746" s="446"/>
      <c r="AT746" s="483" t="s">
        <v>215</v>
      </c>
      <c r="AU746" s="486" t="e">
        <f ca="1">AU745+(AU751*AU748)</f>
        <v>#DIV/0!</v>
      </c>
      <c r="AV746" s="486">
        <f ca="1">AV745+(AV751*AU748)</f>
        <v>5.4317955582450947</v>
      </c>
      <c r="AX746" s="486" t="e">
        <f ca="1">AX745+(AX751*AX748)</f>
        <v>#DIV/0!</v>
      </c>
      <c r="AY746" s="486" t="e">
        <f ca="1">AY745+(AY751*AX748)</f>
        <v>#DIV/0!</v>
      </c>
      <c r="BA746" s="486" t="e">
        <f ca="1">BA745+(BA751*BA748)</f>
        <v>#DIV/0!</v>
      </c>
      <c r="BB746" s="486">
        <f ca="1">BB745+(BB751*BA748)</f>
        <v>6.0429066693562055</v>
      </c>
      <c r="BD746" s="486" t="e">
        <f ca="1">BD745+(BD751*BD748)</f>
        <v>#DIV/0!</v>
      </c>
      <c r="BE746" s="486">
        <f ca="1">BE745+(BE751*BD748)</f>
        <v>5.3554066693562064</v>
      </c>
      <c r="BG746" s="486" t="e">
        <f ca="1">BG745+(BG751*BG748)</f>
        <v>#DIV/0!</v>
      </c>
      <c r="BH746" s="486" t="e">
        <f ca="1">BH745+(BH751*BG748)</f>
        <v>#DIV/0!</v>
      </c>
      <c r="BI746" s="451"/>
      <c r="BJ746" s="486" t="e">
        <f ca="1">BJ745+(BJ751*BJ748)</f>
        <v>#DIV/0!</v>
      </c>
      <c r="BK746" s="486" t="e">
        <f ca="1">BK745+(BK751*BJ748)</f>
        <v>#DIV/0!</v>
      </c>
      <c r="BM746" s="486" t="e">
        <f ca="1">BM745+(BM751*BM748)</f>
        <v>#DIV/0!</v>
      </c>
      <c r="BN746" s="486" t="e">
        <f ca="1">BN745+(BN751*BM748)</f>
        <v>#DIV/0!</v>
      </c>
      <c r="BP746" s="486" t="e">
        <f ca="1">BP745+(BP751*BP748)</f>
        <v>#DIV/0!</v>
      </c>
      <c r="BQ746" s="486" t="e">
        <f ca="1">BQ745+(BQ751*BP748)</f>
        <v>#DIV/0!</v>
      </c>
      <c r="BS746" s="486" t="e">
        <f ca="1">BS745+(BS751*BS748)</f>
        <v>#DIV/0!</v>
      </c>
      <c r="BT746" s="486" t="e">
        <f ca="1">BT745+(BT751*BS748)</f>
        <v>#DIV/0!</v>
      </c>
      <c r="BU746" s="452"/>
      <c r="BV746" s="446"/>
      <c r="BW746" s="486" t="e">
        <f ca="1">BW745+(BW751*BW748)</f>
        <v>#DIV/0!</v>
      </c>
      <c r="BX746" s="486" t="e">
        <f ca="1">BX745+(BX751*BW748)</f>
        <v>#DIV/0!</v>
      </c>
      <c r="BY746" s="452"/>
      <c r="BZ746" s="486" t="e">
        <f ca="1">BZ745+(BZ751*BZ748)</f>
        <v>#DIV/0!</v>
      </c>
      <c r="CA746" s="486" t="e">
        <f ca="1">CA745+(CA751*BZ748)</f>
        <v>#DIV/0!</v>
      </c>
      <c r="CC746" s="486" t="e">
        <f ca="1">CC745+(CC751*CC748)</f>
        <v>#DIV/0!</v>
      </c>
      <c r="CD746" s="486">
        <f ca="1">CD745+(CD751*CC748)</f>
        <v>5.3554066693562064</v>
      </c>
      <c r="CF746" s="486" t="e">
        <f>CF745+(CF751*CF748)</f>
        <v>#DIV/0!</v>
      </c>
      <c r="CG746" s="486" t="e">
        <f>CG745+(CG751*CF748)</f>
        <v>#DIV/0!</v>
      </c>
      <c r="CI746" s="486" t="e">
        <f ca="1">CI745+(CI751*CI748)</f>
        <v>#DIV/0!</v>
      </c>
      <c r="CJ746" s="486">
        <f ca="1">CJ745+(CJ751*CI748)</f>
        <v>5.4317955582450947</v>
      </c>
      <c r="CL746" s="486" t="e">
        <f ca="1">CL745+(CL751*CL748)</f>
        <v>#DIV/0!</v>
      </c>
      <c r="CM746" s="486" t="e">
        <f ca="1">CM745+(CM751*CL748)</f>
        <v>#DIV/0!</v>
      </c>
    </row>
    <row r="747" spans="1:92" s="452" customFormat="1" ht="13" customHeight="1" x14ac:dyDescent="0.55000000000000004">
      <c r="B747" s="480" t="s">
        <v>217</v>
      </c>
      <c r="C747" s="431"/>
      <c r="D747" s="300"/>
      <c r="E747" s="487"/>
      <c r="F747" s="487"/>
      <c r="G747" s="487"/>
      <c r="H747" s="487"/>
      <c r="I747" s="487"/>
      <c r="J747" s="487"/>
      <c r="K747" s="577"/>
      <c r="L747" s="441"/>
      <c r="M747" s="441"/>
      <c r="R747" s="483" t="s">
        <v>218</v>
      </c>
      <c r="S747" s="484">
        <f>S745-V747*S749</f>
        <v>3.3459822195326838</v>
      </c>
      <c r="T747" s="484">
        <f>T745-V747*T749</f>
        <v>3.3459822195326838</v>
      </c>
      <c r="U747" s="484" t="e">
        <f>U745-V747*U749</f>
        <v>#DIV/0!</v>
      </c>
      <c r="V747" s="485">
        <v>1</v>
      </c>
      <c r="W747" s="467" t="s">
        <v>219</v>
      </c>
      <c r="X747" s="441"/>
      <c r="Z747" s="488"/>
      <c r="AP747" s="488"/>
      <c r="AQ747" s="441"/>
      <c r="AR747" s="441"/>
      <c r="AS747" s="441"/>
      <c r="AT747" s="483" t="s">
        <v>218</v>
      </c>
      <c r="AU747" s="486" t="e">
        <f ca="1">AU745-(AU751*AU749)</f>
        <v>#DIV/0!</v>
      </c>
      <c r="AV747" s="486" t="e">
        <f ca="1">AV745-(AV751*AU749)</f>
        <v>#DIV/0!</v>
      </c>
      <c r="AW747" s="441"/>
      <c r="AX747" s="486" t="e">
        <f ca="1">AX745-(AX751*AX749)</f>
        <v>#DIV/0!</v>
      </c>
      <c r="AY747" s="486" t="e">
        <f ca="1">AY745-(AY751*AX749)</f>
        <v>#DIV/0!</v>
      </c>
      <c r="AZ747" s="441"/>
      <c r="BA747" s="486" t="e">
        <f ca="1">BA745-(BA751*BA749)</f>
        <v>#DIV/0!</v>
      </c>
      <c r="BB747" s="486" t="e">
        <f ca="1">BB745-(BB751*BA749)</f>
        <v>#DIV/0!</v>
      </c>
      <c r="BC747" s="441"/>
      <c r="BD747" s="486" t="e">
        <f ca="1">BD745-(BD751*BD749)</f>
        <v>#DIV/0!</v>
      </c>
      <c r="BE747" s="486">
        <f ca="1">BE745-(BE751*BD749)</f>
        <v>3.2695933306437954</v>
      </c>
      <c r="BF747" s="441"/>
      <c r="BG747" s="486" t="e">
        <f ca="1">BG745-(BG751*BG749)</f>
        <v>#DIV/0!</v>
      </c>
      <c r="BH747" s="486" t="e">
        <f ca="1">BH745-(BH751*BG749)</f>
        <v>#DIV/0!</v>
      </c>
      <c r="BI747" s="451"/>
      <c r="BJ747" s="486" t="e">
        <f ca="1">BJ745-(BJ751*BJ749)</f>
        <v>#DIV/0!</v>
      </c>
      <c r="BK747" s="486">
        <f ca="1">BK745-(BK751*BJ749)</f>
        <v>3.9570933306437945</v>
      </c>
      <c r="BL747" s="441"/>
      <c r="BM747" s="486" t="e">
        <f ca="1">BM745-(BM751*BM749)</f>
        <v>#DIV/0!</v>
      </c>
      <c r="BN747" s="486" t="e">
        <f ca="1">BN745-(BN751*BM749)</f>
        <v>#DIV/0!</v>
      </c>
      <c r="BO747" s="441"/>
      <c r="BP747" s="486" t="e">
        <f ca="1">BP745-(BP751*BP749)</f>
        <v>#DIV/0!</v>
      </c>
      <c r="BQ747" s="486" t="e">
        <f ca="1">BQ745-(BQ751*BP749)</f>
        <v>#DIV/0!</v>
      </c>
      <c r="BR747" s="441"/>
      <c r="BS747" s="486" t="e">
        <f ca="1">BS745-(BS751*BS749)</f>
        <v>#DIV/0!</v>
      </c>
      <c r="BT747" s="486" t="e">
        <f ca="1">BT745-(BT751*BS749)</f>
        <v>#DIV/0!</v>
      </c>
      <c r="BV747" s="446"/>
      <c r="BW747" s="486">
        <f ca="1">BW745-(BW751*BW749)</f>
        <v>3.2695933306437954</v>
      </c>
      <c r="BX747" s="486">
        <f ca="1">BX745-(BX751*BW749)</f>
        <v>3.9570933306437945</v>
      </c>
      <c r="BZ747" s="486" t="e">
        <f ca="1">BZ745-(BZ751*BZ749)</f>
        <v>#DIV/0!</v>
      </c>
      <c r="CA747" s="486" t="e">
        <f ca="1">CA745-(CA751*BZ749)</f>
        <v>#DIV/0!</v>
      </c>
      <c r="CB747" s="441"/>
      <c r="CC747" s="486" t="e">
        <f ca="1">CC745-(CC751*CC749)</f>
        <v>#DIV/0!</v>
      </c>
      <c r="CD747" s="486">
        <f ca="1">CD745-(CD751*CC749)</f>
        <v>3.2695933306437954</v>
      </c>
      <c r="CE747" s="441"/>
      <c r="CF747" s="486" t="e">
        <f>CF745-(CF751*CF749)</f>
        <v>#DIV/0!</v>
      </c>
      <c r="CG747" s="486" t="e">
        <f>CG745-(CG751*CF749)</f>
        <v>#DIV/0!</v>
      </c>
      <c r="CH747" s="441"/>
      <c r="CI747" s="486">
        <f ca="1">CI745-(CI751*CI749)</f>
        <v>3.2695933306437954</v>
      </c>
      <c r="CJ747" s="486" t="e">
        <f ca="1">CJ745-(CJ751*CI749)</f>
        <v>#DIV/0!</v>
      </c>
      <c r="CK747" s="441"/>
      <c r="CL747" s="486" t="e">
        <f ca="1">CL745-(CL751*CL749)</f>
        <v>#DIV/0!</v>
      </c>
      <c r="CM747" s="486" t="e">
        <f ca="1">CM745-(CM751*CL749)</f>
        <v>#DIV/0!</v>
      </c>
      <c r="CN747" s="441"/>
    </row>
    <row r="748" spans="1:92" s="452" customFormat="1" ht="17.399999999999999" x14ac:dyDescent="0.55000000000000004">
      <c r="C748" s="431"/>
      <c r="D748" s="300"/>
      <c r="E748" s="487"/>
      <c r="F748" s="487"/>
      <c r="G748" s="487"/>
      <c r="H748" s="487"/>
      <c r="I748" s="487"/>
      <c r="J748" s="487"/>
      <c r="K748" s="577"/>
      <c r="R748" s="483" t="s">
        <v>220</v>
      </c>
      <c r="S748" s="484" t="str">
        <f>IF((0.67*S749)&gt;S745,"no","yes")</f>
        <v>yes</v>
      </c>
      <c r="T748" s="484" t="str">
        <f>IF((0.67*T749)&gt;T745,"no","yes")</f>
        <v>yes</v>
      </c>
      <c r="U748" s="484" t="e">
        <f>IF((0.67*U749)&gt;U745,"no","yes")</f>
        <v>#DIV/0!</v>
      </c>
      <c r="Z748" s="488"/>
      <c r="AP748" s="488"/>
      <c r="AS748" s="755" t="s">
        <v>221</v>
      </c>
      <c r="AT748" s="756"/>
      <c r="AU748" s="485">
        <v>1</v>
      </c>
      <c r="AX748" s="485">
        <v>1</v>
      </c>
      <c r="BA748" s="485">
        <v>1</v>
      </c>
      <c r="BD748" s="485">
        <v>1</v>
      </c>
      <c r="BG748" s="485">
        <v>1</v>
      </c>
      <c r="BI748" s="451"/>
      <c r="BJ748" s="485">
        <v>1</v>
      </c>
      <c r="BM748" s="485">
        <v>1</v>
      </c>
      <c r="BP748" s="485">
        <v>1</v>
      </c>
      <c r="BS748" s="485">
        <v>1</v>
      </c>
      <c r="BV748" s="488"/>
      <c r="BW748" s="485">
        <v>1</v>
      </c>
      <c r="BZ748" s="485">
        <v>1</v>
      </c>
      <c r="CC748" s="485">
        <v>1</v>
      </c>
      <c r="CF748" s="485">
        <v>1</v>
      </c>
      <c r="CI748" s="485">
        <v>1</v>
      </c>
      <c r="CL748" s="485">
        <v>1</v>
      </c>
    </row>
    <row r="749" spans="1:92" s="452" customFormat="1" ht="17.399999999999999" x14ac:dyDescent="0.55000000000000004">
      <c r="A749" s="489" t="str">
        <f>HYPERLINK("#"&amp;"'"&amp;A$1&amp;"'!a1","Back to top")</f>
        <v>Back to top</v>
      </c>
      <c r="B749" s="489"/>
      <c r="C749" s="431"/>
      <c r="D749" s="300"/>
      <c r="E749" s="487"/>
      <c r="F749" s="487"/>
      <c r="G749" s="487"/>
      <c r="H749" s="487"/>
      <c r="I749" s="487"/>
      <c r="J749" s="487"/>
      <c r="K749" s="577"/>
      <c r="N749" s="467"/>
      <c r="O749" s="467"/>
      <c r="R749" s="483" t="s">
        <v>222</v>
      </c>
      <c r="S749" s="484">
        <f>_xlfn.STDEV.P(S725:S744)</f>
        <v>1.0429066693562052</v>
      </c>
      <c r="T749" s="484">
        <f t="array" ref="T749">IF(S753="Y",SQRT(SUM(O725:O744*(M725:M744-(T745))^2)/((COUNTIFS(O725:O744,"&lt;&gt;0")-1)/COUNTIFS(O725:O744,"&lt;&gt;0")*SUM(O725:O744))),_xlfn.STDEV.P(T725:T744))</f>
        <v>1.0429066693562052</v>
      </c>
      <c r="U749" s="484" t="e">
        <f t="array" ref="U749">SQRT(SUM(O725:O744*(M725:M744-(U745))^2)/((COUNTIFS(O725:O744,"&lt;&gt;0")-1)/COUNTIFS(O725:O744,"&lt;&gt;0")*SUM(O725:O744)))</f>
        <v>#DIV/0!</v>
      </c>
      <c r="Z749" s="488"/>
      <c r="AP749" s="488"/>
      <c r="AS749" s="755"/>
      <c r="AT749" s="756"/>
      <c r="AU749" s="485">
        <v>1</v>
      </c>
      <c r="AX749" s="485">
        <v>1</v>
      </c>
      <c r="BA749" s="485">
        <v>1</v>
      </c>
      <c r="BD749" s="485">
        <v>1</v>
      </c>
      <c r="BG749" s="485">
        <v>1</v>
      </c>
      <c r="BI749" s="451"/>
      <c r="BJ749" s="485">
        <v>1</v>
      </c>
      <c r="BM749" s="485">
        <v>1</v>
      </c>
      <c r="BP749" s="485">
        <v>1</v>
      </c>
      <c r="BS749" s="485">
        <v>1</v>
      </c>
      <c r="BV749" s="488"/>
      <c r="BW749" s="485">
        <v>1</v>
      </c>
      <c r="BZ749" s="485">
        <v>1</v>
      </c>
      <c r="CC749" s="485">
        <v>1</v>
      </c>
      <c r="CF749" s="485">
        <v>1</v>
      </c>
      <c r="CI749" s="485">
        <v>1</v>
      </c>
      <c r="CL749" s="485">
        <v>1</v>
      </c>
    </row>
    <row r="750" spans="1:92" s="452" customFormat="1" ht="17.399999999999999" x14ac:dyDescent="0.55000000000000004">
      <c r="C750" s="445"/>
      <c r="D750" s="300"/>
      <c r="E750" s="487"/>
      <c r="F750" s="487"/>
      <c r="G750" s="487"/>
      <c r="H750" s="487"/>
      <c r="I750" s="487"/>
      <c r="J750" s="487"/>
      <c r="K750" s="577"/>
      <c r="R750" s="490" t="s">
        <v>223</v>
      </c>
      <c r="S750" s="491">
        <f>COUNTIF(S725:S744,"&gt;0")</f>
        <v>9</v>
      </c>
      <c r="T750" s="491">
        <f>COUNTIF(T725:T744,"&gt;0")</f>
        <v>9</v>
      </c>
      <c r="U750" s="492"/>
      <c r="V750" s="493" t="s">
        <v>224</v>
      </c>
      <c r="Z750" s="488"/>
      <c r="AP750" s="488"/>
      <c r="AT750" s="483" t="s">
        <v>220</v>
      </c>
      <c r="AU750" s="486" t="str">
        <f ca="1">IF((0.67*AU751)&gt;AU745,"no","yes")</f>
        <v>yes</v>
      </c>
      <c r="AV750" s="486" t="e">
        <f ca="1">IF((0.67*AV751)&gt;AV745,"no","yes")</f>
        <v>#DIV/0!</v>
      </c>
      <c r="AX750" s="486" t="e">
        <f ca="1">IF((0.67*AX751)&gt;AX745,"no","yes")</f>
        <v>#DIV/0!</v>
      </c>
      <c r="AY750" s="486" t="str">
        <f ca="1">IF((0.67*AY751)&gt;AY745,"no","yes")</f>
        <v>yes</v>
      </c>
      <c r="BA750" s="486" t="e">
        <f ca="1">IF((0.67*BA751)&gt;BA745,"no","yes")</f>
        <v>#DIV/0!</v>
      </c>
      <c r="BB750" s="486" t="e">
        <f ca="1">IF((0.67*BB751)&gt;BB745,"no","yes")</f>
        <v>#DIV/0!</v>
      </c>
      <c r="BD750" s="486" t="str">
        <f ca="1">IF((0.67*BD751)&gt;BD745,"no","yes")</f>
        <v>yes</v>
      </c>
      <c r="BE750" s="486" t="e">
        <f ca="1">IF((0.67*BE751)&gt;BE745,"no","yes")</f>
        <v>#DIV/0!</v>
      </c>
      <c r="BG750" s="486" t="str">
        <f ca="1">IF((0.67*BG751)&gt;BG745,"no","yes")</f>
        <v>yes</v>
      </c>
      <c r="BH750" s="486" t="e">
        <f ca="1">IF((0.67*BH751)&gt;BH745,"no","yes")</f>
        <v>#DIV/0!</v>
      </c>
      <c r="BI750" s="451"/>
      <c r="BJ750" s="486" t="str">
        <f ca="1">IF((0.67*BJ751)&gt;BJ745,"no","yes")</f>
        <v>yes</v>
      </c>
      <c r="BK750" s="486" t="e">
        <f ca="1">IF((0.67*BK751)&gt;BK745,"no","yes")</f>
        <v>#DIV/0!</v>
      </c>
      <c r="BM750" s="486" t="e">
        <f ca="1">IF((0.67*BM751)&gt;BM745,"no","yes")</f>
        <v>#DIV/0!</v>
      </c>
      <c r="BN750" s="486" t="e">
        <f ca="1">IF((0.67*BN751)&gt;BN745,"no","yes")</f>
        <v>#DIV/0!</v>
      </c>
      <c r="BP750" s="486" t="e">
        <f ca="1">IF((0.67*BP751)&gt;BP745,"no","yes")</f>
        <v>#DIV/0!</v>
      </c>
      <c r="BQ750" s="486" t="e">
        <f ca="1">IF((0.67*BQ751)&gt;BQ745,"no","yes")</f>
        <v>#DIV/0!</v>
      </c>
      <c r="BS750" s="486" t="e">
        <f ca="1">IF((0.67*BS751)&gt;BS745,"no","yes")</f>
        <v>#DIV/0!</v>
      </c>
      <c r="BT750" s="486" t="e">
        <f ca="1">IF((0.67*BT751)&gt;BT745,"no","yes")</f>
        <v>#DIV/0!</v>
      </c>
      <c r="BV750" s="488"/>
      <c r="BW750" s="486" t="e">
        <f ca="1">IF((0.67*BW751)&gt;BW745,"no","yes")</f>
        <v>#DIV/0!</v>
      </c>
      <c r="BX750" s="486" t="e">
        <f ca="1">IF((0.67*BX751)&gt;BX745,"no","yes")</f>
        <v>#DIV/0!</v>
      </c>
      <c r="BZ750" s="486" t="e">
        <f ca="1">IF((0.67*BZ751)&gt;BZ745,"no","yes")</f>
        <v>#DIV/0!</v>
      </c>
      <c r="CA750" s="486" t="e">
        <f ca="1">IF((0.67*CA751)&gt;CA745,"no","yes")</f>
        <v>#DIV/0!</v>
      </c>
      <c r="CC750" s="486" t="e">
        <f ca="1">IF((0.67*CC751)&gt;CC745,"no","yes")</f>
        <v>#DIV/0!</v>
      </c>
      <c r="CD750" s="486" t="e">
        <f ca="1">IF((0.67*CD751)&gt;CD745,"no","yes")</f>
        <v>#DIV/0!</v>
      </c>
      <c r="CF750" s="486" t="e">
        <f>IF((0.67*CF751)&gt;CF745,"no","yes")</f>
        <v>#DIV/0!</v>
      </c>
      <c r="CG750" s="486" t="e">
        <f>IF((0.67*CG751)&gt;CG745,"no","yes")</f>
        <v>#DIV/0!</v>
      </c>
      <c r="CI750" s="486" t="e">
        <f ca="1">IF((0.67*CI751)&gt;CI745,"no","yes")</f>
        <v>#DIV/0!</v>
      </c>
      <c r="CJ750" s="486" t="e">
        <f ca="1">IF((0.67*CJ751)&gt;CJ745,"no","yes")</f>
        <v>#DIV/0!</v>
      </c>
      <c r="CL750" s="486" t="str">
        <f ca="1">IF((0.67*CL751)&gt;CL745,"no","yes")</f>
        <v>yes</v>
      </c>
      <c r="CM750" s="486" t="str">
        <f ca="1">IF((0.67*CM751)&gt;CM745,"no","yes")</f>
        <v>yes</v>
      </c>
    </row>
    <row r="751" spans="1:92" s="452" customFormat="1" ht="17.399999999999999" x14ac:dyDescent="0.55000000000000004">
      <c r="D751" s="300"/>
      <c r="E751" s="487"/>
      <c r="F751" s="487"/>
      <c r="G751" s="487"/>
      <c r="H751" s="487"/>
      <c r="I751" s="487"/>
      <c r="J751" s="487"/>
      <c r="K751" s="577"/>
      <c r="T751" s="431"/>
      <c r="V751" s="174"/>
      <c r="W751" s="174"/>
      <c r="X751" s="174"/>
      <c r="Z751" s="488"/>
      <c r="AP751" s="488"/>
      <c r="AT751" s="483" t="s">
        <v>222</v>
      </c>
      <c r="AU751" s="486">
        <f ca="1">_xlfn.STDEV.P(AU725:AU744)</f>
        <v>1.0821708506515935</v>
      </c>
      <c r="AV751" s="486">
        <f ca="1">_xlfn.STDEV.P(AV725:AV744)</f>
        <v>1.0429066693562052</v>
      </c>
      <c r="AX751" s="486" t="e">
        <f ca="1">_xlfn.STDEV.P(AX725:AX744)</f>
        <v>#DIV/0!</v>
      </c>
      <c r="AY751" s="486">
        <f ca="1">_xlfn.STDEV.P(AY725:AY744)</f>
        <v>1.0821708506515935</v>
      </c>
      <c r="BA751" s="486">
        <f ca="1">_xlfn.STDEV.P(BA725:BA744)</f>
        <v>1.0429066693562052</v>
      </c>
      <c r="BB751" s="486">
        <f ca="1">_xlfn.STDEV.P(BB725:BB744)</f>
        <v>1.0429066693562052</v>
      </c>
      <c r="BD751" s="486">
        <f ca="1">_xlfn.STDEV.P(BD725:BD744)</f>
        <v>1.0821708506515935</v>
      </c>
      <c r="BE751" s="486">
        <f ca="1">_xlfn.STDEV.P(BE725:BE744)</f>
        <v>1.0429066693562052</v>
      </c>
      <c r="BG751" s="486">
        <f ca="1">_xlfn.STDEV.P(BG725:BG744)</f>
        <v>1.0821708506515935</v>
      </c>
      <c r="BH751" s="486" t="e">
        <f ca="1">_xlfn.STDEV.P(BH725:BH744)</f>
        <v>#DIV/0!</v>
      </c>
      <c r="BI751" s="451"/>
      <c r="BJ751" s="486">
        <f ca="1">_xlfn.STDEV.P(BJ725:BJ744)</f>
        <v>1.0821708506515935</v>
      </c>
      <c r="BK751" s="486">
        <f ca="1">_xlfn.STDEV.P(BK725:BK744)</f>
        <v>1.0429066693562052</v>
      </c>
      <c r="BM751" s="486">
        <f ca="1">_xlfn.STDEV.P(BM725:BM744)</f>
        <v>1.0429066693562052</v>
      </c>
      <c r="BN751" s="486">
        <f ca="1">_xlfn.STDEV.P(BN725:BN744)</f>
        <v>1.0429066693562052</v>
      </c>
      <c r="BP751" s="486">
        <f ca="1">_xlfn.STDEV.P(BP725:BP744)</f>
        <v>1.0429066693562052</v>
      </c>
      <c r="BQ751" s="486">
        <f ca="1">_xlfn.STDEV.P(BQ725:BQ744)</f>
        <v>1.0429066693562052</v>
      </c>
      <c r="BS751" s="486">
        <f ca="1">_xlfn.STDEV.P(BS725:BS744)</f>
        <v>1.0821708506515935</v>
      </c>
      <c r="BT751" s="486">
        <f ca="1">_xlfn.STDEV.P(BT725:BT744)</f>
        <v>1.0429066693562052</v>
      </c>
      <c r="BV751" s="488"/>
      <c r="BW751" s="486">
        <f ca="1">_xlfn.STDEV.P(BW725:BW744)</f>
        <v>1.0429066693562052</v>
      </c>
      <c r="BX751" s="486">
        <f ca="1">_xlfn.STDEV.P(BX725:BX744)</f>
        <v>1.0429066693562052</v>
      </c>
      <c r="BZ751" s="486">
        <f ca="1">_xlfn.STDEV.P(BZ725:BZ744)</f>
        <v>1.0429066693562052</v>
      </c>
      <c r="CA751" s="486">
        <f ca="1">_xlfn.STDEV.P(CA725:CA744)</f>
        <v>1.0429066693562052</v>
      </c>
      <c r="CC751" s="486">
        <f ca="1">_xlfn.STDEV.P(CC725:CC744)</f>
        <v>1.0429066693562052</v>
      </c>
      <c r="CD751" s="486">
        <f ca="1">_xlfn.STDEV.P(CD725:CD744)</f>
        <v>1.0429066693562052</v>
      </c>
      <c r="CF751" s="486" t="e">
        <f>_xlfn.STDEV.P(CF725:CF744)</f>
        <v>#DIV/0!</v>
      </c>
      <c r="CG751" s="486" t="e">
        <f>_xlfn.STDEV.P(CG725:CG744)</f>
        <v>#DIV/0!</v>
      </c>
      <c r="CI751" s="486">
        <f ca="1">_xlfn.STDEV.P(CI725:CI744)</f>
        <v>1.0429066693562052</v>
      </c>
      <c r="CJ751" s="486">
        <f ca="1">_xlfn.STDEV.P(CJ725:CJ744)</f>
        <v>1.0429066693562052</v>
      </c>
      <c r="CL751" s="486">
        <f ca="1">_xlfn.STDEV.P(CL725:CL744)</f>
        <v>1.0821708506515935</v>
      </c>
      <c r="CM751" s="486">
        <f ca="1">_xlfn.STDEV.P(CM725:CM744)</f>
        <v>1.0821708506515935</v>
      </c>
    </row>
    <row r="752" spans="1:92" s="452" customFormat="1" ht="17.399999999999999" x14ac:dyDescent="0.55000000000000004">
      <c r="D752" s="494"/>
      <c r="E752" s="495"/>
      <c r="F752" s="495"/>
      <c r="G752" s="495"/>
      <c r="H752" s="495"/>
      <c r="I752" s="495"/>
      <c r="J752" s="495"/>
      <c r="K752" s="578"/>
      <c r="S752" s="496" t="s">
        <v>225</v>
      </c>
      <c r="V752" s="174"/>
      <c r="W752" s="174"/>
      <c r="X752" s="174"/>
      <c r="Z752" s="488"/>
      <c r="AP752" s="451"/>
      <c r="AT752" s="490" t="s">
        <v>223</v>
      </c>
      <c r="AU752" s="497">
        <f ca="1">COUNTIF(AU725:AU744,"&gt;0")</f>
        <v>9</v>
      </c>
      <c r="AV752" s="497">
        <f ca="1">COUNTIF(AV725:AV744,"&gt;0")</f>
        <v>8</v>
      </c>
      <c r="AX752" s="497">
        <f ca="1">COUNTIF(AX725:AX744,"&gt;0")</f>
        <v>1</v>
      </c>
      <c r="AY752" s="497">
        <f ca="1">COUNTIF(AY725:AY744,"&gt;0")</f>
        <v>9</v>
      </c>
      <c r="BA752" s="497">
        <f ca="1">COUNTIF(BA725:BA744,"&gt;0")</f>
        <v>8</v>
      </c>
      <c r="BB752" s="497">
        <f ca="1">COUNTIF(BB725:BB744,"&gt;0")</f>
        <v>0</v>
      </c>
      <c r="BD752" s="497">
        <f ca="1">COUNTIF(BD725:BD744,"&gt;0")</f>
        <v>9</v>
      </c>
      <c r="BE752" s="497">
        <f ca="1">COUNTIF(BE725:BE744,"&gt;0")</f>
        <v>9</v>
      </c>
      <c r="BG752" s="497">
        <f ca="1">COUNTIF(BG725:BG744,"&gt;0")</f>
        <v>9</v>
      </c>
      <c r="BH752" s="497">
        <f ca="1">COUNTIF(BH725:BH744,"&gt;0")</f>
        <v>9</v>
      </c>
      <c r="BI752" s="451"/>
      <c r="BJ752" s="497">
        <f ca="1">COUNTIF(BJ725:BJ744,"&gt;0")</f>
        <v>9</v>
      </c>
      <c r="BK752" s="497">
        <f ca="1">COUNTIF(BK725:BK744,"&gt;0")</f>
        <v>1</v>
      </c>
      <c r="BM752" s="497">
        <f ca="1">COUNTIF(BM725:BM744,"&gt;0")</f>
        <v>8</v>
      </c>
      <c r="BN752" s="497">
        <f ca="1">COUNTIF(BN725:BN744,"&gt;0")</f>
        <v>1</v>
      </c>
      <c r="BP752" s="497">
        <f ca="1">COUNTIF(BP725:BP744,"&gt;0")</f>
        <v>1</v>
      </c>
      <c r="BQ752" s="497">
        <f ca="1">COUNTIF(BQ725:BQ744,"&gt;0")</f>
        <v>8</v>
      </c>
      <c r="BS752" s="497">
        <f ca="1">COUNTIF(BS725:BS744,"&gt;0")</f>
        <v>8</v>
      </c>
      <c r="BT752" s="497">
        <f ca="1">COUNTIF(BT725:BT744,"&gt;0")</f>
        <v>8</v>
      </c>
      <c r="BV752" s="488"/>
      <c r="BW752" s="497">
        <f ca="1">COUNTIF(BW725:BW744,"&gt;0")</f>
        <v>9</v>
      </c>
      <c r="BX752" s="497">
        <f ca="1">COUNTIF(BX725:BX744,"&gt;0")</f>
        <v>0</v>
      </c>
      <c r="BZ752" s="497">
        <f ca="1">COUNTIF(BZ725:BZ744,"&gt;0")</f>
        <v>8</v>
      </c>
      <c r="CA752" s="497">
        <f ca="1">COUNTIF(CA725:CA744,"&gt;0")</f>
        <v>1</v>
      </c>
      <c r="CC752" s="497">
        <f ca="1">COUNTIF(CC725:CC744,"&gt;0")</f>
        <v>8</v>
      </c>
      <c r="CD752" s="497">
        <f ca="1">COUNTIF(CD725:CD744,"&gt;0")</f>
        <v>9</v>
      </c>
      <c r="CF752" s="497">
        <f>COUNTIF(CF725:CF744,"&gt;0")</f>
        <v>0</v>
      </c>
      <c r="CG752" s="497">
        <f>COUNTIF(CG725:CG744,"&gt;0")</f>
        <v>0</v>
      </c>
      <c r="CI752" s="497">
        <f ca="1">COUNTIF(CI725:CI744,"&gt;0")</f>
        <v>9</v>
      </c>
      <c r="CJ752" s="497">
        <f ca="1">COUNTIF(CJ725:CJ744,"&gt;0")</f>
        <v>8</v>
      </c>
      <c r="CL752" s="497">
        <f ca="1">COUNTIF(CL725:CL744,"&gt;0")</f>
        <v>9</v>
      </c>
      <c r="CM752" s="497">
        <f ca="1">COUNTIF(CM725:CM744,"&gt;0")</f>
        <v>9</v>
      </c>
    </row>
    <row r="753" spans="1:92" x14ac:dyDescent="0.4">
      <c r="S753" s="419" t="s">
        <v>679</v>
      </c>
    </row>
    <row r="755" spans="1:92" s="232" customFormat="1" ht="45.6" x14ac:dyDescent="0.6">
      <c r="A755" s="230">
        <v>20</v>
      </c>
      <c r="B755" s="230" t="s">
        <v>85</v>
      </c>
      <c r="C755" s="231" t="s">
        <v>0</v>
      </c>
      <c r="D755" s="233"/>
      <c r="E755" s="233" t="s">
        <v>0</v>
      </c>
      <c r="F755" s="233"/>
      <c r="G755" s="233"/>
      <c r="H755" s="231"/>
      <c r="I755" s="233"/>
      <c r="J755" s="233"/>
      <c r="K755" s="557"/>
      <c r="L755" s="233"/>
      <c r="M755" s="233"/>
      <c r="N755" s="233"/>
      <c r="O755" s="233"/>
      <c r="P755" s="233"/>
      <c r="Q755" s="233"/>
      <c r="R755" s="233"/>
      <c r="S755" s="233"/>
      <c r="T755" s="231"/>
      <c r="U755" s="231"/>
      <c r="V755" s="231"/>
      <c r="W755" s="231"/>
      <c r="X755" s="231"/>
      <c r="Y755" s="231"/>
      <c r="AQ755" s="234">
        <f>A755</f>
        <v>20</v>
      </c>
      <c r="AR755" s="234" t="str">
        <f>C755</f>
        <v xml:space="preserve"> </v>
      </c>
      <c r="AS755" s="235"/>
      <c r="AT755" s="236"/>
      <c r="AU755" s="235"/>
      <c r="AV755" s="235"/>
      <c r="AW755" s="235"/>
      <c r="AX755" s="235"/>
      <c r="AY755" s="235"/>
      <c r="AZ755" s="235"/>
      <c r="BA755" s="235"/>
      <c r="BB755" s="235"/>
      <c r="BC755" s="235"/>
      <c r="BD755" s="235"/>
      <c r="BE755" s="235"/>
      <c r="BF755" s="235"/>
      <c r="BG755" s="235"/>
      <c r="BH755" s="235"/>
      <c r="BI755" s="235"/>
      <c r="BJ755" s="235"/>
      <c r="BK755" s="235"/>
      <c r="BL755" s="235"/>
      <c r="BM755" s="235"/>
      <c r="BN755" s="235"/>
      <c r="BO755" s="235"/>
      <c r="BP755" s="235"/>
      <c r="BQ755" s="235"/>
      <c r="BR755" s="235"/>
      <c r="BS755" s="235"/>
      <c r="BT755" s="235"/>
      <c r="BU755" s="235"/>
    </row>
    <row r="756" spans="1:92" s="232" customFormat="1" ht="17.7" x14ac:dyDescent="0.6">
      <c r="A756" s="230"/>
      <c r="B756" s="230"/>
      <c r="C756" s="231"/>
      <c r="D756" s="233"/>
      <c r="E756" s="233"/>
      <c r="F756" s="233"/>
      <c r="G756" s="233"/>
      <c r="H756" s="231"/>
      <c r="I756" s="233"/>
      <c r="J756" s="233"/>
      <c r="K756" s="557"/>
      <c r="L756" s="233"/>
      <c r="M756" s="233"/>
      <c r="N756" s="233"/>
      <c r="O756" s="233"/>
      <c r="P756" s="233"/>
      <c r="Q756" s="233"/>
      <c r="R756" s="233"/>
      <c r="S756" s="233"/>
      <c r="T756" s="231"/>
      <c r="U756" s="231"/>
      <c r="V756" s="231"/>
      <c r="W756" s="231"/>
      <c r="X756" s="231"/>
      <c r="Y756" s="231"/>
      <c r="AQ756" s="234"/>
      <c r="AR756" s="234"/>
      <c r="AS756" s="235"/>
      <c r="AT756" s="236"/>
      <c r="AU756" s="235"/>
      <c r="AV756" s="235"/>
      <c r="AW756" s="235"/>
      <c r="AX756" s="235"/>
      <c r="AY756" s="235"/>
      <c r="AZ756" s="235"/>
      <c r="BA756" s="235"/>
      <c r="BB756" s="235"/>
      <c r="BC756" s="235"/>
      <c r="BD756" s="235"/>
      <c r="BE756" s="235"/>
      <c r="BF756" s="235"/>
      <c r="BG756" s="235"/>
      <c r="BH756" s="235"/>
      <c r="BI756" s="235"/>
      <c r="BJ756" s="235"/>
      <c r="BK756" s="235"/>
      <c r="BL756" s="235"/>
      <c r="BM756" s="235"/>
      <c r="BN756" s="235"/>
      <c r="BO756" s="235"/>
      <c r="BP756" s="235"/>
      <c r="BQ756" s="235"/>
      <c r="BR756" s="235"/>
      <c r="BS756" s="235"/>
      <c r="BU756" s="235"/>
    </row>
    <row r="757" spans="1:92" s="237" customFormat="1" ht="17.399999999999999" x14ac:dyDescent="0.55000000000000004">
      <c r="K757" s="558"/>
      <c r="Z757" s="238"/>
      <c r="AP757" s="238"/>
      <c r="AQ757" s="239"/>
      <c r="AR757" s="239"/>
      <c r="AS757" s="239"/>
      <c r="AT757" s="239"/>
      <c r="AU757" s="240" t="e">
        <v>#REF!</v>
      </c>
      <c r="AV757" s="240"/>
      <c r="AW757" s="239"/>
      <c r="AX757" s="240" t="e">
        <v>#REF!</v>
      </c>
      <c r="AY757" s="240"/>
      <c r="AZ757" s="239"/>
      <c r="BA757" s="240" t="e">
        <v>#REF!</v>
      </c>
      <c r="BB757" s="240"/>
      <c r="BC757" s="239"/>
      <c r="BD757" s="240" t="e">
        <v>#REF!</v>
      </c>
      <c r="BE757" s="240"/>
      <c r="BF757" s="239"/>
      <c r="BG757" s="240" t="e">
        <v>#REF!</v>
      </c>
      <c r="BH757" s="240"/>
      <c r="BI757" s="235"/>
      <c r="BJ757" s="240" t="s">
        <v>184</v>
      </c>
      <c r="BK757" s="240"/>
      <c r="BL757" s="239"/>
      <c r="BM757" s="240" t="s">
        <v>185</v>
      </c>
      <c r="BN757" s="240"/>
      <c r="BO757" s="239"/>
      <c r="BP757" s="240" t="s">
        <v>186</v>
      </c>
      <c r="BQ757" s="240"/>
      <c r="BR757" s="239"/>
      <c r="BS757" s="240" t="s">
        <v>187</v>
      </c>
      <c r="BT757" s="239"/>
      <c r="BU757" s="241"/>
      <c r="BV757" s="232"/>
      <c r="BW757" s="240" t="e">
        <v>#REF!</v>
      </c>
      <c r="BX757" s="240"/>
      <c r="BY757" s="241"/>
      <c r="BZ757" s="240" t="e">
        <v>#REF!</v>
      </c>
      <c r="CA757" s="240"/>
      <c r="CB757" s="239"/>
      <c r="CC757" s="240" t="e">
        <v>#REF!</v>
      </c>
      <c r="CD757" s="240"/>
      <c r="CE757" s="239"/>
      <c r="CF757" s="240" t="e">
        <v>#REF!</v>
      </c>
      <c r="CG757" s="240"/>
      <c r="CH757" s="239"/>
      <c r="CI757" s="240" t="e">
        <v>#REF!</v>
      </c>
      <c r="CJ757" s="240"/>
      <c r="CK757" s="239"/>
      <c r="CL757" s="240" t="e">
        <v>#REF!</v>
      </c>
      <c r="CM757" s="240"/>
      <c r="CN757" s="239"/>
    </row>
    <row r="758" spans="1:92" s="239" customFormat="1" ht="70.8" thickBot="1" x14ac:dyDescent="0.6">
      <c r="A758" s="242" t="s">
        <v>188</v>
      </c>
      <c r="B758" s="243" t="s">
        <v>189</v>
      </c>
      <c r="C758" s="244" t="s">
        <v>190</v>
      </c>
      <c r="D758" s="245" t="s">
        <v>191</v>
      </c>
      <c r="E758" s="245" t="s">
        <v>192</v>
      </c>
      <c r="F758" s="246" t="s">
        <v>193</v>
      </c>
      <c r="G758" s="246" t="s">
        <v>194</v>
      </c>
      <c r="H758" s="246" t="s">
        <v>195</v>
      </c>
      <c r="I758" s="247" t="s">
        <v>196</v>
      </c>
      <c r="J758" s="247" t="s">
        <v>197</v>
      </c>
      <c r="K758" s="559" t="s">
        <v>198</v>
      </c>
      <c r="L758" s="248" t="s">
        <v>199</v>
      </c>
      <c r="M758" s="249" t="s">
        <v>200</v>
      </c>
      <c r="N758" s="248" t="s">
        <v>201</v>
      </c>
      <c r="O758" s="250" t="s">
        <v>202</v>
      </c>
      <c r="P758" s="250" t="s">
        <v>203</v>
      </c>
      <c r="Q758" s="237"/>
      <c r="R758" s="237"/>
      <c r="S758" s="251" t="s">
        <v>204</v>
      </c>
      <c r="T758" s="252" t="s">
        <v>205</v>
      </c>
      <c r="U758" s="251" t="s">
        <v>206</v>
      </c>
      <c r="V758" s="253" t="s">
        <v>207</v>
      </c>
      <c r="W758" s="237"/>
      <c r="X758" s="237"/>
      <c r="Z758" s="232"/>
      <c r="AP758" s="232"/>
      <c r="AQ758" s="237"/>
      <c r="AR758" s="237"/>
      <c r="AS758" s="253" t="s">
        <v>208</v>
      </c>
      <c r="AT758" s="237"/>
      <c r="AU758" s="253" t="s">
        <v>204</v>
      </c>
      <c r="AV758" s="245" t="s">
        <v>205</v>
      </c>
      <c r="AW758" s="237"/>
      <c r="AX758" s="253" t="s">
        <v>204</v>
      </c>
      <c r="AY758" s="245" t="s">
        <v>205</v>
      </c>
      <c r="AZ758" s="237"/>
      <c r="BA758" s="253" t="s">
        <v>204</v>
      </c>
      <c r="BB758" s="245" t="s">
        <v>205</v>
      </c>
      <c r="BC758" s="237"/>
      <c r="BD758" s="253" t="s">
        <v>204</v>
      </c>
      <c r="BE758" s="245" t="s">
        <v>205</v>
      </c>
      <c r="BF758" s="237"/>
      <c r="BG758" s="253" t="s">
        <v>204</v>
      </c>
      <c r="BH758" s="245" t="s">
        <v>205</v>
      </c>
      <c r="BI758" s="235"/>
      <c r="BJ758" s="253" t="s">
        <v>204</v>
      </c>
      <c r="BK758" s="245" t="s">
        <v>205</v>
      </c>
      <c r="BL758" s="237"/>
      <c r="BM758" s="253" t="s">
        <v>204</v>
      </c>
      <c r="BN758" s="245" t="s">
        <v>205</v>
      </c>
      <c r="BO758" s="237"/>
      <c r="BP758" s="253" t="s">
        <v>204</v>
      </c>
      <c r="BQ758" s="245" t="s">
        <v>205</v>
      </c>
      <c r="BR758" s="237"/>
      <c r="BS758" s="253" t="s">
        <v>204</v>
      </c>
      <c r="BT758" s="245" t="s">
        <v>205</v>
      </c>
      <c r="BU758" s="241"/>
      <c r="BV758" s="238"/>
      <c r="BW758" s="253" t="s">
        <v>204</v>
      </c>
      <c r="BX758" s="245" t="s">
        <v>205</v>
      </c>
      <c r="BY758" s="241"/>
      <c r="BZ758" s="253" t="s">
        <v>204</v>
      </c>
      <c r="CA758" s="245" t="s">
        <v>205</v>
      </c>
      <c r="CB758" s="237"/>
      <c r="CC758" s="253" t="s">
        <v>204</v>
      </c>
      <c r="CD758" s="245" t="s">
        <v>205</v>
      </c>
      <c r="CE758" s="237"/>
      <c r="CF758" s="253" t="s">
        <v>204</v>
      </c>
      <c r="CG758" s="245" t="s">
        <v>205</v>
      </c>
      <c r="CH758" s="237"/>
      <c r="CI758" s="253" t="s">
        <v>204</v>
      </c>
      <c r="CJ758" s="245" t="s">
        <v>205</v>
      </c>
      <c r="CK758" s="237"/>
      <c r="CL758" s="253" t="s">
        <v>204</v>
      </c>
      <c r="CM758" s="245" t="s">
        <v>205</v>
      </c>
      <c r="CN758" s="237"/>
    </row>
    <row r="759" spans="1:92" s="441" customFormat="1" ht="17.399999999999999" x14ac:dyDescent="0.55000000000000004">
      <c r="A759" s="445">
        <v>1</v>
      </c>
      <c r="B759" s="423" t="str">
        <f t="shared" ref="B759" si="750">CONCATENATE(E759,": ",C759)</f>
        <v xml:space="preserve">:  </v>
      </c>
      <c r="C759" s="425" t="s">
        <v>0</v>
      </c>
      <c r="D759" s="425" t="s">
        <v>0</v>
      </c>
      <c r="E759" s="425"/>
      <c r="F759" s="425" t="s">
        <v>0</v>
      </c>
      <c r="G759" s="425"/>
      <c r="H759" s="305"/>
      <c r="I759" s="424" t="s">
        <v>0</v>
      </c>
      <c r="J759" s="306"/>
      <c r="K759" s="428" t="s">
        <v>0</v>
      </c>
      <c r="L759" s="426"/>
      <c r="M759" s="427"/>
      <c r="N759" s="426" t="s">
        <v>341</v>
      </c>
      <c r="O759" s="462"/>
      <c r="P759" s="431" t="s">
        <v>0</v>
      </c>
      <c r="Q759" s="431"/>
      <c r="S759" s="442" t="str">
        <f>IF(AND(M759="",K759=""),"",IF(M759="",K759,M759))</f>
        <v xml:space="preserve"> </v>
      </c>
      <c r="T759" s="443" t="e">
        <f>IF(S759="","",IF($S$787="Y",U759,IF(S759&gt;=$S$779-$T$5*$S$783,IF(S759&lt;=$S$779+$T$5*$S$783,S759,""),"")))</f>
        <v>#DIV/0!</v>
      </c>
      <c r="U759" s="442" t="e">
        <f>IF(AND(M759="",K759=""),"",IF(M759="",K759*O759,M759*O759))</f>
        <v>#VALUE!</v>
      </c>
      <c r="V759" s="444" t="str">
        <f t="shared" ref="V759:V778" si="751">IF(AND(N759="",L759=""),"",IF(N759="",L759,N759))</f>
        <v>kg feed/kg meat</v>
      </c>
      <c r="Z759" s="446"/>
      <c r="AP759" s="446"/>
      <c r="AS759" s="449" t="e">
        <f>$U759</f>
        <v>#VALUE!</v>
      </c>
      <c r="AU759" s="450" t="str">
        <f t="shared" ref="AU759:AU778" ca="1" si="752">IF($AT$155="region",IF($E759=AU$159,$S759,""),IF($G759=AU$159,$S759,""))</f>
        <v/>
      </c>
      <c r="AV759" s="450" t="str">
        <f t="shared" ref="AV759:AV778" ca="1" si="753">IF($AT$155="Region",IF($E759=AU$159,$T759,""),IF($G759=AU$159,$T759,""))</f>
        <v/>
      </c>
      <c r="AX759" s="450" t="str">
        <f t="shared" ref="AX759:AX778" ca="1" si="754">IF($AT$155="region",IF($E759=AX$159,$S759,""),IF($G759=AX$159,$S759,""))</f>
        <v/>
      </c>
      <c r="AY759" s="450" t="str">
        <f t="shared" ref="AY759:AY778" ca="1" si="755">IF($AT$155="Region",IF($E759=AX$159,$T759,""),IF($G759=AX$159,$T759,""))</f>
        <v/>
      </c>
      <c r="BA759" s="450" t="str">
        <f t="shared" ref="BA759:BA778" ca="1" si="756">IF($AT$155="region",IF($E759=BA$159,$S759,""),IF($G759=BA$159,$S759,""))</f>
        <v/>
      </c>
      <c r="BB759" s="450" t="str">
        <f t="shared" ref="BB759:BB778" ca="1" si="757">IF($AT$155="Region",IF($E759=BA$159,$T759,""),IF($G759=BA$159,$T759,""))</f>
        <v/>
      </c>
      <c r="BD759" s="450" t="str">
        <f t="shared" ref="BD759:BD778" ca="1" si="758">IF($AT$155="region",IF($E759=BD$159,$S759,""),IF($G759=BD$159,$S759,""))</f>
        <v xml:space="preserve"> </v>
      </c>
      <c r="BE759" s="450" t="str">
        <f t="shared" ref="BE759:BE778" ca="1" si="759">IF($AT$155="Region",IF($E759=BD$159,$T759,""),IF($G759=BD$159,$T759,""))</f>
        <v/>
      </c>
      <c r="BG759" s="450" t="str">
        <f t="shared" ref="BG759:BG778" ca="1" si="760">IF($AT$155="region",IF($E759=BG$159,$S759,""),IF($G759=BG$159,$S759,""))</f>
        <v/>
      </c>
      <c r="BH759" s="450" t="str">
        <f t="shared" ref="BH759:BH778" ca="1" si="761">IF($AT$155="Region",IF($E759=BG$159,$T759,""),IF($G759=BG$159,$T759,""))</f>
        <v/>
      </c>
      <c r="BI759" s="451"/>
      <c r="BJ759" s="450" t="str">
        <f t="shared" ref="BJ759:BJ778" ca="1" si="762">IF($E759=$BJ$159,S759,"")</f>
        <v/>
      </c>
      <c r="BK759" s="450" t="str">
        <f t="shared" ref="BK759:BK778" ca="1" si="763">IF($E759=$BJ$159,T759,"")</f>
        <v/>
      </c>
      <c r="BM759" s="450" t="str">
        <f t="shared" ref="BM759:BM778" ca="1" si="764">IF($E759=$BM$159,S759,"")</f>
        <v/>
      </c>
      <c r="BN759" s="450" t="str">
        <f t="shared" ref="BN759:BN778" ca="1" si="765">IF($E759=$BM$159,T759,"")</f>
        <v/>
      </c>
      <c r="BP759" s="450" t="str">
        <f t="shared" ref="BP759:BP778" ca="1" si="766">IF($E759=$BP$159,S759,"")</f>
        <v/>
      </c>
      <c r="BQ759" s="450" t="str">
        <f t="shared" ref="BQ759:BQ778" ca="1" si="767">IF($E759=$BP$159,T759,"")</f>
        <v/>
      </c>
      <c r="BS759" s="450" t="str">
        <f t="shared" ref="BS759:BS778" ca="1" si="768">IF($E759=$BS$159,S759,"")</f>
        <v/>
      </c>
      <c r="BT759" s="450" t="str">
        <f t="shared" ref="BT759:BT778" ca="1" si="769">IF($E759=$BS$159,T759,"")</f>
        <v/>
      </c>
      <c r="BU759" s="452"/>
      <c r="BV759" s="446"/>
      <c r="BW759" s="450" t="str">
        <f t="shared" ref="BW759:BW778" ca="1" si="770">IF($AT$155="Thermal-Moisture Regime",IF($E759=BW$159,$S759,""),IF($G759=BW$159,$S759,""))</f>
        <v/>
      </c>
      <c r="BX759" s="450" t="str">
        <f t="shared" ref="BX759:BX778" ca="1" si="771">IF($AT$155="Thermal-Moisture Regime",IF($E759=BW$159,$T759,""),IF($G759=BW$159,$T759,""))</f>
        <v/>
      </c>
      <c r="BY759" s="452"/>
      <c r="BZ759" s="450" t="str">
        <f t="shared" ref="BZ759:BZ778" ca="1" si="772">IF($AT$155="Thermal-Moisture Regime",IF($E759=BZ$159,$S759,""),IF($G759=BZ$159,$S759,""))</f>
        <v/>
      </c>
      <c r="CA759" s="450" t="str">
        <f t="shared" ref="CA759:CA778" ca="1" si="773">IF($AT$155="Thermal-Moisture Regime",IF($E759=BZ$159,$T759,""),IF($G759=BZ$159,$T759,""))</f>
        <v/>
      </c>
      <c r="CC759" s="450" t="str">
        <f t="shared" ref="CC759:CC778" ca="1" si="774">IF($AT$155="Thermal-Moisture Regime",IF($E759=CC$159,$S759,""),IF($G759=CC$159,$S759,""))</f>
        <v/>
      </c>
      <c r="CD759" s="450" t="str">
        <f t="shared" ref="CD759:CD778" ca="1" si="775">IF($AT$155="Thermal-Moisture Regime",IF($E759=CC$159,$T759,""),IF($G759=CC$159,$T759,""))</f>
        <v/>
      </c>
      <c r="CF759" s="450" t="str">
        <f t="shared" ref="CF759:CF778" si="776">IF($AT$155="Thermal-Moisture Regime",IF($E759=CF$159,$S759,""),IF($G759=CF$159,$S759,""))</f>
        <v/>
      </c>
      <c r="CG759" s="450" t="str">
        <f t="shared" ref="CG759:CG778" si="777">IF($AT$155="Thermal-Moisture Regime",IF($E759=CF$159,$T759,""),IF($G759=CF$159,$T759,""))</f>
        <v/>
      </c>
      <c r="CI759" s="450" t="str">
        <f t="shared" ref="CI759:CI778" ca="1" si="778">IF($AT$155="Thermal-Moisture Regime",IF($E759=CI$159,$S759,""),IF($G759=CI$159,$S759,""))</f>
        <v xml:space="preserve"> </v>
      </c>
      <c r="CJ759" s="450" t="str">
        <f t="shared" ref="CJ759:CJ778" ca="1" si="779">IF($AT$155="Thermal-Moisture Regime",IF($E759=CI$159,$T759,""),IF($G759=CI$159,$T759,""))</f>
        <v/>
      </c>
      <c r="CL759" s="450" t="str">
        <f t="shared" ref="CL759:CL778" ca="1" si="780">IF($AT$155="Thermal-Moisture Regime",IF($E759=CL$159,$S759,""),IF($G759=CL$159,$S759,""))</f>
        <v/>
      </c>
      <c r="CM759" s="450" t="str">
        <f t="shared" ref="CM759:CM778" ca="1" si="781">IF($AT$155="Thermal-Moisture Regime",IF($E759=CL$159,$T759,""),IF($G759=CL$159,$T759,""))</f>
        <v/>
      </c>
    </row>
    <row r="760" spans="1:92" s="441" customFormat="1" ht="17.399999999999999" x14ac:dyDescent="0.55000000000000004">
      <c r="A760" s="445">
        <v>2</v>
      </c>
      <c r="B760" s="423" t="str">
        <f t="shared" ref="B760" si="782">CONCATENATE(E760,": ",C760)</f>
        <v xml:space="preserve">:  </v>
      </c>
      <c r="C760" s="425" t="s">
        <v>0</v>
      </c>
      <c r="D760" s="470" t="s">
        <v>0</v>
      </c>
      <c r="E760" s="425"/>
      <c r="F760" s="425" t="s">
        <v>0</v>
      </c>
      <c r="G760" s="425"/>
      <c r="H760" s="305"/>
      <c r="I760" s="424" t="s">
        <v>0</v>
      </c>
      <c r="J760" s="306"/>
      <c r="K760" s="569" t="s">
        <v>0</v>
      </c>
      <c r="L760" s="426"/>
      <c r="M760" s="427"/>
      <c r="N760" s="426" t="s">
        <v>341</v>
      </c>
      <c r="O760" s="432"/>
      <c r="P760" s="431" t="s">
        <v>0</v>
      </c>
      <c r="Q760" s="431"/>
      <c r="S760" s="442" t="str">
        <f t="shared" ref="S760:S778" si="783">IF(AND(M760="",K760=""),"",IF(M760="",K760,M760))</f>
        <v xml:space="preserve"> </v>
      </c>
      <c r="T760" s="443" t="e">
        <f t="shared" ref="T760:T778" si="784">IF(S760="","",IF($S$787="Y",U760,IF(S760&gt;=$S$779-$T$5*$S$783,IF(S760&lt;=$S$779+$T$5*$S$783,S760,""),"")))</f>
        <v>#DIV/0!</v>
      </c>
      <c r="U760" s="442" t="e">
        <f t="shared" ref="U760:U778" si="785">IF(AND(M760="",K760=""),"",IF(M760="",K760*O760,M760*O760))</f>
        <v>#VALUE!</v>
      </c>
      <c r="V760" s="444" t="str">
        <f t="shared" si="751"/>
        <v>kg feed/kg meat</v>
      </c>
      <c r="Z760" s="446"/>
      <c r="AP760" s="446"/>
      <c r="AS760" s="453"/>
      <c r="AU760" s="450" t="str">
        <f t="shared" ca="1" si="752"/>
        <v/>
      </c>
      <c r="AV760" s="450" t="str">
        <f t="shared" ca="1" si="753"/>
        <v/>
      </c>
      <c r="AX760" s="450" t="str">
        <f t="shared" ca="1" si="754"/>
        <v/>
      </c>
      <c r="AY760" s="450" t="str">
        <f t="shared" ca="1" si="755"/>
        <v/>
      </c>
      <c r="BA760" s="450" t="str">
        <f t="shared" ca="1" si="756"/>
        <v/>
      </c>
      <c r="BB760" s="450" t="str">
        <f t="shared" ca="1" si="757"/>
        <v/>
      </c>
      <c r="BD760" s="450" t="str">
        <f t="shared" ca="1" si="758"/>
        <v/>
      </c>
      <c r="BE760" s="450" t="str">
        <f t="shared" ca="1" si="759"/>
        <v/>
      </c>
      <c r="BG760" s="450" t="str">
        <f t="shared" ca="1" si="760"/>
        <v/>
      </c>
      <c r="BH760" s="450" t="str">
        <f t="shared" ca="1" si="761"/>
        <v/>
      </c>
      <c r="BI760" s="451"/>
      <c r="BJ760" s="450" t="str">
        <f t="shared" ca="1" si="762"/>
        <v/>
      </c>
      <c r="BK760" s="450" t="str">
        <f t="shared" ca="1" si="763"/>
        <v/>
      </c>
      <c r="BM760" s="450" t="str">
        <f t="shared" ca="1" si="764"/>
        <v/>
      </c>
      <c r="BN760" s="450" t="str">
        <f t="shared" ca="1" si="765"/>
        <v/>
      </c>
      <c r="BP760" s="450" t="str">
        <f t="shared" ca="1" si="766"/>
        <v/>
      </c>
      <c r="BQ760" s="450" t="str">
        <f t="shared" ca="1" si="767"/>
        <v/>
      </c>
      <c r="BS760" s="450" t="str">
        <f t="shared" ca="1" si="768"/>
        <v/>
      </c>
      <c r="BT760" s="450" t="str">
        <f t="shared" ca="1" si="769"/>
        <v/>
      </c>
      <c r="BU760" s="452"/>
      <c r="BV760" s="446"/>
      <c r="BW760" s="450" t="str">
        <f t="shared" ca="1" si="770"/>
        <v/>
      </c>
      <c r="BX760" s="450" t="str">
        <f t="shared" ca="1" si="771"/>
        <v/>
      </c>
      <c r="BY760" s="452"/>
      <c r="BZ760" s="450" t="str">
        <f t="shared" ca="1" si="772"/>
        <v/>
      </c>
      <c r="CA760" s="450" t="str">
        <f t="shared" ca="1" si="773"/>
        <v/>
      </c>
      <c r="CC760" s="450" t="str">
        <f t="shared" ca="1" si="774"/>
        <v/>
      </c>
      <c r="CD760" s="450" t="str">
        <f t="shared" ca="1" si="775"/>
        <v/>
      </c>
      <c r="CF760" s="450" t="str">
        <f t="shared" si="776"/>
        <v/>
      </c>
      <c r="CG760" s="450" t="str">
        <f t="shared" si="777"/>
        <v/>
      </c>
      <c r="CI760" s="450" t="str">
        <f t="shared" ca="1" si="778"/>
        <v/>
      </c>
      <c r="CJ760" s="450" t="str">
        <f t="shared" ca="1" si="779"/>
        <v/>
      </c>
      <c r="CL760" s="450" t="str">
        <f t="shared" ca="1" si="780"/>
        <v/>
      </c>
      <c r="CM760" s="450" t="str">
        <f t="shared" ca="1" si="781"/>
        <v/>
      </c>
    </row>
    <row r="761" spans="1:92" s="441" customFormat="1" ht="17.399999999999999" x14ac:dyDescent="0.55000000000000004">
      <c r="A761" s="445">
        <v>3</v>
      </c>
      <c r="B761" s="423" t="str">
        <f>CONCATENATE(E761,": ",C761)</f>
        <v xml:space="preserve">:  </v>
      </c>
      <c r="C761" s="425" t="s">
        <v>0</v>
      </c>
      <c r="D761" s="470" t="s">
        <v>0</v>
      </c>
      <c r="E761" s="425"/>
      <c r="F761" s="425" t="s">
        <v>0</v>
      </c>
      <c r="G761" s="425"/>
      <c r="H761" s="305"/>
      <c r="I761" s="424" t="s">
        <v>0</v>
      </c>
      <c r="J761" s="306"/>
      <c r="K761" s="529" t="s">
        <v>0</v>
      </c>
      <c r="L761" s="426"/>
      <c r="M761" s="427"/>
      <c r="N761" s="426" t="s">
        <v>341</v>
      </c>
      <c r="O761" s="432"/>
      <c r="P761" s="431" t="s">
        <v>0</v>
      </c>
      <c r="Q761" s="431"/>
      <c r="S761" s="442" t="str">
        <f t="shared" si="783"/>
        <v xml:space="preserve"> </v>
      </c>
      <c r="T761" s="443" t="e">
        <f t="shared" si="784"/>
        <v>#DIV/0!</v>
      </c>
      <c r="U761" s="442" t="e">
        <f t="shared" si="785"/>
        <v>#VALUE!</v>
      </c>
      <c r="V761" s="444" t="str">
        <f t="shared" si="751"/>
        <v>kg feed/kg meat</v>
      </c>
      <c r="Z761" s="446"/>
      <c r="AP761" s="446"/>
      <c r="AS761" s="453"/>
      <c r="AU761" s="450" t="str">
        <f t="shared" ca="1" si="752"/>
        <v/>
      </c>
      <c r="AV761" s="450" t="str">
        <f t="shared" ca="1" si="753"/>
        <v/>
      </c>
      <c r="AX761" s="450" t="str">
        <f t="shared" ca="1" si="754"/>
        <v/>
      </c>
      <c r="AY761" s="450" t="str">
        <f t="shared" ca="1" si="755"/>
        <v/>
      </c>
      <c r="BA761" s="450" t="str">
        <f t="shared" ca="1" si="756"/>
        <v/>
      </c>
      <c r="BB761" s="450" t="str">
        <f t="shared" ca="1" si="757"/>
        <v/>
      </c>
      <c r="BD761" s="450" t="str">
        <f t="shared" ca="1" si="758"/>
        <v/>
      </c>
      <c r="BE761" s="450" t="str">
        <f t="shared" ca="1" si="759"/>
        <v/>
      </c>
      <c r="BG761" s="450" t="str">
        <f t="shared" ca="1" si="760"/>
        <v/>
      </c>
      <c r="BH761" s="450" t="str">
        <f t="shared" ca="1" si="761"/>
        <v/>
      </c>
      <c r="BI761" s="451"/>
      <c r="BJ761" s="450" t="str">
        <f t="shared" ca="1" si="762"/>
        <v/>
      </c>
      <c r="BK761" s="450" t="str">
        <f t="shared" ca="1" si="763"/>
        <v/>
      </c>
      <c r="BM761" s="450" t="str">
        <f t="shared" ca="1" si="764"/>
        <v/>
      </c>
      <c r="BN761" s="450" t="str">
        <f t="shared" ca="1" si="765"/>
        <v/>
      </c>
      <c r="BP761" s="450" t="str">
        <f t="shared" ca="1" si="766"/>
        <v/>
      </c>
      <c r="BQ761" s="450" t="str">
        <f t="shared" ca="1" si="767"/>
        <v/>
      </c>
      <c r="BS761" s="450" t="str">
        <f t="shared" ca="1" si="768"/>
        <v/>
      </c>
      <c r="BT761" s="450" t="str">
        <f t="shared" ca="1" si="769"/>
        <v/>
      </c>
      <c r="BU761" s="452"/>
      <c r="BV761" s="446"/>
      <c r="BW761" s="450" t="str">
        <f t="shared" ca="1" si="770"/>
        <v/>
      </c>
      <c r="BX761" s="450" t="str">
        <f t="shared" ca="1" si="771"/>
        <v/>
      </c>
      <c r="BY761" s="452"/>
      <c r="BZ761" s="450" t="str">
        <f t="shared" ca="1" si="772"/>
        <v/>
      </c>
      <c r="CA761" s="450" t="str">
        <f t="shared" ca="1" si="773"/>
        <v/>
      </c>
      <c r="CC761" s="450" t="str">
        <f t="shared" ca="1" si="774"/>
        <v/>
      </c>
      <c r="CD761" s="450" t="str">
        <f t="shared" ca="1" si="775"/>
        <v/>
      </c>
      <c r="CF761" s="450" t="str">
        <f t="shared" si="776"/>
        <v/>
      </c>
      <c r="CG761" s="450" t="str">
        <f t="shared" si="777"/>
        <v/>
      </c>
      <c r="CI761" s="450" t="str">
        <f t="shared" ca="1" si="778"/>
        <v/>
      </c>
      <c r="CJ761" s="450" t="str">
        <f t="shared" ca="1" si="779"/>
        <v/>
      </c>
      <c r="CL761" s="450" t="str">
        <f t="shared" ca="1" si="780"/>
        <v/>
      </c>
      <c r="CM761" s="450" t="str">
        <f t="shared" ca="1" si="781"/>
        <v/>
      </c>
    </row>
    <row r="762" spans="1:92" s="441" customFormat="1" ht="17.399999999999999" x14ac:dyDescent="0.55000000000000004">
      <c r="A762" s="445">
        <v>4</v>
      </c>
      <c r="B762" s="423" t="str">
        <f t="shared" ref="B762:B778" si="786">CONCATENATE(E762,": ",C762)</f>
        <v xml:space="preserve">: </v>
      </c>
      <c r="C762" s="424"/>
      <c r="D762" s="424"/>
      <c r="E762" s="425"/>
      <c r="F762" s="424"/>
      <c r="G762" s="425"/>
      <c r="H762" s="305"/>
      <c r="I762" s="424"/>
      <c r="J762" s="306"/>
      <c r="K762" s="529"/>
      <c r="L762" s="426"/>
      <c r="M762" s="427"/>
      <c r="N762" s="426" t="s">
        <v>341</v>
      </c>
      <c r="O762" s="432"/>
      <c r="P762" s="431"/>
      <c r="Q762" s="431"/>
      <c r="S762" s="442" t="str">
        <f t="shared" si="783"/>
        <v/>
      </c>
      <c r="T762" s="443" t="str">
        <f t="shared" si="784"/>
        <v/>
      </c>
      <c r="U762" s="442" t="str">
        <f t="shared" si="785"/>
        <v/>
      </c>
      <c r="V762" s="444" t="str">
        <f t="shared" si="751"/>
        <v>kg feed/kg meat</v>
      </c>
      <c r="Z762" s="446"/>
      <c r="AP762" s="446"/>
      <c r="AS762" s="452"/>
      <c r="AU762" s="450" t="str">
        <f t="shared" ca="1" si="752"/>
        <v/>
      </c>
      <c r="AV762" s="450" t="str">
        <f t="shared" ca="1" si="753"/>
        <v/>
      </c>
      <c r="AX762" s="450" t="str">
        <f t="shared" ca="1" si="754"/>
        <v/>
      </c>
      <c r="AY762" s="450" t="str">
        <f t="shared" ca="1" si="755"/>
        <v/>
      </c>
      <c r="BA762" s="450" t="str">
        <f t="shared" ca="1" si="756"/>
        <v/>
      </c>
      <c r="BB762" s="450" t="str">
        <f t="shared" ca="1" si="757"/>
        <v/>
      </c>
      <c r="BD762" s="450" t="str">
        <f t="shared" ca="1" si="758"/>
        <v/>
      </c>
      <c r="BE762" s="450" t="str">
        <f t="shared" ca="1" si="759"/>
        <v/>
      </c>
      <c r="BG762" s="450" t="str">
        <f t="shared" ca="1" si="760"/>
        <v/>
      </c>
      <c r="BH762" s="450" t="str">
        <f t="shared" ca="1" si="761"/>
        <v/>
      </c>
      <c r="BI762" s="451"/>
      <c r="BJ762" s="450" t="str">
        <f t="shared" ca="1" si="762"/>
        <v/>
      </c>
      <c r="BK762" s="450" t="str">
        <f t="shared" ca="1" si="763"/>
        <v/>
      </c>
      <c r="BM762" s="450" t="str">
        <f t="shared" ca="1" si="764"/>
        <v/>
      </c>
      <c r="BN762" s="450" t="str">
        <f t="shared" ca="1" si="765"/>
        <v/>
      </c>
      <c r="BP762" s="450" t="str">
        <f t="shared" ca="1" si="766"/>
        <v/>
      </c>
      <c r="BQ762" s="450" t="str">
        <f t="shared" ca="1" si="767"/>
        <v/>
      </c>
      <c r="BS762" s="450" t="str">
        <f t="shared" ca="1" si="768"/>
        <v/>
      </c>
      <c r="BT762" s="450" t="str">
        <f t="shared" ca="1" si="769"/>
        <v/>
      </c>
      <c r="BU762" s="452"/>
      <c r="BV762" s="446"/>
      <c r="BW762" s="450" t="str">
        <f t="shared" ca="1" si="770"/>
        <v/>
      </c>
      <c r="BX762" s="450" t="str">
        <f t="shared" ca="1" si="771"/>
        <v/>
      </c>
      <c r="BY762" s="452"/>
      <c r="BZ762" s="450" t="str">
        <f t="shared" ca="1" si="772"/>
        <v/>
      </c>
      <c r="CA762" s="450" t="str">
        <f t="shared" ca="1" si="773"/>
        <v/>
      </c>
      <c r="CC762" s="450" t="str">
        <f t="shared" ca="1" si="774"/>
        <v/>
      </c>
      <c r="CD762" s="450" t="str">
        <f t="shared" ca="1" si="775"/>
        <v/>
      </c>
      <c r="CF762" s="450" t="str">
        <f t="shared" si="776"/>
        <v/>
      </c>
      <c r="CG762" s="450" t="str">
        <f t="shared" si="777"/>
        <v/>
      </c>
      <c r="CI762" s="450" t="str">
        <f t="shared" ca="1" si="778"/>
        <v/>
      </c>
      <c r="CJ762" s="450" t="str">
        <f t="shared" ca="1" si="779"/>
        <v/>
      </c>
      <c r="CL762" s="450" t="str">
        <f t="shared" ca="1" si="780"/>
        <v/>
      </c>
      <c r="CM762" s="450" t="str">
        <f t="shared" ca="1" si="781"/>
        <v/>
      </c>
    </row>
    <row r="763" spans="1:92" s="441" customFormat="1" ht="17.399999999999999" x14ac:dyDescent="0.55000000000000004">
      <c r="A763" s="445">
        <v>5</v>
      </c>
      <c r="B763" s="423" t="str">
        <f t="shared" si="786"/>
        <v xml:space="preserve">: </v>
      </c>
      <c r="C763" s="424"/>
      <c r="D763" s="424"/>
      <c r="E763" s="425"/>
      <c r="F763" s="424"/>
      <c r="G763" s="425"/>
      <c r="H763" s="305"/>
      <c r="I763" s="424"/>
      <c r="J763" s="306"/>
      <c r="K763" s="529"/>
      <c r="L763" s="426"/>
      <c r="M763" s="427"/>
      <c r="N763" s="426" t="s">
        <v>341</v>
      </c>
      <c r="O763" s="432"/>
      <c r="P763" s="431"/>
      <c r="Q763" s="431"/>
      <c r="S763" s="442" t="str">
        <f t="shared" si="783"/>
        <v/>
      </c>
      <c r="T763" s="443" t="str">
        <f t="shared" si="784"/>
        <v/>
      </c>
      <c r="U763" s="442" t="str">
        <f t="shared" si="785"/>
        <v/>
      </c>
      <c r="V763" s="444" t="str">
        <f t="shared" si="751"/>
        <v>kg feed/kg meat</v>
      </c>
      <c r="Z763" s="446"/>
      <c r="AP763" s="446"/>
      <c r="AS763" s="453"/>
      <c r="AU763" s="450" t="str">
        <f t="shared" ca="1" si="752"/>
        <v/>
      </c>
      <c r="AV763" s="450" t="str">
        <f t="shared" ca="1" si="753"/>
        <v/>
      </c>
      <c r="AX763" s="450" t="str">
        <f t="shared" ca="1" si="754"/>
        <v/>
      </c>
      <c r="AY763" s="450" t="str">
        <f t="shared" ca="1" si="755"/>
        <v/>
      </c>
      <c r="BA763" s="450" t="str">
        <f t="shared" ca="1" si="756"/>
        <v/>
      </c>
      <c r="BB763" s="450" t="str">
        <f t="shared" ca="1" si="757"/>
        <v/>
      </c>
      <c r="BD763" s="450" t="str">
        <f t="shared" ca="1" si="758"/>
        <v/>
      </c>
      <c r="BE763" s="450" t="str">
        <f t="shared" ca="1" si="759"/>
        <v/>
      </c>
      <c r="BG763" s="450" t="str">
        <f t="shared" ca="1" si="760"/>
        <v/>
      </c>
      <c r="BH763" s="450" t="str">
        <f t="shared" ca="1" si="761"/>
        <v/>
      </c>
      <c r="BI763" s="451"/>
      <c r="BJ763" s="450" t="str">
        <f t="shared" ca="1" si="762"/>
        <v/>
      </c>
      <c r="BK763" s="450" t="str">
        <f t="shared" ca="1" si="763"/>
        <v/>
      </c>
      <c r="BM763" s="450" t="str">
        <f t="shared" ca="1" si="764"/>
        <v/>
      </c>
      <c r="BN763" s="450" t="str">
        <f t="shared" ca="1" si="765"/>
        <v/>
      </c>
      <c r="BP763" s="450" t="str">
        <f t="shared" ca="1" si="766"/>
        <v/>
      </c>
      <c r="BQ763" s="450" t="str">
        <f t="shared" ca="1" si="767"/>
        <v/>
      </c>
      <c r="BS763" s="450" t="str">
        <f t="shared" ca="1" si="768"/>
        <v/>
      </c>
      <c r="BT763" s="450" t="str">
        <f t="shared" ca="1" si="769"/>
        <v/>
      </c>
      <c r="BU763" s="452"/>
      <c r="BV763" s="446"/>
      <c r="BW763" s="450" t="str">
        <f t="shared" ca="1" si="770"/>
        <v/>
      </c>
      <c r="BX763" s="450" t="str">
        <f t="shared" ca="1" si="771"/>
        <v/>
      </c>
      <c r="BY763" s="452"/>
      <c r="BZ763" s="450" t="str">
        <f t="shared" ca="1" si="772"/>
        <v/>
      </c>
      <c r="CA763" s="450" t="str">
        <f t="shared" ca="1" si="773"/>
        <v/>
      </c>
      <c r="CC763" s="450" t="str">
        <f t="shared" ca="1" si="774"/>
        <v/>
      </c>
      <c r="CD763" s="450" t="str">
        <f t="shared" ca="1" si="775"/>
        <v/>
      </c>
      <c r="CF763" s="450" t="str">
        <f t="shared" si="776"/>
        <v/>
      </c>
      <c r="CG763" s="450" t="str">
        <f t="shared" si="777"/>
        <v/>
      </c>
      <c r="CI763" s="450" t="str">
        <f t="shared" ca="1" si="778"/>
        <v/>
      </c>
      <c r="CJ763" s="450" t="str">
        <f t="shared" ca="1" si="779"/>
        <v/>
      </c>
      <c r="CL763" s="450" t="str">
        <f t="shared" ca="1" si="780"/>
        <v/>
      </c>
      <c r="CM763" s="450" t="str">
        <f t="shared" ca="1" si="781"/>
        <v/>
      </c>
    </row>
    <row r="764" spans="1:92" s="441" customFormat="1" ht="17.399999999999999" x14ac:dyDescent="0.55000000000000004">
      <c r="A764" s="445">
        <v>6</v>
      </c>
      <c r="B764" s="423" t="str">
        <f t="shared" si="786"/>
        <v xml:space="preserve">: </v>
      </c>
      <c r="C764" s="424"/>
      <c r="D764" s="424"/>
      <c r="E764" s="425"/>
      <c r="F764" s="424"/>
      <c r="G764" s="425"/>
      <c r="H764" s="305"/>
      <c r="I764" s="424"/>
      <c r="J764" s="306"/>
      <c r="K764" s="529"/>
      <c r="L764" s="426"/>
      <c r="M764" s="427"/>
      <c r="N764" s="426" t="s">
        <v>341</v>
      </c>
      <c r="O764" s="432"/>
      <c r="P764" s="431"/>
      <c r="Q764" s="431"/>
      <c r="S764" s="442" t="str">
        <f t="shared" si="783"/>
        <v/>
      </c>
      <c r="T764" s="443" t="str">
        <f t="shared" si="784"/>
        <v/>
      </c>
      <c r="U764" s="442" t="str">
        <f t="shared" si="785"/>
        <v/>
      </c>
      <c r="V764" s="444" t="str">
        <f t="shared" si="751"/>
        <v>kg feed/kg meat</v>
      </c>
      <c r="Z764" s="446"/>
      <c r="AP764" s="446"/>
      <c r="AS764" s="453"/>
      <c r="AU764" s="450" t="str">
        <f t="shared" ca="1" si="752"/>
        <v/>
      </c>
      <c r="AV764" s="450" t="str">
        <f t="shared" ca="1" si="753"/>
        <v/>
      </c>
      <c r="AX764" s="450" t="str">
        <f t="shared" ca="1" si="754"/>
        <v/>
      </c>
      <c r="AY764" s="450" t="str">
        <f t="shared" ca="1" si="755"/>
        <v/>
      </c>
      <c r="BA764" s="450" t="str">
        <f t="shared" ca="1" si="756"/>
        <v/>
      </c>
      <c r="BB764" s="450" t="str">
        <f t="shared" ca="1" si="757"/>
        <v/>
      </c>
      <c r="BD764" s="450" t="str">
        <f t="shared" ca="1" si="758"/>
        <v/>
      </c>
      <c r="BE764" s="450" t="str">
        <f t="shared" ca="1" si="759"/>
        <v/>
      </c>
      <c r="BG764" s="450" t="str">
        <f t="shared" ca="1" si="760"/>
        <v/>
      </c>
      <c r="BH764" s="450" t="str">
        <f t="shared" ca="1" si="761"/>
        <v/>
      </c>
      <c r="BI764" s="451"/>
      <c r="BJ764" s="450" t="str">
        <f t="shared" ca="1" si="762"/>
        <v/>
      </c>
      <c r="BK764" s="450" t="str">
        <f t="shared" ca="1" si="763"/>
        <v/>
      </c>
      <c r="BM764" s="450" t="str">
        <f t="shared" ca="1" si="764"/>
        <v/>
      </c>
      <c r="BN764" s="450" t="str">
        <f t="shared" ca="1" si="765"/>
        <v/>
      </c>
      <c r="BP764" s="450" t="str">
        <f t="shared" ca="1" si="766"/>
        <v/>
      </c>
      <c r="BQ764" s="450" t="str">
        <f t="shared" ca="1" si="767"/>
        <v/>
      </c>
      <c r="BS764" s="450" t="str">
        <f t="shared" ca="1" si="768"/>
        <v/>
      </c>
      <c r="BT764" s="450" t="str">
        <f t="shared" ca="1" si="769"/>
        <v/>
      </c>
      <c r="BU764" s="452"/>
      <c r="BV764" s="446"/>
      <c r="BW764" s="450" t="str">
        <f t="shared" ca="1" si="770"/>
        <v/>
      </c>
      <c r="BX764" s="450" t="str">
        <f t="shared" ca="1" si="771"/>
        <v/>
      </c>
      <c r="BY764" s="452"/>
      <c r="BZ764" s="450" t="str">
        <f t="shared" ca="1" si="772"/>
        <v/>
      </c>
      <c r="CA764" s="450" t="str">
        <f t="shared" ca="1" si="773"/>
        <v/>
      </c>
      <c r="CC764" s="450" t="str">
        <f t="shared" ca="1" si="774"/>
        <v/>
      </c>
      <c r="CD764" s="450" t="str">
        <f t="shared" ca="1" si="775"/>
        <v/>
      </c>
      <c r="CF764" s="450" t="str">
        <f t="shared" si="776"/>
        <v/>
      </c>
      <c r="CG764" s="450" t="str">
        <f t="shared" si="777"/>
        <v/>
      </c>
      <c r="CI764" s="450" t="str">
        <f t="shared" ca="1" si="778"/>
        <v/>
      </c>
      <c r="CJ764" s="450" t="str">
        <f t="shared" ca="1" si="779"/>
        <v/>
      </c>
      <c r="CL764" s="450" t="str">
        <f t="shared" ca="1" si="780"/>
        <v/>
      </c>
      <c r="CM764" s="450" t="str">
        <f t="shared" ca="1" si="781"/>
        <v/>
      </c>
    </row>
    <row r="765" spans="1:92" s="441" customFormat="1" ht="17.399999999999999" x14ac:dyDescent="0.55000000000000004">
      <c r="A765" s="445">
        <v>7</v>
      </c>
      <c r="B765" s="423" t="str">
        <f t="shared" si="786"/>
        <v xml:space="preserve">: </v>
      </c>
      <c r="C765" s="424"/>
      <c r="D765" s="424"/>
      <c r="E765" s="425"/>
      <c r="F765" s="424"/>
      <c r="G765" s="425"/>
      <c r="H765" s="305"/>
      <c r="I765" s="424"/>
      <c r="J765" s="306"/>
      <c r="K765" s="529"/>
      <c r="L765" s="426"/>
      <c r="M765" s="427"/>
      <c r="N765" s="426" t="s">
        <v>341</v>
      </c>
      <c r="O765" s="432"/>
      <c r="P765" s="431"/>
      <c r="Q765" s="431"/>
      <c r="S765" s="442" t="str">
        <f t="shared" si="783"/>
        <v/>
      </c>
      <c r="T765" s="443" t="str">
        <f t="shared" si="784"/>
        <v/>
      </c>
      <c r="U765" s="442" t="str">
        <f t="shared" si="785"/>
        <v/>
      </c>
      <c r="V765" s="444" t="str">
        <f t="shared" si="751"/>
        <v>kg feed/kg meat</v>
      </c>
      <c r="Z765" s="446"/>
      <c r="AP765" s="446"/>
      <c r="AS765" s="453"/>
      <c r="AU765" s="450" t="str">
        <f t="shared" ca="1" si="752"/>
        <v/>
      </c>
      <c r="AV765" s="450" t="str">
        <f t="shared" ca="1" si="753"/>
        <v/>
      </c>
      <c r="AX765" s="450" t="str">
        <f t="shared" ca="1" si="754"/>
        <v/>
      </c>
      <c r="AY765" s="450" t="str">
        <f t="shared" ca="1" si="755"/>
        <v/>
      </c>
      <c r="BA765" s="450" t="str">
        <f t="shared" ca="1" si="756"/>
        <v/>
      </c>
      <c r="BB765" s="450" t="str">
        <f t="shared" ca="1" si="757"/>
        <v/>
      </c>
      <c r="BD765" s="450" t="str">
        <f t="shared" ca="1" si="758"/>
        <v/>
      </c>
      <c r="BE765" s="450" t="str">
        <f t="shared" ca="1" si="759"/>
        <v/>
      </c>
      <c r="BG765" s="450" t="str">
        <f t="shared" ca="1" si="760"/>
        <v/>
      </c>
      <c r="BH765" s="450" t="str">
        <f t="shared" ca="1" si="761"/>
        <v/>
      </c>
      <c r="BI765" s="451"/>
      <c r="BJ765" s="450" t="str">
        <f t="shared" ca="1" si="762"/>
        <v/>
      </c>
      <c r="BK765" s="450" t="str">
        <f t="shared" ca="1" si="763"/>
        <v/>
      </c>
      <c r="BM765" s="450" t="str">
        <f t="shared" ca="1" si="764"/>
        <v/>
      </c>
      <c r="BN765" s="450" t="str">
        <f t="shared" ca="1" si="765"/>
        <v/>
      </c>
      <c r="BP765" s="450" t="str">
        <f t="shared" ca="1" si="766"/>
        <v/>
      </c>
      <c r="BQ765" s="450" t="str">
        <f t="shared" ca="1" si="767"/>
        <v/>
      </c>
      <c r="BS765" s="450" t="str">
        <f t="shared" ca="1" si="768"/>
        <v/>
      </c>
      <c r="BT765" s="450" t="str">
        <f t="shared" ca="1" si="769"/>
        <v/>
      </c>
      <c r="BU765" s="452"/>
      <c r="BV765" s="446"/>
      <c r="BW765" s="450" t="str">
        <f t="shared" ca="1" si="770"/>
        <v/>
      </c>
      <c r="BX765" s="450" t="str">
        <f t="shared" ca="1" si="771"/>
        <v/>
      </c>
      <c r="BY765" s="452"/>
      <c r="BZ765" s="450" t="str">
        <f t="shared" ca="1" si="772"/>
        <v/>
      </c>
      <c r="CA765" s="450" t="str">
        <f t="shared" ca="1" si="773"/>
        <v/>
      </c>
      <c r="CC765" s="450" t="str">
        <f t="shared" ca="1" si="774"/>
        <v/>
      </c>
      <c r="CD765" s="450" t="str">
        <f t="shared" ca="1" si="775"/>
        <v/>
      </c>
      <c r="CF765" s="450" t="str">
        <f t="shared" si="776"/>
        <v/>
      </c>
      <c r="CG765" s="450" t="str">
        <f t="shared" si="777"/>
        <v/>
      </c>
      <c r="CI765" s="450" t="str">
        <f t="shared" ca="1" si="778"/>
        <v/>
      </c>
      <c r="CJ765" s="450" t="str">
        <f t="shared" ca="1" si="779"/>
        <v/>
      </c>
      <c r="CL765" s="450" t="str">
        <f t="shared" ca="1" si="780"/>
        <v/>
      </c>
      <c r="CM765" s="450" t="str">
        <f t="shared" ca="1" si="781"/>
        <v/>
      </c>
    </row>
    <row r="766" spans="1:92" s="441" customFormat="1" ht="17.399999999999999" x14ac:dyDescent="0.55000000000000004">
      <c r="A766" s="445">
        <v>8</v>
      </c>
      <c r="B766" s="423" t="str">
        <f t="shared" si="786"/>
        <v xml:space="preserve">: </v>
      </c>
      <c r="C766" s="424"/>
      <c r="D766" s="424"/>
      <c r="E766" s="425"/>
      <c r="F766" s="424"/>
      <c r="G766" s="425"/>
      <c r="H766" s="305"/>
      <c r="I766" s="424"/>
      <c r="J766" s="306"/>
      <c r="K766" s="529"/>
      <c r="L766" s="426"/>
      <c r="M766" s="427"/>
      <c r="N766" s="426" t="s">
        <v>341</v>
      </c>
      <c r="O766" s="432"/>
      <c r="P766" s="431"/>
      <c r="Q766" s="431"/>
      <c r="S766" s="442" t="str">
        <f t="shared" si="783"/>
        <v/>
      </c>
      <c r="T766" s="443" t="str">
        <f t="shared" si="784"/>
        <v/>
      </c>
      <c r="U766" s="442" t="str">
        <f t="shared" si="785"/>
        <v/>
      </c>
      <c r="V766" s="444" t="str">
        <f t="shared" si="751"/>
        <v>kg feed/kg meat</v>
      </c>
      <c r="Z766" s="446"/>
      <c r="AP766" s="446"/>
      <c r="AS766" s="453"/>
      <c r="AU766" s="450" t="str">
        <f t="shared" ca="1" si="752"/>
        <v/>
      </c>
      <c r="AV766" s="450" t="str">
        <f t="shared" ca="1" si="753"/>
        <v/>
      </c>
      <c r="AX766" s="450" t="str">
        <f t="shared" ca="1" si="754"/>
        <v/>
      </c>
      <c r="AY766" s="450" t="str">
        <f t="shared" ca="1" si="755"/>
        <v/>
      </c>
      <c r="BA766" s="450" t="str">
        <f t="shared" ca="1" si="756"/>
        <v/>
      </c>
      <c r="BB766" s="450" t="str">
        <f t="shared" ca="1" si="757"/>
        <v/>
      </c>
      <c r="BD766" s="450" t="str">
        <f t="shared" ca="1" si="758"/>
        <v/>
      </c>
      <c r="BE766" s="450" t="str">
        <f t="shared" ca="1" si="759"/>
        <v/>
      </c>
      <c r="BG766" s="450" t="str">
        <f t="shared" ca="1" si="760"/>
        <v/>
      </c>
      <c r="BH766" s="450" t="str">
        <f t="shared" ca="1" si="761"/>
        <v/>
      </c>
      <c r="BI766" s="451"/>
      <c r="BJ766" s="450" t="str">
        <f t="shared" ca="1" si="762"/>
        <v/>
      </c>
      <c r="BK766" s="450" t="str">
        <f t="shared" ca="1" si="763"/>
        <v/>
      </c>
      <c r="BM766" s="450" t="str">
        <f t="shared" ca="1" si="764"/>
        <v/>
      </c>
      <c r="BN766" s="450" t="str">
        <f t="shared" ca="1" si="765"/>
        <v/>
      </c>
      <c r="BP766" s="450" t="str">
        <f t="shared" ca="1" si="766"/>
        <v/>
      </c>
      <c r="BQ766" s="450" t="str">
        <f t="shared" ca="1" si="767"/>
        <v/>
      </c>
      <c r="BS766" s="450" t="str">
        <f t="shared" ca="1" si="768"/>
        <v/>
      </c>
      <c r="BT766" s="450" t="str">
        <f t="shared" ca="1" si="769"/>
        <v/>
      </c>
      <c r="BU766" s="452"/>
      <c r="BV766" s="446"/>
      <c r="BW766" s="450" t="str">
        <f t="shared" ca="1" si="770"/>
        <v/>
      </c>
      <c r="BX766" s="450" t="str">
        <f t="shared" ca="1" si="771"/>
        <v/>
      </c>
      <c r="BY766" s="452"/>
      <c r="BZ766" s="450" t="str">
        <f t="shared" ca="1" si="772"/>
        <v/>
      </c>
      <c r="CA766" s="450" t="str">
        <f t="shared" ca="1" si="773"/>
        <v/>
      </c>
      <c r="CC766" s="450" t="str">
        <f t="shared" ca="1" si="774"/>
        <v/>
      </c>
      <c r="CD766" s="450" t="str">
        <f t="shared" ca="1" si="775"/>
        <v/>
      </c>
      <c r="CF766" s="450" t="str">
        <f t="shared" si="776"/>
        <v/>
      </c>
      <c r="CG766" s="450" t="str">
        <f t="shared" si="777"/>
        <v/>
      </c>
      <c r="CI766" s="450" t="str">
        <f t="shared" ca="1" si="778"/>
        <v/>
      </c>
      <c r="CJ766" s="450" t="str">
        <f t="shared" ca="1" si="779"/>
        <v/>
      </c>
      <c r="CL766" s="450" t="str">
        <f t="shared" ca="1" si="780"/>
        <v/>
      </c>
      <c r="CM766" s="450" t="str">
        <f t="shared" ca="1" si="781"/>
        <v/>
      </c>
    </row>
    <row r="767" spans="1:92" s="441" customFormat="1" ht="17.399999999999999" x14ac:dyDescent="0.55000000000000004">
      <c r="A767" s="445">
        <v>9</v>
      </c>
      <c r="B767" s="423" t="str">
        <f t="shared" si="786"/>
        <v xml:space="preserve">: </v>
      </c>
      <c r="C767" s="424"/>
      <c r="D767" s="424"/>
      <c r="E767" s="425"/>
      <c r="F767" s="424"/>
      <c r="G767" s="425"/>
      <c r="H767" s="305"/>
      <c r="I767" s="424"/>
      <c r="J767" s="306"/>
      <c r="K767" s="529"/>
      <c r="L767" s="426"/>
      <c r="M767" s="427"/>
      <c r="N767" s="426" t="s">
        <v>341</v>
      </c>
      <c r="O767" s="432"/>
      <c r="P767" s="431"/>
      <c r="Q767" s="431"/>
      <c r="S767" s="442" t="str">
        <f t="shared" si="783"/>
        <v/>
      </c>
      <c r="T767" s="443" t="str">
        <f t="shared" si="784"/>
        <v/>
      </c>
      <c r="U767" s="442" t="str">
        <f t="shared" si="785"/>
        <v/>
      </c>
      <c r="V767" s="444" t="str">
        <f t="shared" si="751"/>
        <v>kg feed/kg meat</v>
      </c>
      <c r="Z767" s="446"/>
      <c r="AP767" s="446"/>
      <c r="AS767" s="453"/>
      <c r="AU767" s="450" t="str">
        <f t="shared" ca="1" si="752"/>
        <v/>
      </c>
      <c r="AV767" s="450" t="str">
        <f t="shared" ca="1" si="753"/>
        <v/>
      </c>
      <c r="AX767" s="450" t="str">
        <f t="shared" ca="1" si="754"/>
        <v/>
      </c>
      <c r="AY767" s="450" t="str">
        <f t="shared" ca="1" si="755"/>
        <v/>
      </c>
      <c r="BA767" s="450" t="str">
        <f t="shared" ca="1" si="756"/>
        <v/>
      </c>
      <c r="BB767" s="450" t="str">
        <f t="shared" ca="1" si="757"/>
        <v/>
      </c>
      <c r="BD767" s="450" t="str">
        <f t="shared" ca="1" si="758"/>
        <v/>
      </c>
      <c r="BE767" s="450" t="str">
        <f t="shared" ca="1" si="759"/>
        <v/>
      </c>
      <c r="BG767" s="450" t="str">
        <f t="shared" ca="1" si="760"/>
        <v/>
      </c>
      <c r="BH767" s="450" t="str">
        <f t="shared" ca="1" si="761"/>
        <v/>
      </c>
      <c r="BI767" s="451"/>
      <c r="BJ767" s="450" t="str">
        <f t="shared" ca="1" si="762"/>
        <v/>
      </c>
      <c r="BK767" s="450" t="str">
        <f t="shared" ca="1" si="763"/>
        <v/>
      </c>
      <c r="BM767" s="450" t="str">
        <f t="shared" ca="1" si="764"/>
        <v/>
      </c>
      <c r="BN767" s="450" t="str">
        <f t="shared" ca="1" si="765"/>
        <v/>
      </c>
      <c r="BP767" s="450" t="str">
        <f t="shared" ca="1" si="766"/>
        <v/>
      </c>
      <c r="BQ767" s="450" t="str">
        <f t="shared" ca="1" si="767"/>
        <v/>
      </c>
      <c r="BS767" s="450" t="str">
        <f t="shared" ca="1" si="768"/>
        <v/>
      </c>
      <c r="BT767" s="450" t="str">
        <f t="shared" ca="1" si="769"/>
        <v/>
      </c>
      <c r="BU767" s="452"/>
      <c r="BV767" s="446"/>
      <c r="BW767" s="450" t="str">
        <f t="shared" ca="1" si="770"/>
        <v/>
      </c>
      <c r="BX767" s="450" t="str">
        <f t="shared" ca="1" si="771"/>
        <v/>
      </c>
      <c r="BY767" s="452"/>
      <c r="BZ767" s="450" t="str">
        <f t="shared" ca="1" si="772"/>
        <v/>
      </c>
      <c r="CA767" s="450" t="str">
        <f t="shared" ca="1" si="773"/>
        <v/>
      </c>
      <c r="CC767" s="450" t="str">
        <f t="shared" ca="1" si="774"/>
        <v/>
      </c>
      <c r="CD767" s="450" t="str">
        <f t="shared" ca="1" si="775"/>
        <v/>
      </c>
      <c r="CF767" s="450" t="str">
        <f t="shared" si="776"/>
        <v/>
      </c>
      <c r="CG767" s="450" t="str">
        <f t="shared" si="777"/>
        <v/>
      </c>
      <c r="CI767" s="450" t="str">
        <f t="shared" ca="1" si="778"/>
        <v/>
      </c>
      <c r="CJ767" s="450" t="str">
        <f t="shared" ca="1" si="779"/>
        <v/>
      </c>
      <c r="CL767" s="450" t="str">
        <f t="shared" ca="1" si="780"/>
        <v/>
      </c>
      <c r="CM767" s="450" t="str">
        <f t="shared" ca="1" si="781"/>
        <v/>
      </c>
    </row>
    <row r="768" spans="1:92" s="441" customFormat="1" ht="17.399999999999999" x14ac:dyDescent="0.55000000000000004">
      <c r="A768" s="445">
        <v>10</v>
      </c>
      <c r="B768" s="423" t="str">
        <f t="shared" si="786"/>
        <v xml:space="preserve">: </v>
      </c>
      <c r="C768" s="424"/>
      <c r="D768" s="424"/>
      <c r="E768" s="425"/>
      <c r="F768" s="424"/>
      <c r="G768" s="425"/>
      <c r="H768" s="305"/>
      <c r="I768" s="424"/>
      <c r="J768" s="306"/>
      <c r="K768" s="529"/>
      <c r="L768" s="426"/>
      <c r="M768" s="427"/>
      <c r="N768" s="426" t="s">
        <v>341</v>
      </c>
      <c r="O768" s="432"/>
      <c r="P768" s="431"/>
      <c r="Q768" s="431"/>
      <c r="S768" s="442" t="str">
        <f t="shared" si="783"/>
        <v/>
      </c>
      <c r="T768" s="443" t="str">
        <f t="shared" si="784"/>
        <v/>
      </c>
      <c r="U768" s="442" t="str">
        <f t="shared" si="785"/>
        <v/>
      </c>
      <c r="V768" s="444" t="str">
        <f t="shared" si="751"/>
        <v>kg feed/kg meat</v>
      </c>
      <c r="Z768" s="446"/>
      <c r="AP768" s="446"/>
      <c r="AS768" s="453"/>
      <c r="AU768" s="450" t="str">
        <f t="shared" ca="1" si="752"/>
        <v/>
      </c>
      <c r="AV768" s="450" t="str">
        <f t="shared" ca="1" si="753"/>
        <v/>
      </c>
      <c r="AX768" s="450" t="str">
        <f t="shared" ca="1" si="754"/>
        <v/>
      </c>
      <c r="AY768" s="450" t="str">
        <f t="shared" ca="1" si="755"/>
        <v/>
      </c>
      <c r="BA768" s="450" t="str">
        <f t="shared" ca="1" si="756"/>
        <v/>
      </c>
      <c r="BB768" s="450" t="str">
        <f t="shared" ca="1" si="757"/>
        <v/>
      </c>
      <c r="BD768" s="450" t="str">
        <f t="shared" ca="1" si="758"/>
        <v/>
      </c>
      <c r="BE768" s="450" t="str">
        <f t="shared" ca="1" si="759"/>
        <v/>
      </c>
      <c r="BG768" s="450" t="str">
        <f t="shared" ca="1" si="760"/>
        <v/>
      </c>
      <c r="BH768" s="450" t="str">
        <f t="shared" ca="1" si="761"/>
        <v/>
      </c>
      <c r="BI768" s="451"/>
      <c r="BJ768" s="450" t="str">
        <f t="shared" ca="1" si="762"/>
        <v/>
      </c>
      <c r="BK768" s="450" t="str">
        <f t="shared" ca="1" si="763"/>
        <v/>
      </c>
      <c r="BM768" s="450" t="str">
        <f t="shared" ca="1" si="764"/>
        <v/>
      </c>
      <c r="BN768" s="450" t="str">
        <f t="shared" ca="1" si="765"/>
        <v/>
      </c>
      <c r="BP768" s="450" t="str">
        <f t="shared" ca="1" si="766"/>
        <v/>
      </c>
      <c r="BQ768" s="450" t="str">
        <f t="shared" ca="1" si="767"/>
        <v/>
      </c>
      <c r="BS768" s="450" t="str">
        <f t="shared" ca="1" si="768"/>
        <v/>
      </c>
      <c r="BT768" s="450" t="str">
        <f t="shared" ca="1" si="769"/>
        <v/>
      </c>
      <c r="BU768" s="452"/>
      <c r="BV768" s="446"/>
      <c r="BW768" s="450" t="str">
        <f t="shared" ca="1" si="770"/>
        <v/>
      </c>
      <c r="BX768" s="450" t="str">
        <f t="shared" ca="1" si="771"/>
        <v/>
      </c>
      <c r="BY768" s="452"/>
      <c r="BZ768" s="450" t="str">
        <f t="shared" ca="1" si="772"/>
        <v/>
      </c>
      <c r="CA768" s="450" t="str">
        <f t="shared" ca="1" si="773"/>
        <v/>
      </c>
      <c r="CC768" s="450" t="str">
        <f t="shared" ca="1" si="774"/>
        <v/>
      </c>
      <c r="CD768" s="450" t="str">
        <f t="shared" ca="1" si="775"/>
        <v/>
      </c>
      <c r="CF768" s="450" t="str">
        <f t="shared" si="776"/>
        <v/>
      </c>
      <c r="CG768" s="450" t="str">
        <f t="shared" si="777"/>
        <v/>
      </c>
      <c r="CI768" s="450" t="str">
        <f t="shared" ca="1" si="778"/>
        <v/>
      </c>
      <c r="CJ768" s="450" t="str">
        <f t="shared" ca="1" si="779"/>
        <v/>
      </c>
      <c r="CL768" s="450" t="str">
        <f t="shared" ca="1" si="780"/>
        <v/>
      </c>
      <c r="CM768" s="450" t="str">
        <f t="shared" ca="1" si="781"/>
        <v/>
      </c>
    </row>
    <row r="769" spans="1:92" s="441" customFormat="1" ht="17.399999999999999" x14ac:dyDescent="0.55000000000000004">
      <c r="A769" s="445">
        <v>11</v>
      </c>
      <c r="B769" s="423" t="str">
        <f t="shared" si="786"/>
        <v xml:space="preserve">: </v>
      </c>
      <c r="C769" s="424"/>
      <c r="D769" s="424"/>
      <c r="E769" s="425"/>
      <c r="F769" s="424"/>
      <c r="G769" s="425"/>
      <c r="H769" s="305"/>
      <c r="I769" s="424"/>
      <c r="J769" s="306"/>
      <c r="K769" s="529"/>
      <c r="L769" s="426"/>
      <c r="M769" s="427"/>
      <c r="N769" s="426" t="s">
        <v>341</v>
      </c>
      <c r="O769" s="432"/>
      <c r="P769" s="431"/>
      <c r="Q769" s="431"/>
      <c r="S769" s="442" t="str">
        <f t="shared" si="783"/>
        <v/>
      </c>
      <c r="T769" s="443" t="str">
        <f t="shared" si="784"/>
        <v/>
      </c>
      <c r="U769" s="442" t="str">
        <f t="shared" si="785"/>
        <v/>
      </c>
      <c r="V769" s="444" t="str">
        <f t="shared" si="751"/>
        <v>kg feed/kg meat</v>
      </c>
      <c r="Z769" s="446"/>
      <c r="AP769" s="446"/>
      <c r="AS769" s="453"/>
      <c r="AU769" s="450" t="str">
        <f t="shared" ca="1" si="752"/>
        <v/>
      </c>
      <c r="AV769" s="450" t="str">
        <f t="shared" ca="1" si="753"/>
        <v/>
      </c>
      <c r="AX769" s="450" t="str">
        <f t="shared" ca="1" si="754"/>
        <v/>
      </c>
      <c r="AY769" s="450" t="str">
        <f t="shared" ca="1" si="755"/>
        <v/>
      </c>
      <c r="BA769" s="450" t="str">
        <f t="shared" ca="1" si="756"/>
        <v/>
      </c>
      <c r="BB769" s="450" t="str">
        <f t="shared" ca="1" si="757"/>
        <v/>
      </c>
      <c r="BD769" s="450" t="str">
        <f t="shared" ca="1" si="758"/>
        <v/>
      </c>
      <c r="BE769" s="450" t="str">
        <f t="shared" ca="1" si="759"/>
        <v/>
      </c>
      <c r="BG769" s="450" t="str">
        <f t="shared" ca="1" si="760"/>
        <v/>
      </c>
      <c r="BH769" s="450" t="str">
        <f t="shared" ca="1" si="761"/>
        <v/>
      </c>
      <c r="BI769" s="451"/>
      <c r="BJ769" s="450" t="str">
        <f t="shared" ca="1" si="762"/>
        <v/>
      </c>
      <c r="BK769" s="450" t="str">
        <f t="shared" ca="1" si="763"/>
        <v/>
      </c>
      <c r="BM769" s="450" t="str">
        <f t="shared" ca="1" si="764"/>
        <v/>
      </c>
      <c r="BN769" s="450" t="str">
        <f t="shared" ca="1" si="765"/>
        <v/>
      </c>
      <c r="BP769" s="450" t="str">
        <f t="shared" ca="1" si="766"/>
        <v/>
      </c>
      <c r="BQ769" s="450" t="str">
        <f t="shared" ca="1" si="767"/>
        <v/>
      </c>
      <c r="BS769" s="450" t="str">
        <f t="shared" ca="1" si="768"/>
        <v/>
      </c>
      <c r="BT769" s="450" t="str">
        <f t="shared" ca="1" si="769"/>
        <v/>
      </c>
      <c r="BU769" s="452"/>
      <c r="BV769" s="446"/>
      <c r="BW769" s="450" t="str">
        <f t="shared" ca="1" si="770"/>
        <v/>
      </c>
      <c r="BX769" s="450" t="str">
        <f t="shared" ca="1" si="771"/>
        <v/>
      </c>
      <c r="BY769" s="452"/>
      <c r="BZ769" s="450" t="str">
        <f t="shared" ca="1" si="772"/>
        <v/>
      </c>
      <c r="CA769" s="450" t="str">
        <f t="shared" ca="1" si="773"/>
        <v/>
      </c>
      <c r="CC769" s="450" t="str">
        <f t="shared" ca="1" si="774"/>
        <v/>
      </c>
      <c r="CD769" s="450" t="str">
        <f t="shared" ca="1" si="775"/>
        <v/>
      </c>
      <c r="CF769" s="450" t="str">
        <f t="shared" si="776"/>
        <v/>
      </c>
      <c r="CG769" s="450" t="str">
        <f t="shared" si="777"/>
        <v/>
      </c>
      <c r="CI769" s="450" t="str">
        <f t="shared" ca="1" si="778"/>
        <v/>
      </c>
      <c r="CJ769" s="450" t="str">
        <f t="shared" ca="1" si="779"/>
        <v/>
      </c>
      <c r="CL769" s="450" t="str">
        <f t="shared" ca="1" si="780"/>
        <v/>
      </c>
      <c r="CM769" s="450" t="str">
        <f t="shared" ca="1" si="781"/>
        <v/>
      </c>
    </row>
    <row r="770" spans="1:92" s="441" customFormat="1" ht="17.399999999999999" x14ac:dyDescent="0.55000000000000004">
      <c r="A770" s="445">
        <v>12</v>
      </c>
      <c r="B770" s="423" t="str">
        <f t="shared" si="786"/>
        <v xml:space="preserve">: </v>
      </c>
      <c r="C770" s="424"/>
      <c r="D770" s="424"/>
      <c r="E770" s="425"/>
      <c r="F770" s="424"/>
      <c r="G770" s="425"/>
      <c r="H770" s="305"/>
      <c r="I770" s="424"/>
      <c r="J770" s="306"/>
      <c r="K770" s="529"/>
      <c r="L770" s="426"/>
      <c r="M770" s="427"/>
      <c r="N770" s="426" t="s">
        <v>341</v>
      </c>
      <c r="O770" s="432"/>
      <c r="P770" s="431"/>
      <c r="Q770" s="431"/>
      <c r="S770" s="442" t="str">
        <f t="shared" si="783"/>
        <v/>
      </c>
      <c r="T770" s="443" t="str">
        <f t="shared" si="784"/>
        <v/>
      </c>
      <c r="U770" s="442" t="str">
        <f t="shared" si="785"/>
        <v/>
      </c>
      <c r="V770" s="444" t="str">
        <f t="shared" si="751"/>
        <v>kg feed/kg meat</v>
      </c>
      <c r="Z770" s="446"/>
      <c r="AP770" s="446"/>
      <c r="AS770" s="453"/>
      <c r="AU770" s="450" t="str">
        <f t="shared" ca="1" si="752"/>
        <v/>
      </c>
      <c r="AV770" s="450" t="str">
        <f t="shared" ca="1" si="753"/>
        <v/>
      </c>
      <c r="AX770" s="450" t="str">
        <f t="shared" ca="1" si="754"/>
        <v/>
      </c>
      <c r="AY770" s="450" t="str">
        <f t="shared" ca="1" si="755"/>
        <v/>
      </c>
      <c r="BA770" s="450" t="str">
        <f t="shared" ca="1" si="756"/>
        <v/>
      </c>
      <c r="BB770" s="450" t="str">
        <f t="shared" ca="1" si="757"/>
        <v/>
      </c>
      <c r="BD770" s="450" t="str">
        <f t="shared" ca="1" si="758"/>
        <v/>
      </c>
      <c r="BE770" s="450" t="str">
        <f t="shared" ca="1" si="759"/>
        <v/>
      </c>
      <c r="BG770" s="450" t="str">
        <f t="shared" ca="1" si="760"/>
        <v/>
      </c>
      <c r="BH770" s="450" t="str">
        <f t="shared" ca="1" si="761"/>
        <v/>
      </c>
      <c r="BI770" s="451"/>
      <c r="BJ770" s="450" t="str">
        <f t="shared" ca="1" si="762"/>
        <v/>
      </c>
      <c r="BK770" s="450" t="str">
        <f t="shared" ca="1" si="763"/>
        <v/>
      </c>
      <c r="BM770" s="450" t="str">
        <f t="shared" ca="1" si="764"/>
        <v/>
      </c>
      <c r="BN770" s="450" t="str">
        <f t="shared" ca="1" si="765"/>
        <v/>
      </c>
      <c r="BP770" s="450" t="str">
        <f t="shared" ca="1" si="766"/>
        <v/>
      </c>
      <c r="BQ770" s="450" t="str">
        <f t="shared" ca="1" si="767"/>
        <v/>
      </c>
      <c r="BS770" s="450" t="str">
        <f t="shared" ca="1" si="768"/>
        <v/>
      </c>
      <c r="BT770" s="450" t="str">
        <f t="shared" ca="1" si="769"/>
        <v/>
      </c>
      <c r="BU770" s="452"/>
      <c r="BV770" s="446"/>
      <c r="BW770" s="450" t="str">
        <f t="shared" ca="1" si="770"/>
        <v/>
      </c>
      <c r="BX770" s="450" t="str">
        <f t="shared" ca="1" si="771"/>
        <v/>
      </c>
      <c r="BY770" s="452"/>
      <c r="BZ770" s="450" t="str">
        <f t="shared" ca="1" si="772"/>
        <v/>
      </c>
      <c r="CA770" s="450" t="str">
        <f t="shared" ca="1" si="773"/>
        <v/>
      </c>
      <c r="CC770" s="450" t="str">
        <f t="shared" ca="1" si="774"/>
        <v/>
      </c>
      <c r="CD770" s="450" t="str">
        <f t="shared" ca="1" si="775"/>
        <v/>
      </c>
      <c r="CF770" s="450" t="str">
        <f t="shared" si="776"/>
        <v/>
      </c>
      <c r="CG770" s="450" t="str">
        <f t="shared" si="777"/>
        <v/>
      </c>
      <c r="CI770" s="450" t="str">
        <f t="shared" ca="1" si="778"/>
        <v/>
      </c>
      <c r="CJ770" s="450" t="str">
        <f t="shared" ca="1" si="779"/>
        <v/>
      </c>
      <c r="CL770" s="450" t="str">
        <f t="shared" ca="1" si="780"/>
        <v/>
      </c>
      <c r="CM770" s="450" t="str">
        <f t="shared" ca="1" si="781"/>
        <v/>
      </c>
    </row>
    <row r="771" spans="1:92" s="441" customFormat="1" ht="17.399999999999999" x14ac:dyDescent="0.55000000000000004">
      <c r="A771" s="445">
        <v>13</v>
      </c>
      <c r="B771" s="423" t="str">
        <f t="shared" si="786"/>
        <v xml:space="preserve">: </v>
      </c>
      <c r="C771" s="424"/>
      <c r="D771" s="424"/>
      <c r="E771" s="425"/>
      <c r="F771" s="424"/>
      <c r="G771" s="425"/>
      <c r="H771" s="305"/>
      <c r="I771" s="424"/>
      <c r="J771" s="306"/>
      <c r="K771" s="529"/>
      <c r="L771" s="426"/>
      <c r="M771" s="427"/>
      <c r="N771" s="426" t="s">
        <v>341</v>
      </c>
      <c r="O771" s="432"/>
      <c r="P771" s="431"/>
      <c r="Q771" s="431"/>
      <c r="S771" s="442" t="str">
        <f t="shared" si="783"/>
        <v/>
      </c>
      <c r="T771" s="443" t="str">
        <f t="shared" si="784"/>
        <v/>
      </c>
      <c r="U771" s="442" t="str">
        <f t="shared" si="785"/>
        <v/>
      </c>
      <c r="V771" s="444" t="str">
        <f t="shared" si="751"/>
        <v>kg feed/kg meat</v>
      </c>
      <c r="Z771" s="446"/>
      <c r="AP771" s="446"/>
      <c r="AS771" s="453"/>
      <c r="AU771" s="450" t="str">
        <f t="shared" ca="1" si="752"/>
        <v/>
      </c>
      <c r="AV771" s="450" t="str">
        <f t="shared" ca="1" si="753"/>
        <v/>
      </c>
      <c r="AX771" s="450" t="str">
        <f t="shared" ca="1" si="754"/>
        <v/>
      </c>
      <c r="AY771" s="450" t="str">
        <f t="shared" ca="1" si="755"/>
        <v/>
      </c>
      <c r="BA771" s="450" t="str">
        <f t="shared" ca="1" si="756"/>
        <v/>
      </c>
      <c r="BB771" s="450" t="str">
        <f t="shared" ca="1" si="757"/>
        <v/>
      </c>
      <c r="BD771" s="450" t="str">
        <f t="shared" ca="1" si="758"/>
        <v/>
      </c>
      <c r="BE771" s="450" t="str">
        <f t="shared" ca="1" si="759"/>
        <v/>
      </c>
      <c r="BG771" s="450" t="str">
        <f t="shared" ca="1" si="760"/>
        <v/>
      </c>
      <c r="BH771" s="450" t="str">
        <f t="shared" ca="1" si="761"/>
        <v/>
      </c>
      <c r="BI771" s="451"/>
      <c r="BJ771" s="450" t="str">
        <f t="shared" ca="1" si="762"/>
        <v/>
      </c>
      <c r="BK771" s="450" t="str">
        <f t="shared" ca="1" si="763"/>
        <v/>
      </c>
      <c r="BM771" s="450" t="str">
        <f t="shared" ca="1" si="764"/>
        <v/>
      </c>
      <c r="BN771" s="450" t="str">
        <f t="shared" ca="1" si="765"/>
        <v/>
      </c>
      <c r="BP771" s="450" t="str">
        <f t="shared" ca="1" si="766"/>
        <v/>
      </c>
      <c r="BQ771" s="450" t="str">
        <f t="shared" ca="1" si="767"/>
        <v/>
      </c>
      <c r="BS771" s="450" t="str">
        <f t="shared" ca="1" si="768"/>
        <v/>
      </c>
      <c r="BT771" s="450" t="str">
        <f t="shared" ca="1" si="769"/>
        <v/>
      </c>
      <c r="BU771" s="452"/>
      <c r="BV771" s="446"/>
      <c r="BW771" s="450" t="str">
        <f t="shared" ca="1" si="770"/>
        <v/>
      </c>
      <c r="BX771" s="450" t="str">
        <f t="shared" ca="1" si="771"/>
        <v/>
      </c>
      <c r="BY771" s="452"/>
      <c r="BZ771" s="450" t="str">
        <f t="shared" ca="1" si="772"/>
        <v/>
      </c>
      <c r="CA771" s="450" t="str">
        <f t="shared" ca="1" si="773"/>
        <v/>
      </c>
      <c r="CC771" s="450" t="str">
        <f t="shared" ca="1" si="774"/>
        <v/>
      </c>
      <c r="CD771" s="450" t="str">
        <f t="shared" ca="1" si="775"/>
        <v/>
      </c>
      <c r="CF771" s="450" t="str">
        <f t="shared" si="776"/>
        <v/>
      </c>
      <c r="CG771" s="450" t="str">
        <f t="shared" si="777"/>
        <v/>
      </c>
      <c r="CI771" s="450" t="str">
        <f t="shared" ca="1" si="778"/>
        <v/>
      </c>
      <c r="CJ771" s="450" t="str">
        <f t="shared" ca="1" si="779"/>
        <v/>
      </c>
      <c r="CL771" s="450" t="str">
        <f t="shared" ca="1" si="780"/>
        <v/>
      </c>
      <c r="CM771" s="450" t="str">
        <f t="shared" ca="1" si="781"/>
        <v/>
      </c>
    </row>
    <row r="772" spans="1:92" s="441" customFormat="1" ht="17.399999999999999" x14ac:dyDescent="0.55000000000000004">
      <c r="A772" s="445">
        <v>14</v>
      </c>
      <c r="B772" s="423" t="str">
        <f t="shared" si="786"/>
        <v xml:space="preserve">: </v>
      </c>
      <c r="C772" s="424"/>
      <c r="D772" s="424"/>
      <c r="E772" s="425"/>
      <c r="F772" s="424"/>
      <c r="G772" s="425"/>
      <c r="H772" s="305"/>
      <c r="I772" s="424"/>
      <c r="J772" s="306"/>
      <c r="K772" s="529"/>
      <c r="L772" s="426"/>
      <c r="M772" s="427"/>
      <c r="N772" s="426" t="s">
        <v>341</v>
      </c>
      <c r="O772" s="432"/>
      <c r="P772" s="431"/>
      <c r="Q772" s="431"/>
      <c r="S772" s="442" t="str">
        <f t="shared" si="783"/>
        <v/>
      </c>
      <c r="T772" s="443" t="str">
        <f t="shared" si="784"/>
        <v/>
      </c>
      <c r="U772" s="442" t="str">
        <f t="shared" si="785"/>
        <v/>
      </c>
      <c r="V772" s="444" t="str">
        <f t="shared" si="751"/>
        <v>kg feed/kg meat</v>
      </c>
      <c r="Z772" s="446"/>
      <c r="AP772" s="446"/>
      <c r="AS772" s="453"/>
      <c r="AU772" s="450" t="str">
        <f t="shared" ca="1" si="752"/>
        <v/>
      </c>
      <c r="AV772" s="450" t="str">
        <f t="shared" ca="1" si="753"/>
        <v/>
      </c>
      <c r="AX772" s="450" t="str">
        <f t="shared" ca="1" si="754"/>
        <v/>
      </c>
      <c r="AY772" s="450" t="str">
        <f t="shared" ca="1" si="755"/>
        <v/>
      </c>
      <c r="BA772" s="450" t="str">
        <f t="shared" ca="1" si="756"/>
        <v/>
      </c>
      <c r="BB772" s="450" t="str">
        <f t="shared" ca="1" si="757"/>
        <v/>
      </c>
      <c r="BD772" s="450" t="str">
        <f t="shared" ca="1" si="758"/>
        <v/>
      </c>
      <c r="BE772" s="450" t="str">
        <f t="shared" ca="1" si="759"/>
        <v/>
      </c>
      <c r="BG772" s="450" t="str">
        <f t="shared" ca="1" si="760"/>
        <v/>
      </c>
      <c r="BH772" s="450" t="str">
        <f t="shared" ca="1" si="761"/>
        <v/>
      </c>
      <c r="BI772" s="451"/>
      <c r="BJ772" s="450" t="str">
        <f t="shared" ca="1" si="762"/>
        <v/>
      </c>
      <c r="BK772" s="450" t="str">
        <f t="shared" ca="1" si="763"/>
        <v/>
      </c>
      <c r="BM772" s="450" t="str">
        <f t="shared" ca="1" si="764"/>
        <v/>
      </c>
      <c r="BN772" s="450" t="str">
        <f t="shared" ca="1" si="765"/>
        <v/>
      </c>
      <c r="BP772" s="450" t="str">
        <f t="shared" ca="1" si="766"/>
        <v/>
      </c>
      <c r="BQ772" s="450" t="str">
        <f t="shared" ca="1" si="767"/>
        <v/>
      </c>
      <c r="BS772" s="450" t="str">
        <f t="shared" ca="1" si="768"/>
        <v/>
      </c>
      <c r="BT772" s="450" t="str">
        <f t="shared" ca="1" si="769"/>
        <v/>
      </c>
      <c r="BU772" s="452"/>
      <c r="BV772" s="446"/>
      <c r="BW772" s="450" t="str">
        <f t="shared" ca="1" si="770"/>
        <v/>
      </c>
      <c r="BX772" s="450" t="str">
        <f t="shared" ca="1" si="771"/>
        <v/>
      </c>
      <c r="BY772" s="452"/>
      <c r="BZ772" s="450" t="str">
        <f t="shared" ca="1" si="772"/>
        <v/>
      </c>
      <c r="CA772" s="450" t="str">
        <f t="shared" ca="1" si="773"/>
        <v/>
      </c>
      <c r="CC772" s="450" t="str">
        <f t="shared" ca="1" si="774"/>
        <v/>
      </c>
      <c r="CD772" s="450" t="str">
        <f t="shared" ca="1" si="775"/>
        <v/>
      </c>
      <c r="CF772" s="450" t="str">
        <f t="shared" si="776"/>
        <v/>
      </c>
      <c r="CG772" s="450" t="str">
        <f t="shared" si="777"/>
        <v/>
      </c>
      <c r="CI772" s="450" t="str">
        <f t="shared" ca="1" si="778"/>
        <v/>
      </c>
      <c r="CJ772" s="450" t="str">
        <f t="shared" ca="1" si="779"/>
        <v/>
      </c>
      <c r="CL772" s="450" t="str">
        <f t="shared" ca="1" si="780"/>
        <v/>
      </c>
      <c r="CM772" s="450" t="str">
        <f t="shared" ca="1" si="781"/>
        <v/>
      </c>
    </row>
    <row r="773" spans="1:92" s="441" customFormat="1" ht="17.399999999999999" x14ac:dyDescent="0.55000000000000004">
      <c r="A773" s="445">
        <v>15</v>
      </c>
      <c r="B773" s="423" t="str">
        <f t="shared" si="786"/>
        <v xml:space="preserve">: </v>
      </c>
      <c r="C773" s="424"/>
      <c r="D773" s="424"/>
      <c r="E773" s="425"/>
      <c r="F773" s="424"/>
      <c r="G773" s="425"/>
      <c r="H773" s="305"/>
      <c r="I773" s="424"/>
      <c r="J773" s="306"/>
      <c r="K773" s="529"/>
      <c r="L773" s="426"/>
      <c r="M773" s="427"/>
      <c r="N773" s="426" t="s">
        <v>341</v>
      </c>
      <c r="O773" s="432"/>
      <c r="P773" s="431"/>
      <c r="Q773" s="431"/>
      <c r="S773" s="442" t="str">
        <f t="shared" si="783"/>
        <v/>
      </c>
      <c r="T773" s="443" t="str">
        <f t="shared" si="784"/>
        <v/>
      </c>
      <c r="U773" s="442" t="str">
        <f t="shared" si="785"/>
        <v/>
      </c>
      <c r="V773" s="444" t="str">
        <f t="shared" si="751"/>
        <v>kg feed/kg meat</v>
      </c>
      <c r="Z773" s="446"/>
      <c r="AP773" s="446"/>
      <c r="AS773" s="453"/>
      <c r="AU773" s="450" t="str">
        <f t="shared" ca="1" si="752"/>
        <v/>
      </c>
      <c r="AV773" s="450" t="str">
        <f t="shared" ca="1" si="753"/>
        <v/>
      </c>
      <c r="AX773" s="450" t="str">
        <f t="shared" ca="1" si="754"/>
        <v/>
      </c>
      <c r="AY773" s="450" t="str">
        <f t="shared" ca="1" si="755"/>
        <v/>
      </c>
      <c r="BA773" s="450" t="str">
        <f t="shared" ca="1" si="756"/>
        <v/>
      </c>
      <c r="BB773" s="450" t="str">
        <f t="shared" ca="1" si="757"/>
        <v/>
      </c>
      <c r="BD773" s="450" t="str">
        <f t="shared" ca="1" si="758"/>
        <v/>
      </c>
      <c r="BE773" s="450" t="str">
        <f t="shared" ca="1" si="759"/>
        <v/>
      </c>
      <c r="BG773" s="450" t="str">
        <f t="shared" ca="1" si="760"/>
        <v/>
      </c>
      <c r="BH773" s="450" t="str">
        <f t="shared" ca="1" si="761"/>
        <v/>
      </c>
      <c r="BI773" s="451"/>
      <c r="BJ773" s="450" t="str">
        <f t="shared" ca="1" si="762"/>
        <v/>
      </c>
      <c r="BK773" s="450" t="str">
        <f t="shared" ca="1" si="763"/>
        <v/>
      </c>
      <c r="BM773" s="450" t="str">
        <f t="shared" ca="1" si="764"/>
        <v/>
      </c>
      <c r="BN773" s="450" t="str">
        <f t="shared" ca="1" si="765"/>
        <v/>
      </c>
      <c r="BP773" s="450" t="str">
        <f t="shared" ca="1" si="766"/>
        <v/>
      </c>
      <c r="BQ773" s="450" t="str">
        <f t="shared" ca="1" si="767"/>
        <v/>
      </c>
      <c r="BS773" s="450" t="str">
        <f t="shared" ca="1" si="768"/>
        <v/>
      </c>
      <c r="BT773" s="450" t="str">
        <f t="shared" ca="1" si="769"/>
        <v/>
      </c>
      <c r="BU773" s="452"/>
      <c r="BV773" s="446"/>
      <c r="BW773" s="450" t="str">
        <f t="shared" ca="1" si="770"/>
        <v/>
      </c>
      <c r="BX773" s="450" t="str">
        <f t="shared" ca="1" si="771"/>
        <v/>
      </c>
      <c r="BY773" s="452"/>
      <c r="BZ773" s="450" t="str">
        <f t="shared" ca="1" si="772"/>
        <v/>
      </c>
      <c r="CA773" s="450" t="str">
        <f t="shared" ca="1" si="773"/>
        <v/>
      </c>
      <c r="CC773" s="450" t="str">
        <f t="shared" ca="1" si="774"/>
        <v/>
      </c>
      <c r="CD773" s="450" t="str">
        <f t="shared" ca="1" si="775"/>
        <v/>
      </c>
      <c r="CF773" s="450" t="str">
        <f t="shared" si="776"/>
        <v/>
      </c>
      <c r="CG773" s="450" t="str">
        <f t="shared" si="777"/>
        <v/>
      </c>
      <c r="CI773" s="450" t="str">
        <f t="shared" ca="1" si="778"/>
        <v/>
      </c>
      <c r="CJ773" s="450" t="str">
        <f t="shared" ca="1" si="779"/>
        <v/>
      </c>
      <c r="CL773" s="450" t="str">
        <f t="shared" ca="1" si="780"/>
        <v/>
      </c>
      <c r="CM773" s="450" t="str">
        <f t="shared" ca="1" si="781"/>
        <v/>
      </c>
    </row>
    <row r="774" spans="1:92" s="441" customFormat="1" ht="17.399999999999999" x14ac:dyDescent="0.55000000000000004">
      <c r="A774" s="445">
        <v>16</v>
      </c>
      <c r="B774" s="423" t="str">
        <f t="shared" si="786"/>
        <v xml:space="preserve">: </v>
      </c>
      <c r="C774" s="424"/>
      <c r="D774" s="424"/>
      <c r="E774" s="425"/>
      <c r="F774" s="424"/>
      <c r="G774" s="425"/>
      <c r="H774" s="305"/>
      <c r="I774" s="424"/>
      <c r="J774" s="306"/>
      <c r="K774" s="529"/>
      <c r="L774" s="426"/>
      <c r="M774" s="427"/>
      <c r="N774" s="426" t="s">
        <v>341</v>
      </c>
      <c r="O774" s="432"/>
      <c r="P774" s="431"/>
      <c r="Q774" s="431"/>
      <c r="S774" s="442" t="str">
        <f t="shared" si="783"/>
        <v/>
      </c>
      <c r="T774" s="443" t="str">
        <f t="shared" si="784"/>
        <v/>
      </c>
      <c r="U774" s="442" t="str">
        <f t="shared" si="785"/>
        <v/>
      </c>
      <c r="V774" s="444" t="str">
        <f t="shared" si="751"/>
        <v>kg feed/kg meat</v>
      </c>
      <c r="Z774" s="446"/>
      <c r="AP774" s="446"/>
      <c r="AS774" s="453"/>
      <c r="AU774" s="450" t="str">
        <f t="shared" ca="1" si="752"/>
        <v/>
      </c>
      <c r="AV774" s="450" t="str">
        <f t="shared" ca="1" si="753"/>
        <v/>
      </c>
      <c r="AX774" s="450" t="str">
        <f t="shared" ca="1" si="754"/>
        <v/>
      </c>
      <c r="AY774" s="450" t="str">
        <f t="shared" ca="1" si="755"/>
        <v/>
      </c>
      <c r="BA774" s="450" t="str">
        <f t="shared" ca="1" si="756"/>
        <v/>
      </c>
      <c r="BB774" s="450" t="str">
        <f t="shared" ca="1" si="757"/>
        <v/>
      </c>
      <c r="BD774" s="450" t="str">
        <f t="shared" ca="1" si="758"/>
        <v/>
      </c>
      <c r="BE774" s="450" t="str">
        <f t="shared" ca="1" si="759"/>
        <v/>
      </c>
      <c r="BG774" s="450" t="str">
        <f t="shared" ca="1" si="760"/>
        <v/>
      </c>
      <c r="BH774" s="450" t="str">
        <f t="shared" ca="1" si="761"/>
        <v/>
      </c>
      <c r="BI774" s="451"/>
      <c r="BJ774" s="450" t="str">
        <f t="shared" ca="1" si="762"/>
        <v/>
      </c>
      <c r="BK774" s="450" t="str">
        <f t="shared" ca="1" si="763"/>
        <v/>
      </c>
      <c r="BM774" s="450" t="str">
        <f t="shared" ca="1" si="764"/>
        <v/>
      </c>
      <c r="BN774" s="450" t="str">
        <f t="shared" ca="1" si="765"/>
        <v/>
      </c>
      <c r="BP774" s="450" t="str">
        <f t="shared" ca="1" si="766"/>
        <v/>
      </c>
      <c r="BQ774" s="450" t="str">
        <f t="shared" ca="1" si="767"/>
        <v/>
      </c>
      <c r="BS774" s="450" t="str">
        <f t="shared" ca="1" si="768"/>
        <v/>
      </c>
      <c r="BT774" s="450" t="str">
        <f t="shared" ca="1" si="769"/>
        <v/>
      </c>
      <c r="BU774" s="452"/>
      <c r="BV774" s="446"/>
      <c r="BW774" s="450" t="str">
        <f t="shared" ca="1" si="770"/>
        <v/>
      </c>
      <c r="BX774" s="450" t="str">
        <f t="shared" ca="1" si="771"/>
        <v/>
      </c>
      <c r="BY774" s="452"/>
      <c r="BZ774" s="450" t="str">
        <f t="shared" ca="1" si="772"/>
        <v/>
      </c>
      <c r="CA774" s="450" t="str">
        <f t="shared" ca="1" si="773"/>
        <v/>
      </c>
      <c r="CC774" s="450" t="str">
        <f t="shared" ca="1" si="774"/>
        <v/>
      </c>
      <c r="CD774" s="450" t="str">
        <f t="shared" ca="1" si="775"/>
        <v/>
      </c>
      <c r="CF774" s="450" t="str">
        <f t="shared" si="776"/>
        <v/>
      </c>
      <c r="CG774" s="450" t="str">
        <f t="shared" si="777"/>
        <v/>
      </c>
      <c r="CI774" s="450" t="str">
        <f t="shared" ca="1" si="778"/>
        <v/>
      </c>
      <c r="CJ774" s="450" t="str">
        <f t="shared" ca="1" si="779"/>
        <v/>
      </c>
      <c r="CL774" s="450" t="str">
        <f t="shared" ca="1" si="780"/>
        <v/>
      </c>
      <c r="CM774" s="450" t="str">
        <f t="shared" ca="1" si="781"/>
        <v/>
      </c>
    </row>
    <row r="775" spans="1:92" s="441" customFormat="1" ht="17.399999999999999" x14ac:dyDescent="0.55000000000000004">
      <c r="A775" s="445">
        <v>17</v>
      </c>
      <c r="B775" s="423" t="str">
        <f t="shared" si="786"/>
        <v xml:space="preserve">: </v>
      </c>
      <c r="C775" s="424"/>
      <c r="D775" s="424"/>
      <c r="E775" s="425"/>
      <c r="F775" s="424"/>
      <c r="G775" s="425"/>
      <c r="H775" s="305"/>
      <c r="I775" s="424"/>
      <c r="J775" s="306"/>
      <c r="K775" s="529"/>
      <c r="L775" s="426"/>
      <c r="M775" s="427"/>
      <c r="N775" s="426" t="s">
        <v>341</v>
      </c>
      <c r="O775" s="432"/>
      <c r="P775" s="431"/>
      <c r="Q775" s="431"/>
      <c r="S775" s="442" t="str">
        <f t="shared" si="783"/>
        <v/>
      </c>
      <c r="T775" s="443" t="str">
        <f t="shared" si="784"/>
        <v/>
      </c>
      <c r="U775" s="442" t="str">
        <f t="shared" si="785"/>
        <v/>
      </c>
      <c r="V775" s="444" t="str">
        <f t="shared" si="751"/>
        <v>kg feed/kg meat</v>
      </c>
      <c r="Z775" s="446"/>
      <c r="AP775" s="446"/>
      <c r="AS775" s="453"/>
      <c r="AU775" s="450" t="str">
        <f t="shared" ca="1" si="752"/>
        <v/>
      </c>
      <c r="AV775" s="450" t="str">
        <f t="shared" ca="1" si="753"/>
        <v/>
      </c>
      <c r="AX775" s="450" t="str">
        <f t="shared" ca="1" si="754"/>
        <v/>
      </c>
      <c r="AY775" s="450" t="str">
        <f t="shared" ca="1" si="755"/>
        <v/>
      </c>
      <c r="BA775" s="450" t="str">
        <f t="shared" ca="1" si="756"/>
        <v/>
      </c>
      <c r="BB775" s="450" t="str">
        <f t="shared" ca="1" si="757"/>
        <v/>
      </c>
      <c r="BD775" s="450" t="str">
        <f t="shared" ca="1" si="758"/>
        <v/>
      </c>
      <c r="BE775" s="450" t="str">
        <f t="shared" ca="1" si="759"/>
        <v/>
      </c>
      <c r="BG775" s="450" t="str">
        <f t="shared" ca="1" si="760"/>
        <v/>
      </c>
      <c r="BH775" s="450" t="str">
        <f t="shared" ca="1" si="761"/>
        <v/>
      </c>
      <c r="BI775" s="451"/>
      <c r="BJ775" s="450" t="str">
        <f t="shared" ca="1" si="762"/>
        <v/>
      </c>
      <c r="BK775" s="450" t="str">
        <f t="shared" ca="1" si="763"/>
        <v/>
      </c>
      <c r="BM775" s="450" t="str">
        <f t="shared" ca="1" si="764"/>
        <v/>
      </c>
      <c r="BN775" s="450" t="str">
        <f t="shared" ca="1" si="765"/>
        <v/>
      </c>
      <c r="BP775" s="450" t="str">
        <f t="shared" ca="1" si="766"/>
        <v/>
      </c>
      <c r="BQ775" s="450" t="str">
        <f t="shared" ca="1" si="767"/>
        <v/>
      </c>
      <c r="BS775" s="450" t="str">
        <f t="shared" ca="1" si="768"/>
        <v/>
      </c>
      <c r="BT775" s="450" t="str">
        <f t="shared" ca="1" si="769"/>
        <v/>
      </c>
      <c r="BU775" s="452"/>
      <c r="BV775" s="446"/>
      <c r="BW775" s="450" t="str">
        <f t="shared" ca="1" si="770"/>
        <v/>
      </c>
      <c r="BX775" s="450" t="str">
        <f t="shared" ca="1" si="771"/>
        <v/>
      </c>
      <c r="BY775" s="452"/>
      <c r="BZ775" s="450" t="str">
        <f t="shared" ca="1" si="772"/>
        <v/>
      </c>
      <c r="CA775" s="450" t="str">
        <f t="shared" ca="1" si="773"/>
        <v/>
      </c>
      <c r="CC775" s="450" t="str">
        <f t="shared" ca="1" si="774"/>
        <v/>
      </c>
      <c r="CD775" s="450" t="str">
        <f t="shared" ca="1" si="775"/>
        <v/>
      </c>
      <c r="CF775" s="450" t="str">
        <f t="shared" si="776"/>
        <v/>
      </c>
      <c r="CG775" s="450" t="str">
        <f t="shared" si="777"/>
        <v/>
      </c>
      <c r="CI775" s="450" t="str">
        <f t="shared" ca="1" si="778"/>
        <v/>
      </c>
      <c r="CJ775" s="450" t="str">
        <f t="shared" ca="1" si="779"/>
        <v/>
      </c>
      <c r="CL775" s="450" t="str">
        <f t="shared" ca="1" si="780"/>
        <v/>
      </c>
      <c r="CM775" s="450" t="str">
        <f t="shared" ca="1" si="781"/>
        <v/>
      </c>
    </row>
    <row r="776" spans="1:92" s="441" customFormat="1" ht="17.399999999999999" x14ac:dyDescent="0.55000000000000004">
      <c r="A776" s="445">
        <v>18</v>
      </c>
      <c r="B776" s="423" t="str">
        <f t="shared" si="786"/>
        <v xml:space="preserve">: </v>
      </c>
      <c r="C776" s="424"/>
      <c r="D776" s="424"/>
      <c r="E776" s="425"/>
      <c r="F776" s="424"/>
      <c r="G776" s="425"/>
      <c r="H776" s="305"/>
      <c r="I776" s="424"/>
      <c r="J776" s="306"/>
      <c r="K776" s="529"/>
      <c r="L776" s="424"/>
      <c r="M776" s="468"/>
      <c r="N776" s="426" t="s">
        <v>341</v>
      </c>
      <c r="O776" s="432"/>
      <c r="P776" s="431"/>
      <c r="Q776" s="431"/>
      <c r="S776" s="442" t="str">
        <f t="shared" si="783"/>
        <v/>
      </c>
      <c r="T776" s="443" t="str">
        <f t="shared" si="784"/>
        <v/>
      </c>
      <c r="U776" s="442" t="str">
        <f t="shared" si="785"/>
        <v/>
      </c>
      <c r="V776" s="444" t="str">
        <f t="shared" si="751"/>
        <v>kg feed/kg meat</v>
      </c>
      <c r="Z776" s="446"/>
      <c r="AP776" s="446"/>
      <c r="AS776" s="453"/>
      <c r="AU776" s="450" t="str">
        <f t="shared" ca="1" si="752"/>
        <v/>
      </c>
      <c r="AV776" s="450" t="str">
        <f t="shared" ca="1" si="753"/>
        <v/>
      </c>
      <c r="AX776" s="450" t="str">
        <f t="shared" ca="1" si="754"/>
        <v/>
      </c>
      <c r="AY776" s="450" t="str">
        <f t="shared" ca="1" si="755"/>
        <v/>
      </c>
      <c r="BA776" s="450" t="str">
        <f t="shared" ca="1" si="756"/>
        <v/>
      </c>
      <c r="BB776" s="450" t="str">
        <f t="shared" ca="1" si="757"/>
        <v/>
      </c>
      <c r="BD776" s="450" t="str">
        <f t="shared" ca="1" si="758"/>
        <v/>
      </c>
      <c r="BE776" s="450" t="str">
        <f t="shared" ca="1" si="759"/>
        <v/>
      </c>
      <c r="BG776" s="450" t="str">
        <f t="shared" ca="1" si="760"/>
        <v/>
      </c>
      <c r="BH776" s="450" t="str">
        <f t="shared" ca="1" si="761"/>
        <v/>
      </c>
      <c r="BI776" s="451"/>
      <c r="BJ776" s="450" t="str">
        <f t="shared" ca="1" si="762"/>
        <v/>
      </c>
      <c r="BK776" s="450" t="str">
        <f t="shared" ca="1" si="763"/>
        <v/>
      </c>
      <c r="BM776" s="450" t="str">
        <f t="shared" ca="1" si="764"/>
        <v/>
      </c>
      <c r="BN776" s="450" t="str">
        <f t="shared" ca="1" si="765"/>
        <v/>
      </c>
      <c r="BP776" s="450" t="str">
        <f t="shared" ca="1" si="766"/>
        <v/>
      </c>
      <c r="BQ776" s="450" t="str">
        <f t="shared" ca="1" si="767"/>
        <v/>
      </c>
      <c r="BS776" s="450" t="str">
        <f t="shared" ca="1" si="768"/>
        <v/>
      </c>
      <c r="BT776" s="450" t="str">
        <f t="shared" ca="1" si="769"/>
        <v/>
      </c>
      <c r="BU776" s="452"/>
      <c r="BV776" s="446"/>
      <c r="BW776" s="450" t="str">
        <f t="shared" ca="1" si="770"/>
        <v/>
      </c>
      <c r="BX776" s="450" t="str">
        <f t="shared" ca="1" si="771"/>
        <v/>
      </c>
      <c r="BY776" s="452"/>
      <c r="BZ776" s="450" t="str">
        <f t="shared" ca="1" si="772"/>
        <v/>
      </c>
      <c r="CA776" s="450" t="str">
        <f t="shared" ca="1" si="773"/>
        <v/>
      </c>
      <c r="CC776" s="450" t="str">
        <f t="shared" ca="1" si="774"/>
        <v/>
      </c>
      <c r="CD776" s="450" t="str">
        <f t="shared" ca="1" si="775"/>
        <v/>
      </c>
      <c r="CF776" s="450" t="str">
        <f t="shared" si="776"/>
        <v/>
      </c>
      <c r="CG776" s="450" t="str">
        <f t="shared" si="777"/>
        <v/>
      </c>
      <c r="CI776" s="450" t="str">
        <f t="shared" ca="1" si="778"/>
        <v/>
      </c>
      <c r="CJ776" s="450" t="str">
        <f t="shared" ca="1" si="779"/>
        <v/>
      </c>
      <c r="CL776" s="450" t="str">
        <f t="shared" ca="1" si="780"/>
        <v/>
      </c>
      <c r="CM776" s="450" t="str">
        <f t="shared" ca="1" si="781"/>
        <v/>
      </c>
    </row>
    <row r="777" spans="1:92" s="441" customFormat="1" ht="17.399999999999999" x14ac:dyDescent="0.55000000000000004">
      <c r="A777" s="445">
        <v>19</v>
      </c>
      <c r="B777" s="423" t="str">
        <f t="shared" si="786"/>
        <v xml:space="preserve">: </v>
      </c>
      <c r="C777" s="424"/>
      <c r="D777" s="424"/>
      <c r="E777" s="425"/>
      <c r="F777" s="424"/>
      <c r="G777" s="425"/>
      <c r="H777" s="305"/>
      <c r="I777" s="424"/>
      <c r="J777" s="306"/>
      <c r="K777" s="529"/>
      <c r="L777" s="424"/>
      <c r="M777" s="468"/>
      <c r="N777" s="426" t="s">
        <v>341</v>
      </c>
      <c r="O777" s="432"/>
      <c r="P777" s="431"/>
      <c r="Q777" s="431"/>
      <c r="S777" s="442" t="str">
        <f t="shared" si="783"/>
        <v/>
      </c>
      <c r="T777" s="443" t="str">
        <f t="shared" si="784"/>
        <v/>
      </c>
      <c r="U777" s="442" t="str">
        <f t="shared" si="785"/>
        <v/>
      </c>
      <c r="V777" s="444" t="str">
        <f t="shared" si="751"/>
        <v>kg feed/kg meat</v>
      </c>
      <c r="Z777" s="446"/>
      <c r="AP777" s="446"/>
      <c r="AS777" s="453"/>
      <c r="AU777" s="450" t="str">
        <f t="shared" ca="1" si="752"/>
        <v/>
      </c>
      <c r="AV777" s="450" t="str">
        <f t="shared" ca="1" si="753"/>
        <v/>
      </c>
      <c r="AX777" s="450" t="str">
        <f t="shared" ca="1" si="754"/>
        <v/>
      </c>
      <c r="AY777" s="450" t="str">
        <f t="shared" ca="1" si="755"/>
        <v/>
      </c>
      <c r="BA777" s="450" t="str">
        <f t="shared" ca="1" si="756"/>
        <v/>
      </c>
      <c r="BB777" s="450" t="str">
        <f t="shared" ca="1" si="757"/>
        <v/>
      </c>
      <c r="BD777" s="450" t="str">
        <f t="shared" ca="1" si="758"/>
        <v/>
      </c>
      <c r="BE777" s="450" t="str">
        <f t="shared" ca="1" si="759"/>
        <v/>
      </c>
      <c r="BG777" s="450" t="str">
        <f t="shared" ca="1" si="760"/>
        <v/>
      </c>
      <c r="BH777" s="450" t="str">
        <f t="shared" ca="1" si="761"/>
        <v/>
      </c>
      <c r="BI777" s="451"/>
      <c r="BJ777" s="450" t="str">
        <f t="shared" ca="1" si="762"/>
        <v/>
      </c>
      <c r="BK777" s="450" t="str">
        <f t="shared" ca="1" si="763"/>
        <v/>
      </c>
      <c r="BM777" s="450" t="str">
        <f t="shared" ca="1" si="764"/>
        <v/>
      </c>
      <c r="BN777" s="450" t="str">
        <f t="shared" ca="1" si="765"/>
        <v/>
      </c>
      <c r="BP777" s="450" t="str">
        <f t="shared" ca="1" si="766"/>
        <v/>
      </c>
      <c r="BQ777" s="450" t="str">
        <f t="shared" ca="1" si="767"/>
        <v/>
      </c>
      <c r="BS777" s="450" t="str">
        <f t="shared" ca="1" si="768"/>
        <v/>
      </c>
      <c r="BT777" s="450" t="str">
        <f t="shared" ca="1" si="769"/>
        <v/>
      </c>
      <c r="BU777" s="452"/>
      <c r="BV777" s="446"/>
      <c r="BW777" s="450" t="str">
        <f t="shared" ca="1" si="770"/>
        <v/>
      </c>
      <c r="BX777" s="450" t="str">
        <f t="shared" ca="1" si="771"/>
        <v/>
      </c>
      <c r="BY777" s="452"/>
      <c r="BZ777" s="450" t="str">
        <f t="shared" ca="1" si="772"/>
        <v/>
      </c>
      <c r="CA777" s="450" t="str">
        <f t="shared" ca="1" si="773"/>
        <v/>
      </c>
      <c r="CC777" s="450" t="str">
        <f t="shared" ca="1" si="774"/>
        <v/>
      </c>
      <c r="CD777" s="450" t="str">
        <f t="shared" ca="1" si="775"/>
        <v/>
      </c>
      <c r="CF777" s="450" t="str">
        <f t="shared" si="776"/>
        <v/>
      </c>
      <c r="CG777" s="450" t="str">
        <f t="shared" si="777"/>
        <v/>
      </c>
      <c r="CI777" s="450" t="str">
        <f t="shared" ca="1" si="778"/>
        <v/>
      </c>
      <c r="CJ777" s="450" t="str">
        <f t="shared" ca="1" si="779"/>
        <v/>
      </c>
      <c r="CL777" s="450" t="str">
        <f t="shared" ca="1" si="780"/>
        <v/>
      </c>
      <c r="CM777" s="450" t="str">
        <f t="shared" ca="1" si="781"/>
        <v/>
      </c>
    </row>
    <row r="778" spans="1:92" s="441" customFormat="1" ht="17.399999999999999" x14ac:dyDescent="0.55000000000000004">
      <c r="A778" s="445">
        <v>20</v>
      </c>
      <c r="B778" s="423" t="str">
        <f t="shared" si="786"/>
        <v xml:space="preserve">: </v>
      </c>
      <c r="C778" s="424"/>
      <c r="D778" s="424"/>
      <c r="E778" s="425"/>
      <c r="F778" s="424"/>
      <c r="G778" s="425"/>
      <c r="H778" s="305"/>
      <c r="I778" s="424"/>
      <c r="J778" s="306"/>
      <c r="K778" s="529"/>
      <c r="L778" s="424"/>
      <c r="M778" s="468"/>
      <c r="N778" s="426" t="s">
        <v>341</v>
      </c>
      <c r="O778" s="432"/>
      <c r="P778" s="431"/>
      <c r="Q778" s="431"/>
      <c r="S778" s="442" t="str">
        <f t="shared" si="783"/>
        <v/>
      </c>
      <c r="T778" s="443" t="str">
        <f t="shared" si="784"/>
        <v/>
      </c>
      <c r="U778" s="442" t="str">
        <f t="shared" si="785"/>
        <v/>
      </c>
      <c r="V778" s="444" t="str">
        <f t="shared" si="751"/>
        <v>kg feed/kg meat</v>
      </c>
      <c r="Z778" s="446"/>
      <c r="AP778" s="446"/>
      <c r="AS778" s="453"/>
      <c r="AU778" s="450" t="str">
        <f t="shared" ca="1" si="752"/>
        <v/>
      </c>
      <c r="AV778" s="450" t="str">
        <f t="shared" ca="1" si="753"/>
        <v/>
      </c>
      <c r="AX778" s="450" t="str">
        <f t="shared" ca="1" si="754"/>
        <v/>
      </c>
      <c r="AY778" s="450" t="str">
        <f t="shared" ca="1" si="755"/>
        <v/>
      </c>
      <c r="BA778" s="450" t="str">
        <f t="shared" ca="1" si="756"/>
        <v/>
      </c>
      <c r="BB778" s="450" t="str">
        <f t="shared" ca="1" si="757"/>
        <v/>
      </c>
      <c r="BD778" s="450" t="str">
        <f t="shared" ca="1" si="758"/>
        <v/>
      </c>
      <c r="BE778" s="450" t="str">
        <f t="shared" ca="1" si="759"/>
        <v/>
      </c>
      <c r="BG778" s="450" t="str">
        <f t="shared" ca="1" si="760"/>
        <v/>
      </c>
      <c r="BH778" s="450" t="str">
        <f t="shared" ca="1" si="761"/>
        <v/>
      </c>
      <c r="BI778" s="451"/>
      <c r="BJ778" s="450" t="str">
        <f t="shared" ca="1" si="762"/>
        <v/>
      </c>
      <c r="BK778" s="450" t="str">
        <f t="shared" ca="1" si="763"/>
        <v/>
      </c>
      <c r="BM778" s="450" t="str">
        <f t="shared" ca="1" si="764"/>
        <v/>
      </c>
      <c r="BN778" s="450" t="str">
        <f t="shared" ca="1" si="765"/>
        <v/>
      </c>
      <c r="BP778" s="450" t="str">
        <f t="shared" ca="1" si="766"/>
        <v/>
      </c>
      <c r="BQ778" s="450" t="str">
        <f t="shared" ca="1" si="767"/>
        <v/>
      </c>
      <c r="BS778" s="450" t="str">
        <f t="shared" ca="1" si="768"/>
        <v/>
      </c>
      <c r="BT778" s="450" t="str">
        <f t="shared" ca="1" si="769"/>
        <v/>
      </c>
      <c r="BU778" s="452"/>
      <c r="BV778" s="446"/>
      <c r="BW778" s="450" t="str">
        <f t="shared" ca="1" si="770"/>
        <v/>
      </c>
      <c r="BX778" s="450" t="str">
        <f t="shared" ca="1" si="771"/>
        <v/>
      </c>
      <c r="BY778" s="452"/>
      <c r="BZ778" s="450" t="str">
        <f t="shared" ca="1" si="772"/>
        <v/>
      </c>
      <c r="CA778" s="450" t="str">
        <f t="shared" ca="1" si="773"/>
        <v/>
      </c>
      <c r="CC778" s="450" t="str">
        <f t="shared" ca="1" si="774"/>
        <v/>
      </c>
      <c r="CD778" s="450" t="str">
        <f t="shared" ca="1" si="775"/>
        <v/>
      </c>
      <c r="CF778" s="450" t="str">
        <f t="shared" si="776"/>
        <v/>
      </c>
      <c r="CG778" s="450" t="str">
        <f t="shared" si="777"/>
        <v/>
      </c>
      <c r="CI778" s="450" t="str">
        <f t="shared" ca="1" si="778"/>
        <v/>
      </c>
      <c r="CJ778" s="450" t="str">
        <f t="shared" ca="1" si="779"/>
        <v/>
      </c>
      <c r="CL778" s="450" t="str">
        <f t="shared" ca="1" si="780"/>
        <v/>
      </c>
      <c r="CM778" s="450" t="str">
        <f t="shared" ca="1" si="781"/>
        <v/>
      </c>
    </row>
    <row r="779" spans="1:92" s="239" customFormat="1" ht="42" x14ac:dyDescent="0.55000000000000004">
      <c r="A779" s="241"/>
      <c r="B779" s="271" t="s">
        <v>210</v>
      </c>
      <c r="C779" s="272"/>
      <c r="D779" s="272"/>
      <c r="E779" s="272"/>
      <c r="F779" s="272"/>
      <c r="G779" s="272"/>
      <c r="H779" s="241"/>
      <c r="J779" s="273"/>
      <c r="K779" s="560"/>
      <c r="L779" s="241"/>
      <c r="M779" s="241" t="s">
        <v>211</v>
      </c>
      <c r="N779" s="241"/>
      <c r="P779" s="262"/>
      <c r="Q779" s="262"/>
      <c r="R779" s="316" t="s">
        <v>302</v>
      </c>
      <c r="S779" s="318" t="e">
        <f>AVERAGE(S759:S778)</f>
        <v>#DIV/0!</v>
      </c>
      <c r="T779" s="274" t="e">
        <f>IF(S787="Y",SUM(T759:T778)/SUM(O759:O778),AVERAGE(T759:T778))</f>
        <v>#DIV/0!</v>
      </c>
      <c r="U779" s="275" t="e">
        <f>SUM(U759:U778)/SUM(O759:O778)</f>
        <v>#VALUE!</v>
      </c>
      <c r="Z779" s="232"/>
      <c r="AP779" s="232"/>
      <c r="AT779" s="273" t="s">
        <v>212</v>
      </c>
      <c r="AU779" s="276" t="e">
        <f ca="1">AVERAGE(AU759:AU778)</f>
        <v>#DIV/0!</v>
      </c>
      <c r="AV779" s="276" t="e">
        <f ca="1">SUM(AV759:AV778)/COUNTIF(AV759:AV778,"&gt;0")</f>
        <v>#DIV/0!</v>
      </c>
      <c r="AX779" s="276" t="e">
        <f ca="1">AVERAGE(AX759:AX778)</f>
        <v>#DIV/0!</v>
      </c>
      <c r="AY779" s="276" t="e">
        <f ca="1">SUM(AY759:AY778)/COUNTIF(AY759:AY778,"&gt;0")</f>
        <v>#DIV/0!</v>
      </c>
      <c r="BA779" s="276" t="e">
        <f ca="1">AVERAGE(BA759:BA778)</f>
        <v>#DIV/0!</v>
      </c>
      <c r="BB779" s="276" t="e">
        <f ca="1">SUM(BB759:BB778)/COUNTIF(BB759:BB778,"&gt;0")</f>
        <v>#DIV/0!</v>
      </c>
      <c r="BD779" s="276" t="e">
        <f ca="1">AVERAGE(BD759:BD778)</f>
        <v>#DIV/0!</v>
      </c>
      <c r="BE779" s="276" t="e">
        <f ca="1">SUM(BE759:BE778)/COUNTIF(BE759:BE778,"&gt;0")</f>
        <v>#DIV/0!</v>
      </c>
      <c r="BG779" s="276" t="e">
        <f ca="1">AVERAGE(BG759:BG778)</f>
        <v>#DIV/0!</v>
      </c>
      <c r="BH779" s="276" t="e">
        <f ca="1">SUM(BH759:BH778)/COUNTIF(BH759:BH778,"&gt;0")</f>
        <v>#DIV/0!</v>
      </c>
      <c r="BI779" s="235"/>
      <c r="BJ779" s="276" t="e">
        <f ca="1">AVERAGE(BJ759:BJ778)</f>
        <v>#DIV/0!</v>
      </c>
      <c r="BK779" s="276" t="e">
        <f ca="1">SUM(BK759:BK778)/COUNTIF(BK759:BK778,"&gt;0")</f>
        <v>#DIV/0!</v>
      </c>
      <c r="BM779" s="276" t="e">
        <f ca="1">AVERAGE(BM759:BM778)</f>
        <v>#DIV/0!</v>
      </c>
      <c r="BN779" s="276" t="e">
        <f ca="1">SUM(BN759:BN778)/COUNTIF(BN759:BN778,"&gt;0")</f>
        <v>#DIV/0!</v>
      </c>
      <c r="BP779" s="276" t="e">
        <f ca="1">AVERAGE(BP759:BP778)</f>
        <v>#DIV/0!</v>
      </c>
      <c r="BQ779" s="276" t="e">
        <f ca="1">SUM(BQ759:BQ778)/COUNTIF(BQ759:BQ778,"&gt;0")</f>
        <v>#DIV/0!</v>
      </c>
      <c r="BS779" s="276" t="e">
        <f ca="1">AVERAGE(BS759:BS778)</f>
        <v>#DIV/0!</v>
      </c>
      <c r="BT779" s="276" t="e">
        <f ca="1">SUM(BT759:BT778)/COUNTIF(BT759:BT778,"&gt;0")</f>
        <v>#DIV/0!</v>
      </c>
      <c r="BU779" s="241"/>
      <c r="BV779" s="232"/>
      <c r="BW779" s="276" t="e">
        <f ca="1">AVERAGE(BW759:BW778)</f>
        <v>#DIV/0!</v>
      </c>
      <c r="BX779" s="276" t="e">
        <f ca="1">SUM(BX759:BX778)/COUNTIF(BX759:BX778,"&gt;0")</f>
        <v>#DIV/0!</v>
      </c>
      <c r="BY779" s="241"/>
      <c r="BZ779" s="276" t="e">
        <f ca="1">AVERAGE(BZ759:BZ778)</f>
        <v>#DIV/0!</v>
      </c>
      <c r="CA779" s="276" t="e">
        <f ca="1">SUM(CA759:CA778)/COUNTIF(CA759:CA778,"&gt;0")</f>
        <v>#DIV/0!</v>
      </c>
      <c r="CC779" s="276" t="e">
        <f ca="1">AVERAGE(CC759:CC778)</f>
        <v>#DIV/0!</v>
      </c>
      <c r="CD779" s="276" t="e">
        <f ca="1">SUM(CD759:CD778)/COUNTIF(CD759:CD778,"&gt;0")</f>
        <v>#DIV/0!</v>
      </c>
      <c r="CF779" s="276" t="e">
        <f>AVERAGE(CF759:CF778)</f>
        <v>#DIV/0!</v>
      </c>
      <c r="CG779" s="276" t="e">
        <f>SUM(CG759:CG778)/COUNTIF(CG759:CG778,"&gt;0")</f>
        <v>#DIV/0!</v>
      </c>
      <c r="CI779" s="276" t="e">
        <f ca="1">AVERAGE(CI759:CI778)</f>
        <v>#DIV/0!</v>
      </c>
      <c r="CJ779" s="276" t="e">
        <f ca="1">SUM(CJ759:CJ778)/COUNTIF(CJ759:CJ778,"&gt;0")</f>
        <v>#DIV/0!</v>
      </c>
      <c r="CL779" s="276" t="e">
        <f ca="1">AVERAGE(CL759:CL778)</f>
        <v>#DIV/0!</v>
      </c>
      <c r="CM779" s="276" t="e">
        <f ca="1">SUM(CM759:CM778)/COUNTIF(CM759:CM778,"&gt;0")</f>
        <v>#DIV/0!</v>
      </c>
    </row>
    <row r="780" spans="1:92" s="239" customFormat="1" ht="42" x14ac:dyDescent="0.55000000000000004">
      <c r="A780" s="241"/>
      <c r="B780" s="271" t="s">
        <v>213</v>
      </c>
      <c r="C780" s="272" t="s">
        <v>214</v>
      </c>
      <c r="D780" s="319" t="s">
        <v>513</v>
      </c>
      <c r="E780" s="278"/>
      <c r="F780" s="278"/>
      <c r="G780" s="278"/>
      <c r="H780" s="278"/>
      <c r="I780" s="278"/>
      <c r="J780" s="278"/>
      <c r="K780" s="561"/>
      <c r="L780" s="241"/>
      <c r="M780" s="241"/>
      <c r="N780" s="241"/>
      <c r="P780" s="262"/>
      <c r="Q780" s="262"/>
      <c r="R780" s="279" t="s">
        <v>215</v>
      </c>
      <c r="S780" s="280" t="e">
        <f>S779+V780*S783</f>
        <v>#DIV/0!</v>
      </c>
      <c r="T780" s="280" t="e">
        <f>T779+V780*T783</f>
        <v>#DIV/0!</v>
      </c>
      <c r="U780" s="280" t="e">
        <f>U779+V780*U783</f>
        <v>#VALUE!</v>
      </c>
      <c r="V780" s="281">
        <v>1</v>
      </c>
      <c r="W780" s="282" t="s">
        <v>216</v>
      </c>
      <c r="Z780" s="232"/>
      <c r="AP780" s="232"/>
      <c r="AT780" s="279" t="s">
        <v>215</v>
      </c>
      <c r="AU780" s="283" t="e">
        <f ca="1">AU779+(AU785*AU782)</f>
        <v>#DIV/0!</v>
      </c>
      <c r="AV780" s="283" t="e">
        <f ca="1">AV779+(AV785*AU782)</f>
        <v>#DIV/0!</v>
      </c>
      <c r="AX780" s="283" t="e">
        <f ca="1">AX779+(AX785*AX782)</f>
        <v>#DIV/0!</v>
      </c>
      <c r="AY780" s="283" t="e">
        <f ca="1">AY779+(AY785*AX782)</f>
        <v>#DIV/0!</v>
      </c>
      <c r="BA780" s="283" t="e">
        <f ca="1">BA779+(BA785*BA782)</f>
        <v>#DIV/0!</v>
      </c>
      <c r="BB780" s="283" t="e">
        <f ca="1">BB779+(BB785*BA782)</f>
        <v>#DIV/0!</v>
      </c>
      <c r="BD780" s="283" t="e">
        <f ca="1">BD779+(BD785*BD782)</f>
        <v>#DIV/0!</v>
      </c>
      <c r="BE780" s="283" t="e">
        <f ca="1">BE779+(BE785*BD782)</f>
        <v>#DIV/0!</v>
      </c>
      <c r="BG780" s="283" t="e">
        <f ca="1">BG779+(BG785*BG782)</f>
        <v>#DIV/0!</v>
      </c>
      <c r="BH780" s="283" t="e">
        <f ca="1">BH779+(BH785*BG782)</f>
        <v>#DIV/0!</v>
      </c>
      <c r="BI780" s="235"/>
      <c r="BJ780" s="283" t="e">
        <f ca="1">BJ779+(BJ785*BJ782)</f>
        <v>#DIV/0!</v>
      </c>
      <c r="BK780" s="283" t="e">
        <f ca="1">BK779+(BK785*BJ782)</f>
        <v>#DIV/0!</v>
      </c>
      <c r="BM780" s="283" t="e">
        <f ca="1">BM779+(BM785*BM782)</f>
        <v>#DIV/0!</v>
      </c>
      <c r="BN780" s="283" t="e">
        <f ca="1">BN779+(BN785*BM782)</f>
        <v>#DIV/0!</v>
      </c>
      <c r="BP780" s="283" t="e">
        <f ca="1">BP779+(BP785*BP782)</f>
        <v>#DIV/0!</v>
      </c>
      <c r="BQ780" s="283" t="e">
        <f ca="1">BQ779+(BQ785*BP782)</f>
        <v>#DIV/0!</v>
      </c>
      <c r="BS780" s="283" t="e">
        <f ca="1">BS779+(BS785*BS782)</f>
        <v>#DIV/0!</v>
      </c>
      <c r="BT780" s="283" t="e">
        <f ca="1">BT779+(BT785*BS782)</f>
        <v>#DIV/0!</v>
      </c>
      <c r="BU780" s="241"/>
      <c r="BV780" s="232"/>
      <c r="BW780" s="283" t="e">
        <f ca="1">BW779+(BW785*BW782)</f>
        <v>#DIV/0!</v>
      </c>
      <c r="BX780" s="283" t="e">
        <f ca="1">BX779+(BX785*BW782)</f>
        <v>#DIV/0!</v>
      </c>
      <c r="BY780" s="241"/>
      <c r="BZ780" s="283" t="e">
        <f ca="1">BZ779+(BZ785*BZ782)</f>
        <v>#DIV/0!</v>
      </c>
      <c r="CA780" s="283" t="e">
        <f ca="1">CA779+(CA785*BZ782)</f>
        <v>#DIV/0!</v>
      </c>
      <c r="CC780" s="283" t="e">
        <f ca="1">CC779+(CC785*CC782)</f>
        <v>#DIV/0!</v>
      </c>
      <c r="CD780" s="283" t="e">
        <f ca="1">CD779+(CD785*CC782)</f>
        <v>#DIV/0!</v>
      </c>
      <c r="CF780" s="283" t="e">
        <f>CF779+(CF785*CF782)</f>
        <v>#DIV/0!</v>
      </c>
      <c r="CG780" s="283" t="e">
        <f>CG779+(CG785*CF782)</f>
        <v>#DIV/0!</v>
      </c>
      <c r="CI780" s="283" t="e">
        <f ca="1">CI779+(CI785*CI782)</f>
        <v>#DIV/0!</v>
      </c>
      <c r="CJ780" s="283" t="e">
        <f ca="1">CJ779+(CJ785*CI782)</f>
        <v>#DIV/0!</v>
      </c>
      <c r="CL780" s="283" t="e">
        <f ca="1">CL779+(CL785*CL782)</f>
        <v>#DIV/0!</v>
      </c>
      <c r="CM780" s="283" t="e">
        <f ca="1">CM779+(CM785*CL782)</f>
        <v>#DIV/0!</v>
      </c>
    </row>
    <row r="781" spans="1:92" s="241" customFormat="1" ht="13" customHeight="1" x14ac:dyDescent="0.55000000000000004">
      <c r="B781" s="271" t="s">
        <v>217</v>
      </c>
      <c r="C781" s="262"/>
      <c r="D781" s="284"/>
      <c r="E781" s="285"/>
      <c r="F781" s="285"/>
      <c r="G781" s="285"/>
      <c r="H781" s="285"/>
      <c r="I781" s="285"/>
      <c r="J781" s="285"/>
      <c r="K781" s="562"/>
      <c r="L781" s="239"/>
      <c r="M781" s="239"/>
      <c r="R781" s="279" t="s">
        <v>218</v>
      </c>
      <c r="S781" s="280" t="e">
        <f>S779-V781*S783</f>
        <v>#DIV/0!</v>
      </c>
      <c r="T781" s="280" t="e">
        <f>T779-V781*T783</f>
        <v>#DIV/0!</v>
      </c>
      <c r="U781" s="280" t="e">
        <f>U779-V781*U783</f>
        <v>#VALUE!</v>
      </c>
      <c r="V781" s="281">
        <v>1</v>
      </c>
      <c r="W781" s="282" t="s">
        <v>219</v>
      </c>
      <c r="X781" s="239"/>
      <c r="Z781" s="286"/>
      <c r="AP781" s="286"/>
      <c r="AQ781" s="239"/>
      <c r="AR781" s="239"/>
      <c r="AS781" s="239"/>
      <c r="AT781" s="279" t="s">
        <v>218</v>
      </c>
      <c r="AU781" s="283" t="e">
        <f ca="1">AU779-(AU785*AU783)</f>
        <v>#DIV/0!</v>
      </c>
      <c r="AV781" s="283" t="e">
        <f ca="1">AV779-(AV785*AU783)</f>
        <v>#DIV/0!</v>
      </c>
      <c r="AW781" s="239"/>
      <c r="AX781" s="283" t="e">
        <f ca="1">AX779-(AX785*AX783)</f>
        <v>#DIV/0!</v>
      </c>
      <c r="AY781" s="283" t="e">
        <f ca="1">AY779-(AY785*AX783)</f>
        <v>#DIV/0!</v>
      </c>
      <c r="AZ781" s="239"/>
      <c r="BA781" s="283" t="e">
        <f ca="1">BA779-(BA785*BA783)</f>
        <v>#DIV/0!</v>
      </c>
      <c r="BB781" s="283" t="e">
        <f ca="1">BB779-(BB785*BA783)</f>
        <v>#DIV/0!</v>
      </c>
      <c r="BC781" s="239"/>
      <c r="BD781" s="283" t="e">
        <f ca="1">BD779-(BD785*BD783)</f>
        <v>#DIV/0!</v>
      </c>
      <c r="BE781" s="283" t="e">
        <f ca="1">BE779-(BE785*BD783)</f>
        <v>#DIV/0!</v>
      </c>
      <c r="BF781" s="239"/>
      <c r="BG781" s="283" t="e">
        <f ca="1">BG779-(BG785*BG783)</f>
        <v>#DIV/0!</v>
      </c>
      <c r="BH781" s="283" t="e">
        <f ca="1">BH779-(BH785*BG783)</f>
        <v>#DIV/0!</v>
      </c>
      <c r="BI781" s="235"/>
      <c r="BJ781" s="283" t="e">
        <f ca="1">BJ779-(BJ785*BJ783)</f>
        <v>#DIV/0!</v>
      </c>
      <c r="BK781" s="283" t="e">
        <f ca="1">BK779-(BK785*BJ783)</f>
        <v>#DIV/0!</v>
      </c>
      <c r="BL781" s="239"/>
      <c r="BM781" s="283" t="e">
        <f ca="1">BM779-(BM785*BM783)</f>
        <v>#DIV/0!</v>
      </c>
      <c r="BN781" s="283" t="e">
        <f ca="1">BN779-(BN785*BM783)</f>
        <v>#DIV/0!</v>
      </c>
      <c r="BO781" s="239"/>
      <c r="BP781" s="283" t="e">
        <f ca="1">BP779-(BP785*BP783)</f>
        <v>#DIV/0!</v>
      </c>
      <c r="BQ781" s="283" t="e">
        <f ca="1">BQ779-(BQ785*BP783)</f>
        <v>#DIV/0!</v>
      </c>
      <c r="BR781" s="239"/>
      <c r="BS781" s="283" t="e">
        <f ca="1">BS779-(BS785*BS783)</f>
        <v>#DIV/0!</v>
      </c>
      <c r="BT781" s="283" t="e">
        <f ca="1">BT779-(BT785*BS783)</f>
        <v>#DIV/0!</v>
      </c>
      <c r="BV781" s="232"/>
      <c r="BW781" s="283" t="e">
        <f ca="1">BW779-(BW785*BW783)</f>
        <v>#DIV/0!</v>
      </c>
      <c r="BX781" s="283" t="e">
        <f ca="1">BX779-(BX785*BW783)</f>
        <v>#DIV/0!</v>
      </c>
      <c r="BZ781" s="283" t="e">
        <f ca="1">BZ779-(BZ785*BZ783)</f>
        <v>#DIV/0!</v>
      </c>
      <c r="CA781" s="283" t="e">
        <f ca="1">CA779-(CA785*BZ783)</f>
        <v>#DIV/0!</v>
      </c>
      <c r="CB781" s="239"/>
      <c r="CC781" s="283" t="e">
        <f ca="1">CC779-(CC785*CC783)</f>
        <v>#DIV/0!</v>
      </c>
      <c r="CD781" s="283" t="e">
        <f ca="1">CD779-(CD785*CC783)</f>
        <v>#DIV/0!</v>
      </c>
      <c r="CE781" s="239"/>
      <c r="CF781" s="283" t="e">
        <f>CF779-(CF785*CF783)</f>
        <v>#DIV/0!</v>
      </c>
      <c r="CG781" s="283" t="e">
        <f>CG779-(CG785*CF783)</f>
        <v>#DIV/0!</v>
      </c>
      <c r="CH781" s="239"/>
      <c r="CI781" s="283" t="e">
        <f ca="1">CI779-(CI785*CI783)</f>
        <v>#DIV/0!</v>
      </c>
      <c r="CJ781" s="283" t="e">
        <f ca="1">CJ779-(CJ785*CI783)</f>
        <v>#DIV/0!</v>
      </c>
      <c r="CK781" s="239"/>
      <c r="CL781" s="283" t="e">
        <f ca="1">CL779-(CL785*CL783)</f>
        <v>#DIV/0!</v>
      </c>
      <c r="CM781" s="283" t="e">
        <f ca="1">CM779-(CM785*CL783)</f>
        <v>#DIV/0!</v>
      </c>
      <c r="CN781" s="239"/>
    </row>
    <row r="782" spans="1:92" s="241" customFormat="1" ht="28.2" x14ac:dyDescent="0.55000000000000004">
      <c r="C782" s="262"/>
      <c r="D782" s="284"/>
      <c r="E782" s="285"/>
      <c r="F782" s="285"/>
      <c r="G782" s="285"/>
      <c r="H782" s="285"/>
      <c r="I782" s="285"/>
      <c r="J782" s="285"/>
      <c r="K782" s="562"/>
      <c r="R782" s="279" t="s">
        <v>220</v>
      </c>
      <c r="S782" s="280" t="e">
        <f>IF((0.67*S783)&gt;S779,"no","yes")</f>
        <v>#DIV/0!</v>
      </c>
      <c r="T782" s="280" t="e">
        <f>IF((0.67*T783)&gt;T779,"no","yes")</f>
        <v>#DIV/0!</v>
      </c>
      <c r="U782" s="280" t="e">
        <f>IF((0.67*U783)&gt;U779,"no","yes")</f>
        <v>#VALUE!</v>
      </c>
      <c r="Z782" s="286"/>
      <c r="AP782" s="286"/>
      <c r="AS782" s="757" t="s">
        <v>221</v>
      </c>
      <c r="AT782" s="758"/>
      <c r="AU782" s="281">
        <v>1</v>
      </c>
      <c r="AX782" s="281">
        <v>1</v>
      </c>
      <c r="BA782" s="281">
        <v>1</v>
      </c>
      <c r="BD782" s="281">
        <v>1</v>
      </c>
      <c r="BG782" s="281">
        <v>1</v>
      </c>
      <c r="BI782" s="235"/>
      <c r="BJ782" s="281">
        <v>1</v>
      </c>
      <c r="BM782" s="281">
        <v>1</v>
      </c>
      <c r="BP782" s="281">
        <v>1</v>
      </c>
      <c r="BS782" s="281">
        <v>1</v>
      </c>
      <c r="BV782" s="286"/>
      <c r="BW782" s="281">
        <v>1</v>
      </c>
      <c r="BZ782" s="281">
        <v>1</v>
      </c>
      <c r="CC782" s="281">
        <v>1</v>
      </c>
      <c r="CF782" s="281">
        <v>1</v>
      </c>
      <c r="CI782" s="281">
        <v>1</v>
      </c>
      <c r="CL782" s="281">
        <v>1</v>
      </c>
    </row>
    <row r="783" spans="1:92" s="241" customFormat="1" ht="28.2" x14ac:dyDescent="0.55000000000000004">
      <c r="A783" s="287" t="str">
        <f>HYPERLINK("#"&amp;"'"&amp;A$1&amp;"'!a1","Back to top")</f>
        <v>Back to top</v>
      </c>
      <c r="B783" s="287"/>
      <c r="C783" s="262"/>
      <c r="D783" s="284"/>
      <c r="E783" s="285"/>
      <c r="F783" s="285"/>
      <c r="G783" s="285"/>
      <c r="H783" s="285"/>
      <c r="I783" s="285"/>
      <c r="J783" s="285"/>
      <c r="K783" s="562"/>
      <c r="N783" s="282"/>
      <c r="O783" s="282"/>
      <c r="R783" s="279" t="s">
        <v>222</v>
      </c>
      <c r="S783" s="280" t="e">
        <f>_xlfn.STDEV.P(S759:S778)</f>
        <v>#DIV/0!</v>
      </c>
      <c r="T783" s="280" t="e">
        <f t="array" ref="T783">IF(S787="Y",SQRT(SUM(O759:O778*(M759:M778-(T779))^2)/((COUNTIFS(O759:O778,"&lt;&gt;0")-1)/COUNTIFS(O759:O778,"&lt;&gt;0")*SUM(O759:O778))),_xlfn.STDEV.P(T759:T778))</f>
        <v>#DIV/0!</v>
      </c>
      <c r="U783" s="280" t="e">
        <f t="array" ref="U783">SQRT(SUM(O759:O778*(M759:M778-(U779))^2)/((COUNTIFS(O759:O778,"&lt;&gt;0")-1)/COUNTIFS(O759:O778,"&lt;&gt;0")*SUM(O759:O778)))</f>
        <v>#VALUE!</v>
      </c>
      <c r="Z783" s="286"/>
      <c r="AP783" s="286"/>
      <c r="AS783" s="757"/>
      <c r="AT783" s="758"/>
      <c r="AU783" s="281">
        <v>1</v>
      </c>
      <c r="AX783" s="281">
        <v>1</v>
      </c>
      <c r="BA783" s="281">
        <v>1</v>
      </c>
      <c r="BD783" s="281">
        <v>1</v>
      </c>
      <c r="BG783" s="281">
        <v>1</v>
      </c>
      <c r="BI783" s="235"/>
      <c r="BJ783" s="281">
        <v>1</v>
      </c>
      <c r="BM783" s="281">
        <v>1</v>
      </c>
      <c r="BP783" s="281">
        <v>1</v>
      </c>
      <c r="BS783" s="281">
        <v>1</v>
      </c>
      <c r="BV783" s="286"/>
      <c r="BW783" s="281">
        <v>1</v>
      </c>
      <c r="BZ783" s="281">
        <v>1</v>
      </c>
      <c r="CC783" s="281">
        <v>1</v>
      </c>
      <c r="CF783" s="281">
        <v>1</v>
      </c>
      <c r="CI783" s="281">
        <v>1</v>
      </c>
      <c r="CL783" s="281">
        <v>1</v>
      </c>
    </row>
    <row r="784" spans="1:92" s="241" customFormat="1" ht="28.2" x14ac:dyDescent="0.55000000000000004">
      <c r="C784" s="254"/>
      <c r="D784" s="284"/>
      <c r="E784" s="285"/>
      <c r="F784" s="285"/>
      <c r="G784" s="285"/>
      <c r="H784" s="285"/>
      <c r="I784" s="285"/>
      <c r="J784" s="285"/>
      <c r="K784" s="562"/>
      <c r="R784" s="288" t="s">
        <v>223</v>
      </c>
      <c r="S784" s="289">
        <f>COUNTIF(S759:S778,"&gt;0")</f>
        <v>0</v>
      </c>
      <c r="T784" s="289">
        <f>COUNTIF(T759:T778,"&gt;0")</f>
        <v>0</v>
      </c>
      <c r="U784" s="290"/>
      <c r="V784" s="291" t="s">
        <v>224</v>
      </c>
      <c r="Z784" s="286"/>
      <c r="AP784" s="286"/>
      <c r="AT784" s="279" t="s">
        <v>220</v>
      </c>
      <c r="AU784" s="283" t="e">
        <f ca="1">IF((0.67*AU785)&gt;AU779,"no","yes")</f>
        <v>#DIV/0!</v>
      </c>
      <c r="AV784" s="283" t="e">
        <f ca="1">IF((0.67*AV785)&gt;AV779,"no","yes")</f>
        <v>#DIV/0!</v>
      </c>
      <c r="AX784" s="283" t="e">
        <f ca="1">IF((0.67*AX785)&gt;AX779,"no","yes")</f>
        <v>#DIV/0!</v>
      </c>
      <c r="AY784" s="283" t="e">
        <f ca="1">IF((0.67*AY785)&gt;AY779,"no","yes")</f>
        <v>#DIV/0!</v>
      </c>
      <c r="BA784" s="283" t="e">
        <f ca="1">IF((0.67*BA785)&gt;BA779,"no","yes")</f>
        <v>#DIV/0!</v>
      </c>
      <c r="BB784" s="283" t="e">
        <f ca="1">IF((0.67*BB785)&gt;BB779,"no","yes")</f>
        <v>#DIV/0!</v>
      </c>
      <c r="BD784" s="283" t="e">
        <f ca="1">IF((0.67*BD785)&gt;BD779,"no","yes")</f>
        <v>#DIV/0!</v>
      </c>
      <c r="BE784" s="283" t="e">
        <f ca="1">IF((0.67*BE785)&gt;BE779,"no","yes")</f>
        <v>#DIV/0!</v>
      </c>
      <c r="BG784" s="283" t="e">
        <f ca="1">IF((0.67*BG785)&gt;BG779,"no","yes")</f>
        <v>#DIV/0!</v>
      </c>
      <c r="BH784" s="283" t="e">
        <f ca="1">IF((0.67*BH785)&gt;BH779,"no","yes")</f>
        <v>#DIV/0!</v>
      </c>
      <c r="BI784" s="235"/>
      <c r="BJ784" s="283" t="e">
        <f ca="1">IF((0.67*BJ785)&gt;BJ779,"no","yes")</f>
        <v>#DIV/0!</v>
      </c>
      <c r="BK784" s="283" t="e">
        <f ca="1">IF((0.67*BK785)&gt;BK779,"no","yes")</f>
        <v>#DIV/0!</v>
      </c>
      <c r="BM784" s="283" t="e">
        <f ca="1">IF((0.67*BM785)&gt;BM779,"no","yes")</f>
        <v>#DIV/0!</v>
      </c>
      <c r="BN784" s="283" t="e">
        <f ca="1">IF((0.67*BN785)&gt;BN779,"no","yes")</f>
        <v>#DIV/0!</v>
      </c>
      <c r="BP784" s="283" t="e">
        <f ca="1">IF((0.67*BP785)&gt;BP779,"no","yes")</f>
        <v>#DIV/0!</v>
      </c>
      <c r="BQ784" s="283" t="e">
        <f ca="1">IF((0.67*BQ785)&gt;BQ779,"no","yes")</f>
        <v>#DIV/0!</v>
      </c>
      <c r="BS784" s="283" t="e">
        <f ca="1">IF((0.67*BS785)&gt;BS779,"no","yes")</f>
        <v>#DIV/0!</v>
      </c>
      <c r="BT784" s="283" t="e">
        <f ca="1">IF((0.67*BT785)&gt;BT779,"no","yes")</f>
        <v>#DIV/0!</v>
      </c>
      <c r="BV784" s="286"/>
      <c r="BW784" s="283" t="e">
        <f ca="1">IF((0.67*BW785)&gt;BW779,"no","yes")</f>
        <v>#DIV/0!</v>
      </c>
      <c r="BX784" s="283" t="e">
        <f ca="1">IF((0.67*BX785)&gt;BX779,"no","yes")</f>
        <v>#DIV/0!</v>
      </c>
      <c r="BZ784" s="283" t="e">
        <f ca="1">IF((0.67*BZ785)&gt;BZ779,"no","yes")</f>
        <v>#DIV/0!</v>
      </c>
      <c r="CA784" s="283" t="e">
        <f ca="1">IF((0.67*CA785)&gt;CA779,"no","yes")</f>
        <v>#DIV/0!</v>
      </c>
      <c r="CC784" s="283" t="e">
        <f ca="1">IF((0.67*CC785)&gt;CC779,"no","yes")</f>
        <v>#DIV/0!</v>
      </c>
      <c r="CD784" s="283" t="e">
        <f ca="1">IF((0.67*CD785)&gt;CD779,"no","yes")</f>
        <v>#DIV/0!</v>
      </c>
      <c r="CF784" s="283" t="e">
        <f>IF((0.67*CF785)&gt;CF779,"no","yes")</f>
        <v>#DIV/0!</v>
      </c>
      <c r="CG784" s="283" t="e">
        <f>IF((0.67*CG785)&gt;CG779,"no","yes")</f>
        <v>#DIV/0!</v>
      </c>
      <c r="CI784" s="283" t="e">
        <f ca="1">IF((0.67*CI785)&gt;CI779,"no","yes")</f>
        <v>#DIV/0!</v>
      </c>
      <c r="CJ784" s="283" t="e">
        <f ca="1">IF((0.67*CJ785)&gt;CJ779,"no","yes")</f>
        <v>#DIV/0!</v>
      </c>
      <c r="CL784" s="283" t="e">
        <f ca="1">IF((0.67*CL785)&gt;CL779,"no","yes")</f>
        <v>#DIV/0!</v>
      </c>
      <c r="CM784" s="283" t="e">
        <f ca="1">IF((0.67*CM785)&gt;CM779,"no","yes")</f>
        <v>#DIV/0!</v>
      </c>
    </row>
    <row r="785" spans="1:92" s="241" customFormat="1" ht="28.2" x14ac:dyDescent="0.55000000000000004">
      <c r="D785" s="284"/>
      <c r="E785" s="285"/>
      <c r="F785" s="285"/>
      <c r="G785" s="285"/>
      <c r="H785" s="285"/>
      <c r="I785" s="285"/>
      <c r="J785" s="285"/>
      <c r="K785" s="562"/>
      <c r="T785" s="262"/>
      <c r="V785" s="105"/>
      <c r="W785" s="105"/>
      <c r="X785" s="105"/>
      <c r="Z785" s="286"/>
      <c r="AP785" s="286"/>
      <c r="AT785" s="279" t="s">
        <v>222</v>
      </c>
      <c r="AU785" s="283" t="e">
        <f ca="1">_xlfn.STDEV.P(AU759:AU778)</f>
        <v>#DIV/0!</v>
      </c>
      <c r="AV785" s="283" t="e">
        <f ca="1">_xlfn.STDEV.P(AV759:AV778)</f>
        <v>#DIV/0!</v>
      </c>
      <c r="AX785" s="283" t="e">
        <f ca="1">_xlfn.STDEV.P(AX759:AX778)</f>
        <v>#DIV/0!</v>
      </c>
      <c r="AY785" s="283" t="e">
        <f ca="1">_xlfn.STDEV.P(AY759:AY778)</f>
        <v>#DIV/0!</v>
      </c>
      <c r="BA785" s="283" t="e">
        <f ca="1">_xlfn.STDEV.P(BA759:BA778)</f>
        <v>#DIV/0!</v>
      </c>
      <c r="BB785" s="283" t="e">
        <f ca="1">_xlfn.STDEV.P(BB759:BB778)</f>
        <v>#DIV/0!</v>
      </c>
      <c r="BD785" s="283" t="e">
        <f ca="1">_xlfn.STDEV.P(BD759:BD778)</f>
        <v>#DIV/0!</v>
      </c>
      <c r="BE785" s="283" t="e">
        <f ca="1">_xlfn.STDEV.P(BE759:BE778)</f>
        <v>#DIV/0!</v>
      </c>
      <c r="BG785" s="283" t="e">
        <f ca="1">_xlfn.STDEV.P(BG759:BG778)</f>
        <v>#DIV/0!</v>
      </c>
      <c r="BH785" s="283" t="e">
        <f ca="1">_xlfn.STDEV.P(BH759:BH778)</f>
        <v>#DIV/0!</v>
      </c>
      <c r="BI785" s="235"/>
      <c r="BJ785" s="283" t="e">
        <f ca="1">_xlfn.STDEV.P(BJ759:BJ778)</f>
        <v>#DIV/0!</v>
      </c>
      <c r="BK785" s="283" t="e">
        <f ca="1">_xlfn.STDEV.P(BK759:BK778)</f>
        <v>#DIV/0!</v>
      </c>
      <c r="BM785" s="283" t="e">
        <f ca="1">_xlfn.STDEV.P(BM759:BM778)</f>
        <v>#DIV/0!</v>
      </c>
      <c r="BN785" s="283" t="e">
        <f ca="1">_xlfn.STDEV.P(BN759:BN778)</f>
        <v>#DIV/0!</v>
      </c>
      <c r="BP785" s="283" t="e">
        <f ca="1">_xlfn.STDEV.P(BP759:BP778)</f>
        <v>#DIV/0!</v>
      </c>
      <c r="BQ785" s="283" t="e">
        <f ca="1">_xlfn.STDEV.P(BQ759:BQ778)</f>
        <v>#DIV/0!</v>
      </c>
      <c r="BS785" s="283" t="e">
        <f ca="1">_xlfn.STDEV.P(BS759:BS778)</f>
        <v>#DIV/0!</v>
      </c>
      <c r="BT785" s="283" t="e">
        <f ca="1">_xlfn.STDEV.P(BT759:BT778)</f>
        <v>#DIV/0!</v>
      </c>
      <c r="BV785" s="286"/>
      <c r="BW785" s="283" t="e">
        <f ca="1">_xlfn.STDEV.P(BW759:BW778)</f>
        <v>#DIV/0!</v>
      </c>
      <c r="BX785" s="283" t="e">
        <f ca="1">_xlfn.STDEV.P(BX759:BX778)</f>
        <v>#DIV/0!</v>
      </c>
      <c r="BZ785" s="283" t="e">
        <f ca="1">_xlfn.STDEV.P(BZ759:BZ778)</f>
        <v>#DIV/0!</v>
      </c>
      <c r="CA785" s="283" t="e">
        <f ca="1">_xlfn.STDEV.P(CA759:CA778)</f>
        <v>#DIV/0!</v>
      </c>
      <c r="CC785" s="283" t="e">
        <f ca="1">_xlfn.STDEV.P(CC759:CC778)</f>
        <v>#DIV/0!</v>
      </c>
      <c r="CD785" s="283" t="e">
        <f ca="1">_xlfn.STDEV.P(CD759:CD778)</f>
        <v>#DIV/0!</v>
      </c>
      <c r="CF785" s="283" t="e">
        <f>_xlfn.STDEV.P(CF759:CF778)</f>
        <v>#DIV/0!</v>
      </c>
      <c r="CG785" s="283" t="e">
        <f>_xlfn.STDEV.P(CG759:CG778)</f>
        <v>#DIV/0!</v>
      </c>
      <c r="CI785" s="283" t="e">
        <f ca="1">_xlfn.STDEV.P(CI759:CI778)</f>
        <v>#DIV/0!</v>
      </c>
      <c r="CJ785" s="283" t="e">
        <f ca="1">_xlfn.STDEV.P(CJ759:CJ778)</f>
        <v>#DIV/0!</v>
      </c>
      <c r="CL785" s="283" t="e">
        <f ca="1">_xlfn.STDEV.P(CL759:CL778)</f>
        <v>#DIV/0!</v>
      </c>
      <c r="CM785" s="283" t="e">
        <f ca="1">_xlfn.STDEV.P(CM759:CM778)</f>
        <v>#DIV/0!</v>
      </c>
    </row>
    <row r="786" spans="1:92" s="241" customFormat="1" ht="28.2" x14ac:dyDescent="0.55000000000000004">
      <c r="D786" s="292"/>
      <c r="E786" s="293"/>
      <c r="F786" s="293"/>
      <c r="G786" s="293"/>
      <c r="H786" s="293"/>
      <c r="I786" s="293"/>
      <c r="J786" s="293"/>
      <c r="K786" s="563"/>
      <c r="S786" s="244" t="s">
        <v>225</v>
      </c>
      <c r="V786" s="105"/>
      <c r="W786" s="105"/>
      <c r="X786" s="105"/>
      <c r="Z786" s="286"/>
      <c r="AP786" s="235"/>
      <c r="AT786" s="288" t="s">
        <v>223</v>
      </c>
      <c r="AU786" s="294">
        <f ca="1">COUNTIF(AU759:AU778,"&gt;0")</f>
        <v>0</v>
      </c>
      <c r="AV786" s="294">
        <f ca="1">COUNTIF(AV759:AV778,"&gt;0")</f>
        <v>0</v>
      </c>
      <c r="AX786" s="294">
        <f ca="1">COUNTIF(AX759:AX778,"&gt;0")</f>
        <v>0</v>
      </c>
      <c r="AY786" s="294">
        <f ca="1">COUNTIF(AY759:AY778,"&gt;0")</f>
        <v>0</v>
      </c>
      <c r="BA786" s="294">
        <f ca="1">COUNTIF(BA759:BA778,"&gt;0")</f>
        <v>0</v>
      </c>
      <c r="BB786" s="294">
        <f ca="1">COUNTIF(BB759:BB778,"&gt;0")</f>
        <v>0</v>
      </c>
      <c r="BD786" s="294">
        <f ca="1">COUNTIF(BD759:BD778,"&gt;0")</f>
        <v>0</v>
      </c>
      <c r="BE786" s="294">
        <f ca="1">COUNTIF(BE759:BE778,"&gt;0")</f>
        <v>0</v>
      </c>
      <c r="BG786" s="294">
        <f ca="1">COUNTIF(BG759:BG778,"&gt;0")</f>
        <v>0</v>
      </c>
      <c r="BH786" s="294">
        <f ca="1">COUNTIF(BH759:BH778,"&gt;0")</f>
        <v>0</v>
      </c>
      <c r="BI786" s="235"/>
      <c r="BJ786" s="294">
        <f ca="1">COUNTIF(BJ759:BJ778,"&gt;0")</f>
        <v>0</v>
      </c>
      <c r="BK786" s="294">
        <f ca="1">COUNTIF(BK759:BK778,"&gt;0")</f>
        <v>0</v>
      </c>
      <c r="BM786" s="294">
        <f ca="1">COUNTIF(BM759:BM778,"&gt;0")</f>
        <v>0</v>
      </c>
      <c r="BN786" s="294">
        <f ca="1">COUNTIF(BN759:BN778,"&gt;0")</f>
        <v>0</v>
      </c>
      <c r="BP786" s="294">
        <f ca="1">COUNTIF(BP759:BP778,"&gt;0")</f>
        <v>0</v>
      </c>
      <c r="BQ786" s="294">
        <f ca="1">COUNTIF(BQ759:BQ778,"&gt;0")</f>
        <v>0</v>
      </c>
      <c r="BS786" s="294">
        <f ca="1">COUNTIF(BS759:BS778,"&gt;0")</f>
        <v>0</v>
      </c>
      <c r="BT786" s="294">
        <f ca="1">COUNTIF(BT759:BT778,"&gt;0")</f>
        <v>0</v>
      </c>
      <c r="BV786" s="286"/>
      <c r="BW786" s="294">
        <f ca="1">COUNTIF(BW759:BW778,"&gt;0")</f>
        <v>0</v>
      </c>
      <c r="BX786" s="294">
        <f ca="1">COUNTIF(BX759:BX778,"&gt;0")</f>
        <v>0</v>
      </c>
      <c r="BZ786" s="294">
        <f ca="1">COUNTIF(BZ759:BZ778,"&gt;0")</f>
        <v>0</v>
      </c>
      <c r="CA786" s="294">
        <f ca="1">COUNTIF(CA759:CA778,"&gt;0")</f>
        <v>0</v>
      </c>
      <c r="CC786" s="294">
        <f ca="1">COUNTIF(CC759:CC778,"&gt;0")</f>
        <v>0</v>
      </c>
      <c r="CD786" s="294">
        <f ca="1">COUNTIF(CD759:CD778,"&gt;0")</f>
        <v>0</v>
      </c>
      <c r="CF786" s="294">
        <f>COUNTIF(CF759:CF778,"&gt;0")</f>
        <v>0</v>
      </c>
      <c r="CG786" s="294">
        <f>COUNTIF(CG759:CG778,"&gt;0")</f>
        <v>0</v>
      </c>
      <c r="CI786" s="294">
        <f ca="1">COUNTIF(CI759:CI778,"&gt;0")</f>
        <v>0</v>
      </c>
      <c r="CJ786" s="294">
        <f ca="1">COUNTIF(CJ759:CJ778,"&gt;0")</f>
        <v>0</v>
      </c>
      <c r="CL786" s="294">
        <f ca="1">COUNTIF(CL759:CL778,"&gt;0")</f>
        <v>0</v>
      </c>
      <c r="CM786" s="294">
        <f ca="1">COUNTIF(CM759:CM778,"&gt;0")</f>
        <v>0</v>
      </c>
    </row>
    <row r="787" spans="1:92" x14ac:dyDescent="0.4">
      <c r="S787" s="419" t="s">
        <v>679</v>
      </c>
    </row>
    <row r="789" spans="1:92" s="232" customFormat="1" ht="30.6" x14ac:dyDescent="0.6">
      <c r="A789" s="230">
        <v>21</v>
      </c>
      <c r="B789" s="324" t="s">
        <v>87</v>
      </c>
      <c r="C789" s="231" t="s">
        <v>0</v>
      </c>
      <c r="D789" s="233"/>
      <c r="E789" s="233" t="s">
        <v>0</v>
      </c>
      <c r="F789" s="233"/>
      <c r="G789" s="233"/>
      <c r="H789" s="231"/>
      <c r="I789" s="233"/>
      <c r="J789" s="233"/>
      <c r="K789" s="557"/>
      <c r="L789" s="233"/>
      <c r="M789" s="233"/>
      <c r="N789" s="233"/>
      <c r="O789" s="233"/>
      <c r="P789" s="233"/>
      <c r="Q789" s="233"/>
      <c r="R789" s="233"/>
      <c r="S789" s="233"/>
      <c r="T789" s="231"/>
      <c r="U789" s="231"/>
      <c r="V789" s="231"/>
      <c r="W789" s="231"/>
      <c r="X789" s="231"/>
      <c r="Y789" s="231"/>
      <c r="AQ789" s="234">
        <f>A789</f>
        <v>21</v>
      </c>
      <c r="AR789" s="234" t="str">
        <f>C789</f>
        <v xml:space="preserve"> </v>
      </c>
      <c r="AS789" s="235"/>
      <c r="AT789" s="236"/>
      <c r="AU789" s="235"/>
      <c r="AV789" s="235"/>
      <c r="AW789" s="235"/>
      <c r="AX789" s="235"/>
      <c r="AY789" s="235"/>
      <c r="AZ789" s="235"/>
      <c r="BA789" s="235"/>
      <c r="BB789" s="235"/>
      <c r="BC789" s="235"/>
      <c r="BD789" s="235"/>
      <c r="BE789" s="235"/>
      <c r="BF789" s="235"/>
      <c r="BG789" s="235"/>
      <c r="BH789" s="235"/>
      <c r="BI789" s="235"/>
      <c r="BJ789" s="235"/>
      <c r="BK789" s="235"/>
      <c r="BL789" s="235"/>
      <c r="BM789" s="235"/>
      <c r="BN789" s="235"/>
      <c r="BO789" s="235"/>
      <c r="BP789" s="235"/>
      <c r="BQ789" s="235"/>
      <c r="BR789" s="235"/>
      <c r="BS789" s="235"/>
      <c r="BT789" s="235"/>
      <c r="BU789" s="235"/>
    </row>
    <row r="790" spans="1:92" s="232" customFormat="1" ht="17.7" x14ac:dyDescent="0.6">
      <c r="A790" s="230"/>
      <c r="B790" s="230"/>
      <c r="C790" s="231"/>
      <c r="D790" s="233"/>
      <c r="E790" s="233"/>
      <c r="F790" s="233"/>
      <c r="G790" s="233"/>
      <c r="H790" s="231"/>
      <c r="I790" s="233"/>
      <c r="J790" s="233"/>
      <c r="K790" s="557"/>
      <c r="L790" s="233"/>
      <c r="M790" s="233"/>
      <c r="N790" s="233"/>
      <c r="O790" s="233"/>
      <c r="P790" s="233"/>
      <c r="Q790" s="233"/>
      <c r="R790" s="233"/>
      <c r="S790" s="233"/>
      <c r="T790" s="231"/>
      <c r="U790" s="231"/>
      <c r="V790" s="231"/>
      <c r="W790" s="231"/>
      <c r="X790" s="231"/>
      <c r="Y790" s="231"/>
      <c r="AQ790" s="234"/>
      <c r="AR790" s="234"/>
      <c r="AS790" s="235"/>
      <c r="AT790" s="236"/>
      <c r="AU790" s="235"/>
      <c r="AV790" s="235"/>
      <c r="AW790" s="235"/>
      <c r="AX790" s="235"/>
      <c r="AY790" s="235"/>
      <c r="AZ790" s="235"/>
      <c r="BA790" s="235"/>
      <c r="BB790" s="235"/>
      <c r="BC790" s="235"/>
      <c r="BD790" s="235"/>
      <c r="BE790" s="235"/>
      <c r="BF790" s="235"/>
      <c r="BG790" s="235"/>
      <c r="BH790" s="235"/>
      <c r="BI790" s="235"/>
      <c r="BJ790" s="235"/>
      <c r="BK790" s="235"/>
      <c r="BL790" s="235"/>
      <c r="BM790" s="235"/>
      <c r="BN790" s="235"/>
      <c r="BO790" s="235"/>
      <c r="BP790" s="235"/>
      <c r="BQ790" s="235"/>
      <c r="BR790" s="235"/>
      <c r="BS790" s="235"/>
      <c r="BU790" s="235"/>
    </row>
    <row r="791" spans="1:92" s="237" customFormat="1" ht="17.399999999999999" x14ac:dyDescent="0.55000000000000004">
      <c r="K791" s="558"/>
      <c r="Z791" s="238"/>
      <c r="AP791" s="238"/>
      <c r="AQ791" s="239"/>
      <c r="AR791" s="239"/>
      <c r="AS791" s="239"/>
      <c r="AT791" s="239"/>
      <c r="AU791" s="240" t="e">
        <v>#REF!</v>
      </c>
      <c r="AV791" s="240"/>
      <c r="AW791" s="239"/>
      <c r="AX791" s="240" t="e">
        <v>#REF!</v>
      </c>
      <c r="AY791" s="240"/>
      <c r="AZ791" s="239"/>
      <c r="BA791" s="240" t="e">
        <v>#REF!</v>
      </c>
      <c r="BB791" s="240"/>
      <c r="BC791" s="239"/>
      <c r="BD791" s="240" t="e">
        <v>#REF!</v>
      </c>
      <c r="BE791" s="240"/>
      <c r="BF791" s="239"/>
      <c r="BG791" s="240" t="e">
        <v>#REF!</v>
      </c>
      <c r="BH791" s="240"/>
      <c r="BI791" s="235"/>
      <c r="BJ791" s="240" t="s">
        <v>184</v>
      </c>
      <c r="BK791" s="240"/>
      <c r="BL791" s="239"/>
      <c r="BM791" s="240" t="s">
        <v>185</v>
      </c>
      <c r="BN791" s="240"/>
      <c r="BO791" s="239"/>
      <c r="BP791" s="240" t="s">
        <v>186</v>
      </c>
      <c r="BQ791" s="240"/>
      <c r="BR791" s="239"/>
      <c r="BS791" s="240" t="s">
        <v>187</v>
      </c>
      <c r="BT791" s="239"/>
      <c r="BU791" s="241"/>
      <c r="BV791" s="232"/>
      <c r="BW791" s="240" t="e">
        <v>#REF!</v>
      </c>
      <c r="BX791" s="240"/>
      <c r="BY791" s="241"/>
      <c r="BZ791" s="240" t="e">
        <v>#REF!</v>
      </c>
      <c r="CA791" s="240"/>
      <c r="CB791" s="239"/>
      <c r="CC791" s="240" t="e">
        <v>#REF!</v>
      </c>
      <c r="CD791" s="240"/>
      <c r="CE791" s="239"/>
      <c r="CF791" s="240" t="e">
        <v>#REF!</v>
      </c>
      <c r="CG791" s="240"/>
      <c r="CH791" s="239"/>
      <c r="CI791" s="240" t="e">
        <v>#REF!</v>
      </c>
      <c r="CJ791" s="240"/>
      <c r="CK791" s="239"/>
      <c r="CL791" s="240" t="e">
        <v>#REF!</v>
      </c>
      <c r="CM791" s="240"/>
      <c r="CN791" s="239"/>
    </row>
    <row r="792" spans="1:92" s="239" customFormat="1" ht="70.8" thickBot="1" x14ac:dyDescent="0.6">
      <c r="A792" s="242" t="s">
        <v>188</v>
      </c>
      <c r="B792" s="243" t="s">
        <v>189</v>
      </c>
      <c r="C792" s="244" t="s">
        <v>190</v>
      </c>
      <c r="D792" s="245" t="s">
        <v>191</v>
      </c>
      <c r="E792" s="245" t="s">
        <v>192</v>
      </c>
      <c r="F792" s="246" t="s">
        <v>193</v>
      </c>
      <c r="G792" s="246" t="s">
        <v>194</v>
      </c>
      <c r="H792" s="246" t="s">
        <v>195</v>
      </c>
      <c r="I792" s="247" t="s">
        <v>196</v>
      </c>
      <c r="J792" s="247" t="s">
        <v>197</v>
      </c>
      <c r="K792" s="559" t="s">
        <v>198</v>
      </c>
      <c r="L792" s="248" t="s">
        <v>199</v>
      </c>
      <c r="M792" s="249" t="s">
        <v>200</v>
      </c>
      <c r="N792" s="248" t="s">
        <v>201</v>
      </c>
      <c r="O792" s="250" t="s">
        <v>202</v>
      </c>
      <c r="P792" s="250" t="s">
        <v>203</v>
      </c>
      <c r="Q792" s="237"/>
      <c r="R792" s="237"/>
      <c r="S792" s="251" t="s">
        <v>204</v>
      </c>
      <c r="T792" s="252" t="s">
        <v>205</v>
      </c>
      <c r="U792" s="251" t="s">
        <v>206</v>
      </c>
      <c r="V792" s="253" t="s">
        <v>207</v>
      </c>
      <c r="W792" s="237"/>
      <c r="X792" s="237"/>
      <c r="Z792" s="232"/>
      <c r="AP792" s="232"/>
      <c r="AQ792" s="237"/>
      <c r="AR792" s="237"/>
      <c r="AS792" s="253" t="s">
        <v>208</v>
      </c>
      <c r="AT792" s="237"/>
      <c r="AU792" s="253" t="s">
        <v>204</v>
      </c>
      <c r="AV792" s="245" t="s">
        <v>205</v>
      </c>
      <c r="AW792" s="237"/>
      <c r="AX792" s="253" t="s">
        <v>204</v>
      </c>
      <c r="AY792" s="245" t="s">
        <v>205</v>
      </c>
      <c r="AZ792" s="237"/>
      <c r="BA792" s="253" t="s">
        <v>204</v>
      </c>
      <c r="BB792" s="245" t="s">
        <v>205</v>
      </c>
      <c r="BC792" s="237"/>
      <c r="BD792" s="253" t="s">
        <v>204</v>
      </c>
      <c r="BE792" s="245" t="s">
        <v>205</v>
      </c>
      <c r="BF792" s="237"/>
      <c r="BG792" s="253" t="s">
        <v>204</v>
      </c>
      <c r="BH792" s="245" t="s">
        <v>205</v>
      </c>
      <c r="BI792" s="235"/>
      <c r="BJ792" s="253" t="s">
        <v>204</v>
      </c>
      <c r="BK792" s="245" t="s">
        <v>205</v>
      </c>
      <c r="BL792" s="237"/>
      <c r="BM792" s="253" t="s">
        <v>204</v>
      </c>
      <c r="BN792" s="245" t="s">
        <v>205</v>
      </c>
      <c r="BO792" s="237"/>
      <c r="BP792" s="253" t="s">
        <v>204</v>
      </c>
      <c r="BQ792" s="245" t="s">
        <v>205</v>
      </c>
      <c r="BR792" s="237"/>
      <c r="BS792" s="253" t="s">
        <v>204</v>
      </c>
      <c r="BT792" s="245" t="s">
        <v>205</v>
      </c>
      <c r="BU792" s="241"/>
      <c r="BV792" s="238"/>
      <c r="BW792" s="253" t="s">
        <v>204</v>
      </c>
      <c r="BX792" s="245" t="s">
        <v>205</v>
      </c>
      <c r="BY792" s="241"/>
      <c r="BZ792" s="253" t="s">
        <v>204</v>
      </c>
      <c r="CA792" s="245" t="s">
        <v>205</v>
      </c>
      <c r="CB792" s="237"/>
      <c r="CC792" s="253" t="s">
        <v>204</v>
      </c>
      <c r="CD792" s="245" t="s">
        <v>205</v>
      </c>
      <c r="CE792" s="237"/>
      <c r="CF792" s="253" t="s">
        <v>204</v>
      </c>
      <c r="CG792" s="245" t="s">
        <v>205</v>
      </c>
      <c r="CH792" s="237"/>
      <c r="CI792" s="253" t="s">
        <v>204</v>
      </c>
      <c r="CJ792" s="245" t="s">
        <v>205</v>
      </c>
      <c r="CK792" s="237"/>
      <c r="CL792" s="253" t="s">
        <v>204</v>
      </c>
      <c r="CM792" s="245" t="s">
        <v>205</v>
      </c>
      <c r="CN792" s="237"/>
    </row>
    <row r="793" spans="1:92" s="441" customFormat="1" ht="17.399999999999999" x14ac:dyDescent="0.55000000000000004">
      <c r="A793" s="445">
        <v>1</v>
      </c>
      <c r="B793" s="423" t="str">
        <f t="shared" ref="B793:B794" si="787">CONCATENATE(E793,": ",C793)</f>
        <v>: Fry ND</v>
      </c>
      <c r="C793" s="425" t="s">
        <v>343</v>
      </c>
      <c r="D793" s="425" t="s">
        <v>340</v>
      </c>
      <c r="E793" s="425"/>
      <c r="F793" s="425" t="s">
        <v>187</v>
      </c>
      <c r="G793" s="425"/>
      <c r="H793" s="305"/>
      <c r="I793" s="424"/>
      <c r="J793" s="306"/>
      <c r="K793" s="428">
        <v>2</v>
      </c>
      <c r="L793" s="426" t="s">
        <v>342</v>
      </c>
      <c r="M793" s="427"/>
      <c r="N793" s="426" t="s">
        <v>342</v>
      </c>
      <c r="O793" s="462"/>
      <c r="P793" s="431"/>
      <c r="Q793" s="431"/>
      <c r="S793" s="442">
        <f>IF(AND(M793="",K793=""),"",IF(M793="",K793,M793))</f>
        <v>2</v>
      </c>
      <c r="T793" s="443">
        <f>IF(S793="","",IF($S$821="Y",U793,IF(S793&gt;=$S$813-$T$5*$S$817,IF(S793&lt;=$S$813+$T$5*$S$817,S793,""),"")))</f>
        <v>2</v>
      </c>
      <c r="U793" s="442">
        <f>IF(AND(M793="",K793=""),"",IF(M793="",K793*O793,M793*O793))</f>
        <v>0</v>
      </c>
      <c r="V793" s="444" t="str">
        <f t="shared" ref="V793:V812" si="788">IF(AND(N793="",L793=""),"",IF(N793="",L793,N793))</f>
        <v>kg feed/kg  eggs</v>
      </c>
      <c r="Z793" s="446"/>
      <c r="AP793" s="446"/>
      <c r="AS793" s="449">
        <f>$U793</f>
        <v>0</v>
      </c>
      <c r="AU793" s="450" t="str">
        <f t="shared" ref="AU793:AU812" ca="1" si="789">IF($AT$155="region",IF($E793=AU$159,$S793,""),IF($G793=AU$159,$S793,""))</f>
        <v/>
      </c>
      <c r="AV793" s="450" t="str">
        <f t="shared" ref="AV793:AV812" ca="1" si="790">IF($AT$155="Region",IF($E793=AU$159,$T793,""),IF($G793=AU$159,$T793,""))</f>
        <v/>
      </c>
      <c r="AX793" s="450" t="str">
        <f t="shared" ref="AX793:AX812" ca="1" si="791">IF($AT$155="region",IF($E793=AX$159,$S793,""),IF($G793=AX$159,$S793,""))</f>
        <v/>
      </c>
      <c r="AY793" s="450" t="str">
        <f t="shared" ref="AY793:AY812" ca="1" si="792">IF($AT$155="Region",IF($E793=AX$159,$T793,""),IF($G793=AX$159,$T793,""))</f>
        <v/>
      </c>
      <c r="BA793" s="450" t="str">
        <f t="shared" ref="BA793:BA812" ca="1" si="793">IF($AT$155="region",IF($E793=BA$159,$S793,""),IF($G793=BA$159,$S793,""))</f>
        <v/>
      </c>
      <c r="BB793" s="450" t="str">
        <f t="shared" ref="BB793:BB812" ca="1" si="794">IF($AT$155="Region",IF($E793=BA$159,$T793,""),IF($G793=BA$159,$T793,""))</f>
        <v/>
      </c>
      <c r="BD793" s="450" t="str">
        <f t="shared" ref="BD793:BD812" ca="1" si="795">IF($AT$155="region",IF($E793=BD$159,$S793,""),IF($G793=BD$159,$S793,""))</f>
        <v/>
      </c>
      <c r="BE793" s="450" t="str">
        <f t="shared" ref="BE793:BE812" ca="1" si="796">IF($AT$155="Region",IF($E793=BD$159,$T793,""),IF($G793=BD$159,$T793,""))</f>
        <v/>
      </c>
      <c r="BG793" s="450" t="str">
        <f t="shared" ref="BG793:BG812" ca="1" si="797">IF($AT$155="region",IF($E793=BG$159,$S793,""),IF($G793=BG$159,$S793,""))</f>
        <v/>
      </c>
      <c r="BH793" s="450" t="str">
        <f t="shared" ref="BH793:BH812" ca="1" si="798">IF($AT$155="Region",IF($E793=BG$159,$T793,""),IF($G793=BG$159,$T793,""))</f>
        <v/>
      </c>
      <c r="BI793" s="451"/>
      <c r="BJ793" s="450" t="str">
        <f t="shared" ref="BJ793:BJ812" ca="1" si="799">IF($E793=$BJ$159,S793,"")</f>
        <v/>
      </c>
      <c r="BK793" s="450" t="str">
        <f t="shared" ref="BK793:BK812" ca="1" si="800">IF($E793=$BJ$159,T793,"")</f>
        <v/>
      </c>
      <c r="BM793" s="450" t="str">
        <f t="shared" ref="BM793:BM812" ca="1" si="801">IF($E793=$BM$159,S793,"")</f>
        <v/>
      </c>
      <c r="BN793" s="450" t="str">
        <f t="shared" ref="BN793:BN812" ca="1" si="802">IF($E793=$BM$159,T793,"")</f>
        <v/>
      </c>
      <c r="BP793" s="450" t="str">
        <f t="shared" ref="BP793:BP812" ca="1" si="803">IF($E793=$BP$159,S793,"")</f>
        <v/>
      </c>
      <c r="BQ793" s="450" t="str">
        <f t="shared" ref="BQ793:BQ812" ca="1" si="804">IF($E793=$BP$159,T793,"")</f>
        <v/>
      </c>
      <c r="BS793" s="450" t="str">
        <f t="shared" ref="BS793:BS812" ca="1" si="805">IF($E793=$BS$159,S793,"")</f>
        <v/>
      </c>
      <c r="BT793" s="450" t="str">
        <f t="shared" ref="BT793:BT812" ca="1" si="806">IF($E793=$BS$159,T793,"")</f>
        <v/>
      </c>
      <c r="BU793" s="452"/>
      <c r="BV793" s="446"/>
      <c r="BW793" s="450" t="str">
        <f t="shared" ref="BW793:BW812" ca="1" si="807">IF($AT$155="Thermal-Moisture Regime",IF($E793=BW$159,$S793,""),IF($G793=BW$159,$S793,""))</f>
        <v/>
      </c>
      <c r="BX793" s="450" t="str">
        <f t="shared" ref="BX793:BX812" ca="1" si="808">IF($AT$155="Thermal-Moisture Regime",IF($E793=BW$159,$T793,""),IF($G793=BW$159,$T793,""))</f>
        <v/>
      </c>
      <c r="BY793" s="452"/>
      <c r="BZ793" s="450" t="str">
        <f t="shared" ref="BZ793:BZ812" ca="1" si="809">IF($AT$155="Thermal-Moisture Regime",IF($E793=BZ$159,$S793,""),IF($G793=BZ$159,$S793,""))</f>
        <v/>
      </c>
      <c r="CA793" s="450" t="str">
        <f t="shared" ref="CA793:CA812" ca="1" si="810">IF($AT$155="Thermal-Moisture Regime",IF($E793=BZ$159,$T793,""),IF($G793=BZ$159,$T793,""))</f>
        <v/>
      </c>
      <c r="CC793" s="450" t="str">
        <f t="shared" ref="CC793:CC812" ca="1" si="811">IF($AT$155="Thermal-Moisture Regime",IF($E793=CC$159,$S793,""),IF($G793=CC$159,$S793,""))</f>
        <v/>
      </c>
      <c r="CD793" s="450" t="str">
        <f t="shared" ref="CD793:CD812" ca="1" si="812">IF($AT$155="Thermal-Moisture Regime",IF($E793=CC$159,$T793,""),IF($G793=CC$159,$T793,""))</f>
        <v/>
      </c>
      <c r="CF793" s="450" t="str">
        <f t="shared" ref="CF793:CF812" si="813">IF($AT$155="Thermal-Moisture Regime",IF($E793=CF$159,$S793,""),IF($G793=CF$159,$S793,""))</f>
        <v/>
      </c>
      <c r="CG793" s="450" t="str">
        <f t="shared" ref="CG793:CG812" si="814">IF($AT$155="Thermal-Moisture Regime",IF($E793=CF$159,$T793,""),IF($G793=CF$159,$T793,""))</f>
        <v/>
      </c>
      <c r="CI793" s="450" t="str">
        <f t="shared" ref="CI793:CI812" ca="1" si="815">IF($AT$155="Thermal-Moisture Regime",IF($E793=CI$159,$S793,""),IF($G793=CI$159,$S793,""))</f>
        <v/>
      </c>
      <c r="CJ793" s="450" t="str">
        <f t="shared" ref="CJ793:CJ812" ca="1" si="816">IF($AT$155="Thermal-Moisture Regime",IF($E793=CI$159,$T793,""),IF($G793=CI$159,$T793,""))</f>
        <v/>
      </c>
      <c r="CL793" s="450" t="str">
        <f t="shared" ref="CL793:CL812" ca="1" si="817">IF($AT$155="Thermal-Moisture Regime",IF($E793=CL$159,$S793,""),IF($G793=CL$159,$S793,""))</f>
        <v/>
      </c>
      <c r="CM793" s="450" t="str">
        <f t="shared" ref="CM793:CM812" ca="1" si="818">IF($AT$155="Thermal-Moisture Regime",IF($E793=CL$159,$T793,""),IF($G793=CL$159,$T793,""))</f>
        <v/>
      </c>
    </row>
    <row r="794" spans="1:92" s="441" customFormat="1" ht="17.399999999999999" x14ac:dyDescent="0.55000000000000004">
      <c r="A794" s="445">
        <v>2</v>
      </c>
      <c r="B794" s="423" t="str">
        <f t="shared" si="787"/>
        <v>: Wilkinson 2011</v>
      </c>
      <c r="C794" s="474" t="s">
        <v>363</v>
      </c>
      <c r="D794" s="475" t="s">
        <v>362</v>
      </c>
      <c r="E794" s="476"/>
      <c r="F794" s="475" t="s">
        <v>266</v>
      </c>
      <c r="G794" s="476"/>
      <c r="H794" s="477"/>
      <c r="I794" s="475">
        <v>2011</v>
      </c>
      <c r="J794" s="477"/>
      <c r="K794" s="574">
        <v>2.2000000000000002</v>
      </c>
      <c r="L794" s="478" t="s">
        <v>364</v>
      </c>
      <c r="M794" s="479">
        <f>K794</f>
        <v>2.2000000000000002</v>
      </c>
      <c r="N794" s="426" t="s">
        <v>342</v>
      </c>
      <c r="O794" s="432"/>
      <c r="P794" s="431"/>
      <c r="Q794" s="431"/>
      <c r="S794" s="442">
        <f t="shared" ref="S794:S812" si="819">IF(AND(M794="",K794=""),"",IF(M794="",K794,M794))</f>
        <v>2.2000000000000002</v>
      </c>
      <c r="T794" s="443">
        <f t="shared" ref="T794:T812" si="820">IF(S794="","",IF($S$821="Y",U794,IF(S794&gt;=$S$813-$T$5*$S$817,IF(S794&lt;=$S$813+$T$5*$S$817,S794,""),"")))</f>
        <v>2.2000000000000002</v>
      </c>
      <c r="U794" s="442">
        <f t="shared" ref="U794:U812" si="821">IF(AND(M794="",K794=""),"",IF(M794="",K794*O794,M794*O794))</f>
        <v>0</v>
      </c>
      <c r="V794" s="444" t="str">
        <f t="shared" si="788"/>
        <v>kg feed/kg  eggs</v>
      </c>
      <c r="Z794" s="446"/>
      <c r="AP794" s="446"/>
      <c r="AS794" s="453"/>
      <c r="AU794" s="450" t="str">
        <f t="shared" ca="1" si="789"/>
        <v/>
      </c>
      <c r="AV794" s="450" t="str">
        <f t="shared" ca="1" si="790"/>
        <v/>
      </c>
      <c r="AX794" s="450" t="str">
        <f t="shared" ca="1" si="791"/>
        <v/>
      </c>
      <c r="AY794" s="450" t="str">
        <f t="shared" ca="1" si="792"/>
        <v/>
      </c>
      <c r="BA794" s="450" t="str">
        <f t="shared" ca="1" si="793"/>
        <v/>
      </c>
      <c r="BB794" s="450" t="str">
        <f t="shared" ca="1" si="794"/>
        <v/>
      </c>
      <c r="BD794" s="450" t="str">
        <f t="shared" ca="1" si="795"/>
        <v/>
      </c>
      <c r="BE794" s="450" t="str">
        <f t="shared" ca="1" si="796"/>
        <v/>
      </c>
      <c r="BG794" s="450" t="str">
        <f t="shared" ca="1" si="797"/>
        <v/>
      </c>
      <c r="BH794" s="450" t="str">
        <f t="shared" ca="1" si="798"/>
        <v/>
      </c>
      <c r="BI794" s="451"/>
      <c r="BJ794" s="450" t="str">
        <f t="shared" ca="1" si="799"/>
        <v/>
      </c>
      <c r="BK794" s="450" t="str">
        <f t="shared" ca="1" si="800"/>
        <v/>
      </c>
      <c r="BM794" s="450" t="str">
        <f t="shared" ca="1" si="801"/>
        <v/>
      </c>
      <c r="BN794" s="450" t="str">
        <f t="shared" ca="1" si="802"/>
        <v/>
      </c>
      <c r="BP794" s="450" t="str">
        <f t="shared" ca="1" si="803"/>
        <v/>
      </c>
      <c r="BQ794" s="450" t="str">
        <f t="shared" ca="1" si="804"/>
        <v/>
      </c>
      <c r="BS794" s="450" t="str">
        <f t="shared" ca="1" si="805"/>
        <v/>
      </c>
      <c r="BT794" s="450" t="str">
        <f t="shared" ca="1" si="806"/>
        <v/>
      </c>
      <c r="BU794" s="452"/>
      <c r="BV794" s="446"/>
      <c r="BW794" s="450" t="str">
        <f t="shared" ca="1" si="807"/>
        <v/>
      </c>
      <c r="BX794" s="450" t="str">
        <f t="shared" ca="1" si="808"/>
        <v/>
      </c>
      <c r="BY794" s="452"/>
      <c r="BZ794" s="450" t="str">
        <f t="shared" ca="1" si="809"/>
        <v/>
      </c>
      <c r="CA794" s="450" t="str">
        <f t="shared" ca="1" si="810"/>
        <v/>
      </c>
      <c r="CC794" s="450" t="str">
        <f t="shared" ca="1" si="811"/>
        <v/>
      </c>
      <c r="CD794" s="450" t="str">
        <f t="shared" ca="1" si="812"/>
        <v/>
      </c>
      <c r="CF794" s="450" t="str">
        <f t="shared" si="813"/>
        <v/>
      </c>
      <c r="CG794" s="450" t="str">
        <f t="shared" si="814"/>
        <v/>
      </c>
      <c r="CI794" s="450" t="str">
        <f t="shared" ca="1" si="815"/>
        <v/>
      </c>
      <c r="CJ794" s="450" t="str">
        <f t="shared" ca="1" si="816"/>
        <v/>
      </c>
      <c r="CL794" s="450" t="str">
        <f t="shared" ca="1" si="817"/>
        <v/>
      </c>
      <c r="CM794" s="450" t="str">
        <f t="shared" ca="1" si="818"/>
        <v/>
      </c>
    </row>
    <row r="795" spans="1:92" s="441" customFormat="1" ht="17.399999999999999" x14ac:dyDescent="0.55000000000000004">
      <c r="A795" s="445">
        <v>3</v>
      </c>
      <c r="B795" s="423" t="str">
        <f>CONCATENATE(E795,": ",C795)</f>
        <v>: Cassidy 2013</v>
      </c>
      <c r="C795" s="424" t="s">
        <v>390</v>
      </c>
      <c r="D795" s="424" t="s">
        <v>391</v>
      </c>
      <c r="E795" s="425"/>
      <c r="F795" s="424" t="s">
        <v>266</v>
      </c>
      <c r="G795" s="425"/>
      <c r="H795" s="305"/>
      <c r="I795" s="424">
        <v>2013</v>
      </c>
      <c r="J795" s="306"/>
      <c r="K795" s="529">
        <v>22</v>
      </c>
      <c r="L795" s="426" t="s">
        <v>392</v>
      </c>
      <c r="M795" s="427">
        <f>100/K795</f>
        <v>4.5454545454545459</v>
      </c>
      <c r="N795" s="426" t="s">
        <v>396</v>
      </c>
      <c r="O795" s="432"/>
      <c r="P795" s="431" t="s">
        <v>394</v>
      </c>
      <c r="Q795" s="431"/>
      <c r="S795" s="442">
        <f t="shared" si="819"/>
        <v>4.5454545454545459</v>
      </c>
      <c r="T795" s="443">
        <f t="shared" si="820"/>
        <v>4.5454545454545459</v>
      </c>
      <c r="U795" s="442">
        <f t="shared" si="821"/>
        <v>0</v>
      </c>
      <c r="V795" s="444" t="str">
        <f t="shared" si="788"/>
        <v>tons feed per ton eggs</v>
      </c>
      <c r="Z795" s="446"/>
      <c r="AP795" s="446"/>
      <c r="AS795" s="453"/>
      <c r="AU795" s="450" t="str">
        <f t="shared" ca="1" si="789"/>
        <v/>
      </c>
      <c r="AV795" s="450" t="str">
        <f t="shared" ca="1" si="790"/>
        <v/>
      </c>
      <c r="AX795" s="450" t="str">
        <f t="shared" ca="1" si="791"/>
        <v/>
      </c>
      <c r="AY795" s="450" t="str">
        <f t="shared" ca="1" si="792"/>
        <v/>
      </c>
      <c r="BA795" s="450" t="str">
        <f t="shared" ca="1" si="793"/>
        <v/>
      </c>
      <c r="BB795" s="450" t="str">
        <f t="shared" ca="1" si="794"/>
        <v/>
      </c>
      <c r="BD795" s="450" t="str">
        <f t="shared" ca="1" si="795"/>
        <v/>
      </c>
      <c r="BE795" s="450" t="str">
        <f t="shared" ca="1" si="796"/>
        <v/>
      </c>
      <c r="BG795" s="450" t="str">
        <f t="shared" ca="1" si="797"/>
        <v/>
      </c>
      <c r="BH795" s="450" t="str">
        <f t="shared" ca="1" si="798"/>
        <v/>
      </c>
      <c r="BI795" s="451"/>
      <c r="BJ795" s="450" t="str">
        <f t="shared" ca="1" si="799"/>
        <v/>
      </c>
      <c r="BK795" s="450" t="str">
        <f t="shared" ca="1" si="800"/>
        <v/>
      </c>
      <c r="BM795" s="450" t="str">
        <f t="shared" ca="1" si="801"/>
        <v/>
      </c>
      <c r="BN795" s="450" t="str">
        <f t="shared" ca="1" si="802"/>
        <v/>
      </c>
      <c r="BP795" s="450" t="str">
        <f t="shared" ca="1" si="803"/>
        <v/>
      </c>
      <c r="BQ795" s="450" t="str">
        <f t="shared" ca="1" si="804"/>
        <v/>
      </c>
      <c r="BS795" s="450" t="str">
        <f t="shared" ca="1" si="805"/>
        <v/>
      </c>
      <c r="BT795" s="450" t="str">
        <f t="shared" ca="1" si="806"/>
        <v/>
      </c>
      <c r="BU795" s="452"/>
      <c r="BV795" s="446"/>
      <c r="BW795" s="450" t="str">
        <f t="shared" ca="1" si="807"/>
        <v/>
      </c>
      <c r="BX795" s="450" t="str">
        <f t="shared" ca="1" si="808"/>
        <v/>
      </c>
      <c r="BY795" s="452"/>
      <c r="BZ795" s="450" t="str">
        <f t="shared" ca="1" si="809"/>
        <v/>
      </c>
      <c r="CA795" s="450" t="str">
        <f t="shared" ca="1" si="810"/>
        <v/>
      </c>
      <c r="CC795" s="450" t="str">
        <f t="shared" ca="1" si="811"/>
        <v/>
      </c>
      <c r="CD795" s="450" t="str">
        <f t="shared" ca="1" si="812"/>
        <v/>
      </c>
      <c r="CF795" s="450" t="str">
        <f t="shared" si="813"/>
        <v/>
      </c>
      <c r="CG795" s="450" t="str">
        <f t="shared" si="814"/>
        <v/>
      </c>
      <c r="CI795" s="450" t="str">
        <f t="shared" ca="1" si="815"/>
        <v/>
      </c>
      <c r="CJ795" s="450" t="str">
        <f t="shared" ca="1" si="816"/>
        <v/>
      </c>
      <c r="CL795" s="450" t="str">
        <f t="shared" ca="1" si="817"/>
        <v/>
      </c>
      <c r="CM795" s="450" t="str">
        <f t="shared" ca="1" si="818"/>
        <v/>
      </c>
    </row>
    <row r="796" spans="1:92" s="441" customFormat="1" ht="17.399999999999999" x14ac:dyDescent="0.55000000000000004">
      <c r="A796" s="445">
        <v>4</v>
      </c>
      <c r="B796" s="423" t="str">
        <f t="shared" ref="B796:B812" si="822">CONCATENATE(E796,": ",C796)</f>
        <v>: Cassidy 2013</v>
      </c>
      <c r="C796" s="424" t="s">
        <v>390</v>
      </c>
      <c r="D796" s="424" t="s">
        <v>391</v>
      </c>
      <c r="E796" s="425"/>
      <c r="F796" s="424" t="s">
        <v>266</v>
      </c>
      <c r="G796" s="425"/>
      <c r="H796" s="305"/>
      <c r="I796" s="424">
        <v>2013</v>
      </c>
      <c r="J796" s="306"/>
      <c r="K796" s="529">
        <v>35</v>
      </c>
      <c r="L796" s="426" t="s">
        <v>393</v>
      </c>
      <c r="M796" s="427">
        <f>100/K796</f>
        <v>2.8571428571428572</v>
      </c>
      <c r="N796" s="426" t="s">
        <v>396</v>
      </c>
      <c r="O796" s="432"/>
      <c r="P796" s="431" t="s">
        <v>395</v>
      </c>
      <c r="Q796" s="431"/>
      <c r="S796" s="442">
        <f t="shared" si="819"/>
        <v>2.8571428571428572</v>
      </c>
      <c r="T796" s="443">
        <f t="shared" si="820"/>
        <v>2.8571428571428572</v>
      </c>
      <c r="U796" s="442">
        <f t="shared" si="821"/>
        <v>0</v>
      </c>
      <c r="V796" s="444" t="str">
        <f t="shared" si="788"/>
        <v>tons feed per ton eggs</v>
      </c>
      <c r="Z796" s="446"/>
      <c r="AP796" s="446"/>
      <c r="AS796" s="452"/>
      <c r="AU796" s="450" t="str">
        <f t="shared" ca="1" si="789"/>
        <v/>
      </c>
      <c r="AV796" s="450" t="str">
        <f t="shared" ca="1" si="790"/>
        <v/>
      </c>
      <c r="AX796" s="450" t="str">
        <f t="shared" ca="1" si="791"/>
        <v/>
      </c>
      <c r="AY796" s="450" t="str">
        <f t="shared" ca="1" si="792"/>
        <v/>
      </c>
      <c r="BA796" s="450" t="str">
        <f t="shared" ca="1" si="793"/>
        <v/>
      </c>
      <c r="BB796" s="450" t="str">
        <f t="shared" ca="1" si="794"/>
        <v/>
      </c>
      <c r="BD796" s="450" t="str">
        <f t="shared" ca="1" si="795"/>
        <v/>
      </c>
      <c r="BE796" s="450" t="str">
        <f t="shared" ca="1" si="796"/>
        <v/>
      </c>
      <c r="BG796" s="450" t="str">
        <f t="shared" ca="1" si="797"/>
        <v/>
      </c>
      <c r="BH796" s="450" t="str">
        <f t="shared" ca="1" si="798"/>
        <v/>
      </c>
      <c r="BI796" s="451"/>
      <c r="BJ796" s="450" t="str">
        <f t="shared" ca="1" si="799"/>
        <v/>
      </c>
      <c r="BK796" s="450" t="str">
        <f t="shared" ca="1" si="800"/>
        <v/>
      </c>
      <c r="BM796" s="450" t="str">
        <f t="shared" ca="1" si="801"/>
        <v/>
      </c>
      <c r="BN796" s="450" t="str">
        <f t="shared" ca="1" si="802"/>
        <v/>
      </c>
      <c r="BP796" s="450" t="str">
        <f t="shared" ca="1" si="803"/>
        <v/>
      </c>
      <c r="BQ796" s="450" t="str">
        <f t="shared" ca="1" si="804"/>
        <v/>
      </c>
      <c r="BS796" s="450" t="str">
        <f t="shared" ca="1" si="805"/>
        <v/>
      </c>
      <c r="BT796" s="450" t="str">
        <f t="shared" ca="1" si="806"/>
        <v/>
      </c>
      <c r="BU796" s="452"/>
      <c r="BV796" s="446"/>
      <c r="BW796" s="450" t="str">
        <f t="shared" ca="1" si="807"/>
        <v/>
      </c>
      <c r="BX796" s="450" t="str">
        <f t="shared" ca="1" si="808"/>
        <v/>
      </c>
      <c r="BY796" s="452"/>
      <c r="BZ796" s="450" t="str">
        <f t="shared" ca="1" si="809"/>
        <v/>
      </c>
      <c r="CA796" s="450" t="str">
        <f t="shared" ca="1" si="810"/>
        <v/>
      </c>
      <c r="CC796" s="450" t="str">
        <f t="shared" ca="1" si="811"/>
        <v/>
      </c>
      <c r="CD796" s="450" t="str">
        <f t="shared" ca="1" si="812"/>
        <v/>
      </c>
      <c r="CF796" s="450" t="str">
        <f t="shared" si="813"/>
        <v/>
      </c>
      <c r="CG796" s="450" t="str">
        <f t="shared" si="814"/>
        <v/>
      </c>
      <c r="CI796" s="450" t="str">
        <f t="shared" ca="1" si="815"/>
        <v/>
      </c>
      <c r="CJ796" s="450" t="str">
        <f t="shared" ca="1" si="816"/>
        <v/>
      </c>
      <c r="CL796" s="450" t="str">
        <f t="shared" ca="1" si="817"/>
        <v/>
      </c>
      <c r="CM796" s="450" t="str">
        <f t="shared" ca="1" si="818"/>
        <v/>
      </c>
    </row>
    <row r="797" spans="1:92" s="441" customFormat="1" ht="17.399999999999999" x14ac:dyDescent="0.55000000000000004">
      <c r="A797" s="445">
        <v>5</v>
      </c>
      <c r="B797" s="423" t="str">
        <f t="shared" si="822"/>
        <v>: Shepon 2016</v>
      </c>
      <c r="C797" s="424" t="s">
        <v>404</v>
      </c>
      <c r="D797" s="424" t="s">
        <v>405</v>
      </c>
      <c r="E797" s="425"/>
      <c r="F797" s="424" t="s">
        <v>187</v>
      </c>
      <c r="G797" s="425"/>
      <c r="H797" s="305"/>
      <c r="I797" s="424">
        <v>2016</v>
      </c>
      <c r="J797" s="306"/>
      <c r="K797" s="529">
        <v>2.4</v>
      </c>
      <c r="L797" s="426" t="s">
        <v>364</v>
      </c>
      <c r="M797" s="427">
        <f>K797</f>
        <v>2.4</v>
      </c>
      <c r="N797" s="426" t="s">
        <v>342</v>
      </c>
      <c r="O797" s="432"/>
      <c r="P797" s="431" t="s">
        <v>364</v>
      </c>
      <c r="Q797" s="431"/>
      <c r="S797" s="442">
        <f t="shared" si="819"/>
        <v>2.4</v>
      </c>
      <c r="T797" s="443">
        <f t="shared" si="820"/>
        <v>2.4</v>
      </c>
      <c r="U797" s="442">
        <f t="shared" si="821"/>
        <v>0</v>
      </c>
      <c r="V797" s="444" t="str">
        <f t="shared" si="788"/>
        <v>kg feed/kg  eggs</v>
      </c>
      <c r="Z797" s="446"/>
      <c r="AP797" s="446"/>
      <c r="AS797" s="453"/>
      <c r="AU797" s="450" t="str">
        <f t="shared" ca="1" si="789"/>
        <v/>
      </c>
      <c r="AV797" s="450" t="str">
        <f t="shared" ca="1" si="790"/>
        <v/>
      </c>
      <c r="AX797" s="450" t="str">
        <f t="shared" ca="1" si="791"/>
        <v/>
      </c>
      <c r="AY797" s="450" t="str">
        <f t="shared" ca="1" si="792"/>
        <v/>
      </c>
      <c r="BA797" s="450" t="str">
        <f t="shared" ca="1" si="793"/>
        <v/>
      </c>
      <c r="BB797" s="450" t="str">
        <f t="shared" ca="1" si="794"/>
        <v/>
      </c>
      <c r="BD797" s="450" t="str">
        <f t="shared" ca="1" si="795"/>
        <v/>
      </c>
      <c r="BE797" s="450" t="str">
        <f t="shared" ca="1" si="796"/>
        <v/>
      </c>
      <c r="BG797" s="450" t="str">
        <f t="shared" ca="1" si="797"/>
        <v/>
      </c>
      <c r="BH797" s="450" t="str">
        <f t="shared" ca="1" si="798"/>
        <v/>
      </c>
      <c r="BI797" s="451"/>
      <c r="BJ797" s="450" t="str">
        <f t="shared" ca="1" si="799"/>
        <v/>
      </c>
      <c r="BK797" s="450" t="str">
        <f t="shared" ca="1" si="800"/>
        <v/>
      </c>
      <c r="BM797" s="450" t="str">
        <f t="shared" ca="1" si="801"/>
        <v/>
      </c>
      <c r="BN797" s="450" t="str">
        <f t="shared" ca="1" si="802"/>
        <v/>
      </c>
      <c r="BP797" s="450" t="str">
        <f t="shared" ca="1" si="803"/>
        <v/>
      </c>
      <c r="BQ797" s="450" t="str">
        <f t="shared" ca="1" si="804"/>
        <v/>
      </c>
      <c r="BS797" s="450" t="str">
        <f t="shared" ca="1" si="805"/>
        <v/>
      </c>
      <c r="BT797" s="450" t="str">
        <f t="shared" ca="1" si="806"/>
        <v/>
      </c>
      <c r="BU797" s="452"/>
      <c r="BV797" s="446"/>
      <c r="BW797" s="450" t="str">
        <f t="shared" ca="1" si="807"/>
        <v/>
      </c>
      <c r="BX797" s="450" t="str">
        <f t="shared" ca="1" si="808"/>
        <v/>
      </c>
      <c r="BY797" s="452"/>
      <c r="BZ797" s="450" t="str">
        <f t="shared" ca="1" si="809"/>
        <v/>
      </c>
      <c r="CA797" s="450" t="str">
        <f t="shared" ca="1" si="810"/>
        <v/>
      </c>
      <c r="CC797" s="450" t="str">
        <f t="shared" ca="1" si="811"/>
        <v/>
      </c>
      <c r="CD797" s="450" t="str">
        <f t="shared" ca="1" si="812"/>
        <v/>
      </c>
      <c r="CF797" s="450" t="str">
        <f t="shared" si="813"/>
        <v/>
      </c>
      <c r="CG797" s="450" t="str">
        <f t="shared" si="814"/>
        <v/>
      </c>
      <c r="CI797" s="450" t="str">
        <f t="shared" ca="1" si="815"/>
        <v/>
      </c>
      <c r="CJ797" s="450" t="str">
        <f t="shared" ca="1" si="816"/>
        <v/>
      </c>
      <c r="CL797" s="450" t="str">
        <f t="shared" ca="1" si="817"/>
        <v/>
      </c>
      <c r="CM797" s="450" t="str">
        <f t="shared" ca="1" si="818"/>
        <v/>
      </c>
    </row>
    <row r="798" spans="1:92" s="441" customFormat="1" ht="17.399999999999999" x14ac:dyDescent="0.55000000000000004">
      <c r="A798" s="445">
        <v>6</v>
      </c>
      <c r="B798" s="423" t="str">
        <f t="shared" si="822"/>
        <v xml:space="preserve"> : Farooq 2002</v>
      </c>
      <c r="C798" s="474" t="s">
        <v>409</v>
      </c>
      <c r="D798" s="474" t="s">
        <v>410</v>
      </c>
      <c r="E798" s="475" t="s">
        <v>0</v>
      </c>
      <c r="F798" s="476" t="s">
        <v>408</v>
      </c>
      <c r="G798" s="475" t="s">
        <v>0</v>
      </c>
      <c r="H798" s="305"/>
      <c r="I798" s="424">
        <v>2002</v>
      </c>
      <c r="J798" s="306"/>
      <c r="K798" s="529">
        <v>2.0499999999999998</v>
      </c>
      <c r="L798" s="426" t="s">
        <v>411</v>
      </c>
      <c r="M798" s="427">
        <f>K798/0.6</f>
        <v>3.4166666666666665</v>
      </c>
      <c r="N798" s="426" t="s">
        <v>342</v>
      </c>
      <c r="O798" s="432"/>
      <c r="P798" s="431" t="s">
        <v>412</v>
      </c>
      <c r="Q798" s="431"/>
      <c r="S798" s="442">
        <f t="shared" si="819"/>
        <v>3.4166666666666665</v>
      </c>
      <c r="T798" s="443">
        <f t="shared" si="820"/>
        <v>3.4166666666666665</v>
      </c>
      <c r="U798" s="442">
        <f t="shared" si="821"/>
        <v>0</v>
      </c>
      <c r="V798" s="444" t="str">
        <f t="shared" si="788"/>
        <v>kg feed/kg  eggs</v>
      </c>
      <c r="Z798" s="446"/>
      <c r="AP798" s="446"/>
      <c r="AS798" s="453"/>
      <c r="AU798" s="450" t="str">
        <f t="shared" ca="1" si="789"/>
        <v/>
      </c>
      <c r="AV798" s="450" t="str">
        <f t="shared" ca="1" si="790"/>
        <v/>
      </c>
      <c r="AX798" s="450" t="str">
        <f t="shared" ca="1" si="791"/>
        <v/>
      </c>
      <c r="AY798" s="450" t="str">
        <f t="shared" ca="1" si="792"/>
        <v/>
      </c>
      <c r="BA798" s="450" t="str">
        <f t="shared" ca="1" si="793"/>
        <v/>
      </c>
      <c r="BB798" s="450" t="str">
        <f t="shared" ca="1" si="794"/>
        <v/>
      </c>
      <c r="BD798" s="450" t="str">
        <f t="shared" ca="1" si="795"/>
        <v/>
      </c>
      <c r="BE798" s="450" t="str">
        <f t="shared" ca="1" si="796"/>
        <v/>
      </c>
      <c r="BG798" s="450" t="str">
        <f t="shared" ca="1" si="797"/>
        <v/>
      </c>
      <c r="BH798" s="450" t="str">
        <f t="shared" ca="1" si="798"/>
        <v/>
      </c>
      <c r="BI798" s="451"/>
      <c r="BJ798" s="450" t="str">
        <f t="shared" ca="1" si="799"/>
        <v/>
      </c>
      <c r="BK798" s="450" t="str">
        <f t="shared" ca="1" si="800"/>
        <v/>
      </c>
      <c r="BM798" s="450" t="str">
        <f t="shared" ca="1" si="801"/>
        <v/>
      </c>
      <c r="BN798" s="450" t="str">
        <f t="shared" ca="1" si="802"/>
        <v/>
      </c>
      <c r="BP798" s="450" t="str">
        <f t="shared" ca="1" si="803"/>
        <v/>
      </c>
      <c r="BQ798" s="450" t="str">
        <f t="shared" ca="1" si="804"/>
        <v/>
      </c>
      <c r="BS798" s="450" t="str">
        <f t="shared" ca="1" si="805"/>
        <v/>
      </c>
      <c r="BT798" s="450" t="str">
        <f t="shared" ca="1" si="806"/>
        <v/>
      </c>
      <c r="BU798" s="452"/>
      <c r="BV798" s="446"/>
      <c r="BW798" s="450" t="str">
        <f t="shared" ca="1" si="807"/>
        <v/>
      </c>
      <c r="BX798" s="450" t="str">
        <f t="shared" ca="1" si="808"/>
        <v/>
      </c>
      <c r="BY798" s="452"/>
      <c r="BZ798" s="450" t="str">
        <f t="shared" ca="1" si="809"/>
        <v/>
      </c>
      <c r="CA798" s="450" t="str">
        <f t="shared" ca="1" si="810"/>
        <v/>
      </c>
      <c r="CC798" s="450" t="str">
        <f t="shared" ca="1" si="811"/>
        <v/>
      </c>
      <c r="CD798" s="450" t="str">
        <f t="shared" ca="1" si="812"/>
        <v/>
      </c>
      <c r="CF798" s="450">
        <f t="shared" si="813"/>
        <v>3.4166666666666665</v>
      </c>
      <c r="CG798" s="450">
        <f t="shared" si="814"/>
        <v>3.4166666666666665</v>
      </c>
      <c r="CI798" s="450" t="str">
        <f t="shared" ca="1" si="815"/>
        <v/>
      </c>
      <c r="CJ798" s="450" t="str">
        <f t="shared" ca="1" si="816"/>
        <v/>
      </c>
      <c r="CL798" s="450" t="str">
        <f t="shared" ca="1" si="817"/>
        <v/>
      </c>
      <c r="CM798" s="450" t="str">
        <f t="shared" ca="1" si="818"/>
        <v/>
      </c>
    </row>
    <row r="799" spans="1:92" s="441" customFormat="1" ht="17.399999999999999" x14ac:dyDescent="0.55000000000000004">
      <c r="A799" s="445">
        <v>7</v>
      </c>
      <c r="B799" s="423" t="str">
        <f t="shared" si="822"/>
        <v>: Tamil Nadu Ag University</v>
      </c>
      <c r="C799" s="424" t="s">
        <v>413</v>
      </c>
      <c r="D799" s="424" t="s">
        <v>414</v>
      </c>
      <c r="E799" s="425"/>
      <c r="F799" s="424" t="s">
        <v>185</v>
      </c>
      <c r="G799" s="425"/>
      <c r="H799" s="305"/>
      <c r="I799" s="424" t="s">
        <v>346</v>
      </c>
      <c r="J799" s="306"/>
      <c r="K799" s="529">
        <v>2.2000000000000002</v>
      </c>
      <c r="L799" s="426" t="s">
        <v>364</v>
      </c>
      <c r="M799" s="427">
        <f>K799</f>
        <v>2.2000000000000002</v>
      </c>
      <c r="N799" s="426" t="s">
        <v>342</v>
      </c>
      <c r="O799" s="432"/>
      <c r="P799" s="431" t="s">
        <v>364</v>
      </c>
      <c r="Q799" s="431"/>
      <c r="S799" s="442">
        <f t="shared" si="819"/>
        <v>2.2000000000000002</v>
      </c>
      <c r="T799" s="443">
        <f t="shared" si="820"/>
        <v>2.2000000000000002</v>
      </c>
      <c r="U799" s="442">
        <f t="shared" si="821"/>
        <v>0</v>
      </c>
      <c r="V799" s="444" t="str">
        <f t="shared" si="788"/>
        <v>kg feed/kg  eggs</v>
      </c>
      <c r="Z799" s="446"/>
      <c r="AP799" s="446"/>
      <c r="AS799" s="453"/>
      <c r="AU799" s="450" t="str">
        <f t="shared" ca="1" si="789"/>
        <v/>
      </c>
      <c r="AV799" s="450" t="str">
        <f t="shared" ca="1" si="790"/>
        <v/>
      </c>
      <c r="AX799" s="450" t="str">
        <f t="shared" ca="1" si="791"/>
        <v/>
      </c>
      <c r="AY799" s="450" t="str">
        <f t="shared" ca="1" si="792"/>
        <v/>
      </c>
      <c r="BA799" s="450" t="str">
        <f t="shared" ca="1" si="793"/>
        <v/>
      </c>
      <c r="BB799" s="450" t="str">
        <f t="shared" ca="1" si="794"/>
        <v/>
      </c>
      <c r="BD799" s="450" t="str">
        <f t="shared" ca="1" si="795"/>
        <v/>
      </c>
      <c r="BE799" s="450" t="str">
        <f t="shared" ca="1" si="796"/>
        <v/>
      </c>
      <c r="BG799" s="450" t="str">
        <f t="shared" ca="1" si="797"/>
        <v/>
      </c>
      <c r="BH799" s="450" t="str">
        <f t="shared" ca="1" si="798"/>
        <v/>
      </c>
      <c r="BI799" s="451"/>
      <c r="BJ799" s="450" t="str">
        <f t="shared" ca="1" si="799"/>
        <v/>
      </c>
      <c r="BK799" s="450" t="str">
        <f t="shared" ca="1" si="800"/>
        <v/>
      </c>
      <c r="BM799" s="450" t="str">
        <f t="shared" ca="1" si="801"/>
        <v/>
      </c>
      <c r="BN799" s="450" t="str">
        <f t="shared" ca="1" si="802"/>
        <v/>
      </c>
      <c r="BP799" s="450" t="str">
        <f t="shared" ca="1" si="803"/>
        <v/>
      </c>
      <c r="BQ799" s="450" t="str">
        <f t="shared" ca="1" si="804"/>
        <v/>
      </c>
      <c r="BS799" s="450" t="str">
        <f t="shared" ca="1" si="805"/>
        <v/>
      </c>
      <c r="BT799" s="450" t="str">
        <f t="shared" ca="1" si="806"/>
        <v/>
      </c>
      <c r="BU799" s="452"/>
      <c r="BV799" s="446"/>
      <c r="BW799" s="450" t="str">
        <f t="shared" ca="1" si="807"/>
        <v/>
      </c>
      <c r="BX799" s="450" t="str">
        <f t="shared" ca="1" si="808"/>
        <v/>
      </c>
      <c r="BY799" s="452"/>
      <c r="BZ799" s="450" t="str">
        <f t="shared" ca="1" si="809"/>
        <v/>
      </c>
      <c r="CA799" s="450" t="str">
        <f t="shared" ca="1" si="810"/>
        <v/>
      </c>
      <c r="CC799" s="450" t="str">
        <f t="shared" ca="1" si="811"/>
        <v/>
      </c>
      <c r="CD799" s="450" t="str">
        <f t="shared" ca="1" si="812"/>
        <v/>
      </c>
      <c r="CF799" s="450" t="str">
        <f t="shared" si="813"/>
        <v/>
      </c>
      <c r="CG799" s="450" t="str">
        <f t="shared" si="814"/>
        <v/>
      </c>
      <c r="CI799" s="450" t="str">
        <f t="shared" ca="1" si="815"/>
        <v/>
      </c>
      <c r="CJ799" s="450" t="str">
        <f t="shared" ca="1" si="816"/>
        <v/>
      </c>
      <c r="CL799" s="450" t="str">
        <f t="shared" ca="1" si="817"/>
        <v/>
      </c>
      <c r="CM799" s="450" t="str">
        <f t="shared" ca="1" si="818"/>
        <v/>
      </c>
    </row>
    <row r="800" spans="1:92" s="441" customFormat="1" ht="17.399999999999999" x14ac:dyDescent="0.55000000000000004">
      <c r="A800" s="445">
        <v>8</v>
      </c>
      <c r="B800" s="423" t="str">
        <f t="shared" si="822"/>
        <v>: Peters 2014</v>
      </c>
      <c r="C800" s="474" t="s">
        <v>415</v>
      </c>
      <c r="D800" s="475" t="s">
        <v>416</v>
      </c>
      <c r="E800" s="476"/>
      <c r="F800" s="475" t="s">
        <v>187</v>
      </c>
      <c r="G800" s="476"/>
      <c r="H800" s="477"/>
      <c r="I800" s="475">
        <v>2014</v>
      </c>
      <c r="J800" s="477"/>
      <c r="K800" s="574">
        <v>2.6</v>
      </c>
      <c r="L800" s="478" t="s">
        <v>364</v>
      </c>
      <c r="M800" s="479">
        <f>K800</f>
        <v>2.6</v>
      </c>
      <c r="N800" s="478" t="s">
        <v>396</v>
      </c>
      <c r="O800" s="504"/>
      <c r="P800" s="457" t="s">
        <v>420</v>
      </c>
      <c r="Q800" s="431"/>
      <c r="S800" s="442">
        <f t="shared" si="819"/>
        <v>2.6</v>
      </c>
      <c r="T800" s="443">
        <f t="shared" si="820"/>
        <v>2.6</v>
      </c>
      <c r="U800" s="442">
        <f t="shared" si="821"/>
        <v>0</v>
      </c>
      <c r="V800" s="444" t="str">
        <f t="shared" si="788"/>
        <v>tons feed per ton eggs</v>
      </c>
      <c r="Z800" s="446"/>
      <c r="AP800" s="446"/>
      <c r="AS800" s="453"/>
      <c r="AU800" s="450" t="str">
        <f t="shared" ca="1" si="789"/>
        <v/>
      </c>
      <c r="AV800" s="450" t="str">
        <f t="shared" ca="1" si="790"/>
        <v/>
      </c>
      <c r="AX800" s="450" t="str">
        <f t="shared" ca="1" si="791"/>
        <v/>
      </c>
      <c r="AY800" s="450" t="str">
        <f t="shared" ca="1" si="792"/>
        <v/>
      </c>
      <c r="BA800" s="450" t="str">
        <f t="shared" ca="1" si="793"/>
        <v/>
      </c>
      <c r="BB800" s="450" t="str">
        <f t="shared" ca="1" si="794"/>
        <v/>
      </c>
      <c r="BD800" s="450" t="str">
        <f t="shared" ca="1" si="795"/>
        <v/>
      </c>
      <c r="BE800" s="450" t="str">
        <f t="shared" ca="1" si="796"/>
        <v/>
      </c>
      <c r="BG800" s="450" t="str">
        <f t="shared" ca="1" si="797"/>
        <v/>
      </c>
      <c r="BH800" s="450" t="str">
        <f t="shared" ca="1" si="798"/>
        <v/>
      </c>
      <c r="BI800" s="451"/>
      <c r="BJ800" s="450" t="str">
        <f t="shared" ca="1" si="799"/>
        <v/>
      </c>
      <c r="BK800" s="450" t="str">
        <f t="shared" ca="1" si="800"/>
        <v/>
      </c>
      <c r="BM800" s="450" t="str">
        <f t="shared" ca="1" si="801"/>
        <v/>
      </c>
      <c r="BN800" s="450" t="str">
        <f t="shared" ca="1" si="802"/>
        <v/>
      </c>
      <c r="BP800" s="450" t="str">
        <f t="shared" ca="1" si="803"/>
        <v/>
      </c>
      <c r="BQ800" s="450" t="str">
        <f t="shared" ca="1" si="804"/>
        <v/>
      </c>
      <c r="BS800" s="450" t="str">
        <f t="shared" ca="1" si="805"/>
        <v/>
      </c>
      <c r="BT800" s="450" t="str">
        <f t="shared" ca="1" si="806"/>
        <v/>
      </c>
      <c r="BU800" s="452"/>
      <c r="BV800" s="446"/>
      <c r="BW800" s="450" t="str">
        <f t="shared" ca="1" si="807"/>
        <v/>
      </c>
      <c r="BX800" s="450" t="str">
        <f t="shared" ca="1" si="808"/>
        <v/>
      </c>
      <c r="BY800" s="452"/>
      <c r="BZ800" s="450" t="str">
        <f t="shared" ca="1" si="809"/>
        <v/>
      </c>
      <c r="CA800" s="450" t="str">
        <f t="shared" ca="1" si="810"/>
        <v/>
      </c>
      <c r="CC800" s="450" t="str">
        <f t="shared" ca="1" si="811"/>
        <v/>
      </c>
      <c r="CD800" s="450" t="str">
        <f t="shared" ca="1" si="812"/>
        <v/>
      </c>
      <c r="CF800" s="450" t="str">
        <f t="shared" si="813"/>
        <v/>
      </c>
      <c r="CG800" s="450" t="str">
        <f t="shared" si="814"/>
        <v/>
      </c>
      <c r="CI800" s="450" t="str">
        <f t="shared" ca="1" si="815"/>
        <v/>
      </c>
      <c r="CJ800" s="450" t="str">
        <f t="shared" ca="1" si="816"/>
        <v/>
      </c>
      <c r="CL800" s="450" t="str">
        <f t="shared" ca="1" si="817"/>
        <v/>
      </c>
      <c r="CM800" s="450" t="str">
        <f t="shared" ca="1" si="818"/>
        <v/>
      </c>
    </row>
    <row r="801" spans="1:92" s="441" customFormat="1" ht="17.399999999999999" x14ac:dyDescent="0.55000000000000004">
      <c r="A801" s="445">
        <v>9</v>
      </c>
      <c r="B801" s="423" t="str">
        <f t="shared" si="822"/>
        <v>: Tilman 2014</v>
      </c>
      <c r="C801" s="474" t="s">
        <v>423</v>
      </c>
      <c r="D801" s="475" t="s">
        <v>424</v>
      </c>
      <c r="E801" s="476"/>
      <c r="F801" s="475" t="s">
        <v>266</v>
      </c>
      <c r="G801" s="476"/>
      <c r="H801" s="477"/>
      <c r="I801" s="475">
        <v>2014</v>
      </c>
      <c r="J801" s="477"/>
      <c r="K801" s="574">
        <v>2.6</v>
      </c>
      <c r="L801" s="478" t="s">
        <v>427</v>
      </c>
      <c r="M801" s="479">
        <f>K801</f>
        <v>2.6</v>
      </c>
      <c r="N801" s="478" t="s">
        <v>427</v>
      </c>
      <c r="O801" s="432"/>
      <c r="P801" s="431"/>
      <c r="Q801" s="431"/>
      <c r="S801" s="442">
        <f t="shared" si="819"/>
        <v>2.6</v>
      </c>
      <c r="T801" s="443">
        <f t="shared" si="820"/>
        <v>2.6</v>
      </c>
      <c r="U801" s="442">
        <f t="shared" si="821"/>
        <v>0</v>
      </c>
      <c r="V801" s="444" t="str">
        <f t="shared" si="788"/>
        <v>kg protein feed/kg protein eggs</v>
      </c>
      <c r="Z801" s="446"/>
      <c r="AP801" s="446"/>
      <c r="AS801" s="453"/>
      <c r="AU801" s="450" t="str">
        <f t="shared" ca="1" si="789"/>
        <v/>
      </c>
      <c r="AV801" s="450" t="str">
        <f t="shared" ca="1" si="790"/>
        <v/>
      </c>
      <c r="AX801" s="450" t="str">
        <f t="shared" ca="1" si="791"/>
        <v/>
      </c>
      <c r="AY801" s="450" t="str">
        <f t="shared" ca="1" si="792"/>
        <v/>
      </c>
      <c r="BA801" s="450" t="str">
        <f t="shared" ca="1" si="793"/>
        <v/>
      </c>
      <c r="BB801" s="450" t="str">
        <f t="shared" ca="1" si="794"/>
        <v/>
      </c>
      <c r="BD801" s="450" t="str">
        <f t="shared" ca="1" si="795"/>
        <v/>
      </c>
      <c r="BE801" s="450" t="str">
        <f t="shared" ca="1" si="796"/>
        <v/>
      </c>
      <c r="BG801" s="450" t="str">
        <f t="shared" ca="1" si="797"/>
        <v/>
      </c>
      <c r="BH801" s="450" t="str">
        <f t="shared" ca="1" si="798"/>
        <v/>
      </c>
      <c r="BI801" s="451"/>
      <c r="BJ801" s="450" t="str">
        <f t="shared" ca="1" si="799"/>
        <v/>
      </c>
      <c r="BK801" s="450" t="str">
        <f t="shared" ca="1" si="800"/>
        <v/>
      </c>
      <c r="BM801" s="450" t="str">
        <f t="shared" ca="1" si="801"/>
        <v/>
      </c>
      <c r="BN801" s="450" t="str">
        <f t="shared" ca="1" si="802"/>
        <v/>
      </c>
      <c r="BP801" s="450" t="str">
        <f t="shared" ca="1" si="803"/>
        <v/>
      </c>
      <c r="BQ801" s="450" t="str">
        <f t="shared" ca="1" si="804"/>
        <v/>
      </c>
      <c r="BS801" s="450" t="str">
        <f t="shared" ca="1" si="805"/>
        <v/>
      </c>
      <c r="BT801" s="450" t="str">
        <f t="shared" ca="1" si="806"/>
        <v/>
      </c>
      <c r="BU801" s="452"/>
      <c r="BV801" s="446"/>
      <c r="BW801" s="450" t="str">
        <f t="shared" ca="1" si="807"/>
        <v/>
      </c>
      <c r="BX801" s="450" t="str">
        <f t="shared" ca="1" si="808"/>
        <v/>
      </c>
      <c r="BY801" s="452"/>
      <c r="BZ801" s="450" t="str">
        <f t="shared" ca="1" si="809"/>
        <v/>
      </c>
      <c r="CA801" s="450" t="str">
        <f t="shared" ca="1" si="810"/>
        <v/>
      </c>
      <c r="CC801" s="450" t="str">
        <f t="shared" ca="1" si="811"/>
        <v/>
      </c>
      <c r="CD801" s="450" t="str">
        <f t="shared" ca="1" si="812"/>
        <v/>
      </c>
      <c r="CF801" s="450" t="str">
        <f t="shared" si="813"/>
        <v/>
      </c>
      <c r="CG801" s="450" t="str">
        <f t="shared" si="814"/>
        <v/>
      </c>
      <c r="CI801" s="450" t="str">
        <f t="shared" ca="1" si="815"/>
        <v/>
      </c>
      <c r="CJ801" s="450" t="str">
        <f t="shared" ca="1" si="816"/>
        <v/>
      </c>
      <c r="CL801" s="450" t="str">
        <f t="shared" ca="1" si="817"/>
        <v/>
      </c>
      <c r="CM801" s="450" t="str">
        <f t="shared" ca="1" si="818"/>
        <v/>
      </c>
    </row>
    <row r="802" spans="1:92" s="441" customFormat="1" ht="17.399999999999999" x14ac:dyDescent="0.55000000000000004">
      <c r="A802" s="445">
        <v>10</v>
      </c>
      <c r="B802" s="423" t="str">
        <f t="shared" si="822"/>
        <v xml:space="preserve">: </v>
      </c>
      <c r="C802" s="424"/>
      <c r="D802" s="424"/>
      <c r="E802" s="425"/>
      <c r="F802" s="424"/>
      <c r="G802" s="425"/>
      <c r="H802" s="305"/>
      <c r="I802" s="424"/>
      <c r="J802" s="306"/>
      <c r="K802" s="529"/>
      <c r="L802" s="426"/>
      <c r="M802" s="427"/>
      <c r="N802" s="426" t="s">
        <v>342</v>
      </c>
      <c r="O802" s="432"/>
      <c r="P802" s="431"/>
      <c r="Q802" s="431"/>
      <c r="S802" s="442" t="str">
        <f t="shared" si="819"/>
        <v/>
      </c>
      <c r="T802" s="443" t="str">
        <f t="shared" si="820"/>
        <v/>
      </c>
      <c r="U802" s="442" t="str">
        <f t="shared" si="821"/>
        <v/>
      </c>
      <c r="V802" s="444" t="str">
        <f t="shared" si="788"/>
        <v>kg feed/kg  eggs</v>
      </c>
      <c r="Z802" s="446"/>
      <c r="AP802" s="446"/>
      <c r="AS802" s="453"/>
      <c r="AU802" s="450" t="str">
        <f t="shared" ca="1" si="789"/>
        <v/>
      </c>
      <c r="AV802" s="450" t="str">
        <f t="shared" ca="1" si="790"/>
        <v/>
      </c>
      <c r="AX802" s="450" t="str">
        <f t="shared" ca="1" si="791"/>
        <v/>
      </c>
      <c r="AY802" s="450" t="str">
        <f t="shared" ca="1" si="792"/>
        <v/>
      </c>
      <c r="BA802" s="450" t="str">
        <f t="shared" ca="1" si="793"/>
        <v/>
      </c>
      <c r="BB802" s="450" t="str">
        <f t="shared" ca="1" si="794"/>
        <v/>
      </c>
      <c r="BD802" s="450" t="str">
        <f t="shared" ca="1" si="795"/>
        <v/>
      </c>
      <c r="BE802" s="450" t="str">
        <f t="shared" ca="1" si="796"/>
        <v/>
      </c>
      <c r="BG802" s="450" t="str">
        <f t="shared" ca="1" si="797"/>
        <v/>
      </c>
      <c r="BH802" s="450" t="str">
        <f t="shared" ca="1" si="798"/>
        <v/>
      </c>
      <c r="BI802" s="451"/>
      <c r="BJ802" s="450" t="str">
        <f t="shared" ca="1" si="799"/>
        <v/>
      </c>
      <c r="BK802" s="450" t="str">
        <f t="shared" ca="1" si="800"/>
        <v/>
      </c>
      <c r="BM802" s="450" t="str">
        <f t="shared" ca="1" si="801"/>
        <v/>
      </c>
      <c r="BN802" s="450" t="str">
        <f t="shared" ca="1" si="802"/>
        <v/>
      </c>
      <c r="BP802" s="450" t="str">
        <f t="shared" ca="1" si="803"/>
        <v/>
      </c>
      <c r="BQ802" s="450" t="str">
        <f t="shared" ca="1" si="804"/>
        <v/>
      </c>
      <c r="BS802" s="450" t="str">
        <f t="shared" ca="1" si="805"/>
        <v/>
      </c>
      <c r="BT802" s="450" t="str">
        <f t="shared" ca="1" si="806"/>
        <v/>
      </c>
      <c r="BU802" s="452"/>
      <c r="BV802" s="446"/>
      <c r="BW802" s="450" t="str">
        <f t="shared" ca="1" si="807"/>
        <v/>
      </c>
      <c r="BX802" s="450" t="str">
        <f t="shared" ca="1" si="808"/>
        <v/>
      </c>
      <c r="BY802" s="452"/>
      <c r="BZ802" s="450" t="str">
        <f t="shared" ca="1" si="809"/>
        <v/>
      </c>
      <c r="CA802" s="450" t="str">
        <f t="shared" ca="1" si="810"/>
        <v/>
      </c>
      <c r="CC802" s="450" t="str">
        <f t="shared" ca="1" si="811"/>
        <v/>
      </c>
      <c r="CD802" s="450" t="str">
        <f t="shared" ca="1" si="812"/>
        <v/>
      </c>
      <c r="CF802" s="450" t="str">
        <f t="shared" si="813"/>
        <v/>
      </c>
      <c r="CG802" s="450" t="str">
        <f t="shared" si="814"/>
        <v/>
      </c>
      <c r="CI802" s="450" t="str">
        <f t="shared" ca="1" si="815"/>
        <v/>
      </c>
      <c r="CJ802" s="450" t="str">
        <f t="shared" ca="1" si="816"/>
        <v/>
      </c>
      <c r="CL802" s="450" t="str">
        <f t="shared" ca="1" si="817"/>
        <v/>
      </c>
      <c r="CM802" s="450" t="str">
        <f t="shared" ca="1" si="818"/>
        <v/>
      </c>
    </row>
    <row r="803" spans="1:92" s="441" customFormat="1" ht="17.399999999999999" x14ac:dyDescent="0.55000000000000004">
      <c r="A803" s="445">
        <v>11</v>
      </c>
      <c r="B803" s="423" t="str">
        <f t="shared" si="822"/>
        <v xml:space="preserve">: </v>
      </c>
      <c r="C803" s="424"/>
      <c r="D803" s="424"/>
      <c r="E803" s="425"/>
      <c r="F803" s="424"/>
      <c r="G803" s="425"/>
      <c r="H803" s="305"/>
      <c r="I803" s="424"/>
      <c r="J803" s="306"/>
      <c r="K803" s="529"/>
      <c r="L803" s="426"/>
      <c r="M803" s="427"/>
      <c r="N803" s="426" t="s">
        <v>342</v>
      </c>
      <c r="O803" s="432"/>
      <c r="P803" s="431"/>
      <c r="Q803" s="431"/>
      <c r="S803" s="442" t="str">
        <f t="shared" si="819"/>
        <v/>
      </c>
      <c r="T803" s="443" t="str">
        <f t="shared" si="820"/>
        <v/>
      </c>
      <c r="U803" s="442" t="str">
        <f t="shared" si="821"/>
        <v/>
      </c>
      <c r="V803" s="444" t="str">
        <f t="shared" si="788"/>
        <v>kg feed/kg  eggs</v>
      </c>
      <c r="Z803" s="446"/>
      <c r="AP803" s="446"/>
      <c r="AS803" s="453"/>
      <c r="AU803" s="450" t="str">
        <f t="shared" ca="1" si="789"/>
        <v/>
      </c>
      <c r="AV803" s="450" t="str">
        <f t="shared" ca="1" si="790"/>
        <v/>
      </c>
      <c r="AX803" s="450" t="str">
        <f t="shared" ca="1" si="791"/>
        <v/>
      </c>
      <c r="AY803" s="450" t="str">
        <f t="shared" ca="1" si="792"/>
        <v/>
      </c>
      <c r="BA803" s="450" t="str">
        <f t="shared" ca="1" si="793"/>
        <v/>
      </c>
      <c r="BB803" s="450" t="str">
        <f t="shared" ca="1" si="794"/>
        <v/>
      </c>
      <c r="BD803" s="450" t="str">
        <f t="shared" ca="1" si="795"/>
        <v/>
      </c>
      <c r="BE803" s="450" t="str">
        <f t="shared" ca="1" si="796"/>
        <v/>
      </c>
      <c r="BG803" s="450" t="str">
        <f t="shared" ca="1" si="797"/>
        <v/>
      </c>
      <c r="BH803" s="450" t="str">
        <f t="shared" ca="1" si="798"/>
        <v/>
      </c>
      <c r="BI803" s="451"/>
      <c r="BJ803" s="450" t="str">
        <f t="shared" ca="1" si="799"/>
        <v/>
      </c>
      <c r="BK803" s="450" t="str">
        <f t="shared" ca="1" si="800"/>
        <v/>
      </c>
      <c r="BM803" s="450" t="str">
        <f t="shared" ca="1" si="801"/>
        <v/>
      </c>
      <c r="BN803" s="450" t="str">
        <f t="shared" ca="1" si="802"/>
        <v/>
      </c>
      <c r="BP803" s="450" t="str">
        <f t="shared" ca="1" si="803"/>
        <v/>
      </c>
      <c r="BQ803" s="450" t="str">
        <f t="shared" ca="1" si="804"/>
        <v/>
      </c>
      <c r="BS803" s="450" t="str">
        <f t="shared" ca="1" si="805"/>
        <v/>
      </c>
      <c r="BT803" s="450" t="str">
        <f t="shared" ca="1" si="806"/>
        <v/>
      </c>
      <c r="BU803" s="452"/>
      <c r="BV803" s="446"/>
      <c r="BW803" s="450" t="str">
        <f t="shared" ca="1" si="807"/>
        <v/>
      </c>
      <c r="BX803" s="450" t="str">
        <f t="shared" ca="1" si="808"/>
        <v/>
      </c>
      <c r="BY803" s="452"/>
      <c r="BZ803" s="450" t="str">
        <f t="shared" ca="1" si="809"/>
        <v/>
      </c>
      <c r="CA803" s="450" t="str">
        <f t="shared" ca="1" si="810"/>
        <v/>
      </c>
      <c r="CC803" s="450" t="str">
        <f t="shared" ca="1" si="811"/>
        <v/>
      </c>
      <c r="CD803" s="450" t="str">
        <f t="shared" ca="1" si="812"/>
        <v/>
      </c>
      <c r="CF803" s="450" t="str">
        <f t="shared" si="813"/>
        <v/>
      </c>
      <c r="CG803" s="450" t="str">
        <f t="shared" si="814"/>
        <v/>
      </c>
      <c r="CI803" s="450" t="str">
        <f t="shared" ca="1" si="815"/>
        <v/>
      </c>
      <c r="CJ803" s="450" t="str">
        <f t="shared" ca="1" si="816"/>
        <v/>
      </c>
      <c r="CL803" s="450" t="str">
        <f t="shared" ca="1" si="817"/>
        <v/>
      </c>
      <c r="CM803" s="450" t="str">
        <f t="shared" ca="1" si="818"/>
        <v/>
      </c>
    </row>
    <row r="804" spans="1:92" s="441" customFormat="1" ht="17.399999999999999" x14ac:dyDescent="0.55000000000000004">
      <c r="A804" s="445">
        <v>12</v>
      </c>
      <c r="B804" s="423" t="str">
        <f t="shared" si="822"/>
        <v xml:space="preserve">: </v>
      </c>
      <c r="C804" s="424"/>
      <c r="D804" s="424"/>
      <c r="E804" s="425"/>
      <c r="F804" s="424"/>
      <c r="G804" s="425"/>
      <c r="H804" s="305"/>
      <c r="I804" s="424"/>
      <c r="J804" s="306"/>
      <c r="K804" s="529"/>
      <c r="L804" s="426"/>
      <c r="M804" s="427"/>
      <c r="N804" s="426" t="s">
        <v>342</v>
      </c>
      <c r="O804" s="432"/>
      <c r="P804" s="431"/>
      <c r="Q804" s="431"/>
      <c r="S804" s="442" t="str">
        <f t="shared" si="819"/>
        <v/>
      </c>
      <c r="T804" s="443" t="str">
        <f t="shared" si="820"/>
        <v/>
      </c>
      <c r="U804" s="442" t="str">
        <f t="shared" si="821"/>
        <v/>
      </c>
      <c r="V804" s="444" t="str">
        <f t="shared" si="788"/>
        <v>kg feed/kg  eggs</v>
      </c>
      <c r="Z804" s="446"/>
      <c r="AP804" s="446"/>
      <c r="AS804" s="453"/>
      <c r="AU804" s="450" t="str">
        <f t="shared" ca="1" si="789"/>
        <v/>
      </c>
      <c r="AV804" s="450" t="str">
        <f t="shared" ca="1" si="790"/>
        <v/>
      </c>
      <c r="AX804" s="450" t="str">
        <f t="shared" ca="1" si="791"/>
        <v/>
      </c>
      <c r="AY804" s="450" t="str">
        <f t="shared" ca="1" si="792"/>
        <v/>
      </c>
      <c r="BA804" s="450" t="str">
        <f t="shared" ca="1" si="793"/>
        <v/>
      </c>
      <c r="BB804" s="450" t="str">
        <f t="shared" ca="1" si="794"/>
        <v/>
      </c>
      <c r="BD804" s="450" t="str">
        <f t="shared" ca="1" si="795"/>
        <v/>
      </c>
      <c r="BE804" s="450" t="str">
        <f t="shared" ca="1" si="796"/>
        <v/>
      </c>
      <c r="BG804" s="450" t="str">
        <f t="shared" ca="1" si="797"/>
        <v/>
      </c>
      <c r="BH804" s="450" t="str">
        <f t="shared" ca="1" si="798"/>
        <v/>
      </c>
      <c r="BI804" s="451"/>
      <c r="BJ804" s="450" t="str">
        <f t="shared" ca="1" si="799"/>
        <v/>
      </c>
      <c r="BK804" s="450" t="str">
        <f t="shared" ca="1" si="800"/>
        <v/>
      </c>
      <c r="BM804" s="450" t="str">
        <f t="shared" ca="1" si="801"/>
        <v/>
      </c>
      <c r="BN804" s="450" t="str">
        <f t="shared" ca="1" si="802"/>
        <v/>
      </c>
      <c r="BP804" s="450" t="str">
        <f t="shared" ca="1" si="803"/>
        <v/>
      </c>
      <c r="BQ804" s="450" t="str">
        <f t="shared" ca="1" si="804"/>
        <v/>
      </c>
      <c r="BS804" s="450" t="str">
        <f t="shared" ca="1" si="805"/>
        <v/>
      </c>
      <c r="BT804" s="450" t="str">
        <f t="shared" ca="1" si="806"/>
        <v/>
      </c>
      <c r="BU804" s="452"/>
      <c r="BV804" s="446"/>
      <c r="BW804" s="450" t="str">
        <f t="shared" ca="1" si="807"/>
        <v/>
      </c>
      <c r="BX804" s="450" t="str">
        <f t="shared" ca="1" si="808"/>
        <v/>
      </c>
      <c r="BY804" s="452"/>
      <c r="BZ804" s="450" t="str">
        <f t="shared" ca="1" si="809"/>
        <v/>
      </c>
      <c r="CA804" s="450" t="str">
        <f t="shared" ca="1" si="810"/>
        <v/>
      </c>
      <c r="CC804" s="450" t="str">
        <f t="shared" ca="1" si="811"/>
        <v/>
      </c>
      <c r="CD804" s="450" t="str">
        <f t="shared" ca="1" si="812"/>
        <v/>
      </c>
      <c r="CF804" s="450" t="str">
        <f t="shared" si="813"/>
        <v/>
      </c>
      <c r="CG804" s="450" t="str">
        <f t="shared" si="814"/>
        <v/>
      </c>
      <c r="CI804" s="450" t="str">
        <f t="shared" ca="1" si="815"/>
        <v/>
      </c>
      <c r="CJ804" s="450" t="str">
        <f t="shared" ca="1" si="816"/>
        <v/>
      </c>
      <c r="CL804" s="450" t="str">
        <f t="shared" ca="1" si="817"/>
        <v/>
      </c>
      <c r="CM804" s="450" t="str">
        <f t="shared" ca="1" si="818"/>
        <v/>
      </c>
    </row>
    <row r="805" spans="1:92" s="441" customFormat="1" ht="17.399999999999999" x14ac:dyDescent="0.55000000000000004">
      <c r="A805" s="445">
        <v>13</v>
      </c>
      <c r="B805" s="423" t="str">
        <f t="shared" si="822"/>
        <v xml:space="preserve">: </v>
      </c>
      <c r="C805" s="424"/>
      <c r="D805" s="424"/>
      <c r="E805" s="425"/>
      <c r="F805" s="424"/>
      <c r="G805" s="425"/>
      <c r="H805" s="305"/>
      <c r="I805" s="424"/>
      <c r="J805" s="306"/>
      <c r="K805" s="529"/>
      <c r="L805" s="426"/>
      <c r="M805" s="427"/>
      <c r="N805" s="426" t="s">
        <v>342</v>
      </c>
      <c r="O805" s="432"/>
      <c r="P805" s="431"/>
      <c r="Q805" s="431"/>
      <c r="S805" s="442" t="str">
        <f t="shared" si="819"/>
        <v/>
      </c>
      <c r="T805" s="443" t="str">
        <f t="shared" si="820"/>
        <v/>
      </c>
      <c r="U805" s="442" t="str">
        <f t="shared" si="821"/>
        <v/>
      </c>
      <c r="V805" s="444" t="str">
        <f t="shared" si="788"/>
        <v>kg feed/kg  eggs</v>
      </c>
      <c r="Z805" s="446"/>
      <c r="AP805" s="446"/>
      <c r="AS805" s="453"/>
      <c r="AU805" s="450" t="str">
        <f t="shared" ca="1" si="789"/>
        <v/>
      </c>
      <c r="AV805" s="450" t="str">
        <f t="shared" ca="1" si="790"/>
        <v/>
      </c>
      <c r="AX805" s="450" t="str">
        <f t="shared" ca="1" si="791"/>
        <v/>
      </c>
      <c r="AY805" s="450" t="str">
        <f t="shared" ca="1" si="792"/>
        <v/>
      </c>
      <c r="BA805" s="450" t="str">
        <f t="shared" ca="1" si="793"/>
        <v/>
      </c>
      <c r="BB805" s="450" t="str">
        <f t="shared" ca="1" si="794"/>
        <v/>
      </c>
      <c r="BD805" s="450" t="str">
        <f t="shared" ca="1" si="795"/>
        <v/>
      </c>
      <c r="BE805" s="450" t="str">
        <f t="shared" ca="1" si="796"/>
        <v/>
      </c>
      <c r="BG805" s="450" t="str">
        <f t="shared" ca="1" si="797"/>
        <v/>
      </c>
      <c r="BH805" s="450" t="str">
        <f t="shared" ca="1" si="798"/>
        <v/>
      </c>
      <c r="BI805" s="451"/>
      <c r="BJ805" s="450" t="str">
        <f t="shared" ca="1" si="799"/>
        <v/>
      </c>
      <c r="BK805" s="450" t="str">
        <f t="shared" ca="1" si="800"/>
        <v/>
      </c>
      <c r="BM805" s="450" t="str">
        <f t="shared" ca="1" si="801"/>
        <v/>
      </c>
      <c r="BN805" s="450" t="str">
        <f t="shared" ca="1" si="802"/>
        <v/>
      </c>
      <c r="BP805" s="450" t="str">
        <f t="shared" ca="1" si="803"/>
        <v/>
      </c>
      <c r="BQ805" s="450" t="str">
        <f t="shared" ca="1" si="804"/>
        <v/>
      </c>
      <c r="BS805" s="450" t="str">
        <f t="shared" ca="1" si="805"/>
        <v/>
      </c>
      <c r="BT805" s="450" t="str">
        <f t="shared" ca="1" si="806"/>
        <v/>
      </c>
      <c r="BU805" s="452"/>
      <c r="BV805" s="446"/>
      <c r="BW805" s="450" t="str">
        <f t="shared" ca="1" si="807"/>
        <v/>
      </c>
      <c r="BX805" s="450" t="str">
        <f t="shared" ca="1" si="808"/>
        <v/>
      </c>
      <c r="BY805" s="452"/>
      <c r="BZ805" s="450" t="str">
        <f t="shared" ca="1" si="809"/>
        <v/>
      </c>
      <c r="CA805" s="450" t="str">
        <f t="shared" ca="1" si="810"/>
        <v/>
      </c>
      <c r="CC805" s="450" t="str">
        <f t="shared" ca="1" si="811"/>
        <v/>
      </c>
      <c r="CD805" s="450" t="str">
        <f t="shared" ca="1" si="812"/>
        <v/>
      </c>
      <c r="CF805" s="450" t="str">
        <f t="shared" si="813"/>
        <v/>
      </c>
      <c r="CG805" s="450" t="str">
        <f t="shared" si="814"/>
        <v/>
      </c>
      <c r="CI805" s="450" t="str">
        <f t="shared" ca="1" si="815"/>
        <v/>
      </c>
      <c r="CJ805" s="450" t="str">
        <f t="shared" ca="1" si="816"/>
        <v/>
      </c>
      <c r="CL805" s="450" t="str">
        <f t="shared" ca="1" si="817"/>
        <v/>
      </c>
      <c r="CM805" s="450" t="str">
        <f t="shared" ca="1" si="818"/>
        <v/>
      </c>
    </row>
    <row r="806" spans="1:92" s="441" customFormat="1" ht="17.399999999999999" x14ac:dyDescent="0.55000000000000004">
      <c r="A806" s="445">
        <v>14</v>
      </c>
      <c r="B806" s="423" t="str">
        <f t="shared" si="822"/>
        <v xml:space="preserve">: </v>
      </c>
      <c r="C806" s="424"/>
      <c r="D806" s="424"/>
      <c r="E806" s="425"/>
      <c r="F806" s="424"/>
      <c r="G806" s="425"/>
      <c r="H806" s="305"/>
      <c r="I806" s="424"/>
      <c r="J806" s="306"/>
      <c r="K806" s="529"/>
      <c r="L806" s="426"/>
      <c r="M806" s="427"/>
      <c r="N806" s="426" t="s">
        <v>342</v>
      </c>
      <c r="O806" s="432"/>
      <c r="P806" s="431"/>
      <c r="Q806" s="431"/>
      <c r="S806" s="442" t="str">
        <f t="shared" si="819"/>
        <v/>
      </c>
      <c r="T806" s="443" t="str">
        <f t="shared" si="820"/>
        <v/>
      </c>
      <c r="U806" s="442" t="str">
        <f t="shared" si="821"/>
        <v/>
      </c>
      <c r="V806" s="444" t="str">
        <f t="shared" si="788"/>
        <v>kg feed/kg  eggs</v>
      </c>
      <c r="Z806" s="446"/>
      <c r="AP806" s="446"/>
      <c r="AS806" s="453"/>
      <c r="AU806" s="450" t="str">
        <f t="shared" ca="1" si="789"/>
        <v/>
      </c>
      <c r="AV806" s="450" t="str">
        <f t="shared" ca="1" si="790"/>
        <v/>
      </c>
      <c r="AX806" s="450" t="str">
        <f t="shared" ca="1" si="791"/>
        <v/>
      </c>
      <c r="AY806" s="450" t="str">
        <f t="shared" ca="1" si="792"/>
        <v/>
      </c>
      <c r="BA806" s="450" t="str">
        <f t="shared" ca="1" si="793"/>
        <v/>
      </c>
      <c r="BB806" s="450" t="str">
        <f t="shared" ca="1" si="794"/>
        <v/>
      </c>
      <c r="BD806" s="450" t="str">
        <f t="shared" ca="1" si="795"/>
        <v/>
      </c>
      <c r="BE806" s="450" t="str">
        <f t="shared" ca="1" si="796"/>
        <v/>
      </c>
      <c r="BG806" s="450" t="str">
        <f t="shared" ca="1" si="797"/>
        <v/>
      </c>
      <c r="BH806" s="450" t="str">
        <f t="shared" ca="1" si="798"/>
        <v/>
      </c>
      <c r="BI806" s="451"/>
      <c r="BJ806" s="450" t="str">
        <f t="shared" ca="1" si="799"/>
        <v/>
      </c>
      <c r="BK806" s="450" t="str">
        <f t="shared" ca="1" si="800"/>
        <v/>
      </c>
      <c r="BM806" s="450" t="str">
        <f t="shared" ca="1" si="801"/>
        <v/>
      </c>
      <c r="BN806" s="450" t="str">
        <f t="shared" ca="1" si="802"/>
        <v/>
      </c>
      <c r="BP806" s="450" t="str">
        <f t="shared" ca="1" si="803"/>
        <v/>
      </c>
      <c r="BQ806" s="450" t="str">
        <f t="shared" ca="1" si="804"/>
        <v/>
      </c>
      <c r="BS806" s="450" t="str">
        <f t="shared" ca="1" si="805"/>
        <v/>
      </c>
      <c r="BT806" s="450" t="str">
        <f t="shared" ca="1" si="806"/>
        <v/>
      </c>
      <c r="BU806" s="452"/>
      <c r="BV806" s="446"/>
      <c r="BW806" s="450" t="str">
        <f t="shared" ca="1" si="807"/>
        <v/>
      </c>
      <c r="BX806" s="450" t="str">
        <f t="shared" ca="1" si="808"/>
        <v/>
      </c>
      <c r="BY806" s="452"/>
      <c r="BZ806" s="450" t="str">
        <f t="shared" ca="1" si="809"/>
        <v/>
      </c>
      <c r="CA806" s="450" t="str">
        <f t="shared" ca="1" si="810"/>
        <v/>
      </c>
      <c r="CC806" s="450" t="str">
        <f t="shared" ca="1" si="811"/>
        <v/>
      </c>
      <c r="CD806" s="450" t="str">
        <f t="shared" ca="1" si="812"/>
        <v/>
      </c>
      <c r="CF806" s="450" t="str">
        <f t="shared" si="813"/>
        <v/>
      </c>
      <c r="CG806" s="450" t="str">
        <f t="shared" si="814"/>
        <v/>
      </c>
      <c r="CI806" s="450" t="str">
        <f t="shared" ca="1" si="815"/>
        <v/>
      </c>
      <c r="CJ806" s="450" t="str">
        <f t="shared" ca="1" si="816"/>
        <v/>
      </c>
      <c r="CL806" s="450" t="str">
        <f t="shared" ca="1" si="817"/>
        <v/>
      </c>
      <c r="CM806" s="450" t="str">
        <f t="shared" ca="1" si="818"/>
        <v/>
      </c>
    </row>
    <row r="807" spans="1:92" s="441" customFormat="1" ht="17.399999999999999" x14ac:dyDescent="0.55000000000000004">
      <c r="A807" s="445">
        <v>15</v>
      </c>
      <c r="B807" s="423" t="str">
        <f t="shared" si="822"/>
        <v xml:space="preserve">: </v>
      </c>
      <c r="C807" s="424"/>
      <c r="D807" s="424"/>
      <c r="E807" s="425"/>
      <c r="F807" s="424"/>
      <c r="G807" s="425"/>
      <c r="H807" s="305"/>
      <c r="I807" s="424"/>
      <c r="J807" s="306"/>
      <c r="K807" s="529"/>
      <c r="L807" s="426"/>
      <c r="M807" s="427"/>
      <c r="N807" s="426" t="s">
        <v>342</v>
      </c>
      <c r="O807" s="432"/>
      <c r="P807" s="431"/>
      <c r="Q807" s="431"/>
      <c r="S807" s="442" t="str">
        <f t="shared" si="819"/>
        <v/>
      </c>
      <c r="T807" s="443" t="str">
        <f t="shared" si="820"/>
        <v/>
      </c>
      <c r="U807" s="442" t="str">
        <f t="shared" si="821"/>
        <v/>
      </c>
      <c r="V807" s="444" t="str">
        <f t="shared" si="788"/>
        <v>kg feed/kg  eggs</v>
      </c>
      <c r="Z807" s="446"/>
      <c r="AP807" s="446"/>
      <c r="AS807" s="453"/>
      <c r="AU807" s="450" t="str">
        <f t="shared" ca="1" si="789"/>
        <v/>
      </c>
      <c r="AV807" s="450" t="str">
        <f t="shared" ca="1" si="790"/>
        <v/>
      </c>
      <c r="AX807" s="450" t="str">
        <f t="shared" ca="1" si="791"/>
        <v/>
      </c>
      <c r="AY807" s="450" t="str">
        <f t="shared" ca="1" si="792"/>
        <v/>
      </c>
      <c r="BA807" s="450" t="str">
        <f t="shared" ca="1" si="793"/>
        <v/>
      </c>
      <c r="BB807" s="450" t="str">
        <f t="shared" ca="1" si="794"/>
        <v/>
      </c>
      <c r="BD807" s="450" t="str">
        <f t="shared" ca="1" si="795"/>
        <v/>
      </c>
      <c r="BE807" s="450" t="str">
        <f t="shared" ca="1" si="796"/>
        <v/>
      </c>
      <c r="BG807" s="450" t="str">
        <f t="shared" ca="1" si="797"/>
        <v/>
      </c>
      <c r="BH807" s="450" t="str">
        <f t="shared" ca="1" si="798"/>
        <v/>
      </c>
      <c r="BI807" s="451"/>
      <c r="BJ807" s="450" t="str">
        <f t="shared" ca="1" si="799"/>
        <v/>
      </c>
      <c r="BK807" s="450" t="str">
        <f t="shared" ca="1" si="800"/>
        <v/>
      </c>
      <c r="BM807" s="450" t="str">
        <f t="shared" ca="1" si="801"/>
        <v/>
      </c>
      <c r="BN807" s="450" t="str">
        <f t="shared" ca="1" si="802"/>
        <v/>
      </c>
      <c r="BP807" s="450" t="str">
        <f t="shared" ca="1" si="803"/>
        <v/>
      </c>
      <c r="BQ807" s="450" t="str">
        <f t="shared" ca="1" si="804"/>
        <v/>
      </c>
      <c r="BS807" s="450" t="str">
        <f t="shared" ca="1" si="805"/>
        <v/>
      </c>
      <c r="BT807" s="450" t="str">
        <f t="shared" ca="1" si="806"/>
        <v/>
      </c>
      <c r="BU807" s="452"/>
      <c r="BV807" s="446"/>
      <c r="BW807" s="450" t="str">
        <f t="shared" ca="1" si="807"/>
        <v/>
      </c>
      <c r="BX807" s="450" t="str">
        <f t="shared" ca="1" si="808"/>
        <v/>
      </c>
      <c r="BY807" s="452"/>
      <c r="BZ807" s="450" t="str">
        <f t="shared" ca="1" si="809"/>
        <v/>
      </c>
      <c r="CA807" s="450" t="str">
        <f t="shared" ca="1" si="810"/>
        <v/>
      </c>
      <c r="CC807" s="450" t="str">
        <f t="shared" ca="1" si="811"/>
        <v/>
      </c>
      <c r="CD807" s="450" t="str">
        <f t="shared" ca="1" si="812"/>
        <v/>
      </c>
      <c r="CF807" s="450" t="str">
        <f t="shared" si="813"/>
        <v/>
      </c>
      <c r="CG807" s="450" t="str">
        <f t="shared" si="814"/>
        <v/>
      </c>
      <c r="CI807" s="450" t="str">
        <f t="shared" ca="1" si="815"/>
        <v/>
      </c>
      <c r="CJ807" s="450" t="str">
        <f t="shared" ca="1" si="816"/>
        <v/>
      </c>
      <c r="CL807" s="450" t="str">
        <f t="shared" ca="1" si="817"/>
        <v/>
      </c>
      <c r="CM807" s="450" t="str">
        <f t="shared" ca="1" si="818"/>
        <v/>
      </c>
    </row>
    <row r="808" spans="1:92" s="441" customFormat="1" ht="17.399999999999999" x14ac:dyDescent="0.55000000000000004">
      <c r="A808" s="445">
        <v>16</v>
      </c>
      <c r="B808" s="423" t="str">
        <f t="shared" si="822"/>
        <v xml:space="preserve">: </v>
      </c>
      <c r="C808" s="424"/>
      <c r="D808" s="424"/>
      <c r="E808" s="425"/>
      <c r="F808" s="424"/>
      <c r="G808" s="425"/>
      <c r="H808" s="305"/>
      <c r="I808" s="424"/>
      <c r="J808" s="306"/>
      <c r="K808" s="529"/>
      <c r="L808" s="426"/>
      <c r="M808" s="427"/>
      <c r="N808" s="426" t="s">
        <v>342</v>
      </c>
      <c r="O808" s="432"/>
      <c r="P808" s="431"/>
      <c r="Q808" s="431"/>
      <c r="S808" s="442" t="str">
        <f t="shared" si="819"/>
        <v/>
      </c>
      <c r="T808" s="443" t="str">
        <f t="shared" si="820"/>
        <v/>
      </c>
      <c r="U808" s="442" t="str">
        <f t="shared" si="821"/>
        <v/>
      </c>
      <c r="V808" s="444" t="str">
        <f t="shared" si="788"/>
        <v>kg feed/kg  eggs</v>
      </c>
      <c r="Z808" s="446"/>
      <c r="AP808" s="446"/>
      <c r="AS808" s="453"/>
      <c r="AU808" s="450" t="str">
        <f t="shared" ca="1" si="789"/>
        <v/>
      </c>
      <c r="AV808" s="450" t="str">
        <f t="shared" ca="1" si="790"/>
        <v/>
      </c>
      <c r="AX808" s="450" t="str">
        <f t="shared" ca="1" si="791"/>
        <v/>
      </c>
      <c r="AY808" s="450" t="str">
        <f t="shared" ca="1" si="792"/>
        <v/>
      </c>
      <c r="BA808" s="450" t="str">
        <f t="shared" ca="1" si="793"/>
        <v/>
      </c>
      <c r="BB808" s="450" t="str">
        <f t="shared" ca="1" si="794"/>
        <v/>
      </c>
      <c r="BD808" s="450" t="str">
        <f t="shared" ca="1" si="795"/>
        <v/>
      </c>
      <c r="BE808" s="450" t="str">
        <f t="shared" ca="1" si="796"/>
        <v/>
      </c>
      <c r="BG808" s="450" t="str">
        <f t="shared" ca="1" si="797"/>
        <v/>
      </c>
      <c r="BH808" s="450" t="str">
        <f t="shared" ca="1" si="798"/>
        <v/>
      </c>
      <c r="BI808" s="451"/>
      <c r="BJ808" s="450" t="str">
        <f t="shared" ca="1" si="799"/>
        <v/>
      </c>
      <c r="BK808" s="450" t="str">
        <f t="shared" ca="1" si="800"/>
        <v/>
      </c>
      <c r="BM808" s="450" t="str">
        <f t="shared" ca="1" si="801"/>
        <v/>
      </c>
      <c r="BN808" s="450" t="str">
        <f t="shared" ca="1" si="802"/>
        <v/>
      </c>
      <c r="BP808" s="450" t="str">
        <f t="shared" ca="1" si="803"/>
        <v/>
      </c>
      <c r="BQ808" s="450" t="str">
        <f t="shared" ca="1" si="804"/>
        <v/>
      </c>
      <c r="BS808" s="450" t="str">
        <f t="shared" ca="1" si="805"/>
        <v/>
      </c>
      <c r="BT808" s="450" t="str">
        <f t="shared" ca="1" si="806"/>
        <v/>
      </c>
      <c r="BU808" s="452"/>
      <c r="BV808" s="446"/>
      <c r="BW808" s="450" t="str">
        <f t="shared" ca="1" si="807"/>
        <v/>
      </c>
      <c r="BX808" s="450" t="str">
        <f t="shared" ca="1" si="808"/>
        <v/>
      </c>
      <c r="BY808" s="452"/>
      <c r="BZ808" s="450" t="str">
        <f t="shared" ca="1" si="809"/>
        <v/>
      </c>
      <c r="CA808" s="450" t="str">
        <f t="shared" ca="1" si="810"/>
        <v/>
      </c>
      <c r="CC808" s="450" t="str">
        <f t="shared" ca="1" si="811"/>
        <v/>
      </c>
      <c r="CD808" s="450" t="str">
        <f t="shared" ca="1" si="812"/>
        <v/>
      </c>
      <c r="CF808" s="450" t="str">
        <f t="shared" si="813"/>
        <v/>
      </c>
      <c r="CG808" s="450" t="str">
        <f t="shared" si="814"/>
        <v/>
      </c>
      <c r="CI808" s="450" t="str">
        <f t="shared" ca="1" si="815"/>
        <v/>
      </c>
      <c r="CJ808" s="450" t="str">
        <f t="shared" ca="1" si="816"/>
        <v/>
      </c>
      <c r="CL808" s="450" t="str">
        <f t="shared" ca="1" si="817"/>
        <v/>
      </c>
      <c r="CM808" s="450" t="str">
        <f t="shared" ca="1" si="818"/>
        <v/>
      </c>
    </row>
    <row r="809" spans="1:92" s="441" customFormat="1" ht="17.399999999999999" x14ac:dyDescent="0.55000000000000004">
      <c r="A809" s="445">
        <v>17</v>
      </c>
      <c r="B809" s="423" t="str">
        <f t="shared" si="822"/>
        <v xml:space="preserve">: </v>
      </c>
      <c r="C809" s="424"/>
      <c r="D809" s="424"/>
      <c r="E809" s="425"/>
      <c r="F809" s="424"/>
      <c r="G809" s="425"/>
      <c r="H809" s="305"/>
      <c r="I809" s="424"/>
      <c r="J809" s="306"/>
      <c r="K809" s="529"/>
      <c r="L809" s="426"/>
      <c r="M809" s="427"/>
      <c r="N809" s="426" t="s">
        <v>342</v>
      </c>
      <c r="O809" s="432"/>
      <c r="P809" s="431"/>
      <c r="Q809" s="431"/>
      <c r="S809" s="442" t="str">
        <f t="shared" si="819"/>
        <v/>
      </c>
      <c r="T809" s="443" t="str">
        <f t="shared" si="820"/>
        <v/>
      </c>
      <c r="U809" s="442" t="str">
        <f t="shared" si="821"/>
        <v/>
      </c>
      <c r="V809" s="444" t="str">
        <f t="shared" si="788"/>
        <v>kg feed/kg  eggs</v>
      </c>
      <c r="Z809" s="446"/>
      <c r="AP809" s="446"/>
      <c r="AS809" s="453"/>
      <c r="AU809" s="450" t="str">
        <f t="shared" ca="1" si="789"/>
        <v/>
      </c>
      <c r="AV809" s="450" t="str">
        <f t="shared" ca="1" si="790"/>
        <v/>
      </c>
      <c r="AX809" s="450" t="str">
        <f t="shared" ca="1" si="791"/>
        <v/>
      </c>
      <c r="AY809" s="450" t="str">
        <f t="shared" ca="1" si="792"/>
        <v/>
      </c>
      <c r="BA809" s="450" t="str">
        <f t="shared" ca="1" si="793"/>
        <v/>
      </c>
      <c r="BB809" s="450" t="str">
        <f t="shared" ca="1" si="794"/>
        <v/>
      </c>
      <c r="BD809" s="450" t="str">
        <f t="shared" ca="1" si="795"/>
        <v/>
      </c>
      <c r="BE809" s="450" t="str">
        <f t="shared" ca="1" si="796"/>
        <v/>
      </c>
      <c r="BG809" s="450" t="str">
        <f t="shared" ca="1" si="797"/>
        <v/>
      </c>
      <c r="BH809" s="450" t="str">
        <f t="shared" ca="1" si="798"/>
        <v/>
      </c>
      <c r="BI809" s="451"/>
      <c r="BJ809" s="450" t="str">
        <f t="shared" ca="1" si="799"/>
        <v/>
      </c>
      <c r="BK809" s="450" t="str">
        <f t="shared" ca="1" si="800"/>
        <v/>
      </c>
      <c r="BM809" s="450" t="str">
        <f t="shared" ca="1" si="801"/>
        <v/>
      </c>
      <c r="BN809" s="450" t="str">
        <f t="shared" ca="1" si="802"/>
        <v/>
      </c>
      <c r="BP809" s="450" t="str">
        <f t="shared" ca="1" si="803"/>
        <v/>
      </c>
      <c r="BQ809" s="450" t="str">
        <f t="shared" ca="1" si="804"/>
        <v/>
      </c>
      <c r="BS809" s="450" t="str">
        <f t="shared" ca="1" si="805"/>
        <v/>
      </c>
      <c r="BT809" s="450" t="str">
        <f t="shared" ca="1" si="806"/>
        <v/>
      </c>
      <c r="BU809" s="452"/>
      <c r="BV809" s="446"/>
      <c r="BW809" s="450" t="str">
        <f t="shared" ca="1" si="807"/>
        <v/>
      </c>
      <c r="BX809" s="450" t="str">
        <f t="shared" ca="1" si="808"/>
        <v/>
      </c>
      <c r="BY809" s="452"/>
      <c r="BZ809" s="450" t="str">
        <f t="shared" ca="1" si="809"/>
        <v/>
      </c>
      <c r="CA809" s="450" t="str">
        <f t="shared" ca="1" si="810"/>
        <v/>
      </c>
      <c r="CC809" s="450" t="str">
        <f t="shared" ca="1" si="811"/>
        <v/>
      </c>
      <c r="CD809" s="450" t="str">
        <f t="shared" ca="1" si="812"/>
        <v/>
      </c>
      <c r="CF809" s="450" t="str">
        <f t="shared" si="813"/>
        <v/>
      </c>
      <c r="CG809" s="450" t="str">
        <f t="shared" si="814"/>
        <v/>
      </c>
      <c r="CI809" s="450" t="str">
        <f t="shared" ca="1" si="815"/>
        <v/>
      </c>
      <c r="CJ809" s="450" t="str">
        <f t="shared" ca="1" si="816"/>
        <v/>
      </c>
      <c r="CL809" s="450" t="str">
        <f t="shared" ca="1" si="817"/>
        <v/>
      </c>
      <c r="CM809" s="450" t="str">
        <f t="shared" ca="1" si="818"/>
        <v/>
      </c>
    </row>
    <row r="810" spans="1:92" s="441" customFormat="1" ht="17.399999999999999" x14ac:dyDescent="0.55000000000000004">
      <c r="A810" s="445">
        <v>18</v>
      </c>
      <c r="B810" s="423" t="str">
        <f t="shared" si="822"/>
        <v xml:space="preserve">: </v>
      </c>
      <c r="C810" s="424"/>
      <c r="D810" s="424"/>
      <c r="E810" s="425"/>
      <c r="F810" s="424"/>
      <c r="G810" s="425"/>
      <c r="H810" s="305"/>
      <c r="I810" s="424"/>
      <c r="J810" s="306"/>
      <c r="K810" s="529"/>
      <c r="L810" s="424"/>
      <c r="M810" s="468"/>
      <c r="N810" s="426" t="s">
        <v>342</v>
      </c>
      <c r="O810" s="432"/>
      <c r="P810" s="431"/>
      <c r="Q810" s="431"/>
      <c r="S810" s="442" t="str">
        <f t="shared" si="819"/>
        <v/>
      </c>
      <c r="T810" s="443" t="str">
        <f t="shared" si="820"/>
        <v/>
      </c>
      <c r="U810" s="442" t="str">
        <f t="shared" si="821"/>
        <v/>
      </c>
      <c r="V810" s="444" t="str">
        <f t="shared" si="788"/>
        <v>kg feed/kg  eggs</v>
      </c>
      <c r="Z810" s="446"/>
      <c r="AP810" s="446"/>
      <c r="AS810" s="453"/>
      <c r="AU810" s="450" t="str">
        <f t="shared" ca="1" si="789"/>
        <v/>
      </c>
      <c r="AV810" s="450" t="str">
        <f t="shared" ca="1" si="790"/>
        <v/>
      </c>
      <c r="AX810" s="450" t="str">
        <f t="shared" ca="1" si="791"/>
        <v/>
      </c>
      <c r="AY810" s="450" t="str">
        <f t="shared" ca="1" si="792"/>
        <v/>
      </c>
      <c r="BA810" s="450" t="str">
        <f t="shared" ca="1" si="793"/>
        <v/>
      </c>
      <c r="BB810" s="450" t="str">
        <f t="shared" ca="1" si="794"/>
        <v/>
      </c>
      <c r="BD810" s="450" t="str">
        <f t="shared" ca="1" si="795"/>
        <v/>
      </c>
      <c r="BE810" s="450" t="str">
        <f t="shared" ca="1" si="796"/>
        <v/>
      </c>
      <c r="BG810" s="450" t="str">
        <f t="shared" ca="1" si="797"/>
        <v/>
      </c>
      <c r="BH810" s="450" t="str">
        <f t="shared" ca="1" si="798"/>
        <v/>
      </c>
      <c r="BI810" s="451"/>
      <c r="BJ810" s="450" t="str">
        <f t="shared" ca="1" si="799"/>
        <v/>
      </c>
      <c r="BK810" s="450" t="str">
        <f t="shared" ca="1" si="800"/>
        <v/>
      </c>
      <c r="BM810" s="450" t="str">
        <f t="shared" ca="1" si="801"/>
        <v/>
      </c>
      <c r="BN810" s="450" t="str">
        <f t="shared" ca="1" si="802"/>
        <v/>
      </c>
      <c r="BP810" s="450" t="str">
        <f t="shared" ca="1" si="803"/>
        <v/>
      </c>
      <c r="BQ810" s="450" t="str">
        <f t="shared" ca="1" si="804"/>
        <v/>
      </c>
      <c r="BS810" s="450" t="str">
        <f t="shared" ca="1" si="805"/>
        <v/>
      </c>
      <c r="BT810" s="450" t="str">
        <f t="shared" ca="1" si="806"/>
        <v/>
      </c>
      <c r="BU810" s="452"/>
      <c r="BV810" s="446"/>
      <c r="BW810" s="450" t="str">
        <f t="shared" ca="1" si="807"/>
        <v/>
      </c>
      <c r="BX810" s="450" t="str">
        <f t="shared" ca="1" si="808"/>
        <v/>
      </c>
      <c r="BY810" s="452"/>
      <c r="BZ810" s="450" t="str">
        <f t="shared" ca="1" si="809"/>
        <v/>
      </c>
      <c r="CA810" s="450" t="str">
        <f t="shared" ca="1" si="810"/>
        <v/>
      </c>
      <c r="CC810" s="450" t="str">
        <f t="shared" ca="1" si="811"/>
        <v/>
      </c>
      <c r="CD810" s="450" t="str">
        <f t="shared" ca="1" si="812"/>
        <v/>
      </c>
      <c r="CF810" s="450" t="str">
        <f t="shared" si="813"/>
        <v/>
      </c>
      <c r="CG810" s="450" t="str">
        <f t="shared" si="814"/>
        <v/>
      </c>
      <c r="CI810" s="450" t="str">
        <f t="shared" ca="1" si="815"/>
        <v/>
      </c>
      <c r="CJ810" s="450" t="str">
        <f t="shared" ca="1" si="816"/>
        <v/>
      </c>
      <c r="CL810" s="450" t="str">
        <f t="shared" ca="1" si="817"/>
        <v/>
      </c>
      <c r="CM810" s="450" t="str">
        <f t="shared" ca="1" si="818"/>
        <v/>
      </c>
    </row>
    <row r="811" spans="1:92" s="441" customFormat="1" ht="17.399999999999999" x14ac:dyDescent="0.55000000000000004">
      <c r="A811" s="445">
        <v>19</v>
      </c>
      <c r="B811" s="423" t="str">
        <f t="shared" si="822"/>
        <v xml:space="preserve">: </v>
      </c>
      <c r="C811" s="424"/>
      <c r="D811" s="424"/>
      <c r="E811" s="425"/>
      <c r="F811" s="424"/>
      <c r="G811" s="425"/>
      <c r="H811" s="305"/>
      <c r="I811" s="424"/>
      <c r="J811" s="306"/>
      <c r="K811" s="529"/>
      <c r="L811" s="424"/>
      <c r="M811" s="468"/>
      <c r="N811" s="426" t="s">
        <v>342</v>
      </c>
      <c r="O811" s="432"/>
      <c r="P811" s="431"/>
      <c r="Q811" s="431"/>
      <c r="S811" s="442" t="str">
        <f t="shared" si="819"/>
        <v/>
      </c>
      <c r="T811" s="443" t="str">
        <f t="shared" si="820"/>
        <v/>
      </c>
      <c r="U811" s="442" t="str">
        <f t="shared" si="821"/>
        <v/>
      </c>
      <c r="V811" s="444" t="str">
        <f t="shared" si="788"/>
        <v>kg feed/kg  eggs</v>
      </c>
      <c r="Z811" s="446"/>
      <c r="AP811" s="446"/>
      <c r="AS811" s="453"/>
      <c r="AU811" s="450" t="str">
        <f t="shared" ca="1" si="789"/>
        <v/>
      </c>
      <c r="AV811" s="450" t="str">
        <f t="shared" ca="1" si="790"/>
        <v/>
      </c>
      <c r="AX811" s="450" t="str">
        <f t="shared" ca="1" si="791"/>
        <v/>
      </c>
      <c r="AY811" s="450" t="str">
        <f t="shared" ca="1" si="792"/>
        <v/>
      </c>
      <c r="BA811" s="450" t="str">
        <f t="shared" ca="1" si="793"/>
        <v/>
      </c>
      <c r="BB811" s="450" t="str">
        <f t="shared" ca="1" si="794"/>
        <v/>
      </c>
      <c r="BD811" s="450" t="str">
        <f t="shared" ca="1" si="795"/>
        <v/>
      </c>
      <c r="BE811" s="450" t="str">
        <f t="shared" ca="1" si="796"/>
        <v/>
      </c>
      <c r="BG811" s="450" t="str">
        <f t="shared" ca="1" si="797"/>
        <v/>
      </c>
      <c r="BH811" s="450" t="str">
        <f t="shared" ca="1" si="798"/>
        <v/>
      </c>
      <c r="BI811" s="451"/>
      <c r="BJ811" s="450" t="str">
        <f t="shared" ca="1" si="799"/>
        <v/>
      </c>
      <c r="BK811" s="450" t="str">
        <f t="shared" ca="1" si="800"/>
        <v/>
      </c>
      <c r="BM811" s="450" t="str">
        <f t="shared" ca="1" si="801"/>
        <v/>
      </c>
      <c r="BN811" s="450" t="str">
        <f t="shared" ca="1" si="802"/>
        <v/>
      </c>
      <c r="BP811" s="450" t="str">
        <f t="shared" ca="1" si="803"/>
        <v/>
      </c>
      <c r="BQ811" s="450" t="str">
        <f t="shared" ca="1" si="804"/>
        <v/>
      </c>
      <c r="BS811" s="450" t="str">
        <f t="shared" ca="1" si="805"/>
        <v/>
      </c>
      <c r="BT811" s="450" t="str">
        <f t="shared" ca="1" si="806"/>
        <v/>
      </c>
      <c r="BU811" s="452"/>
      <c r="BV811" s="446"/>
      <c r="BW811" s="450" t="str">
        <f t="shared" ca="1" si="807"/>
        <v/>
      </c>
      <c r="BX811" s="450" t="str">
        <f t="shared" ca="1" si="808"/>
        <v/>
      </c>
      <c r="BY811" s="452"/>
      <c r="BZ811" s="450" t="str">
        <f t="shared" ca="1" si="809"/>
        <v/>
      </c>
      <c r="CA811" s="450" t="str">
        <f t="shared" ca="1" si="810"/>
        <v/>
      </c>
      <c r="CC811" s="450" t="str">
        <f t="shared" ca="1" si="811"/>
        <v/>
      </c>
      <c r="CD811" s="450" t="str">
        <f t="shared" ca="1" si="812"/>
        <v/>
      </c>
      <c r="CF811" s="450" t="str">
        <f t="shared" si="813"/>
        <v/>
      </c>
      <c r="CG811" s="450" t="str">
        <f t="shared" si="814"/>
        <v/>
      </c>
      <c r="CI811" s="450" t="str">
        <f t="shared" ca="1" si="815"/>
        <v/>
      </c>
      <c r="CJ811" s="450" t="str">
        <f t="shared" ca="1" si="816"/>
        <v/>
      </c>
      <c r="CL811" s="450" t="str">
        <f t="shared" ca="1" si="817"/>
        <v/>
      </c>
      <c r="CM811" s="450" t="str">
        <f t="shared" ca="1" si="818"/>
        <v/>
      </c>
    </row>
    <row r="812" spans="1:92" s="441" customFormat="1" ht="17.399999999999999" x14ac:dyDescent="0.55000000000000004">
      <c r="A812" s="445">
        <v>20</v>
      </c>
      <c r="B812" s="423" t="str">
        <f t="shared" si="822"/>
        <v xml:space="preserve">: </v>
      </c>
      <c r="C812" s="424"/>
      <c r="D812" s="424"/>
      <c r="E812" s="425"/>
      <c r="F812" s="424"/>
      <c r="G812" s="425"/>
      <c r="H812" s="305"/>
      <c r="I812" s="424"/>
      <c r="J812" s="306"/>
      <c r="K812" s="529"/>
      <c r="L812" s="424"/>
      <c r="M812" s="468"/>
      <c r="N812" s="426" t="s">
        <v>342</v>
      </c>
      <c r="O812" s="432"/>
      <c r="P812" s="431"/>
      <c r="Q812" s="431"/>
      <c r="S812" s="442" t="str">
        <f t="shared" si="819"/>
        <v/>
      </c>
      <c r="T812" s="443" t="str">
        <f t="shared" si="820"/>
        <v/>
      </c>
      <c r="U812" s="442" t="str">
        <f t="shared" si="821"/>
        <v/>
      </c>
      <c r="V812" s="444" t="str">
        <f t="shared" si="788"/>
        <v>kg feed/kg  eggs</v>
      </c>
      <c r="Z812" s="446"/>
      <c r="AP812" s="446"/>
      <c r="AS812" s="453"/>
      <c r="AU812" s="450" t="str">
        <f t="shared" ca="1" si="789"/>
        <v/>
      </c>
      <c r="AV812" s="450" t="str">
        <f t="shared" ca="1" si="790"/>
        <v/>
      </c>
      <c r="AX812" s="450" t="str">
        <f t="shared" ca="1" si="791"/>
        <v/>
      </c>
      <c r="AY812" s="450" t="str">
        <f t="shared" ca="1" si="792"/>
        <v/>
      </c>
      <c r="BA812" s="450" t="str">
        <f t="shared" ca="1" si="793"/>
        <v/>
      </c>
      <c r="BB812" s="450" t="str">
        <f t="shared" ca="1" si="794"/>
        <v/>
      </c>
      <c r="BD812" s="450" t="str">
        <f t="shared" ca="1" si="795"/>
        <v/>
      </c>
      <c r="BE812" s="450" t="str">
        <f t="shared" ca="1" si="796"/>
        <v/>
      </c>
      <c r="BG812" s="450" t="str">
        <f t="shared" ca="1" si="797"/>
        <v/>
      </c>
      <c r="BH812" s="450" t="str">
        <f t="shared" ca="1" si="798"/>
        <v/>
      </c>
      <c r="BI812" s="451"/>
      <c r="BJ812" s="450" t="str">
        <f t="shared" ca="1" si="799"/>
        <v/>
      </c>
      <c r="BK812" s="450" t="str">
        <f t="shared" ca="1" si="800"/>
        <v/>
      </c>
      <c r="BM812" s="450" t="str">
        <f t="shared" ca="1" si="801"/>
        <v/>
      </c>
      <c r="BN812" s="450" t="str">
        <f t="shared" ca="1" si="802"/>
        <v/>
      </c>
      <c r="BP812" s="450" t="str">
        <f t="shared" ca="1" si="803"/>
        <v/>
      </c>
      <c r="BQ812" s="450" t="str">
        <f t="shared" ca="1" si="804"/>
        <v/>
      </c>
      <c r="BS812" s="450" t="str">
        <f t="shared" ca="1" si="805"/>
        <v/>
      </c>
      <c r="BT812" s="450" t="str">
        <f t="shared" ca="1" si="806"/>
        <v/>
      </c>
      <c r="BU812" s="452"/>
      <c r="BV812" s="446"/>
      <c r="BW812" s="450" t="str">
        <f t="shared" ca="1" si="807"/>
        <v/>
      </c>
      <c r="BX812" s="450" t="str">
        <f t="shared" ca="1" si="808"/>
        <v/>
      </c>
      <c r="BY812" s="452"/>
      <c r="BZ812" s="450" t="str">
        <f t="shared" ca="1" si="809"/>
        <v/>
      </c>
      <c r="CA812" s="450" t="str">
        <f t="shared" ca="1" si="810"/>
        <v/>
      </c>
      <c r="CC812" s="450" t="str">
        <f t="shared" ca="1" si="811"/>
        <v/>
      </c>
      <c r="CD812" s="450" t="str">
        <f t="shared" ca="1" si="812"/>
        <v/>
      </c>
      <c r="CF812" s="450" t="str">
        <f t="shared" si="813"/>
        <v/>
      </c>
      <c r="CG812" s="450" t="str">
        <f t="shared" si="814"/>
        <v/>
      </c>
      <c r="CI812" s="450" t="str">
        <f t="shared" ca="1" si="815"/>
        <v/>
      </c>
      <c r="CJ812" s="450" t="str">
        <f t="shared" ca="1" si="816"/>
        <v/>
      </c>
      <c r="CL812" s="450" t="str">
        <f t="shared" ca="1" si="817"/>
        <v/>
      </c>
      <c r="CM812" s="450" t="str">
        <f t="shared" ca="1" si="818"/>
        <v/>
      </c>
    </row>
    <row r="813" spans="1:92" s="239" customFormat="1" ht="42" x14ac:dyDescent="0.55000000000000004">
      <c r="A813" s="241"/>
      <c r="B813" s="271" t="s">
        <v>210</v>
      </c>
      <c r="C813" s="272"/>
      <c r="D813" s="272"/>
      <c r="E813" s="272"/>
      <c r="F813" s="272"/>
      <c r="G813" s="272"/>
      <c r="H813" s="241"/>
      <c r="J813" s="273"/>
      <c r="K813" s="560"/>
      <c r="L813" s="241"/>
      <c r="M813" s="241" t="s">
        <v>211</v>
      </c>
      <c r="N813" s="241"/>
      <c r="P813" s="262"/>
      <c r="Q813" s="262"/>
      <c r="R813" s="316" t="s">
        <v>302</v>
      </c>
      <c r="S813" s="318">
        <f>AVERAGE(S793:S812)</f>
        <v>2.757696007696008</v>
      </c>
      <c r="T813" s="274">
        <f>IF(S821="Y",SUM(T793:T812)/SUM(O793:O812),AVERAGE(T793:T812))</f>
        <v>2.757696007696008</v>
      </c>
      <c r="U813" s="275" t="e">
        <f>SUM(U793:U812)/SUM(O793:O812)</f>
        <v>#DIV/0!</v>
      </c>
      <c r="Z813" s="232"/>
      <c r="AP813" s="232"/>
      <c r="AT813" s="273" t="s">
        <v>212</v>
      </c>
      <c r="AU813" s="276">
        <f ca="1">AVERAGE(AU793:AU812)</f>
        <v>2.675324675324676</v>
      </c>
      <c r="AV813" s="276">
        <f ca="1">SUM(AV793:AV812)/COUNTIF(AV793:AV812,"&gt;0")</f>
        <v>2.675324675324676</v>
      </c>
      <c r="AX813" s="276" t="e">
        <f ca="1">AVERAGE(AX793:AX812)</f>
        <v>#DIV/0!</v>
      </c>
      <c r="AY813" s="276" t="e">
        <f ca="1">SUM(AY793:AY812)/COUNTIF(AY793:AY812,"&gt;0")</f>
        <v>#DIV/0!</v>
      </c>
      <c r="BA813" s="276">
        <f ca="1">AVERAGE(BA793:BA812)</f>
        <v>2.7717996289424867</v>
      </c>
      <c r="BB813" s="276">
        <f ca="1">SUM(BB793:BB812)/COUNTIF(BB793:BB812,"&gt;0")</f>
        <v>2.675324675324676</v>
      </c>
      <c r="BD813" s="276">
        <f ca="1">AVERAGE(BD793:BD812)</f>
        <v>2.7717996289424867</v>
      </c>
      <c r="BE813" s="276">
        <f ca="1">SUM(BE793:BE812)/COUNTIF(BE793:BE812,"&gt;0")</f>
        <v>2.675324675324676</v>
      </c>
      <c r="BG813" s="276">
        <f ca="1">AVERAGE(BG793:BG812)</f>
        <v>2.675324675324676</v>
      </c>
      <c r="BH813" s="276">
        <f ca="1">SUM(BH793:BH812)/COUNTIF(BH793:BH812,"&gt;0")</f>
        <v>2.675324675324676</v>
      </c>
      <c r="BI813" s="235"/>
      <c r="BJ813" s="276">
        <f ca="1">AVERAGE(BJ793:BJ812)</f>
        <v>2.675324675324676</v>
      </c>
      <c r="BK813" s="276" t="e">
        <f ca="1">SUM(BK793:BK812)/COUNTIF(BK793:BK812,"&gt;0")</f>
        <v>#DIV/0!</v>
      </c>
      <c r="BM813" s="276" t="e">
        <f ca="1">AVERAGE(BM793:BM812)</f>
        <v>#DIV/0!</v>
      </c>
      <c r="BN813" s="276">
        <f ca="1">SUM(BN793:BN812)/COUNTIF(BN793:BN812,"&gt;0")</f>
        <v>2.675324675324676</v>
      </c>
      <c r="BP813" s="276">
        <f ca="1">AVERAGE(BP793:BP812)</f>
        <v>2.675324675324676</v>
      </c>
      <c r="BQ813" s="276">
        <f ca="1">SUM(BQ793:BQ812)/COUNTIF(BQ793:BQ812,"&gt;0")</f>
        <v>2.675324675324676</v>
      </c>
      <c r="BS813" s="276">
        <f ca="1">AVERAGE(BS793:BS812)</f>
        <v>2.7717996289424867</v>
      </c>
      <c r="BT813" s="276">
        <f ca="1">SUM(BT793:BT812)/COUNTIF(BT793:BT812,"&gt;0")</f>
        <v>2.675324675324676</v>
      </c>
      <c r="BU813" s="241"/>
      <c r="BV813" s="232"/>
      <c r="BW813" s="276">
        <f ca="1">AVERAGE(BW793:BW812)</f>
        <v>2.675324675324676</v>
      </c>
      <c r="BX813" s="276">
        <f ca="1">SUM(BX793:BX812)/COUNTIF(BX793:BX812,"&gt;0")</f>
        <v>2.675324675324676</v>
      </c>
      <c r="BY813" s="241"/>
      <c r="BZ813" s="276">
        <f ca="1">AVERAGE(BZ793:BZ812)</f>
        <v>2.675324675324676</v>
      </c>
      <c r="CA813" s="276">
        <f ca="1">SUM(CA793:CA812)/COUNTIF(CA793:CA812,"&gt;0")</f>
        <v>2.675324675324676</v>
      </c>
      <c r="CC813" s="276">
        <f ca="1">AVERAGE(CC793:CC812)</f>
        <v>2</v>
      </c>
      <c r="CD813" s="276">
        <f ca="1">SUM(CD793:CD812)/COUNTIF(CD793:CD812,"&gt;0")</f>
        <v>2.675324675324676</v>
      </c>
      <c r="CF813" s="276">
        <f>AVERAGE(CF793:CF812)</f>
        <v>3.4166666666666665</v>
      </c>
      <c r="CG813" s="276">
        <f>SUM(CG793:CG812)/COUNTIF(CG793:CG812,"&gt;0")</f>
        <v>3.4166666666666665</v>
      </c>
      <c r="CI813" s="276">
        <f ca="1">AVERAGE(CI793:CI812)</f>
        <v>2.675324675324676</v>
      </c>
      <c r="CJ813" s="276">
        <f ca="1">SUM(CJ793:CJ812)/COUNTIF(CJ793:CJ812,"&gt;0")</f>
        <v>2.675324675324676</v>
      </c>
      <c r="CL813" s="276">
        <f ca="1">AVERAGE(CL793:CL812)</f>
        <v>2.675324675324676</v>
      </c>
      <c r="CM813" s="276">
        <f ca="1">SUM(CM793:CM812)/COUNTIF(CM793:CM812,"&gt;0")</f>
        <v>2.675324675324676</v>
      </c>
    </row>
    <row r="814" spans="1:92" s="239" customFormat="1" ht="42" x14ac:dyDescent="0.55000000000000004">
      <c r="A814" s="241"/>
      <c r="B814" s="271" t="s">
        <v>213</v>
      </c>
      <c r="C814" s="272" t="s">
        <v>214</v>
      </c>
      <c r="D814" s="319"/>
      <c r="E814" s="278"/>
      <c r="F814" s="278"/>
      <c r="G814" s="278"/>
      <c r="H814" s="278"/>
      <c r="I814" s="278"/>
      <c r="J814" s="278"/>
      <c r="K814" s="561"/>
      <c r="L814" s="241"/>
      <c r="M814" s="241"/>
      <c r="N814" s="241"/>
      <c r="P814" s="262"/>
      <c r="Q814" s="262"/>
      <c r="R814" s="279" t="s">
        <v>215</v>
      </c>
      <c r="S814" s="280">
        <f>S813+V814*S817</f>
        <v>3.50409834217673</v>
      </c>
      <c r="T814" s="280">
        <f>T813+V814*T817</f>
        <v>3.50409834217673</v>
      </c>
      <c r="U814" s="280" t="e">
        <f>U813+V814*U817</f>
        <v>#DIV/0!</v>
      </c>
      <c r="V814" s="281">
        <v>1</v>
      </c>
      <c r="W814" s="282" t="s">
        <v>216</v>
      </c>
      <c r="Z814" s="232"/>
      <c r="AP814" s="232"/>
      <c r="AT814" s="279" t="s">
        <v>215</v>
      </c>
      <c r="AU814" s="283" t="e">
        <f ca="1">AU813+(AU819*AU816)</f>
        <v>#DIV/0!</v>
      </c>
      <c r="AV814" s="283" t="e">
        <f ca="1">AV813+(AV819*AU816)</f>
        <v>#DIV/0!</v>
      </c>
      <c r="AX814" s="283" t="e">
        <f ca="1">AX813+(AX819*AX816)</f>
        <v>#DIV/0!</v>
      </c>
      <c r="AY814" s="283" t="e">
        <f ca="1">AY813+(AY819*AX816)</f>
        <v>#DIV/0!</v>
      </c>
      <c r="BA814" s="283">
        <f ca="1">BA813+(BA819*BA816)</f>
        <v>3.5239237363631948</v>
      </c>
      <c r="BB814" s="283" t="e">
        <f ca="1">BB813+(BB819*BA816)</f>
        <v>#DIV/0!</v>
      </c>
      <c r="BD814" s="283">
        <f ca="1">BD813+(BD819*BD816)</f>
        <v>3.5239237363631948</v>
      </c>
      <c r="BE814" s="283">
        <f ca="1">BE813+(BE819*BD816)</f>
        <v>2.7521241074207081</v>
      </c>
      <c r="BG814" s="283">
        <f ca="1">BG813+(BG819*BG816)</f>
        <v>3.4274487827453841</v>
      </c>
      <c r="BH814" s="283" t="e">
        <f ca="1">BH813+(BH819*BG816)</f>
        <v>#DIV/0!</v>
      </c>
      <c r="BI814" s="235"/>
      <c r="BJ814" s="283" t="e">
        <f ca="1">BJ813+(BJ819*BJ816)</f>
        <v>#DIV/0!</v>
      </c>
      <c r="BK814" s="283" t="e">
        <f ca="1">BK813+(BK819*BJ816)</f>
        <v>#DIV/0!</v>
      </c>
      <c r="BM814" s="283">
        <f ca="1">BM813+(BM819*BM816)</f>
        <v>2.7521241074207081</v>
      </c>
      <c r="BN814" s="283" t="e">
        <f ca="1">BN813+(BN819*BM816)</f>
        <v>#DIV/0!</v>
      </c>
      <c r="BP814" s="283" t="e">
        <f ca="1">BP813+(BP819*BP816)</f>
        <v>#DIV/0!</v>
      </c>
      <c r="BQ814" s="283" t="e">
        <f ca="1">BQ813+(BQ819*BP816)</f>
        <v>#DIV/0!</v>
      </c>
      <c r="BS814" s="283">
        <f ca="1">BS813+(BS819*BS816)</f>
        <v>3.4274487827453841</v>
      </c>
      <c r="BT814" s="283" t="e">
        <f ca="1">BT813+(BT819*BS816)</f>
        <v>#DIV/0!</v>
      </c>
      <c r="BU814" s="241"/>
      <c r="BV814" s="232"/>
      <c r="BW814" s="283" t="e">
        <f ca="1">BW813+(BW819*BW816)</f>
        <v>#DIV/0!</v>
      </c>
      <c r="BX814" s="283" t="e">
        <f ca="1">BX813+(BX819*BW816)</f>
        <v>#DIV/0!</v>
      </c>
      <c r="BY814" s="241"/>
      <c r="BZ814" s="283" t="e">
        <f ca="1">BZ813+(BZ819*BZ816)</f>
        <v>#DIV/0!</v>
      </c>
      <c r="CA814" s="283" t="e">
        <f ca="1">CA813+(CA819*BZ816)</f>
        <v>#DIV/0!</v>
      </c>
      <c r="CC814" s="283" t="e">
        <f ca="1">CC813+(CC819*CC816)</f>
        <v>#DIV/0!</v>
      </c>
      <c r="CD814" s="283" t="e">
        <f ca="1">CD813+(CD819*CC816)</f>
        <v>#DIV/0!</v>
      </c>
      <c r="CF814" s="283">
        <f>CF813+(CF819*CF816)</f>
        <v>3.4166666666666665</v>
      </c>
      <c r="CG814" s="283">
        <f>CG813+(CG819*CF816)</f>
        <v>3.4166666666666665</v>
      </c>
      <c r="CI814" s="283" t="e">
        <f ca="1">CI813+(CI819*CI816)</f>
        <v>#DIV/0!</v>
      </c>
      <c r="CJ814" s="283" t="e">
        <f ca="1">CJ813+(CJ819*CI816)</f>
        <v>#DIV/0!</v>
      </c>
      <c r="CL814" s="283" t="e">
        <f ca="1">CL813+(CL819*CL816)</f>
        <v>#DIV/0!</v>
      </c>
      <c r="CM814" s="283" t="e">
        <f ca="1">CM813+(CM819*CL816)</f>
        <v>#DIV/0!</v>
      </c>
    </row>
    <row r="815" spans="1:92" s="241" customFormat="1" ht="13" customHeight="1" x14ac:dyDescent="0.55000000000000004">
      <c r="B815" s="271" t="s">
        <v>217</v>
      </c>
      <c r="C815" s="262"/>
      <c r="D815" s="284"/>
      <c r="E815" s="285"/>
      <c r="F815" s="285"/>
      <c r="G815" s="285"/>
      <c r="H815" s="285"/>
      <c r="I815" s="285"/>
      <c r="J815" s="285"/>
      <c r="K815" s="562"/>
      <c r="L815" s="239"/>
      <c r="M815" s="239"/>
      <c r="R815" s="279" t="s">
        <v>218</v>
      </c>
      <c r="S815" s="280">
        <f>S813-V815*S817</f>
        <v>2.011293673215286</v>
      </c>
      <c r="T815" s="280">
        <f>T813-V815*T817</f>
        <v>2.011293673215286</v>
      </c>
      <c r="U815" s="280" t="e">
        <f>U813-V815*U817</f>
        <v>#DIV/0!</v>
      </c>
      <c r="V815" s="281">
        <v>1</v>
      </c>
      <c r="W815" s="282" t="s">
        <v>219</v>
      </c>
      <c r="X815" s="239"/>
      <c r="Z815" s="286"/>
      <c r="AP815" s="286"/>
      <c r="AQ815" s="239"/>
      <c r="AR815" s="239"/>
      <c r="AS815" s="239"/>
      <c r="AT815" s="279" t="s">
        <v>218</v>
      </c>
      <c r="AU815" s="283" t="e">
        <f ca="1">AU813-(AU819*AU817)</f>
        <v>#DIV/0!</v>
      </c>
      <c r="AV815" s="283" t="e">
        <f ca="1">AV813-(AV819*AU817)</f>
        <v>#DIV/0!</v>
      </c>
      <c r="AW815" s="239"/>
      <c r="AX815" s="283" t="e">
        <f ca="1">AX813-(AX819*AX817)</f>
        <v>#DIV/0!</v>
      </c>
      <c r="AY815" s="283" t="e">
        <f ca="1">AY813-(AY819*AX817)</f>
        <v>#DIV/0!</v>
      </c>
      <c r="AZ815" s="239"/>
      <c r="BA815" s="283">
        <f ca="1">BA813-(BA819*BA817)</f>
        <v>2.0196755215217785</v>
      </c>
      <c r="BB815" s="283" t="e">
        <f ca="1">BB813-(BB819*BA817)</f>
        <v>#DIV/0!</v>
      </c>
      <c r="BC815" s="239"/>
      <c r="BD815" s="283">
        <f ca="1">BD813-(BD819*BD817)</f>
        <v>2.0196755215217785</v>
      </c>
      <c r="BE815" s="283">
        <f ca="1">BE813-(BE819*BD817)</f>
        <v>1.9232005679039679</v>
      </c>
      <c r="BF815" s="239"/>
      <c r="BG815" s="283" t="e">
        <f ca="1">BG813-(BG819*BG817)</f>
        <v>#DIV/0!</v>
      </c>
      <c r="BH815" s="283" t="e">
        <f ca="1">BH813-(BH819*BG817)</f>
        <v>#DIV/0!</v>
      </c>
      <c r="BI815" s="235"/>
      <c r="BJ815" s="283" t="e">
        <f ca="1">BJ813-(BJ819*BJ817)</f>
        <v>#DIV/0!</v>
      </c>
      <c r="BK815" s="283" t="e">
        <f ca="1">BK813-(BK819*BJ817)</f>
        <v>#DIV/0!</v>
      </c>
      <c r="BL815" s="239"/>
      <c r="BM815" s="283" t="e">
        <f ca="1">BM813-(BM819*BM817)</f>
        <v>#DIV/0!</v>
      </c>
      <c r="BN815" s="283" t="e">
        <f ca="1">BN813-(BN819*BM817)</f>
        <v>#DIV/0!</v>
      </c>
      <c r="BO815" s="239"/>
      <c r="BP815" s="283" t="e">
        <f ca="1">BP813-(BP819*BP817)</f>
        <v>#DIV/0!</v>
      </c>
      <c r="BQ815" s="283" t="e">
        <f ca="1">BQ813-(BQ819*BP817)</f>
        <v>#DIV/0!</v>
      </c>
      <c r="BR815" s="239"/>
      <c r="BS815" s="283">
        <f ca="1">BS813-(BS819*BS817)</f>
        <v>2.0196755215217785</v>
      </c>
      <c r="BT815" s="283" t="e">
        <f ca="1">BT813-(BT819*BS817)</f>
        <v>#DIV/0!</v>
      </c>
      <c r="BV815" s="232"/>
      <c r="BW815" s="283" t="e">
        <f ca="1">BW813-(BW819*BW817)</f>
        <v>#DIV/0!</v>
      </c>
      <c r="BX815" s="283" t="e">
        <f ca="1">BX813-(BX819*BW817)</f>
        <v>#DIV/0!</v>
      </c>
      <c r="BZ815" s="283" t="e">
        <f ca="1">BZ813-(BZ819*BZ817)</f>
        <v>#DIV/0!</v>
      </c>
      <c r="CA815" s="283" t="e">
        <f ca="1">CA813-(CA819*BZ817)</f>
        <v>#DIV/0!</v>
      </c>
      <c r="CB815" s="239"/>
      <c r="CC815" s="283">
        <f ca="1">CC813-(CC819*CC817)</f>
        <v>1.2478758925792919</v>
      </c>
      <c r="CD815" s="283" t="e">
        <f ca="1">CD813-(CD819*CC817)</f>
        <v>#DIV/0!</v>
      </c>
      <c r="CE815" s="239"/>
      <c r="CF815" s="283">
        <f>CF813-(CF819*CF817)</f>
        <v>3.4166666666666665</v>
      </c>
      <c r="CG815" s="283">
        <f>CG813-(CG819*CF817)</f>
        <v>3.4166666666666665</v>
      </c>
      <c r="CH815" s="239"/>
      <c r="CI815" s="283" t="e">
        <f ca="1">CI813-(CI819*CI817)</f>
        <v>#DIV/0!</v>
      </c>
      <c r="CJ815" s="283" t="e">
        <f ca="1">CJ813-(CJ819*CI817)</f>
        <v>#DIV/0!</v>
      </c>
      <c r="CK815" s="239"/>
      <c r="CL815" s="283" t="e">
        <f ca="1">CL813-(CL819*CL817)</f>
        <v>#DIV/0!</v>
      </c>
      <c r="CM815" s="283" t="e">
        <f ca="1">CM813-(CM819*CL817)</f>
        <v>#DIV/0!</v>
      </c>
      <c r="CN815" s="239"/>
    </row>
    <row r="816" spans="1:92" s="241" customFormat="1" ht="28.2" x14ac:dyDescent="0.55000000000000004">
      <c r="C816" s="262"/>
      <c r="D816" s="284"/>
      <c r="E816" s="285"/>
      <c r="F816" s="285"/>
      <c r="G816" s="285"/>
      <c r="H816" s="285"/>
      <c r="I816" s="285"/>
      <c r="J816" s="285"/>
      <c r="K816" s="562"/>
      <c r="R816" s="279" t="s">
        <v>220</v>
      </c>
      <c r="S816" s="280" t="str">
        <f>IF((0.67*S817)&gt;S813,"no","yes")</f>
        <v>yes</v>
      </c>
      <c r="T816" s="280" t="str">
        <f>IF((0.67*T817)&gt;T813,"no","yes")</f>
        <v>yes</v>
      </c>
      <c r="U816" s="280" t="e">
        <f>IF((0.67*U817)&gt;U813,"no","yes")</f>
        <v>#DIV/0!</v>
      </c>
      <c r="Z816" s="286"/>
      <c r="AP816" s="286"/>
      <c r="AS816" s="757" t="s">
        <v>221</v>
      </c>
      <c r="AT816" s="758"/>
      <c r="AU816" s="281">
        <v>1</v>
      </c>
      <c r="AX816" s="281">
        <v>1</v>
      </c>
      <c r="BA816" s="281">
        <v>1</v>
      </c>
      <c r="BD816" s="281">
        <v>1</v>
      </c>
      <c r="BG816" s="281">
        <v>1</v>
      </c>
      <c r="BI816" s="235"/>
      <c r="BJ816" s="281">
        <v>1</v>
      </c>
      <c r="BM816" s="281">
        <v>1</v>
      </c>
      <c r="BP816" s="281">
        <v>1</v>
      </c>
      <c r="BS816" s="281">
        <v>1</v>
      </c>
      <c r="BV816" s="286"/>
      <c r="BW816" s="281">
        <v>1</v>
      </c>
      <c r="BZ816" s="281">
        <v>1</v>
      </c>
      <c r="CC816" s="281">
        <v>1</v>
      </c>
      <c r="CF816" s="281">
        <v>1</v>
      </c>
      <c r="CI816" s="281">
        <v>1</v>
      </c>
      <c r="CL816" s="281">
        <v>1</v>
      </c>
    </row>
    <row r="817" spans="1:92" s="241" customFormat="1" ht="28.2" x14ac:dyDescent="0.55000000000000004">
      <c r="A817" s="287" t="str">
        <f>HYPERLINK("#"&amp;"'"&amp;A$1&amp;"'!a1","Back to top")</f>
        <v>Back to top</v>
      </c>
      <c r="B817" s="287"/>
      <c r="C817" s="262"/>
      <c r="D817" s="284"/>
      <c r="E817" s="285"/>
      <c r="F817" s="285"/>
      <c r="G817" s="285"/>
      <c r="H817" s="285"/>
      <c r="I817" s="285"/>
      <c r="J817" s="285"/>
      <c r="K817" s="562"/>
      <c r="N817" s="282"/>
      <c r="O817" s="282"/>
      <c r="R817" s="279" t="s">
        <v>222</v>
      </c>
      <c r="S817" s="280">
        <f>_xlfn.STDEV.P(S793:S812)</f>
        <v>0.74640233448072213</v>
      </c>
      <c r="T817" s="280">
        <f t="array" ref="T817">IF(S821="Y",SQRT(SUM(O793:O812*(M793:M812-(T813))^2)/((COUNTIFS(O793:O812,"&lt;&gt;0")-1)/COUNTIFS(O793:O812,"&lt;&gt;0")*SUM(O793:O812))),_xlfn.STDEV.P(T793:T812))</f>
        <v>0.74640233448072213</v>
      </c>
      <c r="U817" s="280" t="e">
        <f t="array" ref="U817">SQRT(SUM(O793:O812*(M793:M812-(U813))^2)/((COUNTIFS(O793:O812,"&lt;&gt;0")-1)/COUNTIFS(O793:O812,"&lt;&gt;0")*SUM(O793:O812)))</f>
        <v>#DIV/0!</v>
      </c>
      <c r="Z817" s="286"/>
      <c r="AP817" s="286"/>
      <c r="AS817" s="757"/>
      <c r="AT817" s="758"/>
      <c r="AU817" s="281">
        <v>1</v>
      </c>
      <c r="AX817" s="281">
        <v>1</v>
      </c>
      <c r="BA817" s="281">
        <v>1</v>
      </c>
      <c r="BD817" s="281">
        <v>1</v>
      </c>
      <c r="BG817" s="281">
        <v>1</v>
      </c>
      <c r="BI817" s="235"/>
      <c r="BJ817" s="281">
        <v>1</v>
      </c>
      <c r="BM817" s="281">
        <v>1</v>
      </c>
      <c r="BP817" s="281">
        <v>1</v>
      </c>
      <c r="BS817" s="281">
        <v>1</v>
      </c>
      <c r="BV817" s="286"/>
      <c r="BW817" s="281">
        <v>1</v>
      </c>
      <c r="BZ817" s="281">
        <v>1</v>
      </c>
      <c r="CC817" s="281">
        <v>1</v>
      </c>
      <c r="CF817" s="281">
        <v>1</v>
      </c>
      <c r="CI817" s="281">
        <v>1</v>
      </c>
      <c r="CL817" s="281">
        <v>1</v>
      </c>
    </row>
    <row r="818" spans="1:92" s="241" customFormat="1" ht="28.2" x14ac:dyDescent="0.55000000000000004">
      <c r="C818" s="254"/>
      <c r="D818" s="284"/>
      <c r="E818" s="285"/>
      <c r="F818" s="285"/>
      <c r="G818" s="285"/>
      <c r="H818" s="285"/>
      <c r="I818" s="285"/>
      <c r="J818" s="285"/>
      <c r="K818" s="562"/>
      <c r="R818" s="288" t="s">
        <v>223</v>
      </c>
      <c r="S818" s="289">
        <f>COUNTIF(S793:S812,"&gt;0")</f>
        <v>9</v>
      </c>
      <c r="T818" s="289">
        <f>COUNTIF(T793:T812,"&gt;0")</f>
        <v>9</v>
      </c>
      <c r="U818" s="290"/>
      <c r="V818" s="291" t="s">
        <v>224</v>
      </c>
      <c r="Z818" s="286"/>
      <c r="AP818" s="286"/>
      <c r="AT818" s="279" t="s">
        <v>220</v>
      </c>
      <c r="AU818" s="283" t="str">
        <f ca="1">IF((0.67*AU819)&gt;AU813,"no","yes")</f>
        <v>yes</v>
      </c>
      <c r="AV818" s="283" t="str">
        <f ca="1">IF((0.67*AV819)&gt;AV813,"no","yes")</f>
        <v>yes</v>
      </c>
      <c r="AX818" s="283" t="e">
        <f ca="1">IF((0.67*AX819)&gt;AX813,"no","yes")</f>
        <v>#DIV/0!</v>
      </c>
      <c r="AY818" s="283" t="e">
        <f ca="1">IF((0.67*AY819)&gt;AY813,"no","yes")</f>
        <v>#DIV/0!</v>
      </c>
      <c r="BA818" s="283" t="e">
        <f ca="1">IF((0.67*BA819)&gt;BA813,"no","yes")</f>
        <v>#DIV/0!</v>
      </c>
      <c r="BB818" s="283" t="str">
        <f ca="1">IF((0.67*BB819)&gt;BB813,"no","yes")</f>
        <v>yes</v>
      </c>
      <c r="BD818" s="283" t="str">
        <f ca="1">IF((0.67*BD819)&gt;BD813,"no","yes")</f>
        <v>yes</v>
      </c>
      <c r="BE818" s="283" t="e">
        <f ca="1">IF((0.67*BE819)&gt;BE813,"no","yes")</f>
        <v>#DIV/0!</v>
      </c>
      <c r="BG818" s="283" t="str">
        <f ca="1">IF((0.67*BG819)&gt;BG813,"no","yes")</f>
        <v>yes</v>
      </c>
      <c r="BH818" s="283" t="str">
        <f ca="1">IF((0.67*BH819)&gt;BH813,"no","yes")</f>
        <v>yes</v>
      </c>
      <c r="BI818" s="235"/>
      <c r="BJ818" s="283" t="str">
        <f ca="1">IF((0.67*BJ819)&gt;BJ813,"no","yes")</f>
        <v>yes</v>
      </c>
      <c r="BK818" s="283" t="e">
        <f ca="1">IF((0.67*BK819)&gt;BK813,"no","yes")</f>
        <v>#DIV/0!</v>
      </c>
      <c r="BM818" s="283" t="e">
        <f ca="1">IF((0.67*BM819)&gt;BM813,"no","yes")</f>
        <v>#DIV/0!</v>
      </c>
      <c r="BN818" s="283" t="e">
        <f ca="1">IF((0.67*BN819)&gt;BN813,"no","yes")</f>
        <v>#DIV/0!</v>
      </c>
      <c r="BP818" s="283" t="e">
        <f ca="1">IF((0.67*BP819)&gt;BP813,"no","yes")</f>
        <v>#DIV/0!</v>
      </c>
      <c r="BQ818" s="283" t="str">
        <f ca="1">IF((0.67*BQ819)&gt;BQ813,"no","yes")</f>
        <v>yes</v>
      </c>
      <c r="BS818" s="283" t="e">
        <f ca="1">IF((0.67*BS819)&gt;BS813,"no","yes")</f>
        <v>#DIV/0!</v>
      </c>
      <c r="BT818" s="283" t="str">
        <f ca="1">IF((0.67*BT819)&gt;BT813,"no","yes")</f>
        <v>yes</v>
      </c>
      <c r="BV818" s="286"/>
      <c r="BW818" s="283" t="str">
        <f ca="1">IF((0.67*BW819)&gt;BW813,"no","yes")</f>
        <v>yes</v>
      </c>
      <c r="BX818" s="283" t="e">
        <f ca="1">IF((0.67*BX819)&gt;BX813,"no","yes")</f>
        <v>#DIV/0!</v>
      </c>
      <c r="BZ818" s="283" t="e">
        <f ca="1">IF((0.67*BZ819)&gt;BZ813,"no","yes")</f>
        <v>#DIV/0!</v>
      </c>
      <c r="CA818" s="283" t="str">
        <f ca="1">IF((0.67*CA819)&gt;CA813,"no","yes")</f>
        <v>yes</v>
      </c>
      <c r="CC818" s="283" t="e">
        <f ca="1">IF((0.67*CC819)&gt;CC813,"no","yes")</f>
        <v>#DIV/0!</v>
      </c>
      <c r="CD818" s="283" t="str">
        <f ca="1">IF((0.67*CD819)&gt;CD813,"no","yes")</f>
        <v>yes</v>
      </c>
      <c r="CF818" s="283" t="str">
        <f>IF((0.67*CF819)&gt;CF813,"no","yes")</f>
        <v>yes</v>
      </c>
      <c r="CG818" s="283" t="str">
        <f>IF((0.67*CG819)&gt;CG813,"no","yes")</f>
        <v>yes</v>
      </c>
      <c r="CI818" s="283" t="str">
        <f ca="1">IF((0.67*CI819)&gt;CI813,"no","yes")</f>
        <v>yes</v>
      </c>
      <c r="CJ818" s="283" t="str">
        <f ca="1">IF((0.67*CJ819)&gt;CJ813,"no","yes")</f>
        <v>yes</v>
      </c>
      <c r="CL818" s="283" t="str">
        <f ca="1">IF((0.67*CL819)&gt;CL813,"no","yes")</f>
        <v>yes</v>
      </c>
      <c r="CM818" s="283" t="str">
        <f ca="1">IF((0.67*CM819)&gt;CM813,"no","yes")</f>
        <v>yes</v>
      </c>
    </row>
    <row r="819" spans="1:92" s="241" customFormat="1" ht="28.2" x14ac:dyDescent="0.55000000000000004">
      <c r="D819" s="284"/>
      <c r="E819" s="285"/>
      <c r="F819" s="285"/>
      <c r="G819" s="285"/>
      <c r="H819" s="285"/>
      <c r="I819" s="285"/>
      <c r="J819" s="285"/>
      <c r="K819" s="562"/>
      <c r="T819" s="262"/>
      <c r="V819" s="105"/>
      <c r="W819" s="105"/>
      <c r="X819" s="105"/>
      <c r="Z819" s="286"/>
      <c r="AP819" s="286"/>
      <c r="AT819" s="279" t="s">
        <v>222</v>
      </c>
      <c r="AU819" s="283">
        <f ca="1">_xlfn.STDEV.P(AU793:AU812)</f>
        <v>0.75633609780269784</v>
      </c>
      <c r="AV819" s="283">
        <f ca="1">_xlfn.STDEV.P(AV793:AV812)</f>
        <v>0.75633609780269784</v>
      </c>
      <c r="AX819" s="283">
        <f ca="1">_xlfn.STDEV.P(AX793:AX812)</f>
        <v>0</v>
      </c>
      <c r="AY819" s="283">
        <f ca="1">_xlfn.STDEV.P(AY793:AY812)</f>
        <v>0.75212410742070823</v>
      </c>
      <c r="BA819" s="283">
        <f ca="1">_xlfn.STDEV.P(BA793:BA812)</f>
        <v>0.75212410742070823</v>
      </c>
      <c r="BB819" s="283">
        <f ca="1">_xlfn.STDEV.P(BB793:BB812)</f>
        <v>0.75633609780269784</v>
      </c>
      <c r="BD819" s="283">
        <f ca="1">_xlfn.STDEV.P(BD793:BD812)</f>
        <v>0.75212410742070823</v>
      </c>
      <c r="BE819" s="283">
        <f ca="1">_xlfn.STDEV.P(BE793:BE812)</f>
        <v>0.75212410742070823</v>
      </c>
      <c r="BG819" s="283">
        <f ca="1">_xlfn.STDEV.P(BG793:BG812)</f>
        <v>0.75633609780269784</v>
      </c>
      <c r="BH819" s="283">
        <f ca="1">_xlfn.STDEV.P(BH793:BH812)</f>
        <v>0.75633609780269784</v>
      </c>
      <c r="BI819" s="235"/>
      <c r="BJ819" s="283">
        <f ca="1">_xlfn.STDEV.P(BJ793:BJ812)</f>
        <v>0.75633609780269784</v>
      </c>
      <c r="BK819" s="283">
        <f ca="1">_xlfn.STDEV.P(BK793:BK812)</f>
        <v>0.75212410742070823</v>
      </c>
      <c r="BM819" s="283">
        <f ca="1">_xlfn.STDEV.P(BM793:BM812)</f>
        <v>0.75212410742070823</v>
      </c>
      <c r="BN819" s="283" t="e">
        <f ca="1">_xlfn.STDEV.P(BN793:BN812)</f>
        <v>#DIV/0!</v>
      </c>
      <c r="BP819" s="283">
        <f ca="1">_xlfn.STDEV.P(BP793:BP812)</f>
        <v>0.75212410742070823</v>
      </c>
      <c r="BQ819" s="283">
        <f ca="1">_xlfn.STDEV.P(BQ793:BQ812)</f>
        <v>0.75633609780269784</v>
      </c>
      <c r="BS819" s="283">
        <f ca="1">_xlfn.STDEV.P(BS793:BS812)</f>
        <v>0.75212410742070823</v>
      </c>
      <c r="BT819" s="283">
        <f ca="1">_xlfn.STDEV.P(BT793:BT812)</f>
        <v>0.75633609780269784</v>
      </c>
      <c r="BV819" s="286"/>
      <c r="BW819" s="283">
        <f ca="1">_xlfn.STDEV.P(BW793:BW812)</f>
        <v>0.75633609780269784</v>
      </c>
      <c r="BX819" s="283">
        <f ca="1">_xlfn.STDEV.P(BX793:BX812)</f>
        <v>0.75212410742070823</v>
      </c>
      <c r="BZ819" s="283">
        <f ca="1">_xlfn.STDEV.P(BZ793:BZ812)</f>
        <v>0.75212410742070823</v>
      </c>
      <c r="CA819" s="283">
        <f ca="1">_xlfn.STDEV.P(CA793:CA812)</f>
        <v>0.75633609780269784</v>
      </c>
      <c r="CC819" s="283">
        <f ca="1">_xlfn.STDEV.P(CC793:CC812)</f>
        <v>0.75212410742070823</v>
      </c>
      <c r="CD819" s="283">
        <f ca="1">_xlfn.STDEV.P(CD793:CD812)</f>
        <v>0.75633609780269784</v>
      </c>
      <c r="CF819" s="283">
        <f>_xlfn.STDEV.P(CF793:CF812)</f>
        <v>0</v>
      </c>
      <c r="CG819" s="283">
        <f>_xlfn.STDEV.P(CG793:CG812)</f>
        <v>0</v>
      </c>
      <c r="CI819" s="283">
        <f ca="1">_xlfn.STDEV.P(CI793:CI812)</f>
        <v>0.75633609780269784</v>
      </c>
      <c r="CJ819" s="283">
        <f ca="1">_xlfn.STDEV.P(CJ793:CJ812)</f>
        <v>0.75633609780269784</v>
      </c>
      <c r="CL819" s="283">
        <f ca="1">_xlfn.STDEV.P(CL793:CL812)</f>
        <v>0.75633609780269784</v>
      </c>
      <c r="CM819" s="283">
        <f ca="1">_xlfn.STDEV.P(CM793:CM812)</f>
        <v>0.75633609780269784</v>
      </c>
    </row>
    <row r="820" spans="1:92" s="241" customFormat="1" ht="28.2" x14ac:dyDescent="0.55000000000000004">
      <c r="D820" s="292"/>
      <c r="E820" s="293"/>
      <c r="F820" s="293"/>
      <c r="G820" s="293"/>
      <c r="H820" s="293"/>
      <c r="I820" s="293"/>
      <c r="J820" s="293"/>
      <c r="K820" s="563"/>
      <c r="S820" s="244" t="s">
        <v>225</v>
      </c>
      <c r="V820" s="105"/>
      <c r="W820" s="105"/>
      <c r="X820" s="105"/>
      <c r="Z820" s="286"/>
      <c r="AP820" s="235"/>
      <c r="AT820" s="288" t="s">
        <v>223</v>
      </c>
      <c r="AU820" s="294">
        <f ca="1">COUNTIF(AU793:AU812,"&gt;0")</f>
        <v>8</v>
      </c>
      <c r="AV820" s="294">
        <f ca="1">COUNTIF(AV793:AV812,"&gt;0")</f>
        <v>8</v>
      </c>
      <c r="AX820" s="294">
        <f ca="1">COUNTIF(AX793:AX812,"&gt;0")</f>
        <v>1</v>
      </c>
      <c r="AY820" s="294">
        <f ca="1">COUNTIF(AY793:AY812,"&gt;0")</f>
        <v>1</v>
      </c>
      <c r="BA820" s="294">
        <f ca="1">COUNTIF(BA793:BA812,"&gt;0")</f>
        <v>8</v>
      </c>
      <c r="BB820" s="294">
        <f ca="1">COUNTIF(BB793:BB812,"&gt;0")</f>
        <v>8</v>
      </c>
      <c r="BD820" s="294">
        <f ca="1">COUNTIF(BD793:BD812,"&gt;0")</f>
        <v>8</v>
      </c>
      <c r="BE820" s="294">
        <f ca="1">COUNTIF(BE793:BE812,"&gt;0")</f>
        <v>7</v>
      </c>
      <c r="BG820" s="294">
        <f ca="1">COUNTIF(BG793:BG812,"&gt;0")</f>
        <v>8</v>
      </c>
      <c r="BH820" s="294">
        <f ca="1">COUNTIF(BH793:BH812,"&gt;0")</f>
        <v>8</v>
      </c>
      <c r="BI820" s="235"/>
      <c r="BJ820" s="294">
        <f ca="1">COUNTIF(BJ793:BJ812,"&gt;0")</f>
        <v>8</v>
      </c>
      <c r="BK820" s="294">
        <f ca="1">COUNTIF(BK793:BK812,"&gt;0")</f>
        <v>1</v>
      </c>
      <c r="BM820" s="294">
        <f ca="1">COUNTIF(BM793:BM812,"&gt;0")</f>
        <v>1</v>
      </c>
      <c r="BN820" s="294">
        <f ca="1">COUNTIF(BN793:BN812,"&gt;0")</f>
        <v>1</v>
      </c>
      <c r="BP820" s="294">
        <f ca="1">COUNTIF(BP793:BP812,"&gt;0")</f>
        <v>7</v>
      </c>
      <c r="BQ820" s="294">
        <f ca="1">COUNTIF(BQ793:BQ812,"&gt;0")</f>
        <v>8</v>
      </c>
      <c r="BS820" s="294">
        <f ca="1">COUNTIF(BS793:BS812,"&gt;0")</f>
        <v>8</v>
      </c>
      <c r="BT820" s="294">
        <f ca="1">COUNTIF(BT793:BT812,"&gt;0")</f>
        <v>8</v>
      </c>
      <c r="BV820" s="286"/>
      <c r="BW820" s="294">
        <f ca="1">COUNTIF(BW793:BW812,"&gt;0")</f>
        <v>8</v>
      </c>
      <c r="BX820" s="294">
        <f ca="1">COUNTIF(BX793:BX812,"&gt;0")</f>
        <v>7</v>
      </c>
      <c r="BZ820" s="294">
        <f ca="1">COUNTIF(BZ793:BZ812,"&gt;0")</f>
        <v>7</v>
      </c>
      <c r="CA820" s="294">
        <f ca="1">COUNTIF(CA793:CA812,"&gt;0")</f>
        <v>8</v>
      </c>
      <c r="CC820" s="294">
        <f ca="1">COUNTIF(CC793:CC812,"&gt;0")</f>
        <v>0</v>
      </c>
      <c r="CD820" s="294">
        <f ca="1">COUNTIF(CD793:CD812,"&gt;0")</f>
        <v>8</v>
      </c>
      <c r="CF820" s="294">
        <f>COUNTIF(CF793:CF812,"&gt;0")</f>
        <v>1</v>
      </c>
      <c r="CG820" s="294">
        <f>COUNTIF(CG793:CG812,"&gt;0")</f>
        <v>1</v>
      </c>
      <c r="CI820" s="294">
        <f ca="1">COUNTIF(CI793:CI812,"&gt;0")</f>
        <v>8</v>
      </c>
      <c r="CJ820" s="294">
        <f ca="1">COUNTIF(CJ793:CJ812,"&gt;0")</f>
        <v>8</v>
      </c>
      <c r="CL820" s="294">
        <f ca="1">COUNTIF(CL793:CL812,"&gt;0")</f>
        <v>8</v>
      </c>
      <c r="CM820" s="294">
        <f ca="1">COUNTIF(CM793:CM812,"&gt;0")</f>
        <v>8</v>
      </c>
    </row>
    <row r="821" spans="1:92" x14ac:dyDescent="0.4">
      <c r="S821" s="419" t="s">
        <v>679</v>
      </c>
    </row>
    <row r="823" spans="1:92" s="232" customFormat="1" ht="45.6" x14ac:dyDescent="0.6">
      <c r="A823" s="230">
        <v>22</v>
      </c>
      <c r="B823" s="324" t="s">
        <v>89</v>
      </c>
      <c r="C823" s="231" t="s">
        <v>0</v>
      </c>
      <c r="D823" s="233"/>
      <c r="E823" s="233" t="s">
        <v>0</v>
      </c>
      <c r="F823" s="233"/>
      <c r="G823" s="233"/>
      <c r="H823" s="231"/>
      <c r="I823" s="233"/>
      <c r="J823" s="233"/>
      <c r="K823" s="557"/>
      <c r="L823" s="233"/>
      <c r="M823" s="233"/>
      <c r="N823" s="233"/>
      <c r="O823" s="233"/>
      <c r="P823" s="233"/>
      <c r="Q823" s="233"/>
      <c r="R823" s="233"/>
      <c r="S823" s="233"/>
      <c r="T823" s="231"/>
      <c r="U823" s="231"/>
      <c r="V823" s="231"/>
      <c r="W823" s="231"/>
      <c r="X823" s="231"/>
      <c r="Y823" s="231"/>
      <c r="AQ823" s="234">
        <f>A823</f>
        <v>22</v>
      </c>
      <c r="AR823" s="234" t="str">
        <f>C823</f>
        <v xml:space="preserve"> </v>
      </c>
      <c r="AS823" s="235"/>
      <c r="AT823" s="236"/>
      <c r="AU823" s="235"/>
      <c r="AV823" s="235"/>
      <c r="AW823" s="235"/>
      <c r="AX823" s="235"/>
      <c r="AY823" s="235"/>
      <c r="AZ823" s="235"/>
      <c r="BA823" s="235"/>
      <c r="BB823" s="235"/>
      <c r="BC823" s="235"/>
      <c r="BD823" s="235"/>
      <c r="BE823" s="235"/>
      <c r="BF823" s="235"/>
      <c r="BG823" s="235"/>
      <c r="BH823" s="235"/>
      <c r="BI823" s="235"/>
      <c r="BJ823" s="235"/>
      <c r="BK823" s="235"/>
      <c r="BL823" s="235"/>
      <c r="BM823" s="235"/>
      <c r="BN823" s="235"/>
      <c r="BO823" s="235"/>
      <c r="BP823" s="235"/>
      <c r="BQ823" s="235"/>
      <c r="BR823" s="235"/>
      <c r="BS823" s="235"/>
      <c r="BT823" s="235"/>
      <c r="BU823" s="235"/>
    </row>
    <row r="824" spans="1:92" s="232" customFormat="1" ht="17.7" x14ac:dyDescent="0.6">
      <c r="A824" s="230"/>
      <c r="B824" s="230"/>
      <c r="C824" s="231"/>
      <c r="D824" s="233"/>
      <c r="E824" s="233"/>
      <c r="F824" s="233"/>
      <c r="G824" s="233"/>
      <c r="H824" s="231"/>
      <c r="I824" s="233"/>
      <c r="J824" s="233"/>
      <c r="K824" s="557"/>
      <c r="L824" s="233"/>
      <c r="M824" s="233"/>
      <c r="N824" s="233"/>
      <c r="O824" s="233"/>
      <c r="P824" s="233"/>
      <c r="Q824" s="233"/>
      <c r="R824" s="233"/>
      <c r="S824" s="233"/>
      <c r="T824" s="231"/>
      <c r="U824" s="231"/>
      <c r="V824" s="231"/>
      <c r="W824" s="231"/>
      <c r="X824" s="231"/>
      <c r="Y824" s="231"/>
      <c r="AQ824" s="234"/>
      <c r="AR824" s="234"/>
      <c r="AS824" s="235"/>
      <c r="AT824" s="236"/>
      <c r="AU824" s="235"/>
      <c r="AV824" s="235"/>
      <c r="AW824" s="235"/>
      <c r="AX824" s="235"/>
      <c r="AY824" s="235"/>
      <c r="AZ824" s="235"/>
      <c r="BA824" s="235"/>
      <c r="BB824" s="235"/>
      <c r="BC824" s="235"/>
      <c r="BD824" s="235"/>
      <c r="BE824" s="235"/>
      <c r="BF824" s="235"/>
      <c r="BG824" s="235"/>
      <c r="BH824" s="235"/>
      <c r="BI824" s="235"/>
      <c r="BJ824" s="235"/>
      <c r="BK824" s="235"/>
      <c r="BL824" s="235"/>
      <c r="BM824" s="235"/>
      <c r="BN824" s="235"/>
      <c r="BO824" s="235"/>
      <c r="BP824" s="235"/>
      <c r="BQ824" s="235"/>
      <c r="BR824" s="235"/>
      <c r="BS824" s="235"/>
      <c r="BU824" s="235"/>
    </row>
    <row r="825" spans="1:92" s="237" customFormat="1" ht="17.399999999999999" x14ac:dyDescent="0.55000000000000004">
      <c r="K825" s="558"/>
      <c r="Z825" s="238"/>
      <c r="AP825" s="238"/>
      <c r="AQ825" s="239"/>
      <c r="AR825" s="239"/>
      <c r="AS825" s="239"/>
      <c r="AT825" s="239"/>
      <c r="AU825" s="240" t="e">
        <v>#REF!</v>
      </c>
      <c r="AV825" s="240"/>
      <c r="AW825" s="239"/>
      <c r="AX825" s="240" t="e">
        <v>#REF!</v>
      </c>
      <c r="AY825" s="240"/>
      <c r="AZ825" s="239"/>
      <c r="BA825" s="240" t="e">
        <v>#REF!</v>
      </c>
      <c r="BB825" s="240"/>
      <c r="BC825" s="239"/>
      <c r="BD825" s="240" t="e">
        <v>#REF!</v>
      </c>
      <c r="BE825" s="240"/>
      <c r="BF825" s="239"/>
      <c r="BG825" s="240" t="e">
        <v>#REF!</v>
      </c>
      <c r="BH825" s="240"/>
      <c r="BI825" s="235"/>
      <c r="BJ825" s="240" t="s">
        <v>184</v>
      </c>
      <c r="BK825" s="240"/>
      <c r="BL825" s="239"/>
      <c r="BM825" s="240" t="s">
        <v>185</v>
      </c>
      <c r="BN825" s="240"/>
      <c r="BO825" s="239"/>
      <c r="BP825" s="240" t="s">
        <v>186</v>
      </c>
      <c r="BQ825" s="240"/>
      <c r="BR825" s="239"/>
      <c r="BS825" s="240" t="s">
        <v>187</v>
      </c>
      <c r="BT825" s="239"/>
      <c r="BU825" s="241"/>
      <c r="BV825" s="232"/>
      <c r="BW825" s="240" t="e">
        <v>#REF!</v>
      </c>
      <c r="BX825" s="240"/>
      <c r="BY825" s="241"/>
      <c r="BZ825" s="240" t="e">
        <v>#REF!</v>
      </c>
      <c r="CA825" s="240"/>
      <c r="CB825" s="239"/>
      <c r="CC825" s="240" t="e">
        <v>#REF!</v>
      </c>
      <c r="CD825" s="240"/>
      <c r="CE825" s="239"/>
      <c r="CF825" s="240" t="e">
        <v>#REF!</v>
      </c>
      <c r="CG825" s="240"/>
      <c r="CH825" s="239"/>
      <c r="CI825" s="240" t="e">
        <v>#REF!</v>
      </c>
      <c r="CJ825" s="240"/>
      <c r="CK825" s="239"/>
      <c r="CL825" s="240" t="e">
        <v>#REF!</v>
      </c>
      <c r="CM825" s="240"/>
      <c r="CN825" s="239"/>
    </row>
    <row r="826" spans="1:92" s="239" customFormat="1" ht="70.8" thickBot="1" x14ac:dyDescent="0.6">
      <c r="A826" s="242" t="s">
        <v>188</v>
      </c>
      <c r="B826" s="243" t="s">
        <v>189</v>
      </c>
      <c r="C826" s="244" t="s">
        <v>190</v>
      </c>
      <c r="D826" s="245" t="s">
        <v>191</v>
      </c>
      <c r="E826" s="245" t="s">
        <v>192</v>
      </c>
      <c r="F826" s="246" t="s">
        <v>193</v>
      </c>
      <c r="G826" s="246" t="s">
        <v>194</v>
      </c>
      <c r="H826" s="246" t="s">
        <v>195</v>
      </c>
      <c r="I826" s="247" t="s">
        <v>196</v>
      </c>
      <c r="J826" s="247" t="s">
        <v>197</v>
      </c>
      <c r="K826" s="559" t="s">
        <v>198</v>
      </c>
      <c r="L826" s="248" t="s">
        <v>199</v>
      </c>
      <c r="M826" s="249" t="s">
        <v>200</v>
      </c>
      <c r="N826" s="248" t="s">
        <v>201</v>
      </c>
      <c r="O826" s="250" t="s">
        <v>202</v>
      </c>
      <c r="P826" s="250" t="s">
        <v>203</v>
      </c>
      <c r="Q826" s="237"/>
      <c r="R826" s="237"/>
      <c r="S826" s="251" t="s">
        <v>204</v>
      </c>
      <c r="T826" s="252" t="s">
        <v>205</v>
      </c>
      <c r="U826" s="251" t="s">
        <v>206</v>
      </c>
      <c r="V826" s="253" t="s">
        <v>207</v>
      </c>
      <c r="W826" s="237"/>
      <c r="X826" s="237"/>
      <c r="Z826" s="232"/>
      <c r="AP826" s="232"/>
      <c r="AQ826" s="237"/>
      <c r="AR826" s="237"/>
      <c r="AS826" s="253" t="s">
        <v>208</v>
      </c>
      <c r="AT826" s="237"/>
      <c r="AU826" s="253" t="s">
        <v>204</v>
      </c>
      <c r="AV826" s="245" t="s">
        <v>205</v>
      </c>
      <c r="AW826" s="237"/>
      <c r="AX826" s="253" t="s">
        <v>204</v>
      </c>
      <c r="AY826" s="245" t="s">
        <v>205</v>
      </c>
      <c r="AZ826" s="237"/>
      <c r="BA826" s="253" t="s">
        <v>204</v>
      </c>
      <c r="BB826" s="245" t="s">
        <v>205</v>
      </c>
      <c r="BC826" s="237"/>
      <c r="BD826" s="253" t="s">
        <v>204</v>
      </c>
      <c r="BE826" s="245" t="s">
        <v>205</v>
      </c>
      <c r="BF826" s="237"/>
      <c r="BG826" s="253" t="s">
        <v>204</v>
      </c>
      <c r="BH826" s="245" t="s">
        <v>205</v>
      </c>
      <c r="BI826" s="235"/>
      <c r="BJ826" s="253" t="s">
        <v>204</v>
      </c>
      <c r="BK826" s="245" t="s">
        <v>205</v>
      </c>
      <c r="BL826" s="237"/>
      <c r="BM826" s="253" t="s">
        <v>204</v>
      </c>
      <c r="BN826" s="245" t="s">
        <v>205</v>
      </c>
      <c r="BO826" s="237"/>
      <c r="BP826" s="253" t="s">
        <v>204</v>
      </c>
      <c r="BQ826" s="245" t="s">
        <v>205</v>
      </c>
      <c r="BR826" s="237"/>
      <c r="BS826" s="253" t="s">
        <v>204</v>
      </c>
      <c r="BT826" s="245" t="s">
        <v>205</v>
      </c>
      <c r="BU826" s="241"/>
      <c r="BV826" s="238"/>
      <c r="BW826" s="253" t="s">
        <v>204</v>
      </c>
      <c r="BX826" s="245" t="s">
        <v>205</v>
      </c>
      <c r="BY826" s="241"/>
      <c r="BZ826" s="253" t="s">
        <v>204</v>
      </c>
      <c r="CA826" s="245" t="s">
        <v>205</v>
      </c>
      <c r="CB826" s="237"/>
      <c r="CC826" s="253" t="s">
        <v>204</v>
      </c>
      <c r="CD826" s="245" t="s">
        <v>205</v>
      </c>
      <c r="CE826" s="237"/>
      <c r="CF826" s="253" t="s">
        <v>204</v>
      </c>
      <c r="CG826" s="245" t="s">
        <v>205</v>
      </c>
      <c r="CH826" s="237"/>
      <c r="CI826" s="253" t="s">
        <v>204</v>
      </c>
      <c r="CJ826" s="245" t="s">
        <v>205</v>
      </c>
      <c r="CK826" s="237"/>
      <c r="CL826" s="253" t="s">
        <v>204</v>
      </c>
      <c r="CM826" s="245" t="s">
        <v>205</v>
      </c>
      <c r="CN826" s="237"/>
    </row>
    <row r="827" spans="1:92" s="441" customFormat="1" ht="17.399999999999999" x14ac:dyDescent="0.55000000000000004">
      <c r="A827" s="445">
        <v>1</v>
      </c>
      <c r="B827" s="505" t="s">
        <v>257</v>
      </c>
      <c r="C827" s="476" t="s">
        <v>254</v>
      </c>
      <c r="D827" s="476" t="s">
        <v>253</v>
      </c>
      <c r="E827" s="476"/>
      <c r="F827" s="476" t="s">
        <v>187</v>
      </c>
      <c r="G827" s="476"/>
      <c r="H827" s="477"/>
      <c r="I827" s="475">
        <v>2002</v>
      </c>
      <c r="J827" s="477"/>
      <c r="K827" s="580">
        <v>2.5</v>
      </c>
      <c r="L827" s="426" t="s">
        <v>341</v>
      </c>
      <c r="M827" s="479">
        <f t="shared" ref="M827:M829" si="823">K827</f>
        <v>2.5</v>
      </c>
      <c r="N827" s="426" t="s">
        <v>341</v>
      </c>
      <c r="O827" s="506"/>
      <c r="P827" s="457" t="s">
        <v>338</v>
      </c>
      <c r="Q827" s="431"/>
      <c r="S827" s="442">
        <f>IF(AND(M827="",K827=""),"",IF(M827="",K827,M827))</f>
        <v>2.5</v>
      </c>
      <c r="T827" s="443">
        <f>IF(S827="","",IF($S$855="Y",U827,IF(S827&gt;=$S$847-$T$5*$S$851,IF(S827&lt;=$S$847+$T$5*$S$851,S827,""),"")))</f>
        <v>2.5</v>
      </c>
      <c r="U827" s="442">
        <f>IF(AND(M827="",K827=""),"",IF(M827="",K827*O827,M827*O827))</f>
        <v>0</v>
      </c>
      <c r="V827" s="444" t="str">
        <f t="shared" ref="V827:V846" si="824">IF(AND(N827="",L827=""),"",IF(N827="",L827,N827))</f>
        <v>kg feed/kg meat</v>
      </c>
      <c r="Z827" s="446"/>
      <c r="AP827" s="446"/>
      <c r="AS827" s="449">
        <f>$U827</f>
        <v>0</v>
      </c>
      <c r="AU827" s="450" t="str">
        <f t="shared" ref="AU827:AU846" ca="1" si="825">IF($AT$155="region",IF($E827=AU$159,$S827,""),IF($G827=AU$159,$S827,""))</f>
        <v/>
      </c>
      <c r="AV827" s="450" t="str">
        <f t="shared" ref="AV827:AV846" ca="1" si="826">IF($AT$155="Region",IF($E827=AU$159,$T827,""),IF($G827=AU$159,$T827,""))</f>
        <v/>
      </c>
      <c r="AX827" s="450" t="str">
        <f t="shared" ref="AX827:AX846" ca="1" si="827">IF($AT$155="region",IF($E827=AX$159,$S827,""),IF($G827=AX$159,$S827,""))</f>
        <v/>
      </c>
      <c r="AY827" s="450" t="str">
        <f t="shared" ref="AY827:AY846" ca="1" si="828">IF($AT$155="Region",IF($E827=AX$159,$T827,""),IF($G827=AX$159,$T827,""))</f>
        <v/>
      </c>
      <c r="BA827" s="450" t="str">
        <f t="shared" ref="BA827:BA846" ca="1" si="829">IF($AT$155="region",IF($E827=BA$159,$S827,""),IF($G827=BA$159,$S827,""))</f>
        <v/>
      </c>
      <c r="BB827" s="450" t="str">
        <f t="shared" ref="BB827:BB846" ca="1" si="830">IF($AT$155="Region",IF($E827=BA$159,$T827,""),IF($G827=BA$159,$T827,""))</f>
        <v/>
      </c>
      <c r="BD827" s="450" t="str">
        <f t="shared" ref="BD827:BD846" ca="1" si="831">IF($AT$155="region",IF($E827=BD$159,$S827,""),IF($G827=BD$159,$S827,""))</f>
        <v/>
      </c>
      <c r="BE827" s="450" t="str">
        <f t="shared" ref="BE827:BE846" ca="1" si="832">IF($AT$155="Region",IF($E827=BD$159,$T827,""),IF($G827=BD$159,$T827,""))</f>
        <v/>
      </c>
      <c r="BG827" s="450" t="str">
        <f t="shared" ref="BG827:BG846" ca="1" si="833">IF($AT$155="region",IF($E827=BG$159,$S827,""),IF($G827=BG$159,$S827,""))</f>
        <v/>
      </c>
      <c r="BH827" s="450" t="str">
        <f t="shared" ref="BH827:BH846" ca="1" si="834">IF($AT$155="Region",IF($E827=BG$159,$T827,""),IF($G827=BG$159,$T827,""))</f>
        <v/>
      </c>
      <c r="BI827" s="451"/>
      <c r="BJ827" s="450" t="str">
        <f t="shared" ref="BJ827:BJ846" ca="1" si="835">IF($E827=$BJ$159,S827,"")</f>
        <v/>
      </c>
      <c r="BK827" s="450" t="str">
        <f t="shared" ref="BK827:BK846" ca="1" si="836">IF($E827=$BJ$159,T827,"")</f>
        <v/>
      </c>
      <c r="BM827" s="450" t="str">
        <f t="shared" ref="BM827:BM846" ca="1" si="837">IF($E827=$BM$159,S827,"")</f>
        <v/>
      </c>
      <c r="BN827" s="450">
        <f t="shared" ref="BN827:BN846" ca="1" si="838">IF($E827=$BM$159,T827,"")</f>
        <v>2.5</v>
      </c>
      <c r="BP827" s="450" t="str">
        <f t="shared" ref="BP827:BP846" ca="1" si="839">IF($E827=$BP$159,S827,"")</f>
        <v/>
      </c>
      <c r="BQ827" s="450" t="str">
        <f t="shared" ref="BQ827:BQ846" ca="1" si="840">IF($E827=$BP$159,T827,"")</f>
        <v/>
      </c>
      <c r="BS827" s="450" t="str">
        <f t="shared" ref="BS827:BS846" ca="1" si="841">IF($E827=$BS$159,S827,"")</f>
        <v/>
      </c>
      <c r="BT827" s="450" t="str">
        <f t="shared" ref="BT827:BT846" ca="1" si="842">IF($E827=$BS$159,T827,"")</f>
        <v/>
      </c>
      <c r="BU827" s="452"/>
      <c r="BV827" s="446"/>
      <c r="BW827" s="450" t="str">
        <f t="shared" ref="BW827:BW846" ca="1" si="843">IF($AT$155="Thermal-Moisture Regime",IF($E827=BW$159,$S827,""),IF($G827=BW$159,$S827,""))</f>
        <v/>
      </c>
      <c r="BX827" s="450" t="str">
        <f t="shared" ref="BX827:BX846" ca="1" si="844">IF($AT$155="Thermal-Moisture Regime",IF($E827=BW$159,$T827,""),IF($G827=BW$159,$T827,""))</f>
        <v/>
      </c>
      <c r="BY827" s="452"/>
      <c r="BZ827" s="450" t="str">
        <f t="shared" ref="BZ827:BZ846" ca="1" si="845">IF($AT$155="Thermal-Moisture Regime",IF($E827=BZ$159,$S827,""),IF($G827=BZ$159,$S827,""))</f>
        <v/>
      </c>
      <c r="CA827" s="450">
        <f t="shared" ref="CA827:CA846" ca="1" si="846">IF($AT$155="Thermal-Moisture Regime",IF($E827=BZ$159,$T827,""),IF($G827=BZ$159,$T827,""))</f>
        <v>2.5</v>
      </c>
      <c r="CC827" s="450" t="str">
        <f t="shared" ref="CC827:CC846" ca="1" si="847">IF($AT$155="Thermal-Moisture Regime",IF($E827=CC$159,$S827,""),IF($G827=CC$159,$S827,""))</f>
        <v/>
      </c>
      <c r="CD827" s="450" t="str">
        <f t="shared" ref="CD827:CD846" ca="1" si="848">IF($AT$155="Thermal-Moisture Regime",IF($E827=CC$159,$T827,""),IF($G827=CC$159,$T827,""))</f>
        <v/>
      </c>
      <c r="CF827" s="450" t="str">
        <f t="shared" ref="CF827:CF846" si="849">IF($AT$155="Thermal-Moisture Regime",IF($E827=CF$159,$S827,""),IF($G827=CF$159,$S827,""))</f>
        <v/>
      </c>
      <c r="CG827" s="450" t="str">
        <f t="shared" ref="CG827:CG846" si="850">IF($AT$155="Thermal-Moisture Regime",IF($E827=CF$159,$T827,""),IF($G827=CF$159,$T827,""))</f>
        <v/>
      </c>
      <c r="CI827" s="450" t="str">
        <f t="shared" ref="CI827:CI846" ca="1" si="851">IF($AT$155="Thermal-Moisture Regime",IF($E827=CI$159,$S827,""),IF($G827=CI$159,$S827,""))</f>
        <v/>
      </c>
      <c r="CJ827" s="450" t="str">
        <f t="shared" ref="CJ827:CJ846" ca="1" si="852">IF($AT$155="Thermal-Moisture Regime",IF($E827=CI$159,$T827,""),IF($G827=CI$159,$T827,""))</f>
        <v/>
      </c>
      <c r="CL827" s="450" t="str">
        <f t="shared" ref="CL827:CL846" ca="1" si="853">IF($AT$155="Thermal-Moisture Regime",IF($E827=CL$159,$S827,""),IF($G827=CL$159,$S827,""))</f>
        <v/>
      </c>
      <c r="CM827" s="450" t="str">
        <f t="shared" ref="CM827:CM846" ca="1" si="854">IF($AT$155="Thermal-Moisture Regime",IF($E827=CL$159,$T827,""),IF($G827=CL$159,$T827,""))</f>
        <v/>
      </c>
    </row>
    <row r="828" spans="1:92" s="441" customFormat="1" ht="17.399999999999999" x14ac:dyDescent="0.55000000000000004">
      <c r="A828" s="445">
        <v>2</v>
      </c>
      <c r="B828" s="423" t="str">
        <f t="shared" ref="B828" si="855">CONCATENATE(E828,": ",C828)</f>
        <v>: FAO 1995</v>
      </c>
      <c r="C828" s="425" t="s">
        <v>331</v>
      </c>
      <c r="D828" s="470" t="s">
        <v>333</v>
      </c>
      <c r="E828" s="425"/>
      <c r="F828" s="425" t="s">
        <v>335</v>
      </c>
      <c r="G828" s="425"/>
      <c r="H828" s="305"/>
      <c r="I828" s="424">
        <v>1995</v>
      </c>
      <c r="J828" s="306"/>
      <c r="K828" s="569">
        <v>2</v>
      </c>
      <c r="L828" s="426" t="s">
        <v>341</v>
      </c>
      <c r="M828" s="479">
        <f t="shared" si="823"/>
        <v>2</v>
      </c>
      <c r="N828" s="426" t="s">
        <v>341</v>
      </c>
      <c r="O828" s="432"/>
      <c r="P828" s="431" t="s">
        <v>336</v>
      </c>
      <c r="Q828" s="431"/>
      <c r="S828" s="442">
        <f t="shared" ref="S828:S846" si="856">IF(AND(M828="",K828=""),"",IF(M828="",K828,M828))</f>
        <v>2</v>
      </c>
      <c r="T828" s="443">
        <f t="shared" ref="T828:T846" si="857">IF(S828="","",IF($S$855="Y",U828,IF(S828&gt;=$S$847-$T$5*$S$851,IF(S828&lt;=$S$847+$T$5*$S$851,S828,""),"")))</f>
        <v>2</v>
      </c>
      <c r="U828" s="442">
        <f t="shared" ref="U828:U846" si="858">IF(AND(M828="",K828=""),"",IF(M828="",K828*O828,M828*O828))</f>
        <v>0</v>
      </c>
      <c r="V828" s="444" t="str">
        <f t="shared" si="824"/>
        <v>kg feed/kg meat</v>
      </c>
      <c r="Z828" s="446"/>
      <c r="AP828" s="446"/>
      <c r="AS828" s="453"/>
      <c r="AU828" s="450" t="str">
        <f t="shared" ca="1" si="825"/>
        <v/>
      </c>
      <c r="AV828" s="450" t="str">
        <f t="shared" ca="1" si="826"/>
        <v/>
      </c>
      <c r="AX828" s="450" t="str">
        <f t="shared" ca="1" si="827"/>
        <v/>
      </c>
      <c r="AY828" s="450" t="str">
        <f t="shared" ca="1" si="828"/>
        <v/>
      </c>
      <c r="BA828" s="450" t="str">
        <f t="shared" ca="1" si="829"/>
        <v/>
      </c>
      <c r="BB828" s="450" t="str">
        <f t="shared" ca="1" si="830"/>
        <v/>
      </c>
      <c r="BD828" s="450" t="str">
        <f t="shared" ca="1" si="831"/>
        <v/>
      </c>
      <c r="BE828" s="450" t="str">
        <f t="shared" ca="1" si="832"/>
        <v/>
      </c>
      <c r="BG828" s="450" t="str">
        <f t="shared" ca="1" si="833"/>
        <v/>
      </c>
      <c r="BH828" s="450" t="str">
        <f t="shared" ca="1" si="834"/>
        <v/>
      </c>
      <c r="BI828" s="451"/>
      <c r="BJ828" s="450" t="str">
        <f t="shared" ca="1" si="835"/>
        <v/>
      </c>
      <c r="BK828" s="450" t="str">
        <f t="shared" ca="1" si="836"/>
        <v/>
      </c>
      <c r="BM828" s="450" t="str">
        <f t="shared" ca="1" si="837"/>
        <v/>
      </c>
      <c r="BN828" s="450" t="str">
        <f t="shared" ca="1" si="838"/>
        <v/>
      </c>
      <c r="BP828" s="450" t="str">
        <f t="shared" ca="1" si="839"/>
        <v/>
      </c>
      <c r="BQ828" s="450" t="str">
        <f t="shared" ca="1" si="840"/>
        <v/>
      </c>
      <c r="BS828" s="450" t="str">
        <f t="shared" ca="1" si="841"/>
        <v/>
      </c>
      <c r="BT828" s="450" t="str">
        <f t="shared" ca="1" si="842"/>
        <v/>
      </c>
      <c r="BU828" s="452"/>
      <c r="BV828" s="446"/>
      <c r="BW828" s="450" t="str">
        <f t="shared" ca="1" si="843"/>
        <v/>
      </c>
      <c r="BX828" s="450" t="str">
        <f t="shared" ca="1" si="844"/>
        <v/>
      </c>
      <c r="BY828" s="452"/>
      <c r="BZ828" s="450" t="str">
        <f t="shared" ca="1" si="845"/>
        <v/>
      </c>
      <c r="CA828" s="450" t="str">
        <f t="shared" ca="1" si="846"/>
        <v/>
      </c>
      <c r="CC828" s="450" t="str">
        <f t="shared" ca="1" si="847"/>
        <v/>
      </c>
      <c r="CD828" s="450" t="str">
        <f t="shared" ca="1" si="848"/>
        <v/>
      </c>
      <c r="CF828" s="450" t="str">
        <f t="shared" si="849"/>
        <v/>
      </c>
      <c r="CG828" s="450" t="str">
        <f t="shared" si="850"/>
        <v/>
      </c>
      <c r="CI828" s="450" t="str">
        <f t="shared" ca="1" si="851"/>
        <v/>
      </c>
      <c r="CJ828" s="450" t="str">
        <f t="shared" ca="1" si="852"/>
        <v/>
      </c>
      <c r="CL828" s="450" t="str">
        <f t="shared" ca="1" si="853"/>
        <v/>
      </c>
      <c r="CM828" s="450" t="str">
        <f t="shared" ca="1" si="854"/>
        <v/>
      </c>
    </row>
    <row r="829" spans="1:92" s="441" customFormat="1" ht="17.399999999999999" x14ac:dyDescent="0.55000000000000004">
      <c r="A829" s="445">
        <v>3</v>
      </c>
      <c r="B829" s="423" t="str">
        <f>CONCATENATE(E829,": ",C829)</f>
        <v>: FAO 1995</v>
      </c>
      <c r="C829" s="425" t="s">
        <v>331</v>
      </c>
      <c r="D829" s="470" t="s">
        <v>333</v>
      </c>
      <c r="E829" s="425"/>
      <c r="F829" s="425" t="s">
        <v>335</v>
      </c>
      <c r="G829" s="425"/>
      <c r="H829" s="305"/>
      <c r="I829" s="424">
        <v>1995</v>
      </c>
      <c r="J829" s="306"/>
      <c r="K829" s="529">
        <v>2.5</v>
      </c>
      <c r="L829" s="426" t="s">
        <v>341</v>
      </c>
      <c r="M829" s="479">
        <f t="shared" si="823"/>
        <v>2.5</v>
      </c>
      <c r="N829" s="426" t="s">
        <v>341</v>
      </c>
      <c r="O829" s="432"/>
      <c r="P829" s="431" t="s">
        <v>337</v>
      </c>
      <c r="Q829" s="431"/>
      <c r="S829" s="442">
        <f t="shared" si="856"/>
        <v>2.5</v>
      </c>
      <c r="T829" s="443">
        <f t="shared" si="857"/>
        <v>2.5</v>
      </c>
      <c r="U829" s="442">
        <f t="shared" si="858"/>
        <v>0</v>
      </c>
      <c r="V829" s="444" t="str">
        <f t="shared" si="824"/>
        <v>kg feed/kg meat</v>
      </c>
      <c r="Z829" s="446"/>
      <c r="AP829" s="446"/>
      <c r="AS829" s="453"/>
      <c r="AU829" s="450" t="str">
        <f t="shared" ca="1" si="825"/>
        <v/>
      </c>
      <c r="AV829" s="450" t="str">
        <f t="shared" ca="1" si="826"/>
        <v/>
      </c>
      <c r="AX829" s="450" t="str">
        <f t="shared" ca="1" si="827"/>
        <v/>
      </c>
      <c r="AY829" s="450" t="str">
        <f t="shared" ca="1" si="828"/>
        <v/>
      </c>
      <c r="BA829" s="450" t="str">
        <f t="shared" ca="1" si="829"/>
        <v/>
      </c>
      <c r="BB829" s="450" t="str">
        <f t="shared" ca="1" si="830"/>
        <v/>
      </c>
      <c r="BD829" s="450" t="str">
        <f t="shared" ca="1" si="831"/>
        <v/>
      </c>
      <c r="BE829" s="450" t="str">
        <f t="shared" ca="1" si="832"/>
        <v/>
      </c>
      <c r="BG829" s="450" t="str">
        <f t="shared" ca="1" si="833"/>
        <v/>
      </c>
      <c r="BH829" s="450" t="str">
        <f t="shared" ca="1" si="834"/>
        <v/>
      </c>
      <c r="BI829" s="451"/>
      <c r="BJ829" s="450" t="str">
        <f t="shared" ca="1" si="835"/>
        <v/>
      </c>
      <c r="BK829" s="450" t="str">
        <f t="shared" ca="1" si="836"/>
        <v/>
      </c>
      <c r="BM829" s="450" t="str">
        <f t="shared" ca="1" si="837"/>
        <v/>
      </c>
      <c r="BN829" s="450" t="str">
        <f t="shared" ca="1" si="838"/>
        <v/>
      </c>
      <c r="BP829" s="450" t="str">
        <f t="shared" ca="1" si="839"/>
        <v/>
      </c>
      <c r="BQ829" s="450" t="str">
        <f t="shared" ca="1" si="840"/>
        <v/>
      </c>
      <c r="BS829" s="450" t="str">
        <f t="shared" ca="1" si="841"/>
        <v/>
      </c>
      <c r="BT829" s="450" t="str">
        <f t="shared" ca="1" si="842"/>
        <v/>
      </c>
      <c r="BU829" s="452"/>
      <c r="BV829" s="446"/>
      <c r="BW829" s="450" t="str">
        <f t="shared" ca="1" si="843"/>
        <v/>
      </c>
      <c r="BX829" s="450" t="str">
        <f t="shared" ca="1" si="844"/>
        <v/>
      </c>
      <c r="BY829" s="452"/>
      <c r="BZ829" s="450" t="str">
        <f t="shared" ca="1" si="845"/>
        <v/>
      </c>
      <c r="CA829" s="450" t="str">
        <f t="shared" ca="1" si="846"/>
        <v/>
      </c>
      <c r="CC829" s="450" t="str">
        <f t="shared" ca="1" si="847"/>
        <v/>
      </c>
      <c r="CD829" s="450" t="str">
        <f t="shared" ca="1" si="848"/>
        <v/>
      </c>
      <c r="CF829" s="450" t="str">
        <f t="shared" si="849"/>
        <v/>
      </c>
      <c r="CG829" s="450" t="str">
        <f t="shared" si="850"/>
        <v/>
      </c>
      <c r="CI829" s="450" t="str">
        <f t="shared" ca="1" si="851"/>
        <v/>
      </c>
      <c r="CJ829" s="450" t="str">
        <f t="shared" ca="1" si="852"/>
        <v/>
      </c>
      <c r="CL829" s="450" t="str">
        <f t="shared" ca="1" si="853"/>
        <v/>
      </c>
      <c r="CM829" s="450" t="str">
        <f t="shared" ca="1" si="854"/>
        <v/>
      </c>
    </row>
    <row r="830" spans="1:92" s="441" customFormat="1" ht="17.399999999999999" x14ac:dyDescent="0.55000000000000004">
      <c r="A830" s="445">
        <v>4</v>
      </c>
      <c r="B830" s="423" t="str">
        <f t="shared" ref="B830:B846" si="859">CONCATENATE(E830,": ",C830)</f>
        <v>: Godfray 2010</v>
      </c>
      <c r="C830" s="474" t="s">
        <v>358</v>
      </c>
      <c r="D830" s="475" t="s">
        <v>359</v>
      </c>
      <c r="E830" s="476"/>
      <c r="F830" s="475" t="s">
        <v>335</v>
      </c>
      <c r="G830" s="476"/>
      <c r="H830" s="477"/>
      <c r="I830" s="475">
        <v>2010</v>
      </c>
      <c r="J830" s="477"/>
      <c r="K830" s="574">
        <v>1</v>
      </c>
      <c r="L830" s="478" t="s">
        <v>341</v>
      </c>
      <c r="M830" s="479">
        <f t="shared" ref="M830:M835" si="860">K830</f>
        <v>1</v>
      </c>
      <c r="N830" s="426" t="s">
        <v>341</v>
      </c>
      <c r="O830" s="432"/>
      <c r="P830" s="431"/>
      <c r="Q830" s="431"/>
      <c r="S830" s="442">
        <f t="shared" si="856"/>
        <v>1</v>
      </c>
      <c r="T830" s="443">
        <f t="shared" si="857"/>
        <v>1</v>
      </c>
      <c r="U830" s="442">
        <f t="shared" si="858"/>
        <v>0</v>
      </c>
      <c r="V830" s="444" t="str">
        <f t="shared" si="824"/>
        <v>kg feed/kg meat</v>
      </c>
      <c r="Z830" s="446"/>
      <c r="AP830" s="446"/>
      <c r="AS830" s="452"/>
      <c r="AU830" s="450" t="str">
        <f t="shared" ca="1" si="825"/>
        <v/>
      </c>
      <c r="AV830" s="450" t="str">
        <f t="shared" ca="1" si="826"/>
        <v/>
      </c>
      <c r="AX830" s="450" t="str">
        <f t="shared" ca="1" si="827"/>
        <v/>
      </c>
      <c r="AY830" s="450" t="str">
        <f t="shared" ca="1" si="828"/>
        <v/>
      </c>
      <c r="BA830" s="450" t="str">
        <f t="shared" ca="1" si="829"/>
        <v/>
      </c>
      <c r="BB830" s="450" t="str">
        <f t="shared" ca="1" si="830"/>
        <v/>
      </c>
      <c r="BD830" s="450" t="str">
        <f t="shared" ca="1" si="831"/>
        <v/>
      </c>
      <c r="BE830" s="450" t="str">
        <f t="shared" ca="1" si="832"/>
        <v/>
      </c>
      <c r="BG830" s="450" t="str">
        <f t="shared" ca="1" si="833"/>
        <v/>
      </c>
      <c r="BH830" s="450" t="str">
        <f t="shared" ca="1" si="834"/>
        <v/>
      </c>
      <c r="BI830" s="451"/>
      <c r="BJ830" s="450" t="str">
        <f t="shared" ca="1" si="835"/>
        <v/>
      </c>
      <c r="BK830" s="450" t="str">
        <f t="shared" ca="1" si="836"/>
        <v/>
      </c>
      <c r="BM830" s="450" t="str">
        <f t="shared" ca="1" si="837"/>
        <v/>
      </c>
      <c r="BN830" s="450" t="str">
        <f t="shared" ca="1" si="838"/>
        <v/>
      </c>
      <c r="BP830" s="450" t="str">
        <f t="shared" ca="1" si="839"/>
        <v/>
      </c>
      <c r="BQ830" s="450" t="str">
        <f t="shared" ca="1" si="840"/>
        <v/>
      </c>
      <c r="BS830" s="450" t="str">
        <f t="shared" ca="1" si="841"/>
        <v/>
      </c>
      <c r="BT830" s="450" t="str">
        <f t="shared" ca="1" si="842"/>
        <v/>
      </c>
      <c r="BU830" s="452"/>
      <c r="BV830" s="446"/>
      <c r="BW830" s="450" t="str">
        <f t="shared" ca="1" si="843"/>
        <v/>
      </c>
      <c r="BX830" s="450" t="str">
        <f t="shared" ca="1" si="844"/>
        <v/>
      </c>
      <c r="BY830" s="452"/>
      <c r="BZ830" s="450" t="str">
        <f t="shared" ca="1" si="845"/>
        <v/>
      </c>
      <c r="CA830" s="450" t="str">
        <f t="shared" ca="1" si="846"/>
        <v/>
      </c>
      <c r="CC830" s="450" t="str">
        <f t="shared" ca="1" si="847"/>
        <v/>
      </c>
      <c r="CD830" s="450" t="str">
        <f t="shared" ca="1" si="848"/>
        <v/>
      </c>
      <c r="CF830" s="450" t="str">
        <f t="shared" si="849"/>
        <v/>
      </c>
      <c r="CG830" s="450" t="str">
        <f t="shared" si="850"/>
        <v/>
      </c>
      <c r="CI830" s="450" t="str">
        <f t="shared" ca="1" si="851"/>
        <v/>
      </c>
      <c r="CJ830" s="450" t="str">
        <f t="shared" ca="1" si="852"/>
        <v/>
      </c>
      <c r="CL830" s="450" t="str">
        <f t="shared" ca="1" si="853"/>
        <v/>
      </c>
      <c r="CM830" s="450" t="str">
        <f t="shared" ca="1" si="854"/>
        <v/>
      </c>
    </row>
    <row r="831" spans="1:92" s="441" customFormat="1" ht="17.399999999999999" x14ac:dyDescent="0.55000000000000004">
      <c r="A831" s="445">
        <v>5</v>
      </c>
      <c r="B831" s="423" t="str">
        <f t="shared" si="859"/>
        <v>: Galloway 2007</v>
      </c>
      <c r="C831" s="474" t="s">
        <v>361</v>
      </c>
      <c r="D831" s="475" t="s">
        <v>360</v>
      </c>
      <c r="E831" s="476"/>
      <c r="F831" s="475" t="s">
        <v>266</v>
      </c>
      <c r="G831" s="476"/>
      <c r="H831" s="477"/>
      <c r="I831" s="475">
        <v>2007</v>
      </c>
      <c r="J831" s="477"/>
      <c r="K831" s="574">
        <v>3.8</v>
      </c>
      <c r="L831" s="478" t="s">
        <v>341</v>
      </c>
      <c r="M831" s="479">
        <f t="shared" si="860"/>
        <v>3.8</v>
      </c>
      <c r="N831" s="426" t="s">
        <v>341</v>
      </c>
      <c r="O831" s="432"/>
      <c r="P831" s="431"/>
      <c r="Q831" s="431"/>
      <c r="S831" s="442">
        <f t="shared" si="856"/>
        <v>3.8</v>
      </c>
      <c r="T831" s="443">
        <f t="shared" si="857"/>
        <v>3.8</v>
      </c>
      <c r="U831" s="442">
        <f t="shared" si="858"/>
        <v>0</v>
      </c>
      <c r="V831" s="444" t="str">
        <f t="shared" si="824"/>
        <v>kg feed/kg meat</v>
      </c>
      <c r="Z831" s="446"/>
      <c r="AP831" s="446"/>
      <c r="AS831" s="453"/>
      <c r="AU831" s="450" t="str">
        <f t="shared" ca="1" si="825"/>
        <v/>
      </c>
      <c r="AV831" s="450" t="str">
        <f t="shared" ca="1" si="826"/>
        <v/>
      </c>
      <c r="AX831" s="450" t="str">
        <f t="shared" ca="1" si="827"/>
        <v/>
      </c>
      <c r="AY831" s="450" t="str">
        <f t="shared" ca="1" si="828"/>
        <v/>
      </c>
      <c r="BA831" s="450" t="str">
        <f t="shared" ca="1" si="829"/>
        <v/>
      </c>
      <c r="BB831" s="450" t="str">
        <f t="shared" ca="1" si="830"/>
        <v/>
      </c>
      <c r="BD831" s="450" t="str">
        <f t="shared" ca="1" si="831"/>
        <v/>
      </c>
      <c r="BE831" s="450" t="str">
        <f t="shared" ca="1" si="832"/>
        <v/>
      </c>
      <c r="BG831" s="450" t="str">
        <f t="shared" ca="1" si="833"/>
        <v/>
      </c>
      <c r="BH831" s="450" t="str">
        <f t="shared" ca="1" si="834"/>
        <v/>
      </c>
      <c r="BI831" s="451"/>
      <c r="BJ831" s="450" t="str">
        <f t="shared" ca="1" si="835"/>
        <v/>
      </c>
      <c r="BK831" s="450" t="str">
        <f t="shared" ca="1" si="836"/>
        <v/>
      </c>
      <c r="BM831" s="450" t="str">
        <f t="shared" ca="1" si="837"/>
        <v/>
      </c>
      <c r="BN831" s="450" t="str">
        <f t="shared" ca="1" si="838"/>
        <v/>
      </c>
      <c r="BP831" s="450" t="str">
        <f t="shared" ca="1" si="839"/>
        <v/>
      </c>
      <c r="BQ831" s="450" t="str">
        <f t="shared" ca="1" si="840"/>
        <v/>
      </c>
      <c r="BS831" s="450" t="str">
        <f t="shared" ca="1" si="841"/>
        <v/>
      </c>
      <c r="BT831" s="450" t="str">
        <f t="shared" ca="1" si="842"/>
        <v/>
      </c>
      <c r="BU831" s="452"/>
      <c r="BV831" s="446"/>
      <c r="BW831" s="450" t="str">
        <f t="shared" ca="1" si="843"/>
        <v/>
      </c>
      <c r="BX831" s="450" t="str">
        <f t="shared" ca="1" si="844"/>
        <v/>
      </c>
      <c r="BY831" s="452"/>
      <c r="BZ831" s="450" t="str">
        <f t="shared" ca="1" si="845"/>
        <v/>
      </c>
      <c r="CA831" s="450" t="str">
        <f t="shared" ca="1" si="846"/>
        <v/>
      </c>
      <c r="CC831" s="450" t="str">
        <f t="shared" ca="1" si="847"/>
        <v/>
      </c>
      <c r="CD831" s="450" t="str">
        <f t="shared" ca="1" si="848"/>
        <v/>
      </c>
      <c r="CF831" s="450" t="str">
        <f t="shared" si="849"/>
        <v/>
      </c>
      <c r="CG831" s="450" t="str">
        <f t="shared" si="850"/>
        <v/>
      </c>
      <c r="CI831" s="450" t="str">
        <f t="shared" ca="1" si="851"/>
        <v/>
      </c>
      <c r="CJ831" s="450" t="str">
        <f t="shared" ca="1" si="852"/>
        <v/>
      </c>
      <c r="CL831" s="450" t="str">
        <f t="shared" ca="1" si="853"/>
        <v/>
      </c>
      <c r="CM831" s="450" t="str">
        <f t="shared" ca="1" si="854"/>
        <v/>
      </c>
    </row>
    <row r="832" spans="1:92" s="441" customFormat="1" ht="17.399999999999999" x14ac:dyDescent="0.55000000000000004">
      <c r="A832" s="445">
        <v>6</v>
      </c>
      <c r="B832" s="423" t="str">
        <f t="shared" si="859"/>
        <v>: Wilkinson 2011</v>
      </c>
      <c r="C832" s="474" t="s">
        <v>363</v>
      </c>
      <c r="D832" s="475" t="s">
        <v>362</v>
      </c>
      <c r="E832" s="476"/>
      <c r="F832" s="475" t="s">
        <v>266</v>
      </c>
      <c r="G832" s="476"/>
      <c r="H832" s="477"/>
      <c r="I832" s="475">
        <v>2011</v>
      </c>
      <c r="J832" s="477"/>
      <c r="K832" s="574">
        <v>2</v>
      </c>
      <c r="L832" s="478" t="s">
        <v>341</v>
      </c>
      <c r="M832" s="479">
        <f t="shared" si="860"/>
        <v>2</v>
      </c>
      <c r="N832" s="426" t="s">
        <v>341</v>
      </c>
      <c r="O832" s="432"/>
      <c r="P832" s="431"/>
      <c r="Q832" s="431"/>
      <c r="S832" s="442">
        <f t="shared" si="856"/>
        <v>2</v>
      </c>
      <c r="T832" s="443">
        <f t="shared" si="857"/>
        <v>2</v>
      </c>
      <c r="U832" s="442">
        <f t="shared" si="858"/>
        <v>0</v>
      </c>
      <c r="V832" s="444" t="str">
        <f t="shared" si="824"/>
        <v>kg feed/kg meat</v>
      </c>
      <c r="Z832" s="446"/>
      <c r="AP832" s="446"/>
      <c r="AS832" s="453"/>
      <c r="AU832" s="450" t="str">
        <f t="shared" ca="1" si="825"/>
        <v/>
      </c>
      <c r="AV832" s="450" t="str">
        <f t="shared" ca="1" si="826"/>
        <v/>
      </c>
      <c r="AX832" s="450" t="str">
        <f t="shared" ca="1" si="827"/>
        <v/>
      </c>
      <c r="AY832" s="450" t="str">
        <f t="shared" ca="1" si="828"/>
        <v/>
      </c>
      <c r="BA832" s="450" t="str">
        <f t="shared" ca="1" si="829"/>
        <v/>
      </c>
      <c r="BB832" s="450" t="str">
        <f t="shared" ca="1" si="830"/>
        <v/>
      </c>
      <c r="BD832" s="450" t="str">
        <f t="shared" ca="1" si="831"/>
        <v/>
      </c>
      <c r="BE832" s="450" t="str">
        <f t="shared" ca="1" si="832"/>
        <v/>
      </c>
      <c r="BG832" s="450" t="str">
        <f t="shared" ca="1" si="833"/>
        <v/>
      </c>
      <c r="BH832" s="450" t="str">
        <f t="shared" ca="1" si="834"/>
        <v/>
      </c>
      <c r="BI832" s="451"/>
      <c r="BJ832" s="450" t="str">
        <f t="shared" ca="1" si="835"/>
        <v/>
      </c>
      <c r="BK832" s="450" t="str">
        <f t="shared" ca="1" si="836"/>
        <v/>
      </c>
      <c r="BM832" s="450" t="str">
        <f t="shared" ca="1" si="837"/>
        <v/>
      </c>
      <c r="BN832" s="450" t="str">
        <f t="shared" ca="1" si="838"/>
        <v/>
      </c>
      <c r="BP832" s="450" t="str">
        <f t="shared" ca="1" si="839"/>
        <v/>
      </c>
      <c r="BQ832" s="450" t="str">
        <f t="shared" ca="1" si="840"/>
        <v/>
      </c>
      <c r="BS832" s="450" t="str">
        <f t="shared" ca="1" si="841"/>
        <v/>
      </c>
      <c r="BT832" s="450" t="str">
        <f t="shared" ca="1" si="842"/>
        <v/>
      </c>
      <c r="BU832" s="452"/>
      <c r="BV832" s="446"/>
      <c r="BW832" s="450" t="str">
        <f t="shared" ca="1" si="843"/>
        <v/>
      </c>
      <c r="BX832" s="450" t="str">
        <f t="shared" ca="1" si="844"/>
        <v/>
      </c>
      <c r="BY832" s="452"/>
      <c r="BZ832" s="450" t="str">
        <f t="shared" ca="1" si="845"/>
        <v/>
      </c>
      <c r="CA832" s="450" t="str">
        <f t="shared" ca="1" si="846"/>
        <v/>
      </c>
      <c r="CC832" s="450" t="str">
        <f t="shared" ca="1" si="847"/>
        <v/>
      </c>
      <c r="CD832" s="450" t="str">
        <f t="shared" ca="1" si="848"/>
        <v/>
      </c>
      <c r="CF832" s="450" t="str">
        <f t="shared" si="849"/>
        <v/>
      </c>
      <c r="CG832" s="450" t="str">
        <f t="shared" si="850"/>
        <v/>
      </c>
      <c r="CI832" s="450" t="str">
        <f t="shared" ca="1" si="851"/>
        <v/>
      </c>
      <c r="CJ832" s="450" t="str">
        <f t="shared" ca="1" si="852"/>
        <v/>
      </c>
      <c r="CL832" s="450" t="str">
        <f t="shared" ca="1" si="853"/>
        <v/>
      </c>
      <c r="CM832" s="450" t="str">
        <f t="shared" ca="1" si="854"/>
        <v/>
      </c>
    </row>
    <row r="833" spans="1:91" s="441" customFormat="1" ht="17.399999999999999" x14ac:dyDescent="0.55000000000000004">
      <c r="A833" s="445">
        <v>7</v>
      </c>
      <c r="B833" s="423" t="str">
        <f t="shared" si="859"/>
        <v>: Shepon 2016</v>
      </c>
      <c r="C833" s="424" t="s">
        <v>404</v>
      </c>
      <c r="D833" s="424" t="s">
        <v>405</v>
      </c>
      <c r="E833" s="425"/>
      <c r="F833" s="424" t="s">
        <v>187</v>
      </c>
      <c r="G833" s="425"/>
      <c r="H833" s="305"/>
      <c r="I833" s="424">
        <v>2016</v>
      </c>
      <c r="J833" s="306"/>
      <c r="K833" s="529">
        <v>4.2</v>
      </c>
      <c r="L833" s="426" t="s">
        <v>364</v>
      </c>
      <c r="M833" s="427">
        <f t="shared" si="860"/>
        <v>4.2</v>
      </c>
      <c r="N833" s="426" t="s">
        <v>342</v>
      </c>
      <c r="O833" s="432"/>
      <c r="P833" s="431" t="s">
        <v>364</v>
      </c>
      <c r="Q833" s="431"/>
      <c r="S833" s="442">
        <f t="shared" si="856"/>
        <v>4.2</v>
      </c>
      <c r="T833" s="443">
        <f t="shared" si="857"/>
        <v>4.2</v>
      </c>
      <c r="U833" s="442">
        <f t="shared" si="858"/>
        <v>0</v>
      </c>
      <c r="V833" s="444" t="str">
        <f t="shared" si="824"/>
        <v>kg feed/kg  eggs</v>
      </c>
      <c r="Z833" s="446"/>
      <c r="AP833" s="446"/>
      <c r="AS833" s="453"/>
      <c r="AU833" s="450" t="str">
        <f t="shared" ca="1" si="825"/>
        <v/>
      </c>
      <c r="AV833" s="450" t="str">
        <f t="shared" ca="1" si="826"/>
        <v/>
      </c>
      <c r="AX833" s="450" t="str">
        <f t="shared" ca="1" si="827"/>
        <v/>
      </c>
      <c r="AY833" s="450" t="str">
        <f t="shared" ca="1" si="828"/>
        <v/>
      </c>
      <c r="BA833" s="450" t="str">
        <f t="shared" ca="1" si="829"/>
        <v/>
      </c>
      <c r="BB833" s="450" t="str">
        <f t="shared" ca="1" si="830"/>
        <v/>
      </c>
      <c r="BD833" s="450" t="str">
        <f t="shared" ca="1" si="831"/>
        <v/>
      </c>
      <c r="BE833" s="450" t="str">
        <f t="shared" ca="1" si="832"/>
        <v/>
      </c>
      <c r="BG833" s="450" t="str">
        <f t="shared" ca="1" si="833"/>
        <v/>
      </c>
      <c r="BH833" s="450" t="str">
        <f t="shared" ca="1" si="834"/>
        <v/>
      </c>
      <c r="BI833" s="451"/>
      <c r="BJ833" s="450" t="str">
        <f t="shared" ca="1" si="835"/>
        <v/>
      </c>
      <c r="BK833" s="450" t="str">
        <f t="shared" ca="1" si="836"/>
        <v/>
      </c>
      <c r="BM833" s="450" t="str">
        <f t="shared" ca="1" si="837"/>
        <v/>
      </c>
      <c r="BN833" s="450" t="str">
        <f t="shared" ca="1" si="838"/>
        <v/>
      </c>
      <c r="BP833" s="450" t="str">
        <f t="shared" ca="1" si="839"/>
        <v/>
      </c>
      <c r="BQ833" s="450" t="str">
        <f t="shared" ca="1" si="840"/>
        <v/>
      </c>
      <c r="BS833" s="450" t="str">
        <f t="shared" ca="1" si="841"/>
        <v/>
      </c>
      <c r="BT833" s="450" t="str">
        <f t="shared" ca="1" si="842"/>
        <v/>
      </c>
      <c r="BU833" s="452"/>
      <c r="BV833" s="446"/>
      <c r="BW833" s="450" t="str">
        <f t="shared" ca="1" si="843"/>
        <v/>
      </c>
      <c r="BX833" s="450" t="str">
        <f t="shared" ca="1" si="844"/>
        <v/>
      </c>
      <c r="BY833" s="452"/>
      <c r="BZ833" s="450" t="str">
        <f t="shared" ca="1" si="845"/>
        <v/>
      </c>
      <c r="CA833" s="450" t="str">
        <f t="shared" ca="1" si="846"/>
        <v/>
      </c>
      <c r="CC833" s="450" t="str">
        <f t="shared" ca="1" si="847"/>
        <v/>
      </c>
      <c r="CD833" s="450" t="str">
        <f t="shared" ca="1" si="848"/>
        <v/>
      </c>
      <c r="CF833" s="450" t="str">
        <f t="shared" si="849"/>
        <v/>
      </c>
      <c r="CG833" s="450" t="str">
        <f t="shared" si="850"/>
        <v/>
      </c>
      <c r="CI833" s="450" t="str">
        <f t="shared" ca="1" si="851"/>
        <v/>
      </c>
      <c r="CJ833" s="450" t="str">
        <f t="shared" ca="1" si="852"/>
        <v/>
      </c>
      <c r="CL833" s="450" t="str">
        <f t="shared" ca="1" si="853"/>
        <v/>
      </c>
      <c r="CM833" s="450" t="str">
        <f t="shared" ca="1" si="854"/>
        <v/>
      </c>
    </row>
    <row r="834" spans="1:91" s="441" customFormat="1" ht="17.399999999999999" x14ac:dyDescent="0.55000000000000004">
      <c r="A834" s="445">
        <v>8</v>
      </c>
      <c r="B834" s="423" t="str">
        <f t="shared" si="859"/>
        <v>: Peters 2014</v>
      </c>
      <c r="C834" s="474" t="s">
        <v>415</v>
      </c>
      <c r="D834" s="475" t="s">
        <v>416</v>
      </c>
      <c r="E834" s="476"/>
      <c r="F834" s="475" t="s">
        <v>187</v>
      </c>
      <c r="G834" s="476"/>
      <c r="H834" s="477"/>
      <c r="I834" s="475">
        <v>2014</v>
      </c>
      <c r="J834" s="477"/>
      <c r="K834" s="574">
        <v>4.32</v>
      </c>
      <c r="L834" s="478" t="s">
        <v>341</v>
      </c>
      <c r="M834" s="479">
        <f t="shared" si="860"/>
        <v>4.32</v>
      </c>
      <c r="N834" s="478" t="s">
        <v>418</v>
      </c>
      <c r="O834" s="504"/>
      <c r="P834" s="457" t="s">
        <v>421</v>
      </c>
      <c r="Q834" s="431"/>
      <c r="S834" s="442">
        <f t="shared" si="856"/>
        <v>4.32</v>
      </c>
      <c r="T834" s="443">
        <f t="shared" si="857"/>
        <v>4.32</v>
      </c>
      <c r="U834" s="442">
        <f t="shared" si="858"/>
        <v>0</v>
      </c>
      <c r="V834" s="444" t="str">
        <f t="shared" si="824"/>
        <v>tons feed per ton meat</v>
      </c>
      <c r="Z834" s="446"/>
      <c r="AP834" s="446"/>
      <c r="AS834" s="453"/>
      <c r="AU834" s="450" t="str">
        <f t="shared" ca="1" si="825"/>
        <v/>
      </c>
      <c r="AV834" s="450" t="str">
        <f t="shared" ca="1" si="826"/>
        <v/>
      </c>
      <c r="AX834" s="450" t="str">
        <f t="shared" ca="1" si="827"/>
        <v/>
      </c>
      <c r="AY834" s="450" t="str">
        <f t="shared" ca="1" si="828"/>
        <v/>
      </c>
      <c r="BA834" s="450" t="str">
        <f t="shared" ca="1" si="829"/>
        <v/>
      </c>
      <c r="BB834" s="450" t="str">
        <f t="shared" ca="1" si="830"/>
        <v/>
      </c>
      <c r="BD834" s="450" t="str">
        <f t="shared" ca="1" si="831"/>
        <v/>
      </c>
      <c r="BE834" s="450" t="str">
        <f t="shared" ca="1" si="832"/>
        <v/>
      </c>
      <c r="BG834" s="450" t="str">
        <f t="shared" ca="1" si="833"/>
        <v/>
      </c>
      <c r="BH834" s="450" t="str">
        <f t="shared" ca="1" si="834"/>
        <v/>
      </c>
      <c r="BI834" s="451"/>
      <c r="BJ834" s="450" t="str">
        <f t="shared" ca="1" si="835"/>
        <v/>
      </c>
      <c r="BK834" s="450" t="str">
        <f t="shared" ca="1" si="836"/>
        <v/>
      </c>
      <c r="BM834" s="450" t="str">
        <f t="shared" ca="1" si="837"/>
        <v/>
      </c>
      <c r="BN834" s="450" t="str">
        <f t="shared" ca="1" si="838"/>
        <v/>
      </c>
      <c r="BP834" s="450" t="str">
        <f t="shared" ca="1" si="839"/>
        <v/>
      </c>
      <c r="BQ834" s="450" t="str">
        <f t="shared" ca="1" si="840"/>
        <v/>
      </c>
      <c r="BS834" s="450" t="str">
        <f t="shared" ca="1" si="841"/>
        <v/>
      </c>
      <c r="BT834" s="450" t="str">
        <f t="shared" ca="1" si="842"/>
        <v/>
      </c>
      <c r="BU834" s="452"/>
      <c r="BV834" s="446"/>
      <c r="BW834" s="450" t="str">
        <f t="shared" ca="1" si="843"/>
        <v/>
      </c>
      <c r="BX834" s="450" t="str">
        <f t="shared" ca="1" si="844"/>
        <v/>
      </c>
      <c r="BY834" s="452"/>
      <c r="BZ834" s="450" t="str">
        <f t="shared" ca="1" si="845"/>
        <v/>
      </c>
      <c r="CA834" s="450" t="str">
        <f t="shared" ca="1" si="846"/>
        <v/>
      </c>
      <c r="CC834" s="450" t="str">
        <f t="shared" ca="1" si="847"/>
        <v/>
      </c>
      <c r="CD834" s="450" t="str">
        <f t="shared" ca="1" si="848"/>
        <v/>
      </c>
      <c r="CF834" s="450" t="str">
        <f t="shared" si="849"/>
        <v/>
      </c>
      <c r="CG834" s="450" t="str">
        <f t="shared" si="850"/>
        <v/>
      </c>
      <c r="CI834" s="450" t="str">
        <f t="shared" ca="1" si="851"/>
        <v/>
      </c>
      <c r="CJ834" s="450" t="str">
        <f t="shared" ca="1" si="852"/>
        <v/>
      </c>
      <c r="CL834" s="450" t="str">
        <f t="shared" ca="1" si="853"/>
        <v/>
      </c>
      <c r="CM834" s="450" t="str">
        <f t="shared" ca="1" si="854"/>
        <v/>
      </c>
    </row>
    <row r="835" spans="1:91" s="441" customFormat="1" ht="17.399999999999999" x14ac:dyDescent="0.55000000000000004">
      <c r="A835" s="445">
        <v>9</v>
      </c>
      <c r="B835" s="423" t="str">
        <f t="shared" si="859"/>
        <v>: Peters 2014</v>
      </c>
      <c r="C835" s="474" t="s">
        <v>415</v>
      </c>
      <c r="D835" s="475" t="s">
        <v>416</v>
      </c>
      <c r="E835" s="476"/>
      <c r="F835" s="475" t="s">
        <v>187</v>
      </c>
      <c r="G835" s="476"/>
      <c r="H835" s="477"/>
      <c r="I835" s="475">
        <v>2014</v>
      </c>
      <c r="J835" s="477"/>
      <c r="K835" s="574">
        <v>4.7</v>
      </c>
      <c r="L835" s="478" t="s">
        <v>341</v>
      </c>
      <c r="M835" s="479">
        <f t="shared" si="860"/>
        <v>4.7</v>
      </c>
      <c r="N835" s="478" t="s">
        <v>418</v>
      </c>
      <c r="O835" s="432"/>
      <c r="P835" s="431" t="s">
        <v>422</v>
      </c>
      <c r="Q835" s="431"/>
      <c r="S835" s="442">
        <f t="shared" si="856"/>
        <v>4.7</v>
      </c>
      <c r="T835" s="443">
        <f t="shared" si="857"/>
        <v>4.7</v>
      </c>
      <c r="U835" s="442">
        <f t="shared" si="858"/>
        <v>0</v>
      </c>
      <c r="V835" s="444" t="str">
        <f t="shared" si="824"/>
        <v>tons feed per ton meat</v>
      </c>
      <c r="Z835" s="446"/>
      <c r="AP835" s="446"/>
      <c r="AS835" s="453"/>
      <c r="AU835" s="450" t="str">
        <f t="shared" ca="1" si="825"/>
        <v/>
      </c>
      <c r="AV835" s="450" t="str">
        <f t="shared" ca="1" si="826"/>
        <v/>
      </c>
      <c r="AX835" s="450" t="str">
        <f t="shared" ca="1" si="827"/>
        <v/>
      </c>
      <c r="AY835" s="450" t="str">
        <f t="shared" ca="1" si="828"/>
        <v/>
      </c>
      <c r="BA835" s="450" t="str">
        <f t="shared" ca="1" si="829"/>
        <v/>
      </c>
      <c r="BB835" s="450" t="str">
        <f t="shared" ca="1" si="830"/>
        <v/>
      </c>
      <c r="BD835" s="450" t="str">
        <f t="shared" ca="1" si="831"/>
        <v/>
      </c>
      <c r="BE835" s="450" t="str">
        <f t="shared" ca="1" si="832"/>
        <v/>
      </c>
      <c r="BG835" s="450" t="str">
        <f t="shared" ca="1" si="833"/>
        <v/>
      </c>
      <c r="BH835" s="450" t="str">
        <f t="shared" ca="1" si="834"/>
        <v/>
      </c>
      <c r="BI835" s="451"/>
      <c r="BJ835" s="450" t="str">
        <f t="shared" ca="1" si="835"/>
        <v/>
      </c>
      <c r="BK835" s="450" t="str">
        <f t="shared" ca="1" si="836"/>
        <v/>
      </c>
      <c r="BM835" s="450" t="str">
        <f t="shared" ca="1" si="837"/>
        <v/>
      </c>
      <c r="BN835" s="450" t="str">
        <f t="shared" ca="1" si="838"/>
        <v/>
      </c>
      <c r="BP835" s="450" t="str">
        <f t="shared" ca="1" si="839"/>
        <v/>
      </c>
      <c r="BQ835" s="450" t="str">
        <f t="shared" ca="1" si="840"/>
        <v/>
      </c>
      <c r="BS835" s="450" t="str">
        <f t="shared" ca="1" si="841"/>
        <v/>
      </c>
      <c r="BT835" s="450" t="str">
        <f t="shared" ca="1" si="842"/>
        <v/>
      </c>
      <c r="BU835" s="452"/>
      <c r="BV835" s="446"/>
      <c r="BW835" s="450" t="str">
        <f t="shared" ca="1" si="843"/>
        <v/>
      </c>
      <c r="BX835" s="450" t="str">
        <f t="shared" ca="1" si="844"/>
        <v/>
      </c>
      <c r="BY835" s="452"/>
      <c r="BZ835" s="450" t="str">
        <f t="shared" ca="1" si="845"/>
        <v/>
      </c>
      <c r="CA835" s="450" t="str">
        <f t="shared" ca="1" si="846"/>
        <v/>
      </c>
      <c r="CC835" s="450" t="str">
        <f t="shared" ca="1" si="847"/>
        <v/>
      </c>
      <c r="CD835" s="450" t="str">
        <f t="shared" ca="1" si="848"/>
        <v/>
      </c>
      <c r="CF835" s="450" t="str">
        <f t="shared" si="849"/>
        <v/>
      </c>
      <c r="CG835" s="450" t="str">
        <f t="shared" si="850"/>
        <v/>
      </c>
      <c r="CI835" s="450" t="str">
        <f t="shared" ca="1" si="851"/>
        <v/>
      </c>
      <c r="CJ835" s="450" t="str">
        <f t="shared" ca="1" si="852"/>
        <v/>
      </c>
      <c r="CL835" s="450" t="str">
        <f t="shared" ca="1" si="853"/>
        <v/>
      </c>
      <c r="CM835" s="450" t="str">
        <f t="shared" ca="1" si="854"/>
        <v/>
      </c>
    </row>
    <row r="836" spans="1:91" s="441" customFormat="1" ht="17.399999999999999" x14ac:dyDescent="0.55000000000000004">
      <c r="A836" s="445">
        <v>10</v>
      </c>
      <c r="B836" s="423" t="str">
        <f t="shared" si="859"/>
        <v xml:space="preserve">: </v>
      </c>
      <c r="C836" s="424"/>
      <c r="D836" s="424"/>
      <c r="E836" s="425"/>
      <c r="F836" s="424"/>
      <c r="G836" s="425"/>
      <c r="H836" s="305"/>
      <c r="I836" s="424"/>
      <c r="J836" s="306"/>
      <c r="K836" s="529"/>
      <c r="L836" s="426"/>
      <c r="M836" s="427"/>
      <c r="N836" s="426" t="s">
        <v>341</v>
      </c>
      <c r="O836" s="432"/>
      <c r="P836" s="431"/>
      <c r="Q836" s="431"/>
      <c r="S836" s="442" t="str">
        <f t="shared" si="856"/>
        <v/>
      </c>
      <c r="T836" s="443" t="str">
        <f t="shared" si="857"/>
        <v/>
      </c>
      <c r="U836" s="442" t="str">
        <f t="shared" si="858"/>
        <v/>
      </c>
      <c r="V836" s="444" t="str">
        <f t="shared" si="824"/>
        <v>kg feed/kg meat</v>
      </c>
      <c r="Z836" s="446"/>
      <c r="AP836" s="446"/>
      <c r="AS836" s="453"/>
      <c r="AU836" s="450" t="str">
        <f t="shared" ca="1" si="825"/>
        <v/>
      </c>
      <c r="AV836" s="450" t="str">
        <f t="shared" ca="1" si="826"/>
        <v/>
      </c>
      <c r="AX836" s="450" t="str">
        <f t="shared" ca="1" si="827"/>
        <v/>
      </c>
      <c r="AY836" s="450" t="str">
        <f t="shared" ca="1" si="828"/>
        <v/>
      </c>
      <c r="BA836" s="450" t="str">
        <f t="shared" ca="1" si="829"/>
        <v/>
      </c>
      <c r="BB836" s="450" t="str">
        <f t="shared" ca="1" si="830"/>
        <v/>
      </c>
      <c r="BD836" s="450" t="str">
        <f t="shared" ca="1" si="831"/>
        <v/>
      </c>
      <c r="BE836" s="450" t="str">
        <f t="shared" ca="1" si="832"/>
        <v/>
      </c>
      <c r="BG836" s="450" t="str">
        <f t="shared" ca="1" si="833"/>
        <v/>
      </c>
      <c r="BH836" s="450" t="str">
        <f t="shared" ca="1" si="834"/>
        <v/>
      </c>
      <c r="BI836" s="451"/>
      <c r="BJ836" s="450" t="str">
        <f t="shared" ca="1" si="835"/>
        <v/>
      </c>
      <c r="BK836" s="450" t="str">
        <f t="shared" ca="1" si="836"/>
        <v/>
      </c>
      <c r="BM836" s="450" t="str">
        <f t="shared" ca="1" si="837"/>
        <v/>
      </c>
      <c r="BN836" s="450" t="str">
        <f t="shared" ca="1" si="838"/>
        <v/>
      </c>
      <c r="BP836" s="450" t="str">
        <f t="shared" ca="1" si="839"/>
        <v/>
      </c>
      <c r="BQ836" s="450" t="str">
        <f t="shared" ca="1" si="840"/>
        <v/>
      </c>
      <c r="BS836" s="450" t="str">
        <f t="shared" ca="1" si="841"/>
        <v/>
      </c>
      <c r="BT836" s="450" t="str">
        <f t="shared" ca="1" si="842"/>
        <v/>
      </c>
      <c r="BU836" s="452"/>
      <c r="BV836" s="446"/>
      <c r="BW836" s="450" t="str">
        <f t="shared" ca="1" si="843"/>
        <v/>
      </c>
      <c r="BX836" s="450" t="str">
        <f t="shared" ca="1" si="844"/>
        <v/>
      </c>
      <c r="BY836" s="452"/>
      <c r="BZ836" s="450" t="str">
        <f t="shared" ca="1" si="845"/>
        <v/>
      </c>
      <c r="CA836" s="450" t="str">
        <f t="shared" ca="1" si="846"/>
        <v/>
      </c>
      <c r="CC836" s="450" t="str">
        <f t="shared" ca="1" si="847"/>
        <v/>
      </c>
      <c r="CD836" s="450" t="str">
        <f t="shared" ca="1" si="848"/>
        <v/>
      </c>
      <c r="CF836" s="450" t="str">
        <f t="shared" si="849"/>
        <v/>
      </c>
      <c r="CG836" s="450" t="str">
        <f t="shared" si="850"/>
        <v/>
      </c>
      <c r="CI836" s="450" t="str">
        <f t="shared" ca="1" si="851"/>
        <v/>
      </c>
      <c r="CJ836" s="450" t="str">
        <f t="shared" ca="1" si="852"/>
        <v/>
      </c>
      <c r="CL836" s="450" t="str">
        <f t="shared" ca="1" si="853"/>
        <v/>
      </c>
      <c r="CM836" s="450" t="str">
        <f t="shared" ca="1" si="854"/>
        <v/>
      </c>
    </row>
    <row r="837" spans="1:91" s="441" customFormat="1" ht="17.399999999999999" x14ac:dyDescent="0.55000000000000004">
      <c r="A837" s="445">
        <v>11</v>
      </c>
      <c r="B837" s="423" t="str">
        <f t="shared" si="859"/>
        <v xml:space="preserve">: </v>
      </c>
      <c r="C837" s="424"/>
      <c r="D837" s="424"/>
      <c r="E837" s="425"/>
      <c r="F837" s="424"/>
      <c r="G837" s="425"/>
      <c r="H837" s="305"/>
      <c r="I837" s="424"/>
      <c r="J837" s="306"/>
      <c r="K837" s="529"/>
      <c r="L837" s="426"/>
      <c r="M837" s="427"/>
      <c r="N837" s="426" t="s">
        <v>341</v>
      </c>
      <c r="O837" s="432"/>
      <c r="P837" s="431"/>
      <c r="Q837" s="431"/>
      <c r="S837" s="442" t="str">
        <f t="shared" si="856"/>
        <v/>
      </c>
      <c r="T837" s="443" t="str">
        <f t="shared" si="857"/>
        <v/>
      </c>
      <c r="U837" s="442" t="str">
        <f t="shared" si="858"/>
        <v/>
      </c>
      <c r="V837" s="444" t="str">
        <f t="shared" si="824"/>
        <v>kg feed/kg meat</v>
      </c>
      <c r="Z837" s="446"/>
      <c r="AP837" s="446"/>
      <c r="AS837" s="453"/>
      <c r="AU837" s="450" t="str">
        <f t="shared" ca="1" si="825"/>
        <v/>
      </c>
      <c r="AV837" s="450" t="str">
        <f t="shared" ca="1" si="826"/>
        <v/>
      </c>
      <c r="AX837" s="450" t="str">
        <f t="shared" ca="1" si="827"/>
        <v/>
      </c>
      <c r="AY837" s="450" t="str">
        <f t="shared" ca="1" si="828"/>
        <v/>
      </c>
      <c r="BA837" s="450" t="str">
        <f t="shared" ca="1" si="829"/>
        <v/>
      </c>
      <c r="BB837" s="450" t="str">
        <f t="shared" ca="1" si="830"/>
        <v/>
      </c>
      <c r="BD837" s="450" t="str">
        <f t="shared" ca="1" si="831"/>
        <v/>
      </c>
      <c r="BE837" s="450" t="str">
        <f t="shared" ca="1" si="832"/>
        <v/>
      </c>
      <c r="BG837" s="450" t="str">
        <f t="shared" ca="1" si="833"/>
        <v/>
      </c>
      <c r="BH837" s="450" t="str">
        <f t="shared" ca="1" si="834"/>
        <v/>
      </c>
      <c r="BI837" s="451"/>
      <c r="BJ837" s="450" t="str">
        <f t="shared" ca="1" si="835"/>
        <v/>
      </c>
      <c r="BK837" s="450" t="str">
        <f t="shared" ca="1" si="836"/>
        <v/>
      </c>
      <c r="BM837" s="450" t="str">
        <f t="shared" ca="1" si="837"/>
        <v/>
      </c>
      <c r="BN837" s="450" t="str">
        <f t="shared" ca="1" si="838"/>
        <v/>
      </c>
      <c r="BP837" s="450" t="str">
        <f t="shared" ca="1" si="839"/>
        <v/>
      </c>
      <c r="BQ837" s="450" t="str">
        <f t="shared" ca="1" si="840"/>
        <v/>
      </c>
      <c r="BS837" s="450" t="str">
        <f t="shared" ca="1" si="841"/>
        <v/>
      </c>
      <c r="BT837" s="450" t="str">
        <f t="shared" ca="1" si="842"/>
        <v/>
      </c>
      <c r="BU837" s="452"/>
      <c r="BV837" s="446"/>
      <c r="BW837" s="450" t="str">
        <f t="shared" ca="1" si="843"/>
        <v/>
      </c>
      <c r="BX837" s="450" t="str">
        <f t="shared" ca="1" si="844"/>
        <v/>
      </c>
      <c r="BY837" s="452"/>
      <c r="BZ837" s="450" t="str">
        <f t="shared" ca="1" si="845"/>
        <v/>
      </c>
      <c r="CA837" s="450" t="str">
        <f t="shared" ca="1" si="846"/>
        <v/>
      </c>
      <c r="CC837" s="450" t="str">
        <f t="shared" ca="1" si="847"/>
        <v/>
      </c>
      <c r="CD837" s="450" t="str">
        <f t="shared" ca="1" si="848"/>
        <v/>
      </c>
      <c r="CF837" s="450" t="str">
        <f t="shared" si="849"/>
        <v/>
      </c>
      <c r="CG837" s="450" t="str">
        <f t="shared" si="850"/>
        <v/>
      </c>
      <c r="CI837" s="450" t="str">
        <f t="shared" ca="1" si="851"/>
        <v/>
      </c>
      <c r="CJ837" s="450" t="str">
        <f t="shared" ca="1" si="852"/>
        <v/>
      </c>
      <c r="CL837" s="450" t="str">
        <f t="shared" ca="1" si="853"/>
        <v/>
      </c>
      <c r="CM837" s="450" t="str">
        <f t="shared" ca="1" si="854"/>
        <v/>
      </c>
    </row>
    <row r="838" spans="1:91" s="441" customFormat="1" ht="17.399999999999999" x14ac:dyDescent="0.55000000000000004">
      <c r="A838" s="445">
        <v>12</v>
      </c>
      <c r="B838" s="423" t="str">
        <f t="shared" si="859"/>
        <v xml:space="preserve">: </v>
      </c>
      <c r="C838" s="424"/>
      <c r="D838" s="424"/>
      <c r="E838" s="425"/>
      <c r="F838" s="424"/>
      <c r="G838" s="425"/>
      <c r="H838" s="305"/>
      <c r="I838" s="424"/>
      <c r="J838" s="306"/>
      <c r="K838" s="529"/>
      <c r="L838" s="426"/>
      <c r="M838" s="427"/>
      <c r="N838" s="426" t="s">
        <v>341</v>
      </c>
      <c r="O838" s="432"/>
      <c r="P838" s="431"/>
      <c r="Q838" s="431"/>
      <c r="S838" s="442" t="str">
        <f t="shared" si="856"/>
        <v/>
      </c>
      <c r="T838" s="443" t="str">
        <f t="shared" si="857"/>
        <v/>
      </c>
      <c r="U838" s="442" t="str">
        <f t="shared" si="858"/>
        <v/>
      </c>
      <c r="V838" s="444" t="str">
        <f t="shared" si="824"/>
        <v>kg feed/kg meat</v>
      </c>
      <c r="Z838" s="446"/>
      <c r="AP838" s="446"/>
      <c r="AS838" s="453"/>
      <c r="AU838" s="450" t="str">
        <f t="shared" ca="1" si="825"/>
        <v/>
      </c>
      <c r="AV838" s="450" t="str">
        <f t="shared" ca="1" si="826"/>
        <v/>
      </c>
      <c r="AX838" s="450" t="str">
        <f t="shared" ca="1" si="827"/>
        <v/>
      </c>
      <c r="AY838" s="450" t="str">
        <f t="shared" ca="1" si="828"/>
        <v/>
      </c>
      <c r="BA838" s="450" t="str">
        <f t="shared" ca="1" si="829"/>
        <v/>
      </c>
      <c r="BB838" s="450" t="str">
        <f t="shared" ca="1" si="830"/>
        <v/>
      </c>
      <c r="BD838" s="450" t="str">
        <f t="shared" ca="1" si="831"/>
        <v/>
      </c>
      <c r="BE838" s="450" t="str">
        <f t="shared" ca="1" si="832"/>
        <v/>
      </c>
      <c r="BG838" s="450" t="str">
        <f t="shared" ca="1" si="833"/>
        <v/>
      </c>
      <c r="BH838" s="450" t="str">
        <f t="shared" ca="1" si="834"/>
        <v/>
      </c>
      <c r="BI838" s="451"/>
      <c r="BJ838" s="450" t="str">
        <f t="shared" ca="1" si="835"/>
        <v/>
      </c>
      <c r="BK838" s="450" t="str">
        <f t="shared" ca="1" si="836"/>
        <v/>
      </c>
      <c r="BM838" s="450" t="str">
        <f t="shared" ca="1" si="837"/>
        <v/>
      </c>
      <c r="BN838" s="450" t="str">
        <f t="shared" ca="1" si="838"/>
        <v/>
      </c>
      <c r="BP838" s="450" t="str">
        <f t="shared" ca="1" si="839"/>
        <v/>
      </c>
      <c r="BQ838" s="450" t="str">
        <f t="shared" ca="1" si="840"/>
        <v/>
      </c>
      <c r="BS838" s="450" t="str">
        <f t="shared" ca="1" si="841"/>
        <v/>
      </c>
      <c r="BT838" s="450" t="str">
        <f t="shared" ca="1" si="842"/>
        <v/>
      </c>
      <c r="BU838" s="452"/>
      <c r="BV838" s="446"/>
      <c r="BW838" s="450" t="str">
        <f t="shared" ca="1" si="843"/>
        <v/>
      </c>
      <c r="BX838" s="450" t="str">
        <f t="shared" ca="1" si="844"/>
        <v/>
      </c>
      <c r="BY838" s="452"/>
      <c r="BZ838" s="450" t="str">
        <f t="shared" ca="1" si="845"/>
        <v/>
      </c>
      <c r="CA838" s="450" t="str">
        <f t="shared" ca="1" si="846"/>
        <v/>
      </c>
      <c r="CC838" s="450" t="str">
        <f t="shared" ca="1" si="847"/>
        <v/>
      </c>
      <c r="CD838" s="450" t="str">
        <f t="shared" ca="1" si="848"/>
        <v/>
      </c>
      <c r="CF838" s="450" t="str">
        <f t="shared" si="849"/>
        <v/>
      </c>
      <c r="CG838" s="450" t="str">
        <f t="shared" si="850"/>
        <v/>
      </c>
      <c r="CI838" s="450" t="str">
        <f t="shared" ca="1" si="851"/>
        <v/>
      </c>
      <c r="CJ838" s="450" t="str">
        <f t="shared" ca="1" si="852"/>
        <v/>
      </c>
      <c r="CL838" s="450" t="str">
        <f t="shared" ca="1" si="853"/>
        <v/>
      </c>
      <c r="CM838" s="450" t="str">
        <f t="shared" ca="1" si="854"/>
        <v/>
      </c>
    </row>
    <row r="839" spans="1:91" s="441" customFormat="1" ht="17.399999999999999" x14ac:dyDescent="0.55000000000000004">
      <c r="A839" s="445">
        <v>13</v>
      </c>
      <c r="B839" s="423" t="str">
        <f t="shared" si="859"/>
        <v xml:space="preserve">: </v>
      </c>
      <c r="C839" s="424"/>
      <c r="D839" s="424"/>
      <c r="E839" s="425"/>
      <c r="F839" s="424"/>
      <c r="G839" s="425"/>
      <c r="H839" s="305"/>
      <c r="I839" s="424"/>
      <c r="J839" s="306"/>
      <c r="K839" s="529"/>
      <c r="L839" s="426"/>
      <c r="M839" s="427"/>
      <c r="N839" s="426" t="s">
        <v>341</v>
      </c>
      <c r="O839" s="432"/>
      <c r="P839" s="431"/>
      <c r="Q839" s="431"/>
      <c r="S839" s="442" t="str">
        <f t="shared" si="856"/>
        <v/>
      </c>
      <c r="T839" s="443" t="str">
        <f t="shared" si="857"/>
        <v/>
      </c>
      <c r="U839" s="442" t="str">
        <f t="shared" si="858"/>
        <v/>
      </c>
      <c r="V839" s="444" t="str">
        <f t="shared" si="824"/>
        <v>kg feed/kg meat</v>
      </c>
      <c r="Z839" s="446"/>
      <c r="AP839" s="446"/>
      <c r="AS839" s="453"/>
      <c r="AU839" s="450" t="str">
        <f t="shared" ca="1" si="825"/>
        <v/>
      </c>
      <c r="AV839" s="450" t="str">
        <f t="shared" ca="1" si="826"/>
        <v/>
      </c>
      <c r="AX839" s="450" t="str">
        <f t="shared" ca="1" si="827"/>
        <v/>
      </c>
      <c r="AY839" s="450" t="str">
        <f t="shared" ca="1" si="828"/>
        <v/>
      </c>
      <c r="BA839" s="450" t="str">
        <f t="shared" ca="1" si="829"/>
        <v/>
      </c>
      <c r="BB839" s="450" t="str">
        <f t="shared" ca="1" si="830"/>
        <v/>
      </c>
      <c r="BD839" s="450" t="str">
        <f t="shared" ca="1" si="831"/>
        <v/>
      </c>
      <c r="BE839" s="450" t="str">
        <f t="shared" ca="1" si="832"/>
        <v/>
      </c>
      <c r="BG839" s="450" t="str">
        <f t="shared" ca="1" si="833"/>
        <v/>
      </c>
      <c r="BH839" s="450" t="str">
        <f t="shared" ca="1" si="834"/>
        <v/>
      </c>
      <c r="BI839" s="451"/>
      <c r="BJ839" s="450" t="str">
        <f t="shared" ca="1" si="835"/>
        <v/>
      </c>
      <c r="BK839" s="450" t="str">
        <f t="shared" ca="1" si="836"/>
        <v/>
      </c>
      <c r="BM839" s="450" t="str">
        <f t="shared" ca="1" si="837"/>
        <v/>
      </c>
      <c r="BN839" s="450" t="str">
        <f t="shared" ca="1" si="838"/>
        <v/>
      </c>
      <c r="BP839" s="450" t="str">
        <f t="shared" ca="1" si="839"/>
        <v/>
      </c>
      <c r="BQ839" s="450" t="str">
        <f t="shared" ca="1" si="840"/>
        <v/>
      </c>
      <c r="BS839" s="450" t="str">
        <f t="shared" ca="1" si="841"/>
        <v/>
      </c>
      <c r="BT839" s="450" t="str">
        <f t="shared" ca="1" si="842"/>
        <v/>
      </c>
      <c r="BU839" s="452"/>
      <c r="BV839" s="446"/>
      <c r="BW839" s="450" t="str">
        <f t="shared" ca="1" si="843"/>
        <v/>
      </c>
      <c r="BX839" s="450" t="str">
        <f t="shared" ca="1" si="844"/>
        <v/>
      </c>
      <c r="BY839" s="452"/>
      <c r="BZ839" s="450" t="str">
        <f t="shared" ca="1" si="845"/>
        <v/>
      </c>
      <c r="CA839" s="450" t="str">
        <f t="shared" ca="1" si="846"/>
        <v/>
      </c>
      <c r="CC839" s="450" t="str">
        <f t="shared" ca="1" si="847"/>
        <v/>
      </c>
      <c r="CD839" s="450" t="str">
        <f t="shared" ca="1" si="848"/>
        <v/>
      </c>
      <c r="CF839" s="450" t="str">
        <f t="shared" si="849"/>
        <v/>
      </c>
      <c r="CG839" s="450" t="str">
        <f t="shared" si="850"/>
        <v/>
      </c>
      <c r="CI839" s="450" t="str">
        <f t="shared" ca="1" si="851"/>
        <v/>
      </c>
      <c r="CJ839" s="450" t="str">
        <f t="shared" ca="1" si="852"/>
        <v/>
      </c>
      <c r="CL839" s="450" t="str">
        <f t="shared" ca="1" si="853"/>
        <v/>
      </c>
      <c r="CM839" s="450" t="str">
        <f t="shared" ca="1" si="854"/>
        <v/>
      </c>
    </row>
    <row r="840" spans="1:91" s="441" customFormat="1" ht="17.399999999999999" x14ac:dyDescent="0.55000000000000004">
      <c r="A840" s="445">
        <v>14</v>
      </c>
      <c r="B840" s="423" t="str">
        <f t="shared" si="859"/>
        <v xml:space="preserve">: </v>
      </c>
      <c r="C840" s="424"/>
      <c r="D840" s="424"/>
      <c r="E840" s="425"/>
      <c r="F840" s="424"/>
      <c r="G840" s="425"/>
      <c r="H840" s="305"/>
      <c r="I840" s="424"/>
      <c r="J840" s="306"/>
      <c r="K840" s="529"/>
      <c r="L840" s="426"/>
      <c r="M840" s="427"/>
      <c r="N840" s="426" t="s">
        <v>341</v>
      </c>
      <c r="O840" s="432"/>
      <c r="P840" s="431"/>
      <c r="Q840" s="431"/>
      <c r="S840" s="442" t="str">
        <f t="shared" si="856"/>
        <v/>
      </c>
      <c r="T840" s="443" t="str">
        <f t="shared" si="857"/>
        <v/>
      </c>
      <c r="U840" s="442" t="str">
        <f t="shared" si="858"/>
        <v/>
      </c>
      <c r="V840" s="444" t="str">
        <f t="shared" si="824"/>
        <v>kg feed/kg meat</v>
      </c>
      <c r="Z840" s="446"/>
      <c r="AP840" s="446"/>
      <c r="AS840" s="453"/>
      <c r="AU840" s="450" t="str">
        <f t="shared" ca="1" si="825"/>
        <v/>
      </c>
      <c r="AV840" s="450" t="str">
        <f t="shared" ca="1" si="826"/>
        <v/>
      </c>
      <c r="AX840" s="450" t="str">
        <f t="shared" ca="1" si="827"/>
        <v/>
      </c>
      <c r="AY840" s="450" t="str">
        <f t="shared" ca="1" si="828"/>
        <v/>
      </c>
      <c r="BA840" s="450" t="str">
        <f t="shared" ca="1" si="829"/>
        <v/>
      </c>
      <c r="BB840" s="450" t="str">
        <f t="shared" ca="1" si="830"/>
        <v/>
      </c>
      <c r="BD840" s="450" t="str">
        <f t="shared" ca="1" si="831"/>
        <v/>
      </c>
      <c r="BE840" s="450" t="str">
        <f t="shared" ca="1" si="832"/>
        <v/>
      </c>
      <c r="BG840" s="450" t="str">
        <f t="shared" ca="1" si="833"/>
        <v/>
      </c>
      <c r="BH840" s="450" t="str">
        <f t="shared" ca="1" si="834"/>
        <v/>
      </c>
      <c r="BI840" s="451"/>
      <c r="BJ840" s="450" t="str">
        <f t="shared" ca="1" si="835"/>
        <v/>
      </c>
      <c r="BK840" s="450" t="str">
        <f t="shared" ca="1" si="836"/>
        <v/>
      </c>
      <c r="BM840" s="450" t="str">
        <f t="shared" ca="1" si="837"/>
        <v/>
      </c>
      <c r="BN840" s="450" t="str">
        <f t="shared" ca="1" si="838"/>
        <v/>
      </c>
      <c r="BP840" s="450" t="str">
        <f t="shared" ca="1" si="839"/>
        <v/>
      </c>
      <c r="BQ840" s="450" t="str">
        <f t="shared" ca="1" si="840"/>
        <v/>
      </c>
      <c r="BS840" s="450" t="str">
        <f t="shared" ca="1" si="841"/>
        <v/>
      </c>
      <c r="BT840" s="450" t="str">
        <f t="shared" ca="1" si="842"/>
        <v/>
      </c>
      <c r="BU840" s="452"/>
      <c r="BV840" s="446"/>
      <c r="BW840" s="450" t="str">
        <f t="shared" ca="1" si="843"/>
        <v/>
      </c>
      <c r="BX840" s="450" t="str">
        <f t="shared" ca="1" si="844"/>
        <v/>
      </c>
      <c r="BY840" s="452"/>
      <c r="BZ840" s="450" t="str">
        <f t="shared" ca="1" si="845"/>
        <v/>
      </c>
      <c r="CA840" s="450" t="str">
        <f t="shared" ca="1" si="846"/>
        <v/>
      </c>
      <c r="CC840" s="450" t="str">
        <f t="shared" ca="1" si="847"/>
        <v/>
      </c>
      <c r="CD840" s="450" t="str">
        <f t="shared" ca="1" si="848"/>
        <v/>
      </c>
      <c r="CF840" s="450" t="str">
        <f t="shared" si="849"/>
        <v/>
      </c>
      <c r="CG840" s="450" t="str">
        <f t="shared" si="850"/>
        <v/>
      </c>
      <c r="CI840" s="450" t="str">
        <f t="shared" ca="1" si="851"/>
        <v/>
      </c>
      <c r="CJ840" s="450" t="str">
        <f t="shared" ca="1" si="852"/>
        <v/>
      </c>
      <c r="CL840" s="450" t="str">
        <f t="shared" ca="1" si="853"/>
        <v/>
      </c>
      <c r="CM840" s="450" t="str">
        <f t="shared" ca="1" si="854"/>
        <v/>
      </c>
    </row>
    <row r="841" spans="1:91" s="441" customFormat="1" ht="17.399999999999999" x14ac:dyDescent="0.55000000000000004">
      <c r="A841" s="445">
        <v>15</v>
      </c>
      <c r="B841" s="423" t="str">
        <f t="shared" si="859"/>
        <v xml:space="preserve">: </v>
      </c>
      <c r="C841" s="424"/>
      <c r="D841" s="424"/>
      <c r="E841" s="425"/>
      <c r="F841" s="424"/>
      <c r="G841" s="425"/>
      <c r="H841" s="305"/>
      <c r="I841" s="424"/>
      <c r="J841" s="306"/>
      <c r="K841" s="529"/>
      <c r="L841" s="426"/>
      <c r="M841" s="427"/>
      <c r="N841" s="426" t="s">
        <v>341</v>
      </c>
      <c r="O841" s="432"/>
      <c r="P841" s="431"/>
      <c r="Q841" s="431"/>
      <c r="S841" s="442" t="str">
        <f t="shared" si="856"/>
        <v/>
      </c>
      <c r="T841" s="443" t="str">
        <f t="shared" si="857"/>
        <v/>
      </c>
      <c r="U841" s="442" t="str">
        <f t="shared" si="858"/>
        <v/>
      </c>
      <c r="V841" s="444" t="str">
        <f t="shared" si="824"/>
        <v>kg feed/kg meat</v>
      </c>
      <c r="Z841" s="446"/>
      <c r="AP841" s="446"/>
      <c r="AS841" s="453"/>
      <c r="AU841" s="450" t="str">
        <f t="shared" ca="1" si="825"/>
        <v/>
      </c>
      <c r="AV841" s="450" t="str">
        <f t="shared" ca="1" si="826"/>
        <v/>
      </c>
      <c r="AX841" s="450" t="str">
        <f t="shared" ca="1" si="827"/>
        <v/>
      </c>
      <c r="AY841" s="450" t="str">
        <f t="shared" ca="1" si="828"/>
        <v/>
      </c>
      <c r="BA841" s="450" t="str">
        <f t="shared" ca="1" si="829"/>
        <v/>
      </c>
      <c r="BB841" s="450" t="str">
        <f t="shared" ca="1" si="830"/>
        <v/>
      </c>
      <c r="BD841" s="450" t="str">
        <f t="shared" ca="1" si="831"/>
        <v/>
      </c>
      <c r="BE841" s="450" t="str">
        <f t="shared" ca="1" si="832"/>
        <v/>
      </c>
      <c r="BG841" s="450" t="str">
        <f t="shared" ca="1" si="833"/>
        <v/>
      </c>
      <c r="BH841" s="450" t="str">
        <f t="shared" ca="1" si="834"/>
        <v/>
      </c>
      <c r="BI841" s="451"/>
      <c r="BJ841" s="450" t="str">
        <f t="shared" ca="1" si="835"/>
        <v/>
      </c>
      <c r="BK841" s="450" t="str">
        <f t="shared" ca="1" si="836"/>
        <v/>
      </c>
      <c r="BM841" s="450" t="str">
        <f t="shared" ca="1" si="837"/>
        <v/>
      </c>
      <c r="BN841" s="450" t="str">
        <f t="shared" ca="1" si="838"/>
        <v/>
      </c>
      <c r="BP841" s="450" t="str">
        <f t="shared" ca="1" si="839"/>
        <v/>
      </c>
      <c r="BQ841" s="450" t="str">
        <f t="shared" ca="1" si="840"/>
        <v/>
      </c>
      <c r="BS841" s="450" t="str">
        <f t="shared" ca="1" si="841"/>
        <v/>
      </c>
      <c r="BT841" s="450" t="str">
        <f t="shared" ca="1" si="842"/>
        <v/>
      </c>
      <c r="BU841" s="452"/>
      <c r="BV841" s="446"/>
      <c r="BW841" s="450" t="str">
        <f t="shared" ca="1" si="843"/>
        <v/>
      </c>
      <c r="BX841" s="450" t="str">
        <f t="shared" ca="1" si="844"/>
        <v/>
      </c>
      <c r="BY841" s="452"/>
      <c r="BZ841" s="450" t="str">
        <f t="shared" ca="1" si="845"/>
        <v/>
      </c>
      <c r="CA841" s="450" t="str">
        <f t="shared" ca="1" si="846"/>
        <v/>
      </c>
      <c r="CC841" s="450" t="str">
        <f t="shared" ca="1" si="847"/>
        <v/>
      </c>
      <c r="CD841" s="450" t="str">
        <f t="shared" ca="1" si="848"/>
        <v/>
      </c>
      <c r="CF841" s="450" t="str">
        <f t="shared" si="849"/>
        <v/>
      </c>
      <c r="CG841" s="450" t="str">
        <f t="shared" si="850"/>
        <v/>
      </c>
      <c r="CI841" s="450" t="str">
        <f t="shared" ca="1" si="851"/>
        <v/>
      </c>
      <c r="CJ841" s="450" t="str">
        <f t="shared" ca="1" si="852"/>
        <v/>
      </c>
      <c r="CL841" s="450" t="str">
        <f t="shared" ca="1" si="853"/>
        <v/>
      </c>
      <c r="CM841" s="450" t="str">
        <f t="shared" ca="1" si="854"/>
        <v/>
      </c>
    </row>
    <row r="842" spans="1:91" s="441" customFormat="1" ht="17.399999999999999" x14ac:dyDescent="0.55000000000000004">
      <c r="A842" s="445">
        <v>16</v>
      </c>
      <c r="B842" s="423" t="str">
        <f t="shared" si="859"/>
        <v xml:space="preserve">: </v>
      </c>
      <c r="C842" s="424"/>
      <c r="D842" s="424"/>
      <c r="E842" s="425"/>
      <c r="F842" s="424"/>
      <c r="G842" s="425"/>
      <c r="H842" s="305"/>
      <c r="I842" s="424"/>
      <c r="J842" s="306"/>
      <c r="K842" s="529"/>
      <c r="L842" s="426"/>
      <c r="M842" s="427"/>
      <c r="N842" s="426" t="s">
        <v>341</v>
      </c>
      <c r="O842" s="432"/>
      <c r="P842" s="431"/>
      <c r="Q842" s="431"/>
      <c r="S842" s="442" t="str">
        <f t="shared" si="856"/>
        <v/>
      </c>
      <c r="T842" s="443" t="str">
        <f t="shared" si="857"/>
        <v/>
      </c>
      <c r="U842" s="442" t="str">
        <f t="shared" si="858"/>
        <v/>
      </c>
      <c r="V842" s="444" t="str">
        <f t="shared" si="824"/>
        <v>kg feed/kg meat</v>
      </c>
      <c r="Z842" s="446"/>
      <c r="AP842" s="446"/>
      <c r="AS842" s="453"/>
      <c r="AU842" s="450" t="str">
        <f t="shared" ca="1" si="825"/>
        <v/>
      </c>
      <c r="AV842" s="450" t="str">
        <f t="shared" ca="1" si="826"/>
        <v/>
      </c>
      <c r="AX842" s="450" t="str">
        <f t="shared" ca="1" si="827"/>
        <v/>
      </c>
      <c r="AY842" s="450" t="str">
        <f t="shared" ca="1" si="828"/>
        <v/>
      </c>
      <c r="BA842" s="450" t="str">
        <f t="shared" ca="1" si="829"/>
        <v/>
      </c>
      <c r="BB842" s="450" t="str">
        <f t="shared" ca="1" si="830"/>
        <v/>
      </c>
      <c r="BD842" s="450" t="str">
        <f t="shared" ca="1" si="831"/>
        <v/>
      </c>
      <c r="BE842" s="450" t="str">
        <f t="shared" ca="1" si="832"/>
        <v/>
      </c>
      <c r="BG842" s="450" t="str">
        <f t="shared" ca="1" si="833"/>
        <v/>
      </c>
      <c r="BH842" s="450" t="str">
        <f t="shared" ca="1" si="834"/>
        <v/>
      </c>
      <c r="BI842" s="451"/>
      <c r="BJ842" s="450" t="str">
        <f t="shared" ca="1" si="835"/>
        <v/>
      </c>
      <c r="BK842" s="450" t="str">
        <f t="shared" ca="1" si="836"/>
        <v/>
      </c>
      <c r="BM842" s="450" t="str">
        <f t="shared" ca="1" si="837"/>
        <v/>
      </c>
      <c r="BN842" s="450" t="str">
        <f t="shared" ca="1" si="838"/>
        <v/>
      </c>
      <c r="BP842" s="450" t="str">
        <f t="shared" ca="1" si="839"/>
        <v/>
      </c>
      <c r="BQ842" s="450" t="str">
        <f t="shared" ca="1" si="840"/>
        <v/>
      </c>
      <c r="BS842" s="450" t="str">
        <f t="shared" ca="1" si="841"/>
        <v/>
      </c>
      <c r="BT842" s="450" t="str">
        <f t="shared" ca="1" si="842"/>
        <v/>
      </c>
      <c r="BU842" s="452"/>
      <c r="BV842" s="446"/>
      <c r="BW842" s="450" t="str">
        <f t="shared" ca="1" si="843"/>
        <v/>
      </c>
      <c r="BX842" s="450" t="str">
        <f t="shared" ca="1" si="844"/>
        <v/>
      </c>
      <c r="BY842" s="452"/>
      <c r="BZ842" s="450" t="str">
        <f t="shared" ca="1" si="845"/>
        <v/>
      </c>
      <c r="CA842" s="450" t="str">
        <f t="shared" ca="1" si="846"/>
        <v/>
      </c>
      <c r="CC842" s="450" t="str">
        <f t="shared" ca="1" si="847"/>
        <v/>
      </c>
      <c r="CD842" s="450" t="str">
        <f t="shared" ca="1" si="848"/>
        <v/>
      </c>
      <c r="CF842" s="450" t="str">
        <f t="shared" si="849"/>
        <v/>
      </c>
      <c r="CG842" s="450" t="str">
        <f t="shared" si="850"/>
        <v/>
      </c>
      <c r="CI842" s="450" t="str">
        <f t="shared" ca="1" si="851"/>
        <v/>
      </c>
      <c r="CJ842" s="450" t="str">
        <f t="shared" ca="1" si="852"/>
        <v/>
      </c>
      <c r="CL842" s="450" t="str">
        <f t="shared" ca="1" si="853"/>
        <v/>
      </c>
      <c r="CM842" s="450" t="str">
        <f t="shared" ca="1" si="854"/>
        <v/>
      </c>
    </row>
    <row r="843" spans="1:91" s="441" customFormat="1" ht="17.399999999999999" x14ac:dyDescent="0.55000000000000004">
      <c r="A843" s="445">
        <v>17</v>
      </c>
      <c r="B843" s="423" t="str">
        <f t="shared" si="859"/>
        <v xml:space="preserve">: </v>
      </c>
      <c r="C843" s="424"/>
      <c r="D843" s="424"/>
      <c r="E843" s="425"/>
      <c r="F843" s="424"/>
      <c r="G843" s="425"/>
      <c r="H843" s="305"/>
      <c r="I843" s="424"/>
      <c r="J843" s="306"/>
      <c r="K843" s="529"/>
      <c r="L843" s="426"/>
      <c r="M843" s="427"/>
      <c r="N843" s="426" t="s">
        <v>341</v>
      </c>
      <c r="O843" s="432"/>
      <c r="P843" s="431"/>
      <c r="Q843" s="431"/>
      <c r="S843" s="442" t="str">
        <f t="shared" si="856"/>
        <v/>
      </c>
      <c r="T843" s="443" t="str">
        <f t="shared" si="857"/>
        <v/>
      </c>
      <c r="U843" s="442" t="str">
        <f t="shared" si="858"/>
        <v/>
      </c>
      <c r="V843" s="444" t="str">
        <f t="shared" si="824"/>
        <v>kg feed/kg meat</v>
      </c>
      <c r="Z843" s="446"/>
      <c r="AP843" s="446"/>
      <c r="AS843" s="453"/>
      <c r="AU843" s="450" t="str">
        <f t="shared" ca="1" si="825"/>
        <v/>
      </c>
      <c r="AV843" s="450" t="str">
        <f t="shared" ca="1" si="826"/>
        <v/>
      </c>
      <c r="AX843" s="450" t="str">
        <f t="shared" ca="1" si="827"/>
        <v/>
      </c>
      <c r="AY843" s="450" t="str">
        <f t="shared" ca="1" si="828"/>
        <v/>
      </c>
      <c r="BA843" s="450" t="str">
        <f t="shared" ca="1" si="829"/>
        <v/>
      </c>
      <c r="BB843" s="450" t="str">
        <f t="shared" ca="1" si="830"/>
        <v/>
      </c>
      <c r="BD843" s="450" t="str">
        <f t="shared" ca="1" si="831"/>
        <v/>
      </c>
      <c r="BE843" s="450" t="str">
        <f t="shared" ca="1" si="832"/>
        <v/>
      </c>
      <c r="BG843" s="450" t="str">
        <f t="shared" ca="1" si="833"/>
        <v/>
      </c>
      <c r="BH843" s="450" t="str">
        <f t="shared" ca="1" si="834"/>
        <v/>
      </c>
      <c r="BI843" s="451"/>
      <c r="BJ843" s="450" t="str">
        <f t="shared" ca="1" si="835"/>
        <v/>
      </c>
      <c r="BK843" s="450" t="str">
        <f t="shared" ca="1" si="836"/>
        <v/>
      </c>
      <c r="BM843" s="450" t="str">
        <f t="shared" ca="1" si="837"/>
        <v/>
      </c>
      <c r="BN843" s="450" t="str">
        <f t="shared" ca="1" si="838"/>
        <v/>
      </c>
      <c r="BP843" s="450" t="str">
        <f t="shared" ca="1" si="839"/>
        <v/>
      </c>
      <c r="BQ843" s="450" t="str">
        <f t="shared" ca="1" si="840"/>
        <v/>
      </c>
      <c r="BS843" s="450" t="str">
        <f t="shared" ca="1" si="841"/>
        <v/>
      </c>
      <c r="BT843" s="450" t="str">
        <f t="shared" ca="1" si="842"/>
        <v/>
      </c>
      <c r="BU843" s="452"/>
      <c r="BV843" s="446"/>
      <c r="BW843" s="450" t="str">
        <f t="shared" ca="1" si="843"/>
        <v/>
      </c>
      <c r="BX843" s="450" t="str">
        <f t="shared" ca="1" si="844"/>
        <v/>
      </c>
      <c r="BY843" s="452"/>
      <c r="BZ843" s="450" t="str">
        <f t="shared" ca="1" si="845"/>
        <v/>
      </c>
      <c r="CA843" s="450" t="str">
        <f t="shared" ca="1" si="846"/>
        <v/>
      </c>
      <c r="CC843" s="450" t="str">
        <f t="shared" ca="1" si="847"/>
        <v/>
      </c>
      <c r="CD843" s="450" t="str">
        <f t="shared" ca="1" si="848"/>
        <v/>
      </c>
      <c r="CF843" s="450" t="str">
        <f t="shared" si="849"/>
        <v/>
      </c>
      <c r="CG843" s="450" t="str">
        <f t="shared" si="850"/>
        <v/>
      </c>
      <c r="CI843" s="450" t="str">
        <f t="shared" ca="1" si="851"/>
        <v/>
      </c>
      <c r="CJ843" s="450" t="str">
        <f t="shared" ca="1" si="852"/>
        <v/>
      </c>
      <c r="CL843" s="450" t="str">
        <f t="shared" ca="1" si="853"/>
        <v/>
      </c>
      <c r="CM843" s="450" t="str">
        <f t="shared" ca="1" si="854"/>
        <v/>
      </c>
    </row>
    <row r="844" spans="1:91" s="441" customFormat="1" ht="17.399999999999999" x14ac:dyDescent="0.55000000000000004">
      <c r="A844" s="445">
        <v>18</v>
      </c>
      <c r="B844" s="423" t="str">
        <f t="shared" si="859"/>
        <v xml:space="preserve">: </v>
      </c>
      <c r="C844" s="424"/>
      <c r="D844" s="424"/>
      <c r="E844" s="425"/>
      <c r="F844" s="424"/>
      <c r="G844" s="425"/>
      <c r="H844" s="305"/>
      <c r="I844" s="424"/>
      <c r="J844" s="306"/>
      <c r="K844" s="529"/>
      <c r="L844" s="424"/>
      <c r="M844" s="468"/>
      <c r="N844" s="426" t="s">
        <v>341</v>
      </c>
      <c r="O844" s="432"/>
      <c r="P844" s="431"/>
      <c r="Q844" s="431"/>
      <c r="S844" s="442" t="str">
        <f t="shared" si="856"/>
        <v/>
      </c>
      <c r="T844" s="443" t="str">
        <f t="shared" si="857"/>
        <v/>
      </c>
      <c r="U844" s="442" t="str">
        <f t="shared" si="858"/>
        <v/>
      </c>
      <c r="V844" s="444" t="str">
        <f t="shared" si="824"/>
        <v>kg feed/kg meat</v>
      </c>
      <c r="Z844" s="446"/>
      <c r="AP844" s="446"/>
      <c r="AS844" s="453"/>
      <c r="AU844" s="450" t="str">
        <f t="shared" ca="1" si="825"/>
        <v/>
      </c>
      <c r="AV844" s="450" t="str">
        <f t="shared" ca="1" si="826"/>
        <v/>
      </c>
      <c r="AX844" s="450" t="str">
        <f t="shared" ca="1" si="827"/>
        <v/>
      </c>
      <c r="AY844" s="450" t="str">
        <f t="shared" ca="1" si="828"/>
        <v/>
      </c>
      <c r="BA844" s="450" t="str">
        <f t="shared" ca="1" si="829"/>
        <v/>
      </c>
      <c r="BB844" s="450" t="str">
        <f t="shared" ca="1" si="830"/>
        <v/>
      </c>
      <c r="BD844" s="450" t="str">
        <f t="shared" ca="1" si="831"/>
        <v/>
      </c>
      <c r="BE844" s="450" t="str">
        <f t="shared" ca="1" si="832"/>
        <v/>
      </c>
      <c r="BG844" s="450" t="str">
        <f t="shared" ca="1" si="833"/>
        <v/>
      </c>
      <c r="BH844" s="450" t="str">
        <f t="shared" ca="1" si="834"/>
        <v/>
      </c>
      <c r="BI844" s="451"/>
      <c r="BJ844" s="450" t="str">
        <f t="shared" ca="1" si="835"/>
        <v/>
      </c>
      <c r="BK844" s="450" t="str">
        <f t="shared" ca="1" si="836"/>
        <v/>
      </c>
      <c r="BM844" s="450" t="str">
        <f t="shared" ca="1" si="837"/>
        <v/>
      </c>
      <c r="BN844" s="450" t="str">
        <f t="shared" ca="1" si="838"/>
        <v/>
      </c>
      <c r="BP844" s="450" t="str">
        <f t="shared" ca="1" si="839"/>
        <v/>
      </c>
      <c r="BQ844" s="450" t="str">
        <f t="shared" ca="1" si="840"/>
        <v/>
      </c>
      <c r="BS844" s="450" t="str">
        <f t="shared" ca="1" si="841"/>
        <v/>
      </c>
      <c r="BT844" s="450" t="str">
        <f t="shared" ca="1" si="842"/>
        <v/>
      </c>
      <c r="BU844" s="452"/>
      <c r="BV844" s="446"/>
      <c r="BW844" s="450" t="str">
        <f t="shared" ca="1" si="843"/>
        <v/>
      </c>
      <c r="BX844" s="450" t="str">
        <f t="shared" ca="1" si="844"/>
        <v/>
      </c>
      <c r="BY844" s="452"/>
      <c r="BZ844" s="450" t="str">
        <f t="shared" ca="1" si="845"/>
        <v/>
      </c>
      <c r="CA844" s="450" t="str">
        <f t="shared" ca="1" si="846"/>
        <v/>
      </c>
      <c r="CC844" s="450" t="str">
        <f t="shared" ca="1" si="847"/>
        <v/>
      </c>
      <c r="CD844" s="450" t="str">
        <f t="shared" ca="1" si="848"/>
        <v/>
      </c>
      <c r="CF844" s="450" t="str">
        <f t="shared" si="849"/>
        <v/>
      </c>
      <c r="CG844" s="450" t="str">
        <f t="shared" si="850"/>
        <v/>
      </c>
      <c r="CI844" s="450" t="str">
        <f t="shared" ca="1" si="851"/>
        <v/>
      </c>
      <c r="CJ844" s="450" t="str">
        <f t="shared" ca="1" si="852"/>
        <v/>
      </c>
      <c r="CL844" s="450" t="str">
        <f t="shared" ca="1" si="853"/>
        <v/>
      </c>
      <c r="CM844" s="450" t="str">
        <f t="shared" ca="1" si="854"/>
        <v/>
      </c>
    </row>
    <row r="845" spans="1:91" s="441" customFormat="1" ht="17.399999999999999" x14ac:dyDescent="0.55000000000000004">
      <c r="A845" s="445">
        <v>19</v>
      </c>
      <c r="B845" s="423" t="str">
        <f t="shared" si="859"/>
        <v xml:space="preserve">: </v>
      </c>
      <c r="C845" s="424"/>
      <c r="D845" s="424"/>
      <c r="E845" s="425"/>
      <c r="F845" s="424"/>
      <c r="G845" s="425"/>
      <c r="H845" s="305"/>
      <c r="I845" s="424"/>
      <c r="J845" s="306"/>
      <c r="K845" s="529"/>
      <c r="L845" s="424"/>
      <c r="M845" s="468"/>
      <c r="N845" s="426" t="s">
        <v>341</v>
      </c>
      <c r="O845" s="432"/>
      <c r="P845" s="431"/>
      <c r="Q845" s="431"/>
      <c r="S845" s="442" t="str">
        <f t="shared" si="856"/>
        <v/>
      </c>
      <c r="T845" s="443" t="str">
        <f t="shared" si="857"/>
        <v/>
      </c>
      <c r="U845" s="442" t="str">
        <f t="shared" si="858"/>
        <v/>
      </c>
      <c r="V845" s="444" t="str">
        <f t="shared" si="824"/>
        <v>kg feed/kg meat</v>
      </c>
      <c r="Z845" s="446"/>
      <c r="AP845" s="446"/>
      <c r="AS845" s="453"/>
      <c r="AU845" s="450" t="str">
        <f t="shared" ca="1" si="825"/>
        <v/>
      </c>
      <c r="AV845" s="450" t="str">
        <f t="shared" ca="1" si="826"/>
        <v/>
      </c>
      <c r="AX845" s="450" t="str">
        <f t="shared" ca="1" si="827"/>
        <v/>
      </c>
      <c r="AY845" s="450" t="str">
        <f t="shared" ca="1" si="828"/>
        <v/>
      </c>
      <c r="BA845" s="450" t="str">
        <f t="shared" ca="1" si="829"/>
        <v/>
      </c>
      <c r="BB845" s="450" t="str">
        <f t="shared" ca="1" si="830"/>
        <v/>
      </c>
      <c r="BD845" s="450" t="str">
        <f t="shared" ca="1" si="831"/>
        <v/>
      </c>
      <c r="BE845" s="450" t="str">
        <f t="shared" ca="1" si="832"/>
        <v/>
      </c>
      <c r="BG845" s="450" t="str">
        <f t="shared" ca="1" si="833"/>
        <v/>
      </c>
      <c r="BH845" s="450" t="str">
        <f t="shared" ca="1" si="834"/>
        <v/>
      </c>
      <c r="BI845" s="451"/>
      <c r="BJ845" s="450" t="str">
        <f t="shared" ca="1" si="835"/>
        <v/>
      </c>
      <c r="BK845" s="450" t="str">
        <f t="shared" ca="1" si="836"/>
        <v/>
      </c>
      <c r="BM845" s="450" t="str">
        <f t="shared" ca="1" si="837"/>
        <v/>
      </c>
      <c r="BN845" s="450" t="str">
        <f t="shared" ca="1" si="838"/>
        <v/>
      </c>
      <c r="BP845" s="450" t="str">
        <f t="shared" ca="1" si="839"/>
        <v/>
      </c>
      <c r="BQ845" s="450" t="str">
        <f t="shared" ca="1" si="840"/>
        <v/>
      </c>
      <c r="BS845" s="450" t="str">
        <f t="shared" ca="1" si="841"/>
        <v/>
      </c>
      <c r="BT845" s="450" t="str">
        <f t="shared" ca="1" si="842"/>
        <v/>
      </c>
      <c r="BU845" s="452"/>
      <c r="BV845" s="446"/>
      <c r="BW845" s="450" t="str">
        <f t="shared" ca="1" si="843"/>
        <v/>
      </c>
      <c r="BX845" s="450" t="str">
        <f t="shared" ca="1" si="844"/>
        <v/>
      </c>
      <c r="BY845" s="452"/>
      <c r="BZ845" s="450" t="str">
        <f t="shared" ca="1" si="845"/>
        <v/>
      </c>
      <c r="CA845" s="450" t="str">
        <f t="shared" ca="1" si="846"/>
        <v/>
      </c>
      <c r="CC845" s="450" t="str">
        <f t="shared" ca="1" si="847"/>
        <v/>
      </c>
      <c r="CD845" s="450" t="str">
        <f t="shared" ca="1" si="848"/>
        <v/>
      </c>
      <c r="CF845" s="450" t="str">
        <f t="shared" si="849"/>
        <v/>
      </c>
      <c r="CG845" s="450" t="str">
        <f t="shared" si="850"/>
        <v/>
      </c>
      <c r="CI845" s="450" t="str">
        <f t="shared" ca="1" si="851"/>
        <v/>
      </c>
      <c r="CJ845" s="450" t="str">
        <f t="shared" ca="1" si="852"/>
        <v/>
      </c>
      <c r="CL845" s="450" t="str">
        <f t="shared" ca="1" si="853"/>
        <v/>
      </c>
      <c r="CM845" s="450" t="str">
        <f t="shared" ca="1" si="854"/>
        <v/>
      </c>
    </row>
    <row r="846" spans="1:91" s="441" customFormat="1" ht="17.399999999999999" x14ac:dyDescent="0.55000000000000004">
      <c r="A846" s="445">
        <v>20</v>
      </c>
      <c r="B846" s="423" t="str">
        <f t="shared" si="859"/>
        <v xml:space="preserve">: </v>
      </c>
      <c r="C846" s="424"/>
      <c r="D846" s="424"/>
      <c r="E846" s="425"/>
      <c r="F846" s="424"/>
      <c r="G846" s="425"/>
      <c r="H846" s="305"/>
      <c r="I846" s="424"/>
      <c r="J846" s="306"/>
      <c r="K846" s="529"/>
      <c r="L846" s="424"/>
      <c r="M846" s="468"/>
      <c r="N846" s="426" t="s">
        <v>341</v>
      </c>
      <c r="O846" s="432"/>
      <c r="P846" s="431"/>
      <c r="Q846" s="431"/>
      <c r="S846" s="442" t="str">
        <f t="shared" si="856"/>
        <v/>
      </c>
      <c r="T846" s="443" t="str">
        <f t="shared" si="857"/>
        <v/>
      </c>
      <c r="U846" s="442" t="str">
        <f t="shared" si="858"/>
        <v/>
      </c>
      <c r="V846" s="444" t="str">
        <f t="shared" si="824"/>
        <v>kg feed/kg meat</v>
      </c>
      <c r="Z846" s="446"/>
      <c r="AP846" s="446"/>
      <c r="AS846" s="453"/>
      <c r="AU846" s="450" t="str">
        <f t="shared" ca="1" si="825"/>
        <v/>
      </c>
      <c r="AV846" s="450" t="str">
        <f t="shared" ca="1" si="826"/>
        <v/>
      </c>
      <c r="AX846" s="450" t="str">
        <f t="shared" ca="1" si="827"/>
        <v/>
      </c>
      <c r="AY846" s="450" t="str">
        <f t="shared" ca="1" si="828"/>
        <v/>
      </c>
      <c r="BA846" s="450" t="str">
        <f t="shared" ca="1" si="829"/>
        <v/>
      </c>
      <c r="BB846" s="450" t="str">
        <f t="shared" ca="1" si="830"/>
        <v/>
      </c>
      <c r="BD846" s="450" t="str">
        <f t="shared" ca="1" si="831"/>
        <v/>
      </c>
      <c r="BE846" s="450" t="str">
        <f t="shared" ca="1" si="832"/>
        <v/>
      </c>
      <c r="BG846" s="450" t="str">
        <f t="shared" ca="1" si="833"/>
        <v/>
      </c>
      <c r="BH846" s="450" t="str">
        <f t="shared" ca="1" si="834"/>
        <v/>
      </c>
      <c r="BI846" s="451"/>
      <c r="BJ846" s="450" t="str">
        <f t="shared" ca="1" si="835"/>
        <v/>
      </c>
      <c r="BK846" s="450" t="str">
        <f t="shared" ca="1" si="836"/>
        <v/>
      </c>
      <c r="BM846" s="450" t="str">
        <f t="shared" ca="1" si="837"/>
        <v/>
      </c>
      <c r="BN846" s="450" t="str">
        <f t="shared" ca="1" si="838"/>
        <v/>
      </c>
      <c r="BP846" s="450" t="str">
        <f t="shared" ca="1" si="839"/>
        <v/>
      </c>
      <c r="BQ846" s="450" t="str">
        <f t="shared" ca="1" si="840"/>
        <v/>
      </c>
      <c r="BS846" s="450" t="str">
        <f t="shared" ca="1" si="841"/>
        <v/>
      </c>
      <c r="BT846" s="450" t="str">
        <f t="shared" ca="1" si="842"/>
        <v/>
      </c>
      <c r="BU846" s="452"/>
      <c r="BV846" s="446"/>
      <c r="BW846" s="450" t="str">
        <f t="shared" ca="1" si="843"/>
        <v/>
      </c>
      <c r="BX846" s="450" t="str">
        <f t="shared" ca="1" si="844"/>
        <v/>
      </c>
      <c r="BY846" s="452"/>
      <c r="BZ846" s="450" t="str">
        <f t="shared" ca="1" si="845"/>
        <v/>
      </c>
      <c r="CA846" s="450" t="str">
        <f t="shared" ca="1" si="846"/>
        <v/>
      </c>
      <c r="CC846" s="450" t="str">
        <f t="shared" ca="1" si="847"/>
        <v/>
      </c>
      <c r="CD846" s="450" t="str">
        <f t="shared" ca="1" si="848"/>
        <v/>
      </c>
      <c r="CF846" s="450" t="str">
        <f t="shared" si="849"/>
        <v/>
      </c>
      <c r="CG846" s="450" t="str">
        <f t="shared" si="850"/>
        <v/>
      </c>
      <c r="CI846" s="450" t="str">
        <f t="shared" ca="1" si="851"/>
        <v/>
      </c>
      <c r="CJ846" s="450" t="str">
        <f t="shared" ca="1" si="852"/>
        <v/>
      </c>
      <c r="CL846" s="450" t="str">
        <f t="shared" ca="1" si="853"/>
        <v/>
      </c>
      <c r="CM846" s="450" t="str">
        <f t="shared" ca="1" si="854"/>
        <v/>
      </c>
    </row>
    <row r="847" spans="1:91" s="441" customFormat="1" ht="17.399999999999999" x14ac:dyDescent="0.55000000000000004">
      <c r="A847" s="452"/>
      <c r="B847" s="480" t="s">
        <v>210</v>
      </c>
      <c r="C847" s="481"/>
      <c r="D847" s="481"/>
      <c r="E847" s="481"/>
      <c r="F847" s="481"/>
      <c r="G847" s="481"/>
      <c r="H847" s="452"/>
      <c r="J847" s="498"/>
      <c r="K847" s="579"/>
      <c r="L847" s="452"/>
      <c r="M847" s="452" t="s">
        <v>211</v>
      </c>
      <c r="N847" s="452"/>
      <c r="P847" s="431"/>
      <c r="Q847" s="431"/>
      <c r="R847" s="499" t="s">
        <v>302</v>
      </c>
      <c r="S847" s="500">
        <f>AVERAGE(S827:S846)</f>
        <v>3.0022222222222221</v>
      </c>
      <c r="T847" s="501">
        <f>IF(S855="Y",SUM(T827:T846)/SUM(O827:O846),AVERAGE(T827:T846))</f>
        <v>3.0022222222222221</v>
      </c>
      <c r="U847" s="502" t="e">
        <f>SUM(U827:U846)/SUM(O827:O846)</f>
        <v>#DIV/0!</v>
      </c>
      <c r="Z847" s="446"/>
      <c r="AP847" s="446"/>
      <c r="AT847" s="498" t="s">
        <v>212</v>
      </c>
      <c r="AU847" s="503" t="e">
        <f ca="1">AVERAGE(AU827:AU846)</f>
        <v>#DIV/0!</v>
      </c>
      <c r="AV847" s="503">
        <f ca="1">SUM(AV827:AV846)/COUNTIF(AV827:AV846,"&gt;0")</f>
        <v>3.0022222222222221</v>
      </c>
      <c r="AX847" s="503">
        <f ca="1">AVERAGE(AX827:AX846)</f>
        <v>3.0022222222222221</v>
      </c>
      <c r="AY847" s="503">
        <f ca="1">SUM(AY827:AY846)/COUNTIF(AY827:AY846,"&gt;0")</f>
        <v>3.0022222222222221</v>
      </c>
      <c r="BA847" s="503" t="e">
        <f ca="1">AVERAGE(BA827:BA846)</f>
        <v>#DIV/0!</v>
      </c>
      <c r="BB847" s="503" t="e">
        <f ca="1">SUM(BB827:BB846)/COUNTIF(BB827:BB846,"&gt;0")</f>
        <v>#DIV/0!</v>
      </c>
      <c r="BD847" s="503">
        <f ca="1">AVERAGE(BD827:BD846)</f>
        <v>3.0022222222222221</v>
      </c>
      <c r="BE847" s="503">
        <f ca="1">SUM(BE827:BE846)/COUNTIF(BE827:BE846,"&gt;0")</f>
        <v>3.0022222222222221</v>
      </c>
      <c r="BG847" s="503">
        <f ca="1">AVERAGE(BG827:BG846)</f>
        <v>2.5</v>
      </c>
      <c r="BH847" s="503">
        <f ca="1">SUM(BH827:BH846)/COUNTIF(BH827:BH846,"&gt;0")</f>
        <v>3.0022222222222221</v>
      </c>
      <c r="BI847" s="451"/>
      <c r="BJ847" s="503">
        <f ca="1">AVERAGE(BJ827:BJ846)</f>
        <v>3.0022222222222221</v>
      </c>
      <c r="BK847" s="503">
        <f ca="1">SUM(BK827:BK846)/COUNTIF(BK827:BK846,"&gt;0")</f>
        <v>3.0022222222222221</v>
      </c>
      <c r="BM847" s="503">
        <f ca="1">AVERAGE(BM827:BM846)</f>
        <v>3.0022222222222221</v>
      </c>
      <c r="BN847" s="503">
        <f ca="1">SUM(BN827:BN846)/COUNTIF(BN827:BN846,"&gt;0")</f>
        <v>2.5</v>
      </c>
      <c r="BP847" s="503">
        <f ca="1">AVERAGE(BP827:BP846)</f>
        <v>3.0022222222222221</v>
      </c>
      <c r="BQ847" s="503">
        <f ca="1">SUM(BQ827:BQ846)/COUNTIF(BQ827:BQ846,"&gt;0")</f>
        <v>3.0022222222222221</v>
      </c>
      <c r="BS847" s="503">
        <f ca="1">AVERAGE(BS827:BS846)</f>
        <v>3.0022222222222221</v>
      </c>
      <c r="BT847" s="503">
        <f ca="1">SUM(BT827:BT846)/COUNTIF(BT827:BT846,"&gt;0")</f>
        <v>3.0022222222222221</v>
      </c>
      <c r="BU847" s="452"/>
      <c r="BV847" s="446"/>
      <c r="BW847" s="503">
        <f ca="1">AVERAGE(BW827:BW846)</f>
        <v>3.0649999999999999</v>
      </c>
      <c r="BX847" s="503">
        <f ca="1">SUM(BX827:BX846)/COUNTIF(BX827:BX846,"&gt;0")</f>
        <v>3.0022222222222221</v>
      </c>
      <c r="BY847" s="452"/>
      <c r="BZ847" s="503">
        <f ca="1">AVERAGE(BZ827:BZ846)</f>
        <v>3.0649999999999999</v>
      </c>
      <c r="CA847" s="503">
        <f ca="1">SUM(CA827:CA846)/COUNTIF(CA827:CA846,"&gt;0")</f>
        <v>2.5</v>
      </c>
      <c r="CC847" s="503">
        <f ca="1">AVERAGE(CC827:CC846)</f>
        <v>3.0022222222222221</v>
      </c>
      <c r="CD847" s="503">
        <f ca="1">SUM(CD827:CD846)/COUNTIF(CD827:CD846,"&gt;0")</f>
        <v>3.0022222222222221</v>
      </c>
      <c r="CF847" s="503" t="e">
        <f>AVERAGE(CF827:CF846)</f>
        <v>#DIV/0!</v>
      </c>
      <c r="CG847" s="503" t="e">
        <f>SUM(CG827:CG846)/COUNTIF(CG827:CG846,"&gt;0")</f>
        <v>#DIV/0!</v>
      </c>
      <c r="CI847" s="503">
        <f ca="1">AVERAGE(CI827:CI846)</f>
        <v>3.0649999999999999</v>
      </c>
      <c r="CJ847" s="503">
        <f ca="1">SUM(CJ827:CJ846)/COUNTIF(CJ827:CJ846,"&gt;0")</f>
        <v>3.0022222222222221</v>
      </c>
      <c r="CL847" s="503">
        <f ca="1">AVERAGE(CL827:CL846)</f>
        <v>3.0022222222222221</v>
      </c>
      <c r="CM847" s="503" t="e">
        <f ca="1">SUM(CM827:CM846)/COUNTIF(CM827:CM846,"&gt;0")</f>
        <v>#DIV/0!</v>
      </c>
    </row>
    <row r="848" spans="1:91" s="441" customFormat="1" ht="17.399999999999999" x14ac:dyDescent="0.55000000000000004">
      <c r="A848" s="452"/>
      <c r="B848" s="480" t="s">
        <v>213</v>
      </c>
      <c r="C848" s="481" t="s">
        <v>214</v>
      </c>
      <c r="D848" s="277"/>
      <c r="E848" s="482"/>
      <c r="F848" s="482"/>
      <c r="G848" s="482"/>
      <c r="H848" s="482"/>
      <c r="I848" s="482"/>
      <c r="J848" s="482"/>
      <c r="K848" s="576"/>
      <c r="L848" s="452"/>
      <c r="M848" s="452"/>
      <c r="N848" s="452"/>
      <c r="P848" s="431"/>
      <c r="Q848" s="431"/>
      <c r="R848" s="483" t="s">
        <v>215</v>
      </c>
      <c r="S848" s="484">
        <f>S847+V848*S851</f>
        <v>4.2138490237468673</v>
      </c>
      <c r="T848" s="484">
        <f>T847+V848*T851</f>
        <v>4.2138490237468673</v>
      </c>
      <c r="U848" s="484" t="e">
        <f>U847+V848*U851</f>
        <v>#DIV/0!</v>
      </c>
      <c r="V848" s="485">
        <v>1</v>
      </c>
      <c r="W848" s="467" t="s">
        <v>216</v>
      </c>
      <c r="Z848" s="446"/>
      <c r="AP848" s="446"/>
      <c r="AT848" s="483" t="s">
        <v>215</v>
      </c>
      <c r="AU848" s="486" t="e">
        <f ca="1">AU847+(AU853*AU850)</f>
        <v>#DIV/0!</v>
      </c>
      <c r="AV848" s="486" t="e">
        <f ca="1">AV847+(AV853*AU850)</f>
        <v>#DIV/0!</v>
      </c>
      <c r="AX848" s="486" t="e">
        <f ca="1">AX847+(AX853*AX850)</f>
        <v>#DIV/0!</v>
      </c>
      <c r="AY848" s="486" t="e">
        <f ca="1">AY847+(AY853*AX850)</f>
        <v>#DIV/0!</v>
      </c>
      <c r="BA848" s="486" t="e">
        <f ca="1">BA847+(BA853*BA850)</f>
        <v>#DIV/0!</v>
      </c>
      <c r="BB848" s="486" t="e">
        <f ca="1">BB847+(BB853*BA850)</f>
        <v>#DIV/0!</v>
      </c>
      <c r="BD848" s="486" t="e">
        <f ca="1">BD847+(BD853*BD850)</f>
        <v>#DIV/0!</v>
      </c>
      <c r="BE848" s="486" t="e">
        <f ca="1">BE847+(BE853*BD850)</f>
        <v>#DIV/0!</v>
      </c>
      <c r="BG848" s="486" t="e">
        <f ca="1">BG847+(BG853*BG850)</f>
        <v>#DIV/0!</v>
      </c>
      <c r="BH848" s="486">
        <f ca="1">BH847+(BH853*BG850)</f>
        <v>4.2138490237468673</v>
      </c>
      <c r="BI848" s="451"/>
      <c r="BJ848" s="486" t="e">
        <f ca="1">BJ847+(BJ853*BJ850)</f>
        <v>#DIV/0!</v>
      </c>
      <c r="BK848" s="486" t="e">
        <f ca="1">BK847+(BK853*BJ850)</f>
        <v>#DIV/0!</v>
      </c>
      <c r="BM848" s="486" t="e">
        <f ca="1">BM847+(BM853*BM850)</f>
        <v>#DIV/0!</v>
      </c>
      <c r="BN848" s="486" t="e">
        <f ca="1">BN847+(BN853*BM850)</f>
        <v>#DIV/0!</v>
      </c>
      <c r="BP848" s="486" t="e">
        <f ca="1">BP847+(BP853*BP850)</f>
        <v>#DIV/0!</v>
      </c>
      <c r="BQ848" s="486">
        <f ca="1">BQ847+(BQ853*BP850)</f>
        <v>4.2138490237468673</v>
      </c>
      <c r="BS848" s="486" t="e">
        <f ca="1">BS847+(BS853*BS850)</f>
        <v>#DIV/0!</v>
      </c>
      <c r="BT848" s="486" t="e">
        <f ca="1">BT847+(BT853*BS850)</f>
        <v>#DIV/0!</v>
      </c>
      <c r="BU848" s="452"/>
      <c r="BV848" s="446"/>
      <c r="BW848" s="486">
        <f ca="1">BW847+(BW853*BW850)</f>
        <v>4.2766268015246443</v>
      </c>
      <c r="BX848" s="486">
        <f ca="1">BX847+(BX853*BW850)</f>
        <v>4.2766268015246443</v>
      </c>
      <c r="BY848" s="452"/>
      <c r="BZ848" s="486">
        <f ca="1">BZ847+(BZ853*BZ850)</f>
        <v>4.2766268015246443</v>
      </c>
      <c r="CA848" s="486">
        <f ca="1">CA847+(CA853*BZ850)</f>
        <v>3.7116268015246447</v>
      </c>
      <c r="CC848" s="486" t="e">
        <f ca="1">CC847+(CC853*CC850)</f>
        <v>#DIV/0!</v>
      </c>
      <c r="CD848" s="486" t="e">
        <f ca="1">CD847+(CD853*CC850)</f>
        <v>#DIV/0!</v>
      </c>
      <c r="CF848" s="486" t="e">
        <f>CF847+(CF853*CF850)</f>
        <v>#DIV/0!</v>
      </c>
      <c r="CG848" s="486" t="e">
        <f>CG847+(CG853*CF850)</f>
        <v>#DIV/0!</v>
      </c>
      <c r="CI848" s="486" t="e">
        <f ca="1">CI847+(CI853*CI850)</f>
        <v>#DIV/0!</v>
      </c>
      <c r="CJ848" s="486" t="e">
        <f ca="1">CJ847+(CJ853*CI850)</f>
        <v>#DIV/0!</v>
      </c>
      <c r="CL848" s="486" t="e">
        <f ca="1">CL847+(CL853*CL850)</f>
        <v>#DIV/0!</v>
      </c>
      <c r="CM848" s="486" t="e">
        <f ca="1">CM847+(CM853*CL850)</f>
        <v>#DIV/0!</v>
      </c>
    </row>
    <row r="849" spans="1:92" s="452" customFormat="1" ht="13" customHeight="1" x14ac:dyDescent="0.55000000000000004">
      <c r="B849" s="480" t="s">
        <v>217</v>
      </c>
      <c r="C849" s="431"/>
      <c r="D849" s="300"/>
      <c r="E849" s="487"/>
      <c r="F849" s="487"/>
      <c r="G849" s="487"/>
      <c r="H849" s="487"/>
      <c r="I849" s="487"/>
      <c r="J849" s="487"/>
      <c r="K849" s="577"/>
      <c r="L849" s="441"/>
      <c r="M849" s="441"/>
      <c r="R849" s="483" t="s">
        <v>218</v>
      </c>
      <c r="S849" s="484">
        <f>S847-V849*S851</f>
        <v>1.7905954206975774</v>
      </c>
      <c r="T849" s="484">
        <f>T847-V849*T851</f>
        <v>1.7905954206975774</v>
      </c>
      <c r="U849" s="484" t="e">
        <f>U847-V849*U851</f>
        <v>#DIV/0!</v>
      </c>
      <c r="V849" s="485">
        <v>1</v>
      </c>
      <c r="W849" s="467" t="s">
        <v>219</v>
      </c>
      <c r="X849" s="441"/>
      <c r="Z849" s="488"/>
      <c r="AP849" s="488"/>
      <c r="AQ849" s="441"/>
      <c r="AR849" s="441"/>
      <c r="AS849" s="441"/>
      <c r="AT849" s="483" t="s">
        <v>218</v>
      </c>
      <c r="AU849" s="486" t="e">
        <f ca="1">AU847-(AU853*AU851)</f>
        <v>#DIV/0!</v>
      </c>
      <c r="AV849" s="486" t="e">
        <f ca="1">AV847-(AV853*AU851)</f>
        <v>#DIV/0!</v>
      </c>
      <c r="AW849" s="441"/>
      <c r="AX849" s="486" t="e">
        <f ca="1">AX847-(AX853*AX851)</f>
        <v>#DIV/0!</v>
      </c>
      <c r="AY849" s="486">
        <f ca="1">AY847-(AY853*AX851)</f>
        <v>1.7309728367749762</v>
      </c>
      <c r="AZ849" s="441"/>
      <c r="BA849" s="486" t="e">
        <f ca="1">BA847-(BA853*BA851)</f>
        <v>#DIV/0!</v>
      </c>
      <c r="BB849" s="486" t="e">
        <f ca="1">BB847-(BB853*BA851)</f>
        <v>#DIV/0!</v>
      </c>
      <c r="BC849" s="441"/>
      <c r="BD849" s="486" t="e">
        <f ca="1">BD847-(BD853*BD851)</f>
        <v>#DIV/0!</v>
      </c>
      <c r="BE849" s="486">
        <f ca="1">BE847-(BE853*BD851)</f>
        <v>3.0022222222222221</v>
      </c>
      <c r="BF849" s="441"/>
      <c r="BG849" s="486">
        <f ca="1">BG847-(BG853*BG851)</f>
        <v>1.2883731984753553</v>
      </c>
      <c r="BH849" s="486" t="e">
        <f ca="1">BH847-(BH853*BG851)</f>
        <v>#DIV/0!</v>
      </c>
      <c r="BI849" s="451"/>
      <c r="BJ849" s="486" t="e">
        <f ca="1">BJ847-(BJ853*BJ851)</f>
        <v>#DIV/0!</v>
      </c>
      <c r="BK849" s="486" t="e">
        <f ca="1">BK847-(BK853*BJ851)</f>
        <v>#DIV/0!</v>
      </c>
      <c r="BL849" s="441"/>
      <c r="BM849" s="486" t="e">
        <f ca="1">BM847-(BM853*BM851)</f>
        <v>#DIV/0!</v>
      </c>
      <c r="BN849" s="486">
        <f ca="1">BN847-(BN853*BM851)</f>
        <v>1.2883731984753553</v>
      </c>
      <c r="BO849" s="441"/>
      <c r="BP849" s="486" t="e">
        <f ca="1">BP847-(BP853*BP851)</f>
        <v>#DIV/0!</v>
      </c>
      <c r="BQ849" s="486">
        <f ca="1">BQ847-(BQ853*BP851)</f>
        <v>1.7905954206975774</v>
      </c>
      <c r="BR849" s="441"/>
      <c r="BS849" s="486" t="e">
        <f ca="1">BS847-(BS853*BS851)</f>
        <v>#DIV/0!</v>
      </c>
      <c r="BT849" s="486" t="e">
        <f ca="1">BT847-(BT853*BS851)</f>
        <v>#DIV/0!</v>
      </c>
      <c r="BV849" s="446"/>
      <c r="BW849" s="486">
        <f ca="1">BW847-(BW853*BW851)</f>
        <v>1.2883731984753553</v>
      </c>
      <c r="BX849" s="486">
        <f ca="1">BX847-(BX853*BW851)</f>
        <v>1.7905954206975774</v>
      </c>
      <c r="BZ849" s="486" t="e">
        <f ca="1">BZ847-(BZ853*BZ851)</f>
        <v>#DIV/0!</v>
      </c>
      <c r="CA849" s="486" t="e">
        <f ca="1">CA847-(CA853*BZ851)</f>
        <v>#DIV/0!</v>
      </c>
      <c r="CB849" s="441"/>
      <c r="CC849" s="486" t="e">
        <f ca="1">CC847-(CC853*CC851)</f>
        <v>#DIV/0!</v>
      </c>
      <c r="CD849" s="486" t="e">
        <f ca="1">CD847-(CD853*CC851)</f>
        <v>#DIV/0!</v>
      </c>
      <c r="CE849" s="441"/>
      <c r="CF849" s="486" t="e">
        <f>CF847-(CF853*CF851)</f>
        <v>#DIV/0!</v>
      </c>
      <c r="CG849" s="486" t="e">
        <f>CG847-(CG853*CF851)</f>
        <v>#DIV/0!</v>
      </c>
      <c r="CH849" s="441"/>
      <c r="CI849" s="486" t="e">
        <f ca="1">CI847-(CI853*CI851)</f>
        <v>#DIV/0!</v>
      </c>
      <c r="CJ849" s="486" t="e">
        <f ca="1">CJ847-(CJ853*CI851)</f>
        <v>#DIV/0!</v>
      </c>
      <c r="CK849" s="441"/>
      <c r="CL849" s="486" t="e">
        <f ca="1">CL847-(CL853*CL851)</f>
        <v>#DIV/0!</v>
      </c>
      <c r="CM849" s="486" t="e">
        <f ca="1">CM847-(CM853*CL851)</f>
        <v>#DIV/0!</v>
      </c>
      <c r="CN849" s="441"/>
    </row>
    <row r="850" spans="1:92" s="452" customFormat="1" ht="17.399999999999999" x14ac:dyDescent="0.55000000000000004">
      <c r="C850" s="431"/>
      <c r="D850" s="300"/>
      <c r="E850" s="487"/>
      <c r="F850" s="487"/>
      <c r="G850" s="487"/>
      <c r="H850" s="487"/>
      <c r="I850" s="487"/>
      <c r="J850" s="487"/>
      <c r="K850" s="577"/>
      <c r="R850" s="483" t="s">
        <v>220</v>
      </c>
      <c r="S850" s="484" t="str">
        <f>IF((0.67*S851)&gt;S847,"no","yes")</f>
        <v>yes</v>
      </c>
      <c r="T850" s="484" t="str">
        <f>IF((0.67*T851)&gt;T847,"no","yes")</f>
        <v>yes</v>
      </c>
      <c r="U850" s="484" t="e">
        <f>IF((0.67*U851)&gt;U847,"no","yes")</f>
        <v>#DIV/0!</v>
      </c>
      <c r="Z850" s="488"/>
      <c r="AP850" s="488"/>
      <c r="AS850" s="755" t="s">
        <v>221</v>
      </c>
      <c r="AT850" s="756"/>
      <c r="AU850" s="485">
        <v>1</v>
      </c>
      <c r="AX850" s="485">
        <v>1</v>
      </c>
      <c r="BA850" s="485">
        <v>1</v>
      </c>
      <c r="BD850" s="485">
        <v>1</v>
      </c>
      <c r="BG850" s="485">
        <v>1</v>
      </c>
      <c r="BI850" s="451"/>
      <c r="BJ850" s="485">
        <v>1</v>
      </c>
      <c r="BM850" s="485">
        <v>1</v>
      </c>
      <c r="BP850" s="485">
        <v>1</v>
      </c>
      <c r="BS850" s="485">
        <v>1</v>
      </c>
      <c r="BV850" s="488"/>
      <c r="BW850" s="485">
        <v>1</v>
      </c>
      <c r="BZ850" s="485">
        <v>1</v>
      </c>
      <c r="CC850" s="485">
        <v>1</v>
      </c>
      <c r="CF850" s="485">
        <v>1</v>
      </c>
      <c r="CI850" s="485">
        <v>1</v>
      </c>
      <c r="CL850" s="485">
        <v>1</v>
      </c>
    </row>
    <row r="851" spans="1:92" s="452" customFormat="1" ht="17.399999999999999" x14ac:dyDescent="0.55000000000000004">
      <c r="A851" s="489" t="str">
        <f>HYPERLINK("#"&amp;"'"&amp;A$1&amp;"'!a1","Back to top")</f>
        <v>Back to top</v>
      </c>
      <c r="B851" s="489"/>
      <c r="C851" s="431"/>
      <c r="D851" s="300"/>
      <c r="E851" s="487"/>
      <c r="F851" s="487"/>
      <c r="G851" s="487"/>
      <c r="H851" s="487"/>
      <c r="I851" s="487"/>
      <c r="J851" s="487"/>
      <c r="K851" s="577"/>
      <c r="N851" s="467"/>
      <c r="O851" s="467"/>
      <c r="R851" s="483" t="s">
        <v>222</v>
      </c>
      <c r="S851" s="484">
        <f>_xlfn.STDEV.P(S827:S846)</f>
        <v>1.2116268015246447</v>
      </c>
      <c r="T851" s="484">
        <f t="array" ref="T851">IF(S855="Y",SQRT(SUM(O827:O846*(M827:M846-(T847))^2)/((COUNTIFS(O827:O846,"&lt;&gt;0")-1)/COUNTIFS(O827:O846,"&lt;&gt;0")*SUM(O827:O846))),_xlfn.STDEV.P(T827:T846))</f>
        <v>1.2116268015246447</v>
      </c>
      <c r="U851" s="484" t="e">
        <f t="array" ref="U851">SQRT(SUM(O827:O846*(M827:M846-(U847))^2)/((COUNTIFS(O827:O846,"&lt;&gt;0")-1)/COUNTIFS(O827:O846,"&lt;&gt;0")*SUM(O827:O846)))</f>
        <v>#DIV/0!</v>
      </c>
      <c r="Z851" s="488"/>
      <c r="AP851" s="488"/>
      <c r="AS851" s="755"/>
      <c r="AT851" s="756"/>
      <c r="AU851" s="485">
        <v>1</v>
      </c>
      <c r="AX851" s="485">
        <v>1</v>
      </c>
      <c r="BA851" s="485">
        <v>1</v>
      </c>
      <c r="BD851" s="485">
        <v>1</v>
      </c>
      <c r="BG851" s="485">
        <v>1</v>
      </c>
      <c r="BI851" s="451"/>
      <c r="BJ851" s="485">
        <v>1</v>
      </c>
      <c r="BM851" s="485">
        <v>1</v>
      </c>
      <c r="BP851" s="485">
        <v>1</v>
      </c>
      <c r="BS851" s="485">
        <v>1</v>
      </c>
      <c r="BV851" s="488"/>
      <c r="BW851" s="485">
        <v>1</v>
      </c>
      <c r="BZ851" s="485">
        <v>1</v>
      </c>
      <c r="CC851" s="485">
        <v>1</v>
      </c>
      <c r="CF851" s="485">
        <v>1</v>
      </c>
      <c r="CI851" s="485">
        <v>1</v>
      </c>
      <c r="CL851" s="485">
        <v>1</v>
      </c>
    </row>
    <row r="852" spans="1:92" s="452" customFormat="1" ht="17.399999999999999" x14ac:dyDescent="0.55000000000000004">
      <c r="C852" s="445"/>
      <c r="D852" s="300"/>
      <c r="E852" s="487"/>
      <c r="F852" s="487"/>
      <c r="G852" s="487"/>
      <c r="H852" s="487"/>
      <c r="I852" s="487"/>
      <c r="J852" s="487"/>
      <c r="K852" s="577"/>
      <c r="R852" s="490" t="s">
        <v>223</v>
      </c>
      <c r="S852" s="491">
        <f>COUNTIF(S827:S846,"&gt;0")</f>
        <v>9</v>
      </c>
      <c r="T852" s="491">
        <f>COUNTIF(T827:T846,"&gt;0")</f>
        <v>9</v>
      </c>
      <c r="U852" s="492"/>
      <c r="V852" s="493" t="s">
        <v>224</v>
      </c>
      <c r="Z852" s="488"/>
      <c r="AP852" s="488"/>
      <c r="AT852" s="483" t="s">
        <v>220</v>
      </c>
      <c r="AU852" s="486" t="e">
        <f ca="1">IF((0.67*AU853)&gt;AU847,"no","yes")</f>
        <v>#DIV/0!</v>
      </c>
      <c r="AV852" s="486" t="str">
        <f ca="1">IF((0.67*AV853)&gt;AV847,"no","yes")</f>
        <v>yes</v>
      </c>
      <c r="AX852" s="486" t="str">
        <f ca="1">IF((0.67*AX853)&gt;AX847,"no","yes")</f>
        <v>yes</v>
      </c>
      <c r="AY852" s="486" t="str">
        <f ca="1">IF((0.67*AY853)&gt;AY847,"no","yes")</f>
        <v>yes</v>
      </c>
      <c r="BA852" s="486" t="e">
        <f ca="1">IF((0.67*BA853)&gt;BA847,"no","yes")</f>
        <v>#DIV/0!</v>
      </c>
      <c r="BB852" s="486" t="e">
        <f ca="1">IF((0.67*BB853)&gt;BB847,"no","yes")</f>
        <v>#DIV/0!</v>
      </c>
      <c r="BD852" s="486" t="str">
        <f ca="1">IF((0.67*BD853)&gt;BD847,"no","yes")</f>
        <v>yes</v>
      </c>
      <c r="BE852" s="486" t="str">
        <f ca="1">IF((0.67*BE853)&gt;BE847,"no","yes")</f>
        <v>yes</v>
      </c>
      <c r="BG852" s="486" t="e">
        <f ca="1">IF((0.67*BG853)&gt;BG847,"no","yes")</f>
        <v>#DIV/0!</v>
      </c>
      <c r="BH852" s="486" t="e">
        <f ca="1">IF((0.67*BH853)&gt;BH847,"no","yes")</f>
        <v>#DIV/0!</v>
      </c>
      <c r="BI852" s="451"/>
      <c r="BJ852" s="486" t="e">
        <f ca="1">IF((0.67*BJ853)&gt;BJ847,"no","yes")</f>
        <v>#DIV/0!</v>
      </c>
      <c r="BK852" s="486" t="e">
        <f ca="1">IF((0.67*BK853)&gt;BK847,"no","yes")</f>
        <v>#DIV/0!</v>
      </c>
      <c r="BM852" s="486" t="str">
        <f ca="1">IF((0.67*BM853)&gt;BM847,"no","yes")</f>
        <v>yes</v>
      </c>
      <c r="BN852" s="486" t="e">
        <f ca="1">IF((0.67*BN853)&gt;BN847,"no","yes")</f>
        <v>#DIV/0!</v>
      </c>
      <c r="BP852" s="486" t="e">
        <f ca="1">IF((0.67*BP853)&gt;BP847,"no","yes")</f>
        <v>#DIV/0!</v>
      </c>
      <c r="BQ852" s="486" t="e">
        <f ca="1">IF((0.67*BQ853)&gt;BQ847,"no","yes")</f>
        <v>#DIV/0!</v>
      </c>
      <c r="BS852" s="486" t="str">
        <f ca="1">IF((0.67*BS853)&gt;BS847,"no","yes")</f>
        <v>yes</v>
      </c>
      <c r="BT852" s="486" t="str">
        <f ca="1">IF((0.67*BT853)&gt;BT847,"no","yes")</f>
        <v>yes</v>
      </c>
      <c r="BV852" s="488"/>
      <c r="BW852" s="486" t="e">
        <f ca="1">IF((0.67*BW853)&gt;BW847,"no","yes")</f>
        <v>#DIV/0!</v>
      </c>
      <c r="BX852" s="486" t="str">
        <f ca="1">IF((0.67*BX853)&gt;BX847,"no","yes")</f>
        <v>yes</v>
      </c>
      <c r="BZ852" s="486" t="e">
        <f ca="1">IF((0.67*BZ853)&gt;BZ847,"no","yes")</f>
        <v>#DIV/0!</v>
      </c>
      <c r="CA852" s="486" t="e">
        <f ca="1">IF((0.67*CA853)&gt;CA847,"no","yes")</f>
        <v>#DIV/0!</v>
      </c>
      <c r="CC852" s="486" t="e">
        <f ca="1">IF((0.67*CC853)&gt;CC847,"no","yes")</f>
        <v>#DIV/0!</v>
      </c>
      <c r="CD852" s="486" t="e">
        <f ca="1">IF((0.67*CD853)&gt;CD847,"no","yes")</f>
        <v>#DIV/0!</v>
      </c>
      <c r="CF852" s="486" t="e">
        <f>IF((0.67*CF853)&gt;CF847,"no","yes")</f>
        <v>#DIV/0!</v>
      </c>
      <c r="CG852" s="486" t="e">
        <f>IF((0.67*CG853)&gt;CG847,"no","yes")</f>
        <v>#DIV/0!</v>
      </c>
      <c r="CI852" s="486" t="str">
        <f ca="1">IF((0.67*CI853)&gt;CI847,"no","yes")</f>
        <v>yes</v>
      </c>
      <c r="CJ852" s="486" t="e">
        <f ca="1">IF((0.67*CJ853)&gt;CJ847,"no","yes")</f>
        <v>#DIV/0!</v>
      </c>
      <c r="CL852" s="486" t="str">
        <f ca="1">IF((0.67*CL853)&gt;CL847,"no","yes")</f>
        <v>yes</v>
      </c>
      <c r="CM852" s="486" t="e">
        <f ca="1">IF((0.67*CM853)&gt;CM847,"no","yes")</f>
        <v>#DIV/0!</v>
      </c>
    </row>
    <row r="853" spans="1:92" s="452" customFormat="1" ht="17.399999999999999" x14ac:dyDescent="0.55000000000000004">
      <c r="D853" s="300"/>
      <c r="E853" s="487"/>
      <c r="F853" s="487"/>
      <c r="G853" s="487"/>
      <c r="H853" s="487"/>
      <c r="I853" s="487"/>
      <c r="J853" s="487"/>
      <c r="K853" s="577"/>
      <c r="T853" s="431"/>
      <c r="V853" s="174"/>
      <c r="W853" s="174"/>
      <c r="X853" s="174"/>
      <c r="Z853" s="488"/>
      <c r="AP853" s="488"/>
      <c r="AT853" s="483" t="s">
        <v>222</v>
      </c>
      <c r="AU853" s="486">
        <f ca="1">_xlfn.STDEV.P(AU827:AU846)</f>
        <v>1.2116268015246447</v>
      </c>
      <c r="AV853" s="486">
        <f ca="1">_xlfn.STDEV.P(AV827:AV846)</f>
        <v>1.271249385447246</v>
      </c>
      <c r="AX853" s="486">
        <f ca="1">_xlfn.STDEV.P(AX827:AX846)</f>
        <v>1.271249385447246</v>
      </c>
      <c r="AY853" s="486">
        <f ca="1">_xlfn.STDEV.P(AY827:AY846)</f>
        <v>1.2116268015246447</v>
      </c>
      <c r="BA853" s="486">
        <f ca="1">_xlfn.STDEV.P(BA827:BA846)</f>
        <v>1.2116268015246447</v>
      </c>
      <c r="BB853" s="486">
        <f ca="1">_xlfn.STDEV.P(BB827:BB846)</f>
        <v>1.2116268015246447</v>
      </c>
      <c r="BD853" s="486">
        <f ca="1">_xlfn.STDEV.P(BD827:BD846)</f>
        <v>1.271249385447246</v>
      </c>
      <c r="BE853" s="486">
        <f ca="1">_xlfn.STDEV.P(BE827:BE846)</f>
        <v>1.271249385447246</v>
      </c>
      <c r="BG853" s="486">
        <f ca="1">_xlfn.STDEV.P(BG827:BG846)</f>
        <v>1.2116268015246447</v>
      </c>
      <c r="BH853" s="486">
        <f ca="1">_xlfn.STDEV.P(BH827:BH846)</f>
        <v>1.2116268015246447</v>
      </c>
      <c r="BI853" s="451"/>
      <c r="BJ853" s="486">
        <f ca="1">_xlfn.STDEV.P(BJ827:BJ846)</f>
        <v>1.2116268015246447</v>
      </c>
      <c r="BK853" s="486">
        <f ca="1">_xlfn.STDEV.P(BK827:BK846)</f>
        <v>1.2116268015246447</v>
      </c>
      <c r="BM853" s="486">
        <f ca="1">_xlfn.STDEV.P(BM827:BM846)</f>
        <v>1.271249385447246</v>
      </c>
      <c r="BN853" s="486">
        <f ca="1">_xlfn.STDEV.P(BN827:BN846)</f>
        <v>1.2116268015246447</v>
      </c>
      <c r="BP853" s="486" t="e">
        <f ca="1">_xlfn.STDEV.P(BP827:BP846)</f>
        <v>#DIV/0!</v>
      </c>
      <c r="BQ853" s="486">
        <f ca="1">_xlfn.STDEV.P(BQ827:BQ846)</f>
        <v>1.2116268015246447</v>
      </c>
      <c r="BS853" s="486">
        <f ca="1">_xlfn.STDEV.P(BS827:BS846)</f>
        <v>1.271249385447246</v>
      </c>
      <c r="BT853" s="486">
        <f ca="1">_xlfn.STDEV.P(BT827:BT846)</f>
        <v>1.271249385447246</v>
      </c>
      <c r="BV853" s="488"/>
      <c r="BW853" s="486">
        <f ca="1">_xlfn.STDEV.P(BW827:BW846)</f>
        <v>1.2116268015246447</v>
      </c>
      <c r="BX853" s="486">
        <f ca="1">_xlfn.STDEV.P(BX827:BX846)</f>
        <v>1.2116268015246447</v>
      </c>
      <c r="BZ853" s="486">
        <f ca="1">_xlfn.STDEV.P(BZ827:BZ846)</f>
        <v>1.2116268015246447</v>
      </c>
      <c r="CA853" s="486">
        <f ca="1">_xlfn.STDEV.P(CA827:CA846)</f>
        <v>1.2116268015246447</v>
      </c>
      <c r="CC853" s="486">
        <f ca="1">_xlfn.STDEV.P(CC827:CC846)</f>
        <v>1.2116268015246447</v>
      </c>
      <c r="CD853" s="486">
        <f ca="1">_xlfn.STDEV.P(CD827:CD846)</f>
        <v>1.2116268015246447</v>
      </c>
      <c r="CF853" s="486" t="e">
        <f>_xlfn.STDEV.P(CF827:CF846)</f>
        <v>#DIV/0!</v>
      </c>
      <c r="CG853" s="486" t="e">
        <f>_xlfn.STDEV.P(CG827:CG846)</f>
        <v>#DIV/0!</v>
      </c>
      <c r="CI853" s="486">
        <f ca="1">_xlfn.STDEV.P(CI827:CI846)</f>
        <v>1.271249385447246</v>
      </c>
      <c r="CJ853" s="486">
        <f ca="1">_xlfn.STDEV.P(CJ827:CJ846)</f>
        <v>1.2116268015246447</v>
      </c>
      <c r="CL853" s="486">
        <f ca="1">_xlfn.STDEV.P(CL827:CL846)</f>
        <v>1.271249385447246</v>
      </c>
      <c r="CM853" s="486">
        <f ca="1">_xlfn.STDEV.P(CM827:CM846)</f>
        <v>1.2116268015246447</v>
      </c>
    </row>
    <row r="854" spans="1:92" s="452" customFormat="1" ht="17.399999999999999" x14ac:dyDescent="0.55000000000000004">
      <c r="D854" s="494"/>
      <c r="E854" s="495"/>
      <c r="F854" s="495"/>
      <c r="G854" s="495"/>
      <c r="H854" s="495"/>
      <c r="I854" s="495"/>
      <c r="J854" s="495"/>
      <c r="K854" s="578"/>
      <c r="S854" s="496" t="s">
        <v>225</v>
      </c>
      <c r="V854" s="174"/>
      <c r="W854" s="174"/>
      <c r="X854" s="174"/>
      <c r="Z854" s="488"/>
      <c r="AP854" s="451"/>
      <c r="AT854" s="490" t="s">
        <v>223</v>
      </c>
      <c r="AU854" s="497">
        <f ca="1">COUNTIF(AU827:AU846,"&gt;0")</f>
        <v>1</v>
      </c>
      <c r="AV854" s="497">
        <f ca="1">COUNTIF(AV827:AV846,"&gt;0")</f>
        <v>9</v>
      </c>
      <c r="AX854" s="497">
        <f ca="1">COUNTIF(AX827:AX846,"&gt;0")</f>
        <v>9</v>
      </c>
      <c r="AY854" s="497">
        <f ca="1">COUNTIF(AY827:AY846,"&gt;0")</f>
        <v>8</v>
      </c>
      <c r="BA854" s="497">
        <f ca="1">COUNTIF(BA827:BA846,"&gt;0")</f>
        <v>1</v>
      </c>
      <c r="BB854" s="497">
        <f ca="1">COUNTIF(BB827:BB846,"&gt;0")</f>
        <v>1</v>
      </c>
      <c r="BD854" s="497">
        <f ca="1">COUNTIF(BD827:BD846,"&gt;0")</f>
        <v>9</v>
      </c>
      <c r="BE854" s="497">
        <f ca="1">COUNTIF(BE827:BE846,"&gt;0")</f>
        <v>9</v>
      </c>
      <c r="BG854" s="497">
        <f ca="1">COUNTIF(BG827:BG846,"&gt;0")</f>
        <v>0</v>
      </c>
      <c r="BH854" s="497">
        <f ca="1">COUNTIF(BH827:BH846,"&gt;0")</f>
        <v>8</v>
      </c>
      <c r="BI854" s="451"/>
      <c r="BJ854" s="497">
        <f ca="1">COUNTIF(BJ827:BJ846,"&gt;0")</f>
        <v>8</v>
      </c>
      <c r="BK854" s="497">
        <f ca="1">COUNTIF(BK827:BK846,"&gt;0")</f>
        <v>8</v>
      </c>
      <c r="BM854" s="497">
        <f ca="1">COUNTIF(BM827:BM846,"&gt;0")</f>
        <v>9</v>
      </c>
      <c r="BN854" s="497">
        <f ca="1">COUNTIF(BN827:BN846,"&gt;0")</f>
        <v>1</v>
      </c>
      <c r="BP854" s="497">
        <f ca="1">COUNTIF(BP827:BP846,"&gt;0")</f>
        <v>9</v>
      </c>
      <c r="BQ854" s="497">
        <f ca="1">COUNTIF(BQ827:BQ846,"&gt;0")</f>
        <v>8</v>
      </c>
      <c r="BS854" s="497">
        <f ca="1">COUNTIF(BS827:BS846,"&gt;0")</f>
        <v>9</v>
      </c>
      <c r="BT854" s="497">
        <f ca="1">COUNTIF(BT827:BT846,"&gt;0")</f>
        <v>9</v>
      </c>
      <c r="BV854" s="488"/>
      <c r="BW854" s="497">
        <f ca="1">COUNTIF(BW827:BW846,"&gt;0")</f>
        <v>9</v>
      </c>
      <c r="BX854" s="497">
        <f ca="1">COUNTIF(BX827:BX846,"&gt;0")</f>
        <v>8</v>
      </c>
      <c r="BZ854" s="497">
        <f ca="1">COUNTIF(BZ827:BZ846,"&gt;0")</f>
        <v>9</v>
      </c>
      <c r="CA854" s="497">
        <f ca="1">COUNTIF(CA827:CA846,"&gt;0")</f>
        <v>1</v>
      </c>
      <c r="CC854" s="497">
        <f ca="1">COUNTIF(CC827:CC846,"&gt;0")</f>
        <v>8</v>
      </c>
      <c r="CD854" s="497">
        <f ca="1">COUNTIF(CD827:CD846,"&gt;0")</f>
        <v>8</v>
      </c>
      <c r="CF854" s="497">
        <f>COUNTIF(CF827:CF846,"&gt;0")</f>
        <v>0</v>
      </c>
      <c r="CG854" s="497">
        <f>COUNTIF(CG827:CG846,"&gt;0")</f>
        <v>0</v>
      </c>
      <c r="CI854" s="497">
        <f ca="1">COUNTIF(CI827:CI846,"&gt;0")</f>
        <v>8</v>
      </c>
      <c r="CJ854" s="497">
        <f ca="1">COUNTIF(CJ827:CJ846,"&gt;0")</f>
        <v>8</v>
      </c>
      <c r="CL854" s="497">
        <f ca="1">COUNTIF(CL827:CL846,"&gt;0")</f>
        <v>9</v>
      </c>
      <c r="CM854" s="497">
        <f ca="1">COUNTIF(CM827:CM846,"&gt;0")</f>
        <v>1</v>
      </c>
    </row>
    <row r="855" spans="1:92" s="174" customFormat="1" x14ac:dyDescent="0.4">
      <c r="K855" s="217"/>
      <c r="S855" s="507" t="s">
        <v>679</v>
      </c>
    </row>
    <row r="856" spans="1:92" s="174" customFormat="1" x14ac:dyDescent="0.4">
      <c r="K856" s="217"/>
    </row>
    <row r="857" spans="1:92" s="446" customFormat="1" ht="17.7" x14ac:dyDescent="0.6">
      <c r="A857" s="508">
        <v>23</v>
      </c>
      <c r="B857" s="509" t="s">
        <v>320</v>
      </c>
      <c r="C857" s="510" t="s">
        <v>0</v>
      </c>
      <c r="D857" s="511"/>
      <c r="E857" s="511" t="s">
        <v>0</v>
      </c>
      <c r="F857" s="511"/>
      <c r="G857" s="511"/>
      <c r="H857" s="510"/>
      <c r="I857" s="511"/>
      <c r="J857" s="511"/>
      <c r="K857" s="581"/>
      <c r="L857" s="511"/>
      <c r="M857" s="511"/>
      <c r="N857" s="511"/>
      <c r="O857" s="511"/>
      <c r="P857" s="511"/>
      <c r="Q857" s="511"/>
      <c r="R857" s="511"/>
      <c r="S857" s="511"/>
      <c r="T857" s="510"/>
      <c r="U857" s="510"/>
      <c r="V857" s="510"/>
      <c r="W857" s="510"/>
      <c r="X857" s="510"/>
      <c r="Y857" s="510"/>
      <c r="AQ857" s="512">
        <f>A857</f>
        <v>23</v>
      </c>
      <c r="AR857" s="512" t="str">
        <f>C857</f>
        <v xml:space="preserve"> </v>
      </c>
      <c r="AS857" s="451"/>
      <c r="AT857" s="513"/>
      <c r="AU857" s="451"/>
      <c r="AV857" s="451"/>
      <c r="AW857" s="451"/>
      <c r="AX857" s="451"/>
      <c r="AY857" s="451"/>
      <c r="AZ857" s="451"/>
      <c r="BA857" s="451"/>
      <c r="BB857" s="451"/>
      <c r="BC857" s="451"/>
      <c r="BD857" s="451"/>
      <c r="BE857" s="451"/>
      <c r="BF857" s="451"/>
      <c r="BG857" s="451"/>
      <c r="BH857" s="451"/>
      <c r="BI857" s="451"/>
      <c r="BJ857" s="451"/>
      <c r="BK857" s="451"/>
      <c r="BL857" s="451"/>
      <c r="BM857" s="451"/>
      <c r="BN857" s="451"/>
      <c r="BO857" s="451"/>
      <c r="BP857" s="451"/>
      <c r="BQ857" s="451"/>
      <c r="BR857" s="451"/>
      <c r="BS857" s="451"/>
      <c r="BT857" s="451"/>
      <c r="BU857" s="451"/>
    </row>
    <row r="858" spans="1:92" s="446" customFormat="1" ht="17.7" x14ac:dyDescent="0.6">
      <c r="A858" s="508"/>
      <c r="B858" s="508"/>
      <c r="C858" s="510"/>
      <c r="D858" s="511"/>
      <c r="E858" s="511"/>
      <c r="F858" s="511"/>
      <c r="G858" s="511"/>
      <c r="H858" s="510"/>
      <c r="I858" s="511"/>
      <c r="J858" s="511"/>
      <c r="K858" s="581"/>
      <c r="L858" s="511"/>
      <c r="M858" s="511"/>
      <c r="N858" s="511"/>
      <c r="O858" s="511"/>
      <c r="P858" s="511"/>
      <c r="Q858" s="511"/>
      <c r="R858" s="511"/>
      <c r="S858" s="511"/>
      <c r="T858" s="510"/>
      <c r="U858" s="510"/>
      <c r="V858" s="510"/>
      <c r="W858" s="510"/>
      <c r="X858" s="510"/>
      <c r="Y858" s="510"/>
      <c r="AQ858" s="512"/>
      <c r="AR858" s="512"/>
      <c r="AS858" s="451"/>
      <c r="AT858" s="513"/>
      <c r="AU858" s="451"/>
      <c r="AV858" s="451"/>
      <c r="AW858" s="451"/>
      <c r="AX858" s="451"/>
      <c r="AY858" s="451"/>
      <c r="AZ858" s="451"/>
      <c r="BA858" s="451"/>
      <c r="BB858" s="451"/>
      <c r="BC858" s="451"/>
      <c r="BD858" s="451"/>
      <c r="BE858" s="451"/>
      <c r="BF858" s="451"/>
      <c r="BG858" s="451"/>
      <c r="BH858" s="451"/>
      <c r="BI858" s="451"/>
      <c r="BJ858" s="451"/>
      <c r="BK858" s="451"/>
      <c r="BL858" s="451"/>
      <c r="BM858" s="451"/>
      <c r="BN858" s="451"/>
      <c r="BO858" s="451"/>
      <c r="BP858" s="451"/>
      <c r="BQ858" s="451"/>
      <c r="BR858" s="451"/>
      <c r="BS858" s="451"/>
      <c r="BU858" s="451"/>
    </row>
    <row r="859" spans="1:92" s="514" customFormat="1" ht="17.399999999999999" x14ac:dyDescent="0.55000000000000004">
      <c r="K859" s="582"/>
      <c r="Z859" s="515"/>
      <c r="AP859" s="515"/>
      <c r="AQ859" s="441"/>
      <c r="AR859" s="441"/>
      <c r="AS859" s="441"/>
      <c r="AT859" s="441"/>
      <c r="AU859" s="516" t="e">
        <v>#REF!</v>
      </c>
      <c r="AV859" s="516"/>
      <c r="AW859" s="441"/>
      <c r="AX859" s="516" t="e">
        <v>#REF!</v>
      </c>
      <c r="AY859" s="516"/>
      <c r="AZ859" s="441"/>
      <c r="BA859" s="516" t="e">
        <v>#REF!</v>
      </c>
      <c r="BB859" s="516"/>
      <c r="BC859" s="441"/>
      <c r="BD859" s="516" t="e">
        <v>#REF!</v>
      </c>
      <c r="BE859" s="516"/>
      <c r="BF859" s="441"/>
      <c r="BG859" s="516" t="e">
        <v>#REF!</v>
      </c>
      <c r="BH859" s="516"/>
      <c r="BI859" s="451"/>
      <c r="BJ859" s="516" t="s">
        <v>184</v>
      </c>
      <c r="BK859" s="516"/>
      <c r="BL859" s="441"/>
      <c r="BM859" s="516" t="s">
        <v>185</v>
      </c>
      <c r="BN859" s="516"/>
      <c r="BO859" s="441"/>
      <c r="BP859" s="516" t="s">
        <v>186</v>
      </c>
      <c r="BQ859" s="516"/>
      <c r="BR859" s="441"/>
      <c r="BS859" s="516" t="s">
        <v>187</v>
      </c>
      <c r="BT859" s="441"/>
      <c r="BU859" s="452"/>
      <c r="BV859" s="446"/>
      <c r="BW859" s="516" t="e">
        <v>#REF!</v>
      </c>
      <c r="BX859" s="516"/>
      <c r="BY859" s="452"/>
      <c r="BZ859" s="516" t="e">
        <v>#REF!</v>
      </c>
      <c r="CA859" s="516"/>
      <c r="CB859" s="441"/>
      <c r="CC859" s="516" t="e">
        <v>#REF!</v>
      </c>
      <c r="CD859" s="516"/>
      <c r="CE859" s="441"/>
      <c r="CF859" s="516" t="e">
        <v>#REF!</v>
      </c>
      <c r="CG859" s="516"/>
      <c r="CH859" s="441"/>
      <c r="CI859" s="516" t="e">
        <v>#REF!</v>
      </c>
      <c r="CJ859" s="516"/>
      <c r="CK859" s="441"/>
      <c r="CL859" s="516" t="e">
        <v>#REF!</v>
      </c>
      <c r="CM859" s="516"/>
      <c r="CN859" s="441"/>
    </row>
    <row r="860" spans="1:92" s="441" customFormat="1" ht="17.7" thickBot="1" x14ac:dyDescent="0.6">
      <c r="A860" s="517" t="s">
        <v>188</v>
      </c>
      <c r="B860" s="518" t="s">
        <v>189</v>
      </c>
      <c r="C860" s="496" t="s">
        <v>190</v>
      </c>
      <c r="D860" s="519" t="s">
        <v>191</v>
      </c>
      <c r="E860" s="519" t="s">
        <v>192</v>
      </c>
      <c r="F860" s="520" t="s">
        <v>193</v>
      </c>
      <c r="G860" s="520" t="s">
        <v>194</v>
      </c>
      <c r="H860" s="520" t="s">
        <v>195</v>
      </c>
      <c r="I860" s="521" t="s">
        <v>196</v>
      </c>
      <c r="J860" s="521" t="s">
        <v>197</v>
      </c>
      <c r="K860" s="583" t="s">
        <v>198</v>
      </c>
      <c r="L860" s="522" t="s">
        <v>199</v>
      </c>
      <c r="M860" s="523" t="s">
        <v>200</v>
      </c>
      <c r="N860" s="522" t="s">
        <v>201</v>
      </c>
      <c r="O860" s="524" t="s">
        <v>202</v>
      </c>
      <c r="P860" s="524" t="s">
        <v>203</v>
      </c>
      <c r="Q860" s="514"/>
      <c r="R860" s="514"/>
      <c r="S860" s="525" t="s">
        <v>204</v>
      </c>
      <c r="T860" s="526" t="s">
        <v>205</v>
      </c>
      <c r="U860" s="525" t="s">
        <v>206</v>
      </c>
      <c r="V860" s="527" t="s">
        <v>207</v>
      </c>
      <c r="W860" s="514"/>
      <c r="X860" s="514"/>
      <c r="Z860" s="446"/>
      <c r="AP860" s="446"/>
      <c r="AQ860" s="514"/>
      <c r="AR860" s="514"/>
      <c r="AS860" s="527" t="s">
        <v>208</v>
      </c>
      <c r="AT860" s="514"/>
      <c r="AU860" s="527" t="s">
        <v>204</v>
      </c>
      <c r="AV860" s="519" t="s">
        <v>205</v>
      </c>
      <c r="AW860" s="514"/>
      <c r="AX860" s="527" t="s">
        <v>204</v>
      </c>
      <c r="AY860" s="519" t="s">
        <v>205</v>
      </c>
      <c r="AZ860" s="514"/>
      <c r="BA860" s="527" t="s">
        <v>204</v>
      </c>
      <c r="BB860" s="519" t="s">
        <v>205</v>
      </c>
      <c r="BC860" s="514"/>
      <c r="BD860" s="527" t="s">
        <v>204</v>
      </c>
      <c r="BE860" s="519" t="s">
        <v>205</v>
      </c>
      <c r="BF860" s="514"/>
      <c r="BG860" s="527" t="s">
        <v>204</v>
      </c>
      <c r="BH860" s="519" t="s">
        <v>205</v>
      </c>
      <c r="BI860" s="451"/>
      <c r="BJ860" s="527" t="s">
        <v>204</v>
      </c>
      <c r="BK860" s="519" t="s">
        <v>205</v>
      </c>
      <c r="BL860" s="514"/>
      <c r="BM860" s="527" t="s">
        <v>204</v>
      </c>
      <c r="BN860" s="519" t="s">
        <v>205</v>
      </c>
      <c r="BO860" s="514"/>
      <c r="BP860" s="527" t="s">
        <v>204</v>
      </c>
      <c r="BQ860" s="519" t="s">
        <v>205</v>
      </c>
      <c r="BR860" s="514"/>
      <c r="BS860" s="527" t="s">
        <v>204</v>
      </c>
      <c r="BT860" s="519" t="s">
        <v>205</v>
      </c>
      <c r="BU860" s="452"/>
      <c r="BV860" s="515"/>
      <c r="BW860" s="527" t="s">
        <v>204</v>
      </c>
      <c r="BX860" s="519" t="s">
        <v>205</v>
      </c>
      <c r="BY860" s="452"/>
      <c r="BZ860" s="527" t="s">
        <v>204</v>
      </c>
      <c r="CA860" s="519" t="s">
        <v>205</v>
      </c>
      <c r="CB860" s="514"/>
      <c r="CC860" s="527" t="s">
        <v>204</v>
      </c>
      <c r="CD860" s="519" t="s">
        <v>205</v>
      </c>
      <c r="CE860" s="514"/>
      <c r="CF860" s="527" t="s">
        <v>204</v>
      </c>
      <c r="CG860" s="519" t="s">
        <v>205</v>
      </c>
      <c r="CH860" s="514"/>
      <c r="CI860" s="527" t="s">
        <v>204</v>
      </c>
      <c r="CJ860" s="519" t="s">
        <v>205</v>
      </c>
      <c r="CK860" s="514"/>
      <c r="CL860" s="527" t="s">
        <v>204</v>
      </c>
      <c r="CM860" s="519" t="s">
        <v>205</v>
      </c>
      <c r="CN860" s="514"/>
    </row>
    <row r="861" spans="1:92" s="441" customFormat="1" ht="17.399999999999999" x14ac:dyDescent="0.55000000000000004">
      <c r="A861" s="445">
        <v>1</v>
      </c>
      <c r="B861" s="423" t="str">
        <f t="shared" ref="B861:B862" si="861">CONCATENATE(E861,": ",C861)</f>
        <v>global: Preiler 2012</v>
      </c>
      <c r="C861" s="476" t="s">
        <v>351</v>
      </c>
      <c r="D861" s="476" t="s">
        <v>352</v>
      </c>
      <c r="E861" s="476" t="s">
        <v>266</v>
      </c>
      <c r="F861" s="476" t="s">
        <v>0</v>
      </c>
      <c r="G861" s="476"/>
      <c r="H861" s="477" t="s">
        <v>240</v>
      </c>
      <c r="I861" s="475">
        <v>2012</v>
      </c>
      <c r="J861" s="306"/>
      <c r="K861" s="529">
        <v>0.08</v>
      </c>
      <c r="L861" s="478" t="s">
        <v>353</v>
      </c>
      <c r="M861" s="528">
        <f t="shared" ref="M861:M866" si="862">K861</f>
        <v>0.08</v>
      </c>
      <c r="N861" s="478" t="s">
        <v>354</v>
      </c>
      <c r="O861" s="506"/>
      <c r="P861" s="457" t="s">
        <v>0</v>
      </c>
      <c r="Q861" s="431"/>
      <c r="S861" s="442">
        <f>IF(AND(M861="",K861=""),"",IF(M861="",K861,M861))</f>
        <v>0.08</v>
      </c>
      <c r="T861" s="443">
        <f>IF(S861="","",IF($S$889="Y",U861,IF(S861&gt;=$S$881-$T$5*$S$885,IF(S861&lt;=$S$881+$T$5*$S$885,S861,""),"")))</f>
        <v>0.08</v>
      </c>
      <c r="U861" s="442">
        <f>IF(AND(M861="",K861=""),"",IF(M861="",K861*O861,M861*O861))</f>
        <v>0</v>
      </c>
      <c r="V861" s="444" t="str">
        <f t="shared" ref="V861:V880" si="863">IF(AND(N861="",L861=""),"",IF(N861="",L861,N861))</f>
        <v>percent of world cropland</v>
      </c>
      <c r="Z861" s="446"/>
      <c r="AP861" s="446"/>
      <c r="AS861" s="449">
        <f>$U861</f>
        <v>0</v>
      </c>
      <c r="AU861" s="450" t="str">
        <f t="shared" ref="AU861:AU880" ca="1" si="864">IF($AT$155="region",IF($E861=AU$159,$S861,""),IF($G861=AU$159,$S861,""))</f>
        <v/>
      </c>
      <c r="AV861" s="450" t="str">
        <f t="shared" ref="AV861:AV880" ca="1" si="865">IF($AT$155="Region",IF($E861=AU$159,$T861,""),IF($G861=AU$159,$T861,""))</f>
        <v/>
      </c>
      <c r="AX861" s="450" t="str">
        <f t="shared" ref="AX861:AX880" ca="1" si="866">IF($AT$155="region",IF($E861=AX$159,$S861,""),IF($G861=AX$159,$S861,""))</f>
        <v/>
      </c>
      <c r="AY861" s="450" t="str">
        <f t="shared" ref="AY861:AY880" ca="1" si="867">IF($AT$155="Region",IF($E861=AX$159,$T861,""),IF($G861=AX$159,$T861,""))</f>
        <v/>
      </c>
      <c r="BA861" s="450" t="str">
        <f t="shared" ref="BA861:BA880" ca="1" si="868">IF($AT$155="region",IF($E861=BA$159,$S861,""),IF($G861=BA$159,$S861,""))</f>
        <v/>
      </c>
      <c r="BB861" s="450" t="str">
        <f t="shared" ref="BB861:BB880" ca="1" si="869">IF($AT$155="Region",IF($E861=BA$159,$T861,""),IF($G861=BA$159,$T861,""))</f>
        <v/>
      </c>
      <c r="BD861" s="450" t="str">
        <f t="shared" ref="BD861:BD880" ca="1" si="870">IF($AT$155="region",IF($E861=BD$159,$S861,""),IF($G861=BD$159,$S861,""))</f>
        <v/>
      </c>
      <c r="BE861" s="450" t="str">
        <f t="shared" ref="BE861:BE880" ca="1" si="871">IF($AT$155="Region",IF($E861=BD$159,$T861,""),IF($G861=BD$159,$T861,""))</f>
        <v/>
      </c>
      <c r="BG861" s="450" t="str">
        <f t="shared" ref="BG861:BG880" ca="1" si="872">IF($AT$155="region",IF($E861=BG$159,$S861,""),IF($G861=BG$159,$S861,""))</f>
        <v/>
      </c>
      <c r="BH861" s="450" t="str">
        <f t="shared" ref="BH861:BH880" ca="1" si="873">IF($AT$155="Region",IF($E861=BG$159,$T861,""),IF($G861=BG$159,$T861,""))</f>
        <v/>
      </c>
      <c r="BI861" s="451"/>
      <c r="BJ861" s="450" t="str">
        <f t="shared" ref="BJ861:BJ880" ca="1" si="874">IF($E861=$BJ$159,S861,"")</f>
        <v/>
      </c>
      <c r="BK861" s="450" t="str">
        <f t="shared" ref="BK861:BK880" ca="1" si="875">IF($E861=$BJ$159,T861,"")</f>
        <v/>
      </c>
      <c r="BM861" s="450" t="str">
        <f t="shared" ref="BM861:BM880" ca="1" si="876">IF($E861=$BM$159,S861,"")</f>
        <v/>
      </c>
      <c r="BN861" s="450" t="str">
        <f t="shared" ref="BN861:BN880" ca="1" si="877">IF($E861=$BM$159,T861,"")</f>
        <v/>
      </c>
      <c r="BP861" s="450" t="str">
        <f t="shared" ref="BP861:BP880" ca="1" si="878">IF($E861=$BP$159,S861,"")</f>
        <v/>
      </c>
      <c r="BQ861" s="450" t="str">
        <f t="shared" ref="BQ861:BQ880" ca="1" si="879">IF($E861=$BP$159,T861,"")</f>
        <v/>
      </c>
      <c r="BS861" s="450" t="str">
        <f t="shared" ref="BS861:BS880" ca="1" si="880">IF($E861=$BS$159,S861,"")</f>
        <v/>
      </c>
      <c r="BT861" s="450" t="str">
        <f t="shared" ref="BT861:BT880" ca="1" si="881">IF($E861=$BS$159,T861,"")</f>
        <v/>
      </c>
      <c r="BU861" s="452"/>
      <c r="BV861" s="446"/>
      <c r="BW861" s="450" t="str">
        <f t="shared" ref="BW861:BW880" ca="1" si="882">IF($AT$155="Thermal-Moisture Regime",IF($E861=BW$159,$S861,""),IF($G861=BW$159,$S861,""))</f>
        <v/>
      </c>
      <c r="BX861" s="450" t="str">
        <f t="shared" ref="BX861:BX880" ca="1" si="883">IF($AT$155="Thermal-Moisture Regime",IF($E861=BW$159,$T861,""),IF($G861=BW$159,$T861,""))</f>
        <v/>
      </c>
      <c r="BY861" s="452"/>
      <c r="BZ861" s="450" t="str">
        <f t="shared" ref="BZ861:BZ880" ca="1" si="884">IF($AT$155="Thermal-Moisture Regime",IF($E861=BZ$159,$S861,""),IF($G861=BZ$159,$S861,""))</f>
        <v/>
      </c>
      <c r="CA861" s="450" t="str">
        <f t="shared" ref="CA861:CA880" ca="1" si="885">IF($AT$155="Thermal-Moisture Regime",IF($E861=BZ$159,$T861,""),IF($G861=BZ$159,$T861,""))</f>
        <v/>
      </c>
      <c r="CC861" s="450" t="str">
        <f t="shared" ref="CC861:CC880" ca="1" si="886">IF($AT$155="Thermal-Moisture Regime",IF($E861=CC$159,$S861,""),IF($G861=CC$159,$S861,""))</f>
        <v/>
      </c>
      <c r="CD861" s="450" t="str">
        <f t="shared" ref="CD861:CD880" ca="1" si="887">IF($AT$155="Thermal-Moisture Regime",IF($E861=CC$159,$T861,""),IF($G861=CC$159,$T861,""))</f>
        <v/>
      </c>
      <c r="CF861" s="450" t="str">
        <f t="shared" ref="CF861:CF880" si="888">IF($AT$155="Thermal-Moisture Regime",IF($E861=CF$159,$S861,""),IF($G861=CF$159,$S861,""))</f>
        <v/>
      </c>
      <c r="CG861" s="450" t="str">
        <f t="shared" ref="CG861:CG880" si="889">IF($AT$155="Thermal-Moisture Regime",IF($E861=CF$159,$T861,""),IF($G861=CF$159,$T861,""))</f>
        <v/>
      </c>
      <c r="CI861" s="450" t="str">
        <f t="shared" ref="CI861:CI880" ca="1" si="890">IF($AT$155="Thermal-Moisture Regime",IF($E861=CI$159,$S861,""),IF($G861=CI$159,$S861,""))</f>
        <v/>
      </c>
      <c r="CJ861" s="450" t="str">
        <f t="shared" ref="CJ861:CJ880" ca="1" si="891">IF($AT$155="Thermal-Moisture Regime",IF($E861=CI$159,$T861,""),IF($G861=CI$159,$T861,""))</f>
        <v/>
      </c>
      <c r="CL861" s="450" t="str">
        <f t="shared" ref="CL861:CL880" ca="1" si="892">IF($AT$155="Thermal-Moisture Regime",IF($E861=CL$159,$S861,""),IF($G861=CL$159,$S861,""))</f>
        <v/>
      </c>
      <c r="CM861" s="450" t="str">
        <f t="shared" ref="CM861:CM880" ca="1" si="893">IF($AT$155="Thermal-Moisture Regime",IF($E861=CL$159,$T861,""),IF($G861=CL$159,$T861,""))</f>
        <v/>
      </c>
    </row>
    <row r="862" spans="1:92" s="441" customFormat="1" ht="17.399999999999999" x14ac:dyDescent="0.55000000000000004">
      <c r="A862" s="445">
        <v>2</v>
      </c>
      <c r="B862" s="423" t="str">
        <f t="shared" si="861"/>
        <v>: Cassidy 2013</v>
      </c>
      <c r="C862" s="424" t="s">
        <v>390</v>
      </c>
      <c r="D862" s="424" t="s">
        <v>391</v>
      </c>
      <c r="E862" s="425"/>
      <c r="F862" s="424" t="s">
        <v>185</v>
      </c>
      <c r="G862" s="425"/>
      <c r="H862" s="305"/>
      <c r="I862" s="424">
        <v>2013</v>
      </c>
      <c r="J862" s="306"/>
      <c r="K862" s="529">
        <v>0.04</v>
      </c>
      <c r="L862" s="426" t="s">
        <v>399</v>
      </c>
      <c r="M862" s="528">
        <f t="shared" si="862"/>
        <v>0.04</v>
      </c>
      <c r="N862" s="478" t="s">
        <v>299</v>
      </c>
      <c r="O862" s="432"/>
      <c r="P862" s="431" t="s">
        <v>0</v>
      </c>
      <c r="Q862" s="431"/>
      <c r="S862" s="442">
        <f t="shared" ref="S862:S880" si="894">IF(AND(M862="",K862=""),"",IF(M862="",K862,M862))</f>
        <v>0.04</v>
      </c>
      <c r="T862" s="443">
        <f t="shared" ref="T862:T880" si="895">IF(S862="","",IF($S$889="Y",U862,IF(S862&gt;=$S$881-$T$5*$S$885,IF(S862&lt;=$S$881+$T$5*$S$885,S862,""),"")))</f>
        <v>0.04</v>
      </c>
      <c r="U862" s="442">
        <f t="shared" ref="U862:U880" si="896">IF(AND(M862="",K862=""),"",IF(M862="",K862*O862,M862*O862))</f>
        <v>0</v>
      </c>
      <c r="V862" s="444" t="str">
        <f t="shared" si="863"/>
        <v>percent</v>
      </c>
      <c r="Z862" s="446"/>
      <c r="AP862" s="446"/>
      <c r="AS862" s="453"/>
      <c r="AU862" s="450" t="str">
        <f t="shared" ca="1" si="864"/>
        <v/>
      </c>
      <c r="AV862" s="450" t="str">
        <f t="shared" ca="1" si="865"/>
        <v/>
      </c>
      <c r="AX862" s="450" t="str">
        <f t="shared" ca="1" si="866"/>
        <v/>
      </c>
      <c r="AY862" s="450" t="str">
        <f t="shared" ca="1" si="867"/>
        <v/>
      </c>
      <c r="BA862" s="450" t="str">
        <f t="shared" ca="1" si="868"/>
        <v/>
      </c>
      <c r="BB862" s="450" t="str">
        <f t="shared" ca="1" si="869"/>
        <v/>
      </c>
      <c r="BD862" s="450" t="str">
        <f t="shared" ca="1" si="870"/>
        <v/>
      </c>
      <c r="BE862" s="450" t="str">
        <f t="shared" ca="1" si="871"/>
        <v/>
      </c>
      <c r="BG862" s="450" t="str">
        <f t="shared" ca="1" si="872"/>
        <v/>
      </c>
      <c r="BH862" s="450" t="str">
        <f t="shared" ca="1" si="873"/>
        <v/>
      </c>
      <c r="BI862" s="451"/>
      <c r="BJ862" s="450" t="str">
        <f t="shared" ca="1" si="874"/>
        <v/>
      </c>
      <c r="BK862" s="450" t="str">
        <f t="shared" ca="1" si="875"/>
        <v/>
      </c>
      <c r="BM862" s="450" t="str">
        <f t="shared" ca="1" si="876"/>
        <v/>
      </c>
      <c r="BN862" s="450" t="str">
        <f t="shared" ca="1" si="877"/>
        <v/>
      </c>
      <c r="BP862" s="450" t="str">
        <f t="shared" ca="1" si="878"/>
        <v/>
      </c>
      <c r="BQ862" s="450" t="str">
        <f t="shared" ca="1" si="879"/>
        <v/>
      </c>
      <c r="BS862" s="450" t="str">
        <f t="shared" ca="1" si="880"/>
        <v/>
      </c>
      <c r="BT862" s="450" t="str">
        <f t="shared" ca="1" si="881"/>
        <v/>
      </c>
      <c r="BU862" s="452"/>
      <c r="BV862" s="446"/>
      <c r="BW862" s="450" t="str">
        <f t="shared" ca="1" si="882"/>
        <v/>
      </c>
      <c r="BX862" s="450" t="str">
        <f t="shared" ca="1" si="883"/>
        <v/>
      </c>
      <c r="BY862" s="452"/>
      <c r="BZ862" s="450" t="str">
        <f t="shared" ca="1" si="884"/>
        <v/>
      </c>
      <c r="CA862" s="450" t="str">
        <f t="shared" ca="1" si="885"/>
        <v/>
      </c>
      <c r="CC862" s="450" t="str">
        <f t="shared" ca="1" si="886"/>
        <v/>
      </c>
      <c r="CD862" s="450" t="str">
        <f t="shared" ca="1" si="887"/>
        <v/>
      </c>
      <c r="CF862" s="450" t="str">
        <f t="shared" si="888"/>
        <v/>
      </c>
      <c r="CG862" s="450" t="str">
        <f t="shared" si="889"/>
        <v/>
      </c>
      <c r="CI862" s="450" t="str">
        <f t="shared" ca="1" si="890"/>
        <v/>
      </c>
      <c r="CJ862" s="450" t="str">
        <f t="shared" ca="1" si="891"/>
        <v/>
      </c>
      <c r="CL862" s="450" t="str">
        <f t="shared" ca="1" si="892"/>
        <v/>
      </c>
      <c r="CM862" s="450" t="str">
        <f t="shared" ca="1" si="893"/>
        <v/>
      </c>
    </row>
    <row r="863" spans="1:92" s="441" customFormat="1" ht="17.399999999999999" x14ac:dyDescent="0.55000000000000004">
      <c r="A863" s="445">
        <v>3</v>
      </c>
      <c r="B863" s="423" t="str">
        <f>CONCATENATE(E863,": ",C863)</f>
        <v>: Cassidy 2013</v>
      </c>
      <c r="C863" s="424" t="s">
        <v>390</v>
      </c>
      <c r="D863" s="424" t="s">
        <v>391</v>
      </c>
      <c r="E863" s="425"/>
      <c r="F863" s="424" t="s">
        <v>184</v>
      </c>
      <c r="G863" s="425"/>
      <c r="H863" s="305"/>
      <c r="I863" s="424">
        <v>2013</v>
      </c>
      <c r="J863" s="306"/>
      <c r="K863" s="529">
        <v>7.0000000000000007E-2</v>
      </c>
      <c r="L863" s="426" t="s">
        <v>399</v>
      </c>
      <c r="M863" s="528">
        <f t="shared" si="862"/>
        <v>7.0000000000000007E-2</v>
      </c>
      <c r="N863" s="478" t="s">
        <v>299</v>
      </c>
      <c r="O863" s="432"/>
      <c r="P863" s="431" t="s">
        <v>355</v>
      </c>
      <c r="Q863" s="431"/>
      <c r="S863" s="442">
        <f t="shared" si="894"/>
        <v>7.0000000000000007E-2</v>
      </c>
      <c r="T863" s="443">
        <f t="shared" si="895"/>
        <v>7.0000000000000007E-2</v>
      </c>
      <c r="U863" s="442">
        <f t="shared" si="896"/>
        <v>0</v>
      </c>
      <c r="V863" s="444" t="str">
        <f t="shared" si="863"/>
        <v>percent</v>
      </c>
      <c r="Z863" s="446"/>
      <c r="AP863" s="446"/>
      <c r="AS863" s="453"/>
      <c r="AU863" s="450" t="str">
        <f t="shared" ca="1" si="864"/>
        <v/>
      </c>
      <c r="AV863" s="450" t="str">
        <f t="shared" ca="1" si="865"/>
        <v/>
      </c>
      <c r="AX863" s="450" t="str">
        <f t="shared" ca="1" si="866"/>
        <v/>
      </c>
      <c r="AY863" s="450" t="str">
        <f t="shared" ca="1" si="867"/>
        <v/>
      </c>
      <c r="BA863" s="450" t="str">
        <f t="shared" ca="1" si="868"/>
        <v/>
      </c>
      <c r="BB863" s="450" t="str">
        <f t="shared" ca="1" si="869"/>
        <v/>
      </c>
      <c r="BD863" s="450" t="str">
        <f t="shared" ca="1" si="870"/>
        <v/>
      </c>
      <c r="BE863" s="450" t="str">
        <f t="shared" ca="1" si="871"/>
        <v/>
      </c>
      <c r="BG863" s="450" t="str">
        <f t="shared" ca="1" si="872"/>
        <v/>
      </c>
      <c r="BH863" s="450" t="str">
        <f t="shared" ca="1" si="873"/>
        <v/>
      </c>
      <c r="BI863" s="451"/>
      <c r="BJ863" s="450" t="str">
        <f t="shared" ca="1" si="874"/>
        <v/>
      </c>
      <c r="BK863" s="450" t="str">
        <f t="shared" ca="1" si="875"/>
        <v/>
      </c>
      <c r="BM863" s="450" t="str">
        <f t="shared" ca="1" si="876"/>
        <v/>
      </c>
      <c r="BN863" s="450" t="str">
        <f t="shared" ca="1" si="877"/>
        <v/>
      </c>
      <c r="BP863" s="450" t="str">
        <f t="shared" ca="1" si="878"/>
        <v/>
      </c>
      <c r="BQ863" s="450" t="str">
        <f t="shared" ca="1" si="879"/>
        <v/>
      </c>
      <c r="BS863" s="450" t="str">
        <f t="shared" ca="1" si="880"/>
        <v/>
      </c>
      <c r="BT863" s="450" t="str">
        <f t="shared" ca="1" si="881"/>
        <v/>
      </c>
      <c r="BU863" s="452"/>
      <c r="BV863" s="446"/>
      <c r="BW863" s="450" t="str">
        <f t="shared" ca="1" si="882"/>
        <v/>
      </c>
      <c r="BX863" s="450" t="str">
        <f t="shared" ca="1" si="883"/>
        <v/>
      </c>
      <c r="BY863" s="452"/>
      <c r="BZ863" s="450" t="str">
        <f t="shared" ca="1" si="884"/>
        <v/>
      </c>
      <c r="CA863" s="450" t="str">
        <f t="shared" ca="1" si="885"/>
        <v/>
      </c>
      <c r="CC863" s="450" t="str">
        <f t="shared" ca="1" si="886"/>
        <v/>
      </c>
      <c r="CD863" s="450" t="str">
        <f t="shared" ca="1" si="887"/>
        <v/>
      </c>
      <c r="CF863" s="450" t="str">
        <f t="shared" si="888"/>
        <v/>
      </c>
      <c r="CG863" s="450" t="str">
        <f t="shared" si="889"/>
        <v/>
      </c>
      <c r="CI863" s="450" t="str">
        <f t="shared" ca="1" si="890"/>
        <v/>
      </c>
      <c r="CJ863" s="450" t="str">
        <f t="shared" ca="1" si="891"/>
        <v/>
      </c>
      <c r="CL863" s="450" t="str">
        <f t="shared" ca="1" si="892"/>
        <v/>
      </c>
      <c r="CM863" s="450" t="str">
        <f t="shared" ca="1" si="893"/>
        <v/>
      </c>
    </row>
    <row r="864" spans="1:92" s="441" customFormat="1" ht="17.399999999999999" x14ac:dyDescent="0.55000000000000004">
      <c r="A864" s="445">
        <v>4</v>
      </c>
      <c r="B864" s="423" t="str">
        <f t="shared" ref="B864:B880" si="897">CONCATENATE(E864,": ",C864)</f>
        <v>: Cassidy 2013</v>
      </c>
      <c r="C864" s="424" t="s">
        <v>390</v>
      </c>
      <c r="D864" s="424" t="s">
        <v>391</v>
      </c>
      <c r="E864" s="425"/>
      <c r="F864" s="424" t="s">
        <v>187</v>
      </c>
      <c r="G864" s="425"/>
      <c r="H864" s="305"/>
      <c r="I864" s="424">
        <v>2013</v>
      </c>
      <c r="J864" s="306"/>
      <c r="K864" s="529">
        <v>0.06</v>
      </c>
      <c r="L864" s="426" t="s">
        <v>399</v>
      </c>
      <c r="M864" s="528">
        <f t="shared" si="862"/>
        <v>0.06</v>
      </c>
      <c r="N864" s="478" t="s">
        <v>299</v>
      </c>
      <c r="O864" s="432"/>
      <c r="P864" s="431" t="s">
        <v>0</v>
      </c>
      <c r="Q864" s="431"/>
      <c r="S864" s="442">
        <f t="shared" si="894"/>
        <v>0.06</v>
      </c>
      <c r="T864" s="443">
        <f t="shared" si="895"/>
        <v>0.06</v>
      </c>
      <c r="U864" s="442">
        <f t="shared" si="896"/>
        <v>0</v>
      </c>
      <c r="V864" s="444" t="str">
        <f t="shared" si="863"/>
        <v>percent</v>
      </c>
      <c r="Z864" s="446"/>
      <c r="AP864" s="446"/>
      <c r="AS864" s="452"/>
      <c r="AU864" s="450" t="str">
        <f t="shared" ca="1" si="864"/>
        <v/>
      </c>
      <c r="AV864" s="450" t="str">
        <f t="shared" ca="1" si="865"/>
        <v/>
      </c>
      <c r="AX864" s="450" t="str">
        <f t="shared" ca="1" si="866"/>
        <v/>
      </c>
      <c r="AY864" s="450" t="str">
        <f t="shared" ca="1" si="867"/>
        <v/>
      </c>
      <c r="BA864" s="450" t="str">
        <f t="shared" ca="1" si="868"/>
        <v/>
      </c>
      <c r="BB864" s="450" t="str">
        <f t="shared" ca="1" si="869"/>
        <v/>
      </c>
      <c r="BD864" s="450" t="str">
        <f t="shared" ca="1" si="870"/>
        <v/>
      </c>
      <c r="BE864" s="450" t="str">
        <f t="shared" ca="1" si="871"/>
        <v/>
      </c>
      <c r="BG864" s="450" t="str">
        <f t="shared" ca="1" si="872"/>
        <v/>
      </c>
      <c r="BH864" s="450" t="str">
        <f t="shared" ca="1" si="873"/>
        <v/>
      </c>
      <c r="BI864" s="451"/>
      <c r="BJ864" s="450" t="str">
        <f t="shared" ca="1" si="874"/>
        <v/>
      </c>
      <c r="BK864" s="450" t="str">
        <f t="shared" ca="1" si="875"/>
        <v/>
      </c>
      <c r="BM864" s="450" t="str">
        <f t="shared" ca="1" si="876"/>
        <v/>
      </c>
      <c r="BN864" s="450" t="str">
        <f t="shared" ca="1" si="877"/>
        <v/>
      </c>
      <c r="BP864" s="450" t="str">
        <f t="shared" ca="1" si="878"/>
        <v/>
      </c>
      <c r="BQ864" s="450" t="str">
        <f t="shared" ca="1" si="879"/>
        <v/>
      </c>
      <c r="BS864" s="450" t="str">
        <f t="shared" ca="1" si="880"/>
        <v/>
      </c>
      <c r="BT864" s="450" t="str">
        <f t="shared" ca="1" si="881"/>
        <v/>
      </c>
      <c r="BU864" s="452"/>
      <c r="BV864" s="446"/>
      <c r="BW864" s="450" t="str">
        <f t="shared" ca="1" si="882"/>
        <v/>
      </c>
      <c r="BX864" s="450" t="str">
        <f t="shared" ca="1" si="883"/>
        <v/>
      </c>
      <c r="BY864" s="452"/>
      <c r="BZ864" s="450" t="str">
        <f t="shared" ca="1" si="884"/>
        <v/>
      </c>
      <c r="CA864" s="450" t="str">
        <f t="shared" ca="1" si="885"/>
        <v/>
      </c>
      <c r="CC864" s="450" t="str">
        <f t="shared" ca="1" si="886"/>
        <v/>
      </c>
      <c r="CD864" s="450" t="str">
        <f t="shared" ca="1" si="887"/>
        <v/>
      </c>
      <c r="CF864" s="450" t="str">
        <f t="shared" si="888"/>
        <v/>
      </c>
      <c r="CG864" s="450" t="str">
        <f t="shared" si="889"/>
        <v/>
      </c>
      <c r="CI864" s="450" t="str">
        <f t="shared" ca="1" si="890"/>
        <v/>
      </c>
      <c r="CJ864" s="450" t="str">
        <f t="shared" ca="1" si="891"/>
        <v/>
      </c>
      <c r="CL864" s="450" t="str">
        <f t="shared" ca="1" si="892"/>
        <v/>
      </c>
      <c r="CM864" s="450" t="str">
        <f t="shared" ca="1" si="893"/>
        <v/>
      </c>
    </row>
    <row r="865" spans="1:91" s="441" customFormat="1" ht="17.399999999999999" x14ac:dyDescent="0.55000000000000004">
      <c r="A865" s="445">
        <v>5</v>
      </c>
      <c r="B865" s="423" t="str">
        <f t="shared" si="897"/>
        <v>: Cassidy 2013</v>
      </c>
      <c r="C865" s="424" t="s">
        <v>390</v>
      </c>
      <c r="D865" s="424" t="s">
        <v>391</v>
      </c>
      <c r="E865" s="425"/>
      <c r="F865" s="424" t="s">
        <v>398</v>
      </c>
      <c r="G865" s="425"/>
      <c r="H865" s="305"/>
      <c r="I865" s="424">
        <v>2013</v>
      </c>
      <c r="J865" s="306"/>
      <c r="K865" s="529">
        <v>0.27</v>
      </c>
      <c r="L865" s="426" t="s">
        <v>399</v>
      </c>
      <c r="M865" s="528">
        <f t="shared" si="862"/>
        <v>0.27</v>
      </c>
      <c r="N865" s="478" t="s">
        <v>299</v>
      </c>
      <c r="O865" s="432"/>
      <c r="P865" s="431" t="s">
        <v>397</v>
      </c>
      <c r="Q865" s="431"/>
      <c r="S865" s="442">
        <f t="shared" si="894"/>
        <v>0.27</v>
      </c>
      <c r="T865" s="443">
        <f t="shared" si="895"/>
        <v>0.27</v>
      </c>
      <c r="U865" s="442">
        <f t="shared" si="896"/>
        <v>0</v>
      </c>
      <c r="V865" s="444" t="str">
        <f t="shared" si="863"/>
        <v>percent</v>
      </c>
      <c r="Z865" s="446"/>
      <c r="AP865" s="446"/>
      <c r="AS865" s="453"/>
      <c r="AU865" s="450" t="str">
        <f t="shared" ca="1" si="864"/>
        <v/>
      </c>
      <c r="AV865" s="450" t="str">
        <f t="shared" ca="1" si="865"/>
        <v/>
      </c>
      <c r="AX865" s="450" t="str">
        <f t="shared" ca="1" si="866"/>
        <v/>
      </c>
      <c r="AY865" s="450" t="str">
        <f t="shared" ca="1" si="867"/>
        <v/>
      </c>
      <c r="BA865" s="450" t="str">
        <f t="shared" ca="1" si="868"/>
        <v/>
      </c>
      <c r="BB865" s="450" t="str">
        <f t="shared" ca="1" si="869"/>
        <v/>
      </c>
      <c r="BD865" s="450" t="str">
        <f t="shared" ca="1" si="870"/>
        <v/>
      </c>
      <c r="BE865" s="450" t="str">
        <f t="shared" ca="1" si="871"/>
        <v/>
      </c>
      <c r="BG865" s="450" t="str">
        <f t="shared" ca="1" si="872"/>
        <v/>
      </c>
      <c r="BH865" s="450" t="str">
        <f t="shared" ca="1" si="873"/>
        <v/>
      </c>
      <c r="BI865" s="451"/>
      <c r="BJ865" s="450" t="str">
        <f t="shared" ca="1" si="874"/>
        <v/>
      </c>
      <c r="BK865" s="450" t="str">
        <f t="shared" ca="1" si="875"/>
        <v/>
      </c>
      <c r="BM865" s="450" t="str">
        <f t="shared" ca="1" si="876"/>
        <v/>
      </c>
      <c r="BN865" s="450" t="str">
        <f t="shared" ca="1" si="877"/>
        <v/>
      </c>
      <c r="BP865" s="450" t="str">
        <f t="shared" ca="1" si="878"/>
        <v/>
      </c>
      <c r="BQ865" s="450" t="str">
        <f t="shared" ca="1" si="879"/>
        <v/>
      </c>
      <c r="BS865" s="450" t="str">
        <f t="shared" ca="1" si="880"/>
        <v/>
      </c>
      <c r="BT865" s="450" t="str">
        <f t="shared" ca="1" si="881"/>
        <v/>
      </c>
      <c r="BU865" s="452"/>
      <c r="BV865" s="446"/>
      <c r="BW865" s="450" t="str">
        <f t="shared" ca="1" si="882"/>
        <v/>
      </c>
      <c r="BX865" s="450" t="str">
        <f t="shared" ca="1" si="883"/>
        <v/>
      </c>
      <c r="BY865" s="452"/>
      <c r="BZ865" s="450" t="str">
        <f t="shared" ca="1" si="884"/>
        <v/>
      </c>
      <c r="CA865" s="450" t="str">
        <f t="shared" ca="1" si="885"/>
        <v/>
      </c>
      <c r="CC865" s="450" t="str">
        <f t="shared" ca="1" si="886"/>
        <v/>
      </c>
      <c r="CD865" s="450" t="str">
        <f t="shared" ca="1" si="887"/>
        <v/>
      </c>
      <c r="CF865" s="450" t="str">
        <f t="shared" si="888"/>
        <v/>
      </c>
      <c r="CG865" s="450" t="str">
        <f t="shared" si="889"/>
        <v/>
      </c>
      <c r="CI865" s="450" t="str">
        <f t="shared" ca="1" si="890"/>
        <v/>
      </c>
      <c r="CJ865" s="450" t="str">
        <f t="shared" ca="1" si="891"/>
        <v/>
      </c>
      <c r="CL865" s="450" t="str">
        <f t="shared" ca="1" si="892"/>
        <v/>
      </c>
      <c r="CM865" s="450" t="str">
        <f t="shared" ca="1" si="893"/>
        <v/>
      </c>
    </row>
    <row r="866" spans="1:91" s="441" customFormat="1" ht="17.399999999999999" x14ac:dyDescent="0.55000000000000004">
      <c r="A866" s="445">
        <v>6</v>
      </c>
      <c r="B866" s="423" t="str">
        <f t="shared" si="897"/>
        <v>: Cassidy 2013</v>
      </c>
      <c r="C866" s="424" t="s">
        <v>390</v>
      </c>
      <c r="D866" s="424" t="s">
        <v>391</v>
      </c>
      <c r="E866" s="425"/>
      <c r="F866" s="424" t="s">
        <v>266</v>
      </c>
      <c r="G866" s="425"/>
      <c r="H866" s="305"/>
      <c r="I866" s="424">
        <v>2013</v>
      </c>
      <c r="J866" s="306"/>
      <c r="K866" s="529">
        <v>0.09</v>
      </c>
      <c r="L866" s="426" t="s">
        <v>399</v>
      </c>
      <c r="M866" s="528">
        <f t="shared" si="862"/>
        <v>0.09</v>
      </c>
      <c r="N866" s="478" t="s">
        <v>299</v>
      </c>
      <c r="O866" s="432"/>
      <c r="P866" s="431" t="s">
        <v>397</v>
      </c>
      <c r="Q866" s="431"/>
      <c r="S866" s="442">
        <f t="shared" si="894"/>
        <v>0.09</v>
      </c>
      <c r="T866" s="443">
        <f t="shared" si="895"/>
        <v>0.09</v>
      </c>
      <c r="U866" s="442">
        <f t="shared" si="896"/>
        <v>0</v>
      </c>
      <c r="V866" s="444" t="str">
        <f t="shared" si="863"/>
        <v>percent</v>
      </c>
      <c r="Z866" s="446"/>
      <c r="AP866" s="446"/>
      <c r="AS866" s="453"/>
      <c r="AU866" s="450" t="str">
        <f t="shared" ca="1" si="864"/>
        <v/>
      </c>
      <c r="AV866" s="450" t="str">
        <f t="shared" ca="1" si="865"/>
        <v/>
      </c>
      <c r="AX866" s="450" t="str">
        <f t="shared" ca="1" si="866"/>
        <v/>
      </c>
      <c r="AY866" s="450" t="str">
        <f t="shared" ca="1" si="867"/>
        <v/>
      </c>
      <c r="BA866" s="450" t="str">
        <f t="shared" ca="1" si="868"/>
        <v/>
      </c>
      <c r="BB866" s="450" t="str">
        <f t="shared" ca="1" si="869"/>
        <v/>
      </c>
      <c r="BD866" s="450" t="str">
        <f t="shared" ca="1" si="870"/>
        <v/>
      </c>
      <c r="BE866" s="450" t="str">
        <f t="shared" ca="1" si="871"/>
        <v/>
      </c>
      <c r="BG866" s="450" t="str">
        <f t="shared" ca="1" si="872"/>
        <v/>
      </c>
      <c r="BH866" s="450" t="str">
        <f t="shared" ca="1" si="873"/>
        <v/>
      </c>
      <c r="BI866" s="451"/>
      <c r="BJ866" s="450" t="str">
        <f t="shared" ca="1" si="874"/>
        <v/>
      </c>
      <c r="BK866" s="450" t="str">
        <f t="shared" ca="1" si="875"/>
        <v/>
      </c>
      <c r="BM866" s="450" t="str">
        <f t="shared" ca="1" si="876"/>
        <v/>
      </c>
      <c r="BN866" s="450" t="str">
        <f t="shared" ca="1" si="877"/>
        <v/>
      </c>
      <c r="BP866" s="450" t="str">
        <f t="shared" ca="1" si="878"/>
        <v/>
      </c>
      <c r="BQ866" s="450" t="str">
        <f t="shared" ca="1" si="879"/>
        <v/>
      </c>
      <c r="BS866" s="450" t="str">
        <f t="shared" ca="1" si="880"/>
        <v/>
      </c>
      <c r="BT866" s="450" t="str">
        <f t="shared" ca="1" si="881"/>
        <v/>
      </c>
      <c r="BU866" s="452"/>
      <c r="BV866" s="446"/>
      <c r="BW866" s="450" t="str">
        <f t="shared" ca="1" si="882"/>
        <v/>
      </c>
      <c r="BX866" s="450" t="str">
        <f t="shared" ca="1" si="883"/>
        <v/>
      </c>
      <c r="BY866" s="452"/>
      <c r="BZ866" s="450" t="str">
        <f t="shared" ca="1" si="884"/>
        <v/>
      </c>
      <c r="CA866" s="450" t="str">
        <f t="shared" ca="1" si="885"/>
        <v/>
      </c>
      <c r="CC866" s="450" t="str">
        <f t="shared" ca="1" si="886"/>
        <v/>
      </c>
      <c r="CD866" s="450" t="str">
        <f t="shared" ca="1" si="887"/>
        <v/>
      </c>
      <c r="CF866" s="450" t="str">
        <f t="shared" si="888"/>
        <v/>
      </c>
      <c r="CG866" s="450" t="str">
        <f t="shared" si="889"/>
        <v/>
      </c>
      <c r="CI866" s="450" t="str">
        <f t="shared" ca="1" si="890"/>
        <v/>
      </c>
      <c r="CJ866" s="450" t="str">
        <f t="shared" ca="1" si="891"/>
        <v/>
      </c>
      <c r="CL866" s="450" t="str">
        <f t="shared" ca="1" si="892"/>
        <v/>
      </c>
      <c r="CM866" s="450" t="str">
        <f t="shared" ca="1" si="893"/>
        <v/>
      </c>
    </row>
    <row r="867" spans="1:91" s="441" customFormat="1" ht="17.399999999999999" x14ac:dyDescent="0.55000000000000004">
      <c r="A867" s="445">
        <v>7</v>
      </c>
      <c r="B867" s="423" t="str">
        <f t="shared" si="897"/>
        <v>: Singh 2010</v>
      </c>
      <c r="C867" s="424" t="s">
        <v>400</v>
      </c>
      <c r="D867" s="424" t="s">
        <v>401</v>
      </c>
      <c r="E867" s="425"/>
      <c r="F867" s="424" t="s">
        <v>187</v>
      </c>
      <c r="G867" s="425"/>
      <c r="H867" s="305"/>
      <c r="I867" s="424">
        <v>2006</v>
      </c>
      <c r="J867" s="306"/>
      <c r="K867" s="529">
        <v>1.1100000000000001</v>
      </c>
      <c r="L867" s="426" t="s">
        <v>402</v>
      </c>
      <c r="M867" s="530">
        <f>K867/39.38</f>
        <v>2.8186896901980701E-2</v>
      </c>
      <c r="N867" s="478" t="s">
        <v>299</v>
      </c>
      <c r="O867" s="432"/>
      <c r="P867" s="431" t="s">
        <v>397</v>
      </c>
      <c r="Q867" s="431"/>
      <c r="S867" s="442">
        <f t="shared" si="894"/>
        <v>2.8186896901980701E-2</v>
      </c>
      <c r="T867" s="443">
        <f t="shared" si="895"/>
        <v>2.8186896901980701E-2</v>
      </c>
      <c r="U867" s="442">
        <f t="shared" si="896"/>
        <v>0</v>
      </c>
      <c r="V867" s="444" t="str">
        <f t="shared" si="863"/>
        <v>percent</v>
      </c>
      <c r="Z867" s="446"/>
      <c r="AP867" s="446"/>
      <c r="AS867" s="453"/>
      <c r="AU867" s="450" t="str">
        <f t="shared" ca="1" si="864"/>
        <v/>
      </c>
      <c r="AV867" s="450" t="str">
        <f t="shared" ca="1" si="865"/>
        <v/>
      </c>
      <c r="AX867" s="450" t="str">
        <f t="shared" ca="1" si="866"/>
        <v/>
      </c>
      <c r="AY867" s="450" t="str">
        <f t="shared" ca="1" si="867"/>
        <v/>
      </c>
      <c r="BA867" s="450" t="str">
        <f t="shared" ca="1" si="868"/>
        <v/>
      </c>
      <c r="BB867" s="450" t="str">
        <f t="shared" ca="1" si="869"/>
        <v/>
      </c>
      <c r="BD867" s="450" t="str">
        <f t="shared" ca="1" si="870"/>
        <v/>
      </c>
      <c r="BE867" s="450" t="str">
        <f t="shared" ca="1" si="871"/>
        <v/>
      </c>
      <c r="BG867" s="450" t="str">
        <f t="shared" ca="1" si="872"/>
        <v/>
      </c>
      <c r="BH867" s="450" t="str">
        <f t="shared" ca="1" si="873"/>
        <v/>
      </c>
      <c r="BI867" s="451"/>
      <c r="BJ867" s="450" t="str">
        <f t="shared" ca="1" si="874"/>
        <v/>
      </c>
      <c r="BK867" s="450" t="str">
        <f t="shared" ca="1" si="875"/>
        <v/>
      </c>
      <c r="BM867" s="450" t="str">
        <f t="shared" ca="1" si="876"/>
        <v/>
      </c>
      <c r="BN867" s="450" t="str">
        <f t="shared" ca="1" si="877"/>
        <v/>
      </c>
      <c r="BP867" s="450" t="str">
        <f t="shared" ca="1" si="878"/>
        <v/>
      </c>
      <c r="BQ867" s="450" t="str">
        <f t="shared" ca="1" si="879"/>
        <v/>
      </c>
      <c r="BS867" s="450" t="str">
        <f t="shared" ca="1" si="880"/>
        <v/>
      </c>
      <c r="BT867" s="450" t="str">
        <f t="shared" ca="1" si="881"/>
        <v/>
      </c>
      <c r="BU867" s="452"/>
      <c r="BV867" s="446"/>
      <c r="BW867" s="450" t="str">
        <f t="shared" ca="1" si="882"/>
        <v/>
      </c>
      <c r="BX867" s="450" t="str">
        <f t="shared" ca="1" si="883"/>
        <v/>
      </c>
      <c r="BY867" s="452"/>
      <c r="BZ867" s="450" t="str">
        <f t="shared" ca="1" si="884"/>
        <v/>
      </c>
      <c r="CA867" s="450" t="str">
        <f t="shared" ca="1" si="885"/>
        <v/>
      </c>
      <c r="CC867" s="450" t="str">
        <f t="shared" ca="1" si="886"/>
        <v/>
      </c>
      <c r="CD867" s="450" t="str">
        <f t="shared" ca="1" si="887"/>
        <v/>
      </c>
      <c r="CF867" s="450" t="str">
        <f t="shared" si="888"/>
        <v/>
      </c>
      <c r="CG867" s="450" t="str">
        <f t="shared" si="889"/>
        <v/>
      </c>
      <c r="CI867" s="450" t="str">
        <f t="shared" ca="1" si="890"/>
        <v/>
      </c>
      <c r="CJ867" s="450" t="str">
        <f t="shared" ca="1" si="891"/>
        <v/>
      </c>
      <c r="CL867" s="450" t="str">
        <f t="shared" ca="1" si="892"/>
        <v/>
      </c>
      <c r="CM867" s="450" t="str">
        <f t="shared" ca="1" si="893"/>
        <v/>
      </c>
    </row>
    <row r="868" spans="1:91" s="441" customFormat="1" ht="17.399999999999999" x14ac:dyDescent="0.55000000000000004">
      <c r="A868" s="445">
        <v>8</v>
      </c>
      <c r="B868" s="423" t="str">
        <f t="shared" si="897"/>
        <v xml:space="preserve">: </v>
      </c>
      <c r="C868" s="424"/>
      <c r="D868" s="424"/>
      <c r="E868" s="425"/>
      <c r="F868" s="424"/>
      <c r="G868" s="425"/>
      <c r="H868" s="305"/>
      <c r="I868" s="424"/>
      <c r="J868" s="306"/>
      <c r="K868" s="529"/>
      <c r="L868" s="426"/>
      <c r="M868" s="528"/>
      <c r="N868" s="478" t="s">
        <v>299</v>
      </c>
      <c r="O868" s="432"/>
      <c r="P868" s="431" t="s">
        <v>397</v>
      </c>
      <c r="Q868" s="431"/>
      <c r="S868" s="442" t="str">
        <f t="shared" si="894"/>
        <v/>
      </c>
      <c r="T868" s="443" t="str">
        <f t="shared" si="895"/>
        <v/>
      </c>
      <c r="U868" s="442" t="str">
        <f t="shared" si="896"/>
        <v/>
      </c>
      <c r="V868" s="444" t="str">
        <f t="shared" si="863"/>
        <v>percent</v>
      </c>
      <c r="Z868" s="446"/>
      <c r="AP868" s="446"/>
      <c r="AS868" s="453"/>
      <c r="AU868" s="450" t="str">
        <f t="shared" ca="1" si="864"/>
        <v/>
      </c>
      <c r="AV868" s="450" t="str">
        <f t="shared" ca="1" si="865"/>
        <v/>
      </c>
      <c r="AX868" s="450" t="str">
        <f t="shared" ca="1" si="866"/>
        <v/>
      </c>
      <c r="AY868" s="450" t="str">
        <f t="shared" ca="1" si="867"/>
        <v/>
      </c>
      <c r="BA868" s="450" t="str">
        <f t="shared" ca="1" si="868"/>
        <v/>
      </c>
      <c r="BB868" s="450" t="str">
        <f t="shared" ca="1" si="869"/>
        <v/>
      </c>
      <c r="BD868" s="450" t="str">
        <f t="shared" ca="1" si="870"/>
        <v/>
      </c>
      <c r="BE868" s="450" t="str">
        <f t="shared" ca="1" si="871"/>
        <v/>
      </c>
      <c r="BG868" s="450" t="str">
        <f t="shared" ca="1" si="872"/>
        <v/>
      </c>
      <c r="BH868" s="450" t="str">
        <f t="shared" ca="1" si="873"/>
        <v/>
      </c>
      <c r="BI868" s="451"/>
      <c r="BJ868" s="450" t="str">
        <f t="shared" ca="1" si="874"/>
        <v/>
      </c>
      <c r="BK868" s="450" t="str">
        <f t="shared" ca="1" si="875"/>
        <v/>
      </c>
      <c r="BM868" s="450" t="str">
        <f t="shared" ca="1" si="876"/>
        <v/>
      </c>
      <c r="BN868" s="450" t="str">
        <f t="shared" ca="1" si="877"/>
        <v/>
      </c>
      <c r="BP868" s="450" t="str">
        <f t="shared" ca="1" si="878"/>
        <v/>
      </c>
      <c r="BQ868" s="450" t="str">
        <f t="shared" ca="1" si="879"/>
        <v/>
      </c>
      <c r="BS868" s="450" t="str">
        <f t="shared" ca="1" si="880"/>
        <v/>
      </c>
      <c r="BT868" s="450" t="str">
        <f t="shared" ca="1" si="881"/>
        <v/>
      </c>
      <c r="BU868" s="452"/>
      <c r="BV868" s="446"/>
      <c r="BW868" s="450" t="str">
        <f t="shared" ca="1" si="882"/>
        <v/>
      </c>
      <c r="BX868" s="450" t="str">
        <f t="shared" ca="1" si="883"/>
        <v/>
      </c>
      <c r="BY868" s="452"/>
      <c r="BZ868" s="450" t="str">
        <f t="shared" ca="1" si="884"/>
        <v/>
      </c>
      <c r="CA868" s="450" t="str">
        <f t="shared" ca="1" si="885"/>
        <v/>
      </c>
      <c r="CC868" s="450" t="str">
        <f t="shared" ca="1" si="886"/>
        <v/>
      </c>
      <c r="CD868" s="450" t="str">
        <f t="shared" ca="1" si="887"/>
        <v/>
      </c>
      <c r="CF868" s="450" t="str">
        <f t="shared" si="888"/>
        <v/>
      </c>
      <c r="CG868" s="450" t="str">
        <f t="shared" si="889"/>
        <v/>
      </c>
      <c r="CI868" s="450" t="str">
        <f t="shared" ca="1" si="890"/>
        <v/>
      </c>
      <c r="CJ868" s="450" t="str">
        <f t="shared" ca="1" si="891"/>
        <v/>
      </c>
      <c r="CL868" s="450" t="str">
        <f t="shared" ca="1" si="892"/>
        <v/>
      </c>
      <c r="CM868" s="450" t="str">
        <f t="shared" ca="1" si="893"/>
        <v/>
      </c>
    </row>
    <row r="869" spans="1:91" s="441" customFormat="1" ht="17.399999999999999" x14ac:dyDescent="0.55000000000000004">
      <c r="A869" s="445">
        <v>9</v>
      </c>
      <c r="B869" s="423" t="str">
        <f t="shared" si="897"/>
        <v xml:space="preserve">: </v>
      </c>
      <c r="C869" s="424"/>
      <c r="D869" s="424"/>
      <c r="E869" s="425"/>
      <c r="F869" s="424"/>
      <c r="G869" s="425"/>
      <c r="H869" s="305"/>
      <c r="I869" s="424"/>
      <c r="J869" s="306"/>
      <c r="K869" s="529"/>
      <c r="L869" s="426"/>
      <c r="M869" s="528"/>
      <c r="N869" s="478" t="s">
        <v>299</v>
      </c>
      <c r="O869" s="432"/>
      <c r="P869" s="431" t="s">
        <v>397</v>
      </c>
      <c r="Q869" s="431"/>
      <c r="S869" s="442" t="str">
        <f t="shared" si="894"/>
        <v/>
      </c>
      <c r="T869" s="443" t="str">
        <f t="shared" si="895"/>
        <v/>
      </c>
      <c r="U869" s="442" t="str">
        <f t="shared" si="896"/>
        <v/>
      </c>
      <c r="V869" s="444" t="str">
        <f t="shared" si="863"/>
        <v>percent</v>
      </c>
      <c r="Z869" s="446"/>
      <c r="AP869" s="446"/>
      <c r="AS869" s="453"/>
      <c r="AU869" s="450" t="str">
        <f t="shared" ca="1" si="864"/>
        <v/>
      </c>
      <c r="AV869" s="450" t="str">
        <f t="shared" ca="1" si="865"/>
        <v/>
      </c>
      <c r="AX869" s="450" t="str">
        <f t="shared" ca="1" si="866"/>
        <v/>
      </c>
      <c r="AY869" s="450" t="str">
        <f t="shared" ca="1" si="867"/>
        <v/>
      </c>
      <c r="BA869" s="450" t="str">
        <f t="shared" ca="1" si="868"/>
        <v/>
      </c>
      <c r="BB869" s="450" t="str">
        <f t="shared" ca="1" si="869"/>
        <v/>
      </c>
      <c r="BD869" s="450" t="str">
        <f t="shared" ca="1" si="870"/>
        <v/>
      </c>
      <c r="BE869" s="450" t="str">
        <f t="shared" ca="1" si="871"/>
        <v/>
      </c>
      <c r="BG869" s="450" t="str">
        <f t="shared" ca="1" si="872"/>
        <v/>
      </c>
      <c r="BH869" s="450" t="str">
        <f t="shared" ca="1" si="873"/>
        <v/>
      </c>
      <c r="BI869" s="451"/>
      <c r="BJ869" s="450" t="str">
        <f t="shared" ca="1" si="874"/>
        <v/>
      </c>
      <c r="BK869" s="450" t="str">
        <f t="shared" ca="1" si="875"/>
        <v/>
      </c>
      <c r="BM869" s="450" t="str">
        <f t="shared" ca="1" si="876"/>
        <v/>
      </c>
      <c r="BN869" s="450" t="str">
        <f t="shared" ca="1" si="877"/>
        <v/>
      </c>
      <c r="BP869" s="450" t="str">
        <f t="shared" ca="1" si="878"/>
        <v/>
      </c>
      <c r="BQ869" s="450" t="str">
        <f t="shared" ca="1" si="879"/>
        <v/>
      </c>
      <c r="BS869" s="450" t="str">
        <f t="shared" ca="1" si="880"/>
        <v/>
      </c>
      <c r="BT869" s="450" t="str">
        <f t="shared" ca="1" si="881"/>
        <v/>
      </c>
      <c r="BU869" s="452"/>
      <c r="BV869" s="446"/>
      <c r="BW869" s="450" t="str">
        <f t="shared" ca="1" si="882"/>
        <v/>
      </c>
      <c r="BX869" s="450" t="str">
        <f t="shared" ca="1" si="883"/>
        <v/>
      </c>
      <c r="BY869" s="452"/>
      <c r="BZ869" s="450" t="str">
        <f t="shared" ca="1" si="884"/>
        <v/>
      </c>
      <c r="CA869" s="450" t="str">
        <f t="shared" ca="1" si="885"/>
        <v/>
      </c>
      <c r="CC869" s="450" t="str">
        <f t="shared" ca="1" si="886"/>
        <v/>
      </c>
      <c r="CD869" s="450" t="str">
        <f t="shared" ca="1" si="887"/>
        <v/>
      </c>
      <c r="CF869" s="450" t="str">
        <f t="shared" si="888"/>
        <v/>
      </c>
      <c r="CG869" s="450" t="str">
        <f t="shared" si="889"/>
        <v/>
      </c>
      <c r="CI869" s="450" t="str">
        <f t="shared" ca="1" si="890"/>
        <v/>
      </c>
      <c r="CJ869" s="450" t="str">
        <f t="shared" ca="1" si="891"/>
        <v/>
      </c>
      <c r="CL869" s="450" t="str">
        <f t="shared" ca="1" si="892"/>
        <v/>
      </c>
      <c r="CM869" s="450" t="str">
        <f t="shared" ca="1" si="893"/>
        <v/>
      </c>
    </row>
    <row r="870" spans="1:91" s="441" customFormat="1" ht="17.399999999999999" x14ac:dyDescent="0.55000000000000004">
      <c r="A870" s="445">
        <v>10</v>
      </c>
      <c r="B870" s="423" t="str">
        <f t="shared" si="897"/>
        <v xml:space="preserve">: </v>
      </c>
      <c r="C870" s="424"/>
      <c r="D870" s="424"/>
      <c r="E870" s="425"/>
      <c r="F870" s="424"/>
      <c r="G870" s="425"/>
      <c r="H870" s="305"/>
      <c r="I870" s="424"/>
      <c r="J870" s="306"/>
      <c r="K870" s="529"/>
      <c r="L870" s="426"/>
      <c r="M870" s="530"/>
      <c r="N870" s="478" t="s">
        <v>299</v>
      </c>
      <c r="O870" s="432"/>
      <c r="P870" s="431" t="s">
        <v>403</v>
      </c>
      <c r="Q870" s="431"/>
      <c r="S870" s="442" t="str">
        <f t="shared" si="894"/>
        <v/>
      </c>
      <c r="T870" s="443" t="str">
        <f t="shared" si="895"/>
        <v/>
      </c>
      <c r="U870" s="442" t="str">
        <f t="shared" si="896"/>
        <v/>
      </c>
      <c r="V870" s="444" t="str">
        <f t="shared" si="863"/>
        <v>percent</v>
      </c>
      <c r="Z870" s="446"/>
      <c r="AP870" s="446"/>
      <c r="AS870" s="453"/>
      <c r="AU870" s="450" t="str">
        <f t="shared" ca="1" si="864"/>
        <v/>
      </c>
      <c r="AV870" s="450" t="str">
        <f t="shared" ca="1" si="865"/>
        <v/>
      </c>
      <c r="AX870" s="450" t="str">
        <f t="shared" ca="1" si="866"/>
        <v/>
      </c>
      <c r="AY870" s="450" t="str">
        <f t="shared" ca="1" si="867"/>
        <v/>
      </c>
      <c r="BA870" s="450" t="str">
        <f t="shared" ca="1" si="868"/>
        <v/>
      </c>
      <c r="BB870" s="450" t="str">
        <f t="shared" ca="1" si="869"/>
        <v/>
      </c>
      <c r="BD870" s="450" t="str">
        <f t="shared" ca="1" si="870"/>
        <v/>
      </c>
      <c r="BE870" s="450" t="str">
        <f t="shared" ca="1" si="871"/>
        <v/>
      </c>
      <c r="BG870" s="450" t="str">
        <f t="shared" ca="1" si="872"/>
        <v/>
      </c>
      <c r="BH870" s="450" t="str">
        <f t="shared" ca="1" si="873"/>
        <v/>
      </c>
      <c r="BI870" s="451"/>
      <c r="BJ870" s="450" t="str">
        <f t="shared" ca="1" si="874"/>
        <v/>
      </c>
      <c r="BK870" s="450" t="str">
        <f t="shared" ca="1" si="875"/>
        <v/>
      </c>
      <c r="BM870" s="450" t="str">
        <f t="shared" ca="1" si="876"/>
        <v/>
      </c>
      <c r="BN870" s="450" t="str">
        <f t="shared" ca="1" si="877"/>
        <v/>
      </c>
      <c r="BP870" s="450" t="str">
        <f t="shared" ca="1" si="878"/>
        <v/>
      </c>
      <c r="BQ870" s="450" t="str">
        <f t="shared" ca="1" si="879"/>
        <v/>
      </c>
      <c r="BS870" s="450" t="str">
        <f t="shared" ca="1" si="880"/>
        <v/>
      </c>
      <c r="BT870" s="450" t="str">
        <f t="shared" ca="1" si="881"/>
        <v/>
      </c>
      <c r="BU870" s="452"/>
      <c r="BV870" s="446"/>
      <c r="BW870" s="450" t="str">
        <f t="shared" ca="1" si="882"/>
        <v/>
      </c>
      <c r="BX870" s="450" t="str">
        <f t="shared" ca="1" si="883"/>
        <v/>
      </c>
      <c r="BY870" s="452"/>
      <c r="BZ870" s="450" t="str">
        <f t="shared" ca="1" si="884"/>
        <v/>
      </c>
      <c r="CA870" s="450" t="str">
        <f t="shared" ca="1" si="885"/>
        <v/>
      </c>
      <c r="CC870" s="450" t="str">
        <f t="shared" ca="1" si="886"/>
        <v/>
      </c>
      <c r="CD870" s="450" t="str">
        <f t="shared" ca="1" si="887"/>
        <v/>
      </c>
      <c r="CF870" s="450" t="str">
        <f t="shared" si="888"/>
        <v/>
      </c>
      <c r="CG870" s="450" t="str">
        <f t="shared" si="889"/>
        <v/>
      </c>
      <c r="CI870" s="450" t="str">
        <f t="shared" ca="1" si="890"/>
        <v/>
      </c>
      <c r="CJ870" s="450" t="str">
        <f t="shared" ca="1" si="891"/>
        <v/>
      </c>
      <c r="CL870" s="450" t="str">
        <f t="shared" ca="1" si="892"/>
        <v/>
      </c>
      <c r="CM870" s="450" t="str">
        <f t="shared" ca="1" si="893"/>
        <v/>
      </c>
    </row>
    <row r="871" spans="1:91" s="441" customFormat="1" ht="17.399999999999999" x14ac:dyDescent="0.55000000000000004">
      <c r="A871" s="445">
        <v>11</v>
      </c>
      <c r="B871" s="423" t="str">
        <f t="shared" si="897"/>
        <v xml:space="preserve">: </v>
      </c>
      <c r="C871" s="424"/>
      <c r="D871" s="424"/>
      <c r="E871" s="425"/>
      <c r="F871" s="424"/>
      <c r="G871" s="425"/>
      <c r="H871" s="305"/>
      <c r="I871" s="424"/>
      <c r="J871" s="306"/>
      <c r="K871" s="529"/>
      <c r="L871" s="426"/>
      <c r="M871" s="530"/>
      <c r="N871" s="478" t="s">
        <v>299</v>
      </c>
      <c r="O871" s="432"/>
      <c r="P871" s="431"/>
      <c r="Q871" s="431"/>
      <c r="S871" s="442" t="str">
        <f t="shared" si="894"/>
        <v/>
      </c>
      <c r="T871" s="443" t="str">
        <f t="shared" si="895"/>
        <v/>
      </c>
      <c r="U871" s="442" t="str">
        <f t="shared" si="896"/>
        <v/>
      </c>
      <c r="V871" s="444" t="str">
        <f t="shared" si="863"/>
        <v>percent</v>
      </c>
      <c r="Z871" s="446"/>
      <c r="AP871" s="446"/>
      <c r="AS871" s="453"/>
      <c r="AU871" s="450" t="str">
        <f t="shared" ca="1" si="864"/>
        <v/>
      </c>
      <c r="AV871" s="450" t="str">
        <f t="shared" ca="1" si="865"/>
        <v/>
      </c>
      <c r="AX871" s="450" t="str">
        <f t="shared" ca="1" si="866"/>
        <v/>
      </c>
      <c r="AY871" s="450" t="str">
        <f t="shared" ca="1" si="867"/>
        <v/>
      </c>
      <c r="BA871" s="450" t="str">
        <f t="shared" ca="1" si="868"/>
        <v/>
      </c>
      <c r="BB871" s="450" t="str">
        <f t="shared" ca="1" si="869"/>
        <v/>
      </c>
      <c r="BD871" s="450" t="str">
        <f t="shared" ca="1" si="870"/>
        <v/>
      </c>
      <c r="BE871" s="450" t="str">
        <f t="shared" ca="1" si="871"/>
        <v/>
      </c>
      <c r="BG871" s="450" t="str">
        <f t="shared" ca="1" si="872"/>
        <v/>
      </c>
      <c r="BH871" s="450" t="str">
        <f t="shared" ca="1" si="873"/>
        <v/>
      </c>
      <c r="BI871" s="451"/>
      <c r="BJ871" s="450" t="str">
        <f t="shared" ca="1" si="874"/>
        <v/>
      </c>
      <c r="BK871" s="450" t="str">
        <f t="shared" ca="1" si="875"/>
        <v/>
      </c>
      <c r="BM871" s="450" t="str">
        <f t="shared" ca="1" si="876"/>
        <v/>
      </c>
      <c r="BN871" s="450" t="str">
        <f t="shared" ca="1" si="877"/>
        <v/>
      </c>
      <c r="BP871" s="450" t="str">
        <f t="shared" ca="1" si="878"/>
        <v/>
      </c>
      <c r="BQ871" s="450" t="str">
        <f t="shared" ca="1" si="879"/>
        <v/>
      </c>
      <c r="BS871" s="450" t="str">
        <f t="shared" ca="1" si="880"/>
        <v/>
      </c>
      <c r="BT871" s="450" t="str">
        <f t="shared" ca="1" si="881"/>
        <v/>
      </c>
      <c r="BU871" s="452"/>
      <c r="BV871" s="446"/>
      <c r="BW871" s="450" t="str">
        <f t="shared" ca="1" si="882"/>
        <v/>
      </c>
      <c r="BX871" s="450" t="str">
        <f t="shared" ca="1" si="883"/>
        <v/>
      </c>
      <c r="BY871" s="452"/>
      <c r="BZ871" s="450" t="str">
        <f t="shared" ca="1" si="884"/>
        <v/>
      </c>
      <c r="CA871" s="450" t="str">
        <f t="shared" ca="1" si="885"/>
        <v/>
      </c>
      <c r="CC871" s="450" t="str">
        <f t="shared" ca="1" si="886"/>
        <v/>
      </c>
      <c r="CD871" s="450" t="str">
        <f t="shared" ca="1" si="887"/>
        <v/>
      </c>
      <c r="CF871" s="450" t="str">
        <f t="shared" si="888"/>
        <v/>
      </c>
      <c r="CG871" s="450" t="str">
        <f t="shared" si="889"/>
        <v/>
      </c>
      <c r="CI871" s="450" t="str">
        <f t="shared" ca="1" si="890"/>
        <v/>
      </c>
      <c r="CJ871" s="450" t="str">
        <f t="shared" ca="1" si="891"/>
        <v/>
      </c>
      <c r="CL871" s="450" t="str">
        <f t="shared" ca="1" si="892"/>
        <v/>
      </c>
      <c r="CM871" s="450" t="str">
        <f t="shared" ca="1" si="893"/>
        <v/>
      </c>
    </row>
    <row r="872" spans="1:91" s="441" customFormat="1" ht="17.399999999999999" x14ac:dyDescent="0.55000000000000004">
      <c r="A872" s="445">
        <v>12</v>
      </c>
      <c r="B872" s="423" t="str">
        <f t="shared" si="897"/>
        <v xml:space="preserve">: </v>
      </c>
      <c r="C872" s="424"/>
      <c r="D872" s="424"/>
      <c r="E872" s="425"/>
      <c r="F872" s="424"/>
      <c r="G872" s="425"/>
      <c r="H872" s="305"/>
      <c r="I872" s="424"/>
      <c r="J872" s="306"/>
      <c r="K872" s="529"/>
      <c r="L872" s="426"/>
      <c r="M872" s="530"/>
      <c r="N872" s="478" t="s">
        <v>299</v>
      </c>
      <c r="O872" s="432"/>
      <c r="P872" s="431"/>
      <c r="Q872" s="431"/>
      <c r="S872" s="442" t="str">
        <f t="shared" si="894"/>
        <v/>
      </c>
      <c r="T872" s="443" t="str">
        <f t="shared" si="895"/>
        <v/>
      </c>
      <c r="U872" s="442" t="str">
        <f t="shared" si="896"/>
        <v/>
      </c>
      <c r="V872" s="444" t="str">
        <f t="shared" si="863"/>
        <v>percent</v>
      </c>
      <c r="Z872" s="446"/>
      <c r="AP872" s="446"/>
      <c r="AS872" s="453"/>
      <c r="AU872" s="450" t="str">
        <f t="shared" ca="1" si="864"/>
        <v/>
      </c>
      <c r="AV872" s="450" t="str">
        <f t="shared" ca="1" si="865"/>
        <v/>
      </c>
      <c r="AX872" s="450" t="str">
        <f t="shared" ca="1" si="866"/>
        <v/>
      </c>
      <c r="AY872" s="450" t="str">
        <f t="shared" ca="1" si="867"/>
        <v/>
      </c>
      <c r="BA872" s="450" t="str">
        <f t="shared" ca="1" si="868"/>
        <v/>
      </c>
      <c r="BB872" s="450" t="str">
        <f t="shared" ca="1" si="869"/>
        <v/>
      </c>
      <c r="BD872" s="450" t="str">
        <f t="shared" ca="1" si="870"/>
        <v/>
      </c>
      <c r="BE872" s="450" t="str">
        <f t="shared" ca="1" si="871"/>
        <v/>
      </c>
      <c r="BG872" s="450" t="str">
        <f t="shared" ca="1" si="872"/>
        <v/>
      </c>
      <c r="BH872" s="450" t="str">
        <f t="shared" ca="1" si="873"/>
        <v/>
      </c>
      <c r="BI872" s="451"/>
      <c r="BJ872" s="450" t="str">
        <f t="shared" ca="1" si="874"/>
        <v/>
      </c>
      <c r="BK872" s="450" t="str">
        <f t="shared" ca="1" si="875"/>
        <v/>
      </c>
      <c r="BM872" s="450" t="str">
        <f t="shared" ca="1" si="876"/>
        <v/>
      </c>
      <c r="BN872" s="450" t="str">
        <f t="shared" ca="1" si="877"/>
        <v/>
      </c>
      <c r="BP872" s="450" t="str">
        <f t="shared" ca="1" si="878"/>
        <v/>
      </c>
      <c r="BQ872" s="450" t="str">
        <f t="shared" ca="1" si="879"/>
        <v/>
      </c>
      <c r="BS872" s="450" t="str">
        <f t="shared" ca="1" si="880"/>
        <v/>
      </c>
      <c r="BT872" s="450" t="str">
        <f t="shared" ca="1" si="881"/>
        <v/>
      </c>
      <c r="BU872" s="452"/>
      <c r="BV872" s="446"/>
      <c r="BW872" s="450" t="str">
        <f t="shared" ca="1" si="882"/>
        <v/>
      </c>
      <c r="BX872" s="450" t="str">
        <f t="shared" ca="1" si="883"/>
        <v/>
      </c>
      <c r="BY872" s="452"/>
      <c r="BZ872" s="450" t="str">
        <f t="shared" ca="1" si="884"/>
        <v/>
      </c>
      <c r="CA872" s="450" t="str">
        <f t="shared" ca="1" si="885"/>
        <v/>
      </c>
      <c r="CC872" s="450" t="str">
        <f t="shared" ca="1" si="886"/>
        <v/>
      </c>
      <c r="CD872" s="450" t="str">
        <f t="shared" ca="1" si="887"/>
        <v/>
      </c>
      <c r="CF872" s="450" t="str">
        <f t="shared" si="888"/>
        <v/>
      </c>
      <c r="CG872" s="450" t="str">
        <f t="shared" si="889"/>
        <v/>
      </c>
      <c r="CI872" s="450" t="str">
        <f t="shared" ca="1" si="890"/>
        <v/>
      </c>
      <c r="CJ872" s="450" t="str">
        <f t="shared" ca="1" si="891"/>
        <v/>
      </c>
      <c r="CL872" s="450" t="str">
        <f t="shared" ca="1" si="892"/>
        <v/>
      </c>
      <c r="CM872" s="450" t="str">
        <f t="shared" ca="1" si="893"/>
        <v/>
      </c>
    </row>
    <row r="873" spans="1:91" s="441" customFormat="1" ht="17.399999999999999" x14ac:dyDescent="0.55000000000000004">
      <c r="A873" s="445">
        <v>13</v>
      </c>
      <c r="B873" s="423" t="str">
        <f t="shared" si="897"/>
        <v xml:space="preserve">: </v>
      </c>
      <c r="C873" s="424"/>
      <c r="D873" s="424"/>
      <c r="E873" s="425"/>
      <c r="F873" s="424"/>
      <c r="G873" s="425"/>
      <c r="H873" s="305"/>
      <c r="I873" s="424"/>
      <c r="J873" s="306"/>
      <c r="K873" s="529"/>
      <c r="L873" s="426"/>
      <c r="M873" s="530"/>
      <c r="N873" s="478" t="s">
        <v>299</v>
      </c>
      <c r="O873" s="432"/>
      <c r="P873" s="431"/>
      <c r="Q873" s="431"/>
      <c r="S873" s="442" t="str">
        <f t="shared" si="894"/>
        <v/>
      </c>
      <c r="T873" s="443" t="str">
        <f t="shared" si="895"/>
        <v/>
      </c>
      <c r="U873" s="442" t="str">
        <f t="shared" si="896"/>
        <v/>
      </c>
      <c r="V873" s="444" t="str">
        <f t="shared" si="863"/>
        <v>percent</v>
      </c>
      <c r="Z873" s="446"/>
      <c r="AP873" s="446"/>
      <c r="AS873" s="453"/>
      <c r="AU873" s="450" t="str">
        <f t="shared" ca="1" si="864"/>
        <v/>
      </c>
      <c r="AV873" s="450" t="str">
        <f t="shared" ca="1" si="865"/>
        <v/>
      </c>
      <c r="AX873" s="450" t="str">
        <f t="shared" ca="1" si="866"/>
        <v/>
      </c>
      <c r="AY873" s="450" t="str">
        <f t="shared" ca="1" si="867"/>
        <v/>
      </c>
      <c r="BA873" s="450" t="str">
        <f t="shared" ca="1" si="868"/>
        <v/>
      </c>
      <c r="BB873" s="450" t="str">
        <f t="shared" ca="1" si="869"/>
        <v/>
      </c>
      <c r="BD873" s="450" t="str">
        <f t="shared" ca="1" si="870"/>
        <v/>
      </c>
      <c r="BE873" s="450" t="str">
        <f t="shared" ca="1" si="871"/>
        <v/>
      </c>
      <c r="BG873" s="450" t="str">
        <f t="shared" ca="1" si="872"/>
        <v/>
      </c>
      <c r="BH873" s="450" t="str">
        <f t="shared" ca="1" si="873"/>
        <v/>
      </c>
      <c r="BI873" s="451"/>
      <c r="BJ873" s="450" t="str">
        <f t="shared" ca="1" si="874"/>
        <v/>
      </c>
      <c r="BK873" s="450" t="str">
        <f t="shared" ca="1" si="875"/>
        <v/>
      </c>
      <c r="BM873" s="450" t="str">
        <f t="shared" ca="1" si="876"/>
        <v/>
      </c>
      <c r="BN873" s="450" t="str">
        <f t="shared" ca="1" si="877"/>
        <v/>
      </c>
      <c r="BP873" s="450" t="str">
        <f t="shared" ca="1" si="878"/>
        <v/>
      </c>
      <c r="BQ873" s="450" t="str">
        <f t="shared" ca="1" si="879"/>
        <v/>
      </c>
      <c r="BS873" s="450" t="str">
        <f t="shared" ca="1" si="880"/>
        <v/>
      </c>
      <c r="BT873" s="450" t="str">
        <f t="shared" ca="1" si="881"/>
        <v/>
      </c>
      <c r="BU873" s="452"/>
      <c r="BV873" s="446"/>
      <c r="BW873" s="450" t="str">
        <f t="shared" ca="1" si="882"/>
        <v/>
      </c>
      <c r="BX873" s="450" t="str">
        <f t="shared" ca="1" si="883"/>
        <v/>
      </c>
      <c r="BY873" s="452"/>
      <c r="BZ873" s="450" t="str">
        <f t="shared" ca="1" si="884"/>
        <v/>
      </c>
      <c r="CA873" s="450" t="str">
        <f t="shared" ca="1" si="885"/>
        <v/>
      </c>
      <c r="CC873" s="450" t="str">
        <f t="shared" ca="1" si="886"/>
        <v/>
      </c>
      <c r="CD873" s="450" t="str">
        <f t="shared" ca="1" si="887"/>
        <v/>
      </c>
      <c r="CF873" s="450" t="str">
        <f t="shared" si="888"/>
        <v/>
      </c>
      <c r="CG873" s="450" t="str">
        <f t="shared" si="889"/>
        <v/>
      </c>
      <c r="CI873" s="450" t="str">
        <f t="shared" ca="1" si="890"/>
        <v/>
      </c>
      <c r="CJ873" s="450" t="str">
        <f t="shared" ca="1" si="891"/>
        <v/>
      </c>
      <c r="CL873" s="450" t="str">
        <f t="shared" ca="1" si="892"/>
        <v/>
      </c>
      <c r="CM873" s="450" t="str">
        <f t="shared" ca="1" si="893"/>
        <v/>
      </c>
    </row>
    <row r="874" spans="1:91" s="441" customFormat="1" ht="17.399999999999999" x14ac:dyDescent="0.55000000000000004">
      <c r="A874" s="445">
        <v>14</v>
      </c>
      <c r="B874" s="423" t="str">
        <f t="shared" si="897"/>
        <v xml:space="preserve">: </v>
      </c>
      <c r="C874" s="424"/>
      <c r="D874" s="424"/>
      <c r="E874" s="425"/>
      <c r="F874" s="424"/>
      <c r="G874" s="425"/>
      <c r="H874" s="305"/>
      <c r="I874" s="424"/>
      <c r="J874" s="306"/>
      <c r="K874" s="529"/>
      <c r="L874" s="426"/>
      <c r="M874" s="530"/>
      <c r="N874" s="478" t="s">
        <v>299</v>
      </c>
      <c r="O874" s="432"/>
      <c r="P874" s="431"/>
      <c r="Q874" s="431"/>
      <c r="S874" s="442" t="str">
        <f t="shared" si="894"/>
        <v/>
      </c>
      <c r="T874" s="443" t="str">
        <f t="shared" si="895"/>
        <v/>
      </c>
      <c r="U874" s="442" t="str">
        <f t="shared" si="896"/>
        <v/>
      </c>
      <c r="V874" s="444" t="str">
        <f t="shared" si="863"/>
        <v>percent</v>
      </c>
      <c r="Z874" s="446"/>
      <c r="AP874" s="446"/>
      <c r="AS874" s="453"/>
      <c r="AU874" s="450" t="str">
        <f t="shared" ca="1" si="864"/>
        <v/>
      </c>
      <c r="AV874" s="450" t="str">
        <f t="shared" ca="1" si="865"/>
        <v/>
      </c>
      <c r="AX874" s="450" t="str">
        <f t="shared" ca="1" si="866"/>
        <v/>
      </c>
      <c r="AY874" s="450" t="str">
        <f t="shared" ca="1" si="867"/>
        <v/>
      </c>
      <c r="BA874" s="450" t="str">
        <f t="shared" ca="1" si="868"/>
        <v/>
      </c>
      <c r="BB874" s="450" t="str">
        <f t="shared" ca="1" si="869"/>
        <v/>
      </c>
      <c r="BD874" s="450" t="str">
        <f t="shared" ca="1" si="870"/>
        <v/>
      </c>
      <c r="BE874" s="450" t="str">
        <f t="shared" ca="1" si="871"/>
        <v/>
      </c>
      <c r="BG874" s="450" t="str">
        <f t="shared" ca="1" si="872"/>
        <v/>
      </c>
      <c r="BH874" s="450" t="str">
        <f t="shared" ca="1" si="873"/>
        <v/>
      </c>
      <c r="BI874" s="451"/>
      <c r="BJ874" s="450" t="str">
        <f t="shared" ca="1" si="874"/>
        <v/>
      </c>
      <c r="BK874" s="450" t="str">
        <f t="shared" ca="1" si="875"/>
        <v/>
      </c>
      <c r="BM874" s="450" t="str">
        <f t="shared" ca="1" si="876"/>
        <v/>
      </c>
      <c r="BN874" s="450" t="str">
        <f t="shared" ca="1" si="877"/>
        <v/>
      </c>
      <c r="BP874" s="450" t="str">
        <f t="shared" ca="1" si="878"/>
        <v/>
      </c>
      <c r="BQ874" s="450" t="str">
        <f t="shared" ca="1" si="879"/>
        <v/>
      </c>
      <c r="BS874" s="450" t="str">
        <f t="shared" ca="1" si="880"/>
        <v/>
      </c>
      <c r="BT874" s="450" t="str">
        <f t="shared" ca="1" si="881"/>
        <v/>
      </c>
      <c r="BU874" s="452"/>
      <c r="BV874" s="446"/>
      <c r="BW874" s="450" t="str">
        <f t="shared" ca="1" si="882"/>
        <v/>
      </c>
      <c r="BX874" s="450" t="str">
        <f t="shared" ca="1" si="883"/>
        <v/>
      </c>
      <c r="BY874" s="452"/>
      <c r="BZ874" s="450" t="str">
        <f t="shared" ca="1" si="884"/>
        <v/>
      </c>
      <c r="CA874" s="450" t="str">
        <f t="shared" ca="1" si="885"/>
        <v/>
      </c>
      <c r="CC874" s="450" t="str">
        <f t="shared" ca="1" si="886"/>
        <v/>
      </c>
      <c r="CD874" s="450" t="str">
        <f t="shared" ca="1" si="887"/>
        <v/>
      </c>
      <c r="CF874" s="450" t="str">
        <f t="shared" si="888"/>
        <v/>
      </c>
      <c r="CG874" s="450" t="str">
        <f t="shared" si="889"/>
        <v/>
      </c>
      <c r="CI874" s="450" t="str">
        <f t="shared" ca="1" si="890"/>
        <v/>
      </c>
      <c r="CJ874" s="450" t="str">
        <f t="shared" ca="1" si="891"/>
        <v/>
      </c>
      <c r="CL874" s="450" t="str">
        <f t="shared" ca="1" si="892"/>
        <v/>
      </c>
      <c r="CM874" s="450" t="str">
        <f t="shared" ca="1" si="893"/>
        <v/>
      </c>
    </row>
    <row r="875" spans="1:91" s="441" customFormat="1" ht="17.399999999999999" x14ac:dyDescent="0.55000000000000004">
      <c r="A875" s="445">
        <v>15</v>
      </c>
      <c r="B875" s="423" t="str">
        <f t="shared" si="897"/>
        <v xml:space="preserve">: </v>
      </c>
      <c r="C875" s="424"/>
      <c r="D875" s="424"/>
      <c r="E875" s="425"/>
      <c r="F875" s="424"/>
      <c r="G875" s="425"/>
      <c r="H875" s="305"/>
      <c r="I875" s="424"/>
      <c r="J875" s="306"/>
      <c r="K875" s="529"/>
      <c r="L875" s="426"/>
      <c r="M875" s="530"/>
      <c r="N875" s="478" t="s">
        <v>299</v>
      </c>
      <c r="O875" s="432"/>
      <c r="P875" s="431"/>
      <c r="Q875" s="431"/>
      <c r="S875" s="442" t="str">
        <f t="shared" si="894"/>
        <v/>
      </c>
      <c r="T875" s="443" t="str">
        <f t="shared" si="895"/>
        <v/>
      </c>
      <c r="U875" s="442" t="str">
        <f t="shared" si="896"/>
        <v/>
      </c>
      <c r="V875" s="444" t="str">
        <f t="shared" si="863"/>
        <v>percent</v>
      </c>
      <c r="Z875" s="446"/>
      <c r="AP875" s="446"/>
      <c r="AS875" s="453"/>
      <c r="AU875" s="450" t="str">
        <f t="shared" ca="1" si="864"/>
        <v/>
      </c>
      <c r="AV875" s="450" t="str">
        <f t="shared" ca="1" si="865"/>
        <v/>
      </c>
      <c r="AX875" s="450" t="str">
        <f t="shared" ca="1" si="866"/>
        <v/>
      </c>
      <c r="AY875" s="450" t="str">
        <f t="shared" ca="1" si="867"/>
        <v/>
      </c>
      <c r="BA875" s="450" t="str">
        <f t="shared" ca="1" si="868"/>
        <v/>
      </c>
      <c r="BB875" s="450" t="str">
        <f t="shared" ca="1" si="869"/>
        <v/>
      </c>
      <c r="BD875" s="450" t="str">
        <f t="shared" ca="1" si="870"/>
        <v/>
      </c>
      <c r="BE875" s="450" t="str">
        <f t="shared" ca="1" si="871"/>
        <v/>
      </c>
      <c r="BG875" s="450" t="str">
        <f t="shared" ca="1" si="872"/>
        <v/>
      </c>
      <c r="BH875" s="450" t="str">
        <f t="shared" ca="1" si="873"/>
        <v/>
      </c>
      <c r="BI875" s="451"/>
      <c r="BJ875" s="450" t="str">
        <f t="shared" ca="1" si="874"/>
        <v/>
      </c>
      <c r="BK875" s="450" t="str">
        <f t="shared" ca="1" si="875"/>
        <v/>
      </c>
      <c r="BM875" s="450" t="str">
        <f t="shared" ca="1" si="876"/>
        <v/>
      </c>
      <c r="BN875" s="450" t="str">
        <f t="shared" ca="1" si="877"/>
        <v/>
      </c>
      <c r="BP875" s="450" t="str">
        <f t="shared" ca="1" si="878"/>
        <v/>
      </c>
      <c r="BQ875" s="450" t="str">
        <f t="shared" ca="1" si="879"/>
        <v/>
      </c>
      <c r="BS875" s="450" t="str">
        <f t="shared" ca="1" si="880"/>
        <v/>
      </c>
      <c r="BT875" s="450" t="str">
        <f t="shared" ca="1" si="881"/>
        <v/>
      </c>
      <c r="BU875" s="452"/>
      <c r="BV875" s="446"/>
      <c r="BW875" s="450" t="str">
        <f t="shared" ca="1" si="882"/>
        <v/>
      </c>
      <c r="BX875" s="450" t="str">
        <f t="shared" ca="1" si="883"/>
        <v/>
      </c>
      <c r="BY875" s="452"/>
      <c r="BZ875" s="450" t="str">
        <f t="shared" ca="1" si="884"/>
        <v/>
      </c>
      <c r="CA875" s="450" t="str">
        <f t="shared" ca="1" si="885"/>
        <v/>
      </c>
      <c r="CC875" s="450" t="str">
        <f t="shared" ca="1" si="886"/>
        <v/>
      </c>
      <c r="CD875" s="450" t="str">
        <f t="shared" ca="1" si="887"/>
        <v/>
      </c>
      <c r="CF875" s="450" t="str">
        <f t="shared" si="888"/>
        <v/>
      </c>
      <c r="CG875" s="450" t="str">
        <f t="shared" si="889"/>
        <v/>
      </c>
      <c r="CI875" s="450" t="str">
        <f t="shared" ca="1" si="890"/>
        <v/>
      </c>
      <c r="CJ875" s="450" t="str">
        <f t="shared" ca="1" si="891"/>
        <v/>
      </c>
      <c r="CL875" s="450" t="str">
        <f t="shared" ca="1" si="892"/>
        <v/>
      </c>
      <c r="CM875" s="450" t="str">
        <f t="shared" ca="1" si="893"/>
        <v/>
      </c>
    </row>
    <row r="876" spans="1:91" s="441" customFormat="1" ht="17.399999999999999" x14ac:dyDescent="0.55000000000000004">
      <c r="A876" s="445">
        <v>16</v>
      </c>
      <c r="B876" s="423" t="str">
        <f t="shared" si="897"/>
        <v xml:space="preserve">: </v>
      </c>
      <c r="C876" s="424"/>
      <c r="D876" s="424"/>
      <c r="E876" s="425"/>
      <c r="F876" s="424"/>
      <c r="G876" s="425"/>
      <c r="H876" s="305"/>
      <c r="I876" s="424"/>
      <c r="J876" s="306"/>
      <c r="K876" s="529"/>
      <c r="L876" s="426"/>
      <c r="M876" s="530"/>
      <c r="N876" s="478" t="s">
        <v>299</v>
      </c>
      <c r="O876" s="432"/>
      <c r="P876" s="431"/>
      <c r="Q876" s="431"/>
      <c r="S876" s="442" t="str">
        <f t="shared" si="894"/>
        <v/>
      </c>
      <c r="T876" s="443" t="str">
        <f t="shared" si="895"/>
        <v/>
      </c>
      <c r="U876" s="442" t="str">
        <f t="shared" si="896"/>
        <v/>
      </c>
      <c r="V876" s="444" t="str">
        <f t="shared" si="863"/>
        <v>percent</v>
      </c>
      <c r="Z876" s="446"/>
      <c r="AP876" s="446"/>
      <c r="AS876" s="453"/>
      <c r="AU876" s="450" t="str">
        <f t="shared" ca="1" si="864"/>
        <v/>
      </c>
      <c r="AV876" s="450" t="str">
        <f t="shared" ca="1" si="865"/>
        <v/>
      </c>
      <c r="AX876" s="450" t="str">
        <f t="shared" ca="1" si="866"/>
        <v/>
      </c>
      <c r="AY876" s="450" t="str">
        <f t="shared" ca="1" si="867"/>
        <v/>
      </c>
      <c r="BA876" s="450" t="str">
        <f t="shared" ca="1" si="868"/>
        <v/>
      </c>
      <c r="BB876" s="450" t="str">
        <f t="shared" ca="1" si="869"/>
        <v/>
      </c>
      <c r="BD876" s="450" t="str">
        <f t="shared" ca="1" si="870"/>
        <v/>
      </c>
      <c r="BE876" s="450" t="str">
        <f t="shared" ca="1" si="871"/>
        <v/>
      </c>
      <c r="BG876" s="450" t="str">
        <f t="shared" ca="1" si="872"/>
        <v/>
      </c>
      <c r="BH876" s="450" t="str">
        <f t="shared" ca="1" si="873"/>
        <v/>
      </c>
      <c r="BI876" s="451"/>
      <c r="BJ876" s="450" t="str">
        <f t="shared" ca="1" si="874"/>
        <v/>
      </c>
      <c r="BK876" s="450" t="str">
        <f t="shared" ca="1" si="875"/>
        <v/>
      </c>
      <c r="BM876" s="450" t="str">
        <f t="shared" ca="1" si="876"/>
        <v/>
      </c>
      <c r="BN876" s="450" t="str">
        <f t="shared" ca="1" si="877"/>
        <v/>
      </c>
      <c r="BP876" s="450" t="str">
        <f t="shared" ca="1" si="878"/>
        <v/>
      </c>
      <c r="BQ876" s="450" t="str">
        <f t="shared" ca="1" si="879"/>
        <v/>
      </c>
      <c r="BS876" s="450" t="str">
        <f t="shared" ca="1" si="880"/>
        <v/>
      </c>
      <c r="BT876" s="450" t="str">
        <f t="shared" ca="1" si="881"/>
        <v/>
      </c>
      <c r="BU876" s="452"/>
      <c r="BV876" s="446"/>
      <c r="BW876" s="450" t="str">
        <f t="shared" ca="1" si="882"/>
        <v/>
      </c>
      <c r="BX876" s="450" t="str">
        <f t="shared" ca="1" si="883"/>
        <v/>
      </c>
      <c r="BY876" s="452"/>
      <c r="BZ876" s="450" t="str">
        <f t="shared" ca="1" si="884"/>
        <v/>
      </c>
      <c r="CA876" s="450" t="str">
        <f t="shared" ca="1" si="885"/>
        <v/>
      </c>
      <c r="CC876" s="450" t="str">
        <f t="shared" ca="1" si="886"/>
        <v/>
      </c>
      <c r="CD876" s="450" t="str">
        <f t="shared" ca="1" si="887"/>
        <v/>
      </c>
      <c r="CF876" s="450" t="str">
        <f t="shared" si="888"/>
        <v/>
      </c>
      <c r="CG876" s="450" t="str">
        <f t="shared" si="889"/>
        <v/>
      </c>
      <c r="CI876" s="450" t="str">
        <f t="shared" ca="1" si="890"/>
        <v/>
      </c>
      <c r="CJ876" s="450" t="str">
        <f t="shared" ca="1" si="891"/>
        <v/>
      </c>
      <c r="CL876" s="450" t="str">
        <f t="shared" ca="1" si="892"/>
        <v/>
      </c>
      <c r="CM876" s="450" t="str">
        <f t="shared" ca="1" si="893"/>
        <v/>
      </c>
    </row>
    <row r="877" spans="1:91" s="441" customFormat="1" ht="17.399999999999999" x14ac:dyDescent="0.55000000000000004">
      <c r="A877" s="445">
        <v>17</v>
      </c>
      <c r="B877" s="423" t="str">
        <f t="shared" si="897"/>
        <v xml:space="preserve">: </v>
      </c>
      <c r="C877" s="424"/>
      <c r="D877" s="424"/>
      <c r="E877" s="425"/>
      <c r="F877" s="424"/>
      <c r="G877" s="425"/>
      <c r="H877" s="305"/>
      <c r="I877" s="424"/>
      <c r="J877" s="306"/>
      <c r="K877" s="529"/>
      <c r="L877" s="426"/>
      <c r="M877" s="530"/>
      <c r="N877" s="478" t="s">
        <v>299</v>
      </c>
      <c r="O877" s="432"/>
      <c r="P877" s="431"/>
      <c r="Q877" s="431"/>
      <c r="S877" s="442" t="str">
        <f t="shared" si="894"/>
        <v/>
      </c>
      <c r="T877" s="443" t="str">
        <f t="shared" si="895"/>
        <v/>
      </c>
      <c r="U877" s="442" t="str">
        <f t="shared" si="896"/>
        <v/>
      </c>
      <c r="V877" s="444" t="str">
        <f t="shared" si="863"/>
        <v>percent</v>
      </c>
      <c r="Z877" s="446"/>
      <c r="AP877" s="446"/>
      <c r="AS877" s="453"/>
      <c r="AU877" s="450" t="str">
        <f t="shared" ca="1" si="864"/>
        <v/>
      </c>
      <c r="AV877" s="450" t="str">
        <f t="shared" ca="1" si="865"/>
        <v/>
      </c>
      <c r="AX877" s="450" t="str">
        <f t="shared" ca="1" si="866"/>
        <v/>
      </c>
      <c r="AY877" s="450" t="str">
        <f t="shared" ca="1" si="867"/>
        <v/>
      </c>
      <c r="BA877" s="450" t="str">
        <f t="shared" ca="1" si="868"/>
        <v/>
      </c>
      <c r="BB877" s="450" t="str">
        <f t="shared" ca="1" si="869"/>
        <v/>
      </c>
      <c r="BD877" s="450" t="str">
        <f t="shared" ca="1" si="870"/>
        <v/>
      </c>
      <c r="BE877" s="450" t="str">
        <f t="shared" ca="1" si="871"/>
        <v/>
      </c>
      <c r="BG877" s="450" t="str">
        <f t="shared" ca="1" si="872"/>
        <v/>
      </c>
      <c r="BH877" s="450" t="str">
        <f t="shared" ca="1" si="873"/>
        <v/>
      </c>
      <c r="BI877" s="451"/>
      <c r="BJ877" s="450" t="str">
        <f t="shared" ca="1" si="874"/>
        <v/>
      </c>
      <c r="BK877" s="450" t="str">
        <f t="shared" ca="1" si="875"/>
        <v/>
      </c>
      <c r="BM877" s="450" t="str">
        <f t="shared" ca="1" si="876"/>
        <v/>
      </c>
      <c r="BN877" s="450" t="str">
        <f t="shared" ca="1" si="877"/>
        <v/>
      </c>
      <c r="BP877" s="450" t="str">
        <f t="shared" ca="1" si="878"/>
        <v/>
      </c>
      <c r="BQ877" s="450" t="str">
        <f t="shared" ca="1" si="879"/>
        <v/>
      </c>
      <c r="BS877" s="450" t="str">
        <f t="shared" ca="1" si="880"/>
        <v/>
      </c>
      <c r="BT877" s="450" t="str">
        <f t="shared" ca="1" si="881"/>
        <v/>
      </c>
      <c r="BU877" s="452"/>
      <c r="BV877" s="446"/>
      <c r="BW877" s="450" t="str">
        <f t="shared" ca="1" si="882"/>
        <v/>
      </c>
      <c r="BX877" s="450" t="str">
        <f t="shared" ca="1" si="883"/>
        <v/>
      </c>
      <c r="BY877" s="452"/>
      <c r="BZ877" s="450" t="str">
        <f t="shared" ca="1" si="884"/>
        <v/>
      </c>
      <c r="CA877" s="450" t="str">
        <f t="shared" ca="1" si="885"/>
        <v/>
      </c>
      <c r="CC877" s="450" t="str">
        <f t="shared" ca="1" si="886"/>
        <v/>
      </c>
      <c r="CD877" s="450" t="str">
        <f t="shared" ca="1" si="887"/>
        <v/>
      </c>
      <c r="CF877" s="450" t="str">
        <f t="shared" si="888"/>
        <v/>
      </c>
      <c r="CG877" s="450" t="str">
        <f t="shared" si="889"/>
        <v/>
      </c>
      <c r="CI877" s="450" t="str">
        <f t="shared" ca="1" si="890"/>
        <v/>
      </c>
      <c r="CJ877" s="450" t="str">
        <f t="shared" ca="1" si="891"/>
        <v/>
      </c>
      <c r="CL877" s="450" t="str">
        <f t="shared" ca="1" si="892"/>
        <v/>
      </c>
      <c r="CM877" s="450" t="str">
        <f t="shared" ca="1" si="893"/>
        <v/>
      </c>
    </row>
    <row r="878" spans="1:91" s="441" customFormat="1" ht="17.399999999999999" x14ac:dyDescent="0.55000000000000004">
      <c r="A878" s="445">
        <v>18</v>
      </c>
      <c r="B878" s="423" t="str">
        <f t="shared" si="897"/>
        <v xml:space="preserve">: </v>
      </c>
      <c r="C878" s="424"/>
      <c r="D878" s="424"/>
      <c r="E878" s="425"/>
      <c r="F878" s="424"/>
      <c r="G878" s="425"/>
      <c r="H878" s="305"/>
      <c r="I878" s="424"/>
      <c r="J878" s="306"/>
      <c r="K878" s="529"/>
      <c r="L878" s="424"/>
      <c r="M878" s="530"/>
      <c r="N878" s="478" t="s">
        <v>299</v>
      </c>
      <c r="O878" s="432"/>
      <c r="P878" s="431"/>
      <c r="Q878" s="431"/>
      <c r="S878" s="442" t="str">
        <f t="shared" si="894"/>
        <v/>
      </c>
      <c r="T878" s="443" t="str">
        <f t="shared" si="895"/>
        <v/>
      </c>
      <c r="U878" s="442" t="str">
        <f t="shared" si="896"/>
        <v/>
      </c>
      <c r="V878" s="444" t="str">
        <f t="shared" si="863"/>
        <v>percent</v>
      </c>
      <c r="Z878" s="446"/>
      <c r="AP878" s="446"/>
      <c r="AS878" s="453"/>
      <c r="AU878" s="450" t="str">
        <f t="shared" ca="1" si="864"/>
        <v/>
      </c>
      <c r="AV878" s="450" t="str">
        <f t="shared" ca="1" si="865"/>
        <v/>
      </c>
      <c r="AX878" s="450" t="str">
        <f t="shared" ca="1" si="866"/>
        <v/>
      </c>
      <c r="AY878" s="450" t="str">
        <f t="shared" ca="1" si="867"/>
        <v/>
      </c>
      <c r="BA878" s="450" t="str">
        <f t="shared" ca="1" si="868"/>
        <v/>
      </c>
      <c r="BB878" s="450" t="str">
        <f t="shared" ca="1" si="869"/>
        <v/>
      </c>
      <c r="BD878" s="450" t="str">
        <f t="shared" ca="1" si="870"/>
        <v/>
      </c>
      <c r="BE878" s="450" t="str">
        <f t="shared" ca="1" si="871"/>
        <v/>
      </c>
      <c r="BG878" s="450" t="str">
        <f t="shared" ca="1" si="872"/>
        <v/>
      </c>
      <c r="BH878" s="450" t="str">
        <f t="shared" ca="1" si="873"/>
        <v/>
      </c>
      <c r="BI878" s="451"/>
      <c r="BJ878" s="450" t="str">
        <f t="shared" ca="1" si="874"/>
        <v/>
      </c>
      <c r="BK878" s="450" t="str">
        <f t="shared" ca="1" si="875"/>
        <v/>
      </c>
      <c r="BM878" s="450" t="str">
        <f t="shared" ca="1" si="876"/>
        <v/>
      </c>
      <c r="BN878" s="450" t="str">
        <f t="shared" ca="1" si="877"/>
        <v/>
      </c>
      <c r="BP878" s="450" t="str">
        <f t="shared" ca="1" si="878"/>
        <v/>
      </c>
      <c r="BQ878" s="450" t="str">
        <f t="shared" ca="1" si="879"/>
        <v/>
      </c>
      <c r="BS878" s="450" t="str">
        <f t="shared" ca="1" si="880"/>
        <v/>
      </c>
      <c r="BT878" s="450" t="str">
        <f t="shared" ca="1" si="881"/>
        <v/>
      </c>
      <c r="BU878" s="452"/>
      <c r="BV878" s="446"/>
      <c r="BW878" s="450" t="str">
        <f t="shared" ca="1" si="882"/>
        <v/>
      </c>
      <c r="BX878" s="450" t="str">
        <f t="shared" ca="1" si="883"/>
        <v/>
      </c>
      <c r="BY878" s="452"/>
      <c r="BZ878" s="450" t="str">
        <f t="shared" ca="1" si="884"/>
        <v/>
      </c>
      <c r="CA878" s="450" t="str">
        <f t="shared" ca="1" si="885"/>
        <v/>
      </c>
      <c r="CC878" s="450" t="str">
        <f t="shared" ca="1" si="886"/>
        <v/>
      </c>
      <c r="CD878" s="450" t="str">
        <f t="shared" ca="1" si="887"/>
        <v/>
      </c>
      <c r="CF878" s="450" t="str">
        <f t="shared" si="888"/>
        <v/>
      </c>
      <c r="CG878" s="450" t="str">
        <f t="shared" si="889"/>
        <v/>
      </c>
      <c r="CI878" s="450" t="str">
        <f t="shared" ca="1" si="890"/>
        <v/>
      </c>
      <c r="CJ878" s="450" t="str">
        <f t="shared" ca="1" si="891"/>
        <v/>
      </c>
      <c r="CL878" s="450" t="str">
        <f t="shared" ca="1" si="892"/>
        <v/>
      </c>
      <c r="CM878" s="450" t="str">
        <f t="shared" ca="1" si="893"/>
        <v/>
      </c>
    </row>
    <row r="879" spans="1:91" s="441" customFormat="1" ht="17.399999999999999" x14ac:dyDescent="0.55000000000000004">
      <c r="A879" s="445">
        <v>19</v>
      </c>
      <c r="B879" s="423" t="str">
        <f t="shared" si="897"/>
        <v xml:space="preserve">: </v>
      </c>
      <c r="C879" s="424"/>
      <c r="D879" s="424"/>
      <c r="E879" s="425"/>
      <c r="F879" s="424"/>
      <c r="G879" s="425"/>
      <c r="H879" s="305"/>
      <c r="I879" s="424"/>
      <c r="J879" s="306"/>
      <c r="K879" s="529"/>
      <c r="L879" s="424"/>
      <c r="M879" s="530"/>
      <c r="N879" s="478" t="s">
        <v>299</v>
      </c>
      <c r="O879" s="432"/>
      <c r="P879" s="431"/>
      <c r="Q879" s="431"/>
      <c r="S879" s="442" t="str">
        <f t="shared" si="894"/>
        <v/>
      </c>
      <c r="T879" s="443" t="str">
        <f t="shared" si="895"/>
        <v/>
      </c>
      <c r="U879" s="442" t="str">
        <f t="shared" si="896"/>
        <v/>
      </c>
      <c r="V879" s="444" t="str">
        <f t="shared" si="863"/>
        <v>percent</v>
      </c>
      <c r="Z879" s="446"/>
      <c r="AP879" s="446"/>
      <c r="AS879" s="453"/>
      <c r="AU879" s="450" t="str">
        <f t="shared" ca="1" si="864"/>
        <v/>
      </c>
      <c r="AV879" s="450" t="str">
        <f t="shared" ca="1" si="865"/>
        <v/>
      </c>
      <c r="AX879" s="450" t="str">
        <f t="shared" ca="1" si="866"/>
        <v/>
      </c>
      <c r="AY879" s="450" t="str">
        <f t="shared" ca="1" si="867"/>
        <v/>
      </c>
      <c r="BA879" s="450" t="str">
        <f t="shared" ca="1" si="868"/>
        <v/>
      </c>
      <c r="BB879" s="450" t="str">
        <f t="shared" ca="1" si="869"/>
        <v/>
      </c>
      <c r="BD879" s="450" t="str">
        <f t="shared" ca="1" si="870"/>
        <v/>
      </c>
      <c r="BE879" s="450" t="str">
        <f t="shared" ca="1" si="871"/>
        <v/>
      </c>
      <c r="BG879" s="450" t="str">
        <f t="shared" ca="1" si="872"/>
        <v/>
      </c>
      <c r="BH879" s="450" t="str">
        <f t="shared" ca="1" si="873"/>
        <v/>
      </c>
      <c r="BI879" s="451"/>
      <c r="BJ879" s="450" t="str">
        <f t="shared" ca="1" si="874"/>
        <v/>
      </c>
      <c r="BK879" s="450" t="str">
        <f t="shared" ca="1" si="875"/>
        <v/>
      </c>
      <c r="BM879" s="450" t="str">
        <f t="shared" ca="1" si="876"/>
        <v/>
      </c>
      <c r="BN879" s="450" t="str">
        <f t="shared" ca="1" si="877"/>
        <v/>
      </c>
      <c r="BP879" s="450" t="str">
        <f t="shared" ca="1" si="878"/>
        <v/>
      </c>
      <c r="BQ879" s="450" t="str">
        <f t="shared" ca="1" si="879"/>
        <v/>
      </c>
      <c r="BS879" s="450" t="str">
        <f t="shared" ca="1" si="880"/>
        <v/>
      </c>
      <c r="BT879" s="450" t="str">
        <f t="shared" ca="1" si="881"/>
        <v/>
      </c>
      <c r="BU879" s="452"/>
      <c r="BV879" s="446"/>
      <c r="BW879" s="450" t="str">
        <f t="shared" ca="1" si="882"/>
        <v/>
      </c>
      <c r="BX879" s="450" t="str">
        <f t="shared" ca="1" si="883"/>
        <v/>
      </c>
      <c r="BY879" s="452"/>
      <c r="BZ879" s="450" t="str">
        <f t="shared" ca="1" si="884"/>
        <v/>
      </c>
      <c r="CA879" s="450" t="str">
        <f t="shared" ca="1" si="885"/>
        <v/>
      </c>
      <c r="CC879" s="450" t="str">
        <f t="shared" ca="1" si="886"/>
        <v/>
      </c>
      <c r="CD879" s="450" t="str">
        <f t="shared" ca="1" si="887"/>
        <v/>
      </c>
      <c r="CF879" s="450" t="str">
        <f t="shared" si="888"/>
        <v/>
      </c>
      <c r="CG879" s="450" t="str">
        <f t="shared" si="889"/>
        <v/>
      </c>
      <c r="CI879" s="450" t="str">
        <f t="shared" ca="1" si="890"/>
        <v/>
      </c>
      <c r="CJ879" s="450" t="str">
        <f t="shared" ca="1" si="891"/>
        <v/>
      </c>
      <c r="CL879" s="450" t="str">
        <f t="shared" ca="1" si="892"/>
        <v/>
      </c>
      <c r="CM879" s="450" t="str">
        <f t="shared" ca="1" si="893"/>
        <v/>
      </c>
    </row>
    <row r="880" spans="1:91" s="441" customFormat="1" ht="17.399999999999999" x14ac:dyDescent="0.55000000000000004">
      <c r="A880" s="445">
        <v>20</v>
      </c>
      <c r="B880" s="423" t="str">
        <f t="shared" si="897"/>
        <v xml:space="preserve">: </v>
      </c>
      <c r="C880" s="424"/>
      <c r="D880" s="424"/>
      <c r="E880" s="425"/>
      <c r="F880" s="424"/>
      <c r="G880" s="425"/>
      <c r="H880" s="305"/>
      <c r="I880" s="424"/>
      <c r="J880" s="306"/>
      <c r="K880" s="529"/>
      <c r="L880" s="424"/>
      <c r="M880" s="530"/>
      <c r="N880" s="478" t="s">
        <v>299</v>
      </c>
      <c r="O880" s="432"/>
      <c r="P880" s="431"/>
      <c r="Q880" s="431"/>
      <c r="S880" s="442" t="str">
        <f t="shared" si="894"/>
        <v/>
      </c>
      <c r="T880" s="443" t="str">
        <f t="shared" si="895"/>
        <v/>
      </c>
      <c r="U880" s="442" t="str">
        <f t="shared" si="896"/>
        <v/>
      </c>
      <c r="V880" s="444" t="str">
        <f t="shared" si="863"/>
        <v>percent</v>
      </c>
      <c r="Z880" s="446"/>
      <c r="AP880" s="446"/>
      <c r="AS880" s="453"/>
      <c r="AU880" s="450" t="str">
        <f t="shared" ca="1" si="864"/>
        <v/>
      </c>
      <c r="AV880" s="450" t="str">
        <f t="shared" ca="1" si="865"/>
        <v/>
      </c>
      <c r="AX880" s="450" t="str">
        <f t="shared" ca="1" si="866"/>
        <v/>
      </c>
      <c r="AY880" s="450" t="str">
        <f t="shared" ca="1" si="867"/>
        <v/>
      </c>
      <c r="BA880" s="450" t="str">
        <f t="shared" ca="1" si="868"/>
        <v/>
      </c>
      <c r="BB880" s="450" t="str">
        <f t="shared" ca="1" si="869"/>
        <v/>
      </c>
      <c r="BD880" s="450" t="str">
        <f t="shared" ca="1" si="870"/>
        <v/>
      </c>
      <c r="BE880" s="450" t="str">
        <f t="shared" ca="1" si="871"/>
        <v/>
      </c>
      <c r="BG880" s="450" t="str">
        <f t="shared" ca="1" si="872"/>
        <v/>
      </c>
      <c r="BH880" s="450" t="str">
        <f t="shared" ca="1" si="873"/>
        <v/>
      </c>
      <c r="BI880" s="451"/>
      <c r="BJ880" s="450" t="str">
        <f t="shared" ca="1" si="874"/>
        <v/>
      </c>
      <c r="BK880" s="450" t="str">
        <f t="shared" ca="1" si="875"/>
        <v/>
      </c>
      <c r="BM880" s="450" t="str">
        <f t="shared" ca="1" si="876"/>
        <v/>
      </c>
      <c r="BN880" s="450" t="str">
        <f t="shared" ca="1" si="877"/>
        <v/>
      </c>
      <c r="BP880" s="450" t="str">
        <f t="shared" ca="1" si="878"/>
        <v/>
      </c>
      <c r="BQ880" s="450" t="str">
        <f t="shared" ca="1" si="879"/>
        <v/>
      </c>
      <c r="BS880" s="450" t="str">
        <f t="shared" ca="1" si="880"/>
        <v/>
      </c>
      <c r="BT880" s="450" t="str">
        <f t="shared" ca="1" si="881"/>
        <v/>
      </c>
      <c r="BU880" s="452"/>
      <c r="BV880" s="446"/>
      <c r="BW880" s="450" t="str">
        <f t="shared" ca="1" si="882"/>
        <v/>
      </c>
      <c r="BX880" s="450" t="str">
        <f t="shared" ca="1" si="883"/>
        <v/>
      </c>
      <c r="BY880" s="452"/>
      <c r="BZ880" s="450" t="str">
        <f t="shared" ca="1" si="884"/>
        <v/>
      </c>
      <c r="CA880" s="450" t="str">
        <f t="shared" ca="1" si="885"/>
        <v/>
      </c>
      <c r="CC880" s="450" t="str">
        <f t="shared" ca="1" si="886"/>
        <v/>
      </c>
      <c r="CD880" s="450" t="str">
        <f t="shared" ca="1" si="887"/>
        <v/>
      </c>
      <c r="CF880" s="450" t="str">
        <f t="shared" si="888"/>
        <v/>
      </c>
      <c r="CG880" s="450" t="str">
        <f t="shared" si="889"/>
        <v/>
      </c>
      <c r="CI880" s="450" t="str">
        <f t="shared" ca="1" si="890"/>
        <v/>
      </c>
      <c r="CJ880" s="450" t="str">
        <f t="shared" ca="1" si="891"/>
        <v/>
      </c>
      <c r="CL880" s="450" t="str">
        <f t="shared" ca="1" si="892"/>
        <v/>
      </c>
      <c r="CM880" s="450" t="str">
        <f t="shared" ca="1" si="893"/>
        <v/>
      </c>
    </row>
    <row r="881" spans="1:92" s="441" customFormat="1" ht="17.399999999999999" x14ac:dyDescent="0.55000000000000004">
      <c r="A881" s="452"/>
      <c r="B881" s="480" t="s">
        <v>210</v>
      </c>
      <c r="C881" s="481"/>
      <c r="D881" s="481"/>
      <c r="E881" s="481"/>
      <c r="F881" s="481"/>
      <c r="G881" s="481"/>
      <c r="H881" s="452"/>
      <c r="J881" s="498"/>
      <c r="K881" s="579"/>
      <c r="L881" s="452"/>
      <c r="M881" s="452" t="s">
        <v>211</v>
      </c>
      <c r="N881" s="452"/>
      <c r="P881" s="431"/>
      <c r="Q881" s="431"/>
      <c r="R881" s="499" t="s">
        <v>302</v>
      </c>
      <c r="S881" s="500">
        <f>AVERAGE(S861:S880)</f>
        <v>9.1169556700282955E-2</v>
      </c>
      <c r="T881" s="501">
        <f>IF(S889="Y",SUM(T861:T880)/SUM(O861:O880),AVERAGE(T861:T880))</f>
        <v>9.1169556700282955E-2</v>
      </c>
      <c r="U881" s="502" t="e">
        <f>SUM(U861:U880)/SUM(O861:O880)</f>
        <v>#DIV/0!</v>
      </c>
      <c r="Z881" s="446"/>
      <c r="AP881" s="446"/>
      <c r="AT881" s="498" t="s">
        <v>212</v>
      </c>
      <c r="AU881" s="503">
        <f ca="1">AVERAGE(AU861:AU880)</f>
        <v>0.08</v>
      </c>
      <c r="AV881" s="503">
        <f ca="1">SUM(AV861:AV880)/COUNTIF(AV861:AV880,"&gt;0")</f>
        <v>9.3031149483663464E-2</v>
      </c>
      <c r="AX881" s="503">
        <f ca="1">AVERAGE(AX861:AX880)</f>
        <v>9.1169556700282955E-2</v>
      </c>
      <c r="AY881" s="503">
        <f ca="1">SUM(AY861:AY880)/COUNTIF(AY861:AY880,"&gt;0")</f>
        <v>9.1169556700282955E-2</v>
      </c>
      <c r="BA881" s="503" t="e">
        <f ca="1">AVERAGE(BA861:BA880)</f>
        <v>#DIV/0!</v>
      </c>
      <c r="BB881" s="503">
        <f ca="1">SUM(BB861:BB880)/COUNTIF(BB861:BB880,"&gt;0")</f>
        <v>9.1169556700282955E-2</v>
      </c>
      <c r="BD881" s="503">
        <f ca="1">AVERAGE(BD861:BD880)</f>
        <v>9.1169556700282955E-2</v>
      </c>
      <c r="BE881" s="503" t="e">
        <f ca="1">SUM(BE861:BE880)/COUNTIF(BE861:BE880,"&gt;0")</f>
        <v>#DIV/0!</v>
      </c>
      <c r="BG881" s="503" t="e">
        <f ca="1">AVERAGE(BG861:BG880)</f>
        <v>#DIV/0!</v>
      </c>
      <c r="BH881" s="503">
        <f ca="1">SUM(BH861:BH880)/COUNTIF(BH861:BH880,"&gt;0")</f>
        <v>9.1169556700282955E-2</v>
      </c>
      <c r="BI881" s="451"/>
      <c r="BJ881" s="503">
        <f ca="1">AVERAGE(BJ861:BJ880)</f>
        <v>9.3031149483663464E-2</v>
      </c>
      <c r="BK881" s="503" t="e">
        <f ca="1">SUM(BK861:BK880)/COUNTIF(BK861:BK880,"&gt;0")</f>
        <v>#DIV/0!</v>
      </c>
      <c r="BM881" s="503">
        <f ca="1">AVERAGE(BM861:BM880)</f>
        <v>9.3031149483663464E-2</v>
      </c>
      <c r="BN881" s="503">
        <f ca="1">SUM(BN861:BN880)/COUNTIF(BN861:BN880,"&gt;0")</f>
        <v>9.3031149483663464E-2</v>
      </c>
      <c r="BP881" s="503" t="e">
        <f ca="1">AVERAGE(BP861:BP880)</f>
        <v>#DIV/0!</v>
      </c>
      <c r="BQ881" s="503">
        <f ca="1">SUM(BQ861:BQ880)/COUNTIF(BQ861:BQ880,"&gt;0")</f>
        <v>9.3031149483663464E-2</v>
      </c>
      <c r="BS881" s="503">
        <f ca="1">AVERAGE(BS861:BS880)</f>
        <v>9.3031149483663464E-2</v>
      </c>
      <c r="BT881" s="503">
        <f ca="1">SUM(BT861:BT880)/COUNTIF(BT861:BT880,"&gt;0")</f>
        <v>9.3031149483663464E-2</v>
      </c>
      <c r="BU881" s="452"/>
      <c r="BV881" s="446"/>
      <c r="BW881" s="503">
        <f ca="1">AVERAGE(BW861:BW880)</f>
        <v>9.1169556700282955E-2</v>
      </c>
      <c r="BX881" s="503">
        <f ca="1">SUM(BX861:BX880)/COUNTIF(BX861:BX880,"&gt;0")</f>
        <v>9.3031149483663464E-2</v>
      </c>
      <c r="BY881" s="452"/>
      <c r="BZ881" s="503">
        <f ca="1">AVERAGE(BZ861:BZ880)</f>
        <v>9.1169556700282955E-2</v>
      </c>
      <c r="CA881" s="503" t="e">
        <f ca="1">SUM(CA861:CA880)/COUNTIF(CA861:CA880,"&gt;0")</f>
        <v>#DIV/0!</v>
      </c>
      <c r="CC881" s="503">
        <f ca="1">AVERAGE(CC861:CC880)</f>
        <v>0.08</v>
      </c>
      <c r="CD881" s="503" t="e">
        <f ca="1">SUM(CD861:CD880)/COUNTIF(CD861:CD880,"&gt;0")</f>
        <v>#DIV/0!</v>
      </c>
      <c r="CF881" s="503" t="e">
        <f>AVERAGE(CF861:CF880)</f>
        <v>#DIV/0!</v>
      </c>
      <c r="CG881" s="503" t="e">
        <f>SUM(CG861:CG880)/COUNTIF(CG861:CG880,"&gt;0")</f>
        <v>#DIV/0!</v>
      </c>
      <c r="CI881" s="503">
        <f ca="1">AVERAGE(CI861:CI880)</f>
        <v>9.1169556700282955E-2</v>
      </c>
      <c r="CJ881" s="503">
        <f ca="1">SUM(CJ861:CJ880)/COUNTIF(CJ861:CJ880,"&gt;0")</f>
        <v>9.1169556700282955E-2</v>
      </c>
      <c r="CL881" s="503" t="e">
        <f ca="1">AVERAGE(CL861:CL880)</f>
        <v>#DIV/0!</v>
      </c>
      <c r="CM881" s="503" t="e">
        <f ca="1">SUM(CM861:CM880)/COUNTIF(CM861:CM880,"&gt;0")</f>
        <v>#DIV/0!</v>
      </c>
    </row>
    <row r="882" spans="1:92" s="441" customFormat="1" ht="17.399999999999999" x14ac:dyDescent="0.55000000000000004">
      <c r="A882" s="452"/>
      <c r="B882" s="480" t="s">
        <v>213</v>
      </c>
      <c r="C882" s="481" t="s">
        <v>214</v>
      </c>
      <c r="D882" s="277"/>
      <c r="E882" s="482"/>
      <c r="F882" s="482"/>
      <c r="G882" s="482"/>
      <c r="H882" s="482"/>
      <c r="I882" s="482"/>
      <c r="J882" s="482"/>
      <c r="K882" s="576"/>
      <c r="L882" s="452"/>
      <c r="M882" s="452"/>
      <c r="N882" s="452"/>
      <c r="P882" s="431"/>
      <c r="Q882" s="431"/>
      <c r="R882" s="483" t="s">
        <v>215</v>
      </c>
      <c r="S882" s="484">
        <f>S881+V882*S885</f>
        <v>0.1668675323992786</v>
      </c>
      <c r="T882" s="484">
        <f>T881+V882*T885</f>
        <v>0.1668675323992786</v>
      </c>
      <c r="U882" s="484" t="e">
        <f>U881+V882*U885</f>
        <v>#DIV/0!</v>
      </c>
      <c r="V882" s="485">
        <v>1</v>
      </c>
      <c r="W882" s="467" t="s">
        <v>216</v>
      </c>
      <c r="Z882" s="446"/>
      <c r="AP882" s="446"/>
      <c r="AT882" s="483" t="s">
        <v>215</v>
      </c>
      <c r="AU882" s="486" t="e">
        <f ca="1">AU881+(AU887*AU884)</f>
        <v>#DIV/0!</v>
      </c>
      <c r="AV882" s="486">
        <f ca="1">AV881+(AV887*AU884)</f>
        <v>0.16872912518265909</v>
      </c>
      <c r="AX882" s="486" t="e">
        <f ca="1">AX881+(AX887*AX884)</f>
        <v>#DIV/0!</v>
      </c>
      <c r="AY882" s="486" t="e">
        <f ca="1">AY881+(AY887*AX884)</f>
        <v>#DIV/0!</v>
      </c>
      <c r="BA882" s="486" t="e">
        <f ca="1">BA881+(BA887*BA884)</f>
        <v>#DIV/0!</v>
      </c>
      <c r="BB882" s="486" t="e">
        <f ca="1">BB881+(BB887*BA884)</f>
        <v>#DIV/0!</v>
      </c>
      <c r="BD882" s="486" t="e">
        <f ca="1">BD881+(BD887*BD884)</f>
        <v>#DIV/0!</v>
      </c>
      <c r="BE882" s="486" t="e">
        <f ca="1">BE881+(BE887*BD884)</f>
        <v>#DIV/0!</v>
      </c>
      <c r="BG882" s="486" t="e">
        <f ca="1">BG881+(BG887*BG884)</f>
        <v>#DIV/0!</v>
      </c>
      <c r="BH882" s="486" t="e">
        <f ca="1">BH881+(BH887*BG884)</f>
        <v>#DIV/0!</v>
      </c>
      <c r="BI882" s="451"/>
      <c r="BJ882" s="486" t="e">
        <f ca="1">BJ881+(BJ887*BJ884)</f>
        <v>#DIV/0!</v>
      </c>
      <c r="BK882" s="486" t="e">
        <f ca="1">BK881+(BK887*BJ884)</f>
        <v>#DIV/0!</v>
      </c>
      <c r="BM882" s="486" t="e">
        <f ca="1">BM881+(BM887*BM884)</f>
        <v>#DIV/0!</v>
      </c>
      <c r="BN882" s="486" t="e">
        <f ca="1">BN881+(BN887*BM884)</f>
        <v>#DIV/0!</v>
      </c>
      <c r="BP882" s="486" t="e">
        <f ca="1">BP881+(BP887*BP884)</f>
        <v>#DIV/0!</v>
      </c>
      <c r="BQ882" s="486" t="e">
        <f ca="1">BQ881+(BQ887*BP884)</f>
        <v>#DIV/0!</v>
      </c>
      <c r="BS882" s="486">
        <f ca="1">BS881+(BS887*BS884)</f>
        <v>0.17464582597371281</v>
      </c>
      <c r="BT882" s="486" t="e">
        <f ca="1">BT881+(BT887*BS884)</f>
        <v>#DIV/0!</v>
      </c>
      <c r="BU882" s="452"/>
      <c r="BV882" s="446"/>
      <c r="BW882" s="486" t="e">
        <f ca="1">BW881+(BW887*BW884)</f>
        <v>#DIV/0!</v>
      </c>
      <c r="BX882" s="486" t="e">
        <f ca="1">BX881+(BX887*BW884)</f>
        <v>#DIV/0!</v>
      </c>
      <c r="BY882" s="452"/>
      <c r="BZ882" s="486" t="e">
        <f ca="1">BZ881+(BZ887*BZ884)</f>
        <v>#DIV/0!</v>
      </c>
      <c r="CA882" s="486" t="e">
        <f ca="1">CA881+(CA887*BZ884)</f>
        <v>#DIV/0!</v>
      </c>
      <c r="CC882" s="486" t="e">
        <f ca="1">CC881+(CC887*CC884)</f>
        <v>#DIV/0!</v>
      </c>
      <c r="CD882" s="486" t="e">
        <f ca="1">CD881+(CD887*CC884)</f>
        <v>#DIV/0!</v>
      </c>
      <c r="CF882" s="486" t="e">
        <f>CF881+(CF887*CF884)</f>
        <v>#DIV/0!</v>
      </c>
      <c r="CG882" s="486" t="e">
        <f>CG881+(CG887*CF884)</f>
        <v>#DIV/0!</v>
      </c>
      <c r="CI882" s="486" t="e">
        <f ca="1">CI881+(CI887*CI884)</f>
        <v>#DIV/0!</v>
      </c>
      <c r="CJ882" s="486" t="e">
        <f ca="1">CJ881+(CJ887*CI884)</f>
        <v>#DIV/0!</v>
      </c>
      <c r="CL882" s="486" t="e">
        <f ca="1">CL881+(CL887*CL884)</f>
        <v>#DIV/0!</v>
      </c>
      <c r="CM882" s="486" t="e">
        <f ca="1">CM881+(CM887*CL884)</f>
        <v>#DIV/0!</v>
      </c>
    </row>
    <row r="883" spans="1:92" s="452" customFormat="1" ht="13" customHeight="1" x14ac:dyDescent="0.55000000000000004">
      <c r="B883" s="480" t="s">
        <v>217</v>
      </c>
      <c r="C883" s="431"/>
      <c r="D883" s="300"/>
      <c r="E883" s="487"/>
      <c r="F883" s="487"/>
      <c r="G883" s="487"/>
      <c r="H883" s="487"/>
      <c r="I883" s="487"/>
      <c r="J883" s="487"/>
      <c r="K883" s="577"/>
      <c r="L883" s="441"/>
      <c r="M883" s="441"/>
      <c r="R883" s="483" t="s">
        <v>218</v>
      </c>
      <c r="S883" s="484">
        <f>S881-V883*S885</f>
        <v>1.5471581001287329E-2</v>
      </c>
      <c r="T883" s="484">
        <f>T881-V883*T885</f>
        <v>1.5471581001287329E-2</v>
      </c>
      <c r="U883" s="484" t="e">
        <f>U881-V883*U885</f>
        <v>#DIV/0!</v>
      </c>
      <c r="V883" s="485">
        <v>1</v>
      </c>
      <c r="W883" s="467" t="s">
        <v>219</v>
      </c>
      <c r="X883" s="441"/>
      <c r="Z883" s="488"/>
      <c r="AP883" s="488"/>
      <c r="AQ883" s="441"/>
      <c r="AR883" s="441"/>
      <c r="AS883" s="441"/>
      <c r="AT883" s="483" t="s">
        <v>218</v>
      </c>
      <c r="AU883" s="486">
        <f ca="1">AU881-(AU887*AU885)</f>
        <v>4.3020243010043757E-3</v>
      </c>
      <c r="AV883" s="486" t="e">
        <f ca="1">AV881-(AV887*AU885)</f>
        <v>#DIV/0!</v>
      </c>
      <c r="AW883" s="441"/>
      <c r="AX883" s="486" t="e">
        <f ca="1">AX881-(AX887*AX885)</f>
        <v>#DIV/0!</v>
      </c>
      <c r="AY883" s="486" t="e">
        <f ca="1">AY881-(AY887*AX885)</f>
        <v>#DIV/0!</v>
      </c>
      <c r="AZ883" s="441"/>
      <c r="BA883" s="486" t="e">
        <f ca="1">BA881-(BA887*BA885)</f>
        <v>#DIV/0!</v>
      </c>
      <c r="BB883" s="486" t="e">
        <f ca="1">BB881-(BB887*BA885)</f>
        <v>#DIV/0!</v>
      </c>
      <c r="BC883" s="441"/>
      <c r="BD883" s="486" t="e">
        <f ca="1">BD881-(BD887*BD885)</f>
        <v>#DIV/0!</v>
      </c>
      <c r="BE883" s="486" t="e">
        <f ca="1">BE881-(BE887*BD885)</f>
        <v>#DIV/0!</v>
      </c>
      <c r="BF883" s="441"/>
      <c r="BG883" s="486" t="e">
        <f ca="1">BG881-(BG887*BG885)</f>
        <v>#DIV/0!</v>
      </c>
      <c r="BH883" s="486" t="e">
        <f ca="1">BH881-(BH887*BG885)</f>
        <v>#DIV/0!</v>
      </c>
      <c r="BI883" s="451"/>
      <c r="BJ883" s="486" t="e">
        <f ca="1">BJ881-(BJ887*BJ885)</f>
        <v>#DIV/0!</v>
      </c>
      <c r="BK883" s="486" t="e">
        <f ca="1">BK881-(BK887*BJ885)</f>
        <v>#DIV/0!</v>
      </c>
      <c r="BL883" s="441"/>
      <c r="BM883" s="486" t="e">
        <f ca="1">BM881-(BM887*BM885)</f>
        <v>#DIV/0!</v>
      </c>
      <c r="BN883" s="486" t="e">
        <f ca="1">BN881-(BN887*BM885)</f>
        <v>#DIV/0!</v>
      </c>
      <c r="BO883" s="441"/>
      <c r="BP883" s="486" t="e">
        <f ca="1">BP881-(BP887*BP885)</f>
        <v>#DIV/0!</v>
      </c>
      <c r="BQ883" s="486" t="e">
        <f ca="1">BQ881-(BQ887*BP885)</f>
        <v>#DIV/0!</v>
      </c>
      <c r="BR883" s="441"/>
      <c r="BS883" s="486" t="e">
        <f ca="1">BS881-(BS887*BS885)</f>
        <v>#DIV/0!</v>
      </c>
      <c r="BT883" s="486" t="e">
        <f ca="1">BT881-(BT887*BS885)</f>
        <v>#DIV/0!</v>
      </c>
      <c r="BV883" s="446"/>
      <c r="BW883" s="486" t="e">
        <f ca="1">BW881-(BW887*BW885)</f>
        <v>#DIV/0!</v>
      </c>
      <c r="BX883" s="486">
        <f ca="1">BX881-(BX887*BW885)</f>
        <v>1.7333173784667838E-2</v>
      </c>
      <c r="BZ883" s="486" t="e">
        <f ca="1">BZ881-(BZ887*BZ885)</f>
        <v>#DIV/0!</v>
      </c>
      <c r="CA883" s="486" t="e">
        <f ca="1">CA881-(CA887*BZ885)</f>
        <v>#DIV/0!</v>
      </c>
      <c r="CB883" s="441"/>
      <c r="CC883" s="486">
        <f ca="1">CC881-(CC887*CC885)</f>
        <v>4.3020243010043757E-3</v>
      </c>
      <c r="CD883" s="486" t="e">
        <f ca="1">CD881-(CD887*CC885)</f>
        <v>#DIV/0!</v>
      </c>
      <c r="CE883" s="441"/>
      <c r="CF883" s="486" t="e">
        <f>CF881-(CF887*CF885)</f>
        <v>#DIV/0!</v>
      </c>
      <c r="CG883" s="486" t="e">
        <f>CG881-(CG887*CF885)</f>
        <v>#DIV/0!</v>
      </c>
      <c r="CH883" s="441"/>
      <c r="CI883" s="486" t="e">
        <f ca="1">CI881-(CI887*CI885)</f>
        <v>#DIV/0!</v>
      </c>
      <c r="CJ883" s="486" t="e">
        <f ca="1">CJ881-(CJ887*CI885)</f>
        <v>#DIV/0!</v>
      </c>
      <c r="CK883" s="441"/>
      <c r="CL883" s="486" t="e">
        <f ca="1">CL881-(CL887*CL885)</f>
        <v>#DIV/0!</v>
      </c>
      <c r="CM883" s="486" t="e">
        <f ca="1">CM881-(CM887*CL885)</f>
        <v>#DIV/0!</v>
      </c>
      <c r="CN883" s="441"/>
    </row>
    <row r="884" spans="1:92" s="452" customFormat="1" ht="17.399999999999999" x14ac:dyDescent="0.55000000000000004">
      <c r="C884" s="431"/>
      <c r="D884" s="300"/>
      <c r="E884" s="487"/>
      <c r="F884" s="487"/>
      <c r="G884" s="487"/>
      <c r="H884" s="487"/>
      <c r="I884" s="487"/>
      <c r="J884" s="487"/>
      <c r="K884" s="577"/>
      <c r="R884" s="483" t="s">
        <v>220</v>
      </c>
      <c r="S884" s="484" t="str">
        <f>IF((0.67*S885)&gt;S881,"no","yes")</f>
        <v>yes</v>
      </c>
      <c r="T884" s="484" t="str">
        <f>IF((0.67*T885)&gt;T881,"no","yes")</f>
        <v>yes</v>
      </c>
      <c r="U884" s="484" t="e">
        <f>IF((0.67*U885)&gt;U881,"no","yes")</f>
        <v>#DIV/0!</v>
      </c>
      <c r="Z884" s="488"/>
      <c r="AP884" s="488"/>
      <c r="AS884" s="755" t="s">
        <v>221</v>
      </c>
      <c r="AT884" s="756"/>
      <c r="AU884" s="485">
        <v>1</v>
      </c>
      <c r="AX884" s="485">
        <v>1</v>
      </c>
      <c r="BA884" s="485">
        <v>1</v>
      </c>
      <c r="BD884" s="485">
        <v>1</v>
      </c>
      <c r="BG884" s="485">
        <v>1</v>
      </c>
      <c r="BI884" s="451"/>
      <c r="BJ884" s="485">
        <v>1</v>
      </c>
      <c r="BM884" s="485">
        <v>1</v>
      </c>
      <c r="BP884" s="485">
        <v>1</v>
      </c>
      <c r="BS884" s="485">
        <v>1</v>
      </c>
      <c r="BV884" s="488"/>
      <c r="BW884" s="485">
        <v>1</v>
      </c>
      <c r="BZ884" s="485">
        <v>1</v>
      </c>
      <c r="CC884" s="485">
        <v>1</v>
      </c>
      <c r="CF884" s="485">
        <v>1</v>
      </c>
      <c r="CI884" s="485">
        <v>1</v>
      </c>
      <c r="CL884" s="485">
        <v>1</v>
      </c>
    </row>
    <row r="885" spans="1:92" s="452" customFormat="1" ht="17.399999999999999" x14ac:dyDescent="0.55000000000000004">
      <c r="A885" s="489" t="str">
        <f>HYPERLINK("#"&amp;"'"&amp;A$1&amp;"'!a1","Back to top")</f>
        <v>Back to top</v>
      </c>
      <c r="B885" s="489"/>
      <c r="C885" s="431"/>
      <c r="D885" s="300"/>
      <c r="E885" s="487"/>
      <c r="F885" s="487"/>
      <c r="G885" s="487"/>
      <c r="H885" s="487"/>
      <c r="I885" s="487"/>
      <c r="J885" s="487"/>
      <c r="K885" s="577"/>
      <c r="N885" s="467"/>
      <c r="O885" s="467"/>
      <c r="R885" s="483" t="s">
        <v>222</v>
      </c>
      <c r="S885" s="484">
        <f>_xlfn.STDEV.P(S861:S880)</f>
        <v>7.5697975698995626E-2</v>
      </c>
      <c r="T885" s="484">
        <f t="array" ref="T885">IF(S889="Y",SQRT(SUM(O861:O880*(M861:M880-(T881))^2)/((COUNTIFS(O861:O880,"&lt;&gt;0")-1)/COUNTIFS(O861:O880,"&lt;&gt;0")*SUM(O861:O880))),_xlfn.STDEV.P(T861:T880))</f>
        <v>7.5697975698995626E-2</v>
      </c>
      <c r="U885" s="484" t="e">
        <f t="array" ref="U885">SQRT(SUM(O861:O880*(M861:M880-(U881))^2)/((COUNTIFS(O861:O880,"&lt;&gt;0")-1)/COUNTIFS(O861:O880,"&lt;&gt;0")*SUM(O861:O880)))</f>
        <v>#DIV/0!</v>
      </c>
      <c r="Z885" s="488"/>
      <c r="AP885" s="488"/>
      <c r="AS885" s="755"/>
      <c r="AT885" s="756"/>
      <c r="AU885" s="485">
        <v>1</v>
      </c>
      <c r="AX885" s="485">
        <v>1</v>
      </c>
      <c r="BA885" s="485">
        <v>1</v>
      </c>
      <c r="BD885" s="485">
        <v>1</v>
      </c>
      <c r="BG885" s="485">
        <v>1</v>
      </c>
      <c r="BI885" s="451"/>
      <c r="BJ885" s="485">
        <v>1</v>
      </c>
      <c r="BM885" s="485">
        <v>1</v>
      </c>
      <c r="BP885" s="485">
        <v>1</v>
      </c>
      <c r="BS885" s="485">
        <v>1</v>
      </c>
      <c r="BV885" s="488"/>
      <c r="BW885" s="485">
        <v>1</v>
      </c>
      <c r="BZ885" s="485">
        <v>1</v>
      </c>
      <c r="CC885" s="485">
        <v>1</v>
      </c>
      <c r="CF885" s="485">
        <v>1</v>
      </c>
      <c r="CI885" s="485">
        <v>1</v>
      </c>
      <c r="CL885" s="485">
        <v>1</v>
      </c>
    </row>
    <row r="886" spans="1:92" s="452" customFormat="1" ht="17.399999999999999" x14ac:dyDescent="0.55000000000000004">
      <c r="C886" s="445"/>
      <c r="D886" s="300"/>
      <c r="E886" s="487"/>
      <c r="F886" s="487"/>
      <c r="G886" s="487"/>
      <c r="H886" s="487"/>
      <c r="I886" s="487"/>
      <c r="J886" s="487"/>
      <c r="K886" s="577"/>
      <c r="R886" s="490" t="s">
        <v>223</v>
      </c>
      <c r="S886" s="491">
        <f>COUNTIF(S861:S880,"&gt;0")</f>
        <v>7</v>
      </c>
      <c r="T886" s="491">
        <f>COUNTIF(T861:T880,"&gt;0")</f>
        <v>7</v>
      </c>
      <c r="U886" s="492"/>
      <c r="V886" s="493" t="s">
        <v>224</v>
      </c>
      <c r="Z886" s="488"/>
      <c r="AP886" s="488"/>
      <c r="AT886" s="483" t="s">
        <v>220</v>
      </c>
      <c r="AU886" s="486" t="e">
        <f ca="1">IF((0.67*AU887)&gt;AU881,"no","yes")</f>
        <v>#DIV/0!</v>
      </c>
      <c r="AV886" s="486" t="e">
        <f ca="1">IF((0.67*AV887)&gt;AV881,"no","yes")</f>
        <v>#DIV/0!</v>
      </c>
      <c r="AX886" s="486" t="e">
        <f ca="1">IF((0.67*AX887)&gt;AX881,"no","yes")</f>
        <v>#DIV/0!</v>
      </c>
      <c r="AY886" s="486" t="str">
        <f ca="1">IF((0.67*AY887)&gt;AY881,"no","yes")</f>
        <v>yes</v>
      </c>
      <c r="BA886" s="486" t="e">
        <f ca="1">IF((0.67*BA887)&gt;BA881,"no","yes")</f>
        <v>#DIV/0!</v>
      </c>
      <c r="BB886" s="486" t="str">
        <f ca="1">IF((0.67*BB887)&gt;BB881,"no","yes")</f>
        <v>yes</v>
      </c>
      <c r="BD886" s="486" t="str">
        <f ca="1">IF((0.67*BD887)&gt;BD881,"no","yes")</f>
        <v>yes</v>
      </c>
      <c r="BE886" s="486" t="e">
        <f ca="1">IF((0.67*BE887)&gt;BE881,"no","yes")</f>
        <v>#DIV/0!</v>
      </c>
      <c r="BG886" s="486" t="e">
        <f ca="1">IF((0.67*BG887)&gt;BG881,"no","yes")</f>
        <v>#DIV/0!</v>
      </c>
      <c r="BH886" s="486" t="str">
        <f ca="1">IF((0.67*BH887)&gt;BH881,"no","yes")</f>
        <v>yes</v>
      </c>
      <c r="BI886" s="451"/>
      <c r="BJ886" s="486" t="str">
        <f ca="1">IF((0.67*BJ887)&gt;BJ881,"no","yes")</f>
        <v>yes</v>
      </c>
      <c r="BK886" s="486" t="e">
        <f ca="1">IF((0.67*BK887)&gt;BK881,"no","yes")</f>
        <v>#DIV/0!</v>
      </c>
      <c r="BM886" s="486" t="str">
        <f ca="1">IF((0.67*BM887)&gt;BM881,"no","yes")</f>
        <v>yes</v>
      </c>
      <c r="BN886" s="486" t="str">
        <f ca="1">IF((0.67*BN887)&gt;BN881,"no","yes")</f>
        <v>yes</v>
      </c>
      <c r="BP886" s="486" t="e">
        <f ca="1">IF((0.67*BP887)&gt;BP881,"no","yes")</f>
        <v>#DIV/0!</v>
      </c>
      <c r="BQ886" s="486" t="str">
        <f ca="1">IF((0.67*BQ887)&gt;BQ881,"no","yes")</f>
        <v>yes</v>
      </c>
      <c r="BS886" s="486" t="e">
        <f ca="1">IF((0.67*BS887)&gt;BS881,"no","yes")</f>
        <v>#DIV/0!</v>
      </c>
      <c r="BT886" s="486" t="str">
        <f ca="1">IF((0.67*BT887)&gt;BT881,"no","yes")</f>
        <v>yes</v>
      </c>
      <c r="BV886" s="488"/>
      <c r="BW886" s="486" t="e">
        <f ca="1">IF((0.67*BW887)&gt;BW881,"no","yes")</f>
        <v>#DIV/0!</v>
      </c>
      <c r="BX886" s="486" t="e">
        <f ca="1">IF((0.67*BX887)&gt;BX881,"no","yes")</f>
        <v>#DIV/0!</v>
      </c>
      <c r="BZ886" s="486" t="str">
        <f ca="1">IF((0.67*BZ887)&gt;BZ881,"no","yes")</f>
        <v>yes</v>
      </c>
      <c r="CA886" s="486" t="e">
        <f ca="1">IF((0.67*CA887)&gt;CA881,"no","yes")</f>
        <v>#DIV/0!</v>
      </c>
      <c r="CC886" s="486" t="e">
        <f ca="1">IF((0.67*CC887)&gt;CC881,"no","yes")</f>
        <v>#DIV/0!</v>
      </c>
      <c r="CD886" s="486" t="e">
        <f ca="1">IF((0.67*CD887)&gt;CD881,"no","yes")</f>
        <v>#DIV/0!</v>
      </c>
      <c r="CF886" s="486" t="e">
        <f>IF((0.67*CF887)&gt;CF881,"no","yes")</f>
        <v>#DIV/0!</v>
      </c>
      <c r="CG886" s="486" t="e">
        <f>IF((0.67*CG887)&gt;CG881,"no","yes")</f>
        <v>#DIV/0!</v>
      </c>
      <c r="CI886" s="486" t="str">
        <f ca="1">IF((0.67*CI887)&gt;CI881,"no","yes")</f>
        <v>yes</v>
      </c>
      <c r="CJ886" s="486" t="e">
        <f ca="1">IF((0.67*CJ887)&gt;CJ881,"no","yes")</f>
        <v>#DIV/0!</v>
      </c>
      <c r="CL886" s="486" t="e">
        <f ca="1">IF((0.67*CL887)&gt;CL881,"no","yes")</f>
        <v>#DIV/0!</v>
      </c>
      <c r="CM886" s="486" t="e">
        <f ca="1">IF((0.67*CM887)&gt;CM881,"no","yes")</f>
        <v>#DIV/0!</v>
      </c>
    </row>
    <row r="887" spans="1:92" s="452" customFormat="1" ht="17.399999999999999" x14ac:dyDescent="0.55000000000000004">
      <c r="D887" s="300"/>
      <c r="E887" s="487"/>
      <c r="F887" s="487"/>
      <c r="G887" s="487"/>
      <c r="H887" s="487"/>
      <c r="I887" s="487"/>
      <c r="J887" s="487"/>
      <c r="K887" s="577"/>
      <c r="T887" s="431"/>
      <c r="V887" s="174"/>
      <c r="W887" s="174"/>
      <c r="X887" s="174"/>
      <c r="Z887" s="488"/>
      <c r="AP887" s="488"/>
      <c r="AT887" s="483" t="s">
        <v>222</v>
      </c>
      <c r="AU887" s="486">
        <f ca="1">_xlfn.STDEV.P(AU861:AU880)</f>
        <v>7.5697975698995626E-2</v>
      </c>
      <c r="AV887" s="486">
        <f ca="1">_xlfn.STDEV.P(AV861:AV880)</f>
        <v>7.5697975698995626E-2</v>
      </c>
      <c r="AX887" s="486">
        <f ca="1">_xlfn.STDEV.P(AX861:AX880)</f>
        <v>7.5697975698995626E-2</v>
      </c>
      <c r="AY887" s="486">
        <f ca="1">_xlfn.STDEV.P(AY861:AY880)</f>
        <v>8.1614676490049332E-2</v>
      </c>
      <c r="BA887" s="486">
        <f ca="1">_xlfn.STDEV.P(BA861:BA880)</f>
        <v>7.5697975698995626E-2</v>
      </c>
      <c r="BB887" s="486">
        <f ca="1">_xlfn.STDEV.P(BB861:BB880)</f>
        <v>8.1614676490049332E-2</v>
      </c>
      <c r="BD887" s="486">
        <f ca="1">_xlfn.STDEV.P(BD861:BD880)</f>
        <v>8.1614676490049332E-2</v>
      </c>
      <c r="BE887" s="486">
        <f ca="1">_xlfn.STDEV.P(BE861:BE880)</f>
        <v>7.5697975698995626E-2</v>
      </c>
      <c r="BG887" s="486">
        <f ca="1">_xlfn.STDEV.P(BG861:BG880)</f>
        <v>7.5697975698995626E-2</v>
      </c>
      <c r="BH887" s="486">
        <f ca="1">_xlfn.STDEV.P(BH861:BH880)</f>
        <v>8.1614676490049332E-2</v>
      </c>
      <c r="BI887" s="451"/>
      <c r="BJ887" s="486">
        <f ca="1">_xlfn.STDEV.P(BJ861:BJ880)</f>
        <v>8.1614676490049332E-2</v>
      </c>
      <c r="BK887" s="486">
        <f ca="1">_xlfn.STDEV.P(BK861:BK880)</f>
        <v>8.1614676490049332E-2</v>
      </c>
      <c r="BM887" s="486">
        <f ca="1">_xlfn.STDEV.P(BM861:BM880)</f>
        <v>8.1614676490049332E-2</v>
      </c>
      <c r="BN887" s="486">
        <f ca="1">_xlfn.STDEV.P(BN861:BN880)</f>
        <v>8.1614676490049332E-2</v>
      </c>
      <c r="BP887" s="486">
        <f ca="1">_xlfn.STDEV.P(BP861:BP880)</f>
        <v>8.1614676490049332E-2</v>
      </c>
      <c r="BQ887" s="486">
        <f ca="1">_xlfn.STDEV.P(BQ861:BQ880)</f>
        <v>8.1614676490049332E-2</v>
      </c>
      <c r="BS887" s="486">
        <f ca="1">_xlfn.STDEV.P(BS861:BS880)</f>
        <v>8.1614676490049332E-2</v>
      </c>
      <c r="BT887" s="486">
        <f ca="1">_xlfn.STDEV.P(BT861:BT880)</f>
        <v>8.1614676490049332E-2</v>
      </c>
      <c r="BV887" s="488"/>
      <c r="BW887" s="486" t="e">
        <f ca="1">_xlfn.STDEV.P(BW861:BW880)</f>
        <v>#DIV/0!</v>
      </c>
      <c r="BX887" s="486">
        <f ca="1">_xlfn.STDEV.P(BX861:BX880)</f>
        <v>7.5697975698995626E-2</v>
      </c>
      <c r="BZ887" s="486">
        <f ca="1">_xlfn.STDEV.P(BZ861:BZ880)</f>
        <v>8.1614676490049332E-2</v>
      </c>
      <c r="CA887" s="486">
        <f ca="1">_xlfn.STDEV.P(CA861:CA880)</f>
        <v>0</v>
      </c>
      <c r="CC887" s="486">
        <f ca="1">_xlfn.STDEV.P(CC861:CC880)</f>
        <v>7.5697975698995626E-2</v>
      </c>
      <c r="CD887" s="486">
        <f ca="1">_xlfn.STDEV.P(CD861:CD880)</f>
        <v>7.5697975698995626E-2</v>
      </c>
      <c r="CF887" s="486" t="e">
        <f>_xlfn.STDEV.P(CF861:CF880)</f>
        <v>#DIV/0!</v>
      </c>
      <c r="CG887" s="486" t="e">
        <f>_xlfn.STDEV.P(CG861:CG880)</f>
        <v>#DIV/0!</v>
      </c>
      <c r="CI887" s="486">
        <f ca="1">_xlfn.STDEV.P(CI861:CI880)</f>
        <v>8.1614676490049332E-2</v>
      </c>
      <c r="CJ887" s="486">
        <f ca="1">_xlfn.STDEV.P(CJ861:CJ880)</f>
        <v>7.5697975698995626E-2</v>
      </c>
      <c r="CL887" s="486">
        <f ca="1">_xlfn.STDEV.P(CL861:CL880)</f>
        <v>7.5697975698995626E-2</v>
      </c>
      <c r="CM887" s="486">
        <f ca="1">_xlfn.STDEV.P(CM861:CM880)</f>
        <v>8.1614676490049332E-2</v>
      </c>
    </row>
    <row r="888" spans="1:92" s="452" customFormat="1" ht="17.399999999999999" x14ac:dyDescent="0.55000000000000004">
      <c r="D888" s="494"/>
      <c r="E888" s="495"/>
      <c r="F888" s="495"/>
      <c r="G888" s="495"/>
      <c r="H888" s="495"/>
      <c r="I888" s="495"/>
      <c r="J888" s="495"/>
      <c r="K888" s="578"/>
      <c r="S888" s="496" t="s">
        <v>225</v>
      </c>
      <c r="V888" s="174"/>
      <c r="W888" s="174"/>
      <c r="X888" s="174"/>
      <c r="Z888" s="488"/>
      <c r="AP888" s="451"/>
      <c r="AT888" s="490" t="s">
        <v>223</v>
      </c>
      <c r="AU888" s="497">
        <f ca="1">COUNTIF(AU861:AU880,"&gt;0")</f>
        <v>0</v>
      </c>
      <c r="AV888" s="497">
        <f ca="1">COUNTIF(AV861:AV880,"&gt;0")</f>
        <v>7</v>
      </c>
      <c r="AX888" s="497">
        <f ca="1">COUNTIF(AX861:AX880,"&gt;0")</f>
        <v>6</v>
      </c>
      <c r="AY888" s="497">
        <f ca="1">COUNTIF(AY861:AY880,"&gt;0")</f>
        <v>7</v>
      </c>
      <c r="BA888" s="497">
        <f ca="1">COUNTIF(BA861:BA880,"&gt;0")</f>
        <v>1</v>
      </c>
      <c r="BB888" s="497">
        <f ca="1">COUNTIF(BB861:BB880,"&gt;0")</f>
        <v>7</v>
      </c>
      <c r="BD888" s="497">
        <f ca="1">COUNTIF(BD861:BD880,"&gt;0")</f>
        <v>7</v>
      </c>
      <c r="BE888" s="497">
        <f ca="1">COUNTIF(BE861:BE880,"&gt;0")</f>
        <v>1</v>
      </c>
      <c r="BG888" s="497">
        <f ca="1">COUNTIF(BG861:BG880,"&gt;0")</f>
        <v>7</v>
      </c>
      <c r="BH888" s="497">
        <f ca="1">COUNTIF(BH861:BH880,"&gt;0")</f>
        <v>7</v>
      </c>
      <c r="BI888" s="451"/>
      <c r="BJ888" s="497">
        <f ca="1">COUNTIF(BJ861:BJ880,"&gt;0")</f>
        <v>6</v>
      </c>
      <c r="BK888" s="497">
        <f ca="1">COUNTIF(BK861:BK880,"&gt;0")</f>
        <v>0</v>
      </c>
      <c r="BM888" s="497">
        <f ca="1">COUNTIF(BM861:BM880,"&gt;0")</f>
        <v>6</v>
      </c>
      <c r="BN888" s="497">
        <f ca="1">COUNTIF(BN861:BN880,"&gt;0")</f>
        <v>6</v>
      </c>
      <c r="BP888" s="497">
        <f ca="1">COUNTIF(BP861:BP880,"&gt;0")</f>
        <v>6</v>
      </c>
      <c r="BQ888" s="497">
        <f ca="1">COUNTIF(BQ861:BQ880,"&gt;0")</f>
        <v>6</v>
      </c>
      <c r="BS888" s="497">
        <f ca="1">COUNTIF(BS861:BS880,"&gt;0")</f>
        <v>6</v>
      </c>
      <c r="BT888" s="497">
        <f ca="1">COUNTIF(BT861:BT880,"&gt;0")</f>
        <v>6</v>
      </c>
      <c r="BV888" s="488"/>
      <c r="BW888" s="497">
        <f ca="1">COUNTIF(BW861:BW880,"&gt;0")</f>
        <v>1</v>
      </c>
      <c r="BX888" s="497">
        <f ca="1">COUNTIF(BX861:BX880,"&gt;0")</f>
        <v>7</v>
      </c>
      <c r="BZ888" s="497">
        <f ca="1">COUNTIF(BZ861:BZ880,"&gt;0")</f>
        <v>7</v>
      </c>
      <c r="CA888" s="497">
        <f ca="1">COUNTIF(CA861:CA880,"&gt;0")</f>
        <v>1</v>
      </c>
      <c r="CC888" s="497">
        <f ca="1">COUNTIF(CC861:CC880,"&gt;0")</f>
        <v>0</v>
      </c>
      <c r="CD888" s="497">
        <f ca="1">COUNTIF(CD861:CD880,"&gt;0")</f>
        <v>1</v>
      </c>
      <c r="CF888" s="497">
        <f>COUNTIF(CF861:CF880,"&gt;0")</f>
        <v>0</v>
      </c>
      <c r="CG888" s="497">
        <f>COUNTIF(CG861:CG880,"&gt;0")</f>
        <v>0</v>
      </c>
      <c r="CI888" s="497">
        <f ca="1">COUNTIF(CI861:CI880,"&gt;0")</f>
        <v>7</v>
      </c>
      <c r="CJ888" s="497">
        <f ca="1">COUNTIF(CJ861:CJ880,"&gt;0")</f>
        <v>6</v>
      </c>
      <c r="CL888" s="497">
        <f ca="1">COUNTIF(CL861:CL880,"&gt;0")</f>
        <v>1</v>
      </c>
      <c r="CM888" s="497">
        <f ca="1">COUNTIF(CM861:CM880,"&gt;0")</f>
        <v>0</v>
      </c>
    </row>
    <row r="889" spans="1:92" s="174" customFormat="1" x14ac:dyDescent="0.4">
      <c r="K889" s="217"/>
      <c r="S889" s="507" t="s">
        <v>679</v>
      </c>
    </row>
    <row r="890" spans="1:92" s="174" customFormat="1" x14ac:dyDescent="0.4">
      <c r="K890" s="217"/>
    </row>
    <row r="891" spans="1:92" s="446" customFormat="1" ht="17.7" x14ac:dyDescent="0.6">
      <c r="A891" s="508">
        <v>24</v>
      </c>
      <c r="B891" s="509" t="s">
        <v>432</v>
      </c>
      <c r="C891" s="510" t="s">
        <v>0</v>
      </c>
      <c r="D891" s="511"/>
      <c r="E891" s="511" t="s">
        <v>0</v>
      </c>
      <c r="F891" s="511"/>
      <c r="G891" s="511"/>
      <c r="H891" s="510"/>
      <c r="I891" s="511"/>
      <c r="J891" s="511"/>
      <c r="K891" s="581"/>
      <c r="L891" s="511"/>
      <c r="M891" s="511"/>
      <c r="N891" s="511"/>
      <c r="O891" s="511"/>
      <c r="P891" s="511"/>
      <c r="Q891" s="511"/>
      <c r="R891" s="511"/>
      <c r="S891" s="511"/>
      <c r="T891" s="510"/>
      <c r="U891" s="510"/>
      <c r="V891" s="510"/>
      <c r="W891" s="510"/>
      <c r="X891" s="510"/>
      <c r="Y891" s="510"/>
      <c r="AQ891" s="512">
        <f>A891</f>
        <v>24</v>
      </c>
      <c r="AR891" s="512" t="str">
        <f>C891</f>
        <v xml:space="preserve"> </v>
      </c>
      <c r="AS891" s="451"/>
      <c r="AT891" s="513"/>
      <c r="AU891" s="451"/>
      <c r="AV891" s="451"/>
      <c r="AW891" s="451"/>
      <c r="AX891" s="451"/>
      <c r="AY891" s="451"/>
      <c r="AZ891" s="451"/>
      <c r="BA891" s="451"/>
      <c r="BB891" s="451"/>
      <c r="BC891" s="451"/>
      <c r="BD891" s="451"/>
      <c r="BE891" s="451"/>
      <c r="BF891" s="451"/>
      <c r="BG891" s="451"/>
      <c r="BH891" s="451"/>
      <c r="BI891" s="451"/>
      <c r="BJ891" s="451"/>
      <c r="BK891" s="451"/>
      <c r="BL891" s="451"/>
      <c r="BM891" s="451"/>
      <c r="BN891" s="451"/>
      <c r="BO891" s="451"/>
      <c r="BP891" s="451"/>
      <c r="BQ891" s="451"/>
      <c r="BR891" s="451"/>
      <c r="BS891" s="451"/>
      <c r="BT891" s="451"/>
      <c r="BU891" s="451"/>
    </row>
    <row r="892" spans="1:92" s="446" customFormat="1" ht="17.7" x14ac:dyDescent="0.6">
      <c r="A892" s="508"/>
      <c r="B892" s="508"/>
      <c r="C892" s="510"/>
      <c r="D892" s="511"/>
      <c r="E892" s="511"/>
      <c r="F892" s="511"/>
      <c r="G892" s="511"/>
      <c r="H892" s="510"/>
      <c r="I892" s="511"/>
      <c r="J892" s="511"/>
      <c r="K892" s="581"/>
      <c r="L892" s="511"/>
      <c r="M892" s="511"/>
      <c r="N892" s="511"/>
      <c r="O892" s="511"/>
      <c r="P892" s="511"/>
      <c r="Q892" s="511"/>
      <c r="R892" s="511"/>
      <c r="S892" s="511"/>
      <c r="T892" s="510"/>
      <c r="U892" s="510"/>
      <c r="V892" s="510"/>
      <c r="W892" s="510"/>
      <c r="X892" s="510"/>
      <c r="Y892" s="510"/>
      <c r="AQ892" s="512"/>
      <c r="AR892" s="512"/>
      <c r="AS892" s="451"/>
      <c r="AT892" s="513"/>
      <c r="AU892" s="451"/>
      <c r="AV892" s="451"/>
      <c r="AW892" s="451"/>
      <c r="AX892" s="451"/>
      <c r="AY892" s="451"/>
      <c r="AZ892" s="451"/>
      <c r="BA892" s="451"/>
      <c r="BB892" s="451"/>
      <c r="BC892" s="451"/>
      <c r="BD892" s="451"/>
      <c r="BE892" s="451"/>
      <c r="BF892" s="451"/>
      <c r="BG892" s="451"/>
      <c r="BH892" s="451"/>
      <c r="BI892" s="451"/>
      <c r="BJ892" s="451"/>
      <c r="BK892" s="451"/>
      <c r="BL892" s="451"/>
      <c r="BM892" s="451"/>
      <c r="BN892" s="451"/>
      <c r="BO892" s="451"/>
      <c r="BP892" s="451"/>
      <c r="BQ892" s="451"/>
      <c r="BR892" s="451"/>
      <c r="BS892" s="451"/>
      <c r="BU892" s="451"/>
    </row>
    <row r="893" spans="1:92" s="514" customFormat="1" ht="17.399999999999999" x14ac:dyDescent="0.55000000000000004">
      <c r="K893" s="582"/>
      <c r="Z893" s="515"/>
      <c r="AP893" s="515"/>
      <c r="AQ893" s="441"/>
      <c r="AR893" s="441"/>
      <c r="AS893" s="441"/>
      <c r="AT893" s="441"/>
      <c r="AU893" s="516" t="e">
        <v>#REF!</v>
      </c>
      <c r="AV893" s="516"/>
      <c r="AW893" s="441"/>
      <c r="AX893" s="516" t="e">
        <v>#REF!</v>
      </c>
      <c r="AY893" s="516"/>
      <c r="AZ893" s="441"/>
      <c r="BA893" s="516" t="e">
        <v>#REF!</v>
      </c>
      <c r="BB893" s="516"/>
      <c r="BC893" s="441"/>
      <c r="BD893" s="516" t="e">
        <v>#REF!</v>
      </c>
      <c r="BE893" s="516"/>
      <c r="BF893" s="441"/>
      <c r="BG893" s="516" t="e">
        <v>#REF!</v>
      </c>
      <c r="BH893" s="516"/>
      <c r="BI893" s="451"/>
      <c r="BJ893" s="516" t="s">
        <v>184</v>
      </c>
      <c r="BK893" s="516"/>
      <c r="BL893" s="441"/>
      <c r="BM893" s="516" t="s">
        <v>185</v>
      </c>
      <c r="BN893" s="516"/>
      <c r="BO893" s="441"/>
      <c r="BP893" s="516" t="s">
        <v>186</v>
      </c>
      <c r="BQ893" s="516"/>
      <c r="BR893" s="441"/>
      <c r="BS893" s="516" t="s">
        <v>187</v>
      </c>
      <c r="BT893" s="441"/>
      <c r="BU893" s="452"/>
      <c r="BV893" s="446"/>
      <c r="BW893" s="516" t="e">
        <v>#REF!</v>
      </c>
      <c r="BX893" s="516"/>
      <c r="BY893" s="452"/>
      <c r="BZ893" s="516" t="e">
        <v>#REF!</v>
      </c>
      <c r="CA893" s="516"/>
      <c r="CB893" s="441"/>
      <c r="CC893" s="516" t="e">
        <v>#REF!</v>
      </c>
      <c r="CD893" s="516"/>
      <c r="CE893" s="441"/>
      <c r="CF893" s="516" t="e">
        <v>#REF!</v>
      </c>
      <c r="CG893" s="516"/>
      <c r="CH893" s="441"/>
      <c r="CI893" s="516" t="e">
        <v>#REF!</v>
      </c>
      <c r="CJ893" s="516"/>
      <c r="CK893" s="441"/>
      <c r="CL893" s="516" t="e">
        <v>#REF!</v>
      </c>
      <c r="CM893" s="516"/>
      <c r="CN893" s="441"/>
    </row>
    <row r="894" spans="1:92" s="441" customFormat="1" ht="17.7" thickBot="1" x14ac:dyDescent="0.6">
      <c r="A894" s="517" t="s">
        <v>188</v>
      </c>
      <c r="B894" s="518" t="s">
        <v>189</v>
      </c>
      <c r="C894" s="496" t="s">
        <v>190</v>
      </c>
      <c r="D894" s="519" t="s">
        <v>191</v>
      </c>
      <c r="E894" s="519" t="s">
        <v>192</v>
      </c>
      <c r="F894" s="520" t="s">
        <v>193</v>
      </c>
      <c r="G894" s="520" t="s">
        <v>194</v>
      </c>
      <c r="H894" s="520" t="s">
        <v>195</v>
      </c>
      <c r="I894" s="521" t="s">
        <v>196</v>
      </c>
      <c r="J894" s="521" t="s">
        <v>197</v>
      </c>
      <c r="K894" s="583" t="s">
        <v>198</v>
      </c>
      <c r="L894" s="522" t="s">
        <v>199</v>
      </c>
      <c r="M894" s="523" t="s">
        <v>200</v>
      </c>
      <c r="N894" s="522" t="s">
        <v>201</v>
      </c>
      <c r="O894" s="524" t="s">
        <v>202</v>
      </c>
      <c r="P894" s="524" t="s">
        <v>203</v>
      </c>
      <c r="Q894" s="514"/>
      <c r="R894" s="514"/>
      <c r="S894" s="525" t="s">
        <v>204</v>
      </c>
      <c r="T894" s="526" t="s">
        <v>205</v>
      </c>
      <c r="U894" s="525" t="s">
        <v>206</v>
      </c>
      <c r="V894" s="527" t="s">
        <v>207</v>
      </c>
      <c r="W894" s="514"/>
      <c r="X894" s="514"/>
      <c r="Z894" s="446"/>
      <c r="AP894" s="446"/>
      <c r="AQ894" s="514"/>
      <c r="AR894" s="514"/>
      <c r="AS894" s="527" t="s">
        <v>208</v>
      </c>
      <c r="AT894" s="514"/>
      <c r="AU894" s="527" t="s">
        <v>204</v>
      </c>
      <c r="AV894" s="519" t="s">
        <v>205</v>
      </c>
      <c r="AW894" s="514"/>
      <c r="AX894" s="527" t="s">
        <v>204</v>
      </c>
      <c r="AY894" s="519" t="s">
        <v>205</v>
      </c>
      <c r="AZ894" s="514"/>
      <c r="BA894" s="527" t="s">
        <v>204</v>
      </c>
      <c r="BB894" s="519" t="s">
        <v>205</v>
      </c>
      <c r="BC894" s="514"/>
      <c r="BD894" s="527" t="s">
        <v>204</v>
      </c>
      <c r="BE894" s="519" t="s">
        <v>205</v>
      </c>
      <c r="BF894" s="514"/>
      <c r="BG894" s="527" t="s">
        <v>204</v>
      </c>
      <c r="BH894" s="519" t="s">
        <v>205</v>
      </c>
      <c r="BI894" s="451"/>
      <c r="BJ894" s="527" t="s">
        <v>204</v>
      </c>
      <c r="BK894" s="519" t="s">
        <v>205</v>
      </c>
      <c r="BL894" s="514"/>
      <c r="BM894" s="527" t="s">
        <v>204</v>
      </c>
      <c r="BN894" s="519" t="s">
        <v>205</v>
      </c>
      <c r="BO894" s="514"/>
      <c r="BP894" s="527" t="s">
        <v>204</v>
      </c>
      <c r="BQ894" s="519" t="s">
        <v>205</v>
      </c>
      <c r="BR894" s="514"/>
      <c r="BS894" s="527" t="s">
        <v>204</v>
      </c>
      <c r="BT894" s="519" t="s">
        <v>205</v>
      </c>
      <c r="BU894" s="452"/>
      <c r="BV894" s="515"/>
      <c r="BW894" s="527" t="s">
        <v>204</v>
      </c>
      <c r="BX894" s="519" t="s">
        <v>205</v>
      </c>
      <c r="BY894" s="452"/>
      <c r="BZ894" s="527" t="s">
        <v>204</v>
      </c>
      <c r="CA894" s="519" t="s">
        <v>205</v>
      </c>
      <c r="CB894" s="514"/>
      <c r="CC894" s="527" t="s">
        <v>204</v>
      </c>
      <c r="CD894" s="519" t="s">
        <v>205</v>
      </c>
      <c r="CE894" s="514"/>
      <c r="CF894" s="527" t="s">
        <v>204</v>
      </c>
      <c r="CG894" s="519" t="s">
        <v>205</v>
      </c>
      <c r="CH894" s="514"/>
      <c r="CI894" s="527" t="s">
        <v>204</v>
      </c>
      <c r="CJ894" s="519" t="s">
        <v>205</v>
      </c>
      <c r="CK894" s="514"/>
      <c r="CL894" s="527" t="s">
        <v>204</v>
      </c>
      <c r="CM894" s="519" t="s">
        <v>205</v>
      </c>
      <c r="CN894" s="514"/>
    </row>
    <row r="895" spans="1:92" s="441" customFormat="1" ht="17.7" x14ac:dyDescent="0.6">
      <c r="A895" s="445">
        <v>1</v>
      </c>
      <c r="B895" s="423" t="str">
        <f t="shared" ref="B895:B896" si="898">CONCATENATE(E895,": ",C895)</f>
        <v>global: ifBB 2015</v>
      </c>
      <c r="C895" s="476" t="s">
        <v>435</v>
      </c>
      <c r="D895" s="531" t="s">
        <v>434</v>
      </c>
      <c r="E895" s="476" t="s">
        <v>266</v>
      </c>
      <c r="F895" s="476" t="s">
        <v>0</v>
      </c>
      <c r="G895" s="476"/>
      <c r="H895" s="477" t="s">
        <v>240</v>
      </c>
      <c r="I895" s="475">
        <v>2015</v>
      </c>
      <c r="J895" s="477"/>
      <c r="K895" s="580">
        <v>7.14</v>
      </c>
      <c r="L895" s="478" t="s">
        <v>433</v>
      </c>
      <c r="M895" s="532">
        <f t="shared" ref="M895:M903" si="899">K895</f>
        <v>7.14</v>
      </c>
      <c r="N895" s="478" t="s">
        <v>433</v>
      </c>
      <c r="O895" s="506"/>
      <c r="P895" s="457" t="s">
        <v>436</v>
      </c>
      <c r="Q895" s="431"/>
      <c r="S895" s="442">
        <f>IF(AND(M895="",K895=""),"",IF(M895="",K895,M895))</f>
        <v>7.14</v>
      </c>
      <c r="T895" s="443">
        <f>IF(S895="","",IF($S$923="Y",U895,IF(S895&gt;=$S$915-$T$5*$S$919,IF(S895&lt;=$S$915+$T$5*$S$919,S895,""),"")))</f>
        <v>7.14</v>
      </c>
      <c r="U895" s="442">
        <f>IF(AND(M895="",K895=""),"",IF(M895="",K895*O895,M895*O895))</f>
        <v>0</v>
      </c>
      <c r="V895" s="444" t="str">
        <f t="shared" ref="V895:V914" si="900">IF(AND(N895="",L895=""),"",IF(N895="",L895,N895))</f>
        <v>tons edible feedstock to tons plastic</v>
      </c>
      <c r="Z895" s="446"/>
      <c r="AA895" s="174" t="s">
        <v>590</v>
      </c>
      <c r="AB895" s="325" t="s">
        <v>434</v>
      </c>
      <c r="AC895" s="533"/>
      <c r="AD895" s="174"/>
      <c r="AE895" s="174"/>
      <c r="AF895" s="174"/>
      <c r="AG895" s="174"/>
      <c r="AH895" s="174"/>
      <c r="AI895" s="534"/>
      <c r="AP895" s="446"/>
      <c r="AS895" s="449">
        <f>$U895</f>
        <v>0</v>
      </c>
      <c r="AU895" s="450" t="str">
        <f t="shared" ref="AU895:AU914" ca="1" si="901">IF($AT$155="region",IF($E895=AU$159,$S895,""),IF($G895=AU$159,$S895,""))</f>
        <v/>
      </c>
      <c r="AV895" s="450" t="str">
        <f t="shared" ref="AV895:AV914" ca="1" si="902">IF($AT$155="Region",IF($E895=AU$159,$T895,""),IF($G895=AU$159,$T895,""))</f>
        <v/>
      </c>
      <c r="AX895" s="450" t="str">
        <f t="shared" ref="AX895:AX914" ca="1" si="903">IF($AT$155="region",IF($E895=AX$159,$S895,""),IF($G895=AX$159,$S895,""))</f>
        <v/>
      </c>
      <c r="AY895" s="450" t="str">
        <f t="shared" ref="AY895:AY914" ca="1" si="904">IF($AT$155="Region",IF($E895=AX$159,$T895,""),IF($G895=AX$159,$T895,""))</f>
        <v/>
      </c>
      <c r="BA895" s="450" t="str">
        <f t="shared" ref="BA895:BA914" ca="1" si="905">IF($AT$155="region",IF($E895=BA$159,$S895,""),IF($G895=BA$159,$S895,""))</f>
        <v/>
      </c>
      <c r="BB895" s="450" t="str">
        <f t="shared" ref="BB895:BB914" ca="1" si="906">IF($AT$155="Region",IF($E895=BA$159,$T895,""),IF($G895=BA$159,$T895,""))</f>
        <v/>
      </c>
      <c r="BD895" s="450" t="str">
        <f t="shared" ref="BD895:BD914" ca="1" si="907">IF($AT$155="region",IF($E895=BD$159,$S895,""),IF($G895=BD$159,$S895,""))</f>
        <v/>
      </c>
      <c r="BE895" s="450" t="str">
        <f t="shared" ref="BE895:BE914" ca="1" si="908">IF($AT$155="Region",IF($E895=BD$159,$T895,""),IF($G895=BD$159,$T895,""))</f>
        <v/>
      </c>
      <c r="BG895" s="450" t="str">
        <f t="shared" ref="BG895:BG914" ca="1" si="909">IF($AT$155="region",IF($E895=BG$159,$S895,""),IF($G895=BG$159,$S895,""))</f>
        <v/>
      </c>
      <c r="BH895" s="450" t="str">
        <f t="shared" ref="BH895:BH914" ca="1" si="910">IF($AT$155="Region",IF($E895=BG$159,$T895,""),IF($G895=BG$159,$T895,""))</f>
        <v/>
      </c>
      <c r="BI895" s="451"/>
      <c r="BJ895" s="450" t="str">
        <f t="shared" ref="BJ895:BJ914" ca="1" si="911">IF($E895=$BJ$159,S895,"")</f>
        <v/>
      </c>
      <c r="BK895" s="450" t="str">
        <f t="shared" ref="BK895:BK914" ca="1" si="912">IF($E895=$BJ$159,T895,"")</f>
        <v/>
      </c>
      <c r="BM895" s="450" t="str">
        <f t="shared" ref="BM895:BM914" ca="1" si="913">IF($E895=$BM$159,S895,"")</f>
        <v/>
      </c>
      <c r="BN895" s="450" t="str">
        <f t="shared" ref="BN895:BN914" ca="1" si="914">IF($E895=$BM$159,T895,"")</f>
        <v/>
      </c>
      <c r="BP895" s="450" t="str">
        <f t="shared" ref="BP895:BP914" ca="1" si="915">IF($E895=$BP$159,S895,"")</f>
        <v/>
      </c>
      <c r="BQ895" s="450" t="str">
        <f t="shared" ref="BQ895:BQ914" ca="1" si="916">IF($E895=$BP$159,T895,"")</f>
        <v/>
      </c>
      <c r="BS895" s="450" t="str">
        <f t="shared" ref="BS895:BS914" ca="1" si="917">IF($E895=$BS$159,S895,"")</f>
        <v/>
      </c>
      <c r="BT895" s="450" t="str">
        <f t="shared" ref="BT895:BT914" ca="1" si="918">IF($E895=$BS$159,T895,"")</f>
        <v/>
      </c>
      <c r="BU895" s="452"/>
      <c r="BV895" s="446"/>
      <c r="BW895" s="450" t="str">
        <f t="shared" ref="BW895:BW914" ca="1" si="919">IF($AT$155="Thermal-Moisture Regime",IF($E895=BW$159,$S895,""),IF($G895=BW$159,$S895,""))</f>
        <v/>
      </c>
      <c r="BX895" s="450">
        <f t="shared" ref="BX895:BX914" ca="1" si="920">IF($AT$155="Thermal-Moisture Regime",IF($E895=BW$159,$T895,""),IF($G895=BW$159,$T895,""))</f>
        <v>7.14</v>
      </c>
      <c r="BY895" s="452"/>
      <c r="BZ895" s="450" t="str">
        <f t="shared" ref="BZ895:BZ914" ca="1" si="921">IF($AT$155="Thermal-Moisture Regime",IF($E895=BZ$159,$S895,""),IF($G895=BZ$159,$S895,""))</f>
        <v/>
      </c>
      <c r="CA895" s="450" t="str">
        <f t="shared" ref="CA895:CA914" ca="1" si="922">IF($AT$155="Thermal-Moisture Regime",IF($E895=BZ$159,$T895,""),IF($G895=BZ$159,$T895,""))</f>
        <v/>
      </c>
      <c r="CC895" s="450" t="str">
        <f t="shared" ref="CC895:CC914" ca="1" si="923">IF($AT$155="Thermal-Moisture Regime",IF($E895=CC$159,$S895,""),IF($G895=CC$159,$S895,""))</f>
        <v/>
      </c>
      <c r="CD895" s="450" t="str">
        <f t="shared" ref="CD895:CD914" ca="1" si="924">IF($AT$155="Thermal-Moisture Regime",IF($E895=CC$159,$T895,""),IF($G895=CC$159,$T895,""))</f>
        <v/>
      </c>
      <c r="CF895" s="450" t="str">
        <f t="shared" ref="CF895:CF914" si="925">IF($AT$155="Thermal-Moisture Regime",IF($E895=CF$159,$S895,""),IF($G895=CF$159,$S895,""))</f>
        <v/>
      </c>
      <c r="CG895" s="450" t="str">
        <f t="shared" ref="CG895:CG914" si="926">IF($AT$155="Thermal-Moisture Regime",IF($E895=CF$159,$T895,""),IF($G895=CF$159,$T895,""))</f>
        <v/>
      </c>
      <c r="CI895" s="450" t="str">
        <f t="shared" ref="CI895:CI914" ca="1" si="927">IF($AT$155="Thermal-Moisture Regime",IF($E895=CI$159,$S895,""),IF($G895=CI$159,$S895,""))</f>
        <v/>
      </c>
      <c r="CJ895" s="450" t="str">
        <f t="shared" ref="CJ895:CJ914" ca="1" si="928">IF($AT$155="Thermal-Moisture Regime",IF($E895=CI$159,$T895,""),IF($G895=CI$159,$T895,""))</f>
        <v/>
      </c>
      <c r="CL895" s="450" t="str">
        <f t="shared" ref="CL895:CL914" ca="1" si="929">IF($AT$155="Thermal-Moisture Regime",IF($E895=CL$159,$S895,""),IF($G895=CL$159,$S895,""))</f>
        <v/>
      </c>
      <c r="CM895" s="450" t="str">
        <f t="shared" ref="CM895:CM914" ca="1" si="930">IF($AT$155="Thermal-Moisture Regime",IF($E895=CL$159,$T895,""),IF($G895=CL$159,$T895,""))</f>
        <v/>
      </c>
    </row>
    <row r="896" spans="1:92" s="441" customFormat="1" ht="17.7" x14ac:dyDescent="0.6">
      <c r="A896" s="445">
        <v>2</v>
      </c>
      <c r="B896" s="423" t="str">
        <f t="shared" si="898"/>
        <v>global: ifBB 2015</v>
      </c>
      <c r="C896" s="476" t="s">
        <v>435</v>
      </c>
      <c r="D896" s="476" t="s">
        <v>434</v>
      </c>
      <c r="E896" s="476" t="s">
        <v>266</v>
      </c>
      <c r="F896" s="476" t="s">
        <v>0</v>
      </c>
      <c r="G896" s="476"/>
      <c r="H896" s="477" t="s">
        <v>240</v>
      </c>
      <c r="I896" s="475">
        <v>2015</v>
      </c>
      <c r="J896" s="306"/>
      <c r="K896" s="580">
        <v>4.4800000000000004</v>
      </c>
      <c r="L896" s="478" t="s">
        <v>433</v>
      </c>
      <c r="M896" s="532">
        <f t="shared" si="899"/>
        <v>4.4800000000000004</v>
      </c>
      <c r="N896" s="478" t="s">
        <v>433</v>
      </c>
      <c r="O896" s="432"/>
      <c r="P896" s="431" t="s">
        <v>437</v>
      </c>
      <c r="Q896" s="431"/>
      <c r="S896" s="442">
        <f t="shared" ref="S896:S914" si="931">IF(AND(M896="",K896=""),"",IF(M896="",K896,M896))</f>
        <v>4.4800000000000004</v>
      </c>
      <c r="T896" s="443">
        <f t="shared" ref="T896:T914" si="932">IF(S896="","",IF($S$923="Y",U896,IF(S896&gt;=$S$915-$T$5*$S$919,IF(S896&lt;=$S$915+$T$5*$S$919,S896,""),"")))</f>
        <v>4.4800000000000004</v>
      </c>
      <c r="U896" s="442">
        <f t="shared" ref="U896:U914" si="933">IF(AND(M896="",K896=""),"",IF(M896="",K896*O896,M896*O896))</f>
        <v>0</v>
      </c>
      <c r="V896" s="444" t="str">
        <f t="shared" si="900"/>
        <v>tons edible feedstock to tons plastic</v>
      </c>
      <c r="Z896" s="446"/>
      <c r="AA896" s="535" t="s">
        <v>447</v>
      </c>
      <c r="AB896" s="536"/>
      <c r="AC896" s="537"/>
      <c r="AD896" s="535" t="s">
        <v>448</v>
      </c>
      <c r="AE896" s="535" t="s">
        <v>448</v>
      </c>
      <c r="AF896" s="535" t="s">
        <v>448</v>
      </c>
      <c r="AG896" s="535" t="s">
        <v>448</v>
      </c>
      <c r="AH896" s="535" t="s">
        <v>448</v>
      </c>
      <c r="AI896" s="538"/>
      <c r="AP896" s="446"/>
      <c r="AS896" s="453"/>
      <c r="AU896" s="450" t="str">
        <f t="shared" ca="1" si="901"/>
        <v/>
      </c>
      <c r="AV896" s="450" t="str">
        <f t="shared" ca="1" si="902"/>
        <v/>
      </c>
      <c r="AX896" s="450" t="str">
        <f t="shared" ca="1" si="903"/>
        <v/>
      </c>
      <c r="AY896" s="450" t="str">
        <f t="shared" ca="1" si="904"/>
        <v/>
      </c>
      <c r="BA896" s="450" t="str">
        <f t="shared" ca="1" si="905"/>
        <v/>
      </c>
      <c r="BB896" s="450" t="str">
        <f t="shared" ca="1" si="906"/>
        <v/>
      </c>
      <c r="BD896" s="450" t="str">
        <f t="shared" ca="1" si="907"/>
        <v/>
      </c>
      <c r="BE896" s="450" t="str">
        <f t="shared" ca="1" si="908"/>
        <v/>
      </c>
      <c r="BG896" s="450" t="str">
        <f t="shared" ca="1" si="909"/>
        <v/>
      </c>
      <c r="BH896" s="450" t="str">
        <f t="shared" ca="1" si="910"/>
        <v/>
      </c>
      <c r="BI896" s="451"/>
      <c r="BJ896" s="450" t="str">
        <f t="shared" ca="1" si="911"/>
        <v/>
      </c>
      <c r="BK896" s="450" t="str">
        <f t="shared" ca="1" si="912"/>
        <v/>
      </c>
      <c r="BM896" s="450" t="str">
        <f t="shared" ca="1" si="913"/>
        <v/>
      </c>
      <c r="BN896" s="450" t="str">
        <f t="shared" ca="1" si="914"/>
        <v/>
      </c>
      <c r="BP896" s="450" t="str">
        <f t="shared" ca="1" si="915"/>
        <v/>
      </c>
      <c r="BQ896" s="450" t="str">
        <f t="shared" ca="1" si="916"/>
        <v/>
      </c>
      <c r="BS896" s="450" t="str">
        <f t="shared" ca="1" si="917"/>
        <v/>
      </c>
      <c r="BT896" s="450" t="str">
        <f t="shared" ca="1" si="918"/>
        <v/>
      </c>
      <c r="BU896" s="452"/>
      <c r="BV896" s="446"/>
      <c r="BW896" s="450" t="str">
        <f t="shared" ca="1" si="919"/>
        <v/>
      </c>
      <c r="BX896" s="450" t="str">
        <f t="shared" ca="1" si="920"/>
        <v/>
      </c>
      <c r="BY896" s="452"/>
      <c r="BZ896" s="450" t="str">
        <f t="shared" ca="1" si="921"/>
        <v/>
      </c>
      <c r="CA896" s="450" t="str">
        <f t="shared" ca="1" si="922"/>
        <v/>
      </c>
      <c r="CC896" s="450" t="str">
        <f t="shared" ca="1" si="923"/>
        <v/>
      </c>
      <c r="CD896" s="450" t="str">
        <f t="shared" ca="1" si="924"/>
        <v/>
      </c>
      <c r="CF896" s="450" t="str">
        <f t="shared" si="925"/>
        <v/>
      </c>
      <c r="CG896" s="450" t="str">
        <f t="shared" si="926"/>
        <v/>
      </c>
      <c r="CI896" s="450" t="str">
        <f t="shared" ca="1" si="927"/>
        <v/>
      </c>
      <c r="CJ896" s="450" t="str">
        <f t="shared" ca="1" si="928"/>
        <v/>
      </c>
      <c r="CL896" s="450" t="str">
        <f t="shared" ca="1" si="929"/>
        <v/>
      </c>
      <c r="CM896" s="450" t="str">
        <f t="shared" ca="1" si="930"/>
        <v/>
      </c>
    </row>
    <row r="897" spans="1:91" s="441" customFormat="1" ht="17.7" x14ac:dyDescent="0.6">
      <c r="A897" s="445">
        <v>3</v>
      </c>
      <c r="B897" s="423" t="str">
        <f>CONCATENATE(E897,": ",C897)</f>
        <v>global: ifBB 2015</v>
      </c>
      <c r="C897" s="476" t="s">
        <v>435</v>
      </c>
      <c r="D897" s="476" t="s">
        <v>434</v>
      </c>
      <c r="E897" s="476" t="s">
        <v>266</v>
      </c>
      <c r="F897" s="476" t="s">
        <v>0</v>
      </c>
      <c r="G897" s="476"/>
      <c r="H897" s="477" t="s">
        <v>240</v>
      </c>
      <c r="I897" s="475">
        <v>2015</v>
      </c>
      <c r="J897" s="306"/>
      <c r="K897" s="580">
        <v>13.94</v>
      </c>
      <c r="L897" s="478" t="s">
        <v>433</v>
      </c>
      <c r="M897" s="532">
        <f t="shared" si="899"/>
        <v>13.94</v>
      </c>
      <c r="N897" s="478" t="s">
        <v>433</v>
      </c>
      <c r="O897" s="432"/>
      <c r="P897" s="431" t="s">
        <v>438</v>
      </c>
      <c r="Q897" s="431"/>
      <c r="S897" s="442">
        <f t="shared" si="931"/>
        <v>13.94</v>
      </c>
      <c r="T897" s="443">
        <f t="shared" si="932"/>
        <v>13.94</v>
      </c>
      <c r="U897" s="442">
        <f t="shared" si="933"/>
        <v>0</v>
      </c>
      <c r="V897" s="444" t="str">
        <f t="shared" si="900"/>
        <v>tons edible feedstock to tons plastic</v>
      </c>
      <c r="Z897" s="446"/>
      <c r="AA897" s="535"/>
      <c r="AB897" s="535" t="s">
        <v>449</v>
      </c>
      <c r="AC897" s="535" t="s">
        <v>450</v>
      </c>
      <c r="AD897" s="535" t="s">
        <v>451</v>
      </c>
      <c r="AE897" s="535" t="s">
        <v>452</v>
      </c>
      <c r="AF897" s="535" t="s">
        <v>453</v>
      </c>
      <c r="AG897" s="538" t="s">
        <v>454</v>
      </c>
      <c r="AP897" s="446"/>
      <c r="AS897" s="453"/>
      <c r="AU897" s="450" t="str">
        <f t="shared" ca="1" si="901"/>
        <v/>
      </c>
      <c r="AV897" s="450" t="str">
        <f t="shared" ca="1" si="902"/>
        <v/>
      </c>
      <c r="AX897" s="450" t="str">
        <f t="shared" ca="1" si="903"/>
        <v/>
      </c>
      <c r="AY897" s="450" t="str">
        <f t="shared" ca="1" si="904"/>
        <v/>
      </c>
      <c r="BA897" s="450" t="str">
        <f t="shared" ca="1" si="905"/>
        <v/>
      </c>
      <c r="BB897" s="450" t="str">
        <f t="shared" ca="1" si="906"/>
        <v/>
      </c>
      <c r="BD897" s="450" t="str">
        <f t="shared" ca="1" si="907"/>
        <v/>
      </c>
      <c r="BE897" s="450" t="str">
        <f t="shared" ca="1" si="908"/>
        <v/>
      </c>
      <c r="BG897" s="450" t="str">
        <f t="shared" ca="1" si="909"/>
        <v/>
      </c>
      <c r="BH897" s="450" t="str">
        <f t="shared" ca="1" si="910"/>
        <v/>
      </c>
      <c r="BI897" s="451"/>
      <c r="BJ897" s="450" t="str">
        <f t="shared" ca="1" si="911"/>
        <v/>
      </c>
      <c r="BK897" s="450" t="str">
        <f t="shared" ca="1" si="912"/>
        <v/>
      </c>
      <c r="BM897" s="450" t="str">
        <f t="shared" ca="1" si="913"/>
        <v/>
      </c>
      <c r="BN897" s="450" t="str">
        <f t="shared" ca="1" si="914"/>
        <v/>
      </c>
      <c r="BP897" s="450" t="str">
        <f t="shared" ca="1" si="915"/>
        <v/>
      </c>
      <c r="BQ897" s="450" t="str">
        <f t="shared" ca="1" si="916"/>
        <v/>
      </c>
      <c r="BS897" s="450" t="str">
        <f t="shared" ca="1" si="917"/>
        <v/>
      </c>
      <c r="BT897" s="450" t="str">
        <f t="shared" ca="1" si="918"/>
        <v/>
      </c>
      <c r="BU897" s="452"/>
      <c r="BV897" s="446"/>
      <c r="BW897" s="450" t="str">
        <f t="shared" ca="1" si="919"/>
        <v/>
      </c>
      <c r="BX897" s="450" t="str">
        <f t="shared" ca="1" si="920"/>
        <v/>
      </c>
      <c r="BY897" s="452"/>
      <c r="BZ897" s="450" t="str">
        <f t="shared" ca="1" si="921"/>
        <v/>
      </c>
      <c r="CA897" s="450" t="str">
        <f t="shared" ca="1" si="922"/>
        <v/>
      </c>
      <c r="CC897" s="450" t="str">
        <f t="shared" ca="1" si="923"/>
        <v/>
      </c>
      <c r="CD897" s="450" t="str">
        <f t="shared" ca="1" si="924"/>
        <v/>
      </c>
      <c r="CF897" s="450" t="str">
        <f t="shared" si="925"/>
        <v/>
      </c>
      <c r="CG897" s="450" t="str">
        <f t="shared" si="926"/>
        <v/>
      </c>
      <c r="CI897" s="450" t="str">
        <f t="shared" ca="1" si="927"/>
        <v/>
      </c>
      <c r="CJ897" s="450" t="str">
        <f t="shared" ca="1" si="928"/>
        <v/>
      </c>
      <c r="CL897" s="450" t="str">
        <f t="shared" ca="1" si="929"/>
        <v/>
      </c>
      <c r="CM897" s="450" t="str">
        <f t="shared" ca="1" si="930"/>
        <v/>
      </c>
    </row>
    <row r="898" spans="1:91" s="441" customFormat="1" ht="17.7" x14ac:dyDescent="0.6">
      <c r="A898" s="445">
        <v>4</v>
      </c>
      <c r="B898" s="423" t="str">
        <f t="shared" ref="B898:B914" si="934">CONCATENATE(E898,": ",C898)</f>
        <v>global: ifBB 2015</v>
      </c>
      <c r="C898" s="476" t="s">
        <v>435</v>
      </c>
      <c r="D898" s="476" t="s">
        <v>434</v>
      </c>
      <c r="E898" s="476" t="s">
        <v>266</v>
      </c>
      <c r="F898" s="476" t="s">
        <v>0</v>
      </c>
      <c r="G898" s="476"/>
      <c r="H898" s="477" t="s">
        <v>240</v>
      </c>
      <c r="I898" s="475">
        <v>2015</v>
      </c>
      <c r="J898" s="306"/>
      <c r="K898" s="580">
        <v>3.62</v>
      </c>
      <c r="L898" s="478" t="s">
        <v>433</v>
      </c>
      <c r="M898" s="532">
        <f t="shared" si="899"/>
        <v>3.62</v>
      </c>
      <c r="N898" s="478" t="s">
        <v>433</v>
      </c>
      <c r="O898" s="432"/>
      <c r="P898" s="431" t="s">
        <v>439</v>
      </c>
      <c r="Q898" s="431"/>
      <c r="S898" s="442">
        <f t="shared" si="931"/>
        <v>3.62</v>
      </c>
      <c r="T898" s="443">
        <f t="shared" si="932"/>
        <v>3.62</v>
      </c>
      <c r="U898" s="442">
        <f t="shared" si="933"/>
        <v>0</v>
      </c>
      <c r="V898" s="444" t="str">
        <f t="shared" si="900"/>
        <v>tons edible feedstock to tons plastic</v>
      </c>
      <c r="Z898" s="446"/>
      <c r="AA898" s="174" t="s">
        <v>455</v>
      </c>
      <c r="AB898" s="174">
        <v>11.3</v>
      </c>
      <c r="AC898" s="174">
        <v>9.19</v>
      </c>
      <c r="AD898" s="174">
        <v>2.39</v>
      </c>
      <c r="AE898" s="174">
        <v>3.54</v>
      </c>
      <c r="AF898" s="174">
        <v>9.26</v>
      </c>
      <c r="AG898" s="534">
        <f t="shared" ref="AG898:AG904" si="935">SUM(AB898:AF898)/5</f>
        <v>7.1360000000000001</v>
      </c>
      <c r="AP898" s="446"/>
      <c r="AS898" s="452"/>
      <c r="AU898" s="450" t="str">
        <f t="shared" ca="1" si="901"/>
        <v/>
      </c>
      <c r="AV898" s="450" t="str">
        <f t="shared" ca="1" si="902"/>
        <v/>
      </c>
      <c r="AX898" s="450" t="str">
        <f t="shared" ca="1" si="903"/>
        <v/>
      </c>
      <c r="AY898" s="450" t="str">
        <f t="shared" ca="1" si="904"/>
        <v/>
      </c>
      <c r="BA898" s="450" t="str">
        <f t="shared" ca="1" si="905"/>
        <v/>
      </c>
      <c r="BB898" s="450" t="str">
        <f t="shared" ca="1" si="906"/>
        <v/>
      </c>
      <c r="BD898" s="450" t="str">
        <f t="shared" ca="1" si="907"/>
        <v/>
      </c>
      <c r="BE898" s="450" t="str">
        <f t="shared" ca="1" si="908"/>
        <v/>
      </c>
      <c r="BG898" s="450" t="str">
        <f t="shared" ca="1" si="909"/>
        <v/>
      </c>
      <c r="BH898" s="450" t="str">
        <f t="shared" ca="1" si="910"/>
        <v/>
      </c>
      <c r="BI898" s="451"/>
      <c r="BJ898" s="450" t="str">
        <f t="shared" ca="1" si="911"/>
        <v/>
      </c>
      <c r="BK898" s="450" t="str">
        <f t="shared" ca="1" si="912"/>
        <v/>
      </c>
      <c r="BM898" s="450" t="str">
        <f t="shared" ca="1" si="913"/>
        <v/>
      </c>
      <c r="BN898" s="450" t="str">
        <f t="shared" ca="1" si="914"/>
        <v/>
      </c>
      <c r="BP898" s="450" t="str">
        <f t="shared" ca="1" si="915"/>
        <v/>
      </c>
      <c r="BQ898" s="450" t="str">
        <f t="shared" ca="1" si="916"/>
        <v/>
      </c>
      <c r="BS898" s="450" t="str">
        <f t="shared" ca="1" si="917"/>
        <v/>
      </c>
      <c r="BT898" s="450" t="str">
        <f t="shared" ca="1" si="918"/>
        <v/>
      </c>
      <c r="BU898" s="452"/>
      <c r="BV898" s="446"/>
      <c r="BW898" s="450" t="str">
        <f t="shared" ca="1" si="919"/>
        <v/>
      </c>
      <c r="BX898" s="450" t="str">
        <f t="shared" ca="1" si="920"/>
        <v/>
      </c>
      <c r="BY898" s="452"/>
      <c r="BZ898" s="450" t="str">
        <f t="shared" ca="1" si="921"/>
        <v/>
      </c>
      <c r="CA898" s="450" t="str">
        <f t="shared" ca="1" si="922"/>
        <v/>
      </c>
      <c r="CC898" s="450" t="str">
        <f t="shared" ca="1" si="923"/>
        <v/>
      </c>
      <c r="CD898" s="450" t="str">
        <f t="shared" ca="1" si="924"/>
        <v/>
      </c>
      <c r="CF898" s="450" t="str">
        <f t="shared" si="925"/>
        <v/>
      </c>
      <c r="CG898" s="450" t="str">
        <f t="shared" si="926"/>
        <v/>
      </c>
      <c r="CI898" s="450" t="str">
        <f t="shared" ca="1" si="927"/>
        <v/>
      </c>
      <c r="CJ898" s="450" t="str">
        <f t="shared" ca="1" si="928"/>
        <v/>
      </c>
      <c r="CL898" s="450" t="str">
        <f t="shared" ca="1" si="929"/>
        <v/>
      </c>
      <c r="CM898" s="450" t="str">
        <f t="shared" ca="1" si="930"/>
        <v/>
      </c>
    </row>
    <row r="899" spans="1:91" s="441" customFormat="1" ht="17.7" x14ac:dyDescent="0.6">
      <c r="A899" s="445">
        <v>5</v>
      </c>
      <c r="B899" s="423" t="str">
        <f t="shared" si="934"/>
        <v>global: ifBB 2015</v>
      </c>
      <c r="C899" s="476" t="s">
        <v>435</v>
      </c>
      <c r="D899" s="424" t="s">
        <v>434</v>
      </c>
      <c r="E899" s="476" t="s">
        <v>266</v>
      </c>
      <c r="F899" s="424"/>
      <c r="G899" s="425"/>
      <c r="H899" s="477" t="s">
        <v>240</v>
      </c>
      <c r="I899" s="475">
        <v>2015</v>
      </c>
      <c r="J899" s="306"/>
      <c r="K899" s="580">
        <v>13.76</v>
      </c>
      <c r="L899" s="478" t="s">
        <v>433</v>
      </c>
      <c r="M899" s="532">
        <f t="shared" si="899"/>
        <v>13.76</v>
      </c>
      <c r="N899" s="478" t="s">
        <v>433</v>
      </c>
      <c r="O899" s="432"/>
      <c r="P899" s="431" t="s">
        <v>440</v>
      </c>
      <c r="Q899" s="431"/>
      <c r="S899" s="442">
        <f t="shared" si="931"/>
        <v>13.76</v>
      </c>
      <c r="T899" s="443">
        <f t="shared" si="932"/>
        <v>13.76</v>
      </c>
      <c r="U899" s="442">
        <f t="shared" si="933"/>
        <v>0</v>
      </c>
      <c r="V899" s="444" t="str">
        <f t="shared" si="900"/>
        <v>tons edible feedstock to tons plastic</v>
      </c>
      <c r="Z899" s="446"/>
      <c r="AA899" s="174" t="s">
        <v>456</v>
      </c>
      <c r="AB899" s="174">
        <v>7.07</v>
      </c>
      <c r="AC899" s="174">
        <v>5.75</v>
      </c>
      <c r="AD899" s="174">
        <v>1.49</v>
      </c>
      <c r="AE899" s="174">
        <v>2.29</v>
      </c>
      <c r="AF899" s="174">
        <v>5.81</v>
      </c>
      <c r="AG899" s="534">
        <f t="shared" si="935"/>
        <v>4.4820000000000002</v>
      </c>
      <c r="AP899" s="446"/>
      <c r="AS899" s="453"/>
      <c r="AU899" s="450" t="str">
        <f t="shared" ca="1" si="901"/>
        <v/>
      </c>
      <c r="AV899" s="450" t="str">
        <f t="shared" ca="1" si="902"/>
        <v/>
      </c>
      <c r="AX899" s="450" t="str">
        <f t="shared" ca="1" si="903"/>
        <v/>
      </c>
      <c r="AY899" s="450" t="str">
        <f t="shared" ca="1" si="904"/>
        <v/>
      </c>
      <c r="BA899" s="450" t="str">
        <f t="shared" ca="1" si="905"/>
        <v/>
      </c>
      <c r="BB899" s="450" t="str">
        <f t="shared" ca="1" si="906"/>
        <v/>
      </c>
      <c r="BD899" s="450" t="str">
        <f t="shared" ca="1" si="907"/>
        <v/>
      </c>
      <c r="BE899" s="450" t="str">
        <f t="shared" ca="1" si="908"/>
        <v/>
      </c>
      <c r="BG899" s="450" t="str">
        <f t="shared" ca="1" si="909"/>
        <v/>
      </c>
      <c r="BH899" s="450" t="str">
        <f t="shared" ca="1" si="910"/>
        <v/>
      </c>
      <c r="BI899" s="451"/>
      <c r="BJ899" s="450" t="str">
        <f t="shared" ca="1" si="911"/>
        <v/>
      </c>
      <c r="BK899" s="450" t="str">
        <f t="shared" ca="1" si="912"/>
        <v/>
      </c>
      <c r="BM899" s="450" t="str">
        <f t="shared" ca="1" si="913"/>
        <v/>
      </c>
      <c r="BN899" s="450" t="str">
        <f t="shared" ca="1" si="914"/>
        <v/>
      </c>
      <c r="BP899" s="450" t="str">
        <f t="shared" ca="1" si="915"/>
        <v/>
      </c>
      <c r="BQ899" s="450" t="str">
        <f t="shared" ca="1" si="916"/>
        <v/>
      </c>
      <c r="BS899" s="450" t="str">
        <f t="shared" ca="1" si="917"/>
        <v/>
      </c>
      <c r="BT899" s="450" t="str">
        <f t="shared" ca="1" si="918"/>
        <v/>
      </c>
      <c r="BU899" s="452"/>
      <c r="BV899" s="446"/>
      <c r="BW899" s="450" t="str">
        <f t="shared" ca="1" si="919"/>
        <v/>
      </c>
      <c r="BX899" s="450" t="str">
        <f t="shared" ca="1" si="920"/>
        <v/>
      </c>
      <c r="BY899" s="452"/>
      <c r="BZ899" s="450" t="str">
        <f t="shared" ca="1" si="921"/>
        <v/>
      </c>
      <c r="CA899" s="450" t="str">
        <f t="shared" ca="1" si="922"/>
        <v/>
      </c>
      <c r="CC899" s="450" t="str">
        <f t="shared" ca="1" si="923"/>
        <v/>
      </c>
      <c r="CD899" s="450" t="str">
        <f t="shared" ca="1" si="924"/>
        <v/>
      </c>
      <c r="CF899" s="450" t="str">
        <f t="shared" si="925"/>
        <v/>
      </c>
      <c r="CG899" s="450" t="str">
        <f t="shared" si="926"/>
        <v/>
      </c>
      <c r="CI899" s="450" t="str">
        <f t="shared" ca="1" si="927"/>
        <v/>
      </c>
      <c r="CJ899" s="450" t="str">
        <f t="shared" ca="1" si="928"/>
        <v/>
      </c>
      <c r="CL899" s="450" t="str">
        <f t="shared" ca="1" si="929"/>
        <v/>
      </c>
      <c r="CM899" s="450" t="str">
        <f t="shared" ca="1" si="930"/>
        <v/>
      </c>
    </row>
    <row r="900" spans="1:91" s="441" customFormat="1" ht="17.7" x14ac:dyDescent="0.6">
      <c r="A900" s="445">
        <v>6</v>
      </c>
      <c r="B900" s="423" t="str">
        <f t="shared" si="934"/>
        <v>global: ifBB 2015</v>
      </c>
      <c r="C900" s="476" t="s">
        <v>435</v>
      </c>
      <c r="D900" s="424" t="s">
        <v>434</v>
      </c>
      <c r="E900" s="476" t="s">
        <v>266</v>
      </c>
      <c r="F900" s="424"/>
      <c r="G900" s="425"/>
      <c r="H900" s="477" t="s">
        <v>240</v>
      </c>
      <c r="I900" s="475">
        <v>2015</v>
      </c>
      <c r="J900" s="306"/>
      <c r="K900" s="580">
        <v>21.24</v>
      </c>
      <c r="L900" s="478" t="s">
        <v>433</v>
      </c>
      <c r="M900" s="532">
        <f t="shared" si="899"/>
        <v>21.24</v>
      </c>
      <c r="N900" s="478" t="s">
        <v>433</v>
      </c>
      <c r="O900" s="432"/>
      <c r="P900" s="431" t="s">
        <v>441</v>
      </c>
      <c r="Q900" s="431"/>
      <c r="S900" s="442">
        <f t="shared" si="931"/>
        <v>21.24</v>
      </c>
      <c r="T900" s="443">
        <f t="shared" si="932"/>
        <v>21.24</v>
      </c>
      <c r="U900" s="442">
        <f t="shared" si="933"/>
        <v>0</v>
      </c>
      <c r="V900" s="444" t="str">
        <f t="shared" si="900"/>
        <v>tons edible feedstock to tons plastic</v>
      </c>
      <c r="Z900" s="446"/>
      <c r="AA900" s="174" t="s">
        <v>438</v>
      </c>
      <c r="AB900" s="174">
        <v>21.99</v>
      </c>
      <c r="AC900" s="174">
        <v>17.88</v>
      </c>
      <c r="AD900" s="174">
        <v>4.63</v>
      </c>
      <c r="AE900" s="174">
        <v>7.12</v>
      </c>
      <c r="AF900" s="174">
        <v>18.079999999999998</v>
      </c>
      <c r="AG900" s="534">
        <f t="shared" si="935"/>
        <v>13.939999999999998</v>
      </c>
      <c r="AP900" s="446"/>
      <c r="AS900" s="453"/>
      <c r="AU900" s="450" t="str">
        <f t="shared" ca="1" si="901"/>
        <v/>
      </c>
      <c r="AV900" s="450" t="str">
        <f t="shared" ca="1" si="902"/>
        <v/>
      </c>
      <c r="AX900" s="450" t="str">
        <f t="shared" ca="1" si="903"/>
        <v/>
      </c>
      <c r="AY900" s="450" t="str">
        <f t="shared" ca="1" si="904"/>
        <v/>
      </c>
      <c r="BA900" s="450" t="str">
        <f t="shared" ca="1" si="905"/>
        <v/>
      </c>
      <c r="BB900" s="450" t="str">
        <f t="shared" ca="1" si="906"/>
        <v/>
      </c>
      <c r="BD900" s="450" t="str">
        <f t="shared" ca="1" si="907"/>
        <v/>
      </c>
      <c r="BE900" s="450" t="str">
        <f t="shared" ca="1" si="908"/>
        <v/>
      </c>
      <c r="BG900" s="450" t="str">
        <f t="shared" ca="1" si="909"/>
        <v/>
      </c>
      <c r="BH900" s="450" t="str">
        <f t="shared" ca="1" si="910"/>
        <v/>
      </c>
      <c r="BI900" s="451"/>
      <c r="BJ900" s="450" t="str">
        <f t="shared" ca="1" si="911"/>
        <v/>
      </c>
      <c r="BK900" s="450" t="str">
        <f t="shared" ca="1" si="912"/>
        <v/>
      </c>
      <c r="BM900" s="450" t="str">
        <f t="shared" ca="1" si="913"/>
        <v/>
      </c>
      <c r="BN900" s="450" t="str">
        <f t="shared" ca="1" si="914"/>
        <v/>
      </c>
      <c r="BP900" s="450" t="str">
        <f t="shared" ca="1" si="915"/>
        <v/>
      </c>
      <c r="BQ900" s="450" t="str">
        <f t="shared" ca="1" si="916"/>
        <v/>
      </c>
      <c r="BS900" s="450" t="str">
        <f t="shared" ca="1" si="917"/>
        <v/>
      </c>
      <c r="BT900" s="450" t="str">
        <f t="shared" ca="1" si="918"/>
        <v/>
      </c>
      <c r="BU900" s="452"/>
      <c r="BV900" s="446"/>
      <c r="BW900" s="450" t="str">
        <f t="shared" ca="1" si="919"/>
        <v/>
      </c>
      <c r="BX900" s="450" t="str">
        <f t="shared" ca="1" si="920"/>
        <v/>
      </c>
      <c r="BY900" s="452"/>
      <c r="BZ900" s="450" t="str">
        <f t="shared" ca="1" si="921"/>
        <v/>
      </c>
      <c r="CA900" s="450" t="str">
        <f t="shared" ca="1" si="922"/>
        <v/>
      </c>
      <c r="CC900" s="450" t="str">
        <f t="shared" ca="1" si="923"/>
        <v/>
      </c>
      <c r="CD900" s="450" t="str">
        <f t="shared" ca="1" si="924"/>
        <v/>
      </c>
      <c r="CF900" s="450" t="str">
        <f t="shared" si="925"/>
        <v/>
      </c>
      <c r="CG900" s="450" t="str">
        <f t="shared" si="926"/>
        <v/>
      </c>
      <c r="CI900" s="450" t="str">
        <f t="shared" ca="1" si="927"/>
        <v/>
      </c>
      <c r="CJ900" s="450" t="str">
        <f t="shared" ca="1" si="928"/>
        <v/>
      </c>
      <c r="CL900" s="450" t="str">
        <f t="shared" ca="1" si="929"/>
        <v/>
      </c>
      <c r="CM900" s="450" t="str">
        <f t="shared" ca="1" si="930"/>
        <v/>
      </c>
    </row>
    <row r="901" spans="1:91" s="441" customFormat="1" ht="17.7" x14ac:dyDescent="0.6">
      <c r="A901" s="445">
        <v>7</v>
      </c>
      <c r="B901" s="423" t="str">
        <f t="shared" si="934"/>
        <v>global: ifBB 2015</v>
      </c>
      <c r="C901" s="476" t="s">
        <v>435</v>
      </c>
      <c r="D901" s="424" t="s">
        <v>434</v>
      </c>
      <c r="E901" s="476" t="s">
        <v>266</v>
      </c>
      <c r="F901" s="424"/>
      <c r="G901" s="425"/>
      <c r="H901" s="477" t="s">
        <v>240</v>
      </c>
      <c r="I901" s="475">
        <v>2015</v>
      </c>
      <c r="J901" s="306"/>
      <c r="K901" s="580">
        <v>14.96</v>
      </c>
      <c r="L901" s="478" t="s">
        <v>433</v>
      </c>
      <c r="M901" s="532">
        <f t="shared" si="899"/>
        <v>14.96</v>
      </c>
      <c r="N901" s="478" t="s">
        <v>433</v>
      </c>
      <c r="O901" s="432"/>
      <c r="P901" s="431" t="s">
        <v>442</v>
      </c>
      <c r="Q901" s="431"/>
      <c r="S901" s="442">
        <f t="shared" si="931"/>
        <v>14.96</v>
      </c>
      <c r="T901" s="443">
        <f t="shared" si="932"/>
        <v>14.96</v>
      </c>
      <c r="U901" s="442">
        <f t="shared" si="933"/>
        <v>0</v>
      </c>
      <c r="V901" s="444" t="str">
        <f t="shared" si="900"/>
        <v>tons edible feedstock to tons plastic</v>
      </c>
      <c r="Z901" s="446"/>
      <c r="AA901" s="174" t="s">
        <v>439</v>
      </c>
      <c r="AB901" s="174">
        <v>5.69</v>
      </c>
      <c r="AC901" s="174">
        <v>4.63</v>
      </c>
      <c r="AD901" s="174">
        <v>1.21</v>
      </c>
      <c r="AE901" s="174">
        <v>1.85</v>
      </c>
      <c r="AF901" s="174">
        <v>4.7300000000000004</v>
      </c>
      <c r="AG901" s="534">
        <f t="shared" si="935"/>
        <v>3.6219999999999999</v>
      </c>
      <c r="AP901" s="446"/>
      <c r="AS901" s="453"/>
      <c r="AU901" s="450" t="str">
        <f t="shared" ca="1" si="901"/>
        <v/>
      </c>
      <c r="AV901" s="450" t="str">
        <f t="shared" ca="1" si="902"/>
        <v/>
      </c>
      <c r="AX901" s="450" t="str">
        <f t="shared" ca="1" si="903"/>
        <v/>
      </c>
      <c r="AY901" s="450" t="str">
        <f t="shared" ca="1" si="904"/>
        <v/>
      </c>
      <c r="BA901" s="450" t="str">
        <f t="shared" ca="1" si="905"/>
        <v/>
      </c>
      <c r="BB901" s="450" t="str">
        <f t="shared" ca="1" si="906"/>
        <v/>
      </c>
      <c r="BD901" s="450" t="str">
        <f t="shared" ca="1" si="907"/>
        <v/>
      </c>
      <c r="BE901" s="450" t="str">
        <f t="shared" ca="1" si="908"/>
        <v/>
      </c>
      <c r="BG901" s="450" t="str">
        <f t="shared" ca="1" si="909"/>
        <v/>
      </c>
      <c r="BH901" s="450" t="str">
        <f t="shared" ca="1" si="910"/>
        <v/>
      </c>
      <c r="BI901" s="451"/>
      <c r="BJ901" s="450" t="str">
        <f t="shared" ca="1" si="911"/>
        <v/>
      </c>
      <c r="BK901" s="450" t="str">
        <f t="shared" ca="1" si="912"/>
        <v/>
      </c>
      <c r="BM901" s="450" t="str">
        <f t="shared" ca="1" si="913"/>
        <v/>
      </c>
      <c r="BN901" s="450" t="str">
        <f t="shared" ca="1" si="914"/>
        <v/>
      </c>
      <c r="BP901" s="450" t="str">
        <f t="shared" ca="1" si="915"/>
        <v/>
      </c>
      <c r="BQ901" s="450" t="str">
        <f t="shared" ca="1" si="916"/>
        <v/>
      </c>
      <c r="BS901" s="450" t="str">
        <f t="shared" ca="1" si="917"/>
        <v/>
      </c>
      <c r="BT901" s="450" t="str">
        <f t="shared" ca="1" si="918"/>
        <v/>
      </c>
      <c r="BU901" s="452"/>
      <c r="BV901" s="446"/>
      <c r="BW901" s="450" t="str">
        <f t="shared" ca="1" si="919"/>
        <v/>
      </c>
      <c r="BX901" s="450" t="str">
        <f t="shared" ca="1" si="920"/>
        <v/>
      </c>
      <c r="BY901" s="452"/>
      <c r="BZ901" s="450" t="str">
        <f t="shared" ca="1" si="921"/>
        <v/>
      </c>
      <c r="CA901" s="450" t="str">
        <f t="shared" ca="1" si="922"/>
        <v/>
      </c>
      <c r="CC901" s="450" t="str">
        <f t="shared" ca="1" si="923"/>
        <v/>
      </c>
      <c r="CD901" s="450" t="str">
        <f t="shared" ca="1" si="924"/>
        <v/>
      </c>
      <c r="CF901" s="450" t="str">
        <f t="shared" si="925"/>
        <v/>
      </c>
      <c r="CG901" s="450" t="str">
        <f t="shared" si="926"/>
        <v/>
      </c>
      <c r="CI901" s="450" t="str">
        <f t="shared" ca="1" si="927"/>
        <v/>
      </c>
      <c r="CJ901" s="450" t="str">
        <f t="shared" ca="1" si="928"/>
        <v/>
      </c>
      <c r="CL901" s="450" t="str">
        <f t="shared" ca="1" si="929"/>
        <v/>
      </c>
      <c r="CM901" s="450" t="str">
        <f t="shared" ca="1" si="930"/>
        <v/>
      </c>
    </row>
    <row r="902" spans="1:91" s="441" customFormat="1" ht="17.7" x14ac:dyDescent="0.6">
      <c r="A902" s="445">
        <v>8</v>
      </c>
      <c r="B902" s="423" t="str">
        <f t="shared" si="934"/>
        <v>global: ifBB 2015</v>
      </c>
      <c r="C902" s="476" t="s">
        <v>435</v>
      </c>
      <c r="D902" s="424" t="s">
        <v>434</v>
      </c>
      <c r="E902" s="476" t="s">
        <v>266</v>
      </c>
      <c r="F902" s="424"/>
      <c r="G902" s="425"/>
      <c r="H902" s="477" t="s">
        <v>240</v>
      </c>
      <c r="I902" s="475">
        <v>2015</v>
      </c>
      <c r="J902" s="306"/>
      <c r="K902" s="580">
        <v>1.38</v>
      </c>
      <c r="L902" s="478" t="s">
        <v>433</v>
      </c>
      <c r="M902" s="532">
        <f t="shared" si="899"/>
        <v>1.38</v>
      </c>
      <c r="N902" s="478" t="s">
        <v>433</v>
      </c>
      <c r="O902" s="432"/>
      <c r="P902" s="431" t="s">
        <v>443</v>
      </c>
      <c r="Q902" s="431"/>
      <c r="S902" s="442">
        <f t="shared" si="931"/>
        <v>1.38</v>
      </c>
      <c r="T902" s="443">
        <f t="shared" si="932"/>
        <v>1.38</v>
      </c>
      <c r="U902" s="442">
        <f t="shared" si="933"/>
        <v>0</v>
      </c>
      <c r="V902" s="444" t="str">
        <f t="shared" si="900"/>
        <v>tons edible feedstock to tons plastic</v>
      </c>
      <c r="Z902" s="446"/>
      <c r="AA902" s="174" t="s">
        <v>440</v>
      </c>
      <c r="AB902" s="174">
        <v>21.69</v>
      </c>
      <c r="AC902" s="174">
        <v>17.63</v>
      </c>
      <c r="AD902" s="174">
        <v>4.59</v>
      </c>
      <c r="AE902" s="174">
        <v>7.03</v>
      </c>
      <c r="AF902" s="174">
        <v>17.850000000000001</v>
      </c>
      <c r="AG902" s="534">
        <f t="shared" si="935"/>
        <v>13.757999999999999</v>
      </c>
      <c r="AP902" s="446"/>
      <c r="AS902" s="453"/>
      <c r="AU902" s="450" t="str">
        <f t="shared" ca="1" si="901"/>
        <v/>
      </c>
      <c r="AV902" s="450" t="str">
        <f t="shared" ca="1" si="902"/>
        <v/>
      </c>
      <c r="AX902" s="450" t="str">
        <f t="shared" ca="1" si="903"/>
        <v/>
      </c>
      <c r="AY902" s="450" t="str">
        <f t="shared" ca="1" si="904"/>
        <v/>
      </c>
      <c r="BA902" s="450" t="str">
        <f t="shared" ca="1" si="905"/>
        <v/>
      </c>
      <c r="BB902" s="450" t="str">
        <f t="shared" ca="1" si="906"/>
        <v/>
      </c>
      <c r="BD902" s="450" t="str">
        <f t="shared" ca="1" si="907"/>
        <v/>
      </c>
      <c r="BE902" s="450" t="str">
        <f t="shared" ca="1" si="908"/>
        <v/>
      </c>
      <c r="BG902" s="450" t="str">
        <f t="shared" ca="1" si="909"/>
        <v/>
      </c>
      <c r="BH902" s="450" t="str">
        <f t="shared" ca="1" si="910"/>
        <v/>
      </c>
      <c r="BI902" s="451"/>
      <c r="BJ902" s="450" t="str">
        <f t="shared" ca="1" si="911"/>
        <v/>
      </c>
      <c r="BK902" s="450" t="str">
        <f t="shared" ca="1" si="912"/>
        <v/>
      </c>
      <c r="BM902" s="450" t="str">
        <f t="shared" ca="1" si="913"/>
        <v/>
      </c>
      <c r="BN902" s="450" t="str">
        <f t="shared" ca="1" si="914"/>
        <v/>
      </c>
      <c r="BP902" s="450" t="str">
        <f t="shared" ca="1" si="915"/>
        <v/>
      </c>
      <c r="BQ902" s="450" t="str">
        <f t="shared" ca="1" si="916"/>
        <v/>
      </c>
      <c r="BS902" s="450" t="str">
        <f t="shared" ca="1" si="917"/>
        <v/>
      </c>
      <c r="BT902" s="450" t="str">
        <f t="shared" ca="1" si="918"/>
        <v/>
      </c>
      <c r="BU902" s="452"/>
      <c r="BV902" s="446"/>
      <c r="BW902" s="450" t="str">
        <f t="shared" ca="1" si="919"/>
        <v/>
      </c>
      <c r="BX902" s="450" t="str">
        <f t="shared" ca="1" si="920"/>
        <v/>
      </c>
      <c r="BY902" s="452"/>
      <c r="BZ902" s="450" t="str">
        <f t="shared" ca="1" si="921"/>
        <v/>
      </c>
      <c r="CA902" s="450" t="str">
        <f t="shared" ca="1" si="922"/>
        <v/>
      </c>
      <c r="CC902" s="450" t="str">
        <f t="shared" ca="1" si="923"/>
        <v/>
      </c>
      <c r="CD902" s="450" t="str">
        <f t="shared" ca="1" si="924"/>
        <v/>
      </c>
      <c r="CF902" s="450" t="str">
        <f t="shared" si="925"/>
        <v/>
      </c>
      <c r="CG902" s="450" t="str">
        <f t="shared" si="926"/>
        <v/>
      </c>
      <c r="CI902" s="450" t="str">
        <f t="shared" ca="1" si="927"/>
        <v/>
      </c>
      <c r="CJ902" s="450" t="str">
        <f t="shared" ca="1" si="928"/>
        <v/>
      </c>
      <c r="CL902" s="450" t="str">
        <f t="shared" ca="1" si="929"/>
        <v/>
      </c>
      <c r="CM902" s="450" t="str">
        <f t="shared" ca="1" si="930"/>
        <v/>
      </c>
    </row>
    <row r="903" spans="1:91" s="441" customFormat="1" ht="17.7" x14ac:dyDescent="0.6">
      <c r="A903" s="445">
        <v>9</v>
      </c>
      <c r="B903" s="423" t="str">
        <f t="shared" si="934"/>
        <v>global: ifBB 2015</v>
      </c>
      <c r="C903" s="476" t="s">
        <v>435</v>
      </c>
      <c r="D903" s="424" t="s">
        <v>434</v>
      </c>
      <c r="E903" s="476" t="s">
        <v>266</v>
      </c>
      <c r="F903" s="424"/>
      <c r="G903" s="425"/>
      <c r="H903" s="477" t="s">
        <v>240</v>
      </c>
      <c r="I903" s="475">
        <v>2015</v>
      </c>
      <c r="J903" s="306"/>
      <c r="K903" s="580">
        <v>0.42</v>
      </c>
      <c r="L903" s="478" t="s">
        <v>433</v>
      </c>
      <c r="M903" s="532">
        <f t="shared" si="899"/>
        <v>0.42</v>
      </c>
      <c r="N903" s="478" t="s">
        <v>433</v>
      </c>
      <c r="O903" s="432"/>
      <c r="P903" s="431" t="s">
        <v>444</v>
      </c>
      <c r="Q903" s="431"/>
      <c r="S903" s="442">
        <f t="shared" si="931"/>
        <v>0.42</v>
      </c>
      <c r="T903" s="443">
        <f t="shared" si="932"/>
        <v>0.42</v>
      </c>
      <c r="U903" s="442">
        <f t="shared" si="933"/>
        <v>0</v>
      </c>
      <c r="V903" s="444" t="str">
        <f t="shared" si="900"/>
        <v>tons edible feedstock to tons plastic</v>
      </c>
      <c r="Z903" s="446"/>
      <c r="AA903" s="174" t="s">
        <v>457</v>
      </c>
      <c r="AB903" s="174">
        <v>33.53</v>
      </c>
      <c r="AC903" s="174">
        <v>27.25</v>
      </c>
      <c r="AD903" s="174">
        <v>7.06</v>
      </c>
      <c r="AE903" s="174">
        <v>10.86</v>
      </c>
      <c r="AF903" s="174">
        <v>27.51</v>
      </c>
      <c r="AG903" s="534">
        <f t="shared" si="935"/>
        <v>21.242000000000001</v>
      </c>
      <c r="AP903" s="446"/>
      <c r="AS903" s="453"/>
      <c r="AU903" s="450" t="str">
        <f t="shared" ca="1" si="901"/>
        <v/>
      </c>
      <c r="AV903" s="450" t="str">
        <f t="shared" ca="1" si="902"/>
        <v/>
      </c>
      <c r="AX903" s="450" t="str">
        <f t="shared" ca="1" si="903"/>
        <v/>
      </c>
      <c r="AY903" s="450" t="str">
        <f t="shared" ca="1" si="904"/>
        <v/>
      </c>
      <c r="BA903" s="450" t="str">
        <f t="shared" ca="1" si="905"/>
        <v/>
      </c>
      <c r="BB903" s="450" t="str">
        <f t="shared" ca="1" si="906"/>
        <v/>
      </c>
      <c r="BD903" s="450" t="str">
        <f t="shared" ca="1" si="907"/>
        <v/>
      </c>
      <c r="BE903" s="450" t="str">
        <f t="shared" ca="1" si="908"/>
        <v/>
      </c>
      <c r="BG903" s="450" t="str">
        <f t="shared" ca="1" si="909"/>
        <v/>
      </c>
      <c r="BH903" s="450" t="str">
        <f t="shared" ca="1" si="910"/>
        <v/>
      </c>
      <c r="BI903" s="451"/>
      <c r="BJ903" s="450" t="str">
        <f t="shared" ca="1" si="911"/>
        <v/>
      </c>
      <c r="BK903" s="450" t="str">
        <f t="shared" ca="1" si="912"/>
        <v/>
      </c>
      <c r="BM903" s="450" t="str">
        <f t="shared" ca="1" si="913"/>
        <v/>
      </c>
      <c r="BN903" s="450" t="str">
        <f t="shared" ca="1" si="914"/>
        <v/>
      </c>
      <c r="BP903" s="450" t="str">
        <f t="shared" ca="1" si="915"/>
        <v/>
      </c>
      <c r="BQ903" s="450" t="str">
        <f t="shared" ca="1" si="916"/>
        <v/>
      </c>
      <c r="BS903" s="450" t="str">
        <f t="shared" ca="1" si="917"/>
        <v/>
      </c>
      <c r="BT903" s="450" t="str">
        <f t="shared" ca="1" si="918"/>
        <v/>
      </c>
      <c r="BU903" s="452"/>
      <c r="BV903" s="446"/>
      <c r="BW903" s="450" t="str">
        <f t="shared" ca="1" si="919"/>
        <v/>
      </c>
      <c r="BX903" s="450" t="str">
        <f t="shared" ca="1" si="920"/>
        <v/>
      </c>
      <c r="BY903" s="452"/>
      <c r="BZ903" s="450" t="str">
        <f t="shared" ca="1" si="921"/>
        <v/>
      </c>
      <c r="CA903" s="450" t="str">
        <f t="shared" ca="1" si="922"/>
        <v/>
      </c>
      <c r="CC903" s="450" t="str">
        <f t="shared" ca="1" si="923"/>
        <v/>
      </c>
      <c r="CD903" s="450" t="str">
        <f t="shared" ca="1" si="924"/>
        <v/>
      </c>
      <c r="CF903" s="450" t="str">
        <f t="shared" si="925"/>
        <v/>
      </c>
      <c r="CG903" s="450" t="str">
        <f t="shared" si="926"/>
        <v/>
      </c>
      <c r="CI903" s="450" t="str">
        <f t="shared" ca="1" si="927"/>
        <v/>
      </c>
      <c r="CJ903" s="450" t="str">
        <f t="shared" ca="1" si="928"/>
        <v/>
      </c>
      <c r="CL903" s="450" t="str">
        <f t="shared" ca="1" si="929"/>
        <v/>
      </c>
      <c r="CM903" s="450" t="str">
        <f t="shared" ca="1" si="930"/>
        <v/>
      </c>
    </row>
    <row r="904" spans="1:91" s="441" customFormat="1" ht="17.7" x14ac:dyDescent="0.6">
      <c r="A904" s="445">
        <v>10</v>
      </c>
      <c r="B904" s="423" t="str">
        <f t="shared" si="934"/>
        <v>global: ifBB 2015</v>
      </c>
      <c r="C904" s="476" t="s">
        <v>435</v>
      </c>
      <c r="D904" s="424" t="s">
        <v>434</v>
      </c>
      <c r="E904" s="476" t="s">
        <v>266</v>
      </c>
      <c r="F904" s="424"/>
      <c r="G904" s="425"/>
      <c r="H904" s="477" t="s">
        <v>240</v>
      </c>
      <c r="I904" s="475">
        <v>2015</v>
      </c>
      <c r="J904" s="306"/>
      <c r="K904" s="580">
        <v>0.7</v>
      </c>
      <c r="L904" s="478" t="s">
        <v>433</v>
      </c>
      <c r="M904" s="539">
        <f>K904/39.38</f>
        <v>1.7775520568816656E-2</v>
      </c>
      <c r="N904" s="478" t="s">
        <v>433</v>
      </c>
      <c r="O904" s="432"/>
      <c r="P904" s="431" t="s">
        <v>445</v>
      </c>
      <c r="Q904" s="431"/>
      <c r="S904" s="442">
        <f t="shared" si="931"/>
        <v>1.7775520568816656E-2</v>
      </c>
      <c r="T904" s="443">
        <f t="shared" si="932"/>
        <v>1.7775520568816656E-2</v>
      </c>
      <c r="U904" s="442">
        <f t="shared" si="933"/>
        <v>0</v>
      </c>
      <c r="V904" s="444" t="str">
        <f t="shared" si="900"/>
        <v>tons edible feedstock to tons plastic</v>
      </c>
      <c r="Z904" s="446"/>
      <c r="AA904" s="174" t="s">
        <v>442</v>
      </c>
      <c r="AB904" s="174">
        <v>23.61</v>
      </c>
      <c r="AC904" s="174">
        <v>19.190000000000001</v>
      </c>
      <c r="AD904" s="174">
        <v>4.99</v>
      </c>
      <c r="AE904" s="174">
        <v>7.64</v>
      </c>
      <c r="AF904" s="174">
        <v>19.37</v>
      </c>
      <c r="AG904" s="534">
        <f t="shared" si="935"/>
        <v>14.959999999999999</v>
      </c>
      <c r="AP904" s="446"/>
      <c r="AS904" s="453"/>
      <c r="AU904" s="450" t="str">
        <f t="shared" ca="1" si="901"/>
        <v/>
      </c>
      <c r="AV904" s="450" t="str">
        <f t="shared" ca="1" si="902"/>
        <v/>
      </c>
      <c r="AX904" s="450" t="str">
        <f t="shared" ca="1" si="903"/>
        <v/>
      </c>
      <c r="AY904" s="450" t="str">
        <f t="shared" ca="1" si="904"/>
        <v/>
      </c>
      <c r="BA904" s="450" t="str">
        <f t="shared" ca="1" si="905"/>
        <v/>
      </c>
      <c r="BB904" s="450" t="str">
        <f t="shared" ca="1" si="906"/>
        <v/>
      </c>
      <c r="BD904" s="450" t="str">
        <f t="shared" ca="1" si="907"/>
        <v/>
      </c>
      <c r="BE904" s="450" t="str">
        <f t="shared" ca="1" si="908"/>
        <v/>
      </c>
      <c r="BG904" s="450" t="str">
        <f t="shared" ca="1" si="909"/>
        <v/>
      </c>
      <c r="BH904" s="450" t="str">
        <f t="shared" ca="1" si="910"/>
        <v/>
      </c>
      <c r="BI904" s="451"/>
      <c r="BJ904" s="450" t="str">
        <f t="shared" ca="1" si="911"/>
        <v/>
      </c>
      <c r="BK904" s="450" t="str">
        <f t="shared" ca="1" si="912"/>
        <v/>
      </c>
      <c r="BM904" s="450" t="str">
        <f t="shared" ca="1" si="913"/>
        <v/>
      </c>
      <c r="BN904" s="450" t="str">
        <f t="shared" ca="1" si="914"/>
        <v/>
      </c>
      <c r="BP904" s="450" t="str">
        <f t="shared" ca="1" si="915"/>
        <v/>
      </c>
      <c r="BQ904" s="450" t="str">
        <f t="shared" ca="1" si="916"/>
        <v/>
      </c>
      <c r="BS904" s="450" t="str">
        <f t="shared" ca="1" si="917"/>
        <v/>
      </c>
      <c r="BT904" s="450" t="str">
        <f t="shared" ca="1" si="918"/>
        <v/>
      </c>
      <c r="BU904" s="452"/>
      <c r="BV904" s="446"/>
      <c r="BW904" s="450" t="str">
        <f t="shared" ca="1" si="919"/>
        <v/>
      </c>
      <c r="BX904" s="450" t="str">
        <f t="shared" ca="1" si="920"/>
        <v/>
      </c>
      <c r="BY904" s="452"/>
      <c r="BZ904" s="450" t="str">
        <f t="shared" ca="1" si="921"/>
        <v/>
      </c>
      <c r="CA904" s="450" t="str">
        <f t="shared" ca="1" si="922"/>
        <v/>
      </c>
      <c r="CC904" s="450" t="str">
        <f t="shared" ca="1" si="923"/>
        <v/>
      </c>
      <c r="CD904" s="450" t="str">
        <f t="shared" ca="1" si="924"/>
        <v/>
      </c>
      <c r="CF904" s="450" t="str">
        <f t="shared" si="925"/>
        <v/>
      </c>
      <c r="CG904" s="450" t="str">
        <f t="shared" si="926"/>
        <v/>
      </c>
      <c r="CI904" s="450" t="str">
        <f t="shared" ca="1" si="927"/>
        <v/>
      </c>
      <c r="CJ904" s="450" t="str">
        <f t="shared" ca="1" si="928"/>
        <v/>
      </c>
      <c r="CL904" s="450" t="str">
        <f t="shared" ca="1" si="929"/>
        <v/>
      </c>
      <c r="CM904" s="450" t="str">
        <f t="shared" ca="1" si="930"/>
        <v/>
      </c>
    </row>
    <row r="905" spans="1:91" s="441" customFormat="1" ht="17.7" x14ac:dyDescent="0.6">
      <c r="A905" s="445">
        <v>11</v>
      </c>
      <c r="B905" s="423" t="str">
        <f t="shared" si="934"/>
        <v>global: ifBB 2015</v>
      </c>
      <c r="C905" s="476" t="s">
        <v>435</v>
      </c>
      <c r="D905" s="424" t="s">
        <v>434</v>
      </c>
      <c r="E905" s="476" t="s">
        <v>266</v>
      </c>
      <c r="F905" s="424"/>
      <c r="G905" s="425"/>
      <c r="H905" s="477" t="s">
        <v>240</v>
      </c>
      <c r="I905" s="475">
        <v>2015</v>
      </c>
      <c r="J905" s="306"/>
      <c r="K905" s="580">
        <v>0.97</v>
      </c>
      <c r="L905" s="478" t="s">
        <v>433</v>
      </c>
      <c r="M905" s="539">
        <f>K905/39.38</f>
        <v>2.4631792788217366E-2</v>
      </c>
      <c r="N905" s="478" t="s">
        <v>433</v>
      </c>
      <c r="O905" s="432"/>
      <c r="P905" s="431" t="s">
        <v>446</v>
      </c>
      <c r="Q905" s="431"/>
      <c r="S905" s="442">
        <f t="shared" si="931"/>
        <v>2.4631792788217366E-2</v>
      </c>
      <c r="T905" s="443">
        <f t="shared" si="932"/>
        <v>2.4631792788217366E-2</v>
      </c>
      <c r="U905" s="442">
        <f t="shared" si="933"/>
        <v>0</v>
      </c>
      <c r="V905" s="444" t="str">
        <f t="shared" si="900"/>
        <v>tons edible feedstock to tons plastic</v>
      </c>
      <c r="Z905" s="446"/>
      <c r="AA905" s="174" t="s">
        <v>458</v>
      </c>
      <c r="AB905" s="174"/>
      <c r="AC905" s="174"/>
      <c r="AD905" s="174"/>
      <c r="AE905" s="174"/>
      <c r="AF905" s="174"/>
      <c r="AG905" s="534"/>
      <c r="AP905" s="446"/>
      <c r="AS905" s="453"/>
      <c r="AU905" s="450" t="str">
        <f t="shared" ca="1" si="901"/>
        <v/>
      </c>
      <c r="AV905" s="450" t="str">
        <f t="shared" ca="1" si="902"/>
        <v/>
      </c>
      <c r="AX905" s="450" t="str">
        <f t="shared" ca="1" si="903"/>
        <v/>
      </c>
      <c r="AY905" s="450" t="str">
        <f t="shared" ca="1" si="904"/>
        <v/>
      </c>
      <c r="BA905" s="450" t="str">
        <f t="shared" ca="1" si="905"/>
        <v/>
      </c>
      <c r="BB905" s="450" t="str">
        <f t="shared" ca="1" si="906"/>
        <v/>
      </c>
      <c r="BD905" s="450" t="str">
        <f t="shared" ca="1" si="907"/>
        <v/>
      </c>
      <c r="BE905" s="450" t="str">
        <f t="shared" ca="1" si="908"/>
        <v/>
      </c>
      <c r="BG905" s="450" t="str">
        <f t="shared" ca="1" si="909"/>
        <v/>
      </c>
      <c r="BH905" s="450" t="str">
        <f t="shared" ca="1" si="910"/>
        <v/>
      </c>
      <c r="BI905" s="451"/>
      <c r="BJ905" s="450" t="str">
        <f t="shared" ca="1" si="911"/>
        <v/>
      </c>
      <c r="BK905" s="450" t="str">
        <f t="shared" ca="1" si="912"/>
        <v/>
      </c>
      <c r="BM905" s="450" t="str">
        <f t="shared" ca="1" si="913"/>
        <v/>
      </c>
      <c r="BN905" s="450" t="str">
        <f t="shared" ca="1" si="914"/>
        <v/>
      </c>
      <c r="BP905" s="450" t="str">
        <f t="shared" ca="1" si="915"/>
        <v/>
      </c>
      <c r="BQ905" s="450" t="str">
        <f t="shared" ca="1" si="916"/>
        <v/>
      </c>
      <c r="BS905" s="450" t="str">
        <f t="shared" ca="1" si="917"/>
        <v/>
      </c>
      <c r="BT905" s="450" t="str">
        <f t="shared" ca="1" si="918"/>
        <v/>
      </c>
      <c r="BU905" s="452"/>
      <c r="BV905" s="446"/>
      <c r="BW905" s="450" t="str">
        <f t="shared" ca="1" si="919"/>
        <v/>
      </c>
      <c r="BX905" s="450" t="str">
        <f t="shared" ca="1" si="920"/>
        <v/>
      </c>
      <c r="BY905" s="452"/>
      <c r="BZ905" s="450" t="str">
        <f t="shared" ca="1" si="921"/>
        <v/>
      </c>
      <c r="CA905" s="450" t="str">
        <f t="shared" ca="1" si="922"/>
        <v/>
      </c>
      <c r="CC905" s="450" t="str">
        <f t="shared" ca="1" si="923"/>
        <v/>
      </c>
      <c r="CD905" s="450" t="str">
        <f t="shared" ca="1" si="924"/>
        <v/>
      </c>
      <c r="CF905" s="450" t="str">
        <f t="shared" si="925"/>
        <v/>
      </c>
      <c r="CG905" s="450" t="str">
        <f t="shared" si="926"/>
        <v/>
      </c>
      <c r="CI905" s="450" t="str">
        <f t="shared" ca="1" si="927"/>
        <v/>
      </c>
      <c r="CJ905" s="450" t="str">
        <f t="shared" ca="1" si="928"/>
        <v/>
      </c>
      <c r="CL905" s="450" t="str">
        <f t="shared" ca="1" si="929"/>
        <v/>
      </c>
      <c r="CM905" s="450" t="str">
        <f t="shared" ca="1" si="930"/>
        <v/>
      </c>
    </row>
    <row r="906" spans="1:91" s="441" customFormat="1" ht="17.7" x14ac:dyDescent="0.6">
      <c r="A906" s="445">
        <v>12</v>
      </c>
      <c r="B906" s="423" t="str">
        <f t="shared" si="934"/>
        <v xml:space="preserve">: </v>
      </c>
      <c r="C906" s="424"/>
      <c r="D906" s="424"/>
      <c r="E906" s="425"/>
      <c r="F906" s="424"/>
      <c r="G906" s="425"/>
      <c r="H906" s="305"/>
      <c r="I906" s="424"/>
      <c r="J906" s="306"/>
      <c r="K906" s="529"/>
      <c r="L906" s="478" t="s">
        <v>433</v>
      </c>
      <c r="M906" s="539"/>
      <c r="N906" s="478" t="s">
        <v>433</v>
      </c>
      <c r="O906" s="432"/>
      <c r="P906" s="431"/>
      <c r="Q906" s="431"/>
      <c r="S906" s="442" t="str">
        <f t="shared" si="931"/>
        <v/>
      </c>
      <c r="T906" s="443" t="str">
        <f t="shared" si="932"/>
        <v/>
      </c>
      <c r="U906" s="442" t="str">
        <f t="shared" si="933"/>
        <v/>
      </c>
      <c r="V906" s="444" t="str">
        <f t="shared" si="900"/>
        <v>tons edible feedstock to tons plastic</v>
      </c>
      <c r="Z906" s="446"/>
      <c r="AA906" s="174" t="s">
        <v>443</v>
      </c>
      <c r="AB906" s="174"/>
      <c r="AC906" s="174"/>
      <c r="AD906" s="174">
        <v>1.07</v>
      </c>
      <c r="AE906" s="174">
        <v>1.64</v>
      </c>
      <c r="AF906" s="174">
        <v>4.17</v>
      </c>
      <c r="AG906" s="534">
        <f>SUM(AB906:AF906)/5</f>
        <v>1.3759999999999999</v>
      </c>
      <c r="AP906" s="446"/>
      <c r="AS906" s="453"/>
      <c r="AU906" s="450" t="str">
        <f t="shared" ca="1" si="901"/>
        <v/>
      </c>
      <c r="AV906" s="450" t="str">
        <f t="shared" ca="1" si="902"/>
        <v/>
      </c>
      <c r="AX906" s="450" t="str">
        <f t="shared" ca="1" si="903"/>
        <v/>
      </c>
      <c r="AY906" s="450" t="str">
        <f t="shared" ca="1" si="904"/>
        <v/>
      </c>
      <c r="BA906" s="450" t="str">
        <f t="shared" ca="1" si="905"/>
        <v/>
      </c>
      <c r="BB906" s="450" t="str">
        <f t="shared" ca="1" si="906"/>
        <v/>
      </c>
      <c r="BD906" s="450" t="str">
        <f t="shared" ca="1" si="907"/>
        <v/>
      </c>
      <c r="BE906" s="450" t="str">
        <f t="shared" ca="1" si="908"/>
        <v/>
      </c>
      <c r="BG906" s="450" t="str">
        <f t="shared" ca="1" si="909"/>
        <v/>
      </c>
      <c r="BH906" s="450" t="str">
        <f t="shared" ca="1" si="910"/>
        <v/>
      </c>
      <c r="BI906" s="451"/>
      <c r="BJ906" s="450" t="str">
        <f t="shared" ca="1" si="911"/>
        <v/>
      </c>
      <c r="BK906" s="450" t="str">
        <f t="shared" ca="1" si="912"/>
        <v/>
      </c>
      <c r="BM906" s="450" t="str">
        <f t="shared" ca="1" si="913"/>
        <v/>
      </c>
      <c r="BN906" s="450" t="str">
        <f t="shared" ca="1" si="914"/>
        <v/>
      </c>
      <c r="BP906" s="450" t="str">
        <f t="shared" ca="1" si="915"/>
        <v/>
      </c>
      <c r="BQ906" s="450" t="str">
        <f t="shared" ca="1" si="916"/>
        <v/>
      </c>
      <c r="BS906" s="450" t="str">
        <f t="shared" ca="1" si="917"/>
        <v/>
      </c>
      <c r="BT906" s="450" t="str">
        <f t="shared" ca="1" si="918"/>
        <v/>
      </c>
      <c r="BU906" s="452"/>
      <c r="BV906" s="446"/>
      <c r="BW906" s="450" t="str">
        <f t="shared" ca="1" si="919"/>
        <v/>
      </c>
      <c r="BX906" s="450" t="str">
        <f t="shared" ca="1" si="920"/>
        <v/>
      </c>
      <c r="BY906" s="452"/>
      <c r="BZ906" s="450" t="str">
        <f t="shared" ca="1" si="921"/>
        <v/>
      </c>
      <c r="CA906" s="450" t="str">
        <f t="shared" ca="1" si="922"/>
        <v/>
      </c>
      <c r="CC906" s="450" t="str">
        <f t="shared" ca="1" si="923"/>
        <v/>
      </c>
      <c r="CD906" s="450" t="str">
        <f t="shared" ca="1" si="924"/>
        <v/>
      </c>
      <c r="CF906" s="450" t="str">
        <f t="shared" si="925"/>
        <v/>
      </c>
      <c r="CG906" s="450" t="str">
        <f t="shared" si="926"/>
        <v/>
      </c>
      <c r="CI906" s="450" t="str">
        <f t="shared" ca="1" si="927"/>
        <v/>
      </c>
      <c r="CJ906" s="450" t="str">
        <f t="shared" ca="1" si="928"/>
        <v/>
      </c>
      <c r="CL906" s="450" t="str">
        <f t="shared" ca="1" si="929"/>
        <v/>
      </c>
      <c r="CM906" s="450" t="str">
        <f t="shared" ca="1" si="930"/>
        <v/>
      </c>
    </row>
    <row r="907" spans="1:91" s="441" customFormat="1" ht="17.7" x14ac:dyDescent="0.6">
      <c r="A907" s="445">
        <v>13</v>
      </c>
      <c r="B907" s="423" t="str">
        <f t="shared" si="934"/>
        <v xml:space="preserve">: </v>
      </c>
      <c r="C907" s="424"/>
      <c r="D907" s="424"/>
      <c r="E907" s="425"/>
      <c r="F907" s="424"/>
      <c r="G907" s="425"/>
      <c r="H907" s="305"/>
      <c r="I907" s="424"/>
      <c r="J907" s="306"/>
      <c r="K907" s="529"/>
      <c r="L907" s="478" t="s">
        <v>433</v>
      </c>
      <c r="M907" s="539"/>
      <c r="N907" s="478" t="s">
        <v>433</v>
      </c>
      <c r="O907" s="432"/>
      <c r="P907" s="431"/>
      <c r="Q907" s="431"/>
      <c r="S907" s="442" t="str">
        <f t="shared" si="931"/>
        <v/>
      </c>
      <c r="T907" s="443" t="str">
        <f t="shared" si="932"/>
        <v/>
      </c>
      <c r="U907" s="442" t="str">
        <f t="shared" si="933"/>
        <v/>
      </c>
      <c r="V907" s="444" t="str">
        <f t="shared" si="900"/>
        <v>tons edible feedstock to tons plastic</v>
      </c>
      <c r="Z907" s="446"/>
      <c r="AA907" s="174" t="s">
        <v>459</v>
      </c>
      <c r="AB907" s="174"/>
      <c r="AC907" s="174"/>
      <c r="AD907" s="174">
        <v>0.33</v>
      </c>
      <c r="AE907" s="174">
        <v>0.5</v>
      </c>
      <c r="AF907" s="174">
        <v>1.28</v>
      </c>
      <c r="AG907" s="534">
        <f>SUM(AB907:AF907)/5</f>
        <v>0.42200000000000004</v>
      </c>
      <c r="AP907" s="446"/>
      <c r="AS907" s="453"/>
      <c r="AU907" s="450" t="str">
        <f t="shared" ca="1" si="901"/>
        <v/>
      </c>
      <c r="AV907" s="450" t="str">
        <f t="shared" ca="1" si="902"/>
        <v/>
      </c>
      <c r="AX907" s="450" t="str">
        <f t="shared" ca="1" si="903"/>
        <v/>
      </c>
      <c r="AY907" s="450" t="str">
        <f t="shared" ca="1" si="904"/>
        <v/>
      </c>
      <c r="BA907" s="450" t="str">
        <f t="shared" ca="1" si="905"/>
        <v/>
      </c>
      <c r="BB907" s="450" t="str">
        <f t="shared" ca="1" si="906"/>
        <v/>
      </c>
      <c r="BD907" s="450" t="str">
        <f t="shared" ca="1" si="907"/>
        <v/>
      </c>
      <c r="BE907" s="450" t="str">
        <f t="shared" ca="1" si="908"/>
        <v/>
      </c>
      <c r="BG907" s="450" t="str">
        <f t="shared" ca="1" si="909"/>
        <v/>
      </c>
      <c r="BH907" s="450" t="str">
        <f t="shared" ca="1" si="910"/>
        <v/>
      </c>
      <c r="BI907" s="451"/>
      <c r="BJ907" s="450" t="str">
        <f t="shared" ca="1" si="911"/>
        <v/>
      </c>
      <c r="BK907" s="450" t="str">
        <f t="shared" ca="1" si="912"/>
        <v/>
      </c>
      <c r="BM907" s="450" t="str">
        <f t="shared" ca="1" si="913"/>
        <v/>
      </c>
      <c r="BN907" s="450" t="str">
        <f t="shared" ca="1" si="914"/>
        <v/>
      </c>
      <c r="BP907" s="450" t="str">
        <f t="shared" ca="1" si="915"/>
        <v/>
      </c>
      <c r="BQ907" s="450" t="str">
        <f t="shared" ca="1" si="916"/>
        <v/>
      </c>
      <c r="BS907" s="450" t="str">
        <f t="shared" ca="1" si="917"/>
        <v/>
      </c>
      <c r="BT907" s="450" t="str">
        <f t="shared" ca="1" si="918"/>
        <v/>
      </c>
      <c r="BU907" s="452"/>
      <c r="BV907" s="446"/>
      <c r="BW907" s="450" t="str">
        <f t="shared" ca="1" si="919"/>
        <v/>
      </c>
      <c r="BX907" s="450" t="str">
        <f t="shared" ca="1" si="920"/>
        <v/>
      </c>
      <c r="BY907" s="452"/>
      <c r="BZ907" s="450" t="str">
        <f t="shared" ca="1" si="921"/>
        <v/>
      </c>
      <c r="CA907" s="450" t="str">
        <f t="shared" ca="1" si="922"/>
        <v/>
      </c>
      <c r="CC907" s="450" t="str">
        <f t="shared" ca="1" si="923"/>
        <v/>
      </c>
      <c r="CD907" s="450" t="str">
        <f t="shared" ca="1" si="924"/>
        <v/>
      </c>
      <c r="CF907" s="450" t="str">
        <f t="shared" si="925"/>
        <v/>
      </c>
      <c r="CG907" s="450" t="str">
        <f t="shared" si="926"/>
        <v/>
      </c>
      <c r="CI907" s="450" t="str">
        <f t="shared" ca="1" si="927"/>
        <v/>
      </c>
      <c r="CJ907" s="450" t="str">
        <f t="shared" ca="1" si="928"/>
        <v/>
      </c>
      <c r="CL907" s="450" t="str">
        <f t="shared" ca="1" si="929"/>
        <v/>
      </c>
      <c r="CM907" s="450" t="str">
        <f t="shared" ca="1" si="930"/>
        <v/>
      </c>
    </row>
    <row r="908" spans="1:91" s="441" customFormat="1" ht="17.7" x14ac:dyDescent="0.6">
      <c r="A908" s="445">
        <v>14</v>
      </c>
      <c r="B908" s="423" t="str">
        <f t="shared" si="934"/>
        <v xml:space="preserve">: </v>
      </c>
      <c r="C908" s="424"/>
      <c r="D908" s="424"/>
      <c r="E908" s="425"/>
      <c r="F908" s="424"/>
      <c r="G908" s="425"/>
      <c r="H908" s="305"/>
      <c r="I908" s="424"/>
      <c r="J908" s="306"/>
      <c r="K908" s="529"/>
      <c r="L908" s="478" t="s">
        <v>433</v>
      </c>
      <c r="M908" s="539"/>
      <c r="N908" s="478" t="s">
        <v>433</v>
      </c>
      <c r="O908" s="432"/>
      <c r="P908" s="431"/>
      <c r="Q908" s="431"/>
      <c r="S908" s="442" t="str">
        <f t="shared" si="931"/>
        <v/>
      </c>
      <c r="T908" s="443" t="str">
        <f t="shared" si="932"/>
        <v/>
      </c>
      <c r="U908" s="442" t="str">
        <f t="shared" si="933"/>
        <v/>
      </c>
      <c r="V908" s="444" t="str">
        <f t="shared" si="900"/>
        <v>tons edible feedstock to tons plastic</v>
      </c>
      <c r="Z908" s="446"/>
      <c r="AA908" s="174" t="s">
        <v>460</v>
      </c>
      <c r="AB908" s="174"/>
      <c r="AC908" s="174"/>
      <c r="AD908" s="174">
        <v>0.54</v>
      </c>
      <c r="AE908" s="174">
        <v>0.83</v>
      </c>
      <c r="AF908" s="174">
        <v>2.11</v>
      </c>
      <c r="AG908" s="534">
        <f>SUM(AB908:AF908)/5</f>
        <v>0.69599999999999995</v>
      </c>
      <c r="AP908" s="446"/>
      <c r="AS908" s="453"/>
      <c r="AU908" s="450" t="str">
        <f t="shared" ca="1" si="901"/>
        <v/>
      </c>
      <c r="AV908" s="450" t="str">
        <f t="shared" ca="1" si="902"/>
        <v/>
      </c>
      <c r="AX908" s="450" t="str">
        <f t="shared" ca="1" si="903"/>
        <v/>
      </c>
      <c r="AY908" s="450" t="str">
        <f t="shared" ca="1" si="904"/>
        <v/>
      </c>
      <c r="BA908" s="450" t="str">
        <f t="shared" ca="1" si="905"/>
        <v/>
      </c>
      <c r="BB908" s="450" t="str">
        <f t="shared" ca="1" si="906"/>
        <v/>
      </c>
      <c r="BD908" s="450" t="str">
        <f t="shared" ca="1" si="907"/>
        <v/>
      </c>
      <c r="BE908" s="450" t="str">
        <f t="shared" ca="1" si="908"/>
        <v/>
      </c>
      <c r="BG908" s="450" t="str">
        <f t="shared" ca="1" si="909"/>
        <v/>
      </c>
      <c r="BH908" s="450" t="str">
        <f t="shared" ca="1" si="910"/>
        <v/>
      </c>
      <c r="BI908" s="451"/>
      <c r="BJ908" s="450" t="str">
        <f t="shared" ca="1" si="911"/>
        <v/>
      </c>
      <c r="BK908" s="450" t="str">
        <f t="shared" ca="1" si="912"/>
        <v/>
      </c>
      <c r="BM908" s="450" t="str">
        <f t="shared" ca="1" si="913"/>
        <v/>
      </c>
      <c r="BN908" s="450" t="str">
        <f t="shared" ca="1" si="914"/>
        <v/>
      </c>
      <c r="BP908" s="450" t="str">
        <f t="shared" ca="1" si="915"/>
        <v/>
      </c>
      <c r="BQ908" s="450" t="str">
        <f t="shared" ca="1" si="916"/>
        <v/>
      </c>
      <c r="BS908" s="450" t="str">
        <f t="shared" ca="1" si="917"/>
        <v/>
      </c>
      <c r="BT908" s="450" t="str">
        <f t="shared" ca="1" si="918"/>
        <v/>
      </c>
      <c r="BU908" s="452"/>
      <c r="BV908" s="446"/>
      <c r="BW908" s="450" t="str">
        <f t="shared" ca="1" si="919"/>
        <v/>
      </c>
      <c r="BX908" s="450" t="str">
        <f t="shared" ca="1" si="920"/>
        <v/>
      </c>
      <c r="BY908" s="452"/>
      <c r="BZ908" s="450" t="str">
        <f t="shared" ca="1" si="921"/>
        <v/>
      </c>
      <c r="CA908" s="450" t="str">
        <f t="shared" ca="1" si="922"/>
        <v/>
      </c>
      <c r="CC908" s="450" t="str">
        <f t="shared" ca="1" si="923"/>
        <v/>
      </c>
      <c r="CD908" s="450" t="str">
        <f t="shared" ca="1" si="924"/>
        <v/>
      </c>
      <c r="CF908" s="450" t="str">
        <f t="shared" si="925"/>
        <v/>
      </c>
      <c r="CG908" s="450" t="str">
        <f t="shared" si="926"/>
        <v/>
      </c>
      <c r="CI908" s="450" t="str">
        <f t="shared" ca="1" si="927"/>
        <v/>
      </c>
      <c r="CJ908" s="450" t="str">
        <f t="shared" ca="1" si="928"/>
        <v/>
      </c>
      <c r="CL908" s="450" t="str">
        <f t="shared" ca="1" si="929"/>
        <v/>
      </c>
      <c r="CM908" s="450" t="str">
        <f t="shared" ca="1" si="930"/>
        <v/>
      </c>
    </row>
    <row r="909" spans="1:91" s="441" customFormat="1" ht="17.7" x14ac:dyDescent="0.6">
      <c r="A909" s="445">
        <v>15</v>
      </c>
      <c r="B909" s="423" t="str">
        <f t="shared" si="934"/>
        <v xml:space="preserve">: </v>
      </c>
      <c r="C909" s="424"/>
      <c r="D909" s="424"/>
      <c r="E909" s="425"/>
      <c r="F909" s="424"/>
      <c r="G909" s="425"/>
      <c r="H909" s="305"/>
      <c r="I909" s="424"/>
      <c r="J909" s="306"/>
      <c r="K909" s="529"/>
      <c r="L909" s="478" t="s">
        <v>433</v>
      </c>
      <c r="M909" s="539"/>
      <c r="N909" s="478" t="s">
        <v>433</v>
      </c>
      <c r="O909" s="432"/>
      <c r="P909" s="431"/>
      <c r="Q909" s="431"/>
      <c r="S909" s="442" t="str">
        <f t="shared" si="931"/>
        <v/>
      </c>
      <c r="T909" s="443" t="str">
        <f t="shared" si="932"/>
        <v/>
      </c>
      <c r="U909" s="442" t="str">
        <f t="shared" si="933"/>
        <v/>
      </c>
      <c r="V909" s="444" t="str">
        <f t="shared" si="900"/>
        <v>tons edible feedstock to tons plastic</v>
      </c>
      <c r="Z909" s="446"/>
      <c r="AA909" s="174" t="s">
        <v>461</v>
      </c>
      <c r="AB909" s="174"/>
      <c r="AC909" s="174"/>
      <c r="AD909" s="174">
        <v>0.76</v>
      </c>
      <c r="AE909" s="174">
        <v>1.1599999999999999</v>
      </c>
      <c r="AF909" s="174">
        <v>2.95</v>
      </c>
      <c r="AG909" s="534">
        <f>SUM(AB909:AF909)/5</f>
        <v>0.97399999999999998</v>
      </c>
      <c r="AP909" s="446"/>
      <c r="AS909" s="453"/>
      <c r="AU909" s="450" t="str">
        <f t="shared" ca="1" si="901"/>
        <v/>
      </c>
      <c r="AV909" s="450" t="str">
        <f t="shared" ca="1" si="902"/>
        <v/>
      </c>
      <c r="AX909" s="450" t="str">
        <f t="shared" ca="1" si="903"/>
        <v/>
      </c>
      <c r="AY909" s="450" t="str">
        <f t="shared" ca="1" si="904"/>
        <v/>
      </c>
      <c r="BA909" s="450" t="str">
        <f t="shared" ca="1" si="905"/>
        <v/>
      </c>
      <c r="BB909" s="450" t="str">
        <f t="shared" ca="1" si="906"/>
        <v/>
      </c>
      <c r="BD909" s="450" t="str">
        <f t="shared" ca="1" si="907"/>
        <v/>
      </c>
      <c r="BE909" s="450" t="str">
        <f t="shared" ca="1" si="908"/>
        <v/>
      </c>
      <c r="BG909" s="450" t="str">
        <f t="shared" ca="1" si="909"/>
        <v/>
      </c>
      <c r="BH909" s="450" t="str">
        <f t="shared" ca="1" si="910"/>
        <v/>
      </c>
      <c r="BI909" s="451"/>
      <c r="BJ909" s="450" t="str">
        <f t="shared" ca="1" si="911"/>
        <v/>
      </c>
      <c r="BK909" s="450" t="str">
        <f t="shared" ca="1" si="912"/>
        <v/>
      </c>
      <c r="BM909" s="450" t="str">
        <f t="shared" ca="1" si="913"/>
        <v/>
      </c>
      <c r="BN909" s="450" t="str">
        <f t="shared" ca="1" si="914"/>
        <v/>
      </c>
      <c r="BP909" s="450" t="str">
        <f t="shared" ca="1" si="915"/>
        <v/>
      </c>
      <c r="BQ909" s="450" t="str">
        <f t="shared" ca="1" si="916"/>
        <v/>
      </c>
      <c r="BS909" s="450" t="str">
        <f t="shared" ca="1" si="917"/>
        <v/>
      </c>
      <c r="BT909" s="450" t="str">
        <f t="shared" ca="1" si="918"/>
        <v/>
      </c>
      <c r="BU909" s="452"/>
      <c r="BV909" s="446"/>
      <c r="BW909" s="450" t="str">
        <f t="shared" ca="1" si="919"/>
        <v/>
      </c>
      <c r="BX909" s="450" t="str">
        <f t="shared" ca="1" si="920"/>
        <v/>
      </c>
      <c r="BY909" s="452"/>
      <c r="BZ909" s="450" t="str">
        <f t="shared" ca="1" si="921"/>
        <v/>
      </c>
      <c r="CA909" s="450" t="str">
        <f t="shared" ca="1" si="922"/>
        <v/>
      </c>
      <c r="CC909" s="450" t="str">
        <f t="shared" ca="1" si="923"/>
        <v/>
      </c>
      <c r="CD909" s="450" t="str">
        <f t="shared" ca="1" si="924"/>
        <v/>
      </c>
      <c r="CF909" s="450" t="str">
        <f t="shared" si="925"/>
        <v/>
      </c>
      <c r="CG909" s="450" t="str">
        <f t="shared" si="926"/>
        <v/>
      </c>
      <c r="CI909" s="450" t="str">
        <f t="shared" ca="1" si="927"/>
        <v/>
      </c>
      <c r="CJ909" s="450" t="str">
        <f t="shared" ca="1" si="928"/>
        <v/>
      </c>
      <c r="CL909" s="450" t="str">
        <f t="shared" ca="1" si="929"/>
        <v/>
      </c>
      <c r="CM909" s="450" t="str">
        <f t="shared" ca="1" si="930"/>
        <v/>
      </c>
    </row>
    <row r="910" spans="1:91" s="441" customFormat="1" ht="17.7" x14ac:dyDescent="0.6">
      <c r="A910" s="445">
        <v>16</v>
      </c>
      <c r="B910" s="423" t="str">
        <f t="shared" si="934"/>
        <v xml:space="preserve">: </v>
      </c>
      <c r="C910" s="424"/>
      <c r="D910" s="424"/>
      <c r="E910" s="425"/>
      <c r="F910" s="424"/>
      <c r="G910" s="425"/>
      <c r="H910" s="305"/>
      <c r="I910" s="424"/>
      <c r="J910" s="306"/>
      <c r="K910" s="529"/>
      <c r="L910" s="478" t="s">
        <v>433</v>
      </c>
      <c r="M910" s="539"/>
      <c r="N910" s="478" t="s">
        <v>433</v>
      </c>
      <c r="O910" s="432"/>
      <c r="P910" s="431"/>
      <c r="Q910" s="431"/>
      <c r="S910" s="442" t="str">
        <f t="shared" si="931"/>
        <v/>
      </c>
      <c r="T910" s="443" t="str">
        <f t="shared" si="932"/>
        <v/>
      </c>
      <c r="U910" s="442" t="str">
        <f t="shared" si="933"/>
        <v/>
      </c>
      <c r="V910" s="444" t="str">
        <f t="shared" si="900"/>
        <v>tons edible feedstock to tons plastic</v>
      </c>
      <c r="Z910" s="446"/>
      <c r="AA910" s="174"/>
      <c r="AB910" s="325"/>
      <c r="AC910" s="533"/>
      <c r="AD910" s="174"/>
      <c r="AE910" s="174"/>
      <c r="AF910" s="174"/>
      <c r="AG910" s="174"/>
      <c r="AH910" s="174"/>
      <c r="AI910" s="534"/>
      <c r="AP910" s="446"/>
      <c r="AS910" s="453"/>
      <c r="AU910" s="450" t="str">
        <f t="shared" ca="1" si="901"/>
        <v/>
      </c>
      <c r="AV910" s="450" t="str">
        <f t="shared" ca="1" si="902"/>
        <v/>
      </c>
      <c r="AX910" s="450" t="str">
        <f t="shared" ca="1" si="903"/>
        <v/>
      </c>
      <c r="AY910" s="450" t="str">
        <f t="shared" ca="1" si="904"/>
        <v/>
      </c>
      <c r="BA910" s="450" t="str">
        <f t="shared" ca="1" si="905"/>
        <v/>
      </c>
      <c r="BB910" s="450" t="str">
        <f t="shared" ca="1" si="906"/>
        <v/>
      </c>
      <c r="BD910" s="450" t="str">
        <f t="shared" ca="1" si="907"/>
        <v/>
      </c>
      <c r="BE910" s="450" t="str">
        <f t="shared" ca="1" si="908"/>
        <v/>
      </c>
      <c r="BG910" s="450" t="str">
        <f t="shared" ca="1" si="909"/>
        <v/>
      </c>
      <c r="BH910" s="450" t="str">
        <f t="shared" ca="1" si="910"/>
        <v/>
      </c>
      <c r="BI910" s="451"/>
      <c r="BJ910" s="450" t="str">
        <f t="shared" ca="1" si="911"/>
        <v/>
      </c>
      <c r="BK910" s="450" t="str">
        <f t="shared" ca="1" si="912"/>
        <v/>
      </c>
      <c r="BM910" s="450" t="str">
        <f t="shared" ca="1" si="913"/>
        <v/>
      </c>
      <c r="BN910" s="450" t="str">
        <f t="shared" ca="1" si="914"/>
        <v/>
      </c>
      <c r="BP910" s="450" t="str">
        <f t="shared" ca="1" si="915"/>
        <v/>
      </c>
      <c r="BQ910" s="450" t="str">
        <f t="shared" ca="1" si="916"/>
        <v/>
      </c>
      <c r="BS910" s="450" t="str">
        <f t="shared" ca="1" si="917"/>
        <v/>
      </c>
      <c r="BT910" s="450" t="str">
        <f t="shared" ca="1" si="918"/>
        <v/>
      </c>
      <c r="BU910" s="452"/>
      <c r="BV910" s="446"/>
      <c r="BW910" s="450" t="str">
        <f t="shared" ca="1" si="919"/>
        <v/>
      </c>
      <c r="BX910" s="450" t="str">
        <f t="shared" ca="1" si="920"/>
        <v/>
      </c>
      <c r="BY910" s="452"/>
      <c r="BZ910" s="450" t="str">
        <f t="shared" ca="1" si="921"/>
        <v/>
      </c>
      <c r="CA910" s="450" t="str">
        <f t="shared" ca="1" si="922"/>
        <v/>
      </c>
      <c r="CC910" s="450" t="str">
        <f t="shared" ca="1" si="923"/>
        <v/>
      </c>
      <c r="CD910" s="450" t="str">
        <f t="shared" ca="1" si="924"/>
        <v/>
      </c>
      <c r="CF910" s="450" t="str">
        <f t="shared" si="925"/>
        <v/>
      </c>
      <c r="CG910" s="450" t="str">
        <f t="shared" si="926"/>
        <v/>
      </c>
      <c r="CI910" s="450" t="str">
        <f t="shared" ca="1" si="927"/>
        <v/>
      </c>
      <c r="CJ910" s="450" t="str">
        <f t="shared" ca="1" si="928"/>
        <v/>
      </c>
      <c r="CL910" s="450" t="str">
        <f t="shared" ca="1" si="929"/>
        <v/>
      </c>
      <c r="CM910" s="450" t="str">
        <f t="shared" ca="1" si="930"/>
        <v/>
      </c>
    </row>
    <row r="911" spans="1:91" s="441" customFormat="1" ht="17.7" x14ac:dyDescent="0.6">
      <c r="A911" s="445">
        <v>17</v>
      </c>
      <c r="B911" s="423" t="str">
        <f t="shared" si="934"/>
        <v xml:space="preserve">: </v>
      </c>
      <c r="C911" s="424"/>
      <c r="D911" s="424"/>
      <c r="E911" s="425"/>
      <c r="F911" s="424"/>
      <c r="G911" s="425"/>
      <c r="H911" s="305"/>
      <c r="I911" s="424"/>
      <c r="J911" s="306"/>
      <c r="K911" s="529"/>
      <c r="L911" s="478" t="s">
        <v>433</v>
      </c>
      <c r="M911" s="539"/>
      <c r="N911" s="478" t="s">
        <v>433</v>
      </c>
      <c r="O911" s="432"/>
      <c r="P911" s="431"/>
      <c r="Q911" s="431"/>
      <c r="S911" s="442" t="str">
        <f t="shared" si="931"/>
        <v/>
      </c>
      <c r="T911" s="443" t="str">
        <f t="shared" si="932"/>
        <v/>
      </c>
      <c r="U911" s="442" t="str">
        <f t="shared" si="933"/>
        <v/>
      </c>
      <c r="V911" s="444" t="str">
        <f t="shared" si="900"/>
        <v>tons edible feedstock to tons plastic</v>
      </c>
      <c r="Z911" s="446"/>
      <c r="AA911" s="174"/>
      <c r="AB911" s="325"/>
      <c r="AC911" s="533"/>
      <c r="AD911" s="174"/>
      <c r="AE911" s="174"/>
      <c r="AF911" s="174"/>
      <c r="AG911" s="174"/>
      <c r="AH911" s="540" t="s">
        <v>0</v>
      </c>
      <c r="AI911" s="534" t="s">
        <v>0</v>
      </c>
      <c r="AP911" s="446"/>
      <c r="AS911" s="453"/>
      <c r="AU911" s="450" t="str">
        <f t="shared" ca="1" si="901"/>
        <v/>
      </c>
      <c r="AV911" s="450" t="str">
        <f t="shared" ca="1" si="902"/>
        <v/>
      </c>
      <c r="AX911" s="450" t="str">
        <f t="shared" ca="1" si="903"/>
        <v/>
      </c>
      <c r="AY911" s="450" t="str">
        <f t="shared" ca="1" si="904"/>
        <v/>
      </c>
      <c r="BA911" s="450" t="str">
        <f t="shared" ca="1" si="905"/>
        <v/>
      </c>
      <c r="BB911" s="450" t="str">
        <f t="shared" ca="1" si="906"/>
        <v/>
      </c>
      <c r="BD911" s="450" t="str">
        <f t="shared" ca="1" si="907"/>
        <v/>
      </c>
      <c r="BE911" s="450" t="str">
        <f t="shared" ca="1" si="908"/>
        <v/>
      </c>
      <c r="BG911" s="450" t="str">
        <f t="shared" ca="1" si="909"/>
        <v/>
      </c>
      <c r="BH911" s="450" t="str">
        <f t="shared" ca="1" si="910"/>
        <v/>
      </c>
      <c r="BI911" s="451"/>
      <c r="BJ911" s="450" t="str">
        <f t="shared" ca="1" si="911"/>
        <v/>
      </c>
      <c r="BK911" s="450" t="str">
        <f t="shared" ca="1" si="912"/>
        <v/>
      </c>
      <c r="BM911" s="450" t="str">
        <f t="shared" ca="1" si="913"/>
        <v/>
      </c>
      <c r="BN911" s="450" t="str">
        <f t="shared" ca="1" si="914"/>
        <v/>
      </c>
      <c r="BP911" s="450" t="str">
        <f t="shared" ca="1" si="915"/>
        <v/>
      </c>
      <c r="BQ911" s="450" t="str">
        <f t="shared" ca="1" si="916"/>
        <v/>
      </c>
      <c r="BS911" s="450" t="str">
        <f t="shared" ca="1" si="917"/>
        <v/>
      </c>
      <c r="BT911" s="450" t="str">
        <f t="shared" ca="1" si="918"/>
        <v/>
      </c>
      <c r="BU911" s="452"/>
      <c r="BV911" s="446"/>
      <c r="BW911" s="450" t="str">
        <f t="shared" ca="1" si="919"/>
        <v/>
      </c>
      <c r="BX911" s="450" t="str">
        <f t="shared" ca="1" si="920"/>
        <v/>
      </c>
      <c r="BY911" s="452"/>
      <c r="BZ911" s="450" t="str">
        <f t="shared" ca="1" si="921"/>
        <v/>
      </c>
      <c r="CA911" s="450" t="str">
        <f t="shared" ca="1" si="922"/>
        <v/>
      </c>
      <c r="CC911" s="450" t="str">
        <f t="shared" ca="1" si="923"/>
        <v/>
      </c>
      <c r="CD911" s="450" t="str">
        <f t="shared" ca="1" si="924"/>
        <v/>
      </c>
      <c r="CF911" s="450" t="str">
        <f t="shared" si="925"/>
        <v/>
      </c>
      <c r="CG911" s="450" t="str">
        <f t="shared" si="926"/>
        <v/>
      </c>
      <c r="CI911" s="450" t="str">
        <f t="shared" ca="1" si="927"/>
        <v/>
      </c>
      <c r="CJ911" s="450" t="str">
        <f t="shared" ca="1" si="928"/>
        <v/>
      </c>
      <c r="CL911" s="450" t="str">
        <f t="shared" ca="1" si="929"/>
        <v/>
      </c>
      <c r="CM911" s="450" t="str">
        <f t="shared" ca="1" si="930"/>
        <v/>
      </c>
    </row>
    <row r="912" spans="1:91" s="441" customFormat="1" ht="17.399999999999999" x14ac:dyDescent="0.55000000000000004">
      <c r="A912" s="445">
        <v>18</v>
      </c>
      <c r="B912" s="423" t="str">
        <f t="shared" si="934"/>
        <v xml:space="preserve">: </v>
      </c>
      <c r="C912" s="424"/>
      <c r="D912" s="424"/>
      <c r="E912" s="425"/>
      <c r="F912" s="424"/>
      <c r="G912" s="425"/>
      <c r="H912" s="305"/>
      <c r="I912" s="424"/>
      <c r="J912" s="306"/>
      <c r="K912" s="529"/>
      <c r="L912" s="478" t="s">
        <v>433</v>
      </c>
      <c r="M912" s="539"/>
      <c r="N912" s="478" t="s">
        <v>433</v>
      </c>
      <c r="O912" s="432"/>
      <c r="P912" s="431"/>
      <c r="Q912" s="431"/>
      <c r="S912" s="442" t="str">
        <f t="shared" si="931"/>
        <v/>
      </c>
      <c r="T912" s="443" t="str">
        <f t="shared" si="932"/>
        <v/>
      </c>
      <c r="U912" s="442" t="str">
        <f t="shared" si="933"/>
        <v/>
      </c>
      <c r="V912" s="444" t="str">
        <f t="shared" si="900"/>
        <v>tons edible feedstock to tons plastic</v>
      </c>
      <c r="Z912" s="446"/>
      <c r="AP912" s="446"/>
      <c r="AS912" s="453"/>
      <c r="AU912" s="450" t="str">
        <f t="shared" ca="1" si="901"/>
        <v/>
      </c>
      <c r="AV912" s="450" t="str">
        <f t="shared" ca="1" si="902"/>
        <v/>
      </c>
      <c r="AX912" s="450" t="str">
        <f t="shared" ca="1" si="903"/>
        <v/>
      </c>
      <c r="AY912" s="450" t="str">
        <f t="shared" ca="1" si="904"/>
        <v/>
      </c>
      <c r="BA912" s="450" t="str">
        <f t="shared" ca="1" si="905"/>
        <v/>
      </c>
      <c r="BB912" s="450" t="str">
        <f t="shared" ca="1" si="906"/>
        <v/>
      </c>
      <c r="BD912" s="450" t="str">
        <f t="shared" ca="1" si="907"/>
        <v/>
      </c>
      <c r="BE912" s="450" t="str">
        <f t="shared" ca="1" si="908"/>
        <v/>
      </c>
      <c r="BG912" s="450" t="str">
        <f t="shared" ca="1" si="909"/>
        <v/>
      </c>
      <c r="BH912" s="450" t="str">
        <f t="shared" ca="1" si="910"/>
        <v/>
      </c>
      <c r="BI912" s="451"/>
      <c r="BJ912" s="450" t="str">
        <f t="shared" ca="1" si="911"/>
        <v/>
      </c>
      <c r="BK912" s="450" t="str">
        <f t="shared" ca="1" si="912"/>
        <v/>
      </c>
      <c r="BM912" s="450" t="str">
        <f t="shared" ca="1" si="913"/>
        <v/>
      </c>
      <c r="BN912" s="450" t="str">
        <f t="shared" ca="1" si="914"/>
        <v/>
      </c>
      <c r="BP912" s="450" t="str">
        <f t="shared" ca="1" si="915"/>
        <v/>
      </c>
      <c r="BQ912" s="450" t="str">
        <f t="shared" ca="1" si="916"/>
        <v/>
      </c>
      <c r="BS912" s="450" t="str">
        <f t="shared" ca="1" si="917"/>
        <v/>
      </c>
      <c r="BT912" s="450" t="str">
        <f t="shared" ca="1" si="918"/>
        <v/>
      </c>
      <c r="BU912" s="452"/>
      <c r="BV912" s="446"/>
      <c r="BW912" s="450" t="str">
        <f t="shared" ca="1" si="919"/>
        <v/>
      </c>
      <c r="BX912" s="450" t="str">
        <f t="shared" ca="1" si="920"/>
        <v/>
      </c>
      <c r="BY912" s="452"/>
      <c r="BZ912" s="450" t="str">
        <f t="shared" ca="1" si="921"/>
        <v/>
      </c>
      <c r="CA912" s="450" t="str">
        <f t="shared" ca="1" si="922"/>
        <v/>
      </c>
      <c r="CC912" s="450" t="str">
        <f t="shared" ca="1" si="923"/>
        <v/>
      </c>
      <c r="CD912" s="450" t="str">
        <f t="shared" ca="1" si="924"/>
        <v/>
      </c>
      <c r="CF912" s="450" t="str">
        <f t="shared" si="925"/>
        <v/>
      </c>
      <c r="CG912" s="450" t="str">
        <f t="shared" si="926"/>
        <v/>
      </c>
      <c r="CI912" s="450" t="str">
        <f t="shared" ca="1" si="927"/>
        <v/>
      </c>
      <c r="CJ912" s="450" t="str">
        <f t="shared" ca="1" si="928"/>
        <v/>
      </c>
      <c r="CL912" s="450" t="str">
        <f t="shared" ca="1" si="929"/>
        <v/>
      </c>
      <c r="CM912" s="450" t="str">
        <f t="shared" ca="1" si="930"/>
        <v/>
      </c>
    </row>
    <row r="913" spans="1:92" s="441" customFormat="1" ht="17.399999999999999" x14ac:dyDescent="0.55000000000000004">
      <c r="A913" s="445">
        <v>19</v>
      </c>
      <c r="B913" s="423" t="str">
        <f t="shared" si="934"/>
        <v xml:space="preserve">: </v>
      </c>
      <c r="C913" s="424"/>
      <c r="D913" s="424"/>
      <c r="E913" s="425"/>
      <c r="F913" s="424"/>
      <c r="G913" s="425"/>
      <c r="H913" s="305"/>
      <c r="I913" s="424"/>
      <c r="J913" s="306"/>
      <c r="K913" s="529"/>
      <c r="L913" s="478" t="s">
        <v>433</v>
      </c>
      <c r="M913" s="539"/>
      <c r="N913" s="478" t="s">
        <v>433</v>
      </c>
      <c r="O913" s="432"/>
      <c r="P913" s="431"/>
      <c r="Q913" s="431"/>
      <c r="S913" s="442" t="str">
        <f t="shared" si="931"/>
        <v/>
      </c>
      <c r="T913" s="443" t="str">
        <f t="shared" si="932"/>
        <v/>
      </c>
      <c r="U913" s="442" t="str">
        <f t="shared" si="933"/>
        <v/>
      </c>
      <c r="V913" s="444" t="str">
        <f t="shared" si="900"/>
        <v>tons edible feedstock to tons plastic</v>
      </c>
      <c r="Z913" s="446"/>
      <c r="AP913" s="446"/>
      <c r="AS913" s="453"/>
      <c r="AU913" s="450" t="str">
        <f t="shared" ca="1" si="901"/>
        <v/>
      </c>
      <c r="AV913" s="450" t="str">
        <f t="shared" ca="1" si="902"/>
        <v/>
      </c>
      <c r="AX913" s="450" t="str">
        <f t="shared" ca="1" si="903"/>
        <v/>
      </c>
      <c r="AY913" s="450" t="str">
        <f t="shared" ca="1" si="904"/>
        <v/>
      </c>
      <c r="BA913" s="450" t="str">
        <f t="shared" ca="1" si="905"/>
        <v/>
      </c>
      <c r="BB913" s="450" t="str">
        <f t="shared" ca="1" si="906"/>
        <v/>
      </c>
      <c r="BD913" s="450" t="str">
        <f t="shared" ca="1" si="907"/>
        <v/>
      </c>
      <c r="BE913" s="450" t="str">
        <f t="shared" ca="1" si="908"/>
        <v/>
      </c>
      <c r="BG913" s="450" t="str">
        <f t="shared" ca="1" si="909"/>
        <v/>
      </c>
      <c r="BH913" s="450" t="str">
        <f t="shared" ca="1" si="910"/>
        <v/>
      </c>
      <c r="BI913" s="451"/>
      <c r="BJ913" s="450" t="str">
        <f t="shared" ca="1" si="911"/>
        <v/>
      </c>
      <c r="BK913" s="450" t="str">
        <f t="shared" ca="1" si="912"/>
        <v/>
      </c>
      <c r="BM913" s="450" t="str">
        <f t="shared" ca="1" si="913"/>
        <v/>
      </c>
      <c r="BN913" s="450" t="str">
        <f t="shared" ca="1" si="914"/>
        <v/>
      </c>
      <c r="BP913" s="450" t="str">
        <f t="shared" ca="1" si="915"/>
        <v/>
      </c>
      <c r="BQ913" s="450" t="str">
        <f t="shared" ca="1" si="916"/>
        <v/>
      </c>
      <c r="BS913" s="450" t="str">
        <f t="shared" ca="1" si="917"/>
        <v/>
      </c>
      <c r="BT913" s="450" t="str">
        <f t="shared" ca="1" si="918"/>
        <v/>
      </c>
      <c r="BU913" s="452"/>
      <c r="BV913" s="446"/>
      <c r="BW913" s="450" t="str">
        <f t="shared" ca="1" si="919"/>
        <v/>
      </c>
      <c r="BX913" s="450" t="str">
        <f t="shared" ca="1" si="920"/>
        <v/>
      </c>
      <c r="BY913" s="452"/>
      <c r="BZ913" s="450" t="str">
        <f t="shared" ca="1" si="921"/>
        <v/>
      </c>
      <c r="CA913" s="450" t="str">
        <f t="shared" ca="1" si="922"/>
        <v/>
      </c>
      <c r="CC913" s="450" t="str">
        <f t="shared" ca="1" si="923"/>
        <v/>
      </c>
      <c r="CD913" s="450" t="str">
        <f t="shared" ca="1" si="924"/>
        <v/>
      </c>
      <c r="CF913" s="450" t="str">
        <f t="shared" si="925"/>
        <v/>
      </c>
      <c r="CG913" s="450" t="str">
        <f t="shared" si="926"/>
        <v/>
      </c>
      <c r="CI913" s="450" t="str">
        <f t="shared" ca="1" si="927"/>
        <v/>
      </c>
      <c r="CJ913" s="450" t="str">
        <f t="shared" ca="1" si="928"/>
        <v/>
      </c>
      <c r="CL913" s="450" t="str">
        <f t="shared" ca="1" si="929"/>
        <v/>
      </c>
      <c r="CM913" s="450" t="str">
        <f t="shared" ca="1" si="930"/>
        <v/>
      </c>
    </row>
    <row r="914" spans="1:92" s="441" customFormat="1" ht="17.399999999999999" x14ac:dyDescent="0.55000000000000004">
      <c r="A914" s="445">
        <v>20</v>
      </c>
      <c r="B914" s="423" t="str">
        <f t="shared" si="934"/>
        <v xml:space="preserve">: </v>
      </c>
      <c r="C914" s="424"/>
      <c r="D914" s="424"/>
      <c r="E914" s="425"/>
      <c r="F914" s="424"/>
      <c r="G914" s="425"/>
      <c r="H914" s="305"/>
      <c r="I914" s="424"/>
      <c r="J914" s="306"/>
      <c r="K914" s="529"/>
      <c r="L914" s="478" t="s">
        <v>433</v>
      </c>
      <c r="M914" s="539"/>
      <c r="N914" s="478" t="s">
        <v>433</v>
      </c>
      <c r="O914" s="432"/>
      <c r="P914" s="431"/>
      <c r="Q914" s="431"/>
      <c r="S914" s="442" t="str">
        <f t="shared" si="931"/>
        <v/>
      </c>
      <c r="T914" s="443" t="str">
        <f t="shared" si="932"/>
        <v/>
      </c>
      <c r="U914" s="442" t="str">
        <f t="shared" si="933"/>
        <v/>
      </c>
      <c r="V914" s="444" t="str">
        <f t="shared" si="900"/>
        <v>tons edible feedstock to tons plastic</v>
      </c>
      <c r="Z914" s="446"/>
      <c r="AP914" s="446"/>
      <c r="AS914" s="453"/>
      <c r="AU914" s="450" t="str">
        <f t="shared" ca="1" si="901"/>
        <v/>
      </c>
      <c r="AV914" s="450" t="str">
        <f t="shared" ca="1" si="902"/>
        <v/>
      </c>
      <c r="AX914" s="450" t="str">
        <f t="shared" ca="1" si="903"/>
        <v/>
      </c>
      <c r="AY914" s="450" t="str">
        <f t="shared" ca="1" si="904"/>
        <v/>
      </c>
      <c r="BA914" s="450" t="str">
        <f t="shared" ca="1" si="905"/>
        <v/>
      </c>
      <c r="BB914" s="450" t="str">
        <f t="shared" ca="1" si="906"/>
        <v/>
      </c>
      <c r="BD914" s="450" t="str">
        <f t="shared" ca="1" si="907"/>
        <v/>
      </c>
      <c r="BE914" s="450" t="str">
        <f t="shared" ca="1" si="908"/>
        <v/>
      </c>
      <c r="BG914" s="450" t="str">
        <f t="shared" ca="1" si="909"/>
        <v/>
      </c>
      <c r="BH914" s="450" t="str">
        <f t="shared" ca="1" si="910"/>
        <v/>
      </c>
      <c r="BI914" s="451"/>
      <c r="BJ914" s="450" t="str">
        <f t="shared" ca="1" si="911"/>
        <v/>
      </c>
      <c r="BK914" s="450" t="str">
        <f t="shared" ca="1" si="912"/>
        <v/>
      </c>
      <c r="BM914" s="450" t="str">
        <f t="shared" ca="1" si="913"/>
        <v/>
      </c>
      <c r="BN914" s="450" t="str">
        <f t="shared" ca="1" si="914"/>
        <v/>
      </c>
      <c r="BP914" s="450" t="str">
        <f t="shared" ca="1" si="915"/>
        <v/>
      </c>
      <c r="BQ914" s="450" t="str">
        <f t="shared" ca="1" si="916"/>
        <v/>
      </c>
      <c r="BS914" s="450" t="str">
        <f t="shared" ca="1" si="917"/>
        <v/>
      </c>
      <c r="BT914" s="450" t="str">
        <f t="shared" ca="1" si="918"/>
        <v/>
      </c>
      <c r="BU914" s="452"/>
      <c r="BV914" s="446"/>
      <c r="BW914" s="450" t="str">
        <f t="shared" ca="1" si="919"/>
        <v/>
      </c>
      <c r="BX914" s="450" t="str">
        <f t="shared" ca="1" si="920"/>
        <v/>
      </c>
      <c r="BY914" s="452"/>
      <c r="BZ914" s="450" t="str">
        <f t="shared" ca="1" si="921"/>
        <v/>
      </c>
      <c r="CA914" s="450" t="str">
        <f t="shared" ca="1" si="922"/>
        <v/>
      </c>
      <c r="CC914" s="450" t="str">
        <f t="shared" ca="1" si="923"/>
        <v/>
      </c>
      <c r="CD914" s="450" t="str">
        <f t="shared" ca="1" si="924"/>
        <v/>
      </c>
      <c r="CF914" s="450" t="str">
        <f t="shared" si="925"/>
        <v/>
      </c>
      <c r="CG914" s="450" t="str">
        <f t="shared" si="926"/>
        <v/>
      </c>
      <c r="CI914" s="450" t="str">
        <f t="shared" ca="1" si="927"/>
        <v/>
      </c>
      <c r="CJ914" s="450" t="str">
        <f t="shared" ca="1" si="928"/>
        <v/>
      </c>
      <c r="CL914" s="450" t="str">
        <f t="shared" ca="1" si="929"/>
        <v/>
      </c>
      <c r="CM914" s="450" t="str">
        <f t="shared" ca="1" si="930"/>
        <v/>
      </c>
    </row>
    <row r="915" spans="1:92" s="441" customFormat="1" ht="17.399999999999999" x14ac:dyDescent="0.55000000000000004">
      <c r="A915" s="452"/>
      <c r="B915" s="480" t="s">
        <v>210</v>
      </c>
      <c r="C915" s="481"/>
      <c r="D915" s="481"/>
      <c r="E915" s="481"/>
      <c r="F915" s="481"/>
      <c r="G915" s="481"/>
      <c r="H915" s="452"/>
      <c r="J915" s="498"/>
      <c r="K915" s="579"/>
      <c r="L915" s="452"/>
      <c r="M915" s="452" t="s">
        <v>211</v>
      </c>
      <c r="N915" s="452"/>
      <c r="P915" s="431"/>
      <c r="Q915" s="431"/>
      <c r="R915" s="499" t="s">
        <v>302</v>
      </c>
      <c r="S915" s="500">
        <f>AVERAGE(S895:S914)</f>
        <v>7.3620370284870038</v>
      </c>
      <c r="T915" s="501">
        <f>IF(S923="Y",SUM(T895:T914)/SUM(O895:O914),AVERAGE(T895:T914))</f>
        <v>7.3620370284870038</v>
      </c>
      <c r="U915" s="502" t="e">
        <f>SUM(U895:U914)/SUM(O895:O914)</f>
        <v>#DIV/0!</v>
      </c>
      <c r="Z915" s="446"/>
      <c r="AP915" s="446"/>
      <c r="AT915" s="498" t="s">
        <v>212</v>
      </c>
      <c r="AU915" s="503">
        <f ca="1">AVERAGE(AU895:AU914)</f>
        <v>7.3620370284870038</v>
      </c>
      <c r="AV915" s="503">
        <f ca="1">SUM(AV895:AV914)/COUNTIF(AV895:AV914,"&gt;0")</f>
        <v>7.3620370284870038</v>
      </c>
      <c r="AX915" s="503" t="e">
        <f ca="1">AVERAGE(AX895:AX914)</f>
        <v>#DIV/0!</v>
      </c>
      <c r="AY915" s="503" t="e">
        <f ca="1">SUM(AY895:AY914)/COUNTIF(AY895:AY914,"&gt;0")</f>
        <v>#DIV/0!</v>
      </c>
      <c r="BA915" s="503">
        <f ca="1">AVERAGE(BA895:BA914)</f>
        <v>7.3620370284870038</v>
      </c>
      <c r="BB915" s="503">
        <f ca="1">SUM(BB895:BB914)/COUNTIF(BB895:BB914,"&gt;0")</f>
        <v>7.3620370284870038</v>
      </c>
      <c r="BD915" s="503" t="e">
        <f ca="1">AVERAGE(BD895:BD914)</f>
        <v>#DIV/0!</v>
      </c>
      <c r="BE915" s="503">
        <f ca="1">SUM(BE895:BE914)/COUNTIF(BE895:BE914,"&gt;0")</f>
        <v>7.3620370284870038</v>
      </c>
      <c r="BG915" s="503">
        <f ca="1">AVERAGE(BG895:BG914)</f>
        <v>7.3620370284870038</v>
      </c>
      <c r="BH915" s="503">
        <f ca="1">SUM(BH895:BH914)/COUNTIF(BH895:BH914,"&gt;0")</f>
        <v>7.14</v>
      </c>
      <c r="BI915" s="451"/>
      <c r="BJ915" s="503" t="e">
        <f ca="1">AVERAGE(BJ895:BJ914)</f>
        <v>#DIV/0!</v>
      </c>
      <c r="BK915" s="503" t="e">
        <f ca="1">SUM(BK895:BK914)/COUNTIF(BK895:BK914,"&gt;0")</f>
        <v>#DIV/0!</v>
      </c>
      <c r="BM915" s="503" t="e">
        <f ca="1">AVERAGE(BM895:BM914)</f>
        <v>#DIV/0!</v>
      </c>
      <c r="BN915" s="503" t="e">
        <f ca="1">SUM(BN895:BN914)/COUNTIF(BN895:BN914,"&gt;0")</f>
        <v>#DIV/0!</v>
      </c>
      <c r="BP915" s="503" t="e">
        <f ca="1">AVERAGE(BP895:BP914)</f>
        <v>#DIV/0!</v>
      </c>
      <c r="BQ915" s="503" t="e">
        <f ca="1">SUM(BQ895:BQ914)/COUNTIF(BQ895:BQ914,"&gt;0")</f>
        <v>#DIV/0!</v>
      </c>
      <c r="BS915" s="503" t="e">
        <f ca="1">AVERAGE(BS895:BS914)</f>
        <v>#DIV/0!</v>
      </c>
      <c r="BT915" s="503" t="e">
        <f ca="1">SUM(BT895:BT914)/COUNTIF(BT895:BT914,"&gt;0")</f>
        <v>#DIV/0!</v>
      </c>
      <c r="BU915" s="452"/>
      <c r="BV915" s="446"/>
      <c r="BW915" s="503">
        <f ca="1">AVERAGE(BW895:BW914)</f>
        <v>7.3620370284870038</v>
      </c>
      <c r="BX915" s="503">
        <f ca="1">SUM(BX895:BX914)/COUNTIF(BX895:BX914,"&gt;0")</f>
        <v>7.14</v>
      </c>
      <c r="BY915" s="452"/>
      <c r="BZ915" s="503" t="e">
        <f ca="1">AVERAGE(BZ895:BZ914)</f>
        <v>#DIV/0!</v>
      </c>
      <c r="CA915" s="503">
        <f ca="1">SUM(CA895:CA914)/COUNTIF(CA895:CA914,"&gt;0")</f>
        <v>7.3842407313357032</v>
      </c>
      <c r="CC915" s="503">
        <f ca="1">AVERAGE(CC895:CC914)</f>
        <v>7.3842407313357032</v>
      </c>
      <c r="CD915" s="503">
        <f ca="1">SUM(CD895:CD914)/COUNTIF(CD895:CD914,"&gt;0")</f>
        <v>7.3620370284870038</v>
      </c>
      <c r="CF915" s="503" t="e">
        <f>AVERAGE(CF895:CF914)</f>
        <v>#DIV/0!</v>
      </c>
      <c r="CG915" s="503" t="e">
        <f>SUM(CG895:CG914)/COUNTIF(CG895:CG914,"&gt;0")</f>
        <v>#DIV/0!</v>
      </c>
      <c r="CI915" s="503">
        <f ca="1">AVERAGE(CI895:CI914)</f>
        <v>7.3620370284870038</v>
      </c>
      <c r="CJ915" s="503">
        <f ca="1">SUM(CJ895:CJ914)/COUNTIF(CJ895:CJ914,"&gt;0")</f>
        <v>7.3620370284870038</v>
      </c>
      <c r="CL915" s="503">
        <f ca="1">AVERAGE(CL895:CL914)</f>
        <v>7.3620370284870038</v>
      </c>
      <c r="CM915" s="503">
        <f ca="1">SUM(CM895:CM914)/COUNTIF(CM895:CM914,"&gt;0")</f>
        <v>7.3842407313357032</v>
      </c>
    </row>
    <row r="916" spans="1:92" s="441" customFormat="1" ht="17.399999999999999" x14ac:dyDescent="0.55000000000000004">
      <c r="A916" s="452"/>
      <c r="B916" s="480" t="s">
        <v>213</v>
      </c>
      <c r="C916" s="481" t="s">
        <v>214</v>
      </c>
      <c r="D916" s="277"/>
      <c r="E916" s="482"/>
      <c r="F916" s="482"/>
      <c r="G916" s="482"/>
      <c r="H916" s="482"/>
      <c r="I916" s="482"/>
      <c r="J916" s="482"/>
      <c r="K916" s="576"/>
      <c r="L916" s="452"/>
      <c r="M916" s="452"/>
      <c r="N916" s="452"/>
      <c r="P916" s="431"/>
      <c r="Q916" s="431"/>
      <c r="R916" s="483" t="s">
        <v>215</v>
      </c>
      <c r="S916" s="484">
        <f>S915+V916*S919</f>
        <v>14.424363720792746</v>
      </c>
      <c r="T916" s="484">
        <f>T915+V916*T919</f>
        <v>14.424363720792746</v>
      </c>
      <c r="U916" s="484" t="e">
        <f>U915+V916*U919</f>
        <v>#DIV/0!</v>
      </c>
      <c r="V916" s="485">
        <v>1</v>
      </c>
      <c r="W916" s="467" t="s">
        <v>216</v>
      </c>
      <c r="Z916" s="446"/>
      <c r="AP916" s="446"/>
      <c r="AT916" s="483" t="s">
        <v>215</v>
      </c>
      <c r="AU916" s="486">
        <f ca="1">AU915+(AU921*AU918)</f>
        <v>14.202326692305743</v>
      </c>
      <c r="AV916" s="486" t="e">
        <f ca="1">AV915+(AV921*AU918)</f>
        <v>#DIV/0!</v>
      </c>
      <c r="AX916" s="486" t="e">
        <f ca="1">AX915+(AX921*AX918)</f>
        <v>#DIV/0!</v>
      </c>
      <c r="AY916" s="486" t="e">
        <f ca="1">AY915+(AY921*AX918)</f>
        <v>#DIV/0!</v>
      </c>
      <c r="BA916" s="486" t="e">
        <f ca="1">BA915+(BA921*BA918)</f>
        <v>#DIV/0!</v>
      </c>
      <c r="BB916" s="486" t="e">
        <f ca="1">BB915+(BB921*BA918)</f>
        <v>#DIV/0!</v>
      </c>
      <c r="BD916" s="486" t="e">
        <f ca="1">BD915+(BD921*BD918)</f>
        <v>#DIV/0!</v>
      </c>
      <c r="BE916" s="486" t="e">
        <f ca="1">BE915+(BE921*BD918)</f>
        <v>#DIV/0!</v>
      </c>
      <c r="BG916" s="486" t="e">
        <f ca="1">BG915+(BG921*BG918)</f>
        <v>#DIV/0!</v>
      </c>
      <c r="BH916" s="486">
        <f ca="1">BH915+(BH921*BG918)</f>
        <v>14.202326692305743</v>
      </c>
      <c r="BI916" s="451"/>
      <c r="BJ916" s="486" t="e">
        <f ca="1">BJ915+(BJ921*BJ918)</f>
        <v>#DIV/0!</v>
      </c>
      <c r="BK916" s="486" t="e">
        <f ca="1">BK915+(BK921*BJ918)</f>
        <v>#DIV/0!</v>
      </c>
      <c r="BM916" s="486" t="e">
        <f ca="1">BM915+(BM921*BM918)</f>
        <v>#DIV/0!</v>
      </c>
      <c r="BN916" s="486" t="e">
        <f ca="1">BN915+(BN921*BM918)</f>
        <v>#DIV/0!</v>
      </c>
      <c r="BP916" s="486" t="e">
        <f ca="1">BP915+(BP921*BP918)</f>
        <v>#DIV/0!</v>
      </c>
      <c r="BQ916" s="486" t="e">
        <f ca="1">BQ915+(BQ921*BP918)</f>
        <v>#DIV/0!</v>
      </c>
      <c r="BS916" s="486" t="e">
        <f ca="1">BS915+(BS921*BS918)</f>
        <v>#DIV/0!</v>
      </c>
      <c r="BT916" s="486" t="e">
        <f ca="1">BT915+(BT921*BS918)</f>
        <v>#DIV/0!</v>
      </c>
      <c r="BU916" s="452"/>
      <c r="BV916" s="446"/>
      <c r="BW916" s="486" t="e">
        <f ca="1">BW915+(BW921*BW918)</f>
        <v>#DIV/0!</v>
      </c>
      <c r="BX916" s="486" t="e">
        <f ca="1">BX915+(BX921*BW918)</f>
        <v>#DIV/0!</v>
      </c>
      <c r="BY916" s="452"/>
      <c r="BZ916" s="486" t="e">
        <f ca="1">BZ915+(BZ921*BZ918)</f>
        <v>#DIV/0!</v>
      </c>
      <c r="CA916" s="486">
        <f ca="1">CA915+(CA921*BZ918)</f>
        <v>14.446567423641445</v>
      </c>
      <c r="CC916" s="486" t="e">
        <f ca="1">CC915+(CC921*CC918)</f>
        <v>#DIV/0!</v>
      </c>
      <c r="CD916" s="486">
        <f ca="1">CD915+(CD921*CC918)</f>
        <v>14.424363720792746</v>
      </c>
      <c r="CF916" s="486" t="e">
        <f>CF915+(CF921*CF918)</f>
        <v>#DIV/0!</v>
      </c>
      <c r="CG916" s="486" t="e">
        <f>CG915+(CG921*CF918)</f>
        <v>#DIV/0!</v>
      </c>
      <c r="CI916" s="486" t="e">
        <f ca="1">CI915+(CI921*CI918)</f>
        <v>#DIV/0!</v>
      </c>
      <c r="CJ916" s="486" t="e">
        <f ca="1">CJ915+(CJ921*CI918)</f>
        <v>#DIV/0!</v>
      </c>
      <c r="CL916" s="486">
        <f ca="1">CL915+(CL921*CL918)</f>
        <v>14.424363720792746</v>
      </c>
      <c r="CM916" s="486">
        <f ca="1">CM915+(CM921*CL918)</f>
        <v>14.202326692305743</v>
      </c>
    </row>
    <row r="917" spans="1:92" s="452" customFormat="1" ht="13" customHeight="1" x14ac:dyDescent="0.55000000000000004">
      <c r="B917" s="480" t="s">
        <v>217</v>
      </c>
      <c r="C917" s="431"/>
      <c r="D917" s="300"/>
      <c r="E917" s="487"/>
      <c r="F917" s="487"/>
      <c r="G917" s="487"/>
      <c r="H917" s="487"/>
      <c r="I917" s="487"/>
      <c r="J917" s="487"/>
      <c r="K917" s="577"/>
      <c r="L917" s="441"/>
      <c r="M917" s="441"/>
      <c r="R917" s="483" t="s">
        <v>218</v>
      </c>
      <c r="S917" s="484">
        <f>S915-V917*S919</f>
        <v>0.29971033618126164</v>
      </c>
      <c r="T917" s="484">
        <f>T915-V917*T919</f>
        <v>0.29971033618126164</v>
      </c>
      <c r="U917" s="484" t="e">
        <f>U915-V917*U919</f>
        <v>#DIV/0!</v>
      </c>
      <c r="V917" s="485">
        <v>1</v>
      </c>
      <c r="W917" s="467" t="s">
        <v>219</v>
      </c>
      <c r="X917" s="441"/>
      <c r="Z917" s="488"/>
      <c r="AP917" s="488"/>
      <c r="AQ917" s="441"/>
      <c r="AR917" s="441"/>
      <c r="AS917" s="441"/>
      <c r="AT917" s="483" t="s">
        <v>218</v>
      </c>
      <c r="AU917" s="486">
        <f ca="1">AU915-(AU921*AU919)</f>
        <v>0.29971033618126164</v>
      </c>
      <c r="AV917" s="486" t="e">
        <f ca="1">AV915-(AV921*AU919)</f>
        <v>#DIV/0!</v>
      </c>
      <c r="AW917" s="441"/>
      <c r="AX917" s="486" t="e">
        <f ca="1">AX915-(AX921*AX919)</f>
        <v>#DIV/0!</v>
      </c>
      <c r="AY917" s="486" t="e">
        <f ca="1">AY915-(AY921*AX919)</f>
        <v>#DIV/0!</v>
      </c>
      <c r="AZ917" s="441"/>
      <c r="BA917" s="486" t="e">
        <f ca="1">BA915-(BA921*BA919)</f>
        <v>#DIV/0!</v>
      </c>
      <c r="BB917" s="486" t="e">
        <f ca="1">BB915-(BB921*BA919)</f>
        <v>#DIV/0!</v>
      </c>
      <c r="BC917" s="441"/>
      <c r="BD917" s="486" t="e">
        <f ca="1">BD915-(BD921*BD919)</f>
        <v>#DIV/0!</v>
      </c>
      <c r="BE917" s="486" t="e">
        <f ca="1">BE915-(BE921*BD919)</f>
        <v>#DIV/0!</v>
      </c>
      <c r="BF917" s="441"/>
      <c r="BG917" s="486" t="e">
        <f ca="1">BG915-(BG921*BG919)</f>
        <v>#DIV/0!</v>
      </c>
      <c r="BH917" s="486" t="e">
        <f ca="1">BH915-(BH921*BG919)</f>
        <v>#DIV/0!</v>
      </c>
      <c r="BI917" s="451"/>
      <c r="BJ917" s="486" t="e">
        <f ca="1">BJ915-(BJ921*BJ919)</f>
        <v>#DIV/0!</v>
      </c>
      <c r="BK917" s="486" t="e">
        <f ca="1">BK915-(BK921*BJ919)</f>
        <v>#DIV/0!</v>
      </c>
      <c r="BL917" s="441"/>
      <c r="BM917" s="486" t="e">
        <f ca="1">BM915-(BM921*BM919)</f>
        <v>#DIV/0!</v>
      </c>
      <c r="BN917" s="486" t="e">
        <f ca="1">BN915-(BN921*BM919)</f>
        <v>#DIV/0!</v>
      </c>
      <c r="BO917" s="441"/>
      <c r="BP917" s="486" t="e">
        <f ca="1">BP915-(BP921*BP919)</f>
        <v>#DIV/0!</v>
      </c>
      <c r="BQ917" s="486" t="e">
        <f ca="1">BQ915-(BQ921*BP919)</f>
        <v>#DIV/0!</v>
      </c>
      <c r="BR917" s="441"/>
      <c r="BS917" s="486" t="e">
        <f ca="1">BS915-(BS921*BS919)</f>
        <v>#DIV/0!</v>
      </c>
      <c r="BT917" s="486" t="e">
        <f ca="1">BT915-(BT921*BS919)</f>
        <v>#DIV/0!</v>
      </c>
      <c r="BV917" s="446"/>
      <c r="BW917" s="486" t="e">
        <f ca="1">BW915-(BW921*BW919)</f>
        <v>#DIV/0!</v>
      </c>
      <c r="BX917" s="486">
        <f ca="1">BX915-(BX921*BW919)</f>
        <v>7.767330769425751E-2</v>
      </c>
      <c r="BZ917" s="486" t="e">
        <f ca="1">BZ915-(BZ921*BZ919)</f>
        <v>#DIV/0!</v>
      </c>
      <c r="CA917" s="486">
        <f ca="1">CA915-(CA921*BZ919)</f>
        <v>7.767330769425751E-2</v>
      </c>
      <c r="CB917" s="441"/>
      <c r="CC917" s="486">
        <f ca="1">CC915-(CC921*CC919)</f>
        <v>0.32191403902996107</v>
      </c>
      <c r="CD917" s="486">
        <f ca="1">CD915-(CD921*CC919)</f>
        <v>7.767330769425751E-2</v>
      </c>
      <c r="CE917" s="441"/>
      <c r="CF917" s="486" t="e">
        <f>CF915-(CF921*CF919)</f>
        <v>#DIV/0!</v>
      </c>
      <c r="CG917" s="486" t="e">
        <f>CG915-(CG921*CF919)</f>
        <v>#DIV/0!</v>
      </c>
      <c r="CH917" s="441"/>
      <c r="CI917" s="486" t="e">
        <f ca="1">CI915-(CI921*CI919)</f>
        <v>#DIV/0!</v>
      </c>
      <c r="CJ917" s="486" t="e">
        <f ca="1">CJ915-(CJ921*CI919)</f>
        <v>#DIV/0!</v>
      </c>
      <c r="CK917" s="441"/>
      <c r="CL917" s="486">
        <f ca="1">CL915-(CL921*CL919)</f>
        <v>0.32191403902996107</v>
      </c>
      <c r="CM917" s="486">
        <f ca="1">CM915-(CM921*CL919)</f>
        <v>0.32191403902996107</v>
      </c>
      <c r="CN917" s="441"/>
    </row>
    <row r="918" spans="1:92" s="452" customFormat="1" ht="17.399999999999999" x14ac:dyDescent="0.55000000000000004">
      <c r="C918" s="431"/>
      <c r="D918" s="300"/>
      <c r="E918" s="487"/>
      <c r="F918" s="487"/>
      <c r="G918" s="487"/>
      <c r="H918" s="487"/>
      <c r="I918" s="487"/>
      <c r="J918" s="487"/>
      <c r="K918" s="577"/>
      <c r="R918" s="483" t="s">
        <v>220</v>
      </c>
      <c r="S918" s="484" t="str">
        <f>IF((0.67*S919)&gt;S915,"no","yes")</f>
        <v>yes</v>
      </c>
      <c r="T918" s="484" t="str">
        <f>IF((0.67*T919)&gt;T915,"no","yes")</f>
        <v>yes</v>
      </c>
      <c r="U918" s="484" t="e">
        <f>IF((0.67*U919)&gt;U915,"no","yes")</f>
        <v>#DIV/0!</v>
      </c>
      <c r="Z918" s="488"/>
      <c r="AP918" s="488"/>
      <c r="AS918" s="755" t="s">
        <v>221</v>
      </c>
      <c r="AT918" s="756"/>
      <c r="AU918" s="485">
        <v>1</v>
      </c>
      <c r="AX918" s="485">
        <v>1</v>
      </c>
      <c r="BA918" s="485">
        <v>1</v>
      </c>
      <c r="BD918" s="485">
        <v>1</v>
      </c>
      <c r="BG918" s="485">
        <v>1</v>
      </c>
      <c r="BI918" s="451"/>
      <c r="BJ918" s="485">
        <v>1</v>
      </c>
      <c r="BM918" s="485">
        <v>1</v>
      </c>
      <c r="BP918" s="485">
        <v>1</v>
      </c>
      <c r="BS918" s="485">
        <v>1</v>
      </c>
      <c r="BV918" s="488"/>
      <c r="BW918" s="485">
        <v>1</v>
      </c>
      <c r="BZ918" s="485">
        <v>1</v>
      </c>
      <c r="CC918" s="485">
        <v>1</v>
      </c>
      <c r="CF918" s="485">
        <v>1</v>
      </c>
      <c r="CI918" s="485">
        <v>1</v>
      </c>
      <c r="CL918" s="485">
        <v>1</v>
      </c>
    </row>
    <row r="919" spans="1:92" s="452" customFormat="1" ht="17.399999999999999" x14ac:dyDescent="0.55000000000000004">
      <c r="A919" s="489" t="str">
        <f>HYPERLINK("#"&amp;"'"&amp;A$1&amp;"'!a1","Back to top")</f>
        <v>Back to top</v>
      </c>
      <c r="B919" s="489"/>
      <c r="C919" s="431"/>
      <c r="D919" s="300"/>
      <c r="E919" s="487"/>
      <c r="F919" s="487"/>
      <c r="G919" s="487"/>
      <c r="H919" s="487"/>
      <c r="I919" s="487"/>
      <c r="J919" s="487"/>
      <c r="K919" s="577"/>
      <c r="N919" s="467"/>
      <c r="O919" s="467"/>
      <c r="R919" s="483" t="s">
        <v>222</v>
      </c>
      <c r="S919" s="484">
        <f>_xlfn.STDEV.P(S895:S914)</f>
        <v>7.0623266923057422</v>
      </c>
      <c r="T919" s="484">
        <f t="array" ref="T919">IF(S923="Y",SQRT(SUM(O895:O914*(M895:M914-(T915))^2)/((COUNTIFS(O895:O914,"&lt;&gt;0")-1)/COUNTIFS(O895:O914,"&lt;&gt;0")*SUM(O895:O914))),_xlfn.STDEV.P(T895:T914))</f>
        <v>7.0623266923057422</v>
      </c>
      <c r="U919" s="484" t="e">
        <f t="array" ref="U919">SQRT(SUM(O895:O914*(M895:M914-(U915))^2)/((COUNTIFS(O895:O914,"&lt;&gt;0")-1)/COUNTIFS(O895:O914,"&lt;&gt;0")*SUM(O895:O914)))</f>
        <v>#DIV/0!</v>
      </c>
      <c r="Z919" s="488"/>
      <c r="AP919" s="488"/>
      <c r="AS919" s="755"/>
      <c r="AT919" s="756"/>
      <c r="AU919" s="485">
        <v>1</v>
      </c>
      <c r="AX919" s="485">
        <v>1</v>
      </c>
      <c r="BA919" s="485">
        <v>1</v>
      </c>
      <c r="BD919" s="485">
        <v>1</v>
      </c>
      <c r="BG919" s="485">
        <v>1</v>
      </c>
      <c r="BI919" s="451"/>
      <c r="BJ919" s="485">
        <v>1</v>
      </c>
      <c r="BM919" s="485">
        <v>1</v>
      </c>
      <c r="BP919" s="485">
        <v>1</v>
      </c>
      <c r="BS919" s="485">
        <v>1</v>
      </c>
      <c r="BV919" s="488"/>
      <c r="BW919" s="485">
        <v>1</v>
      </c>
      <c r="BZ919" s="485">
        <v>1</v>
      </c>
      <c r="CC919" s="485">
        <v>1</v>
      </c>
      <c r="CF919" s="485">
        <v>1</v>
      </c>
      <c r="CI919" s="485">
        <v>1</v>
      </c>
      <c r="CL919" s="485">
        <v>1</v>
      </c>
    </row>
    <row r="920" spans="1:92" s="452" customFormat="1" ht="17.399999999999999" x14ac:dyDescent="0.55000000000000004">
      <c r="C920" s="445"/>
      <c r="D920" s="300"/>
      <c r="E920" s="487"/>
      <c r="F920" s="487"/>
      <c r="G920" s="487"/>
      <c r="H920" s="487"/>
      <c r="I920" s="487"/>
      <c r="J920" s="487"/>
      <c r="K920" s="577"/>
      <c r="R920" s="490" t="s">
        <v>223</v>
      </c>
      <c r="S920" s="491">
        <f>COUNTIF(S895:S914,"&gt;0")</f>
        <v>11</v>
      </c>
      <c r="T920" s="491">
        <f>COUNTIF(T895:T914,"&gt;0")</f>
        <v>11</v>
      </c>
      <c r="U920" s="492"/>
      <c r="V920" s="493" t="s">
        <v>224</v>
      </c>
      <c r="Z920" s="488"/>
      <c r="AP920" s="488"/>
      <c r="AT920" s="483" t="s">
        <v>220</v>
      </c>
      <c r="AU920" s="486" t="e">
        <f ca="1">IF((0.67*AU921)&gt;AU915,"no","yes")</f>
        <v>#DIV/0!</v>
      </c>
      <c r="AV920" s="486" t="e">
        <f ca="1">IF((0.67*AV921)&gt;AV915,"no","yes")</f>
        <v>#DIV/0!</v>
      </c>
      <c r="AX920" s="486" t="e">
        <f ca="1">IF((0.67*AX921)&gt;AX915,"no","yes")</f>
        <v>#DIV/0!</v>
      </c>
      <c r="AY920" s="486" t="e">
        <f ca="1">IF((0.67*AY921)&gt;AY915,"no","yes")</f>
        <v>#DIV/0!</v>
      </c>
      <c r="BA920" s="486" t="str">
        <f ca="1">IF((0.67*BA921)&gt;BA915,"no","yes")</f>
        <v>yes</v>
      </c>
      <c r="BB920" s="486" t="str">
        <f ca="1">IF((0.67*BB921)&gt;BB915,"no","yes")</f>
        <v>yes</v>
      </c>
      <c r="BD920" s="486" t="e">
        <f ca="1">IF((0.67*BD921)&gt;BD915,"no","yes")</f>
        <v>#DIV/0!</v>
      </c>
      <c r="BE920" s="486" t="str">
        <f ca="1">IF((0.67*BE921)&gt;BE915,"no","yes")</f>
        <v>yes</v>
      </c>
      <c r="BG920" s="486" t="e">
        <f ca="1">IF((0.67*BG921)&gt;BG915,"no","yes")</f>
        <v>#DIV/0!</v>
      </c>
      <c r="BH920" s="486" t="e">
        <f ca="1">IF((0.67*BH921)&gt;BH915,"no","yes")</f>
        <v>#DIV/0!</v>
      </c>
      <c r="BI920" s="451"/>
      <c r="BJ920" s="486" t="e">
        <f ca="1">IF((0.67*BJ921)&gt;BJ915,"no","yes")</f>
        <v>#DIV/0!</v>
      </c>
      <c r="BK920" s="486" t="e">
        <f ca="1">IF((0.67*BK921)&gt;BK915,"no","yes")</f>
        <v>#DIV/0!</v>
      </c>
      <c r="BM920" s="486" t="e">
        <f ca="1">IF((0.67*BM921)&gt;BM915,"no","yes")</f>
        <v>#DIV/0!</v>
      </c>
      <c r="BN920" s="486" t="e">
        <f ca="1">IF((0.67*BN921)&gt;BN915,"no","yes")</f>
        <v>#DIV/0!</v>
      </c>
      <c r="BP920" s="486" t="e">
        <f ca="1">IF((0.67*BP921)&gt;BP915,"no","yes")</f>
        <v>#DIV/0!</v>
      </c>
      <c r="BQ920" s="486" t="e">
        <f ca="1">IF((0.67*BQ921)&gt;BQ915,"no","yes")</f>
        <v>#DIV/0!</v>
      </c>
      <c r="BS920" s="486" t="e">
        <f ca="1">IF((0.67*BS921)&gt;BS915,"no","yes")</f>
        <v>#DIV/0!</v>
      </c>
      <c r="BT920" s="486" t="e">
        <f ca="1">IF((0.67*BT921)&gt;BT915,"no","yes")</f>
        <v>#DIV/0!</v>
      </c>
      <c r="BV920" s="488"/>
      <c r="BW920" s="486" t="e">
        <f ca="1">IF((0.67*BW921)&gt;BW915,"no","yes")</f>
        <v>#DIV/0!</v>
      </c>
      <c r="BX920" s="486" t="e">
        <f ca="1">IF((0.67*BX921)&gt;BX915,"no","yes")</f>
        <v>#DIV/0!</v>
      </c>
      <c r="BZ920" s="486" t="e">
        <f ca="1">IF((0.67*BZ921)&gt;BZ915,"no","yes")</f>
        <v>#DIV/0!</v>
      </c>
      <c r="CA920" s="486" t="e">
        <f ca="1">IF((0.67*CA921)&gt;CA915,"no","yes")</f>
        <v>#DIV/0!</v>
      </c>
      <c r="CC920" s="486" t="e">
        <f ca="1">IF((0.67*CC921)&gt;CC915,"no","yes")</f>
        <v>#DIV/0!</v>
      </c>
      <c r="CD920" s="486" t="e">
        <f ca="1">IF((0.67*CD921)&gt;CD915,"no","yes")</f>
        <v>#DIV/0!</v>
      </c>
      <c r="CF920" s="486" t="e">
        <f>IF((0.67*CF921)&gt;CF915,"no","yes")</f>
        <v>#DIV/0!</v>
      </c>
      <c r="CG920" s="486" t="e">
        <f>IF((0.67*CG921)&gt;CG915,"no","yes")</f>
        <v>#DIV/0!</v>
      </c>
      <c r="CI920" s="486" t="str">
        <f ca="1">IF((0.67*CI921)&gt;CI915,"no","yes")</f>
        <v>yes</v>
      </c>
      <c r="CJ920" s="486" t="str">
        <f ca="1">IF((0.67*CJ921)&gt;CJ915,"no","yes")</f>
        <v>yes</v>
      </c>
      <c r="CL920" s="486" t="str">
        <f ca="1">IF((0.67*CL921)&gt;CL915,"no","yes")</f>
        <v>yes</v>
      </c>
      <c r="CM920" s="486" t="e">
        <f ca="1">IF((0.67*CM921)&gt;CM915,"no","yes")</f>
        <v>#DIV/0!</v>
      </c>
    </row>
    <row r="921" spans="1:92" s="452" customFormat="1" ht="17.399999999999999" x14ac:dyDescent="0.55000000000000004">
      <c r="D921" s="300"/>
      <c r="E921" s="487"/>
      <c r="F921" s="487"/>
      <c r="G921" s="487"/>
      <c r="H921" s="487"/>
      <c r="I921" s="487"/>
      <c r="J921" s="487"/>
      <c r="K921" s="577"/>
      <c r="T921" s="431"/>
      <c r="V921" s="174"/>
      <c r="W921" s="174"/>
      <c r="X921" s="174"/>
      <c r="Z921" s="488"/>
      <c r="AP921" s="488"/>
      <c r="AT921" s="483" t="s">
        <v>222</v>
      </c>
      <c r="AU921" s="486">
        <f ca="1">_xlfn.STDEV.P(AU895:AU914)</f>
        <v>7.0623266923057422</v>
      </c>
      <c r="AV921" s="486" t="e">
        <f ca="1">_xlfn.STDEV.P(AV895:AV914)</f>
        <v>#DIV/0!</v>
      </c>
      <c r="AX921" s="486">
        <f ca="1">_xlfn.STDEV.P(AX895:AX914)</f>
        <v>7.0623266923057422</v>
      </c>
      <c r="AY921" s="486">
        <f ca="1">_xlfn.STDEV.P(AY895:AY914)</f>
        <v>7.0623266923057422</v>
      </c>
      <c r="BA921" s="486">
        <f ca="1">_xlfn.STDEV.P(BA895:BA914)</f>
        <v>7.4066646401141654</v>
      </c>
      <c r="BB921" s="486">
        <f ca="1">_xlfn.STDEV.P(BB895:BB914)</f>
        <v>7.4066646401141654</v>
      </c>
      <c r="BD921" s="486">
        <f ca="1">_xlfn.STDEV.P(BD895:BD914)</f>
        <v>7.0623266923057422</v>
      </c>
      <c r="BE921" s="486">
        <f ca="1">_xlfn.STDEV.P(BE895:BE914)</f>
        <v>7.4066646401141654</v>
      </c>
      <c r="BG921" s="486">
        <f ca="1">_xlfn.STDEV.P(BG895:BG914)</f>
        <v>7.0623266923057422</v>
      </c>
      <c r="BH921" s="486">
        <f ca="1">_xlfn.STDEV.P(BH895:BH914)</f>
        <v>7.0623266923057422</v>
      </c>
      <c r="BI921" s="451"/>
      <c r="BJ921" s="486" t="e">
        <f ca="1">_xlfn.STDEV.P(BJ895:BJ914)</f>
        <v>#DIV/0!</v>
      </c>
      <c r="BK921" s="486" t="e">
        <f ca="1">_xlfn.STDEV.P(BK895:BK914)</f>
        <v>#DIV/0!</v>
      </c>
      <c r="BM921" s="486" t="e">
        <f ca="1">_xlfn.STDEV.P(BM895:BM914)</f>
        <v>#DIV/0!</v>
      </c>
      <c r="BN921" s="486" t="e">
        <f ca="1">_xlfn.STDEV.P(BN895:BN914)</f>
        <v>#DIV/0!</v>
      </c>
      <c r="BP921" s="486" t="e">
        <f ca="1">_xlfn.STDEV.P(BP895:BP914)</f>
        <v>#DIV/0!</v>
      </c>
      <c r="BQ921" s="486" t="e">
        <f ca="1">_xlfn.STDEV.P(BQ895:BQ914)</f>
        <v>#DIV/0!</v>
      </c>
      <c r="BS921" s="486" t="e">
        <f ca="1">_xlfn.STDEV.P(BS895:BS914)</f>
        <v>#DIV/0!</v>
      </c>
      <c r="BT921" s="486" t="e">
        <f ca="1">_xlfn.STDEV.P(BT895:BT914)</f>
        <v>#DIV/0!</v>
      </c>
      <c r="BV921" s="488"/>
      <c r="BW921" s="486">
        <f ca="1">_xlfn.STDEV.P(BW895:BW914)</f>
        <v>7.0623266923057422</v>
      </c>
      <c r="BX921" s="486">
        <f ca="1">_xlfn.STDEV.P(BX895:BX914)</f>
        <v>7.0623266923057422</v>
      </c>
      <c r="BZ921" s="486">
        <f ca="1">_xlfn.STDEV.P(BZ895:BZ914)</f>
        <v>7.0623266923057422</v>
      </c>
      <c r="CA921" s="486">
        <f ca="1">_xlfn.STDEV.P(CA895:CA914)</f>
        <v>7.0623266923057422</v>
      </c>
      <c r="CC921" s="486">
        <f ca="1">_xlfn.STDEV.P(CC895:CC914)</f>
        <v>7.0623266923057422</v>
      </c>
      <c r="CD921" s="486">
        <f ca="1">_xlfn.STDEV.P(CD895:CD914)</f>
        <v>7.0623266923057422</v>
      </c>
      <c r="CF921" s="486" t="e">
        <f>_xlfn.STDEV.P(CF895:CF914)</f>
        <v>#DIV/0!</v>
      </c>
      <c r="CG921" s="486" t="e">
        <f>_xlfn.STDEV.P(CG895:CG914)</f>
        <v>#DIV/0!</v>
      </c>
      <c r="CI921" s="486">
        <f ca="1">_xlfn.STDEV.P(CI895:CI914)</f>
        <v>7.4066646401141654</v>
      </c>
      <c r="CJ921" s="486">
        <f ca="1">_xlfn.STDEV.P(CJ895:CJ914)</f>
        <v>7.4066646401141654</v>
      </c>
      <c r="CL921" s="486">
        <f ca="1">_xlfn.STDEV.P(CL895:CL914)</f>
        <v>7.0623266923057422</v>
      </c>
      <c r="CM921" s="486">
        <f ca="1">_xlfn.STDEV.P(CM895:CM914)</f>
        <v>7.0623266923057422</v>
      </c>
    </row>
    <row r="922" spans="1:92" s="452" customFormat="1" ht="17.399999999999999" x14ac:dyDescent="0.55000000000000004">
      <c r="D922" s="494"/>
      <c r="E922" s="495"/>
      <c r="F922" s="495"/>
      <c r="G922" s="495"/>
      <c r="H922" s="495"/>
      <c r="I922" s="495"/>
      <c r="J922" s="495"/>
      <c r="K922" s="578"/>
      <c r="S922" s="496" t="s">
        <v>225</v>
      </c>
      <c r="V922" s="174"/>
      <c r="W922" s="174"/>
      <c r="X922" s="174"/>
      <c r="Z922" s="488"/>
      <c r="AP922" s="451"/>
      <c r="AT922" s="490" t="s">
        <v>223</v>
      </c>
      <c r="AU922" s="497">
        <f ca="1">COUNTIF(AU895:AU914,"&gt;0")</f>
        <v>10</v>
      </c>
      <c r="AV922" s="497">
        <f ca="1">COUNTIF(AV895:AV914,"&gt;0")</f>
        <v>1</v>
      </c>
      <c r="AX922" s="497">
        <f ca="1">COUNTIF(AX895:AX914,"&gt;0")</f>
        <v>1</v>
      </c>
      <c r="AY922" s="497">
        <f ca="1">COUNTIF(AY895:AY914,"&gt;0")</f>
        <v>1</v>
      </c>
      <c r="BA922" s="497">
        <f ca="1">COUNTIF(BA895:BA914,"&gt;0")</f>
        <v>11</v>
      </c>
      <c r="BB922" s="497">
        <f ca="1">COUNTIF(BB895:BB914,"&gt;0")</f>
        <v>11</v>
      </c>
      <c r="BD922" s="497">
        <f ca="1">COUNTIF(BD895:BD914,"&gt;0")</f>
        <v>1</v>
      </c>
      <c r="BE922" s="497">
        <f ca="1">COUNTIF(BE895:BE914,"&gt;0")</f>
        <v>11</v>
      </c>
      <c r="BG922" s="497">
        <f ca="1">COUNTIF(BG895:BG914,"&gt;0")</f>
        <v>10</v>
      </c>
      <c r="BH922" s="497">
        <f ca="1">COUNTIF(BH895:BH914,"&gt;0")</f>
        <v>0</v>
      </c>
      <c r="BI922" s="451"/>
      <c r="BJ922" s="497">
        <f ca="1">COUNTIF(BJ895:BJ914,"&gt;0")</f>
        <v>0</v>
      </c>
      <c r="BK922" s="497">
        <f ca="1">COUNTIF(BK895:BK914,"&gt;0")</f>
        <v>0</v>
      </c>
      <c r="BM922" s="497">
        <f ca="1">COUNTIF(BM895:BM914,"&gt;0")</f>
        <v>0</v>
      </c>
      <c r="BN922" s="497">
        <f ca="1">COUNTIF(BN895:BN914,"&gt;0")</f>
        <v>0</v>
      </c>
      <c r="BP922" s="497">
        <f ca="1">COUNTIF(BP895:BP914,"&gt;0")</f>
        <v>0</v>
      </c>
      <c r="BQ922" s="497">
        <f ca="1">COUNTIF(BQ895:BQ914,"&gt;0")</f>
        <v>0</v>
      </c>
      <c r="BS922" s="497">
        <f ca="1">COUNTIF(BS895:BS914,"&gt;0")</f>
        <v>0</v>
      </c>
      <c r="BT922" s="497">
        <f ca="1">COUNTIF(BT895:BT914,"&gt;0")</f>
        <v>0</v>
      </c>
      <c r="BV922" s="488"/>
      <c r="BW922" s="497">
        <f ca="1">COUNTIF(BW895:BW914,"&gt;0")</f>
        <v>10</v>
      </c>
      <c r="BX922" s="497">
        <f ca="1">COUNTIF(BX895:BX914,"&gt;0")</f>
        <v>1</v>
      </c>
      <c r="BZ922" s="497">
        <f ca="1">COUNTIF(BZ895:BZ914,"&gt;0")</f>
        <v>1</v>
      </c>
      <c r="CA922" s="497">
        <f ca="1">COUNTIF(CA895:CA914,"&gt;0")</f>
        <v>11</v>
      </c>
      <c r="CC922" s="497">
        <f ca="1">COUNTIF(CC895:CC914,"&gt;0")</f>
        <v>11</v>
      </c>
      <c r="CD922" s="497">
        <f ca="1">COUNTIF(CD895:CD914,"&gt;0")</f>
        <v>10</v>
      </c>
      <c r="CF922" s="497">
        <f>COUNTIF(CF895:CF914,"&gt;0")</f>
        <v>0</v>
      </c>
      <c r="CG922" s="497">
        <f>COUNTIF(CG895:CG914,"&gt;0")</f>
        <v>0</v>
      </c>
      <c r="CI922" s="497">
        <f ca="1">COUNTIF(CI895:CI914,"&gt;0")</f>
        <v>11</v>
      </c>
      <c r="CJ922" s="497">
        <f ca="1">COUNTIF(CJ895:CJ914,"&gt;0")</f>
        <v>11</v>
      </c>
      <c r="CL922" s="497">
        <f ca="1">COUNTIF(CL895:CL914,"&gt;0")</f>
        <v>10</v>
      </c>
      <c r="CM922" s="497">
        <f ca="1">COUNTIF(CM895:CM914,"&gt;0")</f>
        <v>11</v>
      </c>
    </row>
    <row r="923" spans="1:92" s="174" customFormat="1" x14ac:dyDescent="0.4">
      <c r="K923" s="217"/>
      <c r="S923" s="507" t="s">
        <v>679</v>
      </c>
    </row>
    <row r="924" spans="1:92" s="174" customFormat="1" x14ac:dyDescent="0.4">
      <c r="K924" s="217"/>
    </row>
    <row r="925" spans="1:92" s="446" customFormat="1" ht="17.7" x14ac:dyDescent="0.6">
      <c r="A925" s="508">
        <v>24</v>
      </c>
      <c r="B925" s="509" t="s">
        <v>301</v>
      </c>
      <c r="C925" s="510" t="s">
        <v>274</v>
      </c>
      <c r="D925" s="511"/>
      <c r="E925" s="511" t="s">
        <v>0</v>
      </c>
      <c r="F925" s="511"/>
      <c r="G925" s="511"/>
      <c r="H925" s="510"/>
      <c r="I925" s="511"/>
      <c r="J925" s="511"/>
      <c r="K925" s="581"/>
      <c r="L925" s="511"/>
      <c r="M925" s="511"/>
      <c r="N925" s="511"/>
      <c r="O925" s="511"/>
      <c r="P925" s="511"/>
      <c r="Q925" s="511"/>
      <c r="R925" s="511"/>
      <c r="S925" s="511"/>
      <c r="T925" s="510"/>
      <c r="U925" s="510"/>
      <c r="V925" s="510"/>
      <c r="W925" s="510"/>
      <c r="X925" s="510"/>
      <c r="Y925" s="510"/>
      <c r="AQ925" s="512">
        <f>A925</f>
        <v>24</v>
      </c>
      <c r="AR925" s="512" t="str">
        <f>C925</f>
        <v>Forest</v>
      </c>
      <c r="AS925" s="451"/>
      <c r="AT925" s="513"/>
      <c r="AU925" s="451"/>
      <c r="AV925" s="451"/>
      <c r="AW925" s="451"/>
      <c r="AX925" s="451"/>
      <c r="AY925" s="451"/>
      <c r="AZ925" s="451"/>
      <c r="BA925" s="451"/>
      <c r="BB925" s="451"/>
      <c r="BC925" s="451"/>
      <c r="BD925" s="451"/>
      <c r="BE925" s="451"/>
      <c r="BF925" s="451"/>
      <c r="BG925" s="451"/>
      <c r="BH925" s="451"/>
      <c r="BI925" s="451"/>
      <c r="BJ925" s="451"/>
      <c r="BK925" s="451"/>
      <c r="BL925" s="451"/>
      <c r="BM925" s="451"/>
      <c r="BN925" s="451"/>
      <c r="BO925" s="451"/>
      <c r="BP925" s="451"/>
      <c r="BQ925" s="451"/>
      <c r="BR925" s="451"/>
      <c r="BS925" s="451"/>
      <c r="BT925" s="451"/>
      <c r="BU925" s="451"/>
    </row>
    <row r="926" spans="1:92" s="446" customFormat="1" ht="17.7" x14ac:dyDescent="0.6">
      <c r="A926" s="508"/>
      <c r="B926" s="508"/>
      <c r="C926" s="510"/>
      <c r="D926" s="511"/>
      <c r="E926" s="511"/>
      <c r="F926" s="511"/>
      <c r="G926" s="511"/>
      <c r="H926" s="510"/>
      <c r="I926" s="511"/>
      <c r="J926" s="511"/>
      <c r="K926" s="581"/>
      <c r="L926" s="511"/>
      <c r="M926" s="511"/>
      <c r="N926" s="511"/>
      <c r="O926" s="511"/>
      <c r="P926" s="511"/>
      <c r="Q926" s="511"/>
      <c r="R926" s="511"/>
      <c r="S926" s="511"/>
      <c r="T926" s="510"/>
      <c r="U926" s="510"/>
      <c r="V926" s="510"/>
      <c r="W926" s="510"/>
      <c r="X926" s="510"/>
      <c r="Y926" s="510"/>
      <c r="AQ926" s="512"/>
      <c r="AR926" s="512"/>
      <c r="AS926" s="451"/>
      <c r="AT926" s="513"/>
      <c r="AU926" s="451"/>
      <c r="AV926" s="451"/>
      <c r="AW926" s="451"/>
      <c r="AX926" s="451"/>
      <c r="AY926" s="451"/>
      <c r="AZ926" s="451"/>
      <c r="BA926" s="451"/>
      <c r="BB926" s="451"/>
      <c r="BC926" s="451"/>
      <c r="BD926" s="451"/>
      <c r="BE926" s="451"/>
      <c r="BF926" s="451"/>
      <c r="BG926" s="451"/>
      <c r="BH926" s="451"/>
      <c r="BI926" s="451"/>
      <c r="BJ926" s="451"/>
      <c r="BK926" s="451"/>
      <c r="BL926" s="451"/>
      <c r="BM926" s="451"/>
      <c r="BN926" s="451"/>
      <c r="BO926" s="451"/>
      <c r="BP926" s="451"/>
      <c r="BQ926" s="451"/>
      <c r="BR926" s="451"/>
      <c r="BS926" s="451"/>
      <c r="BU926" s="451"/>
    </row>
    <row r="927" spans="1:92" s="514" customFormat="1" ht="17.399999999999999" x14ac:dyDescent="0.55000000000000004">
      <c r="K927" s="582"/>
      <c r="Z927" s="515"/>
      <c r="AP927" s="515"/>
      <c r="AQ927" s="441"/>
      <c r="AR927" s="441"/>
      <c r="AS927" s="441"/>
      <c r="AT927" s="441"/>
      <c r="AU927" s="516" t="e">
        <v>#REF!</v>
      </c>
      <c r="AV927" s="516"/>
      <c r="AW927" s="441"/>
      <c r="AX927" s="516" t="e">
        <v>#REF!</v>
      </c>
      <c r="AY927" s="516"/>
      <c r="AZ927" s="441"/>
      <c r="BA927" s="516" t="e">
        <v>#REF!</v>
      </c>
      <c r="BB927" s="516"/>
      <c r="BC927" s="441"/>
      <c r="BD927" s="516" t="e">
        <v>#REF!</v>
      </c>
      <c r="BE927" s="516"/>
      <c r="BF927" s="441"/>
      <c r="BG927" s="516" t="e">
        <v>#REF!</v>
      </c>
      <c r="BH927" s="516"/>
      <c r="BI927" s="451"/>
      <c r="BJ927" s="516" t="s">
        <v>184</v>
      </c>
      <c r="BK927" s="516"/>
      <c r="BL927" s="441"/>
      <c r="BM927" s="516" t="s">
        <v>185</v>
      </c>
      <c r="BN927" s="516"/>
      <c r="BO927" s="441"/>
      <c r="BP927" s="516" t="s">
        <v>186</v>
      </c>
      <c r="BQ927" s="516"/>
      <c r="BR927" s="441"/>
      <c r="BS927" s="516" t="s">
        <v>187</v>
      </c>
      <c r="BT927" s="441"/>
      <c r="BU927" s="452"/>
      <c r="BV927" s="446"/>
      <c r="BW927" s="516" t="e">
        <v>#REF!</v>
      </c>
      <c r="BX927" s="516"/>
      <c r="BY927" s="452"/>
      <c r="BZ927" s="516" t="e">
        <v>#REF!</v>
      </c>
      <c r="CA927" s="516"/>
      <c r="CB927" s="441"/>
      <c r="CC927" s="516" t="e">
        <v>#REF!</v>
      </c>
      <c r="CD927" s="516"/>
      <c r="CE927" s="441"/>
      <c r="CF927" s="516" t="e">
        <v>#REF!</v>
      </c>
      <c r="CG927" s="516"/>
      <c r="CH927" s="441"/>
      <c r="CI927" s="516" t="e">
        <v>#REF!</v>
      </c>
      <c r="CJ927" s="516"/>
      <c r="CK927" s="441"/>
      <c r="CL927" s="516" t="e">
        <v>#REF!</v>
      </c>
      <c r="CM927" s="516"/>
      <c r="CN927" s="441"/>
    </row>
    <row r="928" spans="1:92" s="441" customFormat="1" ht="17.7" thickBot="1" x14ac:dyDescent="0.6">
      <c r="A928" s="517" t="s">
        <v>188</v>
      </c>
      <c r="B928" s="518" t="s">
        <v>189</v>
      </c>
      <c r="C928" s="496" t="s">
        <v>190</v>
      </c>
      <c r="D928" s="519" t="s">
        <v>191</v>
      </c>
      <c r="E928" s="519" t="s">
        <v>192</v>
      </c>
      <c r="F928" s="520" t="s">
        <v>193</v>
      </c>
      <c r="G928" s="520" t="s">
        <v>194</v>
      </c>
      <c r="H928" s="520" t="s">
        <v>195</v>
      </c>
      <c r="I928" s="521" t="s">
        <v>196</v>
      </c>
      <c r="J928" s="521" t="s">
        <v>197</v>
      </c>
      <c r="K928" s="583" t="s">
        <v>198</v>
      </c>
      <c r="L928" s="522" t="s">
        <v>199</v>
      </c>
      <c r="M928" s="523" t="s">
        <v>200</v>
      </c>
      <c r="N928" s="522" t="s">
        <v>201</v>
      </c>
      <c r="O928" s="524" t="s">
        <v>202</v>
      </c>
      <c r="P928" s="524" t="s">
        <v>203</v>
      </c>
      <c r="Q928" s="514"/>
      <c r="R928" s="514"/>
      <c r="S928" s="525" t="s">
        <v>204</v>
      </c>
      <c r="T928" s="526" t="s">
        <v>205</v>
      </c>
      <c r="U928" s="525" t="s">
        <v>206</v>
      </c>
      <c r="V928" s="527" t="s">
        <v>207</v>
      </c>
      <c r="W928" s="514"/>
      <c r="X928" s="514"/>
      <c r="Z928" s="446"/>
      <c r="AP928" s="446"/>
      <c r="AQ928" s="514"/>
      <c r="AR928" s="514"/>
      <c r="AS928" s="527" t="s">
        <v>208</v>
      </c>
      <c r="AT928" s="514"/>
      <c r="AU928" s="527" t="s">
        <v>204</v>
      </c>
      <c r="AV928" s="519" t="s">
        <v>205</v>
      </c>
      <c r="AW928" s="514"/>
      <c r="AX928" s="527" t="s">
        <v>204</v>
      </c>
      <c r="AY928" s="519" t="s">
        <v>205</v>
      </c>
      <c r="AZ928" s="514"/>
      <c r="BA928" s="527" t="s">
        <v>204</v>
      </c>
      <c r="BB928" s="519" t="s">
        <v>205</v>
      </c>
      <c r="BC928" s="514"/>
      <c r="BD928" s="527" t="s">
        <v>204</v>
      </c>
      <c r="BE928" s="519" t="s">
        <v>205</v>
      </c>
      <c r="BF928" s="514"/>
      <c r="BG928" s="527" t="s">
        <v>204</v>
      </c>
      <c r="BH928" s="519" t="s">
        <v>205</v>
      </c>
      <c r="BI928" s="451"/>
      <c r="BJ928" s="527" t="s">
        <v>204</v>
      </c>
      <c r="BK928" s="519" t="s">
        <v>205</v>
      </c>
      <c r="BL928" s="514"/>
      <c r="BM928" s="527" t="s">
        <v>204</v>
      </c>
      <c r="BN928" s="519" t="s">
        <v>205</v>
      </c>
      <c r="BO928" s="514"/>
      <c r="BP928" s="527" t="s">
        <v>204</v>
      </c>
      <c r="BQ928" s="519" t="s">
        <v>205</v>
      </c>
      <c r="BR928" s="514"/>
      <c r="BS928" s="527" t="s">
        <v>204</v>
      </c>
      <c r="BT928" s="519" t="s">
        <v>205</v>
      </c>
      <c r="BU928" s="452"/>
      <c r="BV928" s="515"/>
      <c r="BW928" s="527" t="s">
        <v>204</v>
      </c>
      <c r="BX928" s="519" t="s">
        <v>205</v>
      </c>
      <c r="BY928" s="452"/>
      <c r="BZ928" s="527" t="s">
        <v>204</v>
      </c>
      <c r="CA928" s="519" t="s">
        <v>205</v>
      </c>
      <c r="CB928" s="514"/>
      <c r="CC928" s="527" t="s">
        <v>204</v>
      </c>
      <c r="CD928" s="519" t="s">
        <v>205</v>
      </c>
      <c r="CE928" s="514"/>
      <c r="CF928" s="527" t="s">
        <v>204</v>
      </c>
      <c r="CG928" s="519" t="s">
        <v>205</v>
      </c>
      <c r="CH928" s="514"/>
      <c r="CI928" s="527" t="s">
        <v>204</v>
      </c>
      <c r="CJ928" s="519" t="s">
        <v>205</v>
      </c>
      <c r="CK928" s="514"/>
      <c r="CL928" s="527" t="s">
        <v>204</v>
      </c>
      <c r="CM928" s="519" t="s">
        <v>205</v>
      </c>
      <c r="CN928" s="514"/>
    </row>
    <row r="929" spans="1:91" s="441" customFormat="1" ht="17.7" x14ac:dyDescent="0.6">
      <c r="A929" s="445">
        <v>1</v>
      </c>
      <c r="B929" s="423" t="str">
        <f t="shared" ref="B929:B930" si="936">CONCATENATE(E929,": ",C929)</f>
        <v>: Fischer</v>
      </c>
      <c r="C929" s="424" t="s">
        <v>349</v>
      </c>
      <c r="D929" s="424" t="s">
        <v>350</v>
      </c>
      <c r="E929" s="425"/>
      <c r="F929" s="424" t="s">
        <v>266</v>
      </c>
      <c r="G929" s="425"/>
      <c r="H929" s="305"/>
      <c r="I929" s="424">
        <v>2012</v>
      </c>
      <c r="J929" s="306"/>
      <c r="K929" s="529">
        <v>4</v>
      </c>
      <c r="L929" s="426" t="s">
        <v>348</v>
      </c>
      <c r="M929" s="427">
        <f>K929*100</f>
        <v>400</v>
      </c>
      <c r="N929" s="426" t="s">
        <v>21</v>
      </c>
      <c r="O929" s="432"/>
      <c r="P929" s="431" t="s">
        <v>268</v>
      </c>
      <c r="Q929" s="431"/>
      <c r="S929" s="442">
        <f>IF(AND(M929="",K929=""),"",IF(M929="",K929,M929))</f>
        <v>400</v>
      </c>
      <c r="T929" s="443">
        <f>IF(S929="","",IF($S$957="Y",U929,IF(S929&gt;=$S$949-$T$5*$S$953,IF(S929&lt;=$S$949+$T$5*$S$953,S929,""),"")))</f>
        <v>400</v>
      </c>
      <c r="U929" s="442">
        <f>IF(AND(M929="",K929=""),"",IF(M929="",K929*O929,M929*O929))</f>
        <v>0</v>
      </c>
      <c r="V929" s="444" t="str">
        <f t="shared" ref="V929:V948" si="937">IF(AND(N929="",L929=""),"",IF(N929="",L929,N929))</f>
        <v>Mha</v>
      </c>
      <c r="Z929" s="446"/>
      <c r="AA929" s="174" t="s">
        <v>590</v>
      </c>
      <c r="AB929" s="325" t="s">
        <v>434</v>
      </c>
      <c r="AC929" s="533"/>
      <c r="AD929" s="174"/>
      <c r="AE929" s="174"/>
      <c r="AF929" s="174"/>
      <c r="AG929" s="174"/>
      <c r="AH929" s="174"/>
      <c r="AI929" s="534"/>
      <c r="AP929" s="446"/>
      <c r="AS929" s="449">
        <f>$U929</f>
        <v>0</v>
      </c>
      <c r="AU929" s="450" t="str">
        <f t="shared" ref="AU929:AU948" ca="1" si="938">IF($AT$155="region",IF($E929=AU$159,$S929,""),IF($G929=AU$159,$S929,""))</f>
        <v/>
      </c>
      <c r="AV929" s="450" t="str">
        <f t="shared" ref="AV929:AV948" ca="1" si="939">IF($AT$155="Region",IF($E929=AU$159,$T929,""),IF($G929=AU$159,$T929,""))</f>
        <v/>
      </c>
      <c r="AX929" s="450" t="str">
        <f t="shared" ref="AX929:AX948" ca="1" si="940">IF($AT$155="region",IF($E929=AX$159,$S929,""),IF($G929=AX$159,$S929,""))</f>
        <v/>
      </c>
      <c r="AY929" s="450" t="str">
        <f t="shared" ref="AY929:AY948" ca="1" si="941">IF($AT$155="Region",IF($E929=AX$159,$T929,""),IF($G929=AX$159,$T929,""))</f>
        <v/>
      </c>
      <c r="BA929" s="450" t="str">
        <f t="shared" ref="BA929:BA948" ca="1" si="942">IF($AT$155="region",IF($E929=BA$159,$S929,""),IF($G929=BA$159,$S929,""))</f>
        <v/>
      </c>
      <c r="BB929" s="450" t="str">
        <f t="shared" ref="BB929:BB948" ca="1" si="943">IF($AT$155="Region",IF($E929=BA$159,$T929,""),IF($G929=BA$159,$T929,""))</f>
        <v/>
      </c>
      <c r="BD929" s="450" t="str">
        <f t="shared" ref="BD929:BD948" ca="1" si="944">IF($AT$155="region",IF($E929=BD$159,$S929,""),IF($G929=BD$159,$S929,""))</f>
        <v/>
      </c>
      <c r="BE929" s="450" t="str">
        <f t="shared" ref="BE929:BE948" ca="1" si="945">IF($AT$155="Region",IF($E929=BD$159,$T929,""),IF($G929=BD$159,$T929,""))</f>
        <v/>
      </c>
      <c r="BG929" s="450" t="str">
        <f t="shared" ref="BG929:BG948" ca="1" si="946">IF($AT$155="region",IF($E929=BG$159,$S929,""),IF($G929=BG$159,$S929,""))</f>
        <v/>
      </c>
      <c r="BH929" s="450" t="str">
        <f t="shared" ref="BH929:BH948" ca="1" si="947">IF($AT$155="Region",IF($E929=BG$159,$T929,""),IF($G929=BG$159,$T929,""))</f>
        <v/>
      </c>
      <c r="BI929" s="451"/>
      <c r="BJ929" s="450" t="str">
        <f t="shared" ref="BJ929:BJ948" ca="1" si="948">IF($E929=$BJ$159,S929,"")</f>
        <v/>
      </c>
      <c r="BK929" s="450" t="str">
        <f t="shared" ref="BK929:BK948" ca="1" si="949">IF($E929=$BJ$159,T929,"")</f>
        <v/>
      </c>
      <c r="BM929" s="450" t="str">
        <f t="shared" ref="BM929:BM948" ca="1" si="950">IF($E929=$BM$159,S929,"")</f>
        <v/>
      </c>
      <c r="BN929" s="450" t="str">
        <f t="shared" ref="BN929:BN948" ca="1" si="951">IF($E929=$BM$159,T929,"")</f>
        <v/>
      </c>
      <c r="BP929" s="450" t="str">
        <f t="shared" ref="BP929:BP948" ca="1" si="952">IF($E929=$BP$159,S929,"")</f>
        <v/>
      </c>
      <c r="BQ929" s="450" t="str">
        <f t="shared" ref="BQ929:BQ948" ca="1" si="953">IF($E929=$BP$159,T929,"")</f>
        <v/>
      </c>
      <c r="BS929" s="450" t="str">
        <f t="shared" ref="BS929:BS948" ca="1" si="954">IF($E929=$BS$159,S929,"")</f>
        <v/>
      </c>
      <c r="BT929" s="450" t="str">
        <f t="shared" ref="BT929:BT948" ca="1" si="955">IF($E929=$BS$159,T929,"")</f>
        <v/>
      </c>
      <c r="BU929" s="452"/>
      <c r="BV929" s="446"/>
      <c r="BW929" s="450" t="str">
        <f t="shared" ref="BW929:BW948" ca="1" si="956">IF($AT$155="Thermal-Moisture Regime",IF($E929=BW$159,$S929,""),IF($G929=BW$159,$S929,""))</f>
        <v/>
      </c>
      <c r="BX929" s="450" t="str">
        <f t="shared" ref="BX929:BX948" ca="1" si="957">IF($AT$155="Thermal-Moisture Regime",IF($E929=BW$159,$T929,""),IF($G929=BW$159,$T929,""))</f>
        <v/>
      </c>
      <c r="BY929" s="452"/>
      <c r="BZ929" s="450" t="str">
        <f t="shared" ref="BZ929:BZ948" ca="1" si="958">IF($AT$155="Thermal-Moisture Regime",IF($E929=BZ$159,$S929,""),IF($G929=BZ$159,$S929,""))</f>
        <v/>
      </c>
      <c r="CA929" s="450" t="str">
        <f t="shared" ref="CA929:CA948" ca="1" si="959">IF($AT$155="Thermal-Moisture Regime",IF($E929=BZ$159,$T929,""),IF($G929=BZ$159,$T929,""))</f>
        <v/>
      </c>
      <c r="CC929" s="450">
        <f t="shared" ref="CC929:CC948" ca="1" si="960">IF($AT$155="Thermal-Moisture Regime",IF($E929=CC$159,$S929,""),IF($G929=CC$159,$S929,""))</f>
        <v>400</v>
      </c>
      <c r="CD929" s="450" t="str">
        <f t="shared" ref="CD929:CD948" ca="1" si="961">IF($AT$155="Thermal-Moisture Regime",IF($E929=CC$159,$T929,""),IF($G929=CC$159,$T929,""))</f>
        <v/>
      </c>
      <c r="CF929" s="450" t="str">
        <f t="shared" ref="CF929:CF948" si="962">IF($AT$155="Thermal-Moisture Regime",IF($E929=CF$159,$S929,""),IF($G929=CF$159,$S929,""))</f>
        <v/>
      </c>
      <c r="CG929" s="450" t="str">
        <f t="shared" ref="CG929:CG948" si="963">IF($AT$155="Thermal-Moisture Regime",IF($E929=CF$159,$T929,""),IF($G929=CF$159,$T929,""))</f>
        <v/>
      </c>
      <c r="CI929" s="450" t="str">
        <f t="shared" ref="CI929:CI948" ca="1" si="964">IF($AT$155="Thermal-Moisture Regime",IF($E929=CI$159,$S929,""),IF($G929=CI$159,$S929,""))</f>
        <v/>
      </c>
      <c r="CJ929" s="450" t="str">
        <f t="shared" ref="CJ929:CJ948" ca="1" si="965">IF($AT$155="Thermal-Moisture Regime",IF($E929=CI$159,$T929,""),IF($G929=CI$159,$T929,""))</f>
        <v/>
      </c>
      <c r="CL929" s="450" t="str">
        <f t="shared" ref="CL929:CL948" ca="1" si="966">IF($AT$155="Thermal-Moisture Regime",IF($E929=CL$159,$S929,""),IF($G929=CL$159,$S929,""))</f>
        <v/>
      </c>
      <c r="CM929" s="450" t="str">
        <f t="shared" ref="CM929:CM948" ca="1" si="967">IF($AT$155="Thermal-Moisture Regime",IF($E929=CL$159,$T929,""),IF($G929=CL$159,$T929,""))</f>
        <v/>
      </c>
    </row>
    <row r="930" spans="1:91" s="441" customFormat="1" ht="20.8" customHeight="1" x14ac:dyDescent="0.6">
      <c r="A930" s="445">
        <v>2</v>
      </c>
      <c r="B930" s="423" t="str">
        <f t="shared" si="936"/>
        <v>: SOLAW</v>
      </c>
      <c r="C930" s="425" t="s">
        <v>267</v>
      </c>
      <c r="D930" s="425" t="s">
        <v>270</v>
      </c>
      <c r="E930" s="425"/>
      <c r="F930" s="425" t="s">
        <v>266</v>
      </c>
      <c r="G930" s="425"/>
      <c r="H930" s="305"/>
      <c r="I930" s="424">
        <v>2009</v>
      </c>
      <c r="J930" s="306"/>
      <c r="K930" s="569">
        <v>492</v>
      </c>
      <c r="L930" s="426" t="s">
        <v>21</v>
      </c>
      <c r="M930" s="427">
        <f>K930</f>
        <v>492</v>
      </c>
      <c r="N930" s="426" t="s">
        <v>21</v>
      </c>
      <c r="O930" s="432"/>
      <c r="P930" s="431" t="s">
        <v>268</v>
      </c>
      <c r="Q930" s="431"/>
      <c r="S930" s="442">
        <f t="shared" ref="S930:S948" si="968">IF(AND(M930="",K930=""),"",IF(M930="",K930,M930))</f>
        <v>492</v>
      </c>
      <c r="T930" s="443">
        <f t="shared" ref="T930:T948" si="969">IF(S930="","",IF($S$957="Y",U930,IF(S930&gt;=$S$949-$T$5*$S$953,IF(S930&lt;=$S$949+$T$5*$S$953,S930,""),"")))</f>
        <v>492</v>
      </c>
      <c r="U930" s="442">
        <f t="shared" ref="U930:U948" si="970">IF(AND(M930="",K930=""),"",IF(M930="",K930*O930,M930*O930))</f>
        <v>0</v>
      </c>
      <c r="V930" s="444" t="str">
        <f t="shared" si="937"/>
        <v>Mha</v>
      </c>
      <c r="Z930" s="446"/>
      <c r="AA930" s="535" t="s">
        <v>447</v>
      </c>
      <c r="AB930" s="536"/>
      <c r="AC930" s="537"/>
      <c r="AD930" s="535" t="s">
        <v>448</v>
      </c>
      <c r="AE930" s="535" t="s">
        <v>448</v>
      </c>
      <c r="AF930" s="535" t="s">
        <v>448</v>
      </c>
      <c r="AG930" s="535" t="s">
        <v>448</v>
      </c>
      <c r="AH930" s="535" t="s">
        <v>448</v>
      </c>
      <c r="AI930" s="538"/>
      <c r="AP930" s="446"/>
      <c r="AS930" s="453"/>
      <c r="AU930" s="450" t="str">
        <f t="shared" ca="1" si="938"/>
        <v/>
      </c>
      <c r="AV930" s="450" t="str">
        <f t="shared" ca="1" si="939"/>
        <v/>
      </c>
      <c r="AX930" s="450" t="str">
        <f t="shared" ca="1" si="940"/>
        <v/>
      </c>
      <c r="AY930" s="450" t="str">
        <f t="shared" ca="1" si="941"/>
        <v/>
      </c>
      <c r="BA930" s="450" t="str">
        <f t="shared" ca="1" si="942"/>
        <v/>
      </c>
      <c r="BB930" s="450" t="str">
        <f t="shared" ca="1" si="943"/>
        <v/>
      </c>
      <c r="BD930" s="450" t="str">
        <f t="shared" ca="1" si="944"/>
        <v/>
      </c>
      <c r="BE930" s="450" t="str">
        <f t="shared" ca="1" si="945"/>
        <v/>
      </c>
      <c r="BG930" s="450" t="str">
        <f t="shared" ca="1" si="946"/>
        <v/>
      </c>
      <c r="BH930" s="450" t="str">
        <f t="shared" ca="1" si="947"/>
        <v/>
      </c>
      <c r="BI930" s="451"/>
      <c r="BJ930" s="450" t="str">
        <f t="shared" ca="1" si="948"/>
        <v/>
      </c>
      <c r="BK930" s="450" t="str">
        <f t="shared" ca="1" si="949"/>
        <v/>
      </c>
      <c r="BM930" s="450" t="str">
        <f t="shared" ca="1" si="950"/>
        <v/>
      </c>
      <c r="BN930" s="450" t="str">
        <f t="shared" ca="1" si="951"/>
        <v/>
      </c>
      <c r="BP930" s="450" t="str">
        <f t="shared" ca="1" si="952"/>
        <v/>
      </c>
      <c r="BQ930" s="450" t="str">
        <f t="shared" ca="1" si="953"/>
        <v/>
      </c>
      <c r="BS930" s="450" t="str">
        <f t="shared" ca="1" si="954"/>
        <v/>
      </c>
      <c r="BT930" s="450" t="str">
        <f t="shared" ca="1" si="955"/>
        <v/>
      </c>
      <c r="BU930" s="452"/>
      <c r="BV930" s="446"/>
      <c r="BW930" s="450" t="str">
        <f t="shared" ca="1" si="956"/>
        <v/>
      </c>
      <c r="BX930" s="450" t="str">
        <f t="shared" ca="1" si="957"/>
        <v/>
      </c>
      <c r="BY930" s="452"/>
      <c r="BZ930" s="450" t="str">
        <f t="shared" ca="1" si="958"/>
        <v/>
      </c>
      <c r="CA930" s="450" t="str">
        <f t="shared" ca="1" si="959"/>
        <v/>
      </c>
      <c r="CC930" s="450" t="str">
        <f t="shared" ca="1" si="960"/>
        <v/>
      </c>
      <c r="CD930" s="450" t="str">
        <f t="shared" ca="1" si="961"/>
        <v/>
      </c>
      <c r="CF930" s="450" t="str">
        <f t="shared" si="962"/>
        <v/>
      </c>
      <c r="CG930" s="450" t="str">
        <f t="shared" si="963"/>
        <v/>
      </c>
      <c r="CI930" s="450" t="str">
        <f t="shared" ca="1" si="964"/>
        <v/>
      </c>
      <c r="CJ930" s="450" t="str">
        <f t="shared" ca="1" si="965"/>
        <v/>
      </c>
      <c r="CL930" s="450" t="str">
        <f t="shared" ca="1" si="966"/>
        <v/>
      </c>
      <c r="CM930" s="450" t="str">
        <f t="shared" ca="1" si="967"/>
        <v/>
      </c>
    </row>
    <row r="931" spans="1:91" s="441" customFormat="1" ht="20.8" customHeight="1" x14ac:dyDescent="0.6">
      <c r="A931" s="445">
        <v>3</v>
      </c>
      <c r="B931" s="423" t="str">
        <f>CONCATENATE(E931,": ",C931)</f>
        <v xml:space="preserve">:  </v>
      </c>
      <c r="C931" s="424" t="s">
        <v>0</v>
      </c>
      <c r="D931" s="424" t="s">
        <v>0</v>
      </c>
      <c r="E931" s="425"/>
      <c r="F931" s="424" t="s">
        <v>0</v>
      </c>
      <c r="G931" s="425"/>
      <c r="H931" s="305"/>
      <c r="I931" s="424" t="s">
        <v>0</v>
      </c>
      <c r="J931" s="306"/>
      <c r="K931" s="529" t="s">
        <v>0</v>
      </c>
      <c r="L931" s="426" t="s">
        <v>0</v>
      </c>
      <c r="M931" s="427" t="s">
        <v>0</v>
      </c>
      <c r="N931" s="426" t="s">
        <v>0</v>
      </c>
      <c r="O931" s="432"/>
      <c r="P931" s="431" t="s">
        <v>0</v>
      </c>
      <c r="Q931" s="431"/>
      <c r="S931" s="442" t="str">
        <f t="shared" si="968"/>
        <v xml:space="preserve"> </v>
      </c>
      <c r="T931" s="443" t="str">
        <f t="shared" si="969"/>
        <v/>
      </c>
      <c r="U931" s="442" t="e">
        <f t="shared" si="970"/>
        <v>#VALUE!</v>
      </c>
      <c r="V931" s="444" t="str">
        <f t="shared" si="937"/>
        <v xml:space="preserve"> </v>
      </c>
      <c r="Z931" s="446"/>
      <c r="AA931" s="535"/>
      <c r="AB931" s="535" t="s">
        <v>449</v>
      </c>
      <c r="AC931" s="535" t="s">
        <v>450</v>
      </c>
      <c r="AD931" s="535" t="s">
        <v>451</v>
      </c>
      <c r="AE931" s="535" t="s">
        <v>452</v>
      </c>
      <c r="AF931" s="535" t="s">
        <v>453</v>
      </c>
      <c r="AG931" s="538" t="s">
        <v>454</v>
      </c>
      <c r="AP931" s="446"/>
      <c r="AS931" s="453"/>
      <c r="AU931" s="450" t="str">
        <f t="shared" ca="1" si="938"/>
        <v/>
      </c>
      <c r="AV931" s="450" t="str">
        <f t="shared" ca="1" si="939"/>
        <v/>
      </c>
      <c r="AX931" s="450" t="str">
        <f t="shared" ca="1" si="940"/>
        <v/>
      </c>
      <c r="AY931" s="450" t="str">
        <f t="shared" ca="1" si="941"/>
        <v/>
      </c>
      <c r="BA931" s="450" t="str">
        <f t="shared" ca="1" si="942"/>
        <v/>
      </c>
      <c r="BB931" s="450" t="str">
        <f t="shared" ca="1" si="943"/>
        <v/>
      </c>
      <c r="BD931" s="450" t="str">
        <f t="shared" ca="1" si="944"/>
        <v/>
      </c>
      <c r="BE931" s="450" t="str">
        <f t="shared" ca="1" si="945"/>
        <v/>
      </c>
      <c r="BG931" s="450" t="str">
        <f t="shared" ca="1" si="946"/>
        <v/>
      </c>
      <c r="BH931" s="450" t="str">
        <f t="shared" ca="1" si="947"/>
        <v/>
      </c>
      <c r="BI931" s="451"/>
      <c r="BJ931" s="450" t="str">
        <f t="shared" ca="1" si="948"/>
        <v/>
      </c>
      <c r="BK931" s="450" t="str">
        <f t="shared" ca="1" si="949"/>
        <v/>
      </c>
      <c r="BM931" s="450" t="str">
        <f t="shared" ca="1" si="950"/>
        <v/>
      </c>
      <c r="BN931" s="450" t="str">
        <f t="shared" ca="1" si="951"/>
        <v/>
      </c>
      <c r="BP931" s="450" t="str">
        <f t="shared" ca="1" si="952"/>
        <v/>
      </c>
      <c r="BQ931" s="450" t="str">
        <f t="shared" ca="1" si="953"/>
        <v/>
      </c>
      <c r="BS931" s="450" t="str">
        <f t="shared" ca="1" si="954"/>
        <v/>
      </c>
      <c r="BT931" s="450" t="str">
        <f t="shared" ca="1" si="955"/>
        <v/>
      </c>
      <c r="BU931" s="452"/>
      <c r="BV931" s="446"/>
      <c r="BW931" s="450" t="str">
        <f t="shared" ca="1" si="956"/>
        <v/>
      </c>
      <c r="BX931" s="450" t="str">
        <f t="shared" ca="1" si="957"/>
        <v/>
      </c>
      <c r="BY931" s="452"/>
      <c r="BZ931" s="450" t="str">
        <f t="shared" ca="1" si="958"/>
        <v/>
      </c>
      <c r="CA931" s="450" t="str">
        <f t="shared" ca="1" si="959"/>
        <v/>
      </c>
      <c r="CC931" s="450" t="str">
        <f t="shared" ca="1" si="960"/>
        <v/>
      </c>
      <c r="CD931" s="450" t="str">
        <f t="shared" ca="1" si="961"/>
        <v/>
      </c>
      <c r="CF931" s="450" t="str">
        <f t="shared" si="962"/>
        <v/>
      </c>
      <c r="CG931" s="450" t="str">
        <f t="shared" si="963"/>
        <v/>
      </c>
      <c r="CI931" s="450" t="str">
        <f t="shared" ca="1" si="964"/>
        <v/>
      </c>
      <c r="CJ931" s="450" t="str">
        <f t="shared" ca="1" si="965"/>
        <v/>
      </c>
      <c r="CL931" s="450" t="str">
        <f t="shared" ca="1" si="966"/>
        <v/>
      </c>
      <c r="CM931" s="450" t="str">
        <f t="shared" ca="1" si="967"/>
        <v/>
      </c>
    </row>
    <row r="932" spans="1:91" s="441" customFormat="1" ht="20.8" customHeight="1" x14ac:dyDescent="0.6">
      <c r="A932" s="445">
        <v>4</v>
      </c>
      <c r="B932" s="423" t="str">
        <f t="shared" ref="B932:B948" si="971">CONCATENATE(E932,": ",C932)</f>
        <v xml:space="preserve">:  </v>
      </c>
      <c r="C932" s="424" t="s">
        <v>0</v>
      </c>
      <c r="D932" s="424" t="s">
        <v>0</v>
      </c>
      <c r="E932" s="425"/>
      <c r="F932" s="424" t="s">
        <v>0</v>
      </c>
      <c r="G932" s="425"/>
      <c r="H932" s="305"/>
      <c r="I932" s="424" t="s">
        <v>0</v>
      </c>
      <c r="J932" s="306"/>
      <c r="K932" s="529" t="s">
        <v>0</v>
      </c>
      <c r="L932" s="426" t="s">
        <v>0</v>
      </c>
      <c r="M932" s="427" t="s">
        <v>0</v>
      </c>
      <c r="N932" s="426" t="s">
        <v>0</v>
      </c>
      <c r="O932" s="432"/>
      <c r="P932" s="431" t="s">
        <v>0</v>
      </c>
      <c r="Q932" s="431"/>
      <c r="S932" s="442" t="str">
        <f t="shared" si="968"/>
        <v xml:space="preserve"> </v>
      </c>
      <c r="T932" s="443" t="str">
        <f t="shared" si="969"/>
        <v/>
      </c>
      <c r="U932" s="442" t="e">
        <f t="shared" si="970"/>
        <v>#VALUE!</v>
      </c>
      <c r="V932" s="444" t="str">
        <f t="shared" si="937"/>
        <v xml:space="preserve"> </v>
      </c>
      <c r="Z932" s="446"/>
      <c r="AA932" s="174" t="s">
        <v>455</v>
      </c>
      <c r="AB932" s="174">
        <v>11.3</v>
      </c>
      <c r="AC932" s="174">
        <v>9.19</v>
      </c>
      <c r="AD932" s="174">
        <v>2.39</v>
      </c>
      <c r="AE932" s="174">
        <v>3.54</v>
      </c>
      <c r="AF932" s="174">
        <v>9.26</v>
      </c>
      <c r="AG932" s="534">
        <f t="shared" ref="AG932:AG938" si="972">SUM(AB932:AF932)/5</f>
        <v>7.1360000000000001</v>
      </c>
      <c r="AP932" s="446"/>
      <c r="AS932" s="452"/>
      <c r="AU932" s="450" t="str">
        <f t="shared" ca="1" si="938"/>
        <v/>
      </c>
      <c r="AV932" s="450" t="str">
        <f t="shared" ca="1" si="939"/>
        <v/>
      </c>
      <c r="AX932" s="450" t="str">
        <f t="shared" ca="1" si="940"/>
        <v/>
      </c>
      <c r="AY932" s="450" t="str">
        <f t="shared" ca="1" si="941"/>
        <v/>
      </c>
      <c r="BA932" s="450" t="str">
        <f t="shared" ca="1" si="942"/>
        <v/>
      </c>
      <c r="BB932" s="450" t="str">
        <f t="shared" ca="1" si="943"/>
        <v/>
      </c>
      <c r="BD932" s="450" t="str">
        <f t="shared" ca="1" si="944"/>
        <v/>
      </c>
      <c r="BE932" s="450" t="str">
        <f t="shared" ca="1" si="945"/>
        <v/>
      </c>
      <c r="BG932" s="450" t="str">
        <f t="shared" ca="1" si="946"/>
        <v/>
      </c>
      <c r="BH932" s="450" t="str">
        <f t="shared" ca="1" si="947"/>
        <v/>
      </c>
      <c r="BI932" s="451"/>
      <c r="BJ932" s="450" t="str">
        <f t="shared" ca="1" si="948"/>
        <v/>
      </c>
      <c r="BK932" s="450" t="str">
        <f t="shared" ca="1" si="949"/>
        <v/>
      </c>
      <c r="BM932" s="450" t="str">
        <f t="shared" ca="1" si="950"/>
        <v/>
      </c>
      <c r="BN932" s="450" t="str">
        <f t="shared" ca="1" si="951"/>
        <v/>
      </c>
      <c r="BP932" s="450" t="str">
        <f t="shared" ca="1" si="952"/>
        <v/>
      </c>
      <c r="BQ932" s="450" t="str">
        <f t="shared" ca="1" si="953"/>
        <v/>
      </c>
      <c r="BS932" s="450" t="str">
        <f t="shared" ca="1" si="954"/>
        <v/>
      </c>
      <c r="BT932" s="450" t="str">
        <f t="shared" ca="1" si="955"/>
        <v/>
      </c>
      <c r="BU932" s="452"/>
      <c r="BV932" s="446"/>
      <c r="BW932" s="450" t="str">
        <f t="shared" ca="1" si="956"/>
        <v/>
      </c>
      <c r="BX932" s="450" t="str">
        <f t="shared" ca="1" si="957"/>
        <v/>
      </c>
      <c r="BY932" s="452"/>
      <c r="BZ932" s="450" t="str">
        <f t="shared" ca="1" si="958"/>
        <v/>
      </c>
      <c r="CA932" s="450" t="str">
        <f t="shared" ca="1" si="959"/>
        <v/>
      </c>
      <c r="CC932" s="450" t="str">
        <f t="shared" ca="1" si="960"/>
        <v/>
      </c>
      <c r="CD932" s="450" t="str">
        <f t="shared" ca="1" si="961"/>
        <v/>
      </c>
      <c r="CF932" s="450" t="str">
        <f t="shared" si="962"/>
        <v/>
      </c>
      <c r="CG932" s="450" t="str">
        <f t="shared" si="963"/>
        <v/>
      </c>
      <c r="CI932" s="450" t="str">
        <f t="shared" ca="1" si="964"/>
        <v/>
      </c>
      <c r="CJ932" s="450" t="str">
        <f t="shared" ca="1" si="965"/>
        <v/>
      </c>
      <c r="CL932" s="450" t="str">
        <f t="shared" ca="1" si="966"/>
        <v/>
      </c>
      <c r="CM932" s="450" t="str">
        <f t="shared" ca="1" si="967"/>
        <v/>
      </c>
    </row>
    <row r="933" spans="1:91" s="441" customFormat="1" ht="20.8" customHeight="1" x14ac:dyDescent="0.6">
      <c r="A933" s="445">
        <v>5</v>
      </c>
      <c r="B933" s="423" t="str">
        <f t="shared" si="971"/>
        <v xml:space="preserve"> :  </v>
      </c>
      <c r="C933" s="476" t="s">
        <v>0</v>
      </c>
      <c r="D933" s="424" t="s">
        <v>0</v>
      </c>
      <c r="E933" s="476" t="s">
        <v>0</v>
      </c>
      <c r="F933" s="424"/>
      <c r="G933" s="425"/>
      <c r="H933" s="477" t="s">
        <v>0</v>
      </c>
      <c r="I933" s="475" t="s">
        <v>0</v>
      </c>
      <c r="J933" s="306"/>
      <c r="K933" s="580" t="s">
        <v>0</v>
      </c>
      <c r="L933" s="478" t="s">
        <v>0</v>
      </c>
      <c r="M933" s="532" t="str">
        <f t="shared" ref="M933:M937" si="973">K933</f>
        <v xml:space="preserve"> </v>
      </c>
      <c r="N933" s="478" t="s">
        <v>0</v>
      </c>
      <c r="O933" s="432"/>
      <c r="P933" s="431" t="s">
        <v>0</v>
      </c>
      <c r="Q933" s="431"/>
      <c r="S933" s="442" t="str">
        <f t="shared" si="968"/>
        <v xml:space="preserve"> </v>
      </c>
      <c r="T933" s="443" t="str">
        <f t="shared" si="969"/>
        <v/>
      </c>
      <c r="U933" s="442" t="e">
        <f t="shared" si="970"/>
        <v>#VALUE!</v>
      </c>
      <c r="V933" s="444" t="str">
        <f t="shared" si="937"/>
        <v xml:space="preserve"> </v>
      </c>
      <c r="Z933" s="446"/>
      <c r="AA933" s="174" t="s">
        <v>456</v>
      </c>
      <c r="AB933" s="174">
        <v>7.07</v>
      </c>
      <c r="AC933" s="174">
        <v>5.75</v>
      </c>
      <c r="AD933" s="174">
        <v>1.49</v>
      </c>
      <c r="AE933" s="174">
        <v>2.29</v>
      </c>
      <c r="AF933" s="174">
        <v>5.81</v>
      </c>
      <c r="AG933" s="534">
        <f t="shared" si="972"/>
        <v>4.4820000000000002</v>
      </c>
      <c r="AP933" s="446"/>
      <c r="AS933" s="453"/>
      <c r="AU933" s="450" t="str">
        <f t="shared" ca="1" si="938"/>
        <v/>
      </c>
      <c r="AV933" s="450" t="str">
        <f t="shared" ca="1" si="939"/>
        <v/>
      </c>
      <c r="AX933" s="450" t="str">
        <f t="shared" ca="1" si="940"/>
        <v/>
      </c>
      <c r="AY933" s="450" t="str">
        <f t="shared" ca="1" si="941"/>
        <v/>
      </c>
      <c r="BA933" s="450" t="str">
        <f t="shared" ca="1" si="942"/>
        <v/>
      </c>
      <c r="BB933" s="450" t="str">
        <f t="shared" ca="1" si="943"/>
        <v/>
      </c>
      <c r="BD933" s="450" t="str">
        <f t="shared" ca="1" si="944"/>
        <v/>
      </c>
      <c r="BE933" s="450" t="str">
        <f t="shared" ca="1" si="945"/>
        <v/>
      </c>
      <c r="BG933" s="450" t="str">
        <f t="shared" ca="1" si="946"/>
        <v/>
      </c>
      <c r="BH933" s="450" t="str">
        <f t="shared" ca="1" si="947"/>
        <v/>
      </c>
      <c r="BI933" s="451"/>
      <c r="BJ933" s="450" t="str">
        <f t="shared" ca="1" si="948"/>
        <v/>
      </c>
      <c r="BK933" s="450" t="str">
        <f t="shared" ca="1" si="949"/>
        <v/>
      </c>
      <c r="BM933" s="450" t="str">
        <f t="shared" ca="1" si="950"/>
        <v/>
      </c>
      <c r="BN933" s="450" t="str">
        <f t="shared" ca="1" si="951"/>
        <v/>
      </c>
      <c r="BP933" s="450" t="str">
        <f t="shared" ca="1" si="952"/>
        <v/>
      </c>
      <c r="BQ933" s="450" t="str">
        <f t="shared" ca="1" si="953"/>
        <v/>
      </c>
      <c r="BS933" s="450" t="str">
        <f t="shared" ca="1" si="954"/>
        <v/>
      </c>
      <c r="BT933" s="450" t="str">
        <f t="shared" ca="1" si="955"/>
        <v/>
      </c>
      <c r="BU933" s="452"/>
      <c r="BV933" s="446"/>
      <c r="BW933" s="450" t="str">
        <f t="shared" ca="1" si="956"/>
        <v/>
      </c>
      <c r="BX933" s="450" t="str">
        <f t="shared" ca="1" si="957"/>
        <v/>
      </c>
      <c r="BY933" s="452"/>
      <c r="BZ933" s="450" t="str">
        <f t="shared" ca="1" si="958"/>
        <v/>
      </c>
      <c r="CA933" s="450" t="str">
        <f t="shared" ca="1" si="959"/>
        <v/>
      </c>
      <c r="CC933" s="450" t="str">
        <f t="shared" ca="1" si="960"/>
        <v/>
      </c>
      <c r="CD933" s="450" t="str">
        <f t="shared" ca="1" si="961"/>
        <v/>
      </c>
      <c r="CF933" s="450" t="str">
        <f t="shared" si="962"/>
        <v/>
      </c>
      <c r="CG933" s="450" t="str">
        <f t="shared" si="963"/>
        <v/>
      </c>
      <c r="CI933" s="450" t="str">
        <f t="shared" ca="1" si="964"/>
        <v/>
      </c>
      <c r="CJ933" s="450" t="str">
        <f t="shared" ca="1" si="965"/>
        <v/>
      </c>
      <c r="CL933" s="450" t="str">
        <f t="shared" ca="1" si="966"/>
        <v/>
      </c>
      <c r="CM933" s="450" t="str">
        <f t="shared" ca="1" si="967"/>
        <v/>
      </c>
    </row>
    <row r="934" spans="1:91" s="441" customFormat="1" ht="20.8" customHeight="1" x14ac:dyDescent="0.6">
      <c r="A934" s="445">
        <v>6</v>
      </c>
      <c r="B934" s="423" t="str">
        <f t="shared" si="971"/>
        <v xml:space="preserve"> :  </v>
      </c>
      <c r="C934" s="476" t="s">
        <v>0</v>
      </c>
      <c r="D934" s="424" t="s">
        <v>0</v>
      </c>
      <c r="E934" s="476" t="s">
        <v>0</v>
      </c>
      <c r="F934" s="424"/>
      <c r="G934" s="425"/>
      <c r="H934" s="477" t="s">
        <v>0</v>
      </c>
      <c r="I934" s="475" t="s">
        <v>0</v>
      </c>
      <c r="J934" s="306"/>
      <c r="K934" s="580" t="s">
        <v>0</v>
      </c>
      <c r="L934" s="478" t="s">
        <v>0</v>
      </c>
      <c r="M934" s="532" t="str">
        <f t="shared" si="973"/>
        <v xml:space="preserve"> </v>
      </c>
      <c r="N934" s="478" t="s">
        <v>0</v>
      </c>
      <c r="O934" s="432"/>
      <c r="P934" s="431" t="s">
        <v>0</v>
      </c>
      <c r="Q934" s="431"/>
      <c r="S934" s="442" t="str">
        <f t="shared" si="968"/>
        <v xml:space="preserve"> </v>
      </c>
      <c r="T934" s="443" t="str">
        <f t="shared" si="969"/>
        <v/>
      </c>
      <c r="U934" s="442" t="e">
        <f t="shared" si="970"/>
        <v>#VALUE!</v>
      </c>
      <c r="V934" s="444" t="str">
        <f t="shared" si="937"/>
        <v xml:space="preserve"> </v>
      </c>
      <c r="Z934" s="446"/>
      <c r="AA934" s="174" t="s">
        <v>438</v>
      </c>
      <c r="AB934" s="174">
        <v>21.99</v>
      </c>
      <c r="AC934" s="174">
        <v>17.88</v>
      </c>
      <c r="AD934" s="174">
        <v>4.63</v>
      </c>
      <c r="AE934" s="174">
        <v>7.12</v>
      </c>
      <c r="AF934" s="174">
        <v>18.079999999999998</v>
      </c>
      <c r="AG934" s="534">
        <f t="shared" si="972"/>
        <v>13.939999999999998</v>
      </c>
      <c r="AP934" s="446"/>
      <c r="AS934" s="453"/>
      <c r="AU934" s="450" t="str">
        <f t="shared" ca="1" si="938"/>
        <v/>
      </c>
      <c r="AV934" s="450" t="str">
        <f t="shared" ca="1" si="939"/>
        <v/>
      </c>
      <c r="AX934" s="450" t="str">
        <f t="shared" ca="1" si="940"/>
        <v/>
      </c>
      <c r="AY934" s="450" t="str">
        <f t="shared" ca="1" si="941"/>
        <v/>
      </c>
      <c r="BA934" s="450" t="str">
        <f t="shared" ca="1" si="942"/>
        <v/>
      </c>
      <c r="BB934" s="450" t="str">
        <f t="shared" ca="1" si="943"/>
        <v/>
      </c>
      <c r="BD934" s="450" t="str">
        <f t="shared" ca="1" si="944"/>
        <v/>
      </c>
      <c r="BE934" s="450" t="str">
        <f t="shared" ca="1" si="945"/>
        <v/>
      </c>
      <c r="BG934" s="450" t="str">
        <f t="shared" ca="1" si="946"/>
        <v/>
      </c>
      <c r="BH934" s="450" t="str">
        <f t="shared" ca="1" si="947"/>
        <v/>
      </c>
      <c r="BI934" s="451"/>
      <c r="BJ934" s="450" t="str">
        <f t="shared" ca="1" si="948"/>
        <v/>
      </c>
      <c r="BK934" s="450" t="str">
        <f t="shared" ca="1" si="949"/>
        <v/>
      </c>
      <c r="BM934" s="450" t="str">
        <f t="shared" ca="1" si="950"/>
        <v/>
      </c>
      <c r="BN934" s="450" t="str">
        <f t="shared" ca="1" si="951"/>
        <v/>
      </c>
      <c r="BP934" s="450" t="str">
        <f t="shared" ca="1" si="952"/>
        <v/>
      </c>
      <c r="BQ934" s="450" t="str">
        <f t="shared" ca="1" si="953"/>
        <v/>
      </c>
      <c r="BS934" s="450" t="str">
        <f t="shared" ca="1" si="954"/>
        <v/>
      </c>
      <c r="BT934" s="450" t="str">
        <f t="shared" ca="1" si="955"/>
        <v/>
      </c>
      <c r="BU934" s="452"/>
      <c r="BV934" s="446"/>
      <c r="BW934" s="450" t="str">
        <f t="shared" ca="1" si="956"/>
        <v/>
      </c>
      <c r="BX934" s="450" t="str">
        <f t="shared" ca="1" si="957"/>
        <v/>
      </c>
      <c r="BY934" s="452"/>
      <c r="BZ934" s="450" t="str">
        <f t="shared" ca="1" si="958"/>
        <v/>
      </c>
      <c r="CA934" s="450" t="str">
        <f t="shared" ca="1" si="959"/>
        <v/>
      </c>
      <c r="CC934" s="450" t="str">
        <f t="shared" ca="1" si="960"/>
        <v/>
      </c>
      <c r="CD934" s="450" t="str">
        <f t="shared" ca="1" si="961"/>
        <v/>
      </c>
      <c r="CF934" s="450" t="str">
        <f t="shared" si="962"/>
        <v/>
      </c>
      <c r="CG934" s="450" t="str">
        <f t="shared" si="963"/>
        <v/>
      </c>
      <c r="CI934" s="450" t="str">
        <f t="shared" ca="1" si="964"/>
        <v/>
      </c>
      <c r="CJ934" s="450" t="str">
        <f t="shared" ca="1" si="965"/>
        <v/>
      </c>
      <c r="CL934" s="450" t="str">
        <f t="shared" ca="1" si="966"/>
        <v/>
      </c>
      <c r="CM934" s="450" t="str">
        <f t="shared" ca="1" si="967"/>
        <v/>
      </c>
    </row>
    <row r="935" spans="1:91" s="441" customFormat="1" ht="20.8" customHeight="1" x14ac:dyDescent="0.6">
      <c r="A935" s="445">
        <v>7</v>
      </c>
      <c r="B935" s="423" t="str">
        <f t="shared" si="971"/>
        <v xml:space="preserve"> :  </v>
      </c>
      <c r="C935" s="476" t="s">
        <v>0</v>
      </c>
      <c r="D935" s="424" t="s">
        <v>0</v>
      </c>
      <c r="E935" s="476" t="s">
        <v>0</v>
      </c>
      <c r="F935" s="424"/>
      <c r="G935" s="425"/>
      <c r="H935" s="477" t="s">
        <v>0</v>
      </c>
      <c r="I935" s="475" t="s">
        <v>0</v>
      </c>
      <c r="J935" s="306"/>
      <c r="K935" s="580" t="s">
        <v>0</v>
      </c>
      <c r="L935" s="478" t="s">
        <v>0</v>
      </c>
      <c r="M935" s="532" t="str">
        <f t="shared" si="973"/>
        <v xml:space="preserve"> </v>
      </c>
      <c r="N935" s="478" t="s">
        <v>0</v>
      </c>
      <c r="O935" s="432"/>
      <c r="P935" s="431" t="s">
        <v>0</v>
      </c>
      <c r="Q935" s="431"/>
      <c r="S935" s="442" t="str">
        <f t="shared" si="968"/>
        <v xml:space="preserve"> </v>
      </c>
      <c r="T935" s="443" t="str">
        <f t="shared" si="969"/>
        <v/>
      </c>
      <c r="U935" s="442" t="e">
        <f t="shared" si="970"/>
        <v>#VALUE!</v>
      </c>
      <c r="V935" s="444" t="str">
        <f t="shared" si="937"/>
        <v xml:space="preserve"> </v>
      </c>
      <c r="Z935" s="446"/>
      <c r="AA935" s="174" t="s">
        <v>439</v>
      </c>
      <c r="AB935" s="174">
        <v>5.69</v>
      </c>
      <c r="AC935" s="174">
        <v>4.63</v>
      </c>
      <c r="AD935" s="174">
        <v>1.21</v>
      </c>
      <c r="AE935" s="174">
        <v>1.85</v>
      </c>
      <c r="AF935" s="174">
        <v>4.7300000000000004</v>
      </c>
      <c r="AG935" s="534">
        <f t="shared" si="972"/>
        <v>3.6219999999999999</v>
      </c>
      <c r="AP935" s="446"/>
      <c r="AS935" s="453"/>
      <c r="AU935" s="450" t="str">
        <f t="shared" ca="1" si="938"/>
        <v/>
      </c>
      <c r="AV935" s="450" t="str">
        <f t="shared" ca="1" si="939"/>
        <v/>
      </c>
      <c r="AX935" s="450" t="str">
        <f t="shared" ca="1" si="940"/>
        <v/>
      </c>
      <c r="AY935" s="450" t="str">
        <f t="shared" ca="1" si="941"/>
        <v/>
      </c>
      <c r="BA935" s="450" t="str">
        <f t="shared" ca="1" si="942"/>
        <v/>
      </c>
      <c r="BB935" s="450" t="str">
        <f t="shared" ca="1" si="943"/>
        <v/>
      </c>
      <c r="BD935" s="450" t="str">
        <f t="shared" ca="1" si="944"/>
        <v/>
      </c>
      <c r="BE935" s="450" t="str">
        <f t="shared" ca="1" si="945"/>
        <v/>
      </c>
      <c r="BG935" s="450" t="str">
        <f t="shared" ca="1" si="946"/>
        <v/>
      </c>
      <c r="BH935" s="450" t="str">
        <f t="shared" ca="1" si="947"/>
        <v/>
      </c>
      <c r="BI935" s="451"/>
      <c r="BJ935" s="450" t="str">
        <f t="shared" ca="1" si="948"/>
        <v/>
      </c>
      <c r="BK935" s="450" t="str">
        <f t="shared" ca="1" si="949"/>
        <v/>
      </c>
      <c r="BM935" s="450" t="str">
        <f t="shared" ca="1" si="950"/>
        <v/>
      </c>
      <c r="BN935" s="450" t="str">
        <f t="shared" ca="1" si="951"/>
        <v/>
      </c>
      <c r="BP935" s="450" t="str">
        <f t="shared" ca="1" si="952"/>
        <v/>
      </c>
      <c r="BQ935" s="450" t="str">
        <f t="shared" ca="1" si="953"/>
        <v/>
      </c>
      <c r="BS935" s="450" t="str">
        <f t="shared" ca="1" si="954"/>
        <v/>
      </c>
      <c r="BT935" s="450" t="str">
        <f t="shared" ca="1" si="955"/>
        <v/>
      </c>
      <c r="BU935" s="452"/>
      <c r="BV935" s="446"/>
      <c r="BW935" s="450" t="str">
        <f t="shared" ca="1" si="956"/>
        <v/>
      </c>
      <c r="BX935" s="450" t="str">
        <f t="shared" ca="1" si="957"/>
        <v/>
      </c>
      <c r="BY935" s="452"/>
      <c r="BZ935" s="450" t="str">
        <f t="shared" ca="1" si="958"/>
        <v/>
      </c>
      <c r="CA935" s="450" t="str">
        <f t="shared" ca="1" si="959"/>
        <v/>
      </c>
      <c r="CC935" s="450" t="str">
        <f t="shared" ca="1" si="960"/>
        <v/>
      </c>
      <c r="CD935" s="450" t="str">
        <f t="shared" ca="1" si="961"/>
        <v/>
      </c>
      <c r="CF935" s="450" t="str">
        <f t="shared" si="962"/>
        <v/>
      </c>
      <c r="CG935" s="450" t="str">
        <f t="shared" si="963"/>
        <v/>
      </c>
      <c r="CI935" s="450" t="str">
        <f t="shared" ca="1" si="964"/>
        <v/>
      </c>
      <c r="CJ935" s="450" t="str">
        <f t="shared" ca="1" si="965"/>
        <v/>
      </c>
      <c r="CL935" s="450" t="str">
        <f t="shared" ca="1" si="966"/>
        <v/>
      </c>
      <c r="CM935" s="450" t="str">
        <f t="shared" ca="1" si="967"/>
        <v/>
      </c>
    </row>
    <row r="936" spans="1:91" s="441" customFormat="1" ht="20.8" customHeight="1" x14ac:dyDescent="0.6">
      <c r="A936" s="445">
        <v>8</v>
      </c>
      <c r="B936" s="423" t="str">
        <f t="shared" si="971"/>
        <v xml:space="preserve"> :  </v>
      </c>
      <c r="C936" s="476" t="s">
        <v>0</v>
      </c>
      <c r="D936" s="424" t="s">
        <v>0</v>
      </c>
      <c r="E936" s="476" t="s">
        <v>0</v>
      </c>
      <c r="F936" s="424"/>
      <c r="G936" s="425"/>
      <c r="H936" s="477" t="s">
        <v>0</v>
      </c>
      <c r="I936" s="475" t="s">
        <v>0</v>
      </c>
      <c r="J936" s="306"/>
      <c r="K936" s="580" t="s">
        <v>0</v>
      </c>
      <c r="L936" s="478" t="s">
        <v>0</v>
      </c>
      <c r="M936" s="532" t="str">
        <f t="shared" si="973"/>
        <v xml:space="preserve"> </v>
      </c>
      <c r="N936" s="478" t="s">
        <v>0</v>
      </c>
      <c r="O936" s="432"/>
      <c r="P936" s="431" t="s">
        <v>0</v>
      </c>
      <c r="Q936" s="431"/>
      <c r="S936" s="442" t="str">
        <f t="shared" si="968"/>
        <v xml:space="preserve"> </v>
      </c>
      <c r="T936" s="443" t="str">
        <f t="shared" si="969"/>
        <v/>
      </c>
      <c r="U936" s="442" t="e">
        <f t="shared" si="970"/>
        <v>#VALUE!</v>
      </c>
      <c r="V936" s="444" t="str">
        <f t="shared" si="937"/>
        <v xml:space="preserve"> </v>
      </c>
      <c r="Z936" s="446"/>
      <c r="AA936" s="174" t="s">
        <v>440</v>
      </c>
      <c r="AB936" s="174">
        <v>21.69</v>
      </c>
      <c r="AC936" s="174">
        <v>17.63</v>
      </c>
      <c r="AD936" s="174">
        <v>4.59</v>
      </c>
      <c r="AE936" s="174">
        <v>7.03</v>
      </c>
      <c r="AF936" s="174">
        <v>17.850000000000001</v>
      </c>
      <c r="AG936" s="534">
        <f t="shared" si="972"/>
        <v>13.757999999999999</v>
      </c>
      <c r="AP936" s="446"/>
      <c r="AS936" s="453"/>
      <c r="AU936" s="450" t="str">
        <f t="shared" ca="1" si="938"/>
        <v/>
      </c>
      <c r="AV936" s="450" t="str">
        <f t="shared" ca="1" si="939"/>
        <v/>
      </c>
      <c r="AX936" s="450" t="str">
        <f t="shared" ca="1" si="940"/>
        <v/>
      </c>
      <c r="AY936" s="450" t="str">
        <f t="shared" ca="1" si="941"/>
        <v/>
      </c>
      <c r="BA936" s="450" t="str">
        <f t="shared" ca="1" si="942"/>
        <v/>
      </c>
      <c r="BB936" s="450" t="str">
        <f t="shared" ca="1" si="943"/>
        <v/>
      </c>
      <c r="BD936" s="450" t="str">
        <f t="shared" ca="1" si="944"/>
        <v/>
      </c>
      <c r="BE936" s="450" t="str">
        <f t="shared" ca="1" si="945"/>
        <v/>
      </c>
      <c r="BG936" s="450" t="str">
        <f t="shared" ca="1" si="946"/>
        <v/>
      </c>
      <c r="BH936" s="450" t="str">
        <f t="shared" ca="1" si="947"/>
        <v/>
      </c>
      <c r="BI936" s="451"/>
      <c r="BJ936" s="450" t="str">
        <f t="shared" ca="1" si="948"/>
        <v/>
      </c>
      <c r="BK936" s="450" t="str">
        <f t="shared" ca="1" si="949"/>
        <v/>
      </c>
      <c r="BM936" s="450" t="str">
        <f t="shared" ca="1" si="950"/>
        <v/>
      </c>
      <c r="BN936" s="450" t="str">
        <f t="shared" ca="1" si="951"/>
        <v/>
      </c>
      <c r="BP936" s="450" t="str">
        <f t="shared" ca="1" si="952"/>
        <v/>
      </c>
      <c r="BQ936" s="450" t="str">
        <f t="shared" ca="1" si="953"/>
        <v/>
      </c>
      <c r="BS936" s="450" t="str">
        <f t="shared" ca="1" si="954"/>
        <v/>
      </c>
      <c r="BT936" s="450" t="str">
        <f t="shared" ca="1" si="955"/>
        <v/>
      </c>
      <c r="BU936" s="452"/>
      <c r="BV936" s="446"/>
      <c r="BW936" s="450" t="str">
        <f t="shared" ca="1" si="956"/>
        <v/>
      </c>
      <c r="BX936" s="450" t="str">
        <f t="shared" ca="1" si="957"/>
        <v/>
      </c>
      <c r="BY936" s="452"/>
      <c r="BZ936" s="450" t="str">
        <f t="shared" ca="1" si="958"/>
        <v/>
      </c>
      <c r="CA936" s="450" t="str">
        <f t="shared" ca="1" si="959"/>
        <v/>
      </c>
      <c r="CC936" s="450" t="str">
        <f t="shared" ca="1" si="960"/>
        <v/>
      </c>
      <c r="CD936" s="450" t="str">
        <f t="shared" ca="1" si="961"/>
        <v/>
      </c>
      <c r="CF936" s="450" t="str">
        <f t="shared" si="962"/>
        <v/>
      </c>
      <c r="CG936" s="450" t="str">
        <f t="shared" si="963"/>
        <v/>
      </c>
      <c r="CI936" s="450" t="str">
        <f t="shared" ca="1" si="964"/>
        <v/>
      </c>
      <c r="CJ936" s="450" t="str">
        <f t="shared" ca="1" si="965"/>
        <v/>
      </c>
      <c r="CL936" s="450" t="str">
        <f t="shared" ca="1" si="966"/>
        <v/>
      </c>
      <c r="CM936" s="450" t="str">
        <f t="shared" ca="1" si="967"/>
        <v/>
      </c>
    </row>
    <row r="937" spans="1:91" s="441" customFormat="1" ht="20.8" customHeight="1" x14ac:dyDescent="0.6">
      <c r="A937" s="445">
        <v>9</v>
      </c>
      <c r="B937" s="423" t="str">
        <f t="shared" si="971"/>
        <v xml:space="preserve"> :  </v>
      </c>
      <c r="C937" s="476" t="s">
        <v>0</v>
      </c>
      <c r="D937" s="424" t="s">
        <v>0</v>
      </c>
      <c r="E937" s="476" t="s">
        <v>0</v>
      </c>
      <c r="F937" s="424"/>
      <c r="G937" s="425"/>
      <c r="H937" s="477" t="s">
        <v>0</v>
      </c>
      <c r="I937" s="475" t="s">
        <v>0</v>
      </c>
      <c r="J937" s="306"/>
      <c r="K937" s="580" t="s">
        <v>0</v>
      </c>
      <c r="L937" s="478" t="s">
        <v>0</v>
      </c>
      <c r="M937" s="532" t="str">
        <f t="shared" si="973"/>
        <v xml:space="preserve"> </v>
      </c>
      <c r="N937" s="478" t="s">
        <v>0</v>
      </c>
      <c r="O937" s="432"/>
      <c r="P937" s="431" t="s">
        <v>0</v>
      </c>
      <c r="Q937" s="431"/>
      <c r="S937" s="442" t="str">
        <f t="shared" si="968"/>
        <v xml:space="preserve"> </v>
      </c>
      <c r="T937" s="443" t="str">
        <f t="shared" si="969"/>
        <v/>
      </c>
      <c r="U937" s="442" t="e">
        <f t="shared" si="970"/>
        <v>#VALUE!</v>
      </c>
      <c r="V937" s="444" t="str">
        <f t="shared" si="937"/>
        <v xml:space="preserve"> </v>
      </c>
      <c r="Z937" s="446"/>
      <c r="AA937" s="174" t="s">
        <v>457</v>
      </c>
      <c r="AB937" s="174">
        <v>33.53</v>
      </c>
      <c r="AC937" s="174">
        <v>27.25</v>
      </c>
      <c r="AD937" s="174">
        <v>7.06</v>
      </c>
      <c r="AE937" s="174">
        <v>10.86</v>
      </c>
      <c r="AF937" s="174">
        <v>27.51</v>
      </c>
      <c r="AG937" s="534">
        <f t="shared" si="972"/>
        <v>21.242000000000001</v>
      </c>
      <c r="AP937" s="446"/>
      <c r="AS937" s="453"/>
      <c r="AU937" s="450" t="str">
        <f t="shared" ca="1" si="938"/>
        <v/>
      </c>
      <c r="AV937" s="450" t="str">
        <f t="shared" ca="1" si="939"/>
        <v/>
      </c>
      <c r="AX937" s="450" t="str">
        <f t="shared" ca="1" si="940"/>
        <v/>
      </c>
      <c r="AY937" s="450" t="str">
        <f t="shared" ca="1" si="941"/>
        <v/>
      </c>
      <c r="BA937" s="450" t="str">
        <f t="shared" ca="1" si="942"/>
        <v/>
      </c>
      <c r="BB937" s="450" t="str">
        <f t="shared" ca="1" si="943"/>
        <v/>
      </c>
      <c r="BD937" s="450" t="str">
        <f t="shared" ca="1" si="944"/>
        <v/>
      </c>
      <c r="BE937" s="450" t="str">
        <f t="shared" ca="1" si="945"/>
        <v/>
      </c>
      <c r="BG937" s="450" t="str">
        <f t="shared" ca="1" si="946"/>
        <v/>
      </c>
      <c r="BH937" s="450" t="str">
        <f t="shared" ca="1" si="947"/>
        <v/>
      </c>
      <c r="BI937" s="451"/>
      <c r="BJ937" s="450" t="str">
        <f t="shared" ca="1" si="948"/>
        <v/>
      </c>
      <c r="BK937" s="450" t="str">
        <f t="shared" ca="1" si="949"/>
        <v/>
      </c>
      <c r="BM937" s="450" t="str">
        <f t="shared" ca="1" si="950"/>
        <v/>
      </c>
      <c r="BN937" s="450" t="str">
        <f t="shared" ca="1" si="951"/>
        <v/>
      </c>
      <c r="BP937" s="450" t="str">
        <f t="shared" ca="1" si="952"/>
        <v/>
      </c>
      <c r="BQ937" s="450" t="str">
        <f t="shared" ca="1" si="953"/>
        <v/>
      </c>
      <c r="BS937" s="450" t="str">
        <f t="shared" ca="1" si="954"/>
        <v/>
      </c>
      <c r="BT937" s="450" t="str">
        <f t="shared" ca="1" si="955"/>
        <v/>
      </c>
      <c r="BU937" s="452"/>
      <c r="BV937" s="446"/>
      <c r="BW937" s="450" t="str">
        <f t="shared" ca="1" si="956"/>
        <v/>
      </c>
      <c r="BX937" s="450" t="str">
        <f t="shared" ca="1" si="957"/>
        <v/>
      </c>
      <c r="BY937" s="452"/>
      <c r="BZ937" s="450" t="str">
        <f t="shared" ca="1" si="958"/>
        <v/>
      </c>
      <c r="CA937" s="450" t="str">
        <f t="shared" ca="1" si="959"/>
        <v/>
      </c>
      <c r="CC937" s="450" t="str">
        <f t="shared" ca="1" si="960"/>
        <v/>
      </c>
      <c r="CD937" s="450" t="str">
        <f t="shared" ca="1" si="961"/>
        <v/>
      </c>
      <c r="CF937" s="450" t="str">
        <f t="shared" si="962"/>
        <v/>
      </c>
      <c r="CG937" s="450" t="str">
        <f t="shared" si="963"/>
        <v/>
      </c>
      <c r="CI937" s="450" t="str">
        <f t="shared" ca="1" si="964"/>
        <v/>
      </c>
      <c r="CJ937" s="450" t="str">
        <f t="shared" ca="1" si="965"/>
        <v/>
      </c>
      <c r="CL937" s="450" t="str">
        <f t="shared" ca="1" si="966"/>
        <v/>
      </c>
      <c r="CM937" s="450" t="str">
        <f t="shared" ca="1" si="967"/>
        <v/>
      </c>
    </row>
    <row r="938" spans="1:91" s="441" customFormat="1" ht="20.8" customHeight="1" x14ac:dyDescent="0.6">
      <c r="A938" s="445">
        <v>10</v>
      </c>
      <c r="B938" s="423" t="str">
        <f t="shared" si="971"/>
        <v xml:space="preserve"> :  </v>
      </c>
      <c r="C938" s="476" t="s">
        <v>0</v>
      </c>
      <c r="D938" s="424" t="s">
        <v>0</v>
      </c>
      <c r="E938" s="476" t="s">
        <v>0</v>
      </c>
      <c r="F938" s="424"/>
      <c r="G938" s="425"/>
      <c r="H938" s="477" t="s">
        <v>0</v>
      </c>
      <c r="I938" s="475" t="s">
        <v>0</v>
      </c>
      <c r="J938" s="306"/>
      <c r="K938" s="580" t="s">
        <v>0</v>
      </c>
      <c r="L938" s="478" t="s">
        <v>0</v>
      </c>
      <c r="M938" s="539" t="s">
        <v>480</v>
      </c>
      <c r="N938" s="478" t="s">
        <v>0</v>
      </c>
      <c r="O938" s="432"/>
      <c r="P938" s="431" t="s">
        <v>0</v>
      </c>
      <c r="Q938" s="431"/>
      <c r="S938" s="442" t="str">
        <f t="shared" si="968"/>
        <v xml:space="preserve">  </v>
      </c>
      <c r="T938" s="443" t="str">
        <f t="shared" si="969"/>
        <v/>
      </c>
      <c r="U938" s="442" t="e">
        <f t="shared" si="970"/>
        <v>#VALUE!</v>
      </c>
      <c r="V938" s="444" t="str">
        <f t="shared" si="937"/>
        <v xml:space="preserve"> </v>
      </c>
      <c r="Z938" s="446"/>
      <c r="AA938" s="174" t="s">
        <v>442</v>
      </c>
      <c r="AB938" s="174">
        <v>23.61</v>
      </c>
      <c r="AC938" s="174">
        <v>19.190000000000001</v>
      </c>
      <c r="AD938" s="174">
        <v>4.99</v>
      </c>
      <c r="AE938" s="174">
        <v>7.64</v>
      </c>
      <c r="AF938" s="174">
        <v>19.37</v>
      </c>
      <c r="AG938" s="534">
        <f t="shared" si="972"/>
        <v>14.959999999999999</v>
      </c>
      <c r="AP938" s="446"/>
      <c r="AS938" s="453"/>
      <c r="AU938" s="450" t="str">
        <f t="shared" ca="1" si="938"/>
        <v/>
      </c>
      <c r="AV938" s="450" t="str">
        <f t="shared" ca="1" si="939"/>
        <v/>
      </c>
      <c r="AX938" s="450" t="str">
        <f t="shared" ca="1" si="940"/>
        <v/>
      </c>
      <c r="AY938" s="450" t="str">
        <f t="shared" ca="1" si="941"/>
        <v/>
      </c>
      <c r="BA938" s="450" t="str">
        <f t="shared" ca="1" si="942"/>
        <v/>
      </c>
      <c r="BB938" s="450" t="str">
        <f t="shared" ca="1" si="943"/>
        <v/>
      </c>
      <c r="BD938" s="450" t="str">
        <f t="shared" ca="1" si="944"/>
        <v/>
      </c>
      <c r="BE938" s="450" t="str">
        <f t="shared" ca="1" si="945"/>
        <v/>
      </c>
      <c r="BG938" s="450" t="str">
        <f t="shared" ca="1" si="946"/>
        <v/>
      </c>
      <c r="BH938" s="450" t="str">
        <f t="shared" ca="1" si="947"/>
        <v/>
      </c>
      <c r="BI938" s="451"/>
      <c r="BJ938" s="450" t="str">
        <f t="shared" ca="1" si="948"/>
        <v/>
      </c>
      <c r="BK938" s="450" t="str">
        <f t="shared" ca="1" si="949"/>
        <v/>
      </c>
      <c r="BM938" s="450" t="str">
        <f t="shared" ca="1" si="950"/>
        <v/>
      </c>
      <c r="BN938" s="450" t="str">
        <f t="shared" ca="1" si="951"/>
        <v/>
      </c>
      <c r="BP938" s="450" t="str">
        <f t="shared" ca="1" si="952"/>
        <v/>
      </c>
      <c r="BQ938" s="450" t="str">
        <f t="shared" ca="1" si="953"/>
        <v/>
      </c>
      <c r="BS938" s="450" t="str">
        <f t="shared" ca="1" si="954"/>
        <v/>
      </c>
      <c r="BT938" s="450" t="str">
        <f t="shared" ca="1" si="955"/>
        <v/>
      </c>
      <c r="BU938" s="452"/>
      <c r="BV938" s="446"/>
      <c r="BW938" s="450" t="str">
        <f t="shared" ca="1" si="956"/>
        <v/>
      </c>
      <c r="BX938" s="450" t="str">
        <f t="shared" ca="1" si="957"/>
        <v/>
      </c>
      <c r="BY938" s="452"/>
      <c r="BZ938" s="450" t="str">
        <f t="shared" ca="1" si="958"/>
        <v/>
      </c>
      <c r="CA938" s="450" t="str">
        <f t="shared" ca="1" si="959"/>
        <v/>
      </c>
      <c r="CC938" s="450" t="str">
        <f t="shared" ca="1" si="960"/>
        <v/>
      </c>
      <c r="CD938" s="450" t="str">
        <f t="shared" ca="1" si="961"/>
        <v/>
      </c>
      <c r="CF938" s="450" t="str">
        <f t="shared" si="962"/>
        <v/>
      </c>
      <c r="CG938" s="450" t="str">
        <f t="shared" si="963"/>
        <v/>
      </c>
      <c r="CI938" s="450" t="str">
        <f t="shared" ca="1" si="964"/>
        <v/>
      </c>
      <c r="CJ938" s="450" t="str">
        <f t="shared" ca="1" si="965"/>
        <v/>
      </c>
      <c r="CL938" s="450" t="str">
        <f t="shared" ca="1" si="966"/>
        <v/>
      </c>
      <c r="CM938" s="450" t="str">
        <f t="shared" ca="1" si="967"/>
        <v/>
      </c>
    </row>
    <row r="939" spans="1:91" s="441" customFormat="1" ht="20.8" customHeight="1" x14ac:dyDescent="0.6">
      <c r="A939" s="445">
        <v>11</v>
      </c>
      <c r="B939" s="423" t="str">
        <f t="shared" si="971"/>
        <v xml:space="preserve"> :  </v>
      </c>
      <c r="C939" s="476" t="s">
        <v>0</v>
      </c>
      <c r="D939" s="424" t="s">
        <v>0</v>
      </c>
      <c r="E939" s="476" t="s">
        <v>0</v>
      </c>
      <c r="F939" s="424"/>
      <c r="G939" s="425"/>
      <c r="H939" s="477" t="s">
        <v>0</v>
      </c>
      <c r="I939" s="475" t="s">
        <v>0</v>
      </c>
      <c r="J939" s="306"/>
      <c r="K939" s="580" t="s">
        <v>0</v>
      </c>
      <c r="L939" s="478" t="s">
        <v>0</v>
      </c>
      <c r="M939" s="539" t="s">
        <v>0</v>
      </c>
      <c r="N939" s="478" t="s">
        <v>0</v>
      </c>
      <c r="O939" s="432"/>
      <c r="P939" s="431" t="s">
        <v>0</v>
      </c>
      <c r="Q939" s="431"/>
      <c r="S939" s="442" t="str">
        <f t="shared" si="968"/>
        <v xml:space="preserve"> </v>
      </c>
      <c r="T939" s="443" t="str">
        <f t="shared" si="969"/>
        <v/>
      </c>
      <c r="U939" s="442" t="e">
        <f t="shared" si="970"/>
        <v>#VALUE!</v>
      </c>
      <c r="V939" s="444" t="str">
        <f t="shared" si="937"/>
        <v xml:space="preserve"> </v>
      </c>
      <c r="Z939" s="446"/>
      <c r="AA939" s="174" t="s">
        <v>458</v>
      </c>
      <c r="AB939" s="174"/>
      <c r="AC939" s="174"/>
      <c r="AD939" s="174"/>
      <c r="AE939" s="174"/>
      <c r="AF939" s="174"/>
      <c r="AG939" s="534"/>
      <c r="AP939" s="446"/>
      <c r="AS939" s="453"/>
      <c r="AU939" s="450" t="str">
        <f t="shared" ca="1" si="938"/>
        <v/>
      </c>
      <c r="AV939" s="450" t="str">
        <f t="shared" ca="1" si="939"/>
        <v/>
      </c>
      <c r="AX939" s="450" t="str">
        <f t="shared" ca="1" si="940"/>
        <v/>
      </c>
      <c r="AY939" s="450" t="str">
        <f t="shared" ca="1" si="941"/>
        <v/>
      </c>
      <c r="BA939" s="450" t="str">
        <f t="shared" ca="1" si="942"/>
        <v/>
      </c>
      <c r="BB939" s="450" t="str">
        <f t="shared" ca="1" si="943"/>
        <v/>
      </c>
      <c r="BD939" s="450" t="str">
        <f t="shared" ca="1" si="944"/>
        <v/>
      </c>
      <c r="BE939" s="450" t="str">
        <f t="shared" ca="1" si="945"/>
        <v/>
      </c>
      <c r="BG939" s="450" t="str">
        <f t="shared" ca="1" si="946"/>
        <v/>
      </c>
      <c r="BH939" s="450" t="str">
        <f t="shared" ca="1" si="947"/>
        <v/>
      </c>
      <c r="BI939" s="451"/>
      <c r="BJ939" s="450" t="str">
        <f t="shared" ca="1" si="948"/>
        <v/>
      </c>
      <c r="BK939" s="450" t="str">
        <f t="shared" ca="1" si="949"/>
        <v/>
      </c>
      <c r="BM939" s="450" t="str">
        <f t="shared" ca="1" si="950"/>
        <v/>
      </c>
      <c r="BN939" s="450" t="str">
        <f t="shared" ca="1" si="951"/>
        <v/>
      </c>
      <c r="BP939" s="450" t="str">
        <f t="shared" ca="1" si="952"/>
        <v/>
      </c>
      <c r="BQ939" s="450" t="str">
        <f t="shared" ca="1" si="953"/>
        <v/>
      </c>
      <c r="BS939" s="450" t="str">
        <f t="shared" ca="1" si="954"/>
        <v/>
      </c>
      <c r="BT939" s="450" t="str">
        <f t="shared" ca="1" si="955"/>
        <v/>
      </c>
      <c r="BU939" s="452"/>
      <c r="BV939" s="446"/>
      <c r="BW939" s="450" t="str">
        <f t="shared" ca="1" si="956"/>
        <v/>
      </c>
      <c r="BX939" s="450" t="str">
        <f t="shared" ca="1" si="957"/>
        <v/>
      </c>
      <c r="BY939" s="452"/>
      <c r="BZ939" s="450" t="str">
        <f t="shared" ca="1" si="958"/>
        <v/>
      </c>
      <c r="CA939" s="450" t="str">
        <f t="shared" ca="1" si="959"/>
        <v/>
      </c>
      <c r="CC939" s="450" t="str">
        <f t="shared" ca="1" si="960"/>
        <v/>
      </c>
      <c r="CD939" s="450" t="str">
        <f t="shared" ca="1" si="961"/>
        <v/>
      </c>
      <c r="CF939" s="450" t="str">
        <f t="shared" si="962"/>
        <v/>
      </c>
      <c r="CG939" s="450" t="str">
        <f t="shared" si="963"/>
        <v/>
      </c>
      <c r="CI939" s="450" t="str">
        <f t="shared" ca="1" si="964"/>
        <v/>
      </c>
      <c r="CJ939" s="450" t="str">
        <f t="shared" ca="1" si="965"/>
        <v/>
      </c>
      <c r="CL939" s="450" t="str">
        <f t="shared" ca="1" si="966"/>
        <v/>
      </c>
      <c r="CM939" s="450" t="str">
        <f t="shared" ca="1" si="967"/>
        <v/>
      </c>
    </row>
    <row r="940" spans="1:91" s="441" customFormat="1" ht="20.8" customHeight="1" x14ac:dyDescent="0.6">
      <c r="A940" s="445">
        <v>12</v>
      </c>
      <c r="B940" s="423" t="str">
        <f t="shared" si="971"/>
        <v xml:space="preserve">: </v>
      </c>
      <c r="C940" s="424"/>
      <c r="D940" s="424"/>
      <c r="E940" s="425"/>
      <c r="F940" s="424"/>
      <c r="G940" s="425"/>
      <c r="H940" s="305"/>
      <c r="I940" s="424"/>
      <c r="J940" s="306"/>
      <c r="K940" s="529"/>
      <c r="L940" s="478" t="s">
        <v>0</v>
      </c>
      <c r="M940" s="539"/>
      <c r="N940" s="478" t="s">
        <v>0</v>
      </c>
      <c r="O940" s="432"/>
      <c r="P940" s="431"/>
      <c r="Q940" s="431"/>
      <c r="S940" s="442" t="str">
        <f t="shared" si="968"/>
        <v/>
      </c>
      <c r="T940" s="443" t="str">
        <f t="shared" si="969"/>
        <v/>
      </c>
      <c r="U940" s="442" t="str">
        <f t="shared" si="970"/>
        <v/>
      </c>
      <c r="V940" s="444" t="str">
        <f t="shared" si="937"/>
        <v xml:space="preserve"> </v>
      </c>
      <c r="Z940" s="446"/>
      <c r="AA940" s="174" t="s">
        <v>443</v>
      </c>
      <c r="AB940" s="174"/>
      <c r="AC940" s="174"/>
      <c r="AD940" s="174">
        <v>1.07</v>
      </c>
      <c r="AE940" s="174">
        <v>1.64</v>
      </c>
      <c r="AF940" s="174">
        <v>4.17</v>
      </c>
      <c r="AG940" s="534">
        <f>SUM(AB940:AF940)/5</f>
        <v>1.3759999999999999</v>
      </c>
      <c r="AP940" s="446"/>
      <c r="AS940" s="453"/>
      <c r="AU940" s="450" t="str">
        <f t="shared" ca="1" si="938"/>
        <v/>
      </c>
      <c r="AV940" s="450" t="str">
        <f t="shared" ca="1" si="939"/>
        <v/>
      </c>
      <c r="AX940" s="450" t="str">
        <f t="shared" ca="1" si="940"/>
        <v/>
      </c>
      <c r="AY940" s="450" t="str">
        <f t="shared" ca="1" si="941"/>
        <v/>
      </c>
      <c r="BA940" s="450" t="str">
        <f t="shared" ca="1" si="942"/>
        <v/>
      </c>
      <c r="BB940" s="450" t="str">
        <f t="shared" ca="1" si="943"/>
        <v/>
      </c>
      <c r="BD940" s="450" t="str">
        <f t="shared" ca="1" si="944"/>
        <v/>
      </c>
      <c r="BE940" s="450" t="str">
        <f t="shared" ca="1" si="945"/>
        <v/>
      </c>
      <c r="BG940" s="450" t="str">
        <f t="shared" ca="1" si="946"/>
        <v/>
      </c>
      <c r="BH940" s="450" t="str">
        <f t="shared" ca="1" si="947"/>
        <v/>
      </c>
      <c r="BI940" s="451"/>
      <c r="BJ940" s="450" t="str">
        <f t="shared" ca="1" si="948"/>
        <v/>
      </c>
      <c r="BK940" s="450" t="str">
        <f t="shared" ca="1" si="949"/>
        <v/>
      </c>
      <c r="BM940" s="450" t="str">
        <f t="shared" ca="1" si="950"/>
        <v/>
      </c>
      <c r="BN940" s="450" t="str">
        <f t="shared" ca="1" si="951"/>
        <v/>
      </c>
      <c r="BP940" s="450" t="str">
        <f t="shared" ca="1" si="952"/>
        <v/>
      </c>
      <c r="BQ940" s="450" t="str">
        <f t="shared" ca="1" si="953"/>
        <v/>
      </c>
      <c r="BS940" s="450" t="str">
        <f t="shared" ca="1" si="954"/>
        <v/>
      </c>
      <c r="BT940" s="450" t="str">
        <f t="shared" ca="1" si="955"/>
        <v/>
      </c>
      <c r="BU940" s="452"/>
      <c r="BV940" s="446"/>
      <c r="BW940" s="450" t="str">
        <f t="shared" ca="1" si="956"/>
        <v/>
      </c>
      <c r="BX940" s="450" t="str">
        <f t="shared" ca="1" si="957"/>
        <v/>
      </c>
      <c r="BY940" s="452"/>
      <c r="BZ940" s="450" t="str">
        <f t="shared" ca="1" si="958"/>
        <v/>
      </c>
      <c r="CA940" s="450" t="str">
        <f t="shared" ca="1" si="959"/>
        <v/>
      </c>
      <c r="CC940" s="450" t="str">
        <f t="shared" ca="1" si="960"/>
        <v/>
      </c>
      <c r="CD940" s="450" t="str">
        <f t="shared" ca="1" si="961"/>
        <v/>
      </c>
      <c r="CF940" s="450" t="str">
        <f t="shared" si="962"/>
        <v/>
      </c>
      <c r="CG940" s="450" t="str">
        <f t="shared" si="963"/>
        <v/>
      </c>
      <c r="CI940" s="450" t="str">
        <f t="shared" ca="1" si="964"/>
        <v/>
      </c>
      <c r="CJ940" s="450" t="str">
        <f t="shared" ca="1" si="965"/>
        <v/>
      </c>
      <c r="CL940" s="450" t="str">
        <f t="shared" ca="1" si="966"/>
        <v/>
      </c>
      <c r="CM940" s="450" t="str">
        <f t="shared" ca="1" si="967"/>
        <v/>
      </c>
    </row>
    <row r="941" spans="1:91" s="441" customFormat="1" ht="20.8" customHeight="1" x14ac:dyDescent="0.6">
      <c r="A941" s="445">
        <v>13</v>
      </c>
      <c r="B941" s="423" t="str">
        <f t="shared" si="971"/>
        <v xml:space="preserve">: </v>
      </c>
      <c r="C941" s="424"/>
      <c r="D941" s="424"/>
      <c r="E941" s="425"/>
      <c r="F941" s="424"/>
      <c r="G941" s="425"/>
      <c r="H941" s="305"/>
      <c r="I941" s="424"/>
      <c r="J941" s="306"/>
      <c r="K941" s="529"/>
      <c r="L941" s="478" t="s">
        <v>0</v>
      </c>
      <c r="M941" s="539"/>
      <c r="N941" s="478" t="s">
        <v>0</v>
      </c>
      <c r="O941" s="432"/>
      <c r="P941" s="431"/>
      <c r="Q941" s="431"/>
      <c r="S941" s="442" t="str">
        <f t="shared" si="968"/>
        <v/>
      </c>
      <c r="T941" s="443" t="str">
        <f t="shared" si="969"/>
        <v/>
      </c>
      <c r="U941" s="442" t="str">
        <f t="shared" si="970"/>
        <v/>
      </c>
      <c r="V941" s="444" t="str">
        <f t="shared" si="937"/>
        <v xml:space="preserve"> </v>
      </c>
      <c r="Z941" s="446"/>
      <c r="AA941" s="174" t="s">
        <v>459</v>
      </c>
      <c r="AB941" s="174"/>
      <c r="AC941" s="174"/>
      <c r="AD941" s="174">
        <v>0.33</v>
      </c>
      <c r="AE941" s="174">
        <v>0.5</v>
      </c>
      <c r="AF941" s="174">
        <v>1.28</v>
      </c>
      <c r="AG941" s="534">
        <f>SUM(AB941:AF941)/5</f>
        <v>0.42200000000000004</v>
      </c>
      <c r="AP941" s="446"/>
      <c r="AS941" s="453"/>
      <c r="AU941" s="450" t="str">
        <f t="shared" ca="1" si="938"/>
        <v/>
      </c>
      <c r="AV941" s="450" t="str">
        <f t="shared" ca="1" si="939"/>
        <v/>
      </c>
      <c r="AX941" s="450" t="str">
        <f t="shared" ca="1" si="940"/>
        <v/>
      </c>
      <c r="AY941" s="450" t="str">
        <f t="shared" ca="1" si="941"/>
        <v/>
      </c>
      <c r="BA941" s="450" t="str">
        <f t="shared" ca="1" si="942"/>
        <v/>
      </c>
      <c r="BB941" s="450" t="str">
        <f t="shared" ca="1" si="943"/>
        <v/>
      </c>
      <c r="BD941" s="450" t="str">
        <f t="shared" ca="1" si="944"/>
        <v/>
      </c>
      <c r="BE941" s="450" t="str">
        <f t="shared" ca="1" si="945"/>
        <v/>
      </c>
      <c r="BG941" s="450" t="str">
        <f t="shared" ca="1" si="946"/>
        <v/>
      </c>
      <c r="BH941" s="450" t="str">
        <f t="shared" ca="1" si="947"/>
        <v/>
      </c>
      <c r="BI941" s="451"/>
      <c r="BJ941" s="450" t="str">
        <f t="shared" ca="1" si="948"/>
        <v/>
      </c>
      <c r="BK941" s="450" t="str">
        <f t="shared" ca="1" si="949"/>
        <v/>
      </c>
      <c r="BM941" s="450" t="str">
        <f t="shared" ca="1" si="950"/>
        <v/>
      </c>
      <c r="BN941" s="450" t="str">
        <f t="shared" ca="1" si="951"/>
        <v/>
      </c>
      <c r="BP941" s="450" t="str">
        <f t="shared" ca="1" si="952"/>
        <v/>
      </c>
      <c r="BQ941" s="450" t="str">
        <f t="shared" ca="1" si="953"/>
        <v/>
      </c>
      <c r="BS941" s="450" t="str">
        <f t="shared" ca="1" si="954"/>
        <v/>
      </c>
      <c r="BT941" s="450" t="str">
        <f t="shared" ca="1" si="955"/>
        <v/>
      </c>
      <c r="BU941" s="452"/>
      <c r="BV941" s="446"/>
      <c r="BW941" s="450" t="str">
        <f t="shared" ca="1" si="956"/>
        <v/>
      </c>
      <c r="BX941" s="450" t="str">
        <f t="shared" ca="1" si="957"/>
        <v/>
      </c>
      <c r="BY941" s="452"/>
      <c r="BZ941" s="450" t="str">
        <f t="shared" ca="1" si="958"/>
        <v/>
      </c>
      <c r="CA941" s="450" t="str">
        <f t="shared" ca="1" si="959"/>
        <v/>
      </c>
      <c r="CC941" s="450" t="str">
        <f t="shared" ca="1" si="960"/>
        <v/>
      </c>
      <c r="CD941" s="450" t="str">
        <f t="shared" ca="1" si="961"/>
        <v/>
      </c>
      <c r="CF941" s="450" t="str">
        <f t="shared" si="962"/>
        <v/>
      </c>
      <c r="CG941" s="450" t="str">
        <f t="shared" si="963"/>
        <v/>
      </c>
      <c r="CI941" s="450" t="str">
        <f t="shared" ca="1" si="964"/>
        <v/>
      </c>
      <c r="CJ941" s="450" t="str">
        <f t="shared" ca="1" si="965"/>
        <v/>
      </c>
      <c r="CL941" s="450" t="str">
        <f t="shared" ca="1" si="966"/>
        <v/>
      </c>
      <c r="CM941" s="450" t="str">
        <f t="shared" ca="1" si="967"/>
        <v/>
      </c>
    </row>
    <row r="942" spans="1:91" s="441" customFormat="1" ht="20.8" customHeight="1" x14ac:dyDescent="0.6">
      <c r="A942" s="445">
        <v>14</v>
      </c>
      <c r="B942" s="423" t="str">
        <f t="shared" si="971"/>
        <v xml:space="preserve">: </v>
      </c>
      <c r="C942" s="424"/>
      <c r="D942" s="424"/>
      <c r="E942" s="425"/>
      <c r="F942" s="424"/>
      <c r="G942" s="425"/>
      <c r="H942" s="305"/>
      <c r="I942" s="424"/>
      <c r="J942" s="306"/>
      <c r="K942" s="529"/>
      <c r="L942" s="478" t="s">
        <v>0</v>
      </c>
      <c r="M942" s="539"/>
      <c r="N942" s="478" t="s">
        <v>0</v>
      </c>
      <c r="O942" s="432"/>
      <c r="P942" s="431"/>
      <c r="Q942" s="431"/>
      <c r="S942" s="442" t="str">
        <f t="shared" si="968"/>
        <v/>
      </c>
      <c r="T942" s="443" t="str">
        <f t="shared" si="969"/>
        <v/>
      </c>
      <c r="U942" s="442" t="str">
        <f t="shared" si="970"/>
        <v/>
      </c>
      <c r="V942" s="444" t="str">
        <f t="shared" si="937"/>
        <v xml:space="preserve"> </v>
      </c>
      <c r="Z942" s="446"/>
      <c r="AA942" s="174" t="s">
        <v>460</v>
      </c>
      <c r="AB942" s="174"/>
      <c r="AC942" s="174"/>
      <c r="AD942" s="174">
        <v>0.54</v>
      </c>
      <c r="AE942" s="174">
        <v>0.83</v>
      </c>
      <c r="AF942" s="174">
        <v>2.11</v>
      </c>
      <c r="AG942" s="534">
        <f>SUM(AB942:AF942)/5</f>
        <v>0.69599999999999995</v>
      </c>
      <c r="AP942" s="446"/>
      <c r="AS942" s="453"/>
      <c r="AU942" s="450" t="str">
        <f t="shared" ca="1" si="938"/>
        <v/>
      </c>
      <c r="AV942" s="450" t="str">
        <f t="shared" ca="1" si="939"/>
        <v/>
      </c>
      <c r="AX942" s="450" t="str">
        <f t="shared" ca="1" si="940"/>
        <v/>
      </c>
      <c r="AY942" s="450" t="str">
        <f t="shared" ca="1" si="941"/>
        <v/>
      </c>
      <c r="BA942" s="450" t="str">
        <f t="shared" ca="1" si="942"/>
        <v/>
      </c>
      <c r="BB942" s="450" t="str">
        <f t="shared" ca="1" si="943"/>
        <v/>
      </c>
      <c r="BD942" s="450" t="str">
        <f t="shared" ca="1" si="944"/>
        <v/>
      </c>
      <c r="BE942" s="450" t="str">
        <f t="shared" ca="1" si="945"/>
        <v/>
      </c>
      <c r="BG942" s="450" t="str">
        <f t="shared" ca="1" si="946"/>
        <v/>
      </c>
      <c r="BH942" s="450" t="str">
        <f t="shared" ca="1" si="947"/>
        <v/>
      </c>
      <c r="BI942" s="451"/>
      <c r="BJ942" s="450" t="str">
        <f t="shared" ca="1" si="948"/>
        <v/>
      </c>
      <c r="BK942" s="450" t="str">
        <f t="shared" ca="1" si="949"/>
        <v/>
      </c>
      <c r="BM942" s="450" t="str">
        <f t="shared" ca="1" si="950"/>
        <v/>
      </c>
      <c r="BN942" s="450" t="str">
        <f t="shared" ca="1" si="951"/>
        <v/>
      </c>
      <c r="BP942" s="450" t="str">
        <f t="shared" ca="1" si="952"/>
        <v/>
      </c>
      <c r="BQ942" s="450" t="str">
        <f t="shared" ca="1" si="953"/>
        <v/>
      </c>
      <c r="BS942" s="450" t="str">
        <f t="shared" ca="1" si="954"/>
        <v/>
      </c>
      <c r="BT942" s="450" t="str">
        <f t="shared" ca="1" si="955"/>
        <v/>
      </c>
      <c r="BU942" s="452"/>
      <c r="BV942" s="446"/>
      <c r="BW942" s="450" t="str">
        <f t="shared" ca="1" si="956"/>
        <v/>
      </c>
      <c r="BX942" s="450" t="str">
        <f t="shared" ca="1" si="957"/>
        <v/>
      </c>
      <c r="BY942" s="452"/>
      <c r="BZ942" s="450" t="str">
        <f t="shared" ca="1" si="958"/>
        <v/>
      </c>
      <c r="CA942" s="450" t="str">
        <f t="shared" ca="1" si="959"/>
        <v/>
      </c>
      <c r="CC942" s="450" t="str">
        <f t="shared" ca="1" si="960"/>
        <v/>
      </c>
      <c r="CD942" s="450" t="str">
        <f t="shared" ca="1" si="961"/>
        <v/>
      </c>
      <c r="CF942" s="450" t="str">
        <f t="shared" si="962"/>
        <v/>
      </c>
      <c r="CG942" s="450" t="str">
        <f t="shared" si="963"/>
        <v/>
      </c>
      <c r="CI942" s="450" t="str">
        <f t="shared" ca="1" si="964"/>
        <v/>
      </c>
      <c r="CJ942" s="450" t="str">
        <f t="shared" ca="1" si="965"/>
        <v/>
      </c>
      <c r="CL942" s="450" t="str">
        <f t="shared" ca="1" si="966"/>
        <v/>
      </c>
      <c r="CM942" s="450" t="str">
        <f t="shared" ca="1" si="967"/>
        <v/>
      </c>
    </row>
    <row r="943" spans="1:91" s="441" customFormat="1" ht="20.8" customHeight="1" x14ac:dyDescent="0.6">
      <c r="A943" s="445">
        <v>15</v>
      </c>
      <c r="B943" s="423" t="str">
        <f t="shared" si="971"/>
        <v xml:space="preserve">: </v>
      </c>
      <c r="C943" s="424"/>
      <c r="D943" s="424"/>
      <c r="E943" s="425"/>
      <c r="F943" s="424"/>
      <c r="G943" s="425"/>
      <c r="H943" s="305"/>
      <c r="I943" s="424"/>
      <c r="J943" s="306"/>
      <c r="K943" s="529"/>
      <c r="L943" s="478" t="s">
        <v>0</v>
      </c>
      <c r="M943" s="539"/>
      <c r="N943" s="478" t="s">
        <v>0</v>
      </c>
      <c r="O943" s="432"/>
      <c r="P943" s="431"/>
      <c r="Q943" s="431"/>
      <c r="S943" s="442" t="str">
        <f t="shared" si="968"/>
        <v/>
      </c>
      <c r="T943" s="443" t="str">
        <f t="shared" si="969"/>
        <v/>
      </c>
      <c r="U943" s="442" t="str">
        <f t="shared" si="970"/>
        <v/>
      </c>
      <c r="V943" s="444" t="str">
        <f t="shared" si="937"/>
        <v xml:space="preserve"> </v>
      </c>
      <c r="Z943" s="446"/>
      <c r="AA943" s="174" t="s">
        <v>461</v>
      </c>
      <c r="AB943" s="174"/>
      <c r="AC943" s="174"/>
      <c r="AD943" s="174">
        <v>0.76</v>
      </c>
      <c r="AE943" s="174">
        <v>1.1599999999999999</v>
      </c>
      <c r="AF943" s="174">
        <v>2.95</v>
      </c>
      <c r="AG943" s="534">
        <f>SUM(AB943:AF943)/5</f>
        <v>0.97399999999999998</v>
      </c>
      <c r="AP943" s="446"/>
      <c r="AS943" s="453"/>
      <c r="AU943" s="450" t="str">
        <f t="shared" ca="1" si="938"/>
        <v/>
      </c>
      <c r="AV943" s="450" t="str">
        <f t="shared" ca="1" si="939"/>
        <v/>
      </c>
      <c r="AX943" s="450" t="str">
        <f t="shared" ca="1" si="940"/>
        <v/>
      </c>
      <c r="AY943" s="450" t="str">
        <f t="shared" ca="1" si="941"/>
        <v/>
      </c>
      <c r="BA943" s="450" t="str">
        <f t="shared" ca="1" si="942"/>
        <v/>
      </c>
      <c r="BB943" s="450" t="str">
        <f t="shared" ca="1" si="943"/>
        <v/>
      </c>
      <c r="BD943" s="450" t="str">
        <f t="shared" ca="1" si="944"/>
        <v/>
      </c>
      <c r="BE943" s="450" t="str">
        <f t="shared" ca="1" si="945"/>
        <v/>
      </c>
      <c r="BG943" s="450" t="str">
        <f t="shared" ca="1" si="946"/>
        <v/>
      </c>
      <c r="BH943" s="450" t="str">
        <f t="shared" ca="1" si="947"/>
        <v/>
      </c>
      <c r="BI943" s="451"/>
      <c r="BJ943" s="450" t="str">
        <f t="shared" ca="1" si="948"/>
        <v/>
      </c>
      <c r="BK943" s="450" t="str">
        <f t="shared" ca="1" si="949"/>
        <v/>
      </c>
      <c r="BM943" s="450" t="str">
        <f t="shared" ca="1" si="950"/>
        <v/>
      </c>
      <c r="BN943" s="450" t="str">
        <f t="shared" ca="1" si="951"/>
        <v/>
      </c>
      <c r="BP943" s="450" t="str">
        <f t="shared" ca="1" si="952"/>
        <v/>
      </c>
      <c r="BQ943" s="450" t="str">
        <f t="shared" ca="1" si="953"/>
        <v/>
      </c>
      <c r="BS943" s="450" t="str">
        <f t="shared" ca="1" si="954"/>
        <v/>
      </c>
      <c r="BT943" s="450" t="str">
        <f t="shared" ca="1" si="955"/>
        <v/>
      </c>
      <c r="BU943" s="452"/>
      <c r="BV943" s="446"/>
      <c r="BW943" s="450" t="str">
        <f t="shared" ca="1" si="956"/>
        <v/>
      </c>
      <c r="BX943" s="450" t="str">
        <f t="shared" ca="1" si="957"/>
        <v/>
      </c>
      <c r="BY943" s="452"/>
      <c r="BZ943" s="450" t="str">
        <f t="shared" ca="1" si="958"/>
        <v/>
      </c>
      <c r="CA943" s="450" t="str">
        <f t="shared" ca="1" si="959"/>
        <v/>
      </c>
      <c r="CC943" s="450" t="str">
        <f t="shared" ca="1" si="960"/>
        <v/>
      </c>
      <c r="CD943" s="450" t="str">
        <f t="shared" ca="1" si="961"/>
        <v/>
      </c>
      <c r="CF943" s="450" t="str">
        <f t="shared" si="962"/>
        <v/>
      </c>
      <c r="CG943" s="450" t="str">
        <f t="shared" si="963"/>
        <v/>
      </c>
      <c r="CI943" s="450" t="str">
        <f t="shared" ca="1" si="964"/>
        <v/>
      </c>
      <c r="CJ943" s="450" t="str">
        <f t="shared" ca="1" si="965"/>
        <v/>
      </c>
      <c r="CL943" s="450" t="str">
        <f t="shared" ca="1" si="966"/>
        <v/>
      </c>
      <c r="CM943" s="450" t="str">
        <f t="shared" ca="1" si="967"/>
        <v/>
      </c>
    </row>
    <row r="944" spans="1:91" s="441" customFormat="1" ht="20.8" customHeight="1" x14ac:dyDescent="0.6">
      <c r="A944" s="445">
        <v>16</v>
      </c>
      <c r="B944" s="423" t="str">
        <f t="shared" si="971"/>
        <v xml:space="preserve">: </v>
      </c>
      <c r="C944" s="424"/>
      <c r="D944" s="424"/>
      <c r="E944" s="425"/>
      <c r="F944" s="424"/>
      <c r="G944" s="425"/>
      <c r="H944" s="305"/>
      <c r="I944" s="424"/>
      <c r="J944" s="306"/>
      <c r="K944" s="529"/>
      <c r="L944" s="478" t="s">
        <v>0</v>
      </c>
      <c r="M944" s="539"/>
      <c r="N944" s="478" t="s">
        <v>0</v>
      </c>
      <c r="O944" s="432"/>
      <c r="P944" s="431"/>
      <c r="Q944" s="431"/>
      <c r="S944" s="442" t="str">
        <f t="shared" si="968"/>
        <v/>
      </c>
      <c r="T944" s="443" t="str">
        <f t="shared" si="969"/>
        <v/>
      </c>
      <c r="U944" s="442" t="str">
        <f t="shared" si="970"/>
        <v/>
      </c>
      <c r="V944" s="444" t="str">
        <f t="shared" si="937"/>
        <v xml:space="preserve"> </v>
      </c>
      <c r="Z944" s="446"/>
      <c r="AA944" s="174"/>
      <c r="AB944" s="325"/>
      <c r="AC944" s="533"/>
      <c r="AD944" s="174"/>
      <c r="AE944" s="174"/>
      <c r="AF944" s="174"/>
      <c r="AG944" s="174"/>
      <c r="AH944" s="174"/>
      <c r="AI944" s="534"/>
      <c r="AP944" s="446"/>
      <c r="AS944" s="453"/>
      <c r="AU944" s="450" t="str">
        <f t="shared" ca="1" si="938"/>
        <v/>
      </c>
      <c r="AV944" s="450" t="str">
        <f t="shared" ca="1" si="939"/>
        <v/>
      </c>
      <c r="AX944" s="450" t="str">
        <f t="shared" ca="1" si="940"/>
        <v/>
      </c>
      <c r="AY944" s="450" t="str">
        <f t="shared" ca="1" si="941"/>
        <v/>
      </c>
      <c r="BA944" s="450" t="str">
        <f t="shared" ca="1" si="942"/>
        <v/>
      </c>
      <c r="BB944" s="450" t="str">
        <f t="shared" ca="1" si="943"/>
        <v/>
      </c>
      <c r="BD944" s="450" t="str">
        <f t="shared" ca="1" si="944"/>
        <v/>
      </c>
      <c r="BE944" s="450" t="str">
        <f t="shared" ca="1" si="945"/>
        <v/>
      </c>
      <c r="BG944" s="450" t="str">
        <f t="shared" ca="1" si="946"/>
        <v/>
      </c>
      <c r="BH944" s="450" t="str">
        <f t="shared" ca="1" si="947"/>
        <v/>
      </c>
      <c r="BI944" s="451"/>
      <c r="BJ944" s="450" t="str">
        <f t="shared" ca="1" si="948"/>
        <v/>
      </c>
      <c r="BK944" s="450" t="str">
        <f t="shared" ca="1" si="949"/>
        <v/>
      </c>
      <c r="BM944" s="450" t="str">
        <f t="shared" ca="1" si="950"/>
        <v/>
      </c>
      <c r="BN944" s="450" t="str">
        <f t="shared" ca="1" si="951"/>
        <v/>
      </c>
      <c r="BP944" s="450" t="str">
        <f t="shared" ca="1" si="952"/>
        <v/>
      </c>
      <c r="BQ944" s="450" t="str">
        <f t="shared" ca="1" si="953"/>
        <v/>
      </c>
      <c r="BS944" s="450" t="str">
        <f t="shared" ca="1" si="954"/>
        <v/>
      </c>
      <c r="BT944" s="450" t="str">
        <f t="shared" ca="1" si="955"/>
        <v/>
      </c>
      <c r="BU944" s="452"/>
      <c r="BV944" s="446"/>
      <c r="BW944" s="450" t="str">
        <f t="shared" ca="1" si="956"/>
        <v/>
      </c>
      <c r="BX944" s="450" t="str">
        <f t="shared" ca="1" si="957"/>
        <v/>
      </c>
      <c r="BY944" s="452"/>
      <c r="BZ944" s="450" t="str">
        <f t="shared" ca="1" si="958"/>
        <v/>
      </c>
      <c r="CA944" s="450" t="str">
        <f t="shared" ca="1" si="959"/>
        <v/>
      </c>
      <c r="CC944" s="450" t="str">
        <f t="shared" ca="1" si="960"/>
        <v/>
      </c>
      <c r="CD944" s="450" t="str">
        <f t="shared" ca="1" si="961"/>
        <v/>
      </c>
      <c r="CF944" s="450" t="str">
        <f t="shared" si="962"/>
        <v/>
      </c>
      <c r="CG944" s="450" t="str">
        <f t="shared" si="963"/>
        <v/>
      </c>
      <c r="CI944" s="450" t="str">
        <f t="shared" ca="1" si="964"/>
        <v/>
      </c>
      <c r="CJ944" s="450" t="str">
        <f t="shared" ca="1" si="965"/>
        <v/>
      </c>
      <c r="CL944" s="450" t="str">
        <f t="shared" ca="1" si="966"/>
        <v/>
      </c>
      <c r="CM944" s="450" t="str">
        <f t="shared" ca="1" si="967"/>
        <v/>
      </c>
    </row>
    <row r="945" spans="1:92" s="441" customFormat="1" ht="20.8" customHeight="1" x14ac:dyDescent="0.6">
      <c r="A945" s="445">
        <v>17</v>
      </c>
      <c r="B945" s="423" t="str">
        <f t="shared" si="971"/>
        <v xml:space="preserve">: </v>
      </c>
      <c r="C945" s="424"/>
      <c r="D945" s="424"/>
      <c r="E945" s="425"/>
      <c r="F945" s="424"/>
      <c r="G945" s="425"/>
      <c r="H945" s="305"/>
      <c r="I945" s="424"/>
      <c r="J945" s="306"/>
      <c r="K945" s="529"/>
      <c r="L945" s="478" t="s">
        <v>0</v>
      </c>
      <c r="M945" s="539"/>
      <c r="N945" s="478" t="s">
        <v>0</v>
      </c>
      <c r="O945" s="432"/>
      <c r="P945" s="431"/>
      <c r="Q945" s="431"/>
      <c r="S945" s="442" t="str">
        <f t="shared" si="968"/>
        <v/>
      </c>
      <c r="T945" s="443" t="str">
        <f t="shared" si="969"/>
        <v/>
      </c>
      <c r="U945" s="442" t="str">
        <f t="shared" si="970"/>
        <v/>
      </c>
      <c r="V945" s="444" t="str">
        <f t="shared" si="937"/>
        <v xml:space="preserve"> </v>
      </c>
      <c r="Z945" s="446"/>
      <c r="AA945" s="174"/>
      <c r="AB945" s="325"/>
      <c r="AC945" s="533"/>
      <c r="AD945" s="174"/>
      <c r="AE945" s="174"/>
      <c r="AF945" s="174"/>
      <c r="AG945" s="174"/>
      <c r="AH945" s="540" t="s">
        <v>0</v>
      </c>
      <c r="AI945" s="534" t="s">
        <v>0</v>
      </c>
      <c r="AP945" s="446"/>
      <c r="AS945" s="453"/>
      <c r="AU945" s="450" t="str">
        <f t="shared" ca="1" si="938"/>
        <v/>
      </c>
      <c r="AV945" s="450" t="str">
        <f t="shared" ca="1" si="939"/>
        <v/>
      </c>
      <c r="AX945" s="450" t="str">
        <f t="shared" ca="1" si="940"/>
        <v/>
      </c>
      <c r="AY945" s="450" t="str">
        <f t="shared" ca="1" si="941"/>
        <v/>
      </c>
      <c r="BA945" s="450" t="str">
        <f t="shared" ca="1" si="942"/>
        <v/>
      </c>
      <c r="BB945" s="450" t="str">
        <f t="shared" ca="1" si="943"/>
        <v/>
      </c>
      <c r="BD945" s="450" t="str">
        <f t="shared" ca="1" si="944"/>
        <v/>
      </c>
      <c r="BE945" s="450" t="str">
        <f t="shared" ca="1" si="945"/>
        <v/>
      </c>
      <c r="BG945" s="450" t="str">
        <f t="shared" ca="1" si="946"/>
        <v/>
      </c>
      <c r="BH945" s="450" t="str">
        <f t="shared" ca="1" si="947"/>
        <v/>
      </c>
      <c r="BI945" s="451"/>
      <c r="BJ945" s="450" t="str">
        <f t="shared" ca="1" si="948"/>
        <v/>
      </c>
      <c r="BK945" s="450" t="str">
        <f t="shared" ca="1" si="949"/>
        <v/>
      </c>
      <c r="BM945" s="450" t="str">
        <f t="shared" ca="1" si="950"/>
        <v/>
      </c>
      <c r="BN945" s="450" t="str">
        <f t="shared" ca="1" si="951"/>
        <v/>
      </c>
      <c r="BP945" s="450" t="str">
        <f t="shared" ca="1" si="952"/>
        <v/>
      </c>
      <c r="BQ945" s="450" t="str">
        <f t="shared" ca="1" si="953"/>
        <v/>
      </c>
      <c r="BS945" s="450" t="str">
        <f t="shared" ca="1" si="954"/>
        <v/>
      </c>
      <c r="BT945" s="450" t="str">
        <f t="shared" ca="1" si="955"/>
        <v/>
      </c>
      <c r="BU945" s="452"/>
      <c r="BV945" s="446"/>
      <c r="BW945" s="450" t="str">
        <f t="shared" ca="1" si="956"/>
        <v/>
      </c>
      <c r="BX945" s="450" t="str">
        <f t="shared" ca="1" si="957"/>
        <v/>
      </c>
      <c r="BY945" s="452"/>
      <c r="BZ945" s="450" t="str">
        <f t="shared" ca="1" si="958"/>
        <v/>
      </c>
      <c r="CA945" s="450" t="str">
        <f t="shared" ca="1" si="959"/>
        <v/>
      </c>
      <c r="CC945" s="450" t="str">
        <f t="shared" ca="1" si="960"/>
        <v/>
      </c>
      <c r="CD945" s="450" t="str">
        <f t="shared" ca="1" si="961"/>
        <v/>
      </c>
      <c r="CF945" s="450" t="str">
        <f t="shared" si="962"/>
        <v/>
      </c>
      <c r="CG945" s="450" t="str">
        <f t="shared" si="963"/>
        <v/>
      </c>
      <c r="CI945" s="450" t="str">
        <f t="shared" ca="1" si="964"/>
        <v/>
      </c>
      <c r="CJ945" s="450" t="str">
        <f t="shared" ca="1" si="965"/>
        <v/>
      </c>
      <c r="CL945" s="450" t="str">
        <f t="shared" ca="1" si="966"/>
        <v/>
      </c>
      <c r="CM945" s="450" t="str">
        <f t="shared" ca="1" si="967"/>
        <v/>
      </c>
    </row>
    <row r="946" spans="1:92" s="441" customFormat="1" ht="20.8" customHeight="1" x14ac:dyDescent="0.55000000000000004">
      <c r="A946" s="445">
        <v>18</v>
      </c>
      <c r="B946" s="423" t="str">
        <f t="shared" si="971"/>
        <v xml:space="preserve">: </v>
      </c>
      <c r="C946" s="424"/>
      <c r="D946" s="424"/>
      <c r="E946" s="425"/>
      <c r="F946" s="424"/>
      <c r="G946" s="425"/>
      <c r="H946" s="305"/>
      <c r="I946" s="424"/>
      <c r="J946" s="306"/>
      <c r="K946" s="529"/>
      <c r="L946" s="478" t="s">
        <v>0</v>
      </c>
      <c r="M946" s="539"/>
      <c r="N946" s="478" t="s">
        <v>0</v>
      </c>
      <c r="O946" s="432"/>
      <c r="P946" s="431"/>
      <c r="Q946" s="431"/>
      <c r="S946" s="442" t="str">
        <f t="shared" si="968"/>
        <v/>
      </c>
      <c r="T946" s="443" t="str">
        <f t="shared" si="969"/>
        <v/>
      </c>
      <c r="U946" s="442" t="str">
        <f t="shared" si="970"/>
        <v/>
      </c>
      <c r="V946" s="444" t="str">
        <f t="shared" si="937"/>
        <v xml:space="preserve"> </v>
      </c>
      <c r="Z946" s="446"/>
      <c r="AP946" s="446"/>
      <c r="AS946" s="453"/>
      <c r="AU946" s="450" t="str">
        <f t="shared" ca="1" si="938"/>
        <v/>
      </c>
      <c r="AV946" s="450" t="str">
        <f t="shared" ca="1" si="939"/>
        <v/>
      </c>
      <c r="AX946" s="450" t="str">
        <f t="shared" ca="1" si="940"/>
        <v/>
      </c>
      <c r="AY946" s="450" t="str">
        <f t="shared" ca="1" si="941"/>
        <v/>
      </c>
      <c r="BA946" s="450" t="str">
        <f t="shared" ca="1" si="942"/>
        <v/>
      </c>
      <c r="BB946" s="450" t="str">
        <f t="shared" ca="1" si="943"/>
        <v/>
      </c>
      <c r="BD946" s="450" t="str">
        <f t="shared" ca="1" si="944"/>
        <v/>
      </c>
      <c r="BE946" s="450" t="str">
        <f t="shared" ca="1" si="945"/>
        <v/>
      </c>
      <c r="BG946" s="450" t="str">
        <f t="shared" ca="1" si="946"/>
        <v/>
      </c>
      <c r="BH946" s="450" t="str">
        <f t="shared" ca="1" si="947"/>
        <v/>
      </c>
      <c r="BI946" s="451"/>
      <c r="BJ946" s="450" t="str">
        <f t="shared" ca="1" si="948"/>
        <v/>
      </c>
      <c r="BK946" s="450" t="str">
        <f t="shared" ca="1" si="949"/>
        <v/>
      </c>
      <c r="BM946" s="450" t="str">
        <f t="shared" ca="1" si="950"/>
        <v/>
      </c>
      <c r="BN946" s="450" t="str">
        <f t="shared" ca="1" si="951"/>
        <v/>
      </c>
      <c r="BP946" s="450" t="str">
        <f t="shared" ca="1" si="952"/>
        <v/>
      </c>
      <c r="BQ946" s="450" t="str">
        <f t="shared" ca="1" si="953"/>
        <v/>
      </c>
      <c r="BS946" s="450" t="str">
        <f t="shared" ca="1" si="954"/>
        <v/>
      </c>
      <c r="BT946" s="450" t="str">
        <f t="shared" ca="1" si="955"/>
        <v/>
      </c>
      <c r="BU946" s="452"/>
      <c r="BV946" s="446"/>
      <c r="BW946" s="450" t="str">
        <f t="shared" ca="1" si="956"/>
        <v/>
      </c>
      <c r="BX946" s="450" t="str">
        <f t="shared" ca="1" si="957"/>
        <v/>
      </c>
      <c r="BY946" s="452"/>
      <c r="BZ946" s="450" t="str">
        <f t="shared" ca="1" si="958"/>
        <v/>
      </c>
      <c r="CA946" s="450" t="str">
        <f t="shared" ca="1" si="959"/>
        <v/>
      </c>
      <c r="CC946" s="450" t="str">
        <f t="shared" ca="1" si="960"/>
        <v/>
      </c>
      <c r="CD946" s="450" t="str">
        <f t="shared" ca="1" si="961"/>
        <v/>
      </c>
      <c r="CF946" s="450" t="str">
        <f t="shared" si="962"/>
        <v/>
      </c>
      <c r="CG946" s="450" t="str">
        <f t="shared" si="963"/>
        <v/>
      </c>
      <c r="CI946" s="450" t="str">
        <f t="shared" ca="1" si="964"/>
        <v/>
      </c>
      <c r="CJ946" s="450" t="str">
        <f t="shared" ca="1" si="965"/>
        <v/>
      </c>
      <c r="CL946" s="450" t="str">
        <f t="shared" ca="1" si="966"/>
        <v/>
      </c>
      <c r="CM946" s="450" t="str">
        <f t="shared" ca="1" si="967"/>
        <v/>
      </c>
    </row>
    <row r="947" spans="1:92" s="441" customFormat="1" ht="20.8" customHeight="1" x14ac:dyDescent="0.55000000000000004">
      <c r="A947" s="445">
        <v>19</v>
      </c>
      <c r="B947" s="423" t="str">
        <f t="shared" si="971"/>
        <v xml:space="preserve">: </v>
      </c>
      <c r="C947" s="424"/>
      <c r="D947" s="424"/>
      <c r="E947" s="425"/>
      <c r="F947" s="424"/>
      <c r="G947" s="425"/>
      <c r="H947" s="305"/>
      <c r="I947" s="424"/>
      <c r="J947" s="306"/>
      <c r="K947" s="529"/>
      <c r="L947" s="478" t="s">
        <v>0</v>
      </c>
      <c r="M947" s="539"/>
      <c r="N947" s="478" t="s">
        <v>0</v>
      </c>
      <c r="O947" s="432"/>
      <c r="P947" s="431"/>
      <c r="Q947" s="431"/>
      <c r="S947" s="442" t="str">
        <f t="shared" si="968"/>
        <v/>
      </c>
      <c r="T947" s="443" t="str">
        <f t="shared" si="969"/>
        <v/>
      </c>
      <c r="U947" s="442" t="str">
        <f t="shared" si="970"/>
        <v/>
      </c>
      <c r="V947" s="444" t="str">
        <f t="shared" si="937"/>
        <v xml:space="preserve"> </v>
      </c>
      <c r="Z947" s="446"/>
      <c r="AP947" s="446"/>
      <c r="AS947" s="453"/>
      <c r="AU947" s="450" t="str">
        <f t="shared" ca="1" si="938"/>
        <v/>
      </c>
      <c r="AV947" s="450" t="str">
        <f t="shared" ca="1" si="939"/>
        <v/>
      </c>
      <c r="AX947" s="450" t="str">
        <f t="shared" ca="1" si="940"/>
        <v/>
      </c>
      <c r="AY947" s="450" t="str">
        <f t="shared" ca="1" si="941"/>
        <v/>
      </c>
      <c r="BA947" s="450" t="str">
        <f t="shared" ca="1" si="942"/>
        <v/>
      </c>
      <c r="BB947" s="450" t="str">
        <f t="shared" ca="1" si="943"/>
        <v/>
      </c>
      <c r="BD947" s="450" t="str">
        <f t="shared" ca="1" si="944"/>
        <v/>
      </c>
      <c r="BE947" s="450" t="str">
        <f t="shared" ca="1" si="945"/>
        <v/>
      </c>
      <c r="BG947" s="450" t="str">
        <f t="shared" ca="1" si="946"/>
        <v/>
      </c>
      <c r="BH947" s="450" t="str">
        <f t="shared" ca="1" si="947"/>
        <v/>
      </c>
      <c r="BI947" s="451"/>
      <c r="BJ947" s="450" t="str">
        <f t="shared" ca="1" si="948"/>
        <v/>
      </c>
      <c r="BK947" s="450" t="str">
        <f t="shared" ca="1" si="949"/>
        <v/>
      </c>
      <c r="BM947" s="450" t="str">
        <f t="shared" ca="1" si="950"/>
        <v/>
      </c>
      <c r="BN947" s="450" t="str">
        <f t="shared" ca="1" si="951"/>
        <v/>
      </c>
      <c r="BP947" s="450" t="str">
        <f t="shared" ca="1" si="952"/>
        <v/>
      </c>
      <c r="BQ947" s="450" t="str">
        <f t="shared" ca="1" si="953"/>
        <v/>
      </c>
      <c r="BS947" s="450" t="str">
        <f t="shared" ca="1" si="954"/>
        <v/>
      </c>
      <c r="BT947" s="450" t="str">
        <f t="shared" ca="1" si="955"/>
        <v/>
      </c>
      <c r="BU947" s="452"/>
      <c r="BV947" s="446"/>
      <c r="BW947" s="450" t="str">
        <f t="shared" ca="1" si="956"/>
        <v/>
      </c>
      <c r="BX947" s="450" t="str">
        <f t="shared" ca="1" si="957"/>
        <v/>
      </c>
      <c r="BY947" s="452"/>
      <c r="BZ947" s="450" t="str">
        <f t="shared" ca="1" si="958"/>
        <v/>
      </c>
      <c r="CA947" s="450" t="str">
        <f t="shared" ca="1" si="959"/>
        <v/>
      </c>
      <c r="CC947" s="450" t="str">
        <f t="shared" ca="1" si="960"/>
        <v/>
      </c>
      <c r="CD947" s="450" t="str">
        <f t="shared" ca="1" si="961"/>
        <v/>
      </c>
      <c r="CF947" s="450" t="str">
        <f t="shared" si="962"/>
        <v/>
      </c>
      <c r="CG947" s="450" t="str">
        <f t="shared" si="963"/>
        <v/>
      </c>
      <c r="CI947" s="450" t="str">
        <f t="shared" ca="1" si="964"/>
        <v/>
      </c>
      <c r="CJ947" s="450" t="str">
        <f t="shared" ca="1" si="965"/>
        <v/>
      </c>
      <c r="CL947" s="450" t="str">
        <f t="shared" ca="1" si="966"/>
        <v/>
      </c>
      <c r="CM947" s="450" t="str">
        <f t="shared" ca="1" si="967"/>
        <v/>
      </c>
    </row>
    <row r="948" spans="1:92" s="441" customFormat="1" ht="20.8" customHeight="1" x14ac:dyDescent="0.55000000000000004">
      <c r="A948" s="445">
        <v>20</v>
      </c>
      <c r="B948" s="423" t="str">
        <f t="shared" si="971"/>
        <v xml:space="preserve">: </v>
      </c>
      <c r="C948" s="424"/>
      <c r="D948" s="424"/>
      <c r="E948" s="425"/>
      <c r="F948" s="424"/>
      <c r="G948" s="425"/>
      <c r="H948" s="305"/>
      <c r="I948" s="424"/>
      <c r="J948" s="306"/>
      <c r="K948" s="529"/>
      <c r="L948" s="478" t="s">
        <v>0</v>
      </c>
      <c r="M948" s="539"/>
      <c r="N948" s="478" t="s">
        <v>0</v>
      </c>
      <c r="O948" s="432"/>
      <c r="P948" s="431"/>
      <c r="Q948" s="431"/>
      <c r="S948" s="442" t="str">
        <f t="shared" si="968"/>
        <v/>
      </c>
      <c r="T948" s="443" t="str">
        <f t="shared" si="969"/>
        <v/>
      </c>
      <c r="U948" s="442" t="str">
        <f t="shared" si="970"/>
        <v/>
      </c>
      <c r="V948" s="444" t="str">
        <f t="shared" si="937"/>
        <v xml:space="preserve"> </v>
      </c>
      <c r="Z948" s="446"/>
      <c r="AP948" s="446"/>
      <c r="AS948" s="453"/>
      <c r="AU948" s="450" t="str">
        <f t="shared" ca="1" si="938"/>
        <v/>
      </c>
      <c r="AV948" s="450" t="str">
        <f t="shared" ca="1" si="939"/>
        <v/>
      </c>
      <c r="AX948" s="450" t="str">
        <f t="shared" ca="1" si="940"/>
        <v/>
      </c>
      <c r="AY948" s="450" t="str">
        <f t="shared" ca="1" si="941"/>
        <v/>
      </c>
      <c r="BA948" s="450" t="str">
        <f t="shared" ca="1" si="942"/>
        <v/>
      </c>
      <c r="BB948" s="450" t="str">
        <f t="shared" ca="1" si="943"/>
        <v/>
      </c>
      <c r="BD948" s="450" t="str">
        <f t="shared" ca="1" si="944"/>
        <v/>
      </c>
      <c r="BE948" s="450" t="str">
        <f t="shared" ca="1" si="945"/>
        <v/>
      </c>
      <c r="BG948" s="450" t="str">
        <f t="shared" ca="1" si="946"/>
        <v/>
      </c>
      <c r="BH948" s="450" t="str">
        <f t="shared" ca="1" si="947"/>
        <v/>
      </c>
      <c r="BI948" s="451"/>
      <c r="BJ948" s="450" t="str">
        <f t="shared" ca="1" si="948"/>
        <v/>
      </c>
      <c r="BK948" s="450" t="str">
        <f t="shared" ca="1" si="949"/>
        <v/>
      </c>
      <c r="BM948" s="450" t="str">
        <f t="shared" ca="1" si="950"/>
        <v/>
      </c>
      <c r="BN948" s="450" t="str">
        <f t="shared" ca="1" si="951"/>
        <v/>
      </c>
      <c r="BP948" s="450" t="str">
        <f t="shared" ca="1" si="952"/>
        <v/>
      </c>
      <c r="BQ948" s="450" t="str">
        <f t="shared" ca="1" si="953"/>
        <v/>
      </c>
      <c r="BS948" s="450" t="str">
        <f t="shared" ca="1" si="954"/>
        <v/>
      </c>
      <c r="BT948" s="450" t="str">
        <f t="shared" ca="1" si="955"/>
        <v/>
      </c>
      <c r="BU948" s="452"/>
      <c r="BV948" s="446"/>
      <c r="BW948" s="450" t="str">
        <f t="shared" ca="1" si="956"/>
        <v/>
      </c>
      <c r="BX948" s="450" t="str">
        <f t="shared" ca="1" si="957"/>
        <v/>
      </c>
      <c r="BY948" s="452"/>
      <c r="BZ948" s="450" t="str">
        <f t="shared" ca="1" si="958"/>
        <v/>
      </c>
      <c r="CA948" s="450" t="str">
        <f t="shared" ca="1" si="959"/>
        <v/>
      </c>
      <c r="CC948" s="450" t="str">
        <f t="shared" ca="1" si="960"/>
        <v/>
      </c>
      <c r="CD948" s="450" t="str">
        <f t="shared" ca="1" si="961"/>
        <v/>
      </c>
      <c r="CF948" s="450" t="str">
        <f t="shared" si="962"/>
        <v/>
      </c>
      <c r="CG948" s="450" t="str">
        <f t="shared" si="963"/>
        <v/>
      </c>
      <c r="CI948" s="450" t="str">
        <f t="shared" ca="1" si="964"/>
        <v/>
      </c>
      <c r="CJ948" s="450" t="str">
        <f t="shared" ca="1" si="965"/>
        <v/>
      </c>
      <c r="CL948" s="450" t="str">
        <f t="shared" ca="1" si="966"/>
        <v/>
      </c>
      <c r="CM948" s="450" t="str">
        <f t="shared" ca="1" si="967"/>
        <v/>
      </c>
    </row>
    <row r="949" spans="1:92" s="441" customFormat="1" ht="17.399999999999999" x14ac:dyDescent="0.55000000000000004">
      <c r="A949" s="452"/>
      <c r="B949" s="480" t="s">
        <v>210</v>
      </c>
      <c r="C949" s="481"/>
      <c r="D949" s="481"/>
      <c r="E949" s="481"/>
      <c r="F949" s="481"/>
      <c r="G949" s="481"/>
      <c r="H949" s="452"/>
      <c r="J949" s="498"/>
      <c r="K949" s="579"/>
      <c r="L949" s="452"/>
      <c r="M949" s="452" t="s">
        <v>211</v>
      </c>
      <c r="N949" s="452"/>
      <c r="P949" s="431"/>
      <c r="Q949" s="431"/>
      <c r="R949" s="499" t="s">
        <v>302</v>
      </c>
      <c r="S949" s="500">
        <f>AVERAGE(S929:S948)</f>
        <v>446</v>
      </c>
      <c r="T949" s="501">
        <f>IF(S957="Y",SUM(T929:T948)/SUM(O929:O948),AVERAGE(T929:T948))</f>
        <v>446</v>
      </c>
      <c r="U949" s="502" t="e">
        <f>SUM(U929:U948)/SUM(O929:O948)</f>
        <v>#VALUE!</v>
      </c>
      <c r="Z949" s="446"/>
      <c r="AP949" s="446"/>
      <c r="AT949" s="498" t="s">
        <v>212</v>
      </c>
      <c r="AU949" s="503" t="e">
        <f ca="1">AVERAGE(AU929:AU948)</f>
        <v>#DIV/0!</v>
      </c>
      <c r="AV949" s="503" t="e">
        <f ca="1">SUM(AV929:AV948)/COUNTIF(AV929:AV948,"&gt;0")</f>
        <v>#DIV/0!</v>
      </c>
      <c r="AX949" s="503">
        <f ca="1">AVERAGE(AX929:AX948)</f>
        <v>446</v>
      </c>
      <c r="AY949" s="503">
        <f ca="1">SUM(AY929:AY948)/COUNTIF(AY929:AY948,"&gt;0")</f>
        <v>446</v>
      </c>
      <c r="BA949" s="503">
        <f ca="1">AVERAGE(BA929:BA948)</f>
        <v>446</v>
      </c>
      <c r="BB949" s="503">
        <f ca="1">SUM(BB929:BB948)/COUNTIF(BB929:BB948,"&gt;0")</f>
        <v>446</v>
      </c>
      <c r="BD949" s="503">
        <f ca="1">AVERAGE(BD929:BD948)</f>
        <v>446</v>
      </c>
      <c r="BE949" s="503">
        <f ca="1">SUM(BE929:BE948)/COUNTIF(BE929:BE948,"&gt;0")</f>
        <v>446</v>
      </c>
      <c r="BG949" s="503">
        <f ca="1">AVERAGE(BG929:BG948)</f>
        <v>400</v>
      </c>
      <c r="BH949" s="503">
        <f ca="1">SUM(BH929:BH948)/COUNTIF(BH929:BH948,"&gt;0")</f>
        <v>446</v>
      </c>
      <c r="BI949" s="451"/>
      <c r="BJ949" s="503">
        <f ca="1">AVERAGE(BJ929:BJ948)</f>
        <v>446</v>
      </c>
      <c r="BK949" s="503" t="e">
        <f ca="1">SUM(BK929:BK948)/COUNTIF(BK929:BK948,"&gt;0")</f>
        <v>#DIV/0!</v>
      </c>
      <c r="BM949" s="503">
        <f ca="1">AVERAGE(BM929:BM948)</f>
        <v>446</v>
      </c>
      <c r="BN949" s="503">
        <f ca="1">SUM(BN929:BN948)/COUNTIF(BN929:BN948,"&gt;0")</f>
        <v>446</v>
      </c>
      <c r="BP949" s="503">
        <f ca="1">AVERAGE(BP929:BP948)</f>
        <v>492</v>
      </c>
      <c r="BQ949" s="503">
        <f ca="1">SUM(BQ929:BQ948)/COUNTIF(BQ929:BQ948,"&gt;0")</f>
        <v>446</v>
      </c>
      <c r="BS949" s="503">
        <f ca="1">AVERAGE(BS929:BS948)</f>
        <v>446</v>
      </c>
      <c r="BT949" s="503">
        <f ca="1">SUM(BT929:BT948)/COUNTIF(BT929:BT948,"&gt;0")</f>
        <v>446</v>
      </c>
      <c r="BU949" s="452"/>
      <c r="BV949" s="446"/>
      <c r="BW949" s="503" t="e">
        <f ca="1">AVERAGE(BW929:BW948)</f>
        <v>#DIV/0!</v>
      </c>
      <c r="BX949" s="503">
        <f ca="1">SUM(BX929:BX948)/COUNTIF(BX929:BX948,"&gt;0")</f>
        <v>446</v>
      </c>
      <c r="BY949" s="452"/>
      <c r="BZ949" s="503">
        <f ca="1">AVERAGE(BZ929:BZ948)</f>
        <v>400</v>
      </c>
      <c r="CA949" s="503">
        <f ca="1">SUM(CA929:CA948)/COUNTIF(CA929:CA948,"&gt;0")</f>
        <v>446</v>
      </c>
      <c r="CC949" s="503">
        <f ca="1">AVERAGE(CC929:CC948)</f>
        <v>400</v>
      </c>
      <c r="CD949" s="503">
        <f ca="1">SUM(CD929:CD948)/COUNTIF(CD929:CD948,"&gt;0")</f>
        <v>446</v>
      </c>
      <c r="CF949" s="503" t="e">
        <f>AVERAGE(CF929:CF948)</f>
        <v>#DIV/0!</v>
      </c>
      <c r="CG949" s="503" t="e">
        <f>SUM(CG929:CG948)/COUNTIF(CG929:CG948,"&gt;0")</f>
        <v>#DIV/0!</v>
      </c>
      <c r="CI949" s="503">
        <f ca="1">AVERAGE(CI929:CI948)</f>
        <v>446</v>
      </c>
      <c r="CJ949" s="503">
        <f ca="1">SUM(CJ929:CJ948)/COUNTIF(CJ929:CJ948,"&gt;0")</f>
        <v>446</v>
      </c>
      <c r="CL949" s="503">
        <f ca="1">AVERAGE(CL929:CL948)</f>
        <v>446</v>
      </c>
      <c r="CM949" s="503">
        <f ca="1">SUM(CM929:CM948)/COUNTIF(CM929:CM948,"&gt;0")</f>
        <v>400</v>
      </c>
    </row>
    <row r="950" spans="1:92" s="441" customFormat="1" ht="17.399999999999999" x14ac:dyDescent="0.55000000000000004">
      <c r="A950" s="452"/>
      <c r="B950" s="480" t="s">
        <v>213</v>
      </c>
      <c r="C950" s="481" t="s">
        <v>214</v>
      </c>
      <c r="D950" s="277"/>
      <c r="E950" s="482"/>
      <c r="F950" s="482"/>
      <c r="G950" s="482"/>
      <c r="H950" s="482"/>
      <c r="I950" s="482"/>
      <c r="J950" s="482"/>
      <c r="K950" s="576"/>
      <c r="L950" s="452"/>
      <c r="M950" s="452"/>
      <c r="N950" s="452"/>
      <c r="P950" s="431"/>
      <c r="Q950" s="431"/>
      <c r="R950" s="483" t="s">
        <v>215</v>
      </c>
      <c r="S950" s="484">
        <f>S949+V950*S953</f>
        <v>492</v>
      </c>
      <c r="T950" s="484">
        <f>T949+V950*T953</f>
        <v>492</v>
      </c>
      <c r="U950" s="484" t="e">
        <f>U949+V950*U953</f>
        <v>#VALUE!</v>
      </c>
      <c r="V950" s="485">
        <v>1</v>
      </c>
      <c r="W950" s="467" t="s">
        <v>216</v>
      </c>
      <c r="Z950" s="446"/>
      <c r="AP950" s="446"/>
      <c r="AT950" s="483" t="s">
        <v>215</v>
      </c>
      <c r="AU950" s="486" t="e">
        <f ca="1">AU949+(AU955*AU952)</f>
        <v>#DIV/0!</v>
      </c>
      <c r="AV950" s="486" t="e">
        <f ca="1">AV949+(AV955*AU952)</f>
        <v>#DIV/0!</v>
      </c>
      <c r="AX950" s="486" t="e">
        <f ca="1">AX949+(AX955*AX952)</f>
        <v>#DIV/0!</v>
      </c>
      <c r="AY950" s="486" t="e">
        <f ca="1">AY949+(AY955*AX952)</f>
        <v>#DIV/0!</v>
      </c>
      <c r="BA950" s="486" t="e">
        <f ca="1">BA949+(BA955*BA952)</f>
        <v>#DIV/0!</v>
      </c>
      <c r="BB950" s="486" t="e">
        <f ca="1">BB949+(BB955*BA952)</f>
        <v>#DIV/0!</v>
      </c>
      <c r="BD950" s="486" t="e">
        <f ca="1">BD949+(BD955*BD952)</f>
        <v>#DIV/0!</v>
      </c>
      <c r="BE950" s="486" t="e">
        <f ca="1">BE949+(BE955*BD952)</f>
        <v>#DIV/0!</v>
      </c>
      <c r="BG950" s="486" t="e">
        <f ca="1">BG949+(BG955*BG952)</f>
        <v>#DIV/0!</v>
      </c>
      <c r="BH950" s="486" t="e">
        <f ca="1">BH949+(BH955*BG952)</f>
        <v>#DIV/0!</v>
      </c>
      <c r="BI950" s="451"/>
      <c r="BJ950" s="486" t="e">
        <f ca="1">BJ949+(BJ955*BJ952)</f>
        <v>#DIV/0!</v>
      </c>
      <c r="BK950" s="486" t="e">
        <f ca="1">BK949+(BK955*BJ952)</f>
        <v>#DIV/0!</v>
      </c>
      <c r="BM950" s="486" t="e">
        <f ca="1">BM949+(BM955*BM952)</f>
        <v>#DIV/0!</v>
      </c>
      <c r="BN950" s="486" t="e">
        <f ca="1">BN949+(BN955*BM952)</f>
        <v>#DIV/0!</v>
      </c>
      <c r="BP950" s="486" t="e">
        <f ca="1">BP949+(BP955*BP952)</f>
        <v>#DIV/0!</v>
      </c>
      <c r="BQ950" s="486" t="e">
        <f ca="1">BQ949+(BQ955*BP952)</f>
        <v>#DIV/0!</v>
      </c>
      <c r="BS950" s="486" t="e">
        <f ca="1">BS949+(BS955*BS952)</f>
        <v>#DIV/0!</v>
      </c>
      <c r="BT950" s="486">
        <f ca="1">BT949+(BT955*BS952)</f>
        <v>446</v>
      </c>
      <c r="BU950" s="452"/>
      <c r="BV950" s="446"/>
      <c r="BW950" s="486" t="e">
        <f ca="1">BW949+(BW955*BW952)</f>
        <v>#DIV/0!</v>
      </c>
      <c r="BX950" s="486">
        <f ca="1">BX949+(BX955*BW952)</f>
        <v>446</v>
      </c>
      <c r="BY950" s="452"/>
      <c r="BZ950" s="486" t="e">
        <f ca="1">BZ949+(BZ955*BZ952)</f>
        <v>#DIV/0!</v>
      </c>
      <c r="CA950" s="486" t="e">
        <f ca="1">CA949+(CA955*BZ952)</f>
        <v>#DIV/0!</v>
      </c>
      <c r="CC950" s="486">
        <f ca="1">CC949+(CC955*CC952)</f>
        <v>400</v>
      </c>
      <c r="CD950" s="486" t="e">
        <f ca="1">CD949+(CD955*CC952)</f>
        <v>#DIV/0!</v>
      </c>
      <c r="CF950" s="486" t="e">
        <f>CF949+(CF955*CF952)</f>
        <v>#DIV/0!</v>
      </c>
      <c r="CG950" s="486" t="e">
        <f>CG949+(CG955*CF952)</f>
        <v>#DIV/0!</v>
      </c>
      <c r="CI950" s="486" t="e">
        <f ca="1">CI949+(CI955*CI952)</f>
        <v>#DIV/0!</v>
      </c>
      <c r="CJ950" s="486" t="e">
        <f ca="1">CJ949+(CJ955*CI952)</f>
        <v>#DIV/0!</v>
      </c>
      <c r="CL950" s="486" t="e">
        <f ca="1">CL949+(CL955*CL952)</f>
        <v>#DIV/0!</v>
      </c>
      <c r="CM950" s="486" t="e">
        <f ca="1">CM949+(CM955*CL952)</f>
        <v>#DIV/0!</v>
      </c>
    </row>
    <row r="951" spans="1:92" s="452" customFormat="1" ht="13" customHeight="1" x14ac:dyDescent="0.55000000000000004">
      <c r="B951" s="480" t="s">
        <v>217</v>
      </c>
      <c r="C951" s="431"/>
      <c r="D951" s="300"/>
      <c r="E951" s="487"/>
      <c r="F951" s="487"/>
      <c r="G951" s="487"/>
      <c r="H951" s="487"/>
      <c r="I951" s="487"/>
      <c r="J951" s="487"/>
      <c r="K951" s="577"/>
      <c r="L951" s="441"/>
      <c r="M951" s="441"/>
      <c r="R951" s="483" t="s">
        <v>218</v>
      </c>
      <c r="S951" s="484">
        <f>S949-V951*S953</f>
        <v>400</v>
      </c>
      <c r="T951" s="484">
        <f>T949-V951*T953</f>
        <v>400</v>
      </c>
      <c r="U951" s="484" t="e">
        <f>U949-V951*U953</f>
        <v>#VALUE!</v>
      </c>
      <c r="V951" s="485">
        <v>1</v>
      </c>
      <c r="W951" s="467" t="s">
        <v>219</v>
      </c>
      <c r="X951" s="441"/>
      <c r="Z951" s="488"/>
      <c r="AP951" s="488"/>
      <c r="AQ951" s="441"/>
      <c r="AR951" s="441"/>
      <c r="AS951" s="441"/>
      <c r="AT951" s="483" t="s">
        <v>218</v>
      </c>
      <c r="AU951" s="486" t="e">
        <f ca="1">AU949-(AU955*AU953)</f>
        <v>#DIV/0!</v>
      </c>
      <c r="AV951" s="486" t="e">
        <f ca="1">AV949-(AV955*AU953)</f>
        <v>#DIV/0!</v>
      </c>
      <c r="AW951" s="441"/>
      <c r="AX951" s="486" t="e">
        <f ca="1">AX949-(AX955*AX953)</f>
        <v>#DIV/0!</v>
      </c>
      <c r="AY951" s="486" t="e">
        <f ca="1">AY949-(AY955*AX953)</f>
        <v>#DIV/0!</v>
      </c>
      <c r="AZ951" s="441"/>
      <c r="BA951" s="486" t="e">
        <f ca="1">BA949-(BA955*BA953)</f>
        <v>#DIV/0!</v>
      </c>
      <c r="BB951" s="486" t="e">
        <f ca="1">BB949-(BB955*BA953)</f>
        <v>#DIV/0!</v>
      </c>
      <c r="BC951" s="441"/>
      <c r="BD951" s="486" t="e">
        <f ca="1">BD949-(BD955*BD953)</f>
        <v>#DIV/0!</v>
      </c>
      <c r="BE951" s="486" t="e">
        <f ca="1">BE949-(BE955*BD953)</f>
        <v>#DIV/0!</v>
      </c>
      <c r="BF951" s="441"/>
      <c r="BG951" s="486">
        <f ca="1">BG949-(BG955*BG953)</f>
        <v>354</v>
      </c>
      <c r="BH951" s="486" t="e">
        <f ca="1">BH949-(BH955*BG953)</f>
        <v>#DIV/0!</v>
      </c>
      <c r="BI951" s="451"/>
      <c r="BJ951" s="486" t="e">
        <f ca="1">BJ949-(BJ955*BJ953)</f>
        <v>#DIV/0!</v>
      </c>
      <c r="BK951" s="486" t="e">
        <f ca="1">BK949-(BK955*BJ953)</f>
        <v>#DIV/0!</v>
      </c>
      <c r="BL951" s="441"/>
      <c r="BM951" s="486" t="e">
        <f ca="1">BM949-(BM955*BM953)</f>
        <v>#DIV/0!</v>
      </c>
      <c r="BN951" s="486" t="e">
        <f ca="1">BN949-(BN955*BM953)</f>
        <v>#DIV/0!</v>
      </c>
      <c r="BO951" s="441"/>
      <c r="BP951" s="486">
        <f ca="1">BP949-(BP955*BP953)</f>
        <v>446</v>
      </c>
      <c r="BQ951" s="486">
        <f ca="1">BQ949-(BQ955*BP953)</f>
        <v>400</v>
      </c>
      <c r="BR951" s="441"/>
      <c r="BS951" s="486" t="e">
        <f ca="1">BS949-(BS955*BS953)</f>
        <v>#DIV/0!</v>
      </c>
      <c r="BT951" s="486">
        <f ca="1">BT949-(BT955*BS953)</f>
        <v>446</v>
      </c>
      <c r="BV951" s="446"/>
      <c r="BW951" s="486" t="e">
        <f ca="1">BW949-(BW955*BW953)</f>
        <v>#DIV/0!</v>
      </c>
      <c r="BX951" s="486" t="e">
        <f ca="1">BX949-(BX955*BW953)</f>
        <v>#DIV/0!</v>
      </c>
      <c r="BZ951" s="486">
        <f ca="1">BZ949-(BZ955*BZ953)</f>
        <v>354</v>
      </c>
      <c r="CA951" s="486" t="e">
        <f ca="1">CA949-(CA955*BZ953)</f>
        <v>#DIV/0!</v>
      </c>
      <c r="CB951" s="441"/>
      <c r="CC951" s="486" t="e">
        <f ca="1">CC949-(CC955*CC953)</f>
        <v>#DIV/0!</v>
      </c>
      <c r="CD951" s="486" t="e">
        <f ca="1">CD949-(CD955*CC953)</f>
        <v>#DIV/0!</v>
      </c>
      <c r="CE951" s="441"/>
      <c r="CF951" s="486" t="e">
        <f>CF949-(CF955*CF953)</f>
        <v>#DIV/0!</v>
      </c>
      <c r="CG951" s="486" t="e">
        <f>CG949-(CG955*CF953)</f>
        <v>#DIV/0!</v>
      </c>
      <c r="CH951" s="441"/>
      <c r="CI951" s="486" t="e">
        <f ca="1">CI949-(CI955*CI953)</f>
        <v>#DIV/0!</v>
      </c>
      <c r="CJ951" s="486" t="e">
        <f ca="1">CJ949-(CJ955*CI953)</f>
        <v>#DIV/0!</v>
      </c>
      <c r="CK951" s="441"/>
      <c r="CL951" s="486" t="e">
        <f ca="1">CL949-(CL955*CL953)</f>
        <v>#DIV/0!</v>
      </c>
      <c r="CM951" s="486">
        <f ca="1">CM949-(CM955*CL953)</f>
        <v>354</v>
      </c>
      <c r="CN951" s="441"/>
    </row>
    <row r="952" spans="1:92" s="452" customFormat="1" ht="29.05" customHeight="1" x14ac:dyDescent="0.55000000000000004">
      <c r="C952" s="431"/>
      <c r="D952" s="300"/>
      <c r="E952" s="487"/>
      <c r="F952" s="487"/>
      <c r="G952" s="487"/>
      <c r="H952" s="487"/>
      <c r="I952" s="487"/>
      <c r="J952" s="487"/>
      <c r="K952" s="577"/>
      <c r="R952" s="483" t="s">
        <v>220</v>
      </c>
      <c r="S952" s="484" t="str">
        <f>IF((0.67*S953)&gt;S949,"no","yes")</f>
        <v>yes</v>
      </c>
      <c r="T952" s="484" t="str">
        <f>IF((0.67*T953)&gt;T949,"no","yes")</f>
        <v>yes</v>
      </c>
      <c r="U952" s="484" t="e">
        <f>IF((0.67*U953)&gt;U949,"no","yes")</f>
        <v>#VALUE!</v>
      </c>
      <c r="Z952" s="488"/>
      <c r="AP952" s="488"/>
      <c r="AS952" s="755" t="s">
        <v>221</v>
      </c>
      <c r="AT952" s="756"/>
      <c r="AU952" s="485">
        <v>1</v>
      </c>
      <c r="AX952" s="485">
        <v>1</v>
      </c>
      <c r="BA952" s="485">
        <v>1</v>
      </c>
      <c r="BD952" s="485">
        <v>1</v>
      </c>
      <c r="BG952" s="485">
        <v>1</v>
      </c>
      <c r="BI952" s="451"/>
      <c r="BJ952" s="485">
        <v>1</v>
      </c>
      <c r="BM952" s="485">
        <v>1</v>
      </c>
      <c r="BP952" s="485">
        <v>1</v>
      </c>
      <c r="BS952" s="485">
        <v>1</v>
      </c>
      <c r="BV952" s="488"/>
      <c r="BW952" s="485">
        <v>1</v>
      </c>
      <c r="BZ952" s="485">
        <v>1</v>
      </c>
      <c r="CC952" s="485">
        <v>1</v>
      </c>
      <c r="CF952" s="485">
        <v>1</v>
      </c>
      <c r="CI952" s="485">
        <v>1</v>
      </c>
      <c r="CL952" s="485">
        <v>1</v>
      </c>
    </row>
    <row r="953" spans="1:92" s="452" customFormat="1" ht="17.399999999999999" x14ac:dyDescent="0.55000000000000004">
      <c r="A953" s="489" t="str">
        <f>HYPERLINK("#"&amp;"'"&amp;A$1&amp;"'!a1","Back to top")</f>
        <v>Back to top</v>
      </c>
      <c r="B953" s="489"/>
      <c r="C953" s="431"/>
      <c r="D953" s="300"/>
      <c r="E953" s="487"/>
      <c r="F953" s="487"/>
      <c r="G953" s="487"/>
      <c r="H953" s="487"/>
      <c r="I953" s="487"/>
      <c r="J953" s="487"/>
      <c r="K953" s="577"/>
      <c r="N953" s="467"/>
      <c r="O953" s="467"/>
      <c r="R953" s="483" t="s">
        <v>222</v>
      </c>
      <c r="S953" s="484">
        <f>_xlfn.STDEV.P(S929:S948)</f>
        <v>46</v>
      </c>
      <c r="T953" s="484">
        <f t="array" ref="T953">IF(S957="Y",SQRT(SUM(O929:O948*(M929:M948-(T949))^2)/((COUNTIFS(O929:O948,"&lt;&gt;0")-1)/COUNTIFS(O929:O948,"&lt;&gt;0")*SUM(O929:O948))),_xlfn.STDEV.P(T929:T948))</f>
        <v>46</v>
      </c>
      <c r="U953" s="484" t="e">
        <f t="array" ref="U953">SQRT(SUM(O929:O948*(M929:M948-(U949))^2)/((COUNTIFS(O929:O948,"&lt;&gt;0")-1)/COUNTIFS(O929:O948,"&lt;&gt;0")*SUM(O929:O948)))</f>
        <v>#VALUE!</v>
      </c>
      <c r="Z953" s="488"/>
      <c r="AP953" s="488"/>
      <c r="AS953" s="755"/>
      <c r="AT953" s="756"/>
      <c r="AU953" s="485">
        <v>1</v>
      </c>
      <c r="AX953" s="485">
        <v>1</v>
      </c>
      <c r="BA953" s="485">
        <v>1</v>
      </c>
      <c r="BD953" s="485">
        <v>1</v>
      </c>
      <c r="BG953" s="485">
        <v>1</v>
      </c>
      <c r="BI953" s="451"/>
      <c r="BJ953" s="485">
        <v>1</v>
      </c>
      <c r="BM953" s="485">
        <v>1</v>
      </c>
      <c r="BP953" s="485">
        <v>1</v>
      </c>
      <c r="BS953" s="485">
        <v>1</v>
      </c>
      <c r="BV953" s="488"/>
      <c r="BW953" s="485">
        <v>1</v>
      </c>
      <c r="BZ953" s="485">
        <v>1</v>
      </c>
      <c r="CC953" s="485">
        <v>1</v>
      </c>
      <c r="CF953" s="485">
        <v>1</v>
      </c>
      <c r="CI953" s="485">
        <v>1</v>
      </c>
      <c r="CL953" s="485">
        <v>1</v>
      </c>
    </row>
    <row r="954" spans="1:92" s="452" customFormat="1" ht="17.399999999999999" x14ac:dyDescent="0.55000000000000004">
      <c r="C954" s="445"/>
      <c r="D954" s="300"/>
      <c r="E954" s="487"/>
      <c r="F954" s="487"/>
      <c r="G954" s="487"/>
      <c r="H954" s="487"/>
      <c r="I954" s="487"/>
      <c r="J954" s="487"/>
      <c r="K954" s="577"/>
      <c r="R954" s="490" t="s">
        <v>223</v>
      </c>
      <c r="S954" s="491">
        <f>COUNTIF(S929:S948,"&gt;0")</f>
        <v>2</v>
      </c>
      <c r="T954" s="491">
        <f>COUNTIF(T929:T948,"&gt;0")</f>
        <v>2</v>
      </c>
      <c r="U954" s="492"/>
      <c r="V954" s="493" t="s">
        <v>224</v>
      </c>
      <c r="Z954" s="488"/>
      <c r="AP954" s="488"/>
      <c r="AT954" s="483" t="s">
        <v>220</v>
      </c>
      <c r="AU954" s="486" t="e">
        <f ca="1">IF((0.67*AU955)&gt;AU949,"no","yes")</f>
        <v>#DIV/0!</v>
      </c>
      <c r="AV954" s="486" t="e">
        <f ca="1">IF((0.67*AV955)&gt;AV949,"no","yes")</f>
        <v>#DIV/0!</v>
      </c>
      <c r="AX954" s="486" t="e">
        <f ca="1">IF((0.67*AX955)&gt;AX949,"no","yes")</f>
        <v>#DIV/0!</v>
      </c>
      <c r="AY954" s="486" t="str">
        <f ca="1">IF((0.67*AY955)&gt;AY949,"no","yes")</f>
        <v>yes</v>
      </c>
      <c r="BA954" s="486" t="e">
        <f ca="1">IF((0.67*BA955)&gt;BA949,"no","yes")</f>
        <v>#DIV/0!</v>
      </c>
      <c r="BB954" s="486" t="str">
        <f ca="1">IF((0.67*BB955)&gt;BB949,"no","yes")</f>
        <v>yes</v>
      </c>
      <c r="BD954" s="486" t="str">
        <f ca="1">IF((0.67*BD955)&gt;BD949,"no","yes")</f>
        <v>yes</v>
      </c>
      <c r="BE954" s="486" t="str">
        <f ca="1">IF((0.67*BE955)&gt;BE949,"no","yes")</f>
        <v>yes</v>
      </c>
      <c r="BG954" s="486" t="e">
        <f ca="1">IF((0.67*BG955)&gt;BG949,"no","yes")</f>
        <v>#DIV/0!</v>
      </c>
      <c r="BH954" s="486" t="e">
        <f ca="1">IF((0.67*BH955)&gt;BH949,"no","yes")</f>
        <v>#DIV/0!</v>
      </c>
      <c r="BI954" s="451"/>
      <c r="BJ954" s="486" t="str">
        <f ca="1">IF((0.67*BJ955)&gt;BJ949,"no","yes")</f>
        <v>yes</v>
      </c>
      <c r="BK954" s="486" t="e">
        <f ca="1">IF((0.67*BK955)&gt;BK949,"no","yes")</f>
        <v>#DIV/0!</v>
      </c>
      <c r="BM954" s="486" t="str">
        <f ca="1">IF((0.67*BM955)&gt;BM949,"no","yes")</f>
        <v>yes</v>
      </c>
      <c r="BN954" s="486" t="e">
        <f ca="1">IF((0.67*BN955)&gt;BN949,"no","yes")</f>
        <v>#DIV/0!</v>
      </c>
      <c r="BP954" s="486" t="e">
        <f ca="1">IF((0.67*BP955)&gt;BP949,"no","yes")</f>
        <v>#DIV/0!</v>
      </c>
      <c r="BQ954" s="486" t="e">
        <f ca="1">IF((0.67*BQ955)&gt;BQ949,"no","yes")</f>
        <v>#DIV/0!</v>
      </c>
      <c r="BS954" s="486" t="str">
        <f ca="1">IF((0.67*BS955)&gt;BS949,"no","yes")</f>
        <v>yes</v>
      </c>
      <c r="BT954" s="486" t="str">
        <f ca="1">IF((0.67*BT955)&gt;BT949,"no","yes")</f>
        <v>yes</v>
      </c>
      <c r="BV954" s="488"/>
      <c r="BW954" s="486" t="e">
        <f ca="1">IF((0.67*BW955)&gt;BW949,"no","yes")</f>
        <v>#DIV/0!</v>
      </c>
      <c r="BX954" s="486" t="str">
        <f ca="1">IF((0.67*BX955)&gt;BX949,"no","yes")</f>
        <v>yes</v>
      </c>
      <c r="BZ954" s="486" t="e">
        <f ca="1">IF((0.67*BZ955)&gt;BZ949,"no","yes")</f>
        <v>#DIV/0!</v>
      </c>
      <c r="CA954" s="486" t="str">
        <f ca="1">IF((0.67*CA955)&gt;CA949,"no","yes")</f>
        <v>yes</v>
      </c>
      <c r="CC954" s="486" t="e">
        <f ca="1">IF((0.67*CC955)&gt;CC949,"no","yes")</f>
        <v>#DIV/0!</v>
      </c>
      <c r="CD954" s="486" t="str">
        <f ca="1">IF((0.67*CD955)&gt;CD949,"no","yes")</f>
        <v>yes</v>
      </c>
      <c r="CF954" s="486" t="e">
        <f>IF((0.67*CF955)&gt;CF949,"no","yes")</f>
        <v>#DIV/0!</v>
      </c>
      <c r="CG954" s="486" t="e">
        <f>IF((0.67*CG955)&gt;CG949,"no","yes")</f>
        <v>#DIV/0!</v>
      </c>
      <c r="CI954" s="486" t="str">
        <f ca="1">IF((0.67*CI955)&gt;CI949,"no","yes")</f>
        <v>yes</v>
      </c>
      <c r="CJ954" s="486" t="str">
        <f ca="1">IF((0.67*CJ955)&gt;CJ949,"no","yes")</f>
        <v>yes</v>
      </c>
      <c r="CL954" s="486" t="str">
        <f ca="1">IF((0.67*CL955)&gt;CL949,"no","yes")</f>
        <v>yes</v>
      </c>
      <c r="CM954" s="486" t="e">
        <f ca="1">IF((0.67*CM955)&gt;CM949,"no","yes")</f>
        <v>#DIV/0!</v>
      </c>
    </row>
    <row r="955" spans="1:92" s="452" customFormat="1" ht="17.399999999999999" x14ac:dyDescent="0.55000000000000004">
      <c r="D955" s="300"/>
      <c r="E955" s="487"/>
      <c r="F955" s="487"/>
      <c r="G955" s="487"/>
      <c r="H955" s="487"/>
      <c r="I955" s="487"/>
      <c r="J955" s="487"/>
      <c r="K955" s="577"/>
      <c r="T955" s="431"/>
      <c r="V955" s="174"/>
      <c r="W955" s="174"/>
      <c r="X955" s="174"/>
      <c r="Z955" s="488"/>
      <c r="AP955" s="488"/>
      <c r="AT955" s="483" t="s">
        <v>222</v>
      </c>
      <c r="AU955" s="486">
        <f ca="1">_xlfn.STDEV.P(AU929:AU948)</f>
        <v>46</v>
      </c>
      <c r="AV955" s="486">
        <f ca="1">_xlfn.STDEV.P(AV929:AV948)</f>
        <v>46</v>
      </c>
      <c r="AX955" s="486">
        <f ca="1">_xlfn.STDEV.P(AX929:AX948)</f>
        <v>46</v>
      </c>
      <c r="AY955" s="486">
        <f ca="1">_xlfn.STDEV.P(AY929:AY948)</f>
        <v>0</v>
      </c>
      <c r="BA955" s="486">
        <f ca="1">_xlfn.STDEV.P(BA929:BA948)</f>
        <v>46</v>
      </c>
      <c r="BB955" s="486">
        <f ca="1">_xlfn.STDEV.P(BB929:BB948)</f>
        <v>0</v>
      </c>
      <c r="BD955" s="486">
        <f ca="1">_xlfn.STDEV.P(BD929:BD948)</f>
        <v>0</v>
      </c>
      <c r="BE955" s="486">
        <f ca="1">_xlfn.STDEV.P(BE929:BE948)</f>
        <v>0</v>
      </c>
      <c r="BG955" s="486">
        <f ca="1">_xlfn.STDEV.P(BG929:BG948)</f>
        <v>46</v>
      </c>
      <c r="BH955" s="486">
        <f ca="1">_xlfn.STDEV.P(BH929:BH948)</f>
        <v>46</v>
      </c>
      <c r="BI955" s="451"/>
      <c r="BJ955" s="486">
        <f ca="1">_xlfn.STDEV.P(BJ929:BJ948)</f>
        <v>0</v>
      </c>
      <c r="BK955" s="486">
        <f ca="1">_xlfn.STDEV.P(BK929:BK948)</f>
        <v>46</v>
      </c>
      <c r="BM955" s="486">
        <f ca="1">_xlfn.STDEV.P(BM929:BM948)</f>
        <v>0</v>
      </c>
      <c r="BN955" s="486">
        <f ca="1">_xlfn.STDEV.P(BN929:BN948)</f>
        <v>46</v>
      </c>
      <c r="BP955" s="486">
        <f ca="1">_xlfn.STDEV.P(BP929:BP948)</f>
        <v>46</v>
      </c>
      <c r="BQ955" s="486">
        <f ca="1">_xlfn.STDEV.P(BQ929:BQ948)</f>
        <v>46</v>
      </c>
      <c r="BS955" s="486">
        <f ca="1">_xlfn.STDEV.P(BS929:BS948)</f>
        <v>0</v>
      </c>
      <c r="BT955" s="486">
        <f ca="1">_xlfn.STDEV.P(BT929:BT948)</f>
        <v>0</v>
      </c>
      <c r="BV955" s="488"/>
      <c r="BW955" s="486">
        <f ca="1">_xlfn.STDEV.P(BW929:BW948)</f>
        <v>46</v>
      </c>
      <c r="BX955" s="486">
        <f ca="1">_xlfn.STDEV.P(BX929:BX948)</f>
        <v>46</v>
      </c>
      <c r="BZ955" s="486">
        <f ca="1">_xlfn.STDEV.P(BZ929:BZ948)</f>
        <v>46</v>
      </c>
      <c r="CA955" s="486">
        <f ca="1">_xlfn.STDEV.P(CA929:CA948)</f>
        <v>0</v>
      </c>
      <c r="CC955" s="486">
        <f ca="1">_xlfn.STDEV.P(CC929:CC948)</f>
        <v>0</v>
      </c>
      <c r="CD955" s="486">
        <f ca="1">_xlfn.STDEV.P(CD929:CD948)</f>
        <v>0</v>
      </c>
      <c r="CF955" s="486" t="e">
        <f>_xlfn.STDEV.P(CF929:CF948)</f>
        <v>#DIV/0!</v>
      </c>
      <c r="CG955" s="486" t="e">
        <f>_xlfn.STDEV.P(CG929:CG948)</f>
        <v>#DIV/0!</v>
      </c>
      <c r="CI955" s="486">
        <f ca="1">_xlfn.STDEV.P(CI929:CI948)</f>
        <v>0</v>
      </c>
      <c r="CJ955" s="486">
        <f ca="1">_xlfn.STDEV.P(CJ929:CJ948)</f>
        <v>0</v>
      </c>
      <c r="CL955" s="486">
        <f ca="1">_xlfn.STDEV.P(CL929:CL948)</f>
        <v>0</v>
      </c>
      <c r="CM955" s="486">
        <f ca="1">_xlfn.STDEV.P(CM929:CM948)</f>
        <v>46</v>
      </c>
    </row>
    <row r="956" spans="1:92" s="452" customFormat="1" ht="29.05" customHeight="1" x14ac:dyDescent="0.55000000000000004">
      <c r="D956" s="494"/>
      <c r="E956" s="495"/>
      <c r="F956" s="495"/>
      <c r="G956" s="495"/>
      <c r="H956" s="495"/>
      <c r="I956" s="495"/>
      <c r="J956" s="495"/>
      <c r="K956" s="578"/>
      <c r="S956" s="496" t="s">
        <v>225</v>
      </c>
      <c r="V956" s="174"/>
      <c r="W956" s="174"/>
      <c r="X956" s="174"/>
      <c r="Z956" s="488"/>
      <c r="AP956" s="451"/>
      <c r="AT956" s="490" t="s">
        <v>223</v>
      </c>
      <c r="AU956" s="497">
        <f ca="1">COUNTIF(AU929:AU948,"&gt;0")</f>
        <v>2</v>
      </c>
      <c r="AV956" s="497">
        <f ca="1">COUNTIF(AV929:AV948,"&gt;0")</f>
        <v>1</v>
      </c>
      <c r="AX956" s="497">
        <f ca="1">COUNTIF(AX929:AX948,"&gt;0")</f>
        <v>1</v>
      </c>
      <c r="AY956" s="497">
        <f ca="1">COUNTIF(AY929:AY948,"&gt;0")</f>
        <v>2</v>
      </c>
      <c r="BA956" s="497">
        <f ca="1">COUNTIF(BA929:BA948,"&gt;0")</f>
        <v>1</v>
      </c>
      <c r="BB956" s="497">
        <f ca="1">COUNTIF(BB929:BB948,"&gt;0")</f>
        <v>2</v>
      </c>
      <c r="BD956" s="497">
        <f ca="1">COUNTIF(BD929:BD948,"&gt;0")</f>
        <v>2</v>
      </c>
      <c r="BE956" s="497">
        <f ca="1">COUNTIF(BE929:BE948,"&gt;0")</f>
        <v>2</v>
      </c>
      <c r="BG956" s="497">
        <f ca="1">COUNTIF(BG929:BG948,"&gt;0")</f>
        <v>0</v>
      </c>
      <c r="BH956" s="497">
        <f ca="1">COUNTIF(BH929:BH948,"&gt;0")</f>
        <v>1</v>
      </c>
      <c r="BI956" s="451"/>
      <c r="BJ956" s="497">
        <f ca="1">COUNTIF(BJ929:BJ948,"&gt;0")</f>
        <v>2</v>
      </c>
      <c r="BK956" s="497">
        <f ca="1">COUNTIF(BK929:BK948,"&gt;0")</f>
        <v>1</v>
      </c>
      <c r="BM956" s="497">
        <f ca="1">COUNTIF(BM929:BM948,"&gt;0")</f>
        <v>2</v>
      </c>
      <c r="BN956" s="497">
        <f ca="1">COUNTIF(BN929:BN948,"&gt;0")</f>
        <v>1</v>
      </c>
      <c r="BP956" s="497">
        <f ca="1">COUNTIF(BP929:BP948,"&gt;0")</f>
        <v>2</v>
      </c>
      <c r="BQ956" s="497">
        <f ca="1">COUNTIF(BQ929:BQ948,"&gt;0")</f>
        <v>1</v>
      </c>
      <c r="BS956" s="497">
        <f ca="1">COUNTIF(BS929:BS948,"&gt;0")</f>
        <v>2</v>
      </c>
      <c r="BT956" s="497">
        <f ca="1">COUNTIF(BT929:BT948,"&gt;0")</f>
        <v>2</v>
      </c>
      <c r="BV956" s="488"/>
      <c r="BW956" s="497">
        <f ca="1">COUNTIF(BW929:BW948,"&gt;0")</f>
        <v>2</v>
      </c>
      <c r="BX956" s="497">
        <f ca="1">COUNTIF(BX929:BX948,"&gt;0")</f>
        <v>1</v>
      </c>
      <c r="BZ956" s="497">
        <f ca="1">COUNTIF(BZ929:BZ948,"&gt;0")</f>
        <v>0</v>
      </c>
      <c r="CA956" s="497">
        <f ca="1">COUNTIF(CA929:CA948,"&gt;0")</f>
        <v>2</v>
      </c>
      <c r="CC956" s="497">
        <f ca="1">COUNTIF(CC929:CC948,"&gt;0")</f>
        <v>1</v>
      </c>
      <c r="CD956" s="497">
        <f ca="1">COUNTIF(CD929:CD948,"&gt;0")</f>
        <v>2</v>
      </c>
      <c r="CF956" s="497">
        <f>COUNTIF(CF929:CF948,"&gt;0")</f>
        <v>0</v>
      </c>
      <c r="CG956" s="497">
        <f>COUNTIF(CG929:CG948,"&gt;0")</f>
        <v>0</v>
      </c>
      <c r="CI956" s="497">
        <f ca="1">COUNTIF(CI929:CI948,"&gt;0")</f>
        <v>2</v>
      </c>
      <c r="CJ956" s="497">
        <f ca="1">COUNTIF(CJ929:CJ948,"&gt;0")</f>
        <v>2</v>
      </c>
      <c r="CL956" s="497">
        <f ca="1">COUNTIF(CL929:CL948,"&gt;0")</f>
        <v>2</v>
      </c>
      <c r="CM956" s="497">
        <f ca="1">COUNTIF(CM929:CM948,"&gt;0")</f>
        <v>0</v>
      </c>
    </row>
    <row r="957" spans="1:92" x14ac:dyDescent="0.4">
      <c r="S957" s="419" t="s">
        <v>679</v>
      </c>
    </row>
  </sheetData>
  <mergeCells count="27">
    <mergeCell ref="S4:U4"/>
    <mergeCell ref="AA152:AE152"/>
    <mergeCell ref="AS748:AT749"/>
    <mergeCell ref="AS782:AT783"/>
    <mergeCell ref="AS142:AT143"/>
    <mergeCell ref="AS176:AT177"/>
    <mergeCell ref="AS253:AT254"/>
    <mergeCell ref="AS316:AT317"/>
    <mergeCell ref="AS354:AT355"/>
    <mergeCell ref="AS219:AT220"/>
    <mergeCell ref="AS286:AT287"/>
    <mergeCell ref="AS952:AT953"/>
    <mergeCell ref="AS816:AT817"/>
    <mergeCell ref="AS850:AT851"/>
    <mergeCell ref="AS544:AT545"/>
    <mergeCell ref="AS371:AT372"/>
    <mergeCell ref="AS406:AT407"/>
    <mergeCell ref="AS441:AT442"/>
    <mergeCell ref="AS476:AT477"/>
    <mergeCell ref="AS510:AT511"/>
    <mergeCell ref="AS918:AT919"/>
    <mergeCell ref="AS884:AT885"/>
    <mergeCell ref="AS578:AT579"/>
    <mergeCell ref="AS612:AT613"/>
    <mergeCell ref="AS646:AT647"/>
    <mergeCell ref="AS680:AT681"/>
    <mergeCell ref="AS714:AT715"/>
  </mergeCells>
  <phoneticPr fontId="18" type="noConversion"/>
  <conditionalFormatting sqref="R3 J159:J172 J154:J157 H8:H138 J8:J138">
    <cfRule type="containsText" dxfId="778" priority="842" operator="containsText" text="no">
      <formula>NOT(ISERROR(SEARCH("no",H3)))</formula>
    </cfRule>
    <cfRule type="cellIs" dxfId="777" priority="846" operator="equal">
      <formula>#REF!</formula>
    </cfRule>
  </conditionalFormatting>
  <conditionalFormatting sqref="R3 J159:J172 J154:J157 H8:H138 J8:J138">
    <cfRule type="containsText" dxfId="776" priority="843" operator="containsText" text="yes">
      <formula>NOT(ISERROR(SEARCH("yes",H3)))</formula>
    </cfRule>
  </conditionalFormatting>
  <conditionalFormatting sqref="T142">
    <cfRule type="expression" dxfId="775" priority="831">
      <formula>T142="no"</formula>
    </cfRule>
  </conditionalFormatting>
  <conditionalFormatting sqref="R148">
    <cfRule type="containsText" dxfId="774" priority="826" operator="containsText" text="no">
      <formula>NOT(ISERROR(SEARCH("no",R148)))</formula>
    </cfRule>
    <cfRule type="cellIs" dxfId="773" priority="830" operator="equal">
      <formula>#REF!</formula>
    </cfRule>
  </conditionalFormatting>
  <conditionalFormatting sqref="R148">
    <cfRule type="containsText" dxfId="772" priority="827" operator="containsText" text="yes">
      <formula>NOT(ISERROR(SEARCH("yes",R148)))</formula>
    </cfRule>
  </conditionalFormatting>
  <conditionalFormatting sqref="H160:H172 H154:H156">
    <cfRule type="containsText" dxfId="771" priority="821" operator="containsText" text="no">
      <formula>NOT(ISERROR(SEARCH("no",H154)))</formula>
    </cfRule>
    <cfRule type="cellIs" dxfId="770" priority="825" operator="equal">
      <formula>#REF!</formula>
    </cfRule>
  </conditionalFormatting>
  <conditionalFormatting sqref="H160:H172 H154:H156">
    <cfRule type="containsText" dxfId="769" priority="822" operator="containsText" text="yes">
      <formula>NOT(ISERROR(SEARCH("yes",H154)))</formula>
    </cfRule>
  </conditionalFormatting>
  <conditionalFormatting sqref="T176">
    <cfRule type="expression" dxfId="768" priority="815">
      <formula>T176="no"</formula>
    </cfRule>
  </conditionalFormatting>
  <conditionalFormatting sqref="R225">
    <cfRule type="containsText" dxfId="767" priority="810" operator="containsText" text="no">
      <formula>NOT(ISERROR(SEARCH("no",R225)))</formula>
    </cfRule>
    <cfRule type="cellIs" dxfId="766" priority="814" operator="equal">
      <formula>#REF!</formula>
    </cfRule>
  </conditionalFormatting>
  <conditionalFormatting sqref="R225">
    <cfRule type="containsText" dxfId="765" priority="811" operator="containsText" text="yes">
      <formula>NOT(ISERROR(SEARCH("yes",R225)))</formula>
    </cfRule>
  </conditionalFormatting>
  <conditionalFormatting sqref="H230 H232:H249">
    <cfRule type="containsText" dxfId="764" priority="805" operator="containsText" text="no">
      <formula>NOT(ISERROR(SEARCH("no",H230)))</formula>
    </cfRule>
    <cfRule type="cellIs" dxfId="763" priority="809" operator="equal">
      <formula>#REF!</formula>
    </cfRule>
  </conditionalFormatting>
  <conditionalFormatting sqref="H230 H232:H249">
    <cfRule type="containsText" dxfId="762" priority="806" operator="containsText" text="yes">
      <formula>NOT(ISERROR(SEARCH("yes",H230)))</formula>
    </cfRule>
  </conditionalFormatting>
  <conditionalFormatting sqref="J230 J232:J249">
    <cfRule type="containsText" dxfId="761" priority="802" operator="containsText" text="no">
      <formula>NOT(ISERROR(SEARCH("no",J230)))</formula>
    </cfRule>
    <cfRule type="cellIs" dxfId="760" priority="804" operator="equal">
      <formula>#REF!</formula>
    </cfRule>
  </conditionalFormatting>
  <conditionalFormatting sqref="J230 J232:J249">
    <cfRule type="containsText" dxfId="759" priority="803" operator="containsText" text="yes">
      <formula>NOT(ISERROR(SEARCH("yes",J230)))</formula>
    </cfRule>
  </conditionalFormatting>
  <conditionalFormatting sqref="T253">
    <cfRule type="expression" dxfId="758" priority="799">
      <formula>T253="no"</formula>
    </cfRule>
  </conditionalFormatting>
  <conditionalFormatting sqref="R295">
    <cfRule type="containsText" dxfId="757" priority="794" operator="containsText" text="no">
      <formula>NOT(ISERROR(SEARCH("no",R295)))</formula>
    </cfRule>
    <cfRule type="cellIs" dxfId="756" priority="798" operator="equal">
      <formula>#REF!</formula>
    </cfRule>
  </conditionalFormatting>
  <conditionalFormatting sqref="R295">
    <cfRule type="containsText" dxfId="755" priority="795" operator="containsText" text="yes">
      <formula>NOT(ISERROR(SEARCH("yes",R295)))</formula>
    </cfRule>
  </conditionalFormatting>
  <conditionalFormatting sqref="H300:H301">
    <cfRule type="containsText" dxfId="754" priority="789" operator="containsText" text="no">
      <formula>NOT(ISERROR(SEARCH("no",H300)))</formula>
    </cfRule>
    <cfRule type="cellIs" dxfId="753" priority="793" operator="equal">
      <formula>#REF!</formula>
    </cfRule>
  </conditionalFormatting>
  <conditionalFormatting sqref="H300:H301">
    <cfRule type="containsText" dxfId="752" priority="790" operator="containsText" text="yes">
      <formula>NOT(ISERROR(SEARCH("yes",H300)))</formula>
    </cfRule>
  </conditionalFormatting>
  <conditionalFormatting sqref="J300:J312">
    <cfRule type="containsText" dxfId="751" priority="786" operator="containsText" text="no">
      <formula>NOT(ISERROR(SEARCH("no",J300)))</formula>
    </cfRule>
    <cfRule type="cellIs" dxfId="750" priority="788" operator="equal">
      <formula>#REF!</formula>
    </cfRule>
  </conditionalFormatting>
  <conditionalFormatting sqref="J300:J312">
    <cfRule type="containsText" dxfId="749" priority="787" operator="containsText" text="yes">
      <formula>NOT(ISERROR(SEARCH("yes",J300)))</formula>
    </cfRule>
  </conditionalFormatting>
  <conditionalFormatting sqref="T316">
    <cfRule type="expression" dxfId="748" priority="783">
      <formula>T316="no"</formula>
    </cfRule>
  </conditionalFormatting>
  <conditionalFormatting sqref="R323">
    <cfRule type="containsText" dxfId="747" priority="778" operator="containsText" text="no">
      <formula>NOT(ISERROR(SEARCH("no",R323)))</formula>
    </cfRule>
    <cfRule type="cellIs" dxfId="746" priority="782" operator="equal">
      <formula>#REF!</formula>
    </cfRule>
  </conditionalFormatting>
  <conditionalFormatting sqref="R323">
    <cfRule type="containsText" dxfId="745" priority="779" operator="containsText" text="yes">
      <formula>NOT(ISERROR(SEARCH("yes",R323)))</formula>
    </cfRule>
  </conditionalFormatting>
  <conditionalFormatting sqref="J367">
    <cfRule type="containsText" dxfId="744" priority="739" operator="containsText" text="yes">
      <formula>NOT(ISERROR(SEARCH("yes",J367)))</formula>
    </cfRule>
  </conditionalFormatting>
  <conditionalFormatting sqref="R326">
    <cfRule type="containsText" dxfId="743" priority="762" operator="containsText" text="no">
      <formula>NOT(ISERROR(SEARCH("no",R326)))</formula>
    </cfRule>
    <cfRule type="cellIs" dxfId="742" priority="766" operator="equal">
      <formula>#REF!</formula>
    </cfRule>
  </conditionalFormatting>
  <conditionalFormatting sqref="R326">
    <cfRule type="containsText" dxfId="741" priority="763" operator="containsText" text="yes">
      <formula>NOT(ISERROR(SEARCH("yes",R326)))</formula>
    </cfRule>
  </conditionalFormatting>
  <conditionalFormatting sqref="H336:H350">
    <cfRule type="containsText" dxfId="740" priority="757" operator="containsText" text="no">
      <formula>NOT(ISERROR(SEARCH("no",H336)))</formula>
    </cfRule>
    <cfRule type="cellIs" dxfId="739" priority="761" operator="equal">
      <formula>#REF!</formula>
    </cfRule>
  </conditionalFormatting>
  <conditionalFormatting sqref="H336:H350">
    <cfRule type="containsText" dxfId="738" priority="758" operator="containsText" text="yes">
      <formula>NOT(ISERROR(SEARCH("yes",H336)))</formula>
    </cfRule>
  </conditionalFormatting>
  <conditionalFormatting sqref="J331:J350">
    <cfRule type="containsText" dxfId="737" priority="754" operator="containsText" text="no">
      <formula>NOT(ISERROR(SEARCH("no",J331)))</formula>
    </cfRule>
    <cfRule type="cellIs" dxfId="736" priority="756" operator="equal">
      <formula>#REF!</formula>
    </cfRule>
  </conditionalFormatting>
  <conditionalFormatting sqref="J331:J350">
    <cfRule type="containsText" dxfId="735" priority="755" operator="containsText" text="yes">
      <formula>NOT(ISERROR(SEARCH("yes",J331)))</formula>
    </cfRule>
  </conditionalFormatting>
  <conditionalFormatting sqref="T354">
    <cfRule type="expression" dxfId="734" priority="751">
      <formula>T354="no"</formula>
    </cfRule>
  </conditionalFormatting>
  <conditionalFormatting sqref="R361">
    <cfRule type="containsText" dxfId="733" priority="746" operator="containsText" text="no">
      <formula>NOT(ISERROR(SEARCH("no",R361)))</formula>
    </cfRule>
    <cfRule type="cellIs" dxfId="732" priority="750" operator="equal">
      <formula>#REF!</formula>
    </cfRule>
  </conditionalFormatting>
  <conditionalFormatting sqref="R361">
    <cfRule type="containsText" dxfId="731" priority="747" operator="containsText" text="yes">
      <formula>NOT(ISERROR(SEARCH("yes",R361)))</formula>
    </cfRule>
  </conditionalFormatting>
  <conditionalFormatting sqref="J367">
    <cfRule type="containsText" dxfId="730" priority="738" operator="containsText" text="no">
      <formula>NOT(ISERROR(SEARCH("no",J367)))</formula>
    </cfRule>
    <cfRule type="cellIs" dxfId="729" priority="740" operator="equal">
      <formula>#REF!</formula>
    </cfRule>
  </conditionalFormatting>
  <conditionalFormatting sqref="J383:J402">
    <cfRule type="containsText" dxfId="728" priority="723" operator="containsText" text="yes">
      <formula>NOT(ISERROR(SEARCH("yes",J383)))</formula>
    </cfRule>
  </conditionalFormatting>
  <conditionalFormatting sqref="T371">
    <cfRule type="expression" dxfId="727" priority="735">
      <formula>T371="no"</formula>
    </cfRule>
  </conditionalFormatting>
  <conditionalFormatting sqref="R378">
    <cfRule type="containsText" dxfId="726" priority="730" operator="containsText" text="no">
      <formula>NOT(ISERROR(SEARCH("no",R378)))</formula>
    </cfRule>
    <cfRule type="cellIs" dxfId="725" priority="734" operator="equal">
      <formula>#REF!</formula>
    </cfRule>
  </conditionalFormatting>
  <conditionalFormatting sqref="R378">
    <cfRule type="containsText" dxfId="724" priority="731" operator="containsText" text="yes">
      <formula>NOT(ISERROR(SEARCH("yes",R378)))</formula>
    </cfRule>
  </conditionalFormatting>
  <conditionalFormatting sqref="H385 H394:H396 H398:H402">
    <cfRule type="containsText" dxfId="723" priority="725" operator="containsText" text="no">
      <formula>NOT(ISERROR(SEARCH("no",H385)))</formula>
    </cfRule>
    <cfRule type="cellIs" dxfId="722" priority="729" operator="equal">
      <formula>#REF!</formula>
    </cfRule>
  </conditionalFormatting>
  <conditionalFormatting sqref="H385 H394:H396 H398:H402">
    <cfRule type="containsText" dxfId="721" priority="726" operator="containsText" text="yes">
      <formula>NOT(ISERROR(SEARCH("yes",H385)))</formula>
    </cfRule>
  </conditionalFormatting>
  <conditionalFormatting sqref="J383:J402">
    <cfRule type="containsText" dxfId="720" priority="722" operator="containsText" text="no">
      <formula>NOT(ISERROR(SEARCH("no",J383)))</formula>
    </cfRule>
    <cfRule type="cellIs" dxfId="719" priority="724" operator="equal">
      <formula>#REF!</formula>
    </cfRule>
  </conditionalFormatting>
  <conditionalFormatting sqref="T406">
    <cfRule type="expression" dxfId="718" priority="719">
      <formula>T406="no"</formula>
    </cfRule>
  </conditionalFormatting>
  <conditionalFormatting sqref="R413">
    <cfRule type="containsText" dxfId="717" priority="714" operator="containsText" text="no">
      <formula>NOT(ISERROR(SEARCH("no",R413)))</formula>
    </cfRule>
    <cfRule type="cellIs" dxfId="716" priority="718" operator="equal">
      <formula>#REF!</formula>
    </cfRule>
  </conditionalFormatting>
  <conditionalFormatting sqref="R413">
    <cfRule type="containsText" dxfId="715" priority="715" operator="containsText" text="yes">
      <formula>NOT(ISERROR(SEARCH("yes",R413)))</formula>
    </cfRule>
  </conditionalFormatting>
  <conditionalFormatting sqref="H419:H437">
    <cfRule type="containsText" dxfId="714" priority="709" operator="containsText" text="no">
      <formula>NOT(ISERROR(SEARCH("no",H419)))</formula>
    </cfRule>
    <cfRule type="cellIs" dxfId="713" priority="713" operator="equal">
      <formula>#REF!</formula>
    </cfRule>
  </conditionalFormatting>
  <conditionalFormatting sqref="H419:H437">
    <cfRule type="containsText" dxfId="712" priority="710" operator="containsText" text="yes">
      <formula>NOT(ISERROR(SEARCH("yes",H419)))</formula>
    </cfRule>
  </conditionalFormatting>
  <conditionalFormatting sqref="J418:J437">
    <cfRule type="containsText" dxfId="711" priority="706" operator="containsText" text="no">
      <formula>NOT(ISERROR(SEARCH("no",J418)))</formula>
    </cfRule>
    <cfRule type="cellIs" dxfId="710" priority="708" operator="equal">
      <formula>#REF!</formula>
    </cfRule>
  </conditionalFormatting>
  <conditionalFormatting sqref="J418:J437">
    <cfRule type="containsText" dxfId="709" priority="707" operator="containsText" text="yes">
      <formula>NOT(ISERROR(SEARCH("yes",J418)))</formula>
    </cfRule>
  </conditionalFormatting>
  <conditionalFormatting sqref="T441">
    <cfRule type="expression" dxfId="708" priority="703">
      <formula>T441="no"</formula>
    </cfRule>
  </conditionalFormatting>
  <conditionalFormatting sqref="R448">
    <cfRule type="containsText" dxfId="707" priority="698" operator="containsText" text="no">
      <formula>NOT(ISERROR(SEARCH("no",R448)))</formula>
    </cfRule>
    <cfRule type="cellIs" dxfId="706" priority="702" operator="equal">
      <formula>#REF!</formula>
    </cfRule>
  </conditionalFormatting>
  <conditionalFormatting sqref="R448">
    <cfRule type="containsText" dxfId="705" priority="699" operator="containsText" text="yes">
      <formula>NOT(ISERROR(SEARCH("yes",R448)))</formula>
    </cfRule>
  </conditionalFormatting>
  <conditionalFormatting sqref="H457:H472">
    <cfRule type="containsText" dxfId="704" priority="693" operator="containsText" text="no">
      <formula>NOT(ISERROR(SEARCH("no",H457)))</formula>
    </cfRule>
    <cfRule type="cellIs" dxfId="703" priority="697" operator="equal">
      <formula>#REF!</formula>
    </cfRule>
  </conditionalFormatting>
  <conditionalFormatting sqref="H457:H472">
    <cfRule type="containsText" dxfId="702" priority="694" operator="containsText" text="yes">
      <formula>NOT(ISERROR(SEARCH("yes",H457)))</formula>
    </cfRule>
  </conditionalFormatting>
  <conditionalFormatting sqref="J453:J472">
    <cfRule type="containsText" dxfId="701" priority="690" operator="containsText" text="no">
      <formula>NOT(ISERROR(SEARCH("no",J453)))</formula>
    </cfRule>
    <cfRule type="cellIs" dxfId="700" priority="692" operator="equal">
      <formula>#REF!</formula>
    </cfRule>
  </conditionalFormatting>
  <conditionalFormatting sqref="J453:J472">
    <cfRule type="containsText" dxfId="699" priority="691" operator="containsText" text="yes">
      <formula>NOT(ISERROR(SEARCH("yes",J453)))</formula>
    </cfRule>
  </conditionalFormatting>
  <conditionalFormatting sqref="T476">
    <cfRule type="expression" dxfId="698" priority="687">
      <formula>T476="no"</formula>
    </cfRule>
  </conditionalFormatting>
  <conditionalFormatting sqref="H487:H506">
    <cfRule type="containsText" dxfId="697" priority="682" operator="containsText" text="no">
      <formula>NOT(ISERROR(SEARCH("no",H487)))</formula>
    </cfRule>
    <cfRule type="cellIs" dxfId="696" priority="686" operator="equal">
      <formula>#REF!</formula>
    </cfRule>
  </conditionalFormatting>
  <conditionalFormatting sqref="H487:H506">
    <cfRule type="containsText" dxfId="695" priority="683" operator="containsText" text="yes">
      <formula>NOT(ISERROR(SEARCH("yes",H487)))</formula>
    </cfRule>
  </conditionalFormatting>
  <conditionalFormatting sqref="J487:J506">
    <cfRule type="containsText" dxfId="694" priority="679" operator="containsText" text="no">
      <formula>NOT(ISERROR(SEARCH("no",J487)))</formula>
    </cfRule>
    <cfRule type="cellIs" dxfId="693" priority="681" operator="equal">
      <formula>#REF!</formula>
    </cfRule>
  </conditionalFormatting>
  <conditionalFormatting sqref="J487:J506">
    <cfRule type="containsText" dxfId="692" priority="680" operator="containsText" text="yes">
      <formula>NOT(ISERROR(SEARCH("yes",J487)))</formula>
    </cfRule>
  </conditionalFormatting>
  <conditionalFormatting sqref="T510">
    <cfRule type="expression" dxfId="691" priority="676">
      <formula>T510="no"</formula>
    </cfRule>
  </conditionalFormatting>
  <conditionalFormatting sqref="H521:H540">
    <cfRule type="containsText" dxfId="690" priority="671" operator="containsText" text="no">
      <formula>NOT(ISERROR(SEARCH("no",H521)))</formula>
    </cfRule>
    <cfRule type="cellIs" dxfId="689" priority="675" operator="equal">
      <formula>#REF!</formula>
    </cfRule>
  </conditionalFormatting>
  <conditionalFormatting sqref="H521:H540">
    <cfRule type="containsText" dxfId="688" priority="672" operator="containsText" text="yes">
      <formula>NOT(ISERROR(SEARCH("yes",H521)))</formula>
    </cfRule>
  </conditionalFormatting>
  <conditionalFormatting sqref="J521:J540">
    <cfRule type="containsText" dxfId="687" priority="668" operator="containsText" text="no">
      <formula>NOT(ISERROR(SEARCH("no",J521)))</formula>
    </cfRule>
    <cfRule type="cellIs" dxfId="686" priority="670" operator="equal">
      <formula>#REF!</formula>
    </cfRule>
  </conditionalFormatting>
  <conditionalFormatting sqref="J521:J540">
    <cfRule type="containsText" dxfId="685" priority="669" operator="containsText" text="yes">
      <formula>NOT(ISERROR(SEARCH("yes",J521)))</formula>
    </cfRule>
  </conditionalFormatting>
  <conditionalFormatting sqref="T544">
    <cfRule type="expression" dxfId="684" priority="665">
      <formula>T544="no"</formula>
    </cfRule>
  </conditionalFormatting>
  <conditionalFormatting sqref="H555 H564:H574">
    <cfRule type="containsText" dxfId="683" priority="660" operator="containsText" text="no">
      <formula>NOT(ISERROR(SEARCH("no",H555)))</formula>
    </cfRule>
    <cfRule type="cellIs" dxfId="682" priority="664" operator="equal">
      <formula>#REF!</formula>
    </cfRule>
  </conditionalFormatting>
  <conditionalFormatting sqref="H555 H564:H574">
    <cfRule type="containsText" dxfId="681" priority="661" operator="containsText" text="yes">
      <formula>NOT(ISERROR(SEARCH("yes",H555)))</formula>
    </cfRule>
  </conditionalFormatting>
  <conditionalFormatting sqref="J555:J574">
    <cfRule type="containsText" dxfId="680" priority="657" operator="containsText" text="no">
      <formula>NOT(ISERROR(SEARCH("no",J555)))</formula>
    </cfRule>
    <cfRule type="cellIs" dxfId="679" priority="659" operator="equal">
      <formula>#REF!</formula>
    </cfRule>
  </conditionalFormatting>
  <conditionalFormatting sqref="J555:J574">
    <cfRule type="containsText" dxfId="678" priority="658" operator="containsText" text="yes">
      <formula>NOT(ISERROR(SEARCH("yes",J555)))</formula>
    </cfRule>
  </conditionalFormatting>
  <conditionalFormatting sqref="T578">
    <cfRule type="expression" dxfId="677" priority="654">
      <formula>T578="no"</formula>
    </cfRule>
  </conditionalFormatting>
  <conditionalFormatting sqref="H589:H593 H597:H608">
    <cfRule type="containsText" dxfId="676" priority="649" operator="containsText" text="no">
      <formula>NOT(ISERROR(SEARCH("no",H589)))</formula>
    </cfRule>
    <cfRule type="cellIs" dxfId="675" priority="653" operator="equal">
      <formula>#REF!</formula>
    </cfRule>
  </conditionalFormatting>
  <conditionalFormatting sqref="H589:H593 H597:H608">
    <cfRule type="containsText" dxfId="674" priority="650" operator="containsText" text="yes">
      <formula>NOT(ISERROR(SEARCH("yes",H589)))</formula>
    </cfRule>
  </conditionalFormatting>
  <conditionalFormatting sqref="J589:J593 J597:J608">
    <cfRule type="containsText" dxfId="673" priority="646" operator="containsText" text="no">
      <formula>NOT(ISERROR(SEARCH("no",J589)))</formula>
    </cfRule>
    <cfRule type="cellIs" dxfId="672" priority="648" operator="equal">
      <formula>#REF!</formula>
    </cfRule>
  </conditionalFormatting>
  <conditionalFormatting sqref="J589:J593 J597:J608">
    <cfRule type="containsText" dxfId="671" priority="647" operator="containsText" text="yes">
      <formula>NOT(ISERROR(SEARCH("yes",J589)))</formula>
    </cfRule>
  </conditionalFormatting>
  <conditionalFormatting sqref="T612">
    <cfRule type="expression" dxfId="670" priority="643">
      <formula>T612="no"</formula>
    </cfRule>
  </conditionalFormatting>
  <conditionalFormatting sqref="H623 H625:H626 H628:H631 H633:H642">
    <cfRule type="containsText" dxfId="669" priority="638" operator="containsText" text="no">
      <formula>NOT(ISERROR(SEARCH("no",H623)))</formula>
    </cfRule>
    <cfRule type="cellIs" dxfId="668" priority="642" operator="equal">
      <formula>#REF!</formula>
    </cfRule>
  </conditionalFormatting>
  <conditionalFormatting sqref="H623 H625:H626 H628:H631 H633:H642">
    <cfRule type="containsText" dxfId="667" priority="639" operator="containsText" text="yes">
      <formula>NOT(ISERROR(SEARCH("yes",H623)))</formula>
    </cfRule>
  </conditionalFormatting>
  <conditionalFormatting sqref="J623 J625:J626 J628:J631 J633:J642">
    <cfRule type="containsText" dxfId="666" priority="635" operator="containsText" text="no">
      <formula>NOT(ISERROR(SEARCH("no",J623)))</formula>
    </cfRule>
    <cfRule type="cellIs" dxfId="665" priority="637" operator="equal">
      <formula>#REF!</formula>
    </cfRule>
  </conditionalFormatting>
  <conditionalFormatting sqref="J623 J625:J626 J628:J631 J633:J642">
    <cfRule type="containsText" dxfId="664" priority="636" operator="containsText" text="yes">
      <formula>NOT(ISERROR(SEARCH("yes",J623)))</formula>
    </cfRule>
  </conditionalFormatting>
  <conditionalFormatting sqref="T646">
    <cfRule type="expression" dxfId="663" priority="632">
      <formula>T646="no"</formula>
    </cfRule>
  </conditionalFormatting>
  <conditionalFormatting sqref="H657:H658 H661:H662 H668:H676">
    <cfRule type="containsText" dxfId="662" priority="627" operator="containsText" text="no">
      <formula>NOT(ISERROR(SEARCH("no",H657)))</formula>
    </cfRule>
    <cfRule type="cellIs" dxfId="661" priority="631" operator="equal">
      <formula>#REF!</formula>
    </cfRule>
  </conditionalFormatting>
  <conditionalFormatting sqref="H657:H658 H661:H662 H668:H676">
    <cfRule type="containsText" dxfId="660" priority="628" operator="containsText" text="yes">
      <formula>NOT(ISERROR(SEARCH("yes",H657)))</formula>
    </cfRule>
  </conditionalFormatting>
  <conditionalFormatting sqref="J657:J659 J661:J662 J668:J676">
    <cfRule type="containsText" dxfId="659" priority="624" operator="containsText" text="no">
      <formula>NOT(ISERROR(SEARCH("no",J657)))</formula>
    </cfRule>
    <cfRule type="cellIs" dxfId="658" priority="626" operator="equal">
      <formula>#REF!</formula>
    </cfRule>
  </conditionalFormatting>
  <conditionalFormatting sqref="J657:J659 J661:J662 J668:J676">
    <cfRule type="containsText" dxfId="657" priority="625" operator="containsText" text="yes">
      <formula>NOT(ISERROR(SEARCH("yes",J657)))</formula>
    </cfRule>
  </conditionalFormatting>
  <conditionalFormatting sqref="T680">
    <cfRule type="expression" dxfId="656" priority="621">
      <formula>T680="no"</formula>
    </cfRule>
  </conditionalFormatting>
  <conditionalFormatting sqref="H691:H710">
    <cfRule type="containsText" dxfId="655" priority="616" operator="containsText" text="no">
      <formula>NOT(ISERROR(SEARCH("no",H691)))</formula>
    </cfRule>
    <cfRule type="cellIs" dxfId="654" priority="620" operator="equal">
      <formula>#REF!</formula>
    </cfRule>
  </conditionalFormatting>
  <conditionalFormatting sqref="H691:H710">
    <cfRule type="containsText" dxfId="653" priority="617" operator="containsText" text="yes">
      <formula>NOT(ISERROR(SEARCH("yes",H691)))</formula>
    </cfRule>
  </conditionalFormatting>
  <conditionalFormatting sqref="J691:J710">
    <cfRule type="containsText" dxfId="652" priority="613" operator="containsText" text="no">
      <formula>NOT(ISERROR(SEARCH("no",J691)))</formula>
    </cfRule>
    <cfRule type="cellIs" dxfId="651" priority="615" operator="equal">
      <formula>#REF!</formula>
    </cfRule>
  </conditionalFormatting>
  <conditionalFormatting sqref="J691:J710">
    <cfRule type="containsText" dxfId="650" priority="614" operator="containsText" text="yes">
      <formula>NOT(ISERROR(SEARCH("yes",J691)))</formula>
    </cfRule>
  </conditionalFormatting>
  <conditionalFormatting sqref="T714">
    <cfRule type="expression" dxfId="649" priority="610">
      <formula>T714="no"</formula>
    </cfRule>
  </conditionalFormatting>
  <conditionalFormatting sqref="H735:H744 H726:H729">
    <cfRule type="containsText" dxfId="648" priority="605" operator="containsText" text="no">
      <formula>NOT(ISERROR(SEARCH("no",H726)))</formula>
    </cfRule>
    <cfRule type="cellIs" dxfId="647" priority="609" operator="equal">
      <formula>#REF!</formula>
    </cfRule>
  </conditionalFormatting>
  <conditionalFormatting sqref="H735:H744 H726:H729">
    <cfRule type="containsText" dxfId="646" priority="606" operator="containsText" text="yes">
      <formula>NOT(ISERROR(SEARCH("yes",H726)))</formula>
    </cfRule>
  </conditionalFormatting>
  <conditionalFormatting sqref="J735:J744 J726:J729">
    <cfRule type="containsText" dxfId="645" priority="602" operator="containsText" text="no">
      <formula>NOT(ISERROR(SEARCH("no",J726)))</formula>
    </cfRule>
    <cfRule type="cellIs" dxfId="644" priority="604" operator="equal">
      <formula>#REF!</formula>
    </cfRule>
  </conditionalFormatting>
  <conditionalFormatting sqref="J735:J744 J726:J729">
    <cfRule type="containsText" dxfId="643" priority="603" operator="containsText" text="yes">
      <formula>NOT(ISERROR(SEARCH("yes",J726)))</formula>
    </cfRule>
  </conditionalFormatting>
  <conditionalFormatting sqref="T748">
    <cfRule type="expression" dxfId="642" priority="599">
      <formula>T748="no"</formula>
    </cfRule>
  </conditionalFormatting>
  <conditionalFormatting sqref="H762:H778">
    <cfRule type="containsText" dxfId="641" priority="594" operator="containsText" text="no">
      <formula>NOT(ISERROR(SEARCH("no",H762)))</formula>
    </cfRule>
    <cfRule type="cellIs" dxfId="640" priority="598" operator="equal">
      <formula>#REF!</formula>
    </cfRule>
  </conditionalFormatting>
  <conditionalFormatting sqref="H762:H778">
    <cfRule type="containsText" dxfId="639" priority="595" operator="containsText" text="yes">
      <formula>NOT(ISERROR(SEARCH("yes",H762)))</formula>
    </cfRule>
  </conditionalFormatting>
  <conditionalFormatting sqref="J762:J778">
    <cfRule type="containsText" dxfId="638" priority="591" operator="containsText" text="no">
      <formula>NOT(ISERROR(SEARCH("no",J762)))</formula>
    </cfRule>
    <cfRule type="cellIs" dxfId="637" priority="593" operator="equal">
      <formula>#REF!</formula>
    </cfRule>
  </conditionalFormatting>
  <conditionalFormatting sqref="J762:J778">
    <cfRule type="containsText" dxfId="636" priority="592" operator="containsText" text="yes">
      <formula>NOT(ISERROR(SEARCH("yes",J762)))</formula>
    </cfRule>
  </conditionalFormatting>
  <conditionalFormatting sqref="T782">
    <cfRule type="expression" dxfId="635" priority="588">
      <formula>T782="no"</formula>
    </cfRule>
  </conditionalFormatting>
  <conditionalFormatting sqref="H793 H797:H799 H802:H812">
    <cfRule type="containsText" dxfId="634" priority="583" operator="containsText" text="no">
      <formula>NOT(ISERROR(SEARCH("no",H793)))</formula>
    </cfRule>
    <cfRule type="cellIs" dxfId="633" priority="587" operator="equal">
      <formula>#REF!</formula>
    </cfRule>
  </conditionalFormatting>
  <conditionalFormatting sqref="H793 H797:H799 H802:H812">
    <cfRule type="containsText" dxfId="632" priority="584" operator="containsText" text="yes">
      <formula>NOT(ISERROR(SEARCH("yes",H793)))</formula>
    </cfRule>
  </conditionalFormatting>
  <conditionalFormatting sqref="J793 J797:J799 J802:J812">
    <cfRule type="containsText" dxfId="631" priority="580" operator="containsText" text="no">
      <formula>NOT(ISERROR(SEARCH("no",J793)))</formula>
    </cfRule>
    <cfRule type="cellIs" dxfId="630" priority="582" operator="equal">
      <formula>#REF!</formula>
    </cfRule>
  </conditionalFormatting>
  <conditionalFormatting sqref="J793 J797:J799 J802:J812">
    <cfRule type="containsText" dxfId="629" priority="581" operator="containsText" text="yes">
      <formula>NOT(ISERROR(SEARCH("yes",J793)))</formula>
    </cfRule>
  </conditionalFormatting>
  <conditionalFormatting sqref="T816">
    <cfRule type="expression" dxfId="628" priority="577">
      <formula>T816="no"</formula>
    </cfRule>
  </conditionalFormatting>
  <conditionalFormatting sqref="H836:H846">
    <cfRule type="containsText" dxfId="627" priority="572" operator="containsText" text="no">
      <formula>NOT(ISERROR(SEARCH("no",H836)))</formula>
    </cfRule>
    <cfRule type="cellIs" dxfId="626" priority="576" operator="equal">
      <formula>#REF!</formula>
    </cfRule>
  </conditionalFormatting>
  <conditionalFormatting sqref="H836:H846">
    <cfRule type="containsText" dxfId="625" priority="573" operator="containsText" text="yes">
      <formula>NOT(ISERROR(SEARCH("yes",H836)))</formula>
    </cfRule>
  </conditionalFormatting>
  <conditionalFormatting sqref="J828:J829 J836:J846">
    <cfRule type="containsText" dxfId="624" priority="569" operator="containsText" text="no">
      <formula>NOT(ISERROR(SEARCH("no",J828)))</formula>
    </cfRule>
    <cfRule type="cellIs" dxfId="623" priority="571" operator="equal">
      <formula>#REF!</formula>
    </cfRule>
  </conditionalFormatting>
  <conditionalFormatting sqref="J828:J829 J836:J846">
    <cfRule type="containsText" dxfId="622" priority="570" operator="containsText" text="yes">
      <formula>NOT(ISERROR(SEARCH("yes",J828)))</formula>
    </cfRule>
  </conditionalFormatting>
  <conditionalFormatting sqref="T850">
    <cfRule type="expression" dxfId="621" priority="566">
      <formula>T850="no"</formula>
    </cfRule>
  </conditionalFormatting>
  <conditionalFormatting sqref="H725">
    <cfRule type="containsText" dxfId="620" priority="561" operator="containsText" text="no">
      <formula>NOT(ISERROR(SEARCH("no",H725)))</formula>
    </cfRule>
    <cfRule type="cellIs" dxfId="619" priority="565" operator="equal">
      <formula>#REF!</formula>
    </cfRule>
  </conditionalFormatting>
  <conditionalFormatting sqref="H725">
    <cfRule type="containsText" dxfId="618" priority="562" operator="containsText" text="yes">
      <formula>NOT(ISERROR(SEARCH("yes",H725)))</formula>
    </cfRule>
  </conditionalFormatting>
  <conditionalFormatting sqref="J725">
    <cfRule type="containsText" dxfId="617" priority="558" operator="containsText" text="no">
      <formula>NOT(ISERROR(SEARCH("no",J725)))</formula>
    </cfRule>
    <cfRule type="cellIs" dxfId="616" priority="560" operator="equal">
      <formula>#REF!</formula>
    </cfRule>
  </conditionalFormatting>
  <conditionalFormatting sqref="J725">
    <cfRule type="containsText" dxfId="615" priority="559" operator="containsText" text="yes">
      <formula>NOT(ISERROR(SEARCH("yes",J725)))</formula>
    </cfRule>
  </conditionalFormatting>
  <conditionalFormatting sqref="H759">
    <cfRule type="containsText" dxfId="614" priority="551" operator="containsText" text="no">
      <formula>NOT(ISERROR(SEARCH("no",H759)))</formula>
    </cfRule>
    <cfRule type="cellIs" dxfId="613" priority="555" operator="equal">
      <formula>#REF!</formula>
    </cfRule>
  </conditionalFormatting>
  <conditionalFormatting sqref="H759">
    <cfRule type="containsText" dxfId="612" priority="552" operator="containsText" text="yes">
      <formula>NOT(ISERROR(SEARCH("yes",H759)))</formula>
    </cfRule>
  </conditionalFormatting>
  <conditionalFormatting sqref="J759">
    <cfRule type="containsText" dxfId="611" priority="548" operator="containsText" text="no">
      <formula>NOT(ISERROR(SEARCH("no",J759)))</formula>
    </cfRule>
    <cfRule type="cellIs" dxfId="610" priority="550" operator="equal">
      <formula>#REF!</formula>
    </cfRule>
  </conditionalFormatting>
  <conditionalFormatting sqref="J759">
    <cfRule type="containsText" dxfId="609" priority="549" operator="containsText" text="yes">
      <formula>NOT(ISERROR(SEARCH("yes",J759)))</formula>
    </cfRule>
  </conditionalFormatting>
  <conditionalFormatting sqref="H302">
    <cfRule type="containsText" dxfId="608" priority="541" operator="containsText" text="no">
      <formula>NOT(ISERROR(SEARCH("no",H302)))</formula>
    </cfRule>
    <cfRule type="cellIs" dxfId="607" priority="545" operator="equal">
      <formula>#REF!</formula>
    </cfRule>
  </conditionalFormatting>
  <conditionalFormatting sqref="H302">
    <cfRule type="containsText" dxfId="606" priority="542" operator="containsText" text="yes">
      <formula>NOT(ISERROR(SEARCH("yes",H302)))</formula>
    </cfRule>
  </conditionalFormatting>
  <conditionalFormatting sqref="H367">
    <cfRule type="containsText" dxfId="605" priority="526" operator="containsText" text="no">
      <formula>NOT(ISERROR(SEARCH("no",H367)))</formula>
    </cfRule>
    <cfRule type="cellIs" dxfId="604" priority="530" operator="equal">
      <formula>#REF!</formula>
    </cfRule>
  </conditionalFormatting>
  <conditionalFormatting sqref="H367">
    <cfRule type="containsText" dxfId="603" priority="527" operator="containsText" text="yes">
      <formula>NOT(ISERROR(SEARCH("yes",H367)))</formula>
    </cfRule>
  </conditionalFormatting>
  <conditionalFormatting sqref="H303:H311">
    <cfRule type="containsText" dxfId="602" priority="531" operator="containsText" text="no">
      <formula>NOT(ISERROR(SEARCH("no",H303)))</formula>
    </cfRule>
    <cfRule type="cellIs" dxfId="601" priority="535" operator="equal">
      <formula>#REF!</formula>
    </cfRule>
  </conditionalFormatting>
  <conditionalFormatting sqref="H303:H311">
    <cfRule type="containsText" dxfId="600" priority="532" operator="containsText" text="yes">
      <formula>NOT(ISERROR(SEARCH("yes",H303)))</formula>
    </cfRule>
  </conditionalFormatting>
  <conditionalFormatting sqref="H312">
    <cfRule type="containsText" dxfId="599" priority="521" operator="containsText" text="no">
      <formula>NOT(ISERROR(SEARCH("no",H312)))</formula>
    </cfRule>
    <cfRule type="cellIs" dxfId="598" priority="525" operator="equal">
      <formula>#REF!</formula>
    </cfRule>
  </conditionalFormatting>
  <conditionalFormatting sqref="H312">
    <cfRule type="containsText" dxfId="597" priority="522" operator="containsText" text="yes">
      <formula>NOT(ISERROR(SEARCH("yes",H312)))</formula>
    </cfRule>
  </conditionalFormatting>
  <conditionalFormatting sqref="H215 H197:H205">
    <cfRule type="containsText" dxfId="596" priority="516" operator="containsText" text="no">
      <formula>NOT(ISERROR(SEARCH("no",H197)))</formula>
    </cfRule>
    <cfRule type="cellIs" dxfId="595" priority="520" operator="equal">
      <formula>#REF!</formula>
    </cfRule>
  </conditionalFormatting>
  <conditionalFormatting sqref="H215 H197:H205">
    <cfRule type="containsText" dxfId="594" priority="517" operator="containsText" text="yes">
      <formula>NOT(ISERROR(SEARCH("yes",H197)))</formula>
    </cfRule>
  </conditionalFormatting>
  <conditionalFormatting sqref="J215 J197:J205">
    <cfRule type="containsText" dxfId="593" priority="513" operator="containsText" text="no">
      <formula>NOT(ISERROR(SEARCH("no",J197)))</formula>
    </cfRule>
    <cfRule type="cellIs" dxfId="592" priority="515" operator="equal">
      <formula>#REF!</formula>
    </cfRule>
  </conditionalFormatting>
  <conditionalFormatting sqref="J215 J197:J205">
    <cfRule type="containsText" dxfId="591" priority="514" operator="containsText" text="yes">
      <formula>NOT(ISERROR(SEARCH("yes",J197)))</formula>
    </cfRule>
  </conditionalFormatting>
  <conditionalFormatting sqref="T219">
    <cfRule type="expression" dxfId="590" priority="510">
      <formula>T219="no"</formula>
    </cfRule>
  </conditionalFormatting>
  <conditionalFormatting sqref="H187:H196">
    <cfRule type="containsText" dxfId="589" priority="505" operator="containsText" text="no">
      <formula>NOT(ISERROR(SEARCH("no",H187)))</formula>
    </cfRule>
    <cfRule type="cellIs" dxfId="588" priority="509" operator="equal">
      <formula>#REF!</formula>
    </cfRule>
  </conditionalFormatting>
  <conditionalFormatting sqref="H187:H196">
    <cfRule type="containsText" dxfId="587" priority="506" operator="containsText" text="yes">
      <formula>NOT(ISERROR(SEARCH("yes",H187)))</formula>
    </cfRule>
  </conditionalFormatting>
  <conditionalFormatting sqref="J191:J196">
    <cfRule type="containsText" dxfId="586" priority="502" operator="containsText" text="no">
      <formula>NOT(ISERROR(SEARCH("no",J191)))</formula>
    </cfRule>
    <cfRule type="cellIs" dxfId="585" priority="504" operator="equal">
      <formula>#REF!</formula>
    </cfRule>
  </conditionalFormatting>
  <conditionalFormatting sqref="J191:J196">
    <cfRule type="containsText" dxfId="584" priority="503" operator="containsText" text="yes">
      <formula>NOT(ISERROR(SEARCH("yes",J191)))</formula>
    </cfRule>
  </conditionalFormatting>
  <conditionalFormatting sqref="H193:H199">
    <cfRule type="containsText" dxfId="583" priority="495" operator="containsText" text="no">
      <formula>NOT(ISERROR(SEARCH("no",H193)))</formula>
    </cfRule>
    <cfRule type="cellIs" dxfId="582" priority="499" operator="equal">
      <formula>#REF!</formula>
    </cfRule>
  </conditionalFormatting>
  <conditionalFormatting sqref="H193:H199">
    <cfRule type="containsText" dxfId="581" priority="496" operator="containsText" text="yes">
      <formula>NOT(ISERROR(SEARCH("yes",H193)))</formula>
    </cfRule>
  </conditionalFormatting>
  <conditionalFormatting sqref="J193:J199">
    <cfRule type="containsText" dxfId="580" priority="492" operator="containsText" text="no">
      <formula>NOT(ISERROR(SEARCH("no",J193)))</formula>
    </cfRule>
    <cfRule type="cellIs" dxfId="579" priority="494" operator="equal">
      <formula>#REF!</formula>
    </cfRule>
  </conditionalFormatting>
  <conditionalFormatting sqref="J193:J199">
    <cfRule type="containsText" dxfId="578" priority="493" operator="containsText" text="yes">
      <formula>NOT(ISERROR(SEARCH("yes",J193)))</formula>
    </cfRule>
  </conditionalFormatting>
  <conditionalFormatting sqref="H331">
    <cfRule type="containsText" dxfId="577" priority="485" operator="containsText" text="no">
      <formula>NOT(ISERROR(SEARCH("no",H331)))</formula>
    </cfRule>
    <cfRule type="cellIs" dxfId="576" priority="489" operator="equal">
      <formula>#REF!</formula>
    </cfRule>
  </conditionalFormatting>
  <conditionalFormatting sqref="H331">
    <cfRule type="containsText" dxfId="575" priority="486" operator="containsText" text="yes">
      <formula>NOT(ISERROR(SEARCH("yes",H331)))</formula>
    </cfRule>
  </conditionalFormatting>
  <conditionalFormatting sqref="H332:H335">
    <cfRule type="containsText" dxfId="574" priority="480" operator="containsText" text="no">
      <formula>NOT(ISERROR(SEARCH("no",H332)))</formula>
    </cfRule>
    <cfRule type="cellIs" dxfId="573" priority="484" operator="equal">
      <formula>#REF!</formula>
    </cfRule>
  </conditionalFormatting>
  <conditionalFormatting sqref="H332:H335">
    <cfRule type="containsText" dxfId="572" priority="481" operator="containsText" text="yes">
      <formula>NOT(ISERROR(SEARCH("yes",H332)))</formula>
    </cfRule>
  </conditionalFormatting>
  <conditionalFormatting sqref="H418">
    <cfRule type="containsText" dxfId="571" priority="475" operator="containsText" text="no">
      <formula>NOT(ISERROR(SEARCH("no",H418)))</formula>
    </cfRule>
    <cfRule type="cellIs" dxfId="570" priority="479" operator="equal">
      <formula>#REF!</formula>
    </cfRule>
  </conditionalFormatting>
  <conditionalFormatting sqref="H418">
    <cfRule type="containsText" dxfId="569" priority="476" operator="containsText" text="yes">
      <formula>NOT(ISERROR(SEARCH("yes",H418)))</formula>
    </cfRule>
  </conditionalFormatting>
  <conditionalFormatting sqref="H263:H282">
    <cfRule type="containsText" dxfId="568" priority="470" operator="containsText" text="no">
      <formula>NOT(ISERROR(SEARCH("no",H263)))</formula>
    </cfRule>
    <cfRule type="cellIs" dxfId="567" priority="474" operator="equal">
      <formula>#REF!</formula>
    </cfRule>
  </conditionalFormatting>
  <conditionalFormatting sqref="H263:H282">
    <cfRule type="containsText" dxfId="566" priority="471" operator="containsText" text="yes">
      <formula>NOT(ISERROR(SEARCH("yes",H263)))</formula>
    </cfRule>
  </conditionalFormatting>
  <conditionalFormatting sqref="J263:J282">
    <cfRule type="containsText" dxfId="565" priority="467" operator="containsText" text="no">
      <formula>NOT(ISERROR(SEARCH("no",J263)))</formula>
    </cfRule>
    <cfRule type="cellIs" dxfId="564" priority="469" operator="equal">
      <formula>#REF!</formula>
    </cfRule>
  </conditionalFormatting>
  <conditionalFormatting sqref="J263:J282">
    <cfRule type="containsText" dxfId="563" priority="468" operator="containsText" text="yes">
      <formula>NOT(ISERROR(SEARCH("yes",J263)))</formula>
    </cfRule>
  </conditionalFormatting>
  <conditionalFormatting sqref="T286">
    <cfRule type="expression" dxfId="562" priority="464">
      <formula>T286="no"</formula>
    </cfRule>
  </conditionalFormatting>
  <conditionalFormatting sqref="H157">
    <cfRule type="containsText" dxfId="561" priority="459" operator="containsText" text="no">
      <formula>NOT(ISERROR(SEARCH("no",H157)))</formula>
    </cfRule>
    <cfRule type="cellIs" dxfId="560" priority="463" operator="equal">
      <formula>#REF!</formula>
    </cfRule>
  </conditionalFormatting>
  <conditionalFormatting sqref="H157">
    <cfRule type="containsText" dxfId="559" priority="460" operator="containsText" text="yes">
      <formula>NOT(ISERROR(SEARCH("yes",H157)))</formula>
    </cfRule>
  </conditionalFormatting>
  <conditionalFormatting sqref="H870:H880">
    <cfRule type="containsText" dxfId="558" priority="454" operator="containsText" text="no">
      <formula>NOT(ISERROR(SEARCH("no",H870)))</formula>
    </cfRule>
    <cfRule type="cellIs" dxfId="557" priority="458" operator="equal">
      <formula>#REF!</formula>
    </cfRule>
  </conditionalFormatting>
  <conditionalFormatting sqref="H870:H880">
    <cfRule type="containsText" dxfId="556" priority="455" operator="containsText" text="yes">
      <formula>NOT(ISERROR(SEARCH("yes",H870)))</formula>
    </cfRule>
  </conditionalFormatting>
  <conditionalFormatting sqref="J862:J880">
    <cfRule type="containsText" dxfId="555" priority="451" operator="containsText" text="no">
      <formula>NOT(ISERROR(SEARCH("no",J862)))</formula>
    </cfRule>
    <cfRule type="cellIs" dxfId="554" priority="453" operator="equal">
      <formula>#REF!</formula>
    </cfRule>
  </conditionalFormatting>
  <conditionalFormatting sqref="J862:J880">
    <cfRule type="containsText" dxfId="553" priority="452" operator="containsText" text="yes">
      <formula>NOT(ISERROR(SEARCH("yes",J862)))</formula>
    </cfRule>
  </conditionalFormatting>
  <conditionalFormatting sqref="T884">
    <cfRule type="expression" dxfId="552" priority="448">
      <formula>T884="no"</formula>
    </cfRule>
  </conditionalFormatting>
  <conditionalFormatting sqref="H556">
    <cfRule type="containsText" dxfId="551" priority="443" operator="containsText" text="no">
      <formula>NOT(ISERROR(SEARCH("no",H556)))</formula>
    </cfRule>
    <cfRule type="cellIs" dxfId="550" priority="447" operator="equal">
      <formula>#REF!</formula>
    </cfRule>
  </conditionalFormatting>
  <conditionalFormatting sqref="H556">
    <cfRule type="containsText" dxfId="549" priority="444" operator="containsText" text="yes">
      <formula>NOT(ISERROR(SEARCH("yes",H556)))</formula>
    </cfRule>
  </conditionalFormatting>
  <conditionalFormatting sqref="H557">
    <cfRule type="containsText" dxfId="548" priority="438" operator="containsText" text="no">
      <formula>NOT(ISERROR(SEARCH("no",H557)))</formula>
    </cfRule>
    <cfRule type="cellIs" dxfId="547" priority="442" operator="equal">
      <formula>#REF!</formula>
    </cfRule>
  </conditionalFormatting>
  <conditionalFormatting sqref="H557">
    <cfRule type="containsText" dxfId="546" priority="439" operator="containsText" text="yes">
      <formula>NOT(ISERROR(SEARCH("yes",H557)))</formula>
    </cfRule>
  </conditionalFormatting>
  <conditionalFormatting sqref="H558:H563">
    <cfRule type="containsText" dxfId="545" priority="433" operator="containsText" text="no">
      <formula>NOT(ISERROR(SEARCH("no",H558)))</formula>
    </cfRule>
    <cfRule type="cellIs" dxfId="544" priority="437" operator="equal">
      <formula>#REF!</formula>
    </cfRule>
  </conditionalFormatting>
  <conditionalFormatting sqref="H558:H563">
    <cfRule type="containsText" dxfId="543" priority="434" operator="containsText" text="yes">
      <formula>NOT(ISERROR(SEARCH("yes",H558)))</formula>
    </cfRule>
  </conditionalFormatting>
  <conditionalFormatting sqref="H453">
    <cfRule type="containsText" dxfId="542" priority="428" operator="containsText" text="no">
      <formula>NOT(ISERROR(SEARCH("no",H453)))</formula>
    </cfRule>
    <cfRule type="cellIs" dxfId="541" priority="432" operator="equal">
      <formula>#REF!</formula>
    </cfRule>
  </conditionalFormatting>
  <conditionalFormatting sqref="H453">
    <cfRule type="containsText" dxfId="540" priority="429" operator="containsText" text="yes">
      <formula>NOT(ISERROR(SEARCH("yes",H453)))</formula>
    </cfRule>
  </conditionalFormatting>
  <conditionalFormatting sqref="H454">
    <cfRule type="containsText" dxfId="539" priority="423" operator="containsText" text="no">
      <formula>NOT(ISERROR(SEARCH("no",H454)))</formula>
    </cfRule>
    <cfRule type="cellIs" dxfId="538" priority="427" operator="equal">
      <formula>#REF!</formula>
    </cfRule>
  </conditionalFormatting>
  <conditionalFormatting sqref="H454">
    <cfRule type="containsText" dxfId="537" priority="424" operator="containsText" text="yes">
      <formula>NOT(ISERROR(SEARCH("yes",H454)))</formula>
    </cfRule>
  </conditionalFormatting>
  <conditionalFormatting sqref="H455">
    <cfRule type="containsText" dxfId="536" priority="418" operator="containsText" text="no">
      <formula>NOT(ISERROR(SEARCH("no",H455)))</formula>
    </cfRule>
    <cfRule type="cellIs" dxfId="535" priority="422" operator="equal">
      <formula>#REF!</formula>
    </cfRule>
  </conditionalFormatting>
  <conditionalFormatting sqref="H455">
    <cfRule type="containsText" dxfId="534" priority="419" operator="containsText" text="yes">
      <formula>NOT(ISERROR(SEARCH("yes",H455)))</formula>
    </cfRule>
  </conditionalFormatting>
  <conditionalFormatting sqref="H456">
    <cfRule type="containsText" dxfId="533" priority="413" operator="containsText" text="no">
      <formula>NOT(ISERROR(SEARCH("no",H456)))</formula>
    </cfRule>
    <cfRule type="cellIs" dxfId="532" priority="417" operator="equal">
      <formula>#REF!</formula>
    </cfRule>
  </conditionalFormatting>
  <conditionalFormatting sqref="H456">
    <cfRule type="containsText" dxfId="531" priority="414" operator="containsText" text="yes">
      <formula>NOT(ISERROR(SEARCH("yes",H456)))</formula>
    </cfRule>
  </conditionalFormatting>
  <conditionalFormatting sqref="H383">
    <cfRule type="containsText" dxfId="530" priority="408" operator="containsText" text="no">
      <formula>NOT(ISERROR(SEARCH("no",H383)))</formula>
    </cfRule>
    <cfRule type="cellIs" dxfId="529" priority="412" operator="equal">
      <formula>#REF!</formula>
    </cfRule>
  </conditionalFormatting>
  <conditionalFormatting sqref="H383">
    <cfRule type="containsText" dxfId="528" priority="409" operator="containsText" text="yes">
      <formula>NOT(ISERROR(SEARCH("yes",H383)))</formula>
    </cfRule>
  </conditionalFormatting>
  <conditionalFormatting sqref="H384">
    <cfRule type="containsText" dxfId="527" priority="403" operator="containsText" text="no">
      <formula>NOT(ISERROR(SEARCH("no",H384)))</formula>
    </cfRule>
    <cfRule type="cellIs" dxfId="526" priority="407" operator="equal">
      <formula>#REF!</formula>
    </cfRule>
  </conditionalFormatting>
  <conditionalFormatting sqref="H384">
    <cfRule type="containsText" dxfId="525" priority="404" operator="containsText" text="yes">
      <formula>NOT(ISERROR(SEARCH("yes",H384)))</formula>
    </cfRule>
  </conditionalFormatting>
  <conditionalFormatting sqref="H386:H393">
    <cfRule type="containsText" dxfId="524" priority="398" operator="containsText" text="no">
      <formula>NOT(ISERROR(SEARCH("no",H386)))</formula>
    </cfRule>
    <cfRule type="cellIs" dxfId="523" priority="402" operator="equal">
      <formula>#REF!</formula>
    </cfRule>
  </conditionalFormatting>
  <conditionalFormatting sqref="H386:H393">
    <cfRule type="containsText" dxfId="522" priority="399" operator="containsText" text="yes">
      <formula>NOT(ISERROR(SEARCH("yes",H386)))</formula>
    </cfRule>
  </conditionalFormatting>
  <conditionalFormatting sqref="H760:H761">
    <cfRule type="containsText" dxfId="521" priority="393" operator="containsText" text="no">
      <formula>NOT(ISERROR(SEARCH("no",H760)))</formula>
    </cfRule>
    <cfRule type="cellIs" dxfId="520" priority="397" operator="equal">
      <formula>#REF!</formula>
    </cfRule>
  </conditionalFormatting>
  <conditionalFormatting sqref="H760:H761">
    <cfRule type="containsText" dxfId="519" priority="394" operator="containsText" text="yes">
      <formula>NOT(ISERROR(SEARCH("yes",H760)))</formula>
    </cfRule>
  </conditionalFormatting>
  <conditionalFormatting sqref="J760:J761">
    <cfRule type="containsText" dxfId="518" priority="390" operator="containsText" text="no">
      <formula>NOT(ISERROR(SEARCH("no",J760)))</formula>
    </cfRule>
    <cfRule type="cellIs" dxfId="517" priority="392" operator="equal">
      <formula>#REF!</formula>
    </cfRule>
  </conditionalFormatting>
  <conditionalFormatting sqref="J760:J761">
    <cfRule type="containsText" dxfId="516" priority="391" operator="containsText" text="yes">
      <formula>NOT(ISERROR(SEARCH("yes",J760)))</formula>
    </cfRule>
  </conditionalFormatting>
  <conditionalFormatting sqref="H828">
    <cfRule type="containsText" dxfId="515" priority="383" operator="containsText" text="no">
      <formula>NOT(ISERROR(SEARCH("no",H828)))</formula>
    </cfRule>
    <cfRule type="cellIs" dxfId="514" priority="387" operator="equal">
      <formula>#REF!</formula>
    </cfRule>
  </conditionalFormatting>
  <conditionalFormatting sqref="H828">
    <cfRule type="containsText" dxfId="513" priority="384" operator="containsText" text="yes">
      <formula>NOT(ISERROR(SEARCH("yes",H828)))</formula>
    </cfRule>
  </conditionalFormatting>
  <conditionalFormatting sqref="H829">
    <cfRule type="containsText" dxfId="512" priority="378" operator="containsText" text="no">
      <formula>NOT(ISERROR(SEARCH("no",H829)))</formula>
    </cfRule>
    <cfRule type="cellIs" dxfId="511" priority="382" operator="equal">
      <formula>#REF!</formula>
    </cfRule>
  </conditionalFormatting>
  <conditionalFormatting sqref="H829">
    <cfRule type="containsText" dxfId="510" priority="379" operator="containsText" text="yes">
      <formula>NOT(ISERROR(SEARCH("yes",H829)))</formula>
    </cfRule>
  </conditionalFormatting>
  <conditionalFormatting sqref="H659">
    <cfRule type="containsText" dxfId="509" priority="373" operator="containsText" text="no">
      <formula>NOT(ISERROR(SEARCH("no",H659)))</formula>
    </cfRule>
    <cfRule type="cellIs" dxfId="508" priority="377" operator="equal">
      <formula>#REF!</formula>
    </cfRule>
  </conditionalFormatting>
  <conditionalFormatting sqref="H659">
    <cfRule type="containsText" dxfId="507" priority="374" operator="containsText" text="yes">
      <formula>NOT(ISERROR(SEARCH("yes",H659)))</formula>
    </cfRule>
  </conditionalFormatting>
  <conditionalFormatting sqref="H397">
    <cfRule type="containsText" dxfId="506" priority="368" operator="containsText" text="no">
      <formula>NOT(ISERROR(SEARCH("no",H397)))</formula>
    </cfRule>
    <cfRule type="cellIs" dxfId="505" priority="372" operator="equal">
      <formula>#REF!</formula>
    </cfRule>
  </conditionalFormatting>
  <conditionalFormatting sqref="H397">
    <cfRule type="containsText" dxfId="504" priority="369" operator="containsText" text="yes">
      <formula>NOT(ISERROR(SEARCH("yes",H397)))</formula>
    </cfRule>
  </conditionalFormatting>
  <conditionalFormatting sqref="H660">
    <cfRule type="containsText" dxfId="503" priority="363" operator="containsText" text="no">
      <formula>NOT(ISERROR(SEARCH("no",H660)))</formula>
    </cfRule>
    <cfRule type="cellIs" dxfId="502" priority="367" operator="equal">
      <formula>#REF!</formula>
    </cfRule>
  </conditionalFormatting>
  <conditionalFormatting sqref="H660">
    <cfRule type="containsText" dxfId="501" priority="364" operator="containsText" text="yes">
      <formula>NOT(ISERROR(SEARCH("yes",H660)))</formula>
    </cfRule>
  </conditionalFormatting>
  <conditionalFormatting sqref="J660">
    <cfRule type="containsText" dxfId="500" priority="360" operator="containsText" text="no">
      <formula>NOT(ISERROR(SEARCH("no",J660)))</formula>
    </cfRule>
    <cfRule type="cellIs" dxfId="499" priority="362" operator="equal">
      <formula>#REF!</formula>
    </cfRule>
  </conditionalFormatting>
  <conditionalFormatting sqref="J660">
    <cfRule type="containsText" dxfId="498" priority="361" operator="containsText" text="yes">
      <formula>NOT(ISERROR(SEARCH("yes",J660)))</formula>
    </cfRule>
  </conditionalFormatting>
  <conditionalFormatting sqref="H730">
    <cfRule type="containsText" dxfId="497" priority="353" operator="containsText" text="no">
      <formula>NOT(ISERROR(SEARCH("no",H730)))</formula>
    </cfRule>
    <cfRule type="cellIs" dxfId="496" priority="357" operator="equal">
      <formula>#REF!</formula>
    </cfRule>
  </conditionalFormatting>
  <conditionalFormatting sqref="H730">
    <cfRule type="containsText" dxfId="495" priority="354" operator="containsText" text="yes">
      <formula>NOT(ISERROR(SEARCH("yes",H730)))</formula>
    </cfRule>
  </conditionalFormatting>
  <conditionalFormatting sqref="J730">
    <cfRule type="containsText" dxfId="494" priority="350" operator="containsText" text="no">
      <formula>NOT(ISERROR(SEARCH("no",J730)))</formula>
    </cfRule>
    <cfRule type="cellIs" dxfId="493" priority="352" operator="equal">
      <formula>#REF!</formula>
    </cfRule>
  </conditionalFormatting>
  <conditionalFormatting sqref="J730">
    <cfRule type="containsText" dxfId="492" priority="351" operator="containsText" text="yes">
      <formula>NOT(ISERROR(SEARCH("yes",J730)))</formula>
    </cfRule>
  </conditionalFormatting>
  <conditionalFormatting sqref="H663">
    <cfRule type="containsText" dxfId="491" priority="343" operator="containsText" text="no">
      <formula>NOT(ISERROR(SEARCH("no",H663)))</formula>
    </cfRule>
    <cfRule type="cellIs" dxfId="490" priority="347" operator="equal">
      <formula>#REF!</formula>
    </cfRule>
  </conditionalFormatting>
  <conditionalFormatting sqref="H663">
    <cfRule type="containsText" dxfId="489" priority="344" operator="containsText" text="yes">
      <formula>NOT(ISERROR(SEARCH("yes",H663)))</formula>
    </cfRule>
  </conditionalFormatting>
  <conditionalFormatting sqref="J663">
    <cfRule type="containsText" dxfId="488" priority="340" operator="containsText" text="no">
      <formula>NOT(ISERROR(SEARCH("no",J663)))</formula>
    </cfRule>
    <cfRule type="cellIs" dxfId="487" priority="342" operator="equal">
      <formula>#REF!</formula>
    </cfRule>
  </conditionalFormatting>
  <conditionalFormatting sqref="J663">
    <cfRule type="containsText" dxfId="486" priority="341" operator="containsText" text="yes">
      <formula>NOT(ISERROR(SEARCH("yes",J663)))</formula>
    </cfRule>
  </conditionalFormatting>
  <conditionalFormatting sqref="H731">
    <cfRule type="containsText" dxfId="485" priority="333" operator="containsText" text="no">
      <formula>NOT(ISERROR(SEARCH("no",H731)))</formula>
    </cfRule>
    <cfRule type="cellIs" dxfId="484" priority="337" operator="equal">
      <formula>#REF!</formula>
    </cfRule>
  </conditionalFormatting>
  <conditionalFormatting sqref="H731">
    <cfRule type="containsText" dxfId="483" priority="334" operator="containsText" text="yes">
      <formula>NOT(ISERROR(SEARCH("yes",H731)))</formula>
    </cfRule>
  </conditionalFormatting>
  <conditionalFormatting sqref="J731">
    <cfRule type="containsText" dxfId="482" priority="330" operator="containsText" text="no">
      <formula>NOT(ISERROR(SEARCH("no",J731)))</formula>
    </cfRule>
    <cfRule type="cellIs" dxfId="481" priority="332" operator="equal">
      <formula>#REF!</formula>
    </cfRule>
  </conditionalFormatting>
  <conditionalFormatting sqref="J731">
    <cfRule type="containsText" dxfId="480" priority="331" operator="containsText" text="yes">
      <formula>NOT(ISERROR(SEARCH("yes",J731)))</formula>
    </cfRule>
  </conditionalFormatting>
  <conditionalFormatting sqref="H624">
    <cfRule type="containsText" dxfId="479" priority="323" operator="containsText" text="no">
      <formula>NOT(ISERROR(SEARCH("no",H624)))</formula>
    </cfRule>
    <cfRule type="cellIs" dxfId="478" priority="327" operator="equal">
      <formula>#REF!</formula>
    </cfRule>
  </conditionalFormatting>
  <conditionalFormatting sqref="H624">
    <cfRule type="containsText" dxfId="477" priority="324" operator="containsText" text="yes">
      <formula>NOT(ISERROR(SEARCH("yes",H624)))</formula>
    </cfRule>
  </conditionalFormatting>
  <conditionalFormatting sqref="J624">
    <cfRule type="containsText" dxfId="476" priority="320" operator="containsText" text="no">
      <formula>NOT(ISERROR(SEARCH("no",J624)))</formula>
    </cfRule>
    <cfRule type="cellIs" dxfId="475" priority="322" operator="equal">
      <formula>#REF!</formula>
    </cfRule>
  </conditionalFormatting>
  <conditionalFormatting sqref="J624">
    <cfRule type="containsText" dxfId="474" priority="321" operator="containsText" text="yes">
      <formula>NOT(ISERROR(SEARCH("yes",J624)))</formula>
    </cfRule>
  </conditionalFormatting>
  <conditionalFormatting sqref="H594">
    <cfRule type="containsText" dxfId="473" priority="313" operator="containsText" text="no">
      <formula>NOT(ISERROR(SEARCH("no",H594)))</formula>
    </cfRule>
    <cfRule type="cellIs" dxfId="472" priority="317" operator="equal">
      <formula>#REF!</formula>
    </cfRule>
  </conditionalFormatting>
  <conditionalFormatting sqref="H594">
    <cfRule type="containsText" dxfId="471" priority="314" operator="containsText" text="yes">
      <formula>NOT(ISERROR(SEARCH("yes",H594)))</formula>
    </cfRule>
  </conditionalFormatting>
  <conditionalFormatting sqref="J594">
    <cfRule type="containsText" dxfId="470" priority="310" operator="containsText" text="no">
      <formula>NOT(ISERROR(SEARCH("no",J594)))</formula>
    </cfRule>
    <cfRule type="cellIs" dxfId="469" priority="312" operator="equal">
      <formula>#REF!</formula>
    </cfRule>
  </conditionalFormatting>
  <conditionalFormatting sqref="J594">
    <cfRule type="containsText" dxfId="468" priority="311" operator="containsText" text="yes">
      <formula>NOT(ISERROR(SEARCH("yes",J594)))</formula>
    </cfRule>
  </conditionalFormatting>
  <conditionalFormatting sqref="J153">
    <cfRule type="containsText" dxfId="467" priority="305" operator="containsText" text="no">
      <formula>NOT(ISERROR(SEARCH("no",J153)))</formula>
    </cfRule>
    <cfRule type="cellIs" dxfId="466" priority="307" operator="equal">
      <formula>#REF!</formula>
    </cfRule>
  </conditionalFormatting>
  <conditionalFormatting sqref="J153">
    <cfRule type="containsText" dxfId="465" priority="306" operator="containsText" text="yes">
      <formula>NOT(ISERROR(SEARCH("yes",J153)))</formula>
    </cfRule>
  </conditionalFormatting>
  <conditionalFormatting sqref="H153">
    <cfRule type="containsText" dxfId="464" priority="298" operator="containsText" text="no">
      <formula>NOT(ISERROR(SEARCH("no",H153)))</formula>
    </cfRule>
    <cfRule type="cellIs" dxfId="463" priority="302" operator="equal">
      <formula>#REF!</formula>
    </cfRule>
  </conditionalFormatting>
  <conditionalFormatting sqref="H153">
    <cfRule type="containsText" dxfId="462" priority="299" operator="containsText" text="yes">
      <formula>NOT(ISERROR(SEARCH("yes",H153)))</formula>
    </cfRule>
  </conditionalFormatting>
  <conditionalFormatting sqref="H795">
    <cfRule type="containsText" dxfId="461" priority="293" operator="containsText" text="no">
      <formula>NOT(ISERROR(SEARCH("no",H795)))</formula>
    </cfRule>
    <cfRule type="cellIs" dxfId="460" priority="297" operator="equal">
      <formula>#REF!</formula>
    </cfRule>
  </conditionalFormatting>
  <conditionalFormatting sqref="H795">
    <cfRule type="containsText" dxfId="459" priority="294" operator="containsText" text="yes">
      <formula>NOT(ISERROR(SEARCH("yes",H795)))</formula>
    </cfRule>
  </conditionalFormatting>
  <conditionalFormatting sqref="J795">
    <cfRule type="containsText" dxfId="458" priority="290" operator="containsText" text="no">
      <formula>NOT(ISERROR(SEARCH("no",J795)))</formula>
    </cfRule>
    <cfRule type="cellIs" dxfId="457" priority="292" operator="equal">
      <formula>#REF!</formula>
    </cfRule>
  </conditionalFormatting>
  <conditionalFormatting sqref="J795">
    <cfRule type="containsText" dxfId="456" priority="291" operator="containsText" text="yes">
      <formula>NOT(ISERROR(SEARCH("yes",J795)))</formula>
    </cfRule>
  </conditionalFormatting>
  <conditionalFormatting sqref="H796">
    <cfRule type="containsText" dxfId="455" priority="283" operator="containsText" text="no">
      <formula>NOT(ISERROR(SEARCH("no",H796)))</formula>
    </cfRule>
    <cfRule type="cellIs" dxfId="454" priority="287" operator="equal">
      <formula>#REF!</formula>
    </cfRule>
  </conditionalFormatting>
  <conditionalFormatting sqref="H796">
    <cfRule type="containsText" dxfId="453" priority="284" operator="containsText" text="yes">
      <formula>NOT(ISERROR(SEARCH("yes",H796)))</formula>
    </cfRule>
  </conditionalFormatting>
  <conditionalFormatting sqref="J796">
    <cfRule type="containsText" dxfId="452" priority="280" operator="containsText" text="no">
      <formula>NOT(ISERROR(SEARCH("no",J796)))</formula>
    </cfRule>
    <cfRule type="cellIs" dxfId="451" priority="282" operator="equal">
      <formula>#REF!</formula>
    </cfRule>
  </conditionalFormatting>
  <conditionalFormatting sqref="J796">
    <cfRule type="containsText" dxfId="450" priority="281" operator="containsText" text="yes">
      <formula>NOT(ISERROR(SEARCH("yes",J796)))</formula>
    </cfRule>
  </conditionalFormatting>
  <conditionalFormatting sqref="H865">
    <cfRule type="containsText" dxfId="449" priority="273" operator="containsText" text="no">
      <formula>NOT(ISERROR(SEARCH("no",H865)))</formula>
    </cfRule>
    <cfRule type="cellIs" dxfId="448" priority="277" operator="equal">
      <formula>#REF!</formula>
    </cfRule>
  </conditionalFormatting>
  <conditionalFormatting sqref="H865">
    <cfRule type="containsText" dxfId="447" priority="274" operator="containsText" text="yes">
      <formula>NOT(ISERROR(SEARCH("yes",H865)))</formula>
    </cfRule>
  </conditionalFormatting>
  <conditionalFormatting sqref="H866">
    <cfRule type="containsText" dxfId="446" priority="268" operator="containsText" text="no">
      <formula>NOT(ISERROR(SEARCH("no",H866)))</formula>
    </cfRule>
    <cfRule type="cellIs" dxfId="445" priority="272" operator="equal">
      <formula>#REF!</formula>
    </cfRule>
  </conditionalFormatting>
  <conditionalFormatting sqref="H866">
    <cfRule type="containsText" dxfId="444" priority="269" operator="containsText" text="yes">
      <formula>NOT(ISERROR(SEARCH("yes",H866)))</formula>
    </cfRule>
  </conditionalFormatting>
  <conditionalFormatting sqref="H867">
    <cfRule type="containsText" dxfId="443" priority="263" operator="containsText" text="no">
      <formula>NOT(ISERROR(SEARCH("no",H867)))</formula>
    </cfRule>
    <cfRule type="cellIs" dxfId="442" priority="267" operator="equal">
      <formula>#REF!</formula>
    </cfRule>
  </conditionalFormatting>
  <conditionalFormatting sqref="H867">
    <cfRule type="containsText" dxfId="441" priority="264" operator="containsText" text="yes">
      <formula>NOT(ISERROR(SEARCH("yes",H867)))</formula>
    </cfRule>
  </conditionalFormatting>
  <conditionalFormatting sqref="H868">
    <cfRule type="containsText" dxfId="440" priority="258" operator="containsText" text="no">
      <formula>NOT(ISERROR(SEARCH("no",H868)))</formula>
    </cfRule>
    <cfRule type="cellIs" dxfId="439" priority="262" operator="equal">
      <formula>#REF!</formula>
    </cfRule>
  </conditionalFormatting>
  <conditionalFormatting sqref="H868">
    <cfRule type="containsText" dxfId="438" priority="259" operator="containsText" text="yes">
      <formula>NOT(ISERROR(SEARCH("yes",H868)))</formula>
    </cfRule>
  </conditionalFormatting>
  <conditionalFormatting sqref="H869">
    <cfRule type="containsText" dxfId="437" priority="253" operator="containsText" text="no">
      <formula>NOT(ISERROR(SEARCH("no",H869)))</formula>
    </cfRule>
    <cfRule type="cellIs" dxfId="436" priority="257" operator="equal">
      <formula>#REF!</formula>
    </cfRule>
  </conditionalFormatting>
  <conditionalFormatting sqref="H869">
    <cfRule type="containsText" dxfId="435" priority="254" operator="containsText" text="yes">
      <formula>NOT(ISERROR(SEARCH("yes",H869)))</formula>
    </cfRule>
  </conditionalFormatting>
  <conditionalFormatting sqref="H732">
    <cfRule type="containsText" dxfId="434" priority="248" operator="containsText" text="no">
      <formula>NOT(ISERROR(SEARCH("no",H732)))</formula>
    </cfRule>
    <cfRule type="cellIs" dxfId="433" priority="252" operator="equal">
      <formula>#REF!</formula>
    </cfRule>
  </conditionalFormatting>
  <conditionalFormatting sqref="H732">
    <cfRule type="containsText" dxfId="432" priority="249" operator="containsText" text="yes">
      <formula>NOT(ISERROR(SEARCH("yes",H732)))</formula>
    </cfRule>
  </conditionalFormatting>
  <conditionalFormatting sqref="J732">
    <cfRule type="containsText" dxfId="431" priority="245" operator="containsText" text="no">
      <formula>NOT(ISERROR(SEARCH("no",J732)))</formula>
    </cfRule>
    <cfRule type="cellIs" dxfId="430" priority="247" operator="equal">
      <formula>#REF!</formula>
    </cfRule>
  </conditionalFormatting>
  <conditionalFormatting sqref="J732">
    <cfRule type="containsText" dxfId="429" priority="246" operator="containsText" text="yes">
      <formula>NOT(ISERROR(SEARCH("yes",J732)))</formula>
    </cfRule>
  </conditionalFormatting>
  <conditionalFormatting sqref="H664">
    <cfRule type="containsText" dxfId="428" priority="238" operator="containsText" text="no">
      <formula>NOT(ISERROR(SEARCH("no",H664)))</formula>
    </cfRule>
    <cfRule type="cellIs" dxfId="427" priority="242" operator="equal">
      <formula>#REF!</formula>
    </cfRule>
  </conditionalFormatting>
  <conditionalFormatting sqref="H664">
    <cfRule type="containsText" dxfId="426" priority="239" operator="containsText" text="yes">
      <formula>NOT(ISERROR(SEARCH("yes",H664)))</formula>
    </cfRule>
  </conditionalFormatting>
  <conditionalFormatting sqref="J664">
    <cfRule type="containsText" dxfId="425" priority="235" operator="containsText" text="no">
      <formula>NOT(ISERROR(SEARCH("no",J664)))</formula>
    </cfRule>
    <cfRule type="cellIs" dxfId="424" priority="237" operator="equal">
      <formula>#REF!</formula>
    </cfRule>
  </conditionalFormatting>
  <conditionalFormatting sqref="J664">
    <cfRule type="containsText" dxfId="423" priority="236" operator="containsText" text="yes">
      <formula>NOT(ISERROR(SEARCH("yes",J664)))</formula>
    </cfRule>
  </conditionalFormatting>
  <conditionalFormatting sqref="H833">
    <cfRule type="containsText" dxfId="422" priority="228" operator="containsText" text="no">
      <formula>NOT(ISERROR(SEARCH("no",H833)))</formula>
    </cfRule>
    <cfRule type="cellIs" dxfId="421" priority="232" operator="equal">
      <formula>#REF!</formula>
    </cfRule>
  </conditionalFormatting>
  <conditionalFormatting sqref="H833">
    <cfRule type="containsText" dxfId="420" priority="229" operator="containsText" text="yes">
      <formula>NOT(ISERROR(SEARCH("yes",H833)))</formula>
    </cfRule>
  </conditionalFormatting>
  <conditionalFormatting sqref="J833">
    <cfRule type="containsText" dxfId="419" priority="225" operator="containsText" text="no">
      <formula>NOT(ISERROR(SEARCH("no",J833)))</formula>
    </cfRule>
    <cfRule type="cellIs" dxfId="418" priority="227" operator="equal">
      <formula>#REF!</formula>
    </cfRule>
  </conditionalFormatting>
  <conditionalFormatting sqref="J833">
    <cfRule type="containsText" dxfId="417" priority="226" operator="containsText" text="yes">
      <formula>NOT(ISERROR(SEARCH("yes",J833)))</formula>
    </cfRule>
  </conditionalFormatting>
  <conditionalFormatting sqref="H665">
    <cfRule type="containsText" dxfId="416" priority="218" operator="containsText" text="no">
      <formula>NOT(ISERROR(SEARCH("no",H665)))</formula>
    </cfRule>
    <cfRule type="cellIs" dxfId="415" priority="222" operator="equal">
      <formula>#REF!</formula>
    </cfRule>
  </conditionalFormatting>
  <conditionalFormatting sqref="H665">
    <cfRule type="containsText" dxfId="414" priority="219" operator="containsText" text="yes">
      <formula>NOT(ISERROR(SEARCH("yes",H665)))</formula>
    </cfRule>
  </conditionalFormatting>
  <conditionalFormatting sqref="J665">
    <cfRule type="containsText" dxfId="413" priority="215" operator="containsText" text="no">
      <formula>NOT(ISERROR(SEARCH("no",J665)))</formula>
    </cfRule>
    <cfRule type="cellIs" dxfId="412" priority="217" operator="equal">
      <formula>#REF!</formula>
    </cfRule>
  </conditionalFormatting>
  <conditionalFormatting sqref="J665">
    <cfRule type="containsText" dxfId="411" priority="216" operator="containsText" text="yes">
      <formula>NOT(ISERROR(SEARCH("yes",J665)))</formula>
    </cfRule>
  </conditionalFormatting>
  <conditionalFormatting sqref="H666">
    <cfRule type="containsText" dxfId="410" priority="208" operator="containsText" text="no">
      <formula>NOT(ISERROR(SEARCH("no",H666)))</formula>
    </cfRule>
    <cfRule type="cellIs" dxfId="409" priority="212" operator="equal">
      <formula>#REF!</formula>
    </cfRule>
  </conditionalFormatting>
  <conditionalFormatting sqref="H666">
    <cfRule type="containsText" dxfId="408" priority="209" operator="containsText" text="yes">
      <formula>NOT(ISERROR(SEARCH("yes",H666)))</formula>
    </cfRule>
  </conditionalFormatting>
  <conditionalFormatting sqref="J666">
    <cfRule type="containsText" dxfId="407" priority="205" operator="containsText" text="no">
      <formula>NOT(ISERROR(SEARCH("no",J666)))</formula>
    </cfRule>
    <cfRule type="cellIs" dxfId="406" priority="207" operator="equal">
      <formula>#REF!</formula>
    </cfRule>
  </conditionalFormatting>
  <conditionalFormatting sqref="J666">
    <cfRule type="containsText" dxfId="405" priority="206" operator="containsText" text="yes">
      <formula>NOT(ISERROR(SEARCH("yes",J666)))</formula>
    </cfRule>
  </conditionalFormatting>
  <conditionalFormatting sqref="H906:H914">
    <cfRule type="containsText" dxfId="404" priority="198" operator="containsText" text="no">
      <formula>NOT(ISERROR(SEARCH("no",H906)))</formula>
    </cfRule>
    <cfRule type="cellIs" dxfId="403" priority="202" operator="equal">
      <formula>#REF!</formula>
    </cfRule>
  </conditionalFormatting>
  <conditionalFormatting sqref="H906:H914">
    <cfRule type="containsText" dxfId="402" priority="199" operator="containsText" text="yes">
      <formula>NOT(ISERROR(SEARCH("yes",H906)))</formula>
    </cfRule>
  </conditionalFormatting>
  <conditionalFormatting sqref="J896:J914">
    <cfRule type="containsText" dxfId="401" priority="195" operator="containsText" text="no">
      <formula>NOT(ISERROR(SEARCH("no",J896)))</formula>
    </cfRule>
    <cfRule type="cellIs" dxfId="400" priority="197" operator="equal">
      <formula>#REF!</formula>
    </cfRule>
  </conditionalFormatting>
  <conditionalFormatting sqref="J896:J914">
    <cfRule type="containsText" dxfId="399" priority="196" operator="containsText" text="yes">
      <formula>NOT(ISERROR(SEARCH("yes",J896)))</formula>
    </cfRule>
  </conditionalFormatting>
  <conditionalFormatting sqref="T918">
    <cfRule type="expression" dxfId="398" priority="192">
      <formula>T918="no"</formula>
    </cfRule>
  </conditionalFormatting>
  <conditionalFormatting sqref="H940:H948">
    <cfRule type="containsText" dxfId="397" priority="162" operator="containsText" text="no">
      <formula>NOT(ISERROR(SEARCH("no",H940)))</formula>
    </cfRule>
    <cfRule type="cellIs" dxfId="396" priority="166" operator="equal">
      <formula>#REF!</formula>
    </cfRule>
  </conditionalFormatting>
  <conditionalFormatting sqref="H940:H948">
    <cfRule type="containsText" dxfId="395" priority="163" operator="containsText" text="yes">
      <formula>NOT(ISERROR(SEARCH("yes",H940)))</formula>
    </cfRule>
  </conditionalFormatting>
  <conditionalFormatting sqref="J933:J948">
    <cfRule type="containsText" dxfId="394" priority="159" operator="containsText" text="no">
      <formula>NOT(ISERROR(SEARCH("no",J933)))</formula>
    </cfRule>
    <cfRule type="cellIs" dxfId="393" priority="161" operator="equal">
      <formula>#REF!</formula>
    </cfRule>
  </conditionalFormatting>
  <conditionalFormatting sqref="J933:J948">
    <cfRule type="containsText" dxfId="392" priority="160" operator="containsText" text="yes">
      <formula>NOT(ISERROR(SEARCH("yes",J933)))</formula>
    </cfRule>
  </conditionalFormatting>
  <conditionalFormatting sqref="T952">
    <cfRule type="expression" dxfId="391" priority="156">
      <formula>T952="no"</formula>
    </cfRule>
  </conditionalFormatting>
  <conditionalFormatting sqref="H930:H932">
    <cfRule type="containsText" dxfId="390" priority="151" operator="containsText" text="no">
      <formula>NOT(ISERROR(SEARCH("no",H930)))</formula>
    </cfRule>
    <cfRule type="cellIs" dxfId="389" priority="155" operator="equal">
      <formula>#REF!</formula>
    </cfRule>
  </conditionalFormatting>
  <conditionalFormatting sqref="H930:H932">
    <cfRule type="containsText" dxfId="388" priority="152" operator="containsText" text="yes">
      <formula>NOT(ISERROR(SEARCH("yes",H930)))</formula>
    </cfRule>
  </conditionalFormatting>
  <conditionalFormatting sqref="J930:J932">
    <cfRule type="containsText" dxfId="387" priority="148" operator="containsText" text="no">
      <formula>NOT(ISERROR(SEARCH("no",J930)))</formula>
    </cfRule>
    <cfRule type="cellIs" dxfId="386" priority="150" operator="equal">
      <formula>#REF!</formula>
    </cfRule>
  </conditionalFormatting>
  <conditionalFormatting sqref="J930:J932">
    <cfRule type="containsText" dxfId="385" priority="149" operator="containsText" text="yes">
      <formula>NOT(ISERROR(SEARCH("yes",J930)))</formula>
    </cfRule>
  </conditionalFormatting>
  <conditionalFormatting sqref="H929">
    <cfRule type="containsText" dxfId="384" priority="141" operator="containsText" text="no">
      <formula>NOT(ISERROR(SEARCH("no",H929)))</formula>
    </cfRule>
    <cfRule type="cellIs" dxfId="383" priority="145" operator="equal">
      <formula>#REF!</formula>
    </cfRule>
  </conditionalFormatting>
  <conditionalFormatting sqref="H929">
    <cfRule type="containsText" dxfId="382" priority="142" operator="containsText" text="yes">
      <formula>NOT(ISERROR(SEARCH("yes",H929)))</formula>
    </cfRule>
  </conditionalFormatting>
  <conditionalFormatting sqref="J929">
    <cfRule type="containsText" dxfId="381" priority="138" operator="containsText" text="no">
      <formula>NOT(ISERROR(SEARCH("no",J929)))</formula>
    </cfRule>
    <cfRule type="cellIs" dxfId="380" priority="140" operator="equal">
      <formula>#REF!</formula>
    </cfRule>
  </conditionalFormatting>
  <conditionalFormatting sqref="J929">
    <cfRule type="containsText" dxfId="379" priority="139" operator="containsText" text="yes">
      <formula>NOT(ISERROR(SEARCH("yes",J929)))</formula>
    </cfRule>
  </conditionalFormatting>
  <conditionalFormatting sqref="H632">
    <cfRule type="containsText" dxfId="378" priority="131" operator="containsText" text="no">
      <formula>NOT(ISERROR(SEARCH("no",H632)))</formula>
    </cfRule>
    <cfRule type="cellIs" dxfId="377" priority="135" operator="equal">
      <formula>#REF!</formula>
    </cfRule>
  </conditionalFormatting>
  <conditionalFormatting sqref="H632">
    <cfRule type="containsText" dxfId="376" priority="132" operator="containsText" text="yes">
      <formula>NOT(ISERROR(SEARCH("yes",H632)))</formula>
    </cfRule>
  </conditionalFormatting>
  <conditionalFormatting sqref="J632">
    <cfRule type="containsText" dxfId="375" priority="128" operator="containsText" text="no">
      <formula>NOT(ISERROR(SEARCH("no",J632)))</formula>
    </cfRule>
    <cfRule type="cellIs" dxfId="374" priority="130" operator="equal">
      <formula>#REF!</formula>
    </cfRule>
  </conditionalFormatting>
  <conditionalFormatting sqref="J632">
    <cfRule type="containsText" dxfId="373" priority="129" operator="containsText" text="yes">
      <formula>NOT(ISERROR(SEARCH("yes",J632)))</formula>
    </cfRule>
  </conditionalFormatting>
  <conditionalFormatting sqref="H366">
    <cfRule type="containsText" dxfId="372" priority="121" operator="containsText" text="no">
      <formula>NOT(ISERROR(SEARCH("no",H366)))</formula>
    </cfRule>
    <cfRule type="cellIs" dxfId="371" priority="125" operator="equal">
      <formula>#REF!</formula>
    </cfRule>
  </conditionalFormatting>
  <conditionalFormatting sqref="H366">
    <cfRule type="containsText" dxfId="370" priority="122" operator="containsText" text="yes">
      <formula>NOT(ISERROR(SEARCH("yes",H366)))</formula>
    </cfRule>
  </conditionalFormatting>
  <conditionalFormatting sqref="J366">
    <cfRule type="containsText" dxfId="369" priority="118" operator="containsText" text="no">
      <formula>NOT(ISERROR(SEARCH("no",J366)))</formula>
    </cfRule>
    <cfRule type="cellIs" dxfId="368" priority="120" operator="equal">
      <formula>#REF!</formula>
    </cfRule>
  </conditionalFormatting>
  <conditionalFormatting sqref="J366">
    <cfRule type="containsText" dxfId="367" priority="119" operator="containsText" text="yes">
      <formula>NOT(ISERROR(SEARCH("yes",J366)))</formula>
    </cfRule>
  </conditionalFormatting>
  <conditionalFormatting sqref="J187">
    <cfRule type="containsText" dxfId="366" priority="108" operator="containsText" text="no">
      <formula>NOT(ISERROR(SEARCH("no",J187)))</formula>
    </cfRule>
    <cfRule type="cellIs" dxfId="365" priority="110" operator="equal">
      <formula>#REF!</formula>
    </cfRule>
  </conditionalFormatting>
  <conditionalFormatting sqref="J187">
    <cfRule type="containsText" dxfId="364" priority="109" operator="containsText" text="yes">
      <formula>NOT(ISERROR(SEARCH("yes",J187)))</formula>
    </cfRule>
  </conditionalFormatting>
  <conditionalFormatting sqref="J187:J190">
    <cfRule type="containsText" dxfId="363" priority="98" operator="containsText" text="no">
      <formula>NOT(ISERROR(SEARCH("no",J187)))</formula>
    </cfRule>
    <cfRule type="cellIs" dxfId="362" priority="100" operator="equal">
      <formula>#REF!</formula>
    </cfRule>
  </conditionalFormatting>
  <conditionalFormatting sqref="J187:J190">
    <cfRule type="containsText" dxfId="361" priority="99" operator="containsText" text="yes">
      <formula>NOT(ISERROR(SEARCH("yes",J187)))</formula>
    </cfRule>
  </conditionalFormatting>
  <conditionalFormatting sqref="H206:H214">
    <cfRule type="containsText" dxfId="360" priority="91" operator="containsText" text="no">
      <formula>NOT(ISERROR(SEARCH("no",H206)))</formula>
    </cfRule>
    <cfRule type="cellIs" dxfId="359" priority="95" operator="equal">
      <formula>#REF!</formula>
    </cfRule>
  </conditionalFormatting>
  <conditionalFormatting sqref="H206:H214">
    <cfRule type="containsText" dxfId="358" priority="92" operator="containsText" text="yes">
      <formula>NOT(ISERROR(SEARCH("yes",H206)))</formula>
    </cfRule>
  </conditionalFormatting>
  <conditionalFormatting sqref="J206:J214">
    <cfRule type="containsText" dxfId="357" priority="88" operator="containsText" text="no">
      <formula>NOT(ISERROR(SEARCH("no",J206)))</formula>
    </cfRule>
    <cfRule type="cellIs" dxfId="356" priority="90" operator="equal">
      <formula>#REF!</formula>
    </cfRule>
  </conditionalFormatting>
  <conditionalFormatting sqref="J206:J214">
    <cfRule type="containsText" dxfId="355" priority="89" operator="containsText" text="yes">
      <formula>NOT(ISERROR(SEARCH("yes",J206)))</formula>
    </cfRule>
  </conditionalFormatting>
  <conditionalFormatting sqref="H203:H205">
    <cfRule type="containsText" dxfId="354" priority="81" operator="containsText" text="no">
      <formula>NOT(ISERROR(SEARCH("no",H203)))</formula>
    </cfRule>
    <cfRule type="cellIs" dxfId="353" priority="85" operator="equal">
      <formula>#REF!</formula>
    </cfRule>
  </conditionalFormatting>
  <conditionalFormatting sqref="H203:H205">
    <cfRule type="containsText" dxfId="352" priority="82" operator="containsText" text="yes">
      <formula>NOT(ISERROR(SEARCH("yes",H203)))</formula>
    </cfRule>
  </conditionalFormatting>
  <conditionalFormatting sqref="J203:J205">
    <cfRule type="containsText" dxfId="351" priority="78" operator="containsText" text="no">
      <formula>NOT(ISERROR(SEARCH("no",J203)))</formula>
    </cfRule>
    <cfRule type="cellIs" dxfId="350" priority="80" operator="equal">
      <formula>#REF!</formula>
    </cfRule>
  </conditionalFormatting>
  <conditionalFormatting sqref="J203:J205">
    <cfRule type="containsText" dxfId="349" priority="79" operator="containsText" text="yes">
      <formula>NOT(ISERROR(SEARCH("yes",J203)))</formula>
    </cfRule>
  </conditionalFormatting>
  <conditionalFormatting sqref="H231">
    <cfRule type="containsText" dxfId="348" priority="71" operator="containsText" text="no">
      <formula>NOT(ISERROR(SEARCH("no",H231)))</formula>
    </cfRule>
    <cfRule type="cellIs" dxfId="347" priority="75" operator="equal">
      <formula>#REF!</formula>
    </cfRule>
  </conditionalFormatting>
  <conditionalFormatting sqref="H231">
    <cfRule type="containsText" dxfId="346" priority="72" operator="containsText" text="yes">
      <formula>NOT(ISERROR(SEARCH("yes",H231)))</formula>
    </cfRule>
  </conditionalFormatting>
  <conditionalFormatting sqref="J231">
    <cfRule type="containsText" dxfId="345" priority="68" operator="containsText" text="no">
      <formula>NOT(ISERROR(SEARCH("no",J231)))</formula>
    </cfRule>
    <cfRule type="cellIs" dxfId="344" priority="70" operator="equal">
      <formula>#REF!</formula>
    </cfRule>
  </conditionalFormatting>
  <conditionalFormatting sqref="J231">
    <cfRule type="containsText" dxfId="343" priority="69" operator="containsText" text="yes">
      <formula>NOT(ISERROR(SEARCH("yes",J231)))</formula>
    </cfRule>
  </conditionalFormatting>
  <conditionalFormatting sqref="H729">
    <cfRule type="containsText" dxfId="342" priority="61" operator="containsText" text="no">
      <formula>NOT(ISERROR(SEARCH("no",H729)))</formula>
    </cfRule>
    <cfRule type="cellIs" dxfId="341" priority="65" operator="equal">
      <formula>#REF!</formula>
    </cfRule>
  </conditionalFormatting>
  <conditionalFormatting sqref="H729">
    <cfRule type="containsText" dxfId="340" priority="62" operator="containsText" text="yes">
      <formula>NOT(ISERROR(SEARCH("yes",H729)))</formula>
    </cfRule>
  </conditionalFormatting>
  <conditionalFormatting sqref="J729">
    <cfRule type="containsText" dxfId="339" priority="58" operator="containsText" text="no">
      <formula>NOT(ISERROR(SEARCH("no",J729)))</formula>
    </cfRule>
    <cfRule type="cellIs" dxfId="338" priority="60" operator="equal">
      <formula>#REF!</formula>
    </cfRule>
  </conditionalFormatting>
  <conditionalFormatting sqref="J729">
    <cfRule type="containsText" dxfId="337" priority="59" operator="containsText" text="yes">
      <formula>NOT(ISERROR(SEARCH("yes",J729)))</formula>
    </cfRule>
  </conditionalFormatting>
  <conditionalFormatting sqref="H730">
    <cfRule type="containsText" dxfId="336" priority="51" operator="containsText" text="no">
      <formula>NOT(ISERROR(SEARCH("no",H730)))</formula>
    </cfRule>
    <cfRule type="cellIs" dxfId="335" priority="55" operator="equal">
      <formula>#REF!</formula>
    </cfRule>
  </conditionalFormatting>
  <conditionalFormatting sqref="H730">
    <cfRule type="containsText" dxfId="334" priority="52" operator="containsText" text="yes">
      <formula>NOT(ISERROR(SEARCH("yes",H730)))</formula>
    </cfRule>
  </conditionalFormatting>
  <conditionalFormatting sqref="J730">
    <cfRule type="containsText" dxfId="333" priority="48" operator="containsText" text="no">
      <formula>NOT(ISERROR(SEARCH("no",J730)))</formula>
    </cfRule>
    <cfRule type="cellIs" dxfId="332" priority="50" operator="equal">
      <formula>#REF!</formula>
    </cfRule>
  </conditionalFormatting>
  <conditionalFormatting sqref="J730">
    <cfRule type="containsText" dxfId="331" priority="49" operator="containsText" text="yes">
      <formula>NOT(ISERROR(SEARCH("yes",J730)))</formula>
    </cfRule>
  </conditionalFormatting>
  <conditionalFormatting sqref="H731">
    <cfRule type="containsText" dxfId="330" priority="41" operator="containsText" text="no">
      <formula>NOT(ISERROR(SEARCH("no",H731)))</formula>
    </cfRule>
    <cfRule type="cellIs" dxfId="329" priority="45" operator="equal">
      <formula>#REF!</formula>
    </cfRule>
  </conditionalFormatting>
  <conditionalFormatting sqref="H731">
    <cfRule type="containsText" dxfId="328" priority="42" operator="containsText" text="yes">
      <formula>NOT(ISERROR(SEARCH("yes",H731)))</formula>
    </cfRule>
  </conditionalFormatting>
  <conditionalFormatting sqref="J731">
    <cfRule type="containsText" dxfId="327" priority="38" operator="containsText" text="no">
      <formula>NOT(ISERROR(SEARCH("no",J731)))</formula>
    </cfRule>
    <cfRule type="cellIs" dxfId="326" priority="40" operator="equal">
      <formula>#REF!</formula>
    </cfRule>
  </conditionalFormatting>
  <conditionalFormatting sqref="J731">
    <cfRule type="containsText" dxfId="325" priority="39" operator="containsText" text="yes">
      <formula>NOT(ISERROR(SEARCH("yes",J731)))</formula>
    </cfRule>
  </conditionalFormatting>
  <conditionalFormatting sqref="J861">
    <cfRule type="containsText" dxfId="324" priority="33" operator="containsText" text="no">
      <formula>NOT(ISERROR(SEARCH("no",J861)))</formula>
    </cfRule>
    <cfRule type="cellIs" dxfId="323" priority="35" operator="equal">
      <formula>#REF!</formula>
    </cfRule>
  </conditionalFormatting>
  <conditionalFormatting sqref="J861">
    <cfRule type="containsText" dxfId="322" priority="34" operator="containsText" text="yes">
      <formula>NOT(ISERROR(SEARCH("yes",J861)))</formula>
    </cfRule>
  </conditionalFormatting>
  <conditionalFormatting sqref="H867">
    <cfRule type="containsText" dxfId="321" priority="26" operator="containsText" text="no">
      <formula>NOT(ISERROR(SEARCH("no",H867)))</formula>
    </cfRule>
    <cfRule type="cellIs" dxfId="320" priority="30" operator="equal">
      <formula>#REF!</formula>
    </cfRule>
  </conditionalFormatting>
  <conditionalFormatting sqref="H867">
    <cfRule type="containsText" dxfId="319" priority="27" operator="containsText" text="yes">
      <formula>NOT(ISERROR(SEARCH("yes",H867)))</formula>
    </cfRule>
  </conditionalFormatting>
  <conditionalFormatting sqref="H862">
    <cfRule type="containsText" dxfId="318" priority="21" operator="containsText" text="no">
      <formula>NOT(ISERROR(SEARCH("no",H862)))</formula>
    </cfRule>
    <cfRule type="cellIs" dxfId="317" priority="25" operator="equal">
      <formula>#REF!</formula>
    </cfRule>
  </conditionalFormatting>
  <conditionalFormatting sqref="H862">
    <cfRule type="containsText" dxfId="316" priority="22" operator="containsText" text="yes">
      <formula>NOT(ISERROR(SEARCH("yes",H862)))</formula>
    </cfRule>
  </conditionalFormatting>
  <conditionalFormatting sqref="H863">
    <cfRule type="containsText" dxfId="315" priority="16" operator="containsText" text="no">
      <formula>NOT(ISERROR(SEARCH("no",H863)))</formula>
    </cfRule>
    <cfRule type="cellIs" dxfId="314" priority="20" operator="equal">
      <formula>#REF!</formula>
    </cfRule>
  </conditionalFormatting>
  <conditionalFormatting sqref="H863">
    <cfRule type="containsText" dxfId="313" priority="17" operator="containsText" text="yes">
      <formula>NOT(ISERROR(SEARCH("yes",H863)))</formula>
    </cfRule>
  </conditionalFormatting>
  <conditionalFormatting sqref="H864">
    <cfRule type="containsText" dxfId="312" priority="11" operator="containsText" text="no">
      <formula>NOT(ISERROR(SEARCH("no",H864)))</formula>
    </cfRule>
    <cfRule type="cellIs" dxfId="311" priority="15" operator="equal">
      <formula>#REF!</formula>
    </cfRule>
  </conditionalFormatting>
  <conditionalFormatting sqref="H864">
    <cfRule type="containsText" dxfId="310" priority="12" operator="containsText" text="yes">
      <formula>NOT(ISERROR(SEARCH("yes",H864)))</formula>
    </cfRule>
  </conditionalFormatting>
  <conditionalFormatting sqref="H865">
    <cfRule type="containsText" dxfId="309" priority="6" operator="containsText" text="no">
      <formula>NOT(ISERROR(SEARCH("no",H865)))</formula>
    </cfRule>
    <cfRule type="cellIs" dxfId="308" priority="10" operator="equal">
      <formula>#REF!</formula>
    </cfRule>
  </conditionalFormatting>
  <conditionalFormatting sqref="H865">
    <cfRule type="containsText" dxfId="307" priority="7" operator="containsText" text="yes">
      <formula>NOT(ISERROR(SEARCH("yes",H865)))</formula>
    </cfRule>
  </conditionalFormatting>
  <conditionalFormatting sqref="H866">
    <cfRule type="containsText" dxfId="306" priority="1" operator="containsText" text="no">
      <formula>NOT(ISERROR(SEARCH("no",H866)))</formula>
    </cfRule>
    <cfRule type="cellIs" dxfId="305" priority="5" operator="equal">
      <formula>#REF!</formula>
    </cfRule>
  </conditionalFormatting>
  <conditionalFormatting sqref="H866">
    <cfRule type="containsText" dxfId="304" priority="2" operator="containsText" text="yes">
      <formula>NOT(ISERROR(SEARCH("yes",H866)))</formula>
    </cfRule>
  </conditionalFormatting>
  <dataValidations count="2">
    <dataValidation type="list" allowBlank="1" showInputMessage="1" showErrorMessage="1" sqref="S147 S181 S224 S258 S291 S321 S359 S376 S411 S446 S481 S515 S549 S583 S617 S651 S685 S719 S753 S787 S821 S855 S889 S923 S957 R331:R350" xr:uid="{89AA91B1-BA85-47F4-86F3-02FE1DA385D8}">
      <formula1>"Y,N"</formula1>
    </dataValidation>
    <dataValidation type="list" allowBlank="1" showInputMessage="1" showErrorMessage="1" sqref="O7" xr:uid="{E58F93CD-AC40-4C23-B4C1-8355F8518670}">
      <formula1>"Weight by: Production,Weight by: Yield"</formula1>
    </dataValidation>
  </dataValidations>
  <hyperlinks>
    <hyperlink ref="AC491" r:id="rId1" xr:uid="{00000000-0004-0000-0900-000000000000}"/>
    <hyperlink ref="D895" r:id="rId2" xr:uid="{00000000-0004-0000-0900-000001000000}"/>
    <hyperlink ref="AA160" r:id="rId3" xr:uid="{54E6ACFF-7A2E-40A5-A7B6-35A01F0C2A50}"/>
  </hyperlinks>
  <pageMargins left="0.7" right="0.7" top="0.75" bottom="0.75" header="0.3" footer="0.3"/>
  <pageSetup orientation="portrait" r:id="rId4"/>
  <cellWatches>
    <cellWatch r="AZ234"/>
    <cellWatch r="AZ235"/>
    <cellWatch r="AZ236"/>
    <cellWatch r="AZ237"/>
    <cellWatch r="AZ238"/>
    <cellWatch r="AZ239"/>
    <cellWatch r="AZ240"/>
    <cellWatch r="AZ241"/>
    <cellWatch r="AZ242"/>
    <cellWatch r="AZ243"/>
    <cellWatch r="AZ244"/>
    <cellWatch r="AZ245"/>
    <cellWatch r="AZ246"/>
    <cellWatch r="AZ247"/>
    <cellWatch r="AZ248"/>
    <cellWatch r="AZ249"/>
    <cellWatch r="AZ250"/>
    <cellWatch r="AZ251"/>
    <cellWatch r="AZ252"/>
    <cellWatch r="AZ253"/>
    <cellWatch r="AZ254"/>
    <cellWatch r="AZ255"/>
    <cellWatch r="AZ256"/>
    <cellWatch r="AZ257"/>
    <cellWatch r="AZ258"/>
    <cellWatch r="AZ259"/>
    <cellWatch r="AZ260"/>
    <cellWatch r="AZ261"/>
    <cellWatch r="AZ262"/>
    <cellWatch r="AZ263"/>
    <cellWatch r="AZ264"/>
    <cellWatch r="AZ265"/>
    <cellWatch r="AZ266"/>
    <cellWatch r="AZ267"/>
    <cellWatch r="AZ268"/>
  </cellWatches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44" operator="containsText" id="{19AC1DD0-3D97-BA4B-A110-01A9A0B53C84}">
            <xm:f>NOT(ISERROR(SEARCH(#REF!,R3)))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845" operator="containsText" id="{3646DC87-3008-7C47-A24B-A94D31EC8668}">
            <xm:f>NOT(ISERROR(SEARCH(#REF!,R3)))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R3</xm:sqref>
        </x14:conditionalFormatting>
        <x14:conditionalFormatting xmlns:xm="http://schemas.microsoft.com/office/excel/2006/main">
          <x14:cfRule type="containsText" priority="839" operator="containsText" id="{A9F9D9EE-3441-7846-B208-DD30F13C7BCE}">
            <xm:f>NOT(ISERROR(SEARCH(#REF!,H8)))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840" operator="containsText" id="{2CA8673F-4FC6-EC4D-8E84-EDC67385BB0F}">
            <xm:f>NOT(ISERROR(SEARCH(#REF!,H8)))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J159:J172 J154:J157 H8:H138</xm:sqref>
        </x14:conditionalFormatting>
        <x14:conditionalFormatting xmlns:xm="http://schemas.microsoft.com/office/excel/2006/main">
          <x14:cfRule type="containsText" priority="832" operator="containsText" id="{9C9FF55E-EAFA-9B47-A67A-B74FB66B93E5}">
            <xm:f>NOT(ISERROR(SEARCH(#REF!,J8)))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833" operator="containsText" id="{45D9E256-E871-6B40-A757-7CE4DAA262D9}">
            <xm:f>NOT(ISERROR(SEARCH(#REF!,J8)))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J8:J138</xm:sqref>
        </x14:conditionalFormatting>
        <x14:conditionalFormatting xmlns:xm="http://schemas.microsoft.com/office/excel/2006/main">
          <x14:cfRule type="containsText" priority="828" operator="containsText" id="{2ACEED68-3BC2-1848-9E81-DB20751F10DC}">
            <xm:f>NOT(ISERROR(SEARCH(#REF!,R148)))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829" operator="containsText" id="{E4B04DB9-34CD-2A42-8059-B2F806396A24}">
            <xm:f>NOT(ISERROR(SEARCH(#REF!,R148)))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R148</xm:sqref>
        </x14:conditionalFormatting>
        <x14:conditionalFormatting xmlns:xm="http://schemas.microsoft.com/office/excel/2006/main">
          <x14:cfRule type="containsText" priority="823" operator="containsText" id="{596753C3-55FD-9041-9C6A-A00033AD97A6}">
            <xm:f>NOT(ISERROR(SEARCH(#REF!,H154)))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824" operator="containsText" id="{0DC88D5B-47FD-324B-805C-FA0482F05C58}">
            <xm:f>NOT(ISERROR(SEARCH(#REF!,H154)))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H160:H172 H154:H156</xm:sqref>
        </x14:conditionalFormatting>
        <x14:conditionalFormatting xmlns:xm="http://schemas.microsoft.com/office/excel/2006/main">
          <x14:cfRule type="containsText" priority="812" operator="containsText" id="{A533C540-3342-B142-96C9-EB71571C82C9}">
            <xm:f>NOT(ISERROR(SEARCH(#REF!,R225)))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813" operator="containsText" id="{5F317EB4-F1BD-3841-8FDC-D816EC5DC723}">
            <xm:f>NOT(ISERROR(SEARCH(#REF!,R225)))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R225</xm:sqref>
        </x14:conditionalFormatting>
        <x14:conditionalFormatting xmlns:xm="http://schemas.microsoft.com/office/excel/2006/main">
          <x14:cfRule type="containsText" priority="807" operator="containsText" id="{6333DBAA-D4FB-A04B-BAA9-241724D86E50}">
            <xm:f>NOT(ISERROR(SEARCH(#REF!,H230)))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808" operator="containsText" id="{21D08DBB-F4DC-4C43-9800-EC2D66DB36AF}">
            <xm:f>NOT(ISERROR(SEARCH(#REF!,H230)))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H230 H232:H249</xm:sqref>
        </x14:conditionalFormatting>
        <x14:conditionalFormatting xmlns:xm="http://schemas.microsoft.com/office/excel/2006/main">
          <x14:cfRule type="containsText" priority="800" operator="containsText" id="{95B6A071-514D-0348-AEA7-81BC079FD2C8}">
            <xm:f>NOT(ISERROR(SEARCH(#REF!,J230)))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801" operator="containsText" id="{702E73C1-AB1E-9F45-8957-5F7FEAF2295E}">
            <xm:f>NOT(ISERROR(SEARCH(#REF!,J230)))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J230 J232:J249</xm:sqref>
        </x14:conditionalFormatting>
        <x14:conditionalFormatting xmlns:xm="http://schemas.microsoft.com/office/excel/2006/main">
          <x14:cfRule type="containsText" priority="796" operator="containsText" id="{45C26E8E-091D-2D48-8E69-B75FA2734B83}">
            <xm:f>NOT(ISERROR(SEARCH(#REF!,R295)))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797" operator="containsText" id="{281B96A2-151F-284A-9291-A8866CB87B26}">
            <xm:f>NOT(ISERROR(SEARCH(#REF!,R295)))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R295</xm:sqref>
        </x14:conditionalFormatting>
        <x14:conditionalFormatting xmlns:xm="http://schemas.microsoft.com/office/excel/2006/main">
          <x14:cfRule type="containsText" priority="791" operator="containsText" id="{E2089B0E-3D84-B042-98BF-D47F8CFE4529}">
            <xm:f>NOT(ISERROR(SEARCH(#REF!,H300)))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792" operator="containsText" id="{C3715BE1-8DC3-544D-A9F1-9686C03605C9}">
            <xm:f>NOT(ISERROR(SEARCH(#REF!,H300)))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H300:H301</xm:sqref>
        </x14:conditionalFormatting>
        <x14:conditionalFormatting xmlns:xm="http://schemas.microsoft.com/office/excel/2006/main">
          <x14:cfRule type="containsText" priority="784" operator="containsText" id="{1B10F32E-2CF2-2B48-9BC4-8A4DB8C0C607}">
            <xm:f>NOT(ISERROR(SEARCH(#REF!,J300)))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785" operator="containsText" id="{AED51D71-BCCA-ED4F-BFCA-2B542F6BAD1A}">
            <xm:f>NOT(ISERROR(SEARCH(#REF!,J300)))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J300:J312</xm:sqref>
        </x14:conditionalFormatting>
        <x14:conditionalFormatting xmlns:xm="http://schemas.microsoft.com/office/excel/2006/main">
          <x14:cfRule type="containsText" priority="780" operator="containsText" id="{E65A3EDC-541C-E745-BB37-BAB575FE7297}">
            <xm:f>NOT(ISERROR(SEARCH(#REF!,R323)))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781" operator="containsText" id="{7590F33B-0EE0-AF4D-BAB1-D193357F293E}">
            <xm:f>NOT(ISERROR(SEARCH(#REF!,R323)))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R323</xm:sqref>
        </x14:conditionalFormatting>
        <x14:conditionalFormatting xmlns:xm="http://schemas.microsoft.com/office/excel/2006/main">
          <x14:cfRule type="containsText" priority="764" operator="containsText" id="{41689B8C-8628-1E43-B908-13A6D3E6CCE5}">
            <xm:f>NOT(ISERROR(SEARCH(#REF!,R326)))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765" operator="containsText" id="{651BD619-F752-8647-8629-CA602658553F}">
            <xm:f>NOT(ISERROR(SEARCH(#REF!,R326)))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R326</xm:sqref>
        </x14:conditionalFormatting>
        <x14:conditionalFormatting xmlns:xm="http://schemas.microsoft.com/office/excel/2006/main">
          <x14:cfRule type="containsText" priority="759" operator="containsText" id="{5458363E-2EB6-584A-A191-998E2D67F0DA}">
            <xm:f>NOT(ISERROR(SEARCH(#REF!,H336)))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760" operator="containsText" id="{189D9A84-A5D6-2349-BEB1-B6C9F2CCFB22}">
            <xm:f>NOT(ISERROR(SEARCH(#REF!,H336)))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H336:H350</xm:sqref>
        </x14:conditionalFormatting>
        <x14:conditionalFormatting xmlns:xm="http://schemas.microsoft.com/office/excel/2006/main">
          <x14:cfRule type="containsText" priority="752" operator="containsText" id="{684C5AF7-1F9B-7A45-847D-35DF81C11A41}">
            <xm:f>NOT(ISERROR(SEARCH(#REF!,J331)))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753" operator="containsText" id="{ECBCD7C8-C395-5649-8A1B-2625F82CEC65}">
            <xm:f>NOT(ISERROR(SEARCH(#REF!,J331)))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J331:J350</xm:sqref>
        </x14:conditionalFormatting>
        <x14:conditionalFormatting xmlns:xm="http://schemas.microsoft.com/office/excel/2006/main">
          <x14:cfRule type="containsText" priority="748" operator="containsText" id="{E3229D03-97E7-BE41-9F8A-FDC291237C10}">
            <xm:f>NOT(ISERROR(SEARCH(#REF!,R361)))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749" operator="containsText" id="{6FF97E50-8140-5B49-9572-41F22437D990}">
            <xm:f>NOT(ISERROR(SEARCH(#REF!,R361)))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R361</xm:sqref>
        </x14:conditionalFormatting>
        <x14:conditionalFormatting xmlns:xm="http://schemas.microsoft.com/office/excel/2006/main">
          <x14:cfRule type="containsText" priority="736" operator="containsText" id="{E3A4C956-80B5-1F4A-A4A3-DE3ADA909066}">
            <xm:f>NOT(ISERROR(SEARCH(#REF!,J367)))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737" operator="containsText" id="{6BDFCA30-2AC6-4F42-9DE2-9C2880A0A044}">
            <xm:f>NOT(ISERROR(SEARCH(#REF!,J367)))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J367</xm:sqref>
        </x14:conditionalFormatting>
        <x14:conditionalFormatting xmlns:xm="http://schemas.microsoft.com/office/excel/2006/main">
          <x14:cfRule type="containsText" priority="732" operator="containsText" id="{2BA9521D-5F93-5B4E-960C-A58805101D60}">
            <xm:f>NOT(ISERROR(SEARCH(#REF!,R378)))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733" operator="containsText" id="{8D3F6848-FA8C-F84F-A03E-E9476E7D863A}">
            <xm:f>NOT(ISERROR(SEARCH(#REF!,R378)))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R378</xm:sqref>
        </x14:conditionalFormatting>
        <x14:conditionalFormatting xmlns:xm="http://schemas.microsoft.com/office/excel/2006/main">
          <x14:cfRule type="containsText" priority="727" operator="containsText" id="{609DA397-4173-044B-A534-62BDC5ECC241}">
            <xm:f>NOT(ISERROR(SEARCH(#REF!,H385)))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728" operator="containsText" id="{A89D236D-44E3-E243-B232-F24B14B03236}">
            <xm:f>NOT(ISERROR(SEARCH(#REF!,H385)))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H385 H394:H396 H398:H402</xm:sqref>
        </x14:conditionalFormatting>
        <x14:conditionalFormatting xmlns:xm="http://schemas.microsoft.com/office/excel/2006/main">
          <x14:cfRule type="containsText" priority="720" operator="containsText" id="{5815524C-11E9-1E42-8FE4-07F1BE15D2C6}">
            <xm:f>NOT(ISERROR(SEARCH(#REF!,J383)))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721" operator="containsText" id="{D574CC50-AAD3-EE41-934F-F371FD9CFB36}">
            <xm:f>NOT(ISERROR(SEARCH(#REF!,J383)))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J383:J402</xm:sqref>
        </x14:conditionalFormatting>
        <x14:conditionalFormatting xmlns:xm="http://schemas.microsoft.com/office/excel/2006/main">
          <x14:cfRule type="containsText" priority="716" operator="containsText" id="{8334090E-7EA8-314A-8B8B-E4F8A3248A47}">
            <xm:f>NOT(ISERROR(SEARCH(#REF!,R413)))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717" operator="containsText" id="{BBA3CF9D-4736-7544-8CB0-314E60112974}">
            <xm:f>NOT(ISERROR(SEARCH(#REF!,R413)))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R413</xm:sqref>
        </x14:conditionalFormatting>
        <x14:conditionalFormatting xmlns:xm="http://schemas.microsoft.com/office/excel/2006/main">
          <x14:cfRule type="containsText" priority="711" operator="containsText" id="{A3402C4C-19EB-EA4C-B73B-9FCEF14A8C32}">
            <xm:f>NOT(ISERROR(SEARCH(#REF!,H419)))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712" operator="containsText" id="{F1C37DDF-1A3C-2540-82D9-535D1365F855}">
            <xm:f>NOT(ISERROR(SEARCH(#REF!,H419)))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H419:H437</xm:sqref>
        </x14:conditionalFormatting>
        <x14:conditionalFormatting xmlns:xm="http://schemas.microsoft.com/office/excel/2006/main">
          <x14:cfRule type="containsText" priority="704" operator="containsText" id="{E0AB62F4-CCE4-A647-A2A8-D48D8008698F}">
            <xm:f>NOT(ISERROR(SEARCH(#REF!,J418)))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705" operator="containsText" id="{EF0A99C2-E4D9-4D49-BCCA-4117C262A8D9}">
            <xm:f>NOT(ISERROR(SEARCH(#REF!,J418)))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J418:J437</xm:sqref>
        </x14:conditionalFormatting>
        <x14:conditionalFormatting xmlns:xm="http://schemas.microsoft.com/office/excel/2006/main">
          <x14:cfRule type="containsText" priority="700" operator="containsText" id="{E3EFBE5F-32D0-E545-BF2E-F773EA26E172}">
            <xm:f>NOT(ISERROR(SEARCH(#REF!,R448)))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701" operator="containsText" id="{3498C55E-6907-704D-B660-CB0CE34F743F}">
            <xm:f>NOT(ISERROR(SEARCH(#REF!,R448)))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R448</xm:sqref>
        </x14:conditionalFormatting>
        <x14:conditionalFormatting xmlns:xm="http://schemas.microsoft.com/office/excel/2006/main">
          <x14:cfRule type="containsText" priority="695" operator="containsText" id="{68016188-8CF8-AC46-87BA-C7EF23C092DB}">
            <xm:f>NOT(ISERROR(SEARCH(#REF!,H457)))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696" operator="containsText" id="{5DA51915-7F6C-7543-8FC8-8EEF21B0B4C2}">
            <xm:f>NOT(ISERROR(SEARCH(#REF!,H457)))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H457:H472</xm:sqref>
        </x14:conditionalFormatting>
        <x14:conditionalFormatting xmlns:xm="http://schemas.microsoft.com/office/excel/2006/main">
          <x14:cfRule type="containsText" priority="688" operator="containsText" id="{06E71C9A-41DA-4D42-AB82-358DBDEE5618}">
            <xm:f>NOT(ISERROR(SEARCH(#REF!,J453)))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689" operator="containsText" id="{336288A9-AC5D-7148-8962-E3755687B815}">
            <xm:f>NOT(ISERROR(SEARCH(#REF!,J453)))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J453:J472</xm:sqref>
        </x14:conditionalFormatting>
        <x14:conditionalFormatting xmlns:xm="http://schemas.microsoft.com/office/excel/2006/main">
          <x14:cfRule type="containsText" priority="684" operator="containsText" id="{AAA06014-75AF-D947-AF32-7CB27EF361C1}">
            <xm:f>NOT(ISERROR(SEARCH(#REF!,H487)))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685" operator="containsText" id="{232F46F9-2D85-D64F-86F3-ABF79C1510CB}">
            <xm:f>NOT(ISERROR(SEARCH(#REF!,H487)))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H487:H506</xm:sqref>
        </x14:conditionalFormatting>
        <x14:conditionalFormatting xmlns:xm="http://schemas.microsoft.com/office/excel/2006/main">
          <x14:cfRule type="containsText" priority="677" operator="containsText" id="{6FA9A0F7-895F-6845-B7B2-DB7EDB10A8EE}">
            <xm:f>NOT(ISERROR(SEARCH(#REF!,J487)))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678" operator="containsText" id="{65A078EB-630D-3E47-B404-7B074A6AA9F3}">
            <xm:f>NOT(ISERROR(SEARCH(#REF!,J487)))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J487:J506</xm:sqref>
        </x14:conditionalFormatting>
        <x14:conditionalFormatting xmlns:xm="http://schemas.microsoft.com/office/excel/2006/main">
          <x14:cfRule type="containsText" priority="673" operator="containsText" id="{047E7E82-B48B-8B42-AC3E-A03DD17453EA}">
            <xm:f>NOT(ISERROR(SEARCH(#REF!,H521)))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674" operator="containsText" id="{EECB47EB-168A-8748-AFC0-267001A8ED8D}">
            <xm:f>NOT(ISERROR(SEARCH(#REF!,H521)))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H521:H540</xm:sqref>
        </x14:conditionalFormatting>
        <x14:conditionalFormatting xmlns:xm="http://schemas.microsoft.com/office/excel/2006/main">
          <x14:cfRule type="containsText" priority="666" operator="containsText" id="{C7F47179-C73B-1F44-BD0D-76A285659720}">
            <xm:f>NOT(ISERROR(SEARCH(#REF!,J521)))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667" operator="containsText" id="{2AA8EC19-2879-B241-9E89-F9472E1AF253}">
            <xm:f>NOT(ISERROR(SEARCH(#REF!,J521)))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J521:J540</xm:sqref>
        </x14:conditionalFormatting>
        <x14:conditionalFormatting xmlns:xm="http://schemas.microsoft.com/office/excel/2006/main">
          <x14:cfRule type="containsText" priority="662" operator="containsText" id="{A1DD5CB3-ADFB-034C-A2C2-6983A840D3AF}">
            <xm:f>NOT(ISERROR(SEARCH(#REF!,H555)))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663" operator="containsText" id="{929D0D90-C40F-E548-A30C-0302D6FC1B7D}">
            <xm:f>NOT(ISERROR(SEARCH(#REF!,H555)))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H555 H564:H574</xm:sqref>
        </x14:conditionalFormatting>
        <x14:conditionalFormatting xmlns:xm="http://schemas.microsoft.com/office/excel/2006/main">
          <x14:cfRule type="containsText" priority="655" operator="containsText" id="{3F383636-D6D4-324F-9ECE-8E7D6DAB8CC5}">
            <xm:f>NOT(ISERROR(SEARCH(#REF!,J555)))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656" operator="containsText" id="{B816EBF6-1441-3F41-AF56-0BE00A7D73ED}">
            <xm:f>NOT(ISERROR(SEARCH(#REF!,J555)))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J555:J574</xm:sqref>
        </x14:conditionalFormatting>
        <x14:conditionalFormatting xmlns:xm="http://schemas.microsoft.com/office/excel/2006/main">
          <x14:cfRule type="containsText" priority="651" operator="containsText" id="{B1CF7CD4-64FE-CC4E-8261-354E26D5FF7D}">
            <xm:f>NOT(ISERROR(SEARCH(#REF!,H589)))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652" operator="containsText" id="{BF909F10-51F1-654A-8354-653148D1A95C}">
            <xm:f>NOT(ISERROR(SEARCH(#REF!,H589)))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H589:H593 H597:H608</xm:sqref>
        </x14:conditionalFormatting>
        <x14:conditionalFormatting xmlns:xm="http://schemas.microsoft.com/office/excel/2006/main">
          <x14:cfRule type="containsText" priority="644" operator="containsText" id="{6D01EF4A-6BF2-9D4B-AB54-3322A6769715}">
            <xm:f>NOT(ISERROR(SEARCH(#REF!,J589)))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645" operator="containsText" id="{0A69D8F7-3DF3-7E40-97F6-468B697BFA31}">
            <xm:f>NOT(ISERROR(SEARCH(#REF!,J589)))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J589:J593 J597:J608</xm:sqref>
        </x14:conditionalFormatting>
        <x14:conditionalFormatting xmlns:xm="http://schemas.microsoft.com/office/excel/2006/main">
          <x14:cfRule type="containsText" priority="640" operator="containsText" id="{3588F0FE-69DD-7E46-A86C-C1F9310322ED}">
            <xm:f>NOT(ISERROR(SEARCH(#REF!,H623)))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641" operator="containsText" id="{880F0CF7-EC8F-4048-A319-1EB41E614658}">
            <xm:f>NOT(ISERROR(SEARCH(#REF!,H623)))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H623 H625:H626 H628:H631 H633:H642</xm:sqref>
        </x14:conditionalFormatting>
        <x14:conditionalFormatting xmlns:xm="http://schemas.microsoft.com/office/excel/2006/main">
          <x14:cfRule type="containsText" priority="633" operator="containsText" id="{75465132-5BB3-1241-9446-1BE0E2513983}">
            <xm:f>NOT(ISERROR(SEARCH(#REF!,J623)))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634" operator="containsText" id="{CA508F1C-5116-924C-A44C-E83FF5193FA0}">
            <xm:f>NOT(ISERROR(SEARCH(#REF!,J623)))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J623 J625:J626 J628:J631 J633:J642</xm:sqref>
        </x14:conditionalFormatting>
        <x14:conditionalFormatting xmlns:xm="http://schemas.microsoft.com/office/excel/2006/main">
          <x14:cfRule type="containsText" priority="629" operator="containsText" id="{A697C086-5F3F-E24B-ACB3-FDC9B6A95C2A}">
            <xm:f>NOT(ISERROR(SEARCH(#REF!,H657)))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630" operator="containsText" id="{1DDF4603-BDA6-0E4B-9D72-BE30655E5D1B}">
            <xm:f>NOT(ISERROR(SEARCH(#REF!,H657)))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H657:H658 H661:H662 H668:H676</xm:sqref>
        </x14:conditionalFormatting>
        <x14:conditionalFormatting xmlns:xm="http://schemas.microsoft.com/office/excel/2006/main">
          <x14:cfRule type="containsText" priority="622" operator="containsText" id="{F3F4D8E5-A562-7645-9920-6F5DABC644FC}">
            <xm:f>NOT(ISERROR(SEARCH(#REF!,J657)))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623" operator="containsText" id="{22F1F042-2642-2E4D-BD70-F435DE975BE3}">
            <xm:f>NOT(ISERROR(SEARCH(#REF!,J657)))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J657:J659 J661:J662 J668:J676</xm:sqref>
        </x14:conditionalFormatting>
        <x14:conditionalFormatting xmlns:xm="http://schemas.microsoft.com/office/excel/2006/main">
          <x14:cfRule type="containsText" priority="618" operator="containsText" id="{4DEABA91-250D-3347-9DFC-F23E77BBF1FB}">
            <xm:f>NOT(ISERROR(SEARCH(#REF!,H691)))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619" operator="containsText" id="{5F087C4F-C873-B54D-A063-64A0D3513B82}">
            <xm:f>NOT(ISERROR(SEARCH(#REF!,H691)))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H691:H710</xm:sqref>
        </x14:conditionalFormatting>
        <x14:conditionalFormatting xmlns:xm="http://schemas.microsoft.com/office/excel/2006/main">
          <x14:cfRule type="containsText" priority="611" operator="containsText" id="{A457E17C-00EF-C547-8F4C-01D961D97138}">
            <xm:f>NOT(ISERROR(SEARCH(#REF!,J691)))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612" operator="containsText" id="{1F092481-B23B-EF41-AC0C-482A12F5F77B}">
            <xm:f>NOT(ISERROR(SEARCH(#REF!,J691)))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J691:J710</xm:sqref>
        </x14:conditionalFormatting>
        <x14:conditionalFormatting xmlns:xm="http://schemas.microsoft.com/office/excel/2006/main">
          <x14:cfRule type="containsText" priority="607" operator="containsText" id="{484822F7-5328-0240-876D-4F55FE9DEFAE}">
            <xm:f>NOT(ISERROR(SEARCH(#REF!,H726)))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608" operator="containsText" id="{11405482-DB4D-124F-B2B9-165C3499F492}">
            <xm:f>NOT(ISERROR(SEARCH(#REF!,H726)))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H735:H744 H726:H729</xm:sqref>
        </x14:conditionalFormatting>
        <x14:conditionalFormatting xmlns:xm="http://schemas.microsoft.com/office/excel/2006/main">
          <x14:cfRule type="containsText" priority="600" operator="containsText" id="{01B35287-223F-1F45-82DF-CA6BC55B7D3E}">
            <xm:f>NOT(ISERROR(SEARCH(#REF!,J726)))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601" operator="containsText" id="{8652C69D-472B-1D44-83C1-5ACC064B84A1}">
            <xm:f>NOT(ISERROR(SEARCH(#REF!,J726)))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J735:J744 J726:J729</xm:sqref>
        </x14:conditionalFormatting>
        <x14:conditionalFormatting xmlns:xm="http://schemas.microsoft.com/office/excel/2006/main">
          <x14:cfRule type="containsText" priority="596" operator="containsText" id="{A839D3FD-F691-DF4B-B9EF-7B88BD24BC34}">
            <xm:f>NOT(ISERROR(SEARCH(#REF!,H762)))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97" operator="containsText" id="{6F1294BB-3AE2-6B40-B662-AF32E880AD63}">
            <xm:f>NOT(ISERROR(SEARCH(#REF!,H762)))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H762:H778</xm:sqref>
        </x14:conditionalFormatting>
        <x14:conditionalFormatting xmlns:xm="http://schemas.microsoft.com/office/excel/2006/main">
          <x14:cfRule type="containsText" priority="589" operator="containsText" id="{5DB560C7-9335-934F-A060-DDF53FBDE4F3}">
            <xm:f>NOT(ISERROR(SEARCH(#REF!,J762)))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90" operator="containsText" id="{9E74E25B-F55D-4D44-A48F-9845199C6398}">
            <xm:f>NOT(ISERROR(SEARCH(#REF!,J762)))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J762:J778</xm:sqref>
        </x14:conditionalFormatting>
        <x14:conditionalFormatting xmlns:xm="http://schemas.microsoft.com/office/excel/2006/main">
          <x14:cfRule type="containsText" priority="585" operator="containsText" id="{F7E4D0FE-AE29-EE4B-93F0-9D277C052A1A}">
            <xm:f>NOT(ISERROR(SEARCH(#REF!,H793)))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86" operator="containsText" id="{2EBDB699-5A6A-A647-86C8-7DD0E4C57FBD}">
            <xm:f>NOT(ISERROR(SEARCH(#REF!,H793)))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H793 H797:H799 H802:H812</xm:sqref>
        </x14:conditionalFormatting>
        <x14:conditionalFormatting xmlns:xm="http://schemas.microsoft.com/office/excel/2006/main">
          <x14:cfRule type="containsText" priority="578" operator="containsText" id="{2856FA2D-57C4-974F-8788-2FFD67EED29A}">
            <xm:f>NOT(ISERROR(SEARCH(#REF!,J793)))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79" operator="containsText" id="{774AF3F7-8D82-D04E-8366-0920A207A17D}">
            <xm:f>NOT(ISERROR(SEARCH(#REF!,J793)))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J793 J797:J799 J802:J812</xm:sqref>
        </x14:conditionalFormatting>
        <x14:conditionalFormatting xmlns:xm="http://schemas.microsoft.com/office/excel/2006/main">
          <x14:cfRule type="containsText" priority="574" operator="containsText" id="{51A8D9B6-66C0-E344-8DCF-A1E85CF8B27A}">
            <xm:f>NOT(ISERROR(SEARCH(#REF!,H836)))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75" operator="containsText" id="{AED24F55-DEF9-2E4C-B210-3C4B03EC6F5E}">
            <xm:f>NOT(ISERROR(SEARCH(#REF!,H836)))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H836:H846</xm:sqref>
        </x14:conditionalFormatting>
        <x14:conditionalFormatting xmlns:xm="http://schemas.microsoft.com/office/excel/2006/main">
          <x14:cfRule type="containsText" priority="567" operator="containsText" id="{311C3AD7-36BA-624A-9EF0-5BCB72A72957}">
            <xm:f>NOT(ISERROR(SEARCH(#REF!,J828)))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68" operator="containsText" id="{E2FE441F-5A0F-0E47-B98E-79ED815DD078}">
            <xm:f>NOT(ISERROR(SEARCH(#REF!,J828)))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J828:J829 J836:J846</xm:sqref>
        </x14:conditionalFormatting>
        <x14:conditionalFormatting xmlns:xm="http://schemas.microsoft.com/office/excel/2006/main">
          <x14:cfRule type="containsText" priority="563" operator="containsText" id="{15C14A0F-96FD-DC4C-B0C7-CE8CA05074D2}">
            <xm:f>NOT(ISERROR(SEARCH(#REF!,H725)))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64" operator="containsText" id="{BD9BC26B-3518-CE4D-AD7F-FB56D7B0C783}">
            <xm:f>NOT(ISERROR(SEARCH(#REF!,H725)))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H725</xm:sqref>
        </x14:conditionalFormatting>
        <x14:conditionalFormatting xmlns:xm="http://schemas.microsoft.com/office/excel/2006/main">
          <x14:cfRule type="containsText" priority="556" operator="containsText" id="{1CE5F333-02BA-C641-8F6D-855721264B91}">
            <xm:f>NOT(ISERROR(SEARCH(#REF!,J725)))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57" operator="containsText" id="{2BA37D0E-380F-2B46-B886-DC4285562FEF}">
            <xm:f>NOT(ISERROR(SEARCH(#REF!,J725)))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J725</xm:sqref>
        </x14:conditionalFormatting>
        <x14:conditionalFormatting xmlns:xm="http://schemas.microsoft.com/office/excel/2006/main">
          <x14:cfRule type="containsText" priority="553" operator="containsText" id="{1ED5E55C-85E6-CD4C-9038-48AB2765FFBB}">
            <xm:f>NOT(ISERROR(SEARCH(#REF!,H759)))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54" operator="containsText" id="{3F321952-DC81-B044-81BA-F6A3EC7CE335}">
            <xm:f>NOT(ISERROR(SEARCH(#REF!,H759)))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H759</xm:sqref>
        </x14:conditionalFormatting>
        <x14:conditionalFormatting xmlns:xm="http://schemas.microsoft.com/office/excel/2006/main">
          <x14:cfRule type="containsText" priority="546" operator="containsText" id="{BC1A99E1-A21D-B342-AB28-704D73323720}">
            <xm:f>NOT(ISERROR(SEARCH(#REF!,J759)))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47" operator="containsText" id="{9D2A27CD-2D58-A942-892F-101E814A2CE6}">
            <xm:f>NOT(ISERROR(SEARCH(#REF!,J759)))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J759</xm:sqref>
        </x14:conditionalFormatting>
        <x14:conditionalFormatting xmlns:xm="http://schemas.microsoft.com/office/excel/2006/main">
          <x14:cfRule type="containsText" priority="543" operator="containsText" id="{348548B0-A8FE-744B-9C28-87EA802CC349}">
            <xm:f>NOT(ISERROR(SEARCH(#REF!,H302)))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44" operator="containsText" id="{8D3FDA07-FDA2-BE4B-B156-2762805ECE80}">
            <xm:f>NOT(ISERROR(SEARCH(#REF!,H302)))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H302</xm:sqref>
        </x14:conditionalFormatting>
        <x14:conditionalFormatting xmlns:xm="http://schemas.microsoft.com/office/excel/2006/main">
          <x14:cfRule type="containsText" priority="528" operator="containsText" id="{4470AA33-65F5-FB49-BAA9-3CFEE9ABE7A2}">
            <xm:f>NOT(ISERROR(SEARCH(#REF!,H367)))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29" operator="containsText" id="{A11D7DB8-F256-1A46-ADDC-398235AE5F3D}">
            <xm:f>NOT(ISERROR(SEARCH(#REF!,H367)))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H367</xm:sqref>
        </x14:conditionalFormatting>
        <x14:conditionalFormatting xmlns:xm="http://schemas.microsoft.com/office/excel/2006/main">
          <x14:cfRule type="containsText" priority="533" operator="containsText" id="{14F480A0-DE8D-FA4C-B50A-1013FC46DCE0}">
            <xm:f>NOT(ISERROR(SEARCH(#REF!,H303)))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34" operator="containsText" id="{CA134F17-B336-0E4C-A425-FAA79FEE396B}">
            <xm:f>NOT(ISERROR(SEARCH(#REF!,H303)))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H303:H311</xm:sqref>
        </x14:conditionalFormatting>
        <x14:conditionalFormatting xmlns:xm="http://schemas.microsoft.com/office/excel/2006/main">
          <x14:cfRule type="containsText" priority="523" operator="containsText" id="{A43D4C7F-A13C-0144-A3CF-BD670471F6E9}">
            <xm:f>NOT(ISERROR(SEARCH(#REF!,H312)))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24" operator="containsText" id="{21C56B56-C1DD-8942-BF86-A967E18FF77F}">
            <xm:f>NOT(ISERROR(SEARCH(#REF!,H312)))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H312</xm:sqref>
        </x14:conditionalFormatting>
        <x14:conditionalFormatting xmlns:xm="http://schemas.microsoft.com/office/excel/2006/main">
          <x14:cfRule type="containsText" priority="518" operator="containsText" id="{363167F6-C5FE-4C41-81F8-322A2187390E}">
            <xm:f>NOT(ISERROR(SEARCH(#REF!,H197)))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19" operator="containsText" id="{6FA8AE2F-B962-EE4D-A2F4-F4D8B9EFE3DD}">
            <xm:f>NOT(ISERROR(SEARCH(#REF!,H197)))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H215 H197:H205</xm:sqref>
        </x14:conditionalFormatting>
        <x14:conditionalFormatting xmlns:xm="http://schemas.microsoft.com/office/excel/2006/main">
          <x14:cfRule type="containsText" priority="511" operator="containsText" id="{D14479A9-97EF-314E-B90C-A9ED7DE3E0BF}">
            <xm:f>NOT(ISERROR(SEARCH(#REF!,J197)))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12" operator="containsText" id="{474514BB-64E9-4A48-8683-68D6CE58E6C0}">
            <xm:f>NOT(ISERROR(SEARCH(#REF!,J197)))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J215 J197:J205</xm:sqref>
        </x14:conditionalFormatting>
        <x14:conditionalFormatting xmlns:xm="http://schemas.microsoft.com/office/excel/2006/main">
          <x14:cfRule type="containsText" priority="507" operator="containsText" id="{3D7AB9DD-85A7-9B4B-A11D-97EBFF34C8B7}">
            <xm:f>NOT(ISERROR(SEARCH(#REF!,H187)))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08" operator="containsText" id="{48346D2B-5AA3-0049-A647-192911E01042}">
            <xm:f>NOT(ISERROR(SEARCH(#REF!,H187)))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H187:H196</xm:sqref>
        </x14:conditionalFormatting>
        <x14:conditionalFormatting xmlns:xm="http://schemas.microsoft.com/office/excel/2006/main">
          <x14:cfRule type="containsText" priority="500" operator="containsText" id="{BF8EE97C-CE01-6547-97BE-9C888B16B93A}">
            <xm:f>NOT(ISERROR(SEARCH(#REF!,J191)))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01" operator="containsText" id="{1B297D06-F0C5-984F-9952-7787B7DA85B7}">
            <xm:f>NOT(ISERROR(SEARCH(#REF!,J191)))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J191:J196</xm:sqref>
        </x14:conditionalFormatting>
        <x14:conditionalFormatting xmlns:xm="http://schemas.microsoft.com/office/excel/2006/main">
          <x14:cfRule type="containsText" priority="497" operator="containsText" id="{FEF2D125-604B-7A4F-979C-3EEECAA44E01}">
            <xm:f>NOT(ISERROR(SEARCH(#REF!,H193)))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98" operator="containsText" id="{54FBBE90-006F-C84B-AE54-E23C6121D598}">
            <xm:f>NOT(ISERROR(SEARCH(#REF!,H193)))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H193:H199</xm:sqref>
        </x14:conditionalFormatting>
        <x14:conditionalFormatting xmlns:xm="http://schemas.microsoft.com/office/excel/2006/main">
          <x14:cfRule type="containsText" priority="490" operator="containsText" id="{28547C53-C842-AF47-AC55-93E2FC462749}">
            <xm:f>NOT(ISERROR(SEARCH(#REF!,J193)))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91" operator="containsText" id="{BF1D0D26-EA2E-574D-9CEF-4CC5EEEABF89}">
            <xm:f>NOT(ISERROR(SEARCH(#REF!,J193)))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J193:J199</xm:sqref>
        </x14:conditionalFormatting>
        <x14:conditionalFormatting xmlns:xm="http://schemas.microsoft.com/office/excel/2006/main">
          <x14:cfRule type="containsText" priority="487" operator="containsText" id="{6195F7DF-E01C-C549-BF43-1E52556E080E}">
            <xm:f>NOT(ISERROR(SEARCH(#REF!,H331)))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88" operator="containsText" id="{09578189-7047-B04F-8240-0F9094D0BB35}">
            <xm:f>NOT(ISERROR(SEARCH(#REF!,H331)))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H331</xm:sqref>
        </x14:conditionalFormatting>
        <x14:conditionalFormatting xmlns:xm="http://schemas.microsoft.com/office/excel/2006/main">
          <x14:cfRule type="containsText" priority="482" operator="containsText" id="{4AF1B3C7-21D4-2D48-B9FC-72EA4B5D5C45}">
            <xm:f>NOT(ISERROR(SEARCH(#REF!,H332)))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83" operator="containsText" id="{A3D23897-34AE-854D-ADC6-6FA46D964AF0}">
            <xm:f>NOT(ISERROR(SEARCH(#REF!,H332)))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H332:H335</xm:sqref>
        </x14:conditionalFormatting>
        <x14:conditionalFormatting xmlns:xm="http://schemas.microsoft.com/office/excel/2006/main">
          <x14:cfRule type="containsText" priority="477" operator="containsText" id="{44F46D5F-F290-8B4B-8C2E-93153AB01DBB}">
            <xm:f>NOT(ISERROR(SEARCH(#REF!,H418)))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78" operator="containsText" id="{C336AE15-CE37-CD49-8181-68A2CC96FA2A}">
            <xm:f>NOT(ISERROR(SEARCH(#REF!,H418)))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H418</xm:sqref>
        </x14:conditionalFormatting>
        <x14:conditionalFormatting xmlns:xm="http://schemas.microsoft.com/office/excel/2006/main">
          <x14:cfRule type="containsText" priority="472" operator="containsText" id="{57959A45-38BB-5944-A9A3-0F417FD7D1B5}">
            <xm:f>NOT(ISERROR(SEARCH(#REF!,H263)))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73" operator="containsText" id="{C534C238-81C9-584D-AF42-E6C0AFF405A1}">
            <xm:f>NOT(ISERROR(SEARCH(#REF!,H263)))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H263:H282</xm:sqref>
        </x14:conditionalFormatting>
        <x14:conditionalFormatting xmlns:xm="http://schemas.microsoft.com/office/excel/2006/main">
          <x14:cfRule type="containsText" priority="465" operator="containsText" id="{5176523F-220B-D54B-8841-54F6457B9514}">
            <xm:f>NOT(ISERROR(SEARCH(#REF!,J263)))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66" operator="containsText" id="{D51D26AA-2945-E446-928D-675A1E2B75FA}">
            <xm:f>NOT(ISERROR(SEARCH(#REF!,J263)))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J263:J282</xm:sqref>
        </x14:conditionalFormatting>
        <x14:conditionalFormatting xmlns:xm="http://schemas.microsoft.com/office/excel/2006/main">
          <x14:cfRule type="containsText" priority="461" operator="containsText" id="{EDA889C5-A33F-044B-BD44-B5CBD4D9025A}">
            <xm:f>NOT(ISERROR(SEARCH(#REF!,H157)))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62" operator="containsText" id="{E98DD874-CBC4-8346-8C26-0DFCD24D6D14}">
            <xm:f>NOT(ISERROR(SEARCH(#REF!,H157)))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H157</xm:sqref>
        </x14:conditionalFormatting>
        <x14:conditionalFormatting xmlns:xm="http://schemas.microsoft.com/office/excel/2006/main">
          <x14:cfRule type="containsText" priority="456" operator="containsText" id="{526D432C-76A5-BD4C-AC5F-612DADC3F4AD}">
            <xm:f>NOT(ISERROR(SEARCH(#REF!,H870)))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57" operator="containsText" id="{684E0D8E-ADA4-534A-B121-C1C5381BF21D}">
            <xm:f>NOT(ISERROR(SEARCH(#REF!,H870)))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H870:H880</xm:sqref>
        </x14:conditionalFormatting>
        <x14:conditionalFormatting xmlns:xm="http://schemas.microsoft.com/office/excel/2006/main">
          <x14:cfRule type="containsText" priority="449" operator="containsText" id="{811351BF-F783-C64C-9DF9-AB9DC9F49C6D}">
            <xm:f>NOT(ISERROR(SEARCH(#REF!,J862)))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50" operator="containsText" id="{089C3A57-D7D9-4A4C-BCEF-1CC46CFEDCD3}">
            <xm:f>NOT(ISERROR(SEARCH(#REF!,J862)))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J862:J880</xm:sqref>
        </x14:conditionalFormatting>
        <x14:conditionalFormatting xmlns:xm="http://schemas.microsoft.com/office/excel/2006/main">
          <x14:cfRule type="containsText" priority="445" operator="containsText" id="{46B9B22D-25C7-004A-857A-3B81971C45C8}">
            <xm:f>NOT(ISERROR(SEARCH(#REF!,H556)))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46" operator="containsText" id="{1D880782-1173-8F49-B31A-344ABDB86E8A}">
            <xm:f>NOT(ISERROR(SEARCH(#REF!,H556)))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H556</xm:sqref>
        </x14:conditionalFormatting>
        <x14:conditionalFormatting xmlns:xm="http://schemas.microsoft.com/office/excel/2006/main">
          <x14:cfRule type="containsText" priority="440" operator="containsText" id="{AA453420-6312-B741-BFC6-D6B806443B18}">
            <xm:f>NOT(ISERROR(SEARCH(#REF!,H557)))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41" operator="containsText" id="{6C80EED7-DDCC-7D4C-89C4-062ECC3B636D}">
            <xm:f>NOT(ISERROR(SEARCH(#REF!,H557)))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H557</xm:sqref>
        </x14:conditionalFormatting>
        <x14:conditionalFormatting xmlns:xm="http://schemas.microsoft.com/office/excel/2006/main">
          <x14:cfRule type="containsText" priority="435" operator="containsText" id="{05B1C9BD-483D-0143-A45C-B4C15B180325}">
            <xm:f>NOT(ISERROR(SEARCH(#REF!,H558)))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36" operator="containsText" id="{DD8AC1E1-F5B3-EC49-9473-87529E011DE9}">
            <xm:f>NOT(ISERROR(SEARCH(#REF!,H558)))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H558:H563</xm:sqref>
        </x14:conditionalFormatting>
        <x14:conditionalFormatting xmlns:xm="http://schemas.microsoft.com/office/excel/2006/main">
          <x14:cfRule type="containsText" priority="430" operator="containsText" id="{838FBFFA-C25F-FB44-BC9A-33473724FB3F}">
            <xm:f>NOT(ISERROR(SEARCH(#REF!,H453)))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31" operator="containsText" id="{49FE1749-89EE-D24E-B1B3-0849CA9770D0}">
            <xm:f>NOT(ISERROR(SEARCH(#REF!,H453)))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H453</xm:sqref>
        </x14:conditionalFormatting>
        <x14:conditionalFormatting xmlns:xm="http://schemas.microsoft.com/office/excel/2006/main">
          <x14:cfRule type="containsText" priority="425" operator="containsText" id="{B6B0F528-CF28-0E45-9AA0-B66B490ED492}">
            <xm:f>NOT(ISERROR(SEARCH(#REF!,H454)))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26" operator="containsText" id="{1E1DF0C5-5DD0-034C-8FC9-8DFB02B044EF}">
            <xm:f>NOT(ISERROR(SEARCH(#REF!,H454)))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H454</xm:sqref>
        </x14:conditionalFormatting>
        <x14:conditionalFormatting xmlns:xm="http://schemas.microsoft.com/office/excel/2006/main">
          <x14:cfRule type="containsText" priority="420" operator="containsText" id="{04CD15E1-BFAB-F44F-BF45-A0A47F88FE1E}">
            <xm:f>NOT(ISERROR(SEARCH(#REF!,H455)))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21" operator="containsText" id="{53F9DB08-910A-6D4F-A7FE-B8C3AAB015CF}">
            <xm:f>NOT(ISERROR(SEARCH(#REF!,H455)))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H455</xm:sqref>
        </x14:conditionalFormatting>
        <x14:conditionalFormatting xmlns:xm="http://schemas.microsoft.com/office/excel/2006/main">
          <x14:cfRule type="containsText" priority="415" operator="containsText" id="{5402B4D4-C7BB-A747-81F8-CAFCC23E136D}">
            <xm:f>NOT(ISERROR(SEARCH(#REF!,H456)))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16" operator="containsText" id="{3B4AA356-CA43-2049-8C99-609CC359263D}">
            <xm:f>NOT(ISERROR(SEARCH(#REF!,H456)))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H456</xm:sqref>
        </x14:conditionalFormatting>
        <x14:conditionalFormatting xmlns:xm="http://schemas.microsoft.com/office/excel/2006/main">
          <x14:cfRule type="containsText" priority="410" operator="containsText" id="{BB4FFD2B-8121-B041-A885-0FCD93F22219}">
            <xm:f>NOT(ISERROR(SEARCH(#REF!,H383)))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11" operator="containsText" id="{127CDD59-13F6-ED43-930F-4EE1BBF6920A}">
            <xm:f>NOT(ISERROR(SEARCH(#REF!,H383)))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H383</xm:sqref>
        </x14:conditionalFormatting>
        <x14:conditionalFormatting xmlns:xm="http://schemas.microsoft.com/office/excel/2006/main">
          <x14:cfRule type="containsText" priority="405" operator="containsText" id="{4E19FA85-E7D4-104B-8A78-8BA078A9150D}">
            <xm:f>NOT(ISERROR(SEARCH(#REF!,H384)))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06" operator="containsText" id="{6512EC91-0389-9A45-95FF-8406C33B6827}">
            <xm:f>NOT(ISERROR(SEARCH(#REF!,H384)))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H384</xm:sqref>
        </x14:conditionalFormatting>
        <x14:conditionalFormatting xmlns:xm="http://schemas.microsoft.com/office/excel/2006/main">
          <x14:cfRule type="containsText" priority="400" operator="containsText" id="{49625CD4-6339-6D45-8B47-254CAA074607}">
            <xm:f>NOT(ISERROR(SEARCH(#REF!,H386)))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01" operator="containsText" id="{D7974937-E1F4-1D4F-8AF1-376C138B22E0}">
            <xm:f>NOT(ISERROR(SEARCH(#REF!,H386)))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H386:H393</xm:sqref>
        </x14:conditionalFormatting>
        <x14:conditionalFormatting xmlns:xm="http://schemas.microsoft.com/office/excel/2006/main">
          <x14:cfRule type="containsText" priority="395" operator="containsText" id="{DC299F79-C343-0946-910E-60DCA4A3F06D}">
            <xm:f>NOT(ISERROR(SEARCH(#REF!,H760)))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96" operator="containsText" id="{EC245FA3-E902-6C44-8C92-EED02FCC0EFF}">
            <xm:f>NOT(ISERROR(SEARCH(#REF!,H760)))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H760:H761</xm:sqref>
        </x14:conditionalFormatting>
        <x14:conditionalFormatting xmlns:xm="http://schemas.microsoft.com/office/excel/2006/main">
          <x14:cfRule type="containsText" priority="388" operator="containsText" id="{701F5AB1-F0BB-B845-BB78-C589045561CA}">
            <xm:f>NOT(ISERROR(SEARCH(#REF!,J760)))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89" operator="containsText" id="{25874A60-D338-5944-94C6-309E98AFCDBA}">
            <xm:f>NOT(ISERROR(SEARCH(#REF!,J760)))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J760:J761</xm:sqref>
        </x14:conditionalFormatting>
        <x14:conditionalFormatting xmlns:xm="http://schemas.microsoft.com/office/excel/2006/main">
          <x14:cfRule type="containsText" priority="385" operator="containsText" id="{0DA6CB03-FB44-DF48-A36D-D361C683CA6E}">
            <xm:f>NOT(ISERROR(SEARCH(#REF!,H828)))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86" operator="containsText" id="{94E26811-9424-D643-88B2-E3323D4E240A}">
            <xm:f>NOT(ISERROR(SEARCH(#REF!,H828)))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H828</xm:sqref>
        </x14:conditionalFormatting>
        <x14:conditionalFormatting xmlns:xm="http://schemas.microsoft.com/office/excel/2006/main">
          <x14:cfRule type="containsText" priority="380" operator="containsText" id="{B93526F3-0DF9-E440-839A-CBB558FFD661}">
            <xm:f>NOT(ISERROR(SEARCH(#REF!,H829)))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81" operator="containsText" id="{5A0A726B-6DA2-7943-9E04-C50CD62FDB02}">
            <xm:f>NOT(ISERROR(SEARCH(#REF!,H829)))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H829</xm:sqref>
        </x14:conditionalFormatting>
        <x14:conditionalFormatting xmlns:xm="http://schemas.microsoft.com/office/excel/2006/main">
          <x14:cfRule type="containsText" priority="375" operator="containsText" id="{D3CC2B19-A191-7E40-9131-F384AA4CFFEF}">
            <xm:f>NOT(ISERROR(SEARCH(#REF!,H659)))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76" operator="containsText" id="{F64CD39B-85FB-2946-9A9D-CBD259D6752C}">
            <xm:f>NOT(ISERROR(SEARCH(#REF!,H659)))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H659</xm:sqref>
        </x14:conditionalFormatting>
        <x14:conditionalFormatting xmlns:xm="http://schemas.microsoft.com/office/excel/2006/main">
          <x14:cfRule type="containsText" priority="370" operator="containsText" id="{AAA7B172-5E10-854A-9BC0-F8EE0DC60015}">
            <xm:f>NOT(ISERROR(SEARCH(#REF!,H397)))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71" operator="containsText" id="{41186D62-1DC9-9742-BA49-4892C23B4BF6}">
            <xm:f>NOT(ISERROR(SEARCH(#REF!,H397)))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H397</xm:sqref>
        </x14:conditionalFormatting>
        <x14:conditionalFormatting xmlns:xm="http://schemas.microsoft.com/office/excel/2006/main">
          <x14:cfRule type="containsText" priority="365" operator="containsText" id="{AE8EB40A-54DF-524D-ABDB-50C8C62DC289}">
            <xm:f>NOT(ISERROR(SEARCH(#REF!,H660)))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66" operator="containsText" id="{2B6B733A-5AE3-E344-8B40-47D0E80888E7}">
            <xm:f>NOT(ISERROR(SEARCH(#REF!,H660)))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H660</xm:sqref>
        </x14:conditionalFormatting>
        <x14:conditionalFormatting xmlns:xm="http://schemas.microsoft.com/office/excel/2006/main">
          <x14:cfRule type="containsText" priority="358" operator="containsText" id="{26932433-A033-E54D-96B5-2D79D60218F4}">
            <xm:f>NOT(ISERROR(SEARCH(#REF!,J660)))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59" operator="containsText" id="{E1D030BD-E762-E846-A971-8C7D2FFA72EF}">
            <xm:f>NOT(ISERROR(SEARCH(#REF!,J660)))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J660</xm:sqref>
        </x14:conditionalFormatting>
        <x14:conditionalFormatting xmlns:xm="http://schemas.microsoft.com/office/excel/2006/main">
          <x14:cfRule type="containsText" priority="355" operator="containsText" id="{3512A8A8-8EE8-EC41-984E-D287C408E9A6}">
            <xm:f>NOT(ISERROR(SEARCH(#REF!,H730)))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56" operator="containsText" id="{83C4424A-D872-E24E-BF57-B85DE9D3496C}">
            <xm:f>NOT(ISERROR(SEARCH(#REF!,H730)))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H730</xm:sqref>
        </x14:conditionalFormatting>
        <x14:conditionalFormatting xmlns:xm="http://schemas.microsoft.com/office/excel/2006/main">
          <x14:cfRule type="containsText" priority="348" operator="containsText" id="{E9F12294-CACD-5942-8B40-8B3135FC5857}">
            <xm:f>NOT(ISERROR(SEARCH(#REF!,J730)))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49" operator="containsText" id="{9554E781-3004-E34A-A053-9A59E4A173DC}">
            <xm:f>NOT(ISERROR(SEARCH(#REF!,J730)))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J730</xm:sqref>
        </x14:conditionalFormatting>
        <x14:conditionalFormatting xmlns:xm="http://schemas.microsoft.com/office/excel/2006/main">
          <x14:cfRule type="containsText" priority="345" operator="containsText" id="{EB9B0586-4938-9940-802F-12AED0E9BC17}">
            <xm:f>NOT(ISERROR(SEARCH(#REF!,H663)))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46" operator="containsText" id="{52C37069-6AF5-3543-A2D8-AE2559B2D595}">
            <xm:f>NOT(ISERROR(SEARCH(#REF!,H663)))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H663</xm:sqref>
        </x14:conditionalFormatting>
        <x14:conditionalFormatting xmlns:xm="http://schemas.microsoft.com/office/excel/2006/main">
          <x14:cfRule type="containsText" priority="338" operator="containsText" id="{2DD2211D-4989-9F45-990C-893D46F34D5E}">
            <xm:f>NOT(ISERROR(SEARCH(#REF!,J663)))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39" operator="containsText" id="{7E76DE63-E2D2-4544-B572-2F84FCA4C3B2}">
            <xm:f>NOT(ISERROR(SEARCH(#REF!,J663)))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J663</xm:sqref>
        </x14:conditionalFormatting>
        <x14:conditionalFormatting xmlns:xm="http://schemas.microsoft.com/office/excel/2006/main">
          <x14:cfRule type="containsText" priority="335" operator="containsText" id="{E4C904AA-3FDC-7846-A2B7-FB68C9828E43}">
            <xm:f>NOT(ISERROR(SEARCH(#REF!,H731)))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36" operator="containsText" id="{6F5D73BF-BA4E-EE42-915A-3D7BC4A17BCE}">
            <xm:f>NOT(ISERROR(SEARCH(#REF!,H731)))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H731</xm:sqref>
        </x14:conditionalFormatting>
        <x14:conditionalFormatting xmlns:xm="http://schemas.microsoft.com/office/excel/2006/main">
          <x14:cfRule type="containsText" priority="328" operator="containsText" id="{C4DCFD31-C1B6-B74E-B24E-62DF61594C00}">
            <xm:f>NOT(ISERROR(SEARCH(#REF!,J731)))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29" operator="containsText" id="{0405E23F-6B5C-524E-A4FB-1F1BE12BF1CF}">
            <xm:f>NOT(ISERROR(SEARCH(#REF!,J731)))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J731</xm:sqref>
        </x14:conditionalFormatting>
        <x14:conditionalFormatting xmlns:xm="http://schemas.microsoft.com/office/excel/2006/main">
          <x14:cfRule type="containsText" priority="325" operator="containsText" id="{90CBD363-8B9D-BA4C-AE4C-6D636CBDCA8C}">
            <xm:f>NOT(ISERROR(SEARCH(#REF!,H624)))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26" operator="containsText" id="{40352759-7480-7442-9B73-85C3DB39DB27}">
            <xm:f>NOT(ISERROR(SEARCH(#REF!,H624)))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H624</xm:sqref>
        </x14:conditionalFormatting>
        <x14:conditionalFormatting xmlns:xm="http://schemas.microsoft.com/office/excel/2006/main">
          <x14:cfRule type="containsText" priority="318" operator="containsText" id="{AD1DB276-9237-A04E-AEA7-4C3CE43A684F}">
            <xm:f>NOT(ISERROR(SEARCH(#REF!,J624)))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19" operator="containsText" id="{2160F899-DEA5-334A-8DFB-650898FC0982}">
            <xm:f>NOT(ISERROR(SEARCH(#REF!,J624)))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J624</xm:sqref>
        </x14:conditionalFormatting>
        <x14:conditionalFormatting xmlns:xm="http://schemas.microsoft.com/office/excel/2006/main">
          <x14:cfRule type="containsText" priority="315" operator="containsText" id="{EF0DA5E9-43C3-3340-9954-AA1E79F5C6F2}">
            <xm:f>NOT(ISERROR(SEARCH(#REF!,H594)))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16" operator="containsText" id="{E21AF7B4-7415-6A47-AB8B-E7995BE53B16}">
            <xm:f>NOT(ISERROR(SEARCH(#REF!,H594)))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H594</xm:sqref>
        </x14:conditionalFormatting>
        <x14:conditionalFormatting xmlns:xm="http://schemas.microsoft.com/office/excel/2006/main">
          <x14:cfRule type="containsText" priority="308" operator="containsText" id="{3ACCB021-0722-564B-9833-43B35D76C8C9}">
            <xm:f>NOT(ISERROR(SEARCH(#REF!,J594)))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09" operator="containsText" id="{1448E70A-A795-604D-A894-ACCB33B8D320}">
            <xm:f>NOT(ISERROR(SEARCH(#REF!,J594)))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J594</xm:sqref>
        </x14:conditionalFormatting>
        <x14:conditionalFormatting xmlns:xm="http://schemas.microsoft.com/office/excel/2006/main">
          <x14:cfRule type="containsText" priority="303" operator="containsText" id="{2642D3F3-58CD-5E48-B4A0-4FA83241AAFD}">
            <xm:f>NOT(ISERROR(SEARCH(#REF!,J153)))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04" operator="containsText" id="{87A75A1A-FBC1-2747-ADB8-7E231A3BF995}">
            <xm:f>NOT(ISERROR(SEARCH(#REF!,J153)))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J153</xm:sqref>
        </x14:conditionalFormatting>
        <x14:conditionalFormatting xmlns:xm="http://schemas.microsoft.com/office/excel/2006/main">
          <x14:cfRule type="containsText" priority="300" operator="containsText" id="{E252F477-B1D5-C94F-9B66-EA4C60EE221C}">
            <xm:f>NOT(ISERROR(SEARCH(#REF!,H153)))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01" operator="containsText" id="{4E36AF13-AC03-FF41-A91C-FF6FB7D0262D}">
            <xm:f>NOT(ISERROR(SEARCH(#REF!,H153)))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H153</xm:sqref>
        </x14:conditionalFormatting>
        <x14:conditionalFormatting xmlns:xm="http://schemas.microsoft.com/office/excel/2006/main">
          <x14:cfRule type="containsText" priority="295" operator="containsText" id="{667B0079-E72F-9146-AC2D-C20897C1E4D3}">
            <xm:f>NOT(ISERROR(SEARCH(#REF!,H795)))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96" operator="containsText" id="{742135A2-5C58-0F40-90CB-B6675B66673E}">
            <xm:f>NOT(ISERROR(SEARCH(#REF!,H795)))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H795</xm:sqref>
        </x14:conditionalFormatting>
        <x14:conditionalFormatting xmlns:xm="http://schemas.microsoft.com/office/excel/2006/main">
          <x14:cfRule type="containsText" priority="288" operator="containsText" id="{B5DBE7CF-2FBF-0D46-9957-7857E585E6BB}">
            <xm:f>NOT(ISERROR(SEARCH(#REF!,J795)))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89" operator="containsText" id="{A0711DEC-530B-EA46-A3F2-7314A641BDAE}">
            <xm:f>NOT(ISERROR(SEARCH(#REF!,J795)))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J795</xm:sqref>
        </x14:conditionalFormatting>
        <x14:conditionalFormatting xmlns:xm="http://schemas.microsoft.com/office/excel/2006/main">
          <x14:cfRule type="containsText" priority="285" operator="containsText" id="{3D042C6D-4F7B-F940-B6D1-5CDCD8BB2CBD}">
            <xm:f>NOT(ISERROR(SEARCH(#REF!,H796)))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86" operator="containsText" id="{801CB4D2-AB5E-E044-9969-30DE50D18617}">
            <xm:f>NOT(ISERROR(SEARCH(#REF!,H796)))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H796</xm:sqref>
        </x14:conditionalFormatting>
        <x14:conditionalFormatting xmlns:xm="http://schemas.microsoft.com/office/excel/2006/main">
          <x14:cfRule type="containsText" priority="278" operator="containsText" id="{D9FD288D-896F-144B-B3C4-7FAEBA0126B5}">
            <xm:f>NOT(ISERROR(SEARCH(#REF!,J796)))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79" operator="containsText" id="{15B125A3-64ED-264A-9DA9-2B40887290DC}">
            <xm:f>NOT(ISERROR(SEARCH(#REF!,J796)))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J796</xm:sqref>
        </x14:conditionalFormatting>
        <x14:conditionalFormatting xmlns:xm="http://schemas.microsoft.com/office/excel/2006/main">
          <x14:cfRule type="containsText" priority="275" operator="containsText" id="{A492E927-7478-6040-AB64-902B1D3D7C62}">
            <xm:f>NOT(ISERROR(SEARCH(#REF!,H865)))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76" operator="containsText" id="{53A2AFD8-BD8B-9A40-BC30-AF18E2F839AD}">
            <xm:f>NOT(ISERROR(SEARCH(#REF!,H865)))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H865</xm:sqref>
        </x14:conditionalFormatting>
        <x14:conditionalFormatting xmlns:xm="http://schemas.microsoft.com/office/excel/2006/main">
          <x14:cfRule type="containsText" priority="270" operator="containsText" id="{F49709B4-65B9-8F41-9F60-05A7899B93EF}">
            <xm:f>NOT(ISERROR(SEARCH(#REF!,H866)))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71" operator="containsText" id="{EE9819BA-8F37-6840-9AF0-32F1CBB07F4D}">
            <xm:f>NOT(ISERROR(SEARCH(#REF!,H866)))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H866</xm:sqref>
        </x14:conditionalFormatting>
        <x14:conditionalFormatting xmlns:xm="http://schemas.microsoft.com/office/excel/2006/main">
          <x14:cfRule type="containsText" priority="265" operator="containsText" id="{0EF442CC-500C-4F40-ACFC-57BBDAC07A57}">
            <xm:f>NOT(ISERROR(SEARCH(#REF!,H867)))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66" operator="containsText" id="{482A0766-D6FC-6940-B1DE-DA1DC7C29FE5}">
            <xm:f>NOT(ISERROR(SEARCH(#REF!,H867)))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H867</xm:sqref>
        </x14:conditionalFormatting>
        <x14:conditionalFormatting xmlns:xm="http://schemas.microsoft.com/office/excel/2006/main">
          <x14:cfRule type="containsText" priority="260" operator="containsText" id="{7F1E7020-B387-1140-A3E1-18DE5E9C15E6}">
            <xm:f>NOT(ISERROR(SEARCH(#REF!,H868)))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61" operator="containsText" id="{97EDB40C-3E3B-A54F-BE13-4E8CDB30AF94}">
            <xm:f>NOT(ISERROR(SEARCH(#REF!,H868)))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H868</xm:sqref>
        </x14:conditionalFormatting>
        <x14:conditionalFormatting xmlns:xm="http://schemas.microsoft.com/office/excel/2006/main">
          <x14:cfRule type="containsText" priority="255" operator="containsText" id="{58F87E44-F5AB-6E40-8868-D282873F7A06}">
            <xm:f>NOT(ISERROR(SEARCH(#REF!,H869)))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56" operator="containsText" id="{2735B30E-35BE-6D41-A808-580BDF76DC62}">
            <xm:f>NOT(ISERROR(SEARCH(#REF!,H869)))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H869</xm:sqref>
        </x14:conditionalFormatting>
        <x14:conditionalFormatting xmlns:xm="http://schemas.microsoft.com/office/excel/2006/main">
          <x14:cfRule type="containsText" priority="250" operator="containsText" id="{A724D87B-D20F-0B43-9D1D-5723AE7A374C}">
            <xm:f>NOT(ISERROR(SEARCH(#REF!,H732)))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51" operator="containsText" id="{D3D862B9-6068-B941-BBB4-96AAF138E6FB}">
            <xm:f>NOT(ISERROR(SEARCH(#REF!,H732)))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H732</xm:sqref>
        </x14:conditionalFormatting>
        <x14:conditionalFormatting xmlns:xm="http://schemas.microsoft.com/office/excel/2006/main">
          <x14:cfRule type="containsText" priority="243" operator="containsText" id="{AA7BB3B0-AB09-954E-81AF-0AD2298BA0E8}">
            <xm:f>NOT(ISERROR(SEARCH(#REF!,J732)))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44" operator="containsText" id="{B7DD466C-0365-E842-89AF-FC5E5FF5D455}">
            <xm:f>NOT(ISERROR(SEARCH(#REF!,J732)))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J732</xm:sqref>
        </x14:conditionalFormatting>
        <x14:conditionalFormatting xmlns:xm="http://schemas.microsoft.com/office/excel/2006/main">
          <x14:cfRule type="containsText" priority="240" operator="containsText" id="{117113AF-0916-2747-827D-9AD9EE351BC8}">
            <xm:f>NOT(ISERROR(SEARCH(#REF!,H664)))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41" operator="containsText" id="{0404C1FE-979B-A64A-9B57-EA5D79E571EA}">
            <xm:f>NOT(ISERROR(SEARCH(#REF!,H664)))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H664</xm:sqref>
        </x14:conditionalFormatting>
        <x14:conditionalFormatting xmlns:xm="http://schemas.microsoft.com/office/excel/2006/main">
          <x14:cfRule type="containsText" priority="233" operator="containsText" id="{8959DA02-AE23-9C46-9CBB-1FF846FEC3F5}">
            <xm:f>NOT(ISERROR(SEARCH(#REF!,J664)))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34" operator="containsText" id="{A750D130-7E33-C24A-9E94-4868FF70D9B5}">
            <xm:f>NOT(ISERROR(SEARCH(#REF!,J664)))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J664</xm:sqref>
        </x14:conditionalFormatting>
        <x14:conditionalFormatting xmlns:xm="http://schemas.microsoft.com/office/excel/2006/main">
          <x14:cfRule type="containsText" priority="230" operator="containsText" id="{397A8198-E846-EC47-B29C-62613E34194A}">
            <xm:f>NOT(ISERROR(SEARCH(#REF!,H833)))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31" operator="containsText" id="{1A6B993C-2D44-BF4E-973D-2B242A0C511B}">
            <xm:f>NOT(ISERROR(SEARCH(#REF!,H833)))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H833</xm:sqref>
        </x14:conditionalFormatting>
        <x14:conditionalFormatting xmlns:xm="http://schemas.microsoft.com/office/excel/2006/main">
          <x14:cfRule type="containsText" priority="223" operator="containsText" id="{41496B68-67D8-F84C-966D-EA128C46AAC4}">
            <xm:f>NOT(ISERROR(SEARCH(#REF!,J833)))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24" operator="containsText" id="{D2B4BD0A-E709-6447-874F-AFCD1B36A18C}">
            <xm:f>NOT(ISERROR(SEARCH(#REF!,J833)))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J833</xm:sqref>
        </x14:conditionalFormatting>
        <x14:conditionalFormatting xmlns:xm="http://schemas.microsoft.com/office/excel/2006/main">
          <x14:cfRule type="containsText" priority="220" operator="containsText" id="{B67DAB3A-BA57-DC43-8BC2-CA209E6048D0}">
            <xm:f>NOT(ISERROR(SEARCH(#REF!,H665)))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21" operator="containsText" id="{4A70172A-E8B5-D644-80A0-45FCC1D9429A}">
            <xm:f>NOT(ISERROR(SEARCH(#REF!,H665)))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H665</xm:sqref>
        </x14:conditionalFormatting>
        <x14:conditionalFormatting xmlns:xm="http://schemas.microsoft.com/office/excel/2006/main">
          <x14:cfRule type="containsText" priority="213" operator="containsText" id="{C910667F-0E16-7C4A-850D-D3C059FCFD0A}">
            <xm:f>NOT(ISERROR(SEARCH(#REF!,J665)))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14" operator="containsText" id="{0F40EC2B-B73E-F54E-A28A-5B4D7B4C2F98}">
            <xm:f>NOT(ISERROR(SEARCH(#REF!,J665)))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J665</xm:sqref>
        </x14:conditionalFormatting>
        <x14:conditionalFormatting xmlns:xm="http://schemas.microsoft.com/office/excel/2006/main">
          <x14:cfRule type="containsText" priority="210" operator="containsText" id="{06F5DC51-1EB8-5D4D-B232-A06D147732AD}">
            <xm:f>NOT(ISERROR(SEARCH(#REF!,H666)))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11" operator="containsText" id="{F41741D3-7E6B-1E40-99B2-B3469521D163}">
            <xm:f>NOT(ISERROR(SEARCH(#REF!,H666)))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H666</xm:sqref>
        </x14:conditionalFormatting>
        <x14:conditionalFormatting xmlns:xm="http://schemas.microsoft.com/office/excel/2006/main">
          <x14:cfRule type="containsText" priority="203" operator="containsText" id="{CF48C3D5-19E6-A14E-A742-745235BA9BCA}">
            <xm:f>NOT(ISERROR(SEARCH(#REF!,J666)))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04" operator="containsText" id="{CA1B6D2D-6E41-0545-ABE0-190CB69E2C29}">
            <xm:f>NOT(ISERROR(SEARCH(#REF!,J666)))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J666</xm:sqref>
        </x14:conditionalFormatting>
        <x14:conditionalFormatting xmlns:xm="http://schemas.microsoft.com/office/excel/2006/main">
          <x14:cfRule type="containsText" priority="200" operator="containsText" id="{9A36C322-B908-D848-A102-02CE7AEBF79D}">
            <xm:f>NOT(ISERROR(SEARCH(#REF!,H906)))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01" operator="containsText" id="{C0B5D9DE-F704-1847-A067-B6726010E095}">
            <xm:f>NOT(ISERROR(SEARCH(#REF!,H906)))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H906:H914</xm:sqref>
        </x14:conditionalFormatting>
        <x14:conditionalFormatting xmlns:xm="http://schemas.microsoft.com/office/excel/2006/main">
          <x14:cfRule type="containsText" priority="193" operator="containsText" id="{31D8A70C-092F-B04F-BC0F-97E0C21AF0A1}">
            <xm:f>NOT(ISERROR(SEARCH(#REF!,J896)))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94" operator="containsText" id="{D158C104-B877-8048-9655-CBBF5014FE23}">
            <xm:f>NOT(ISERROR(SEARCH(#REF!,J896)))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J896:J914</xm:sqref>
        </x14:conditionalFormatting>
        <x14:conditionalFormatting xmlns:xm="http://schemas.microsoft.com/office/excel/2006/main">
          <x14:cfRule type="containsText" priority="164" operator="containsText" id="{C37A7F41-6F2F-6547-8ED4-49DF5D9031A7}">
            <xm:f>NOT(ISERROR(SEARCH(#REF!,H940)))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65" operator="containsText" id="{50A9BE28-0C90-EB4B-8630-A5CE5B2C356E}">
            <xm:f>NOT(ISERROR(SEARCH(#REF!,H940)))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H940:H948</xm:sqref>
        </x14:conditionalFormatting>
        <x14:conditionalFormatting xmlns:xm="http://schemas.microsoft.com/office/excel/2006/main">
          <x14:cfRule type="containsText" priority="157" operator="containsText" id="{17F658D0-E72C-4947-B967-44BC835A06F3}">
            <xm:f>NOT(ISERROR(SEARCH(#REF!,J933)))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58" operator="containsText" id="{D4020CD4-2E46-F041-89AD-E0FCEEFA701B}">
            <xm:f>NOT(ISERROR(SEARCH(#REF!,J933)))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J933:J948</xm:sqref>
        </x14:conditionalFormatting>
        <x14:conditionalFormatting xmlns:xm="http://schemas.microsoft.com/office/excel/2006/main">
          <x14:cfRule type="containsText" priority="153" operator="containsText" id="{CF52C898-BA9A-C74A-9531-B7A6A56E7E81}">
            <xm:f>NOT(ISERROR(SEARCH(#REF!,H930)))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54" operator="containsText" id="{3BBFBF7C-9963-6146-89EA-38557CB3CDE3}">
            <xm:f>NOT(ISERROR(SEARCH(#REF!,H930)))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H930:H932</xm:sqref>
        </x14:conditionalFormatting>
        <x14:conditionalFormatting xmlns:xm="http://schemas.microsoft.com/office/excel/2006/main">
          <x14:cfRule type="containsText" priority="146" operator="containsText" id="{954894B2-2EC8-4548-A299-6FD8092B94F2}">
            <xm:f>NOT(ISERROR(SEARCH(#REF!,J930)))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47" operator="containsText" id="{39ADDBCB-6280-4647-9571-6D86DB66038B}">
            <xm:f>NOT(ISERROR(SEARCH(#REF!,J930)))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J930:J932</xm:sqref>
        </x14:conditionalFormatting>
        <x14:conditionalFormatting xmlns:xm="http://schemas.microsoft.com/office/excel/2006/main">
          <x14:cfRule type="containsText" priority="143" operator="containsText" id="{8C0DB0B3-14FB-284B-9E18-973881A13606}">
            <xm:f>NOT(ISERROR(SEARCH(#REF!,H929)))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44" operator="containsText" id="{BE5EA6A8-0EEA-6C47-A333-E768423C118A}">
            <xm:f>NOT(ISERROR(SEARCH(#REF!,H929)))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H929</xm:sqref>
        </x14:conditionalFormatting>
        <x14:conditionalFormatting xmlns:xm="http://schemas.microsoft.com/office/excel/2006/main">
          <x14:cfRule type="containsText" priority="136" operator="containsText" id="{8ABFB1F2-4AD4-E24D-8B9A-0E4EF7736089}">
            <xm:f>NOT(ISERROR(SEARCH(#REF!,J929)))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37" operator="containsText" id="{EC3AEA09-2A6D-2E49-9741-A7A144B6A3ED}">
            <xm:f>NOT(ISERROR(SEARCH(#REF!,J929)))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J929</xm:sqref>
        </x14:conditionalFormatting>
        <x14:conditionalFormatting xmlns:xm="http://schemas.microsoft.com/office/excel/2006/main">
          <x14:cfRule type="containsText" priority="133" operator="containsText" id="{ADF0E9CE-6DB6-4445-B79A-D395EFFC60B3}">
            <xm:f>NOT(ISERROR(SEARCH(#REF!,H632)))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34" operator="containsText" id="{ED6EC961-8AB2-6D43-A34E-3ECFE5BFBFF0}">
            <xm:f>NOT(ISERROR(SEARCH(#REF!,H632)))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H632</xm:sqref>
        </x14:conditionalFormatting>
        <x14:conditionalFormatting xmlns:xm="http://schemas.microsoft.com/office/excel/2006/main">
          <x14:cfRule type="containsText" priority="126" operator="containsText" id="{667602C6-6066-BB4E-AFD8-D169D1D53D57}">
            <xm:f>NOT(ISERROR(SEARCH(#REF!,J632)))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27" operator="containsText" id="{D5966DAF-641C-D549-A939-CD7AEC541170}">
            <xm:f>NOT(ISERROR(SEARCH(#REF!,J632)))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J632</xm:sqref>
        </x14:conditionalFormatting>
        <x14:conditionalFormatting xmlns:xm="http://schemas.microsoft.com/office/excel/2006/main">
          <x14:cfRule type="containsText" priority="123" operator="containsText" id="{B6B515F0-9AF9-1240-99BD-9C450D752EC7}">
            <xm:f>NOT(ISERROR(SEARCH(#REF!,H366)))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24" operator="containsText" id="{37A4292B-9C03-664A-93C4-202F62D8F76D}">
            <xm:f>NOT(ISERROR(SEARCH(#REF!,H366)))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H366</xm:sqref>
        </x14:conditionalFormatting>
        <x14:conditionalFormatting xmlns:xm="http://schemas.microsoft.com/office/excel/2006/main">
          <x14:cfRule type="containsText" priority="116" operator="containsText" id="{9043DA16-0EB6-BC40-A29A-C60C1F698027}">
            <xm:f>NOT(ISERROR(SEARCH(#REF!,J366)))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17" operator="containsText" id="{6D1C49B2-D8A3-6142-B138-B98ECC8F595C}">
            <xm:f>NOT(ISERROR(SEARCH(#REF!,J366)))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J366</xm:sqref>
        </x14:conditionalFormatting>
        <x14:conditionalFormatting xmlns:xm="http://schemas.microsoft.com/office/excel/2006/main">
          <x14:cfRule type="containsText" priority="106" operator="containsText" id="{C0F6D482-1C12-4185-8139-DEE957A6668C}">
            <xm:f>NOT(ISERROR(SEARCH(#REF!,J187)))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07" operator="containsText" id="{49700C22-2CF7-4C01-AC99-AB4AA09AF726}">
            <xm:f>NOT(ISERROR(SEARCH(#REF!,J187)))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J187</xm:sqref>
        </x14:conditionalFormatting>
        <x14:conditionalFormatting xmlns:xm="http://schemas.microsoft.com/office/excel/2006/main">
          <x14:cfRule type="containsText" priority="96" operator="containsText" id="{915657B9-E6AF-4A54-89AD-738D5A8BD32C}">
            <xm:f>NOT(ISERROR(SEARCH(#REF!,J187)))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97" operator="containsText" id="{39726B71-3898-4098-B1FF-0A9DFA4BF07A}">
            <xm:f>NOT(ISERROR(SEARCH(#REF!,J187)))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J187:J190</xm:sqref>
        </x14:conditionalFormatting>
        <x14:conditionalFormatting xmlns:xm="http://schemas.microsoft.com/office/excel/2006/main">
          <x14:cfRule type="containsText" priority="93" operator="containsText" id="{B6260ABD-39AA-4DEC-A33E-6507AD0C2218}">
            <xm:f>NOT(ISERROR(SEARCH(#REF!,H206)))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94" operator="containsText" id="{02AFA6D4-4F84-49E2-835C-09639A64CD9B}">
            <xm:f>NOT(ISERROR(SEARCH(#REF!,H206)))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H206:H214</xm:sqref>
        </x14:conditionalFormatting>
        <x14:conditionalFormatting xmlns:xm="http://schemas.microsoft.com/office/excel/2006/main">
          <x14:cfRule type="containsText" priority="86" operator="containsText" id="{53A080F8-98B2-4D89-9466-9234FD4720D7}">
            <xm:f>NOT(ISERROR(SEARCH(#REF!,J206)))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87" operator="containsText" id="{9C130E89-3832-43B3-9CD4-6DA461ED98B6}">
            <xm:f>NOT(ISERROR(SEARCH(#REF!,J206)))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J206:J214</xm:sqref>
        </x14:conditionalFormatting>
        <x14:conditionalFormatting xmlns:xm="http://schemas.microsoft.com/office/excel/2006/main">
          <x14:cfRule type="containsText" priority="83" operator="containsText" id="{3402A658-5ECF-4227-8AAF-2C4614FE50CA}">
            <xm:f>NOT(ISERROR(SEARCH(#REF!,H203)))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84" operator="containsText" id="{B736C700-70CF-4418-A022-DD56BA8CA6AA}">
            <xm:f>NOT(ISERROR(SEARCH(#REF!,H203)))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H203:H205</xm:sqref>
        </x14:conditionalFormatting>
        <x14:conditionalFormatting xmlns:xm="http://schemas.microsoft.com/office/excel/2006/main">
          <x14:cfRule type="containsText" priority="76" operator="containsText" id="{9C92326F-6A8A-43B9-B5D2-0A90A86BD399}">
            <xm:f>NOT(ISERROR(SEARCH(#REF!,J203)))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77" operator="containsText" id="{FA0AF282-5F8C-4454-BE0E-4D81E6BA3720}">
            <xm:f>NOT(ISERROR(SEARCH(#REF!,J203)))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J203:J205</xm:sqref>
        </x14:conditionalFormatting>
        <x14:conditionalFormatting xmlns:xm="http://schemas.microsoft.com/office/excel/2006/main">
          <x14:cfRule type="containsText" priority="73" operator="containsText" id="{A08678BF-73AC-4D79-BB0E-C56E97C50D7E}">
            <xm:f>NOT(ISERROR(SEARCH(#REF!,H231)))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74" operator="containsText" id="{90E4CFFB-A7D3-4230-9668-4B158483E8E1}">
            <xm:f>NOT(ISERROR(SEARCH(#REF!,H231)))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H231</xm:sqref>
        </x14:conditionalFormatting>
        <x14:conditionalFormatting xmlns:xm="http://schemas.microsoft.com/office/excel/2006/main">
          <x14:cfRule type="containsText" priority="66" operator="containsText" id="{B2B44FFD-D506-4019-A54E-558C88F4F32E}">
            <xm:f>NOT(ISERROR(SEARCH(#REF!,J231)))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67" operator="containsText" id="{07333598-0854-43B5-BD2E-80E6068D92B1}">
            <xm:f>NOT(ISERROR(SEARCH(#REF!,J231)))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J231</xm:sqref>
        </x14:conditionalFormatting>
        <x14:conditionalFormatting xmlns:xm="http://schemas.microsoft.com/office/excel/2006/main">
          <x14:cfRule type="containsText" priority="63" operator="containsText" id="{1F4ED715-6438-4CBB-AEB1-B35C5C13CA61}">
            <xm:f>NOT(ISERROR(SEARCH(#REF!,H729)))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64" operator="containsText" id="{FA1F1911-8DD3-4F48-AB88-81C41E6A8B54}">
            <xm:f>NOT(ISERROR(SEARCH(#REF!,H729)))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H729</xm:sqref>
        </x14:conditionalFormatting>
        <x14:conditionalFormatting xmlns:xm="http://schemas.microsoft.com/office/excel/2006/main">
          <x14:cfRule type="containsText" priority="56" operator="containsText" id="{AA061B85-05EE-4B67-94AB-E59BE90478AC}">
            <xm:f>NOT(ISERROR(SEARCH(#REF!,J729)))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7" operator="containsText" id="{E6D20498-E845-4A9D-8130-1184FDA37941}">
            <xm:f>NOT(ISERROR(SEARCH(#REF!,J729)))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J729</xm:sqref>
        </x14:conditionalFormatting>
        <x14:conditionalFormatting xmlns:xm="http://schemas.microsoft.com/office/excel/2006/main">
          <x14:cfRule type="containsText" priority="53" operator="containsText" id="{DF8223D5-0BB5-4D4C-A2F6-06C50B0CE528}">
            <xm:f>NOT(ISERROR(SEARCH(#REF!,H730)))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4" operator="containsText" id="{DDF313DB-671E-4DF9-948D-A7900A6CF786}">
            <xm:f>NOT(ISERROR(SEARCH(#REF!,H730)))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H730</xm:sqref>
        </x14:conditionalFormatting>
        <x14:conditionalFormatting xmlns:xm="http://schemas.microsoft.com/office/excel/2006/main">
          <x14:cfRule type="containsText" priority="46" operator="containsText" id="{607DC22A-F4B8-4EF3-B31D-B8286C7228E3}">
            <xm:f>NOT(ISERROR(SEARCH(#REF!,J730)))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7" operator="containsText" id="{D26142DB-8B72-4D7C-8308-EB78641699A3}">
            <xm:f>NOT(ISERROR(SEARCH(#REF!,J730)))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J730</xm:sqref>
        </x14:conditionalFormatting>
        <x14:conditionalFormatting xmlns:xm="http://schemas.microsoft.com/office/excel/2006/main">
          <x14:cfRule type="containsText" priority="43" operator="containsText" id="{D054604E-3F3C-4B9D-A926-C3A007EBEFA2}">
            <xm:f>NOT(ISERROR(SEARCH(#REF!,H731)))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4" operator="containsText" id="{256B97F4-D1DA-4ECA-A52D-7E2D4D4F23DC}">
            <xm:f>NOT(ISERROR(SEARCH(#REF!,H731)))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H731</xm:sqref>
        </x14:conditionalFormatting>
        <x14:conditionalFormatting xmlns:xm="http://schemas.microsoft.com/office/excel/2006/main">
          <x14:cfRule type="containsText" priority="36" operator="containsText" id="{BE74C2D3-9DF3-4CB1-9D7B-1A63100C4B61}">
            <xm:f>NOT(ISERROR(SEARCH(#REF!,J731)))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7" operator="containsText" id="{DEAF31C1-9495-432F-8FDC-32D5775593D4}">
            <xm:f>NOT(ISERROR(SEARCH(#REF!,J731)))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J731</xm:sqref>
        </x14:conditionalFormatting>
        <x14:conditionalFormatting xmlns:xm="http://schemas.microsoft.com/office/excel/2006/main">
          <x14:cfRule type="containsText" priority="31" operator="containsText" id="{77F32A03-7DE7-4823-8FFA-701FF658ED6B}">
            <xm:f>NOT(ISERROR(SEARCH(#REF!,J861)))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2" operator="containsText" id="{FE52A836-F06C-4F15-9746-C44C909EC277}">
            <xm:f>NOT(ISERROR(SEARCH(#REF!,J861)))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J861</xm:sqref>
        </x14:conditionalFormatting>
        <x14:conditionalFormatting xmlns:xm="http://schemas.microsoft.com/office/excel/2006/main">
          <x14:cfRule type="containsText" priority="28" operator="containsText" id="{E2CB6790-F030-46F7-A247-870E5603B5CA}">
            <xm:f>NOT(ISERROR(SEARCH(#REF!,H867)))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9" operator="containsText" id="{D09F4469-6459-4FE5-9070-B46B33E3EF4B}">
            <xm:f>NOT(ISERROR(SEARCH(#REF!,H867)))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H867</xm:sqref>
        </x14:conditionalFormatting>
        <x14:conditionalFormatting xmlns:xm="http://schemas.microsoft.com/office/excel/2006/main">
          <x14:cfRule type="containsText" priority="23" operator="containsText" id="{2431ECE7-C2AC-4896-A963-483579705F1D}">
            <xm:f>NOT(ISERROR(SEARCH(#REF!,H862)))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4" operator="containsText" id="{AB2477D7-C728-4DAF-ADAD-D553730EF1C7}">
            <xm:f>NOT(ISERROR(SEARCH(#REF!,H862)))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H862</xm:sqref>
        </x14:conditionalFormatting>
        <x14:conditionalFormatting xmlns:xm="http://schemas.microsoft.com/office/excel/2006/main">
          <x14:cfRule type="containsText" priority="18" operator="containsText" id="{AED82E81-3D01-42FD-ADAE-380F8E46DC83}">
            <xm:f>NOT(ISERROR(SEARCH(#REF!,H863)))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9" operator="containsText" id="{AE5A0D2F-A2F2-4C30-AC30-33145F8A5198}">
            <xm:f>NOT(ISERROR(SEARCH(#REF!,H863)))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H863</xm:sqref>
        </x14:conditionalFormatting>
        <x14:conditionalFormatting xmlns:xm="http://schemas.microsoft.com/office/excel/2006/main">
          <x14:cfRule type="containsText" priority="13" operator="containsText" id="{8C02522A-80BE-4C0A-B272-F0BA8D3F3D8A}">
            <xm:f>NOT(ISERROR(SEARCH(#REF!,H864)))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14" operator="containsText" id="{28985B3A-D0C7-497B-802C-4ADC838E65C7}">
            <xm:f>NOT(ISERROR(SEARCH(#REF!,H864)))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H864</xm:sqref>
        </x14:conditionalFormatting>
        <x14:conditionalFormatting xmlns:xm="http://schemas.microsoft.com/office/excel/2006/main">
          <x14:cfRule type="containsText" priority="8" operator="containsText" id="{C9B1CDFD-4009-4AD2-8C49-22A58844F1FD}">
            <xm:f>NOT(ISERROR(SEARCH(#REF!,H865)))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9" operator="containsText" id="{3863CCE8-65EF-431E-841F-3C140400305D}">
            <xm:f>NOT(ISERROR(SEARCH(#REF!,H865)))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H865</xm:sqref>
        </x14:conditionalFormatting>
        <x14:conditionalFormatting xmlns:xm="http://schemas.microsoft.com/office/excel/2006/main">
          <x14:cfRule type="containsText" priority="3" operator="containsText" id="{720A84B2-BBD5-48AE-A396-5DC0EE774A6E}">
            <xm:f>NOT(ISERROR(SEARCH(#REF!,H866)))</xm:f>
            <xm:f>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4" operator="containsText" id="{EBDC2803-3A4B-4ED1-90AB-CF89EC3484A1}">
            <xm:f>NOT(ISERROR(SEARCH(#REF!,H866)))</xm:f>
            <xm:f>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H866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results_summary</vt:lpstr>
      <vt:lpstr>parameters</vt:lpstr>
      <vt:lpstr>demand</vt:lpstr>
      <vt:lpstr>scenarios</vt:lpstr>
      <vt:lpstr>food savings</vt:lpstr>
      <vt:lpstr>land use change</vt:lpstr>
      <vt:lpstr>surplus</vt:lpstr>
      <vt:lpstr>crop production</vt:lpstr>
      <vt:lpstr>grassland production</vt:lpstr>
      <vt:lpstr>grainfed livestock</vt:lpstr>
      <vt:lpstr>meta-analysis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Chad Drawdown</dc:creator>
  <cp:lastModifiedBy>Mamta</cp:lastModifiedBy>
  <dcterms:created xsi:type="dcterms:W3CDTF">2017-01-24T04:14:20Z</dcterms:created>
  <dcterms:modified xsi:type="dcterms:W3CDTF">2021-08-19T18:26:31Z</dcterms:modified>
</cp:coreProperties>
</file>